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0" yWindow="120" windowWidth="18270" windowHeight="11310" tabRatio="853" activeTab="4"/>
  </bookViews>
  <sheets>
    <sheet name="14FW판매DB" sheetId="17" r:id="rId1"/>
    <sheet name="입고예정DB" sheetId="18" r:id="rId2"/>
    <sheet name="발주DB" sheetId="23" r:id="rId3"/>
    <sheet name="러닝품번" sheetId="30" r:id="rId4"/>
    <sheet name="14FW" sheetId="39" r:id="rId5"/>
    <sheet name="P" sheetId="22" r:id="rId6"/>
    <sheet name="CODE" sheetId="19" r:id="rId7"/>
    <sheet name="품번정리" sheetId="21" r:id="rId8"/>
    <sheet name="요약" sheetId="24" state="hidden" r:id="rId9"/>
    <sheet name="자료만들기" sheetId="38" r:id="rId10"/>
    <sheet name="사이즈판매" sheetId="37" r:id="rId11"/>
  </sheets>
  <externalReferences>
    <externalReference r:id="rId12"/>
  </externalReferences>
  <definedNames>
    <definedName name="_xlnm._FilterDatabase" localSheetId="4" hidden="1">'14FW'!$F$8:$AP$339</definedName>
    <definedName name="_xlnm._FilterDatabase" localSheetId="0" hidden="1">'14FW판매DB'!$A$5:$AF$747</definedName>
    <definedName name="_xlnm._FilterDatabase" localSheetId="3" hidden="1">러닝품번!$A$2:$E$29</definedName>
    <definedName name="_xlnm._FilterDatabase" localSheetId="2" hidden="1">발주DB!$A$2:$AI$877</definedName>
    <definedName name="_xlnm._FilterDatabase" localSheetId="10" hidden="1">사이즈판매!$C$11:$AD$497</definedName>
    <definedName name="_xlnm._FilterDatabase" localSheetId="8" hidden="1">요약!$B$8:$Y$8</definedName>
    <definedName name="_xlnm._FilterDatabase" localSheetId="1" hidden="1">입고예정DB!$A$5:$E$2143</definedName>
    <definedName name="_xlnm.Print_Area" localSheetId="4">'14FW'!$F$1:$Z$315</definedName>
    <definedName name="_xlnm.Print_Titles" localSheetId="4">'14FW'!$3:$7</definedName>
    <definedName name="_xlnm.Print_Titles" localSheetId="8">요약!$3:$7</definedName>
    <definedName name="Z_2080EECC_5794_4286_8A97_2A3DC85BCBA0_.wvu.Cols" localSheetId="4" hidden="1">'14FW'!$E:$E</definedName>
    <definedName name="Z_2080EECC_5794_4286_8A97_2A3DC85BCBA0_.wvu.Cols" localSheetId="8" hidden="1">요약!$A:$A</definedName>
    <definedName name="Z_2080EECC_5794_4286_8A97_2A3DC85BCBA0_.wvu.FilterData" localSheetId="4" hidden="1">'14FW'!$G$8:$AF$133</definedName>
    <definedName name="Z_2080EECC_5794_4286_8A97_2A3DC85BCBA0_.wvu.FilterData" localSheetId="0" hidden="1">'14FW판매DB'!$A$5:$AF$297</definedName>
    <definedName name="Z_2080EECC_5794_4286_8A97_2A3DC85BCBA0_.wvu.FilterData" localSheetId="8" hidden="1">요약!$B$8:$Y$8</definedName>
    <definedName name="Z_2080EECC_5794_4286_8A97_2A3DC85BCBA0_.wvu.FilterData" localSheetId="1" hidden="1">입고예정DB!$C$5:$E$5</definedName>
    <definedName name="Z_2080EECC_5794_4286_8A97_2A3DC85BCBA0_.wvu.PrintTitles" localSheetId="4" hidden="1">'14FW'!$3:$7</definedName>
    <definedName name="Z_2080EECC_5794_4286_8A97_2A3DC85BCBA0_.wvu.PrintTitles" localSheetId="8" hidden="1">요약!$3:$7</definedName>
  </definedNames>
  <calcPr calcId="124519"/>
  <customWorkbookViews>
    <customWorkbookView name="rxk - 사용자 보기" guid="{2080EECC-5794-4286-8A97-2A3DC85BCBA0}" mergeInterval="0" personalView="1" maximized="1" xWindow="1" yWindow="1" windowWidth="1920" windowHeight="819" tabRatio="808" activeSheetId="2"/>
  </customWorkbookViews>
  <pivotCaches>
    <pivotCache cacheId="99" r:id="rId13"/>
  </pivotCaches>
</workbook>
</file>

<file path=xl/calcChain.xml><?xml version="1.0" encoding="utf-8"?>
<calcChain xmlns="http://schemas.openxmlformats.org/spreadsheetml/2006/main">
  <c r="K339" i="39"/>
  <c r="J339"/>
  <c r="H339"/>
  <c r="E339"/>
  <c r="AB339" s="1"/>
  <c r="D339"/>
  <c r="A339"/>
  <c r="K338"/>
  <c r="J338"/>
  <c r="H338"/>
  <c r="E338"/>
  <c r="AD338" s="1"/>
  <c r="D338"/>
  <c r="A338"/>
  <c r="K337"/>
  <c r="J337"/>
  <c r="H337"/>
  <c r="E337"/>
  <c r="D337"/>
  <c r="A337"/>
  <c r="K336"/>
  <c r="J336"/>
  <c r="H336"/>
  <c r="E336"/>
  <c r="AD336" s="1"/>
  <c r="D336"/>
  <c r="A336"/>
  <c r="K335"/>
  <c r="J335"/>
  <c r="H335"/>
  <c r="E335"/>
  <c r="D335"/>
  <c r="A335"/>
  <c r="K334"/>
  <c r="J334"/>
  <c r="H334"/>
  <c r="E334"/>
  <c r="AD334" s="1"/>
  <c r="D334"/>
  <c r="A334"/>
  <c r="K333"/>
  <c r="J333"/>
  <c r="H333"/>
  <c r="E333"/>
  <c r="AE333" s="1"/>
  <c r="D333"/>
  <c r="A333"/>
  <c r="K332"/>
  <c r="J332"/>
  <c r="H332"/>
  <c r="E332"/>
  <c r="AD332" s="1"/>
  <c r="D332"/>
  <c r="A332"/>
  <c r="K331"/>
  <c r="J331"/>
  <c r="H331"/>
  <c r="E331"/>
  <c r="AE331" s="1"/>
  <c r="D331"/>
  <c r="A331"/>
  <c r="K330"/>
  <c r="J330"/>
  <c r="H330"/>
  <c r="E330"/>
  <c r="AD330" s="1"/>
  <c r="D330"/>
  <c r="A330"/>
  <c r="K329"/>
  <c r="J329"/>
  <c r="H329"/>
  <c r="E329"/>
  <c r="AE329" s="1"/>
  <c r="D329"/>
  <c r="A329"/>
  <c r="K328"/>
  <c r="J328"/>
  <c r="H328"/>
  <c r="E328"/>
  <c r="AD328" s="1"/>
  <c r="D328"/>
  <c r="A328"/>
  <c r="K327"/>
  <c r="J327"/>
  <c r="H327"/>
  <c r="E327"/>
  <c r="AE327" s="1"/>
  <c r="D327"/>
  <c r="A327"/>
  <c r="K326"/>
  <c r="J326"/>
  <c r="H326"/>
  <c r="E326"/>
  <c r="AD326" s="1"/>
  <c r="D326"/>
  <c r="A326"/>
  <c r="K325"/>
  <c r="J325"/>
  <c r="H325"/>
  <c r="E325"/>
  <c r="AE325" s="1"/>
  <c r="D325"/>
  <c r="A325"/>
  <c r="K324"/>
  <c r="J324"/>
  <c r="H324"/>
  <c r="E324"/>
  <c r="AD324" s="1"/>
  <c r="D324"/>
  <c r="A324"/>
  <c r="K323"/>
  <c r="J323"/>
  <c r="H323"/>
  <c r="E323"/>
  <c r="AE323" s="1"/>
  <c r="D323"/>
  <c r="A323"/>
  <c r="K322"/>
  <c r="J322"/>
  <c r="H322"/>
  <c r="E322"/>
  <c r="AD322" s="1"/>
  <c r="D322"/>
  <c r="A322"/>
  <c r="K321"/>
  <c r="J321"/>
  <c r="H321"/>
  <c r="E321"/>
  <c r="AE321" s="1"/>
  <c r="D321"/>
  <c r="A321"/>
  <c r="K320"/>
  <c r="J320"/>
  <c r="H320"/>
  <c r="E320"/>
  <c r="AD320" s="1"/>
  <c r="D320"/>
  <c r="A320"/>
  <c r="K319"/>
  <c r="J319"/>
  <c r="H319"/>
  <c r="E319"/>
  <c r="AE319" s="1"/>
  <c r="D319"/>
  <c r="A319"/>
  <c r="K318"/>
  <c r="J318"/>
  <c r="H318"/>
  <c r="E318"/>
  <c r="AD318" s="1"/>
  <c r="D318"/>
  <c r="A318"/>
  <c r="K317"/>
  <c r="J317"/>
  <c r="H317"/>
  <c r="E317"/>
  <c r="AE317" s="1"/>
  <c r="D317"/>
  <c r="A317"/>
  <c r="K316"/>
  <c r="J316"/>
  <c r="H316"/>
  <c r="E316"/>
  <c r="AD316" s="1"/>
  <c r="D316"/>
  <c r="A316"/>
  <c r="K315"/>
  <c r="J315"/>
  <c r="H315"/>
  <c r="E315"/>
  <c r="AE315" s="1"/>
  <c r="D315"/>
  <c r="A315"/>
  <c r="K314"/>
  <c r="J314"/>
  <c r="H314"/>
  <c r="E314"/>
  <c r="AD314" s="1"/>
  <c r="D314"/>
  <c r="A314"/>
  <c r="K313"/>
  <c r="J313"/>
  <c r="H313"/>
  <c r="E313"/>
  <c r="AE313" s="1"/>
  <c r="D313"/>
  <c r="A313"/>
  <c r="K312"/>
  <c r="J312"/>
  <c r="H312"/>
  <c r="E312"/>
  <c r="AD312" s="1"/>
  <c r="D312"/>
  <c r="A312"/>
  <c r="K311"/>
  <c r="J311"/>
  <c r="H311"/>
  <c r="E311"/>
  <c r="AE311" s="1"/>
  <c r="D311"/>
  <c r="A311"/>
  <c r="K310"/>
  <c r="J310"/>
  <c r="H310"/>
  <c r="E310"/>
  <c r="AD310" s="1"/>
  <c r="D310"/>
  <c r="A310"/>
  <c r="K309"/>
  <c r="J309"/>
  <c r="H309"/>
  <c r="E309"/>
  <c r="AE309" s="1"/>
  <c r="D309"/>
  <c r="A309"/>
  <c r="K308"/>
  <c r="J308"/>
  <c r="H308"/>
  <c r="E308"/>
  <c r="AD308" s="1"/>
  <c r="D308"/>
  <c r="A308"/>
  <c r="K307"/>
  <c r="J307"/>
  <c r="H307"/>
  <c r="E307"/>
  <c r="AE307" s="1"/>
  <c r="D307"/>
  <c r="A307"/>
  <c r="K306"/>
  <c r="J306"/>
  <c r="H306"/>
  <c r="E306"/>
  <c r="AD306" s="1"/>
  <c r="D306"/>
  <c r="A306"/>
  <c r="K305"/>
  <c r="J305"/>
  <c r="H305"/>
  <c r="E305"/>
  <c r="AE305" s="1"/>
  <c r="D305"/>
  <c r="A305"/>
  <c r="K304"/>
  <c r="J304"/>
  <c r="H304"/>
  <c r="E304"/>
  <c r="AD304" s="1"/>
  <c r="D304"/>
  <c r="A304"/>
  <c r="K303"/>
  <c r="J303"/>
  <c r="H303"/>
  <c r="E303"/>
  <c r="AE303" s="1"/>
  <c r="D303"/>
  <c r="A303"/>
  <c r="K302"/>
  <c r="J302"/>
  <c r="H302"/>
  <c r="E302"/>
  <c r="AD302" s="1"/>
  <c r="D302"/>
  <c r="A302"/>
  <c r="K301"/>
  <c r="J301"/>
  <c r="H301"/>
  <c r="E301"/>
  <c r="AE301" s="1"/>
  <c r="D301"/>
  <c r="A301"/>
  <c r="K300"/>
  <c r="J300"/>
  <c r="H300"/>
  <c r="E300"/>
  <c r="AD300" s="1"/>
  <c r="D300"/>
  <c r="A300"/>
  <c r="K299"/>
  <c r="J299"/>
  <c r="H299"/>
  <c r="E299"/>
  <c r="AE299" s="1"/>
  <c r="D299"/>
  <c r="A299"/>
  <c r="K298"/>
  <c r="J298"/>
  <c r="H298"/>
  <c r="E298"/>
  <c r="AD298" s="1"/>
  <c r="D298"/>
  <c r="A298"/>
  <c r="K297"/>
  <c r="J297"/>
  <c r="H297"/>
  <c r="E297"/>
  <c r="AE297" s="1"/>
  <c r="D297"/>
  <c r="A297"/>
  <c r="K296"/>
  <c r="J296"/>
  <c r="H296"/>
  <c r="E296"/>
  <c r="AD296" s="1"/>
  <c r="D296"/>
  <c r="A296"/>
  <c r="K295"/>
  <c r="J295"/>
  <c r="H295"/>
  <c r="E295"/>
  <c r="AE295" s="1"/>
  <c r="D295"/>
  <c r="A295"/>
  <c r="K294"/>
  <c r="J294"/>
  <c r="H294"/>
  <c r="E294"/>
  <c r="AD294" s="1"/>
  <c r="D294"/>
  <c r="A294"/>
  <c r="K293"/>
  <c r="J293"/>
  <c r="H293"/>
  <c r="E293"/>
  <c r="AE293" s="1"/>
  <c r="D293"/>
  <c r="A293"/>
  <c r="K292"/>
  <c r="J292"/>
  <c r="H292"/>
  <c r="E292"/>
  <c r="AD292" s="1"/>
  <c r="D292"/>
  <c r="A292"/>
  <c r="K291"/>
  <c r="J291"/>
  <c r="H291"/>
  <c r="E291"/>
  <c r="AE291" s="1"/>
  <c r="D291"/>
  <c r="A291"/>
  <c r="K290"/>
  <c r="J290"/>
  <c r="H290"/>
  <c r="E290"/>
  <c r="AD290" s="1"/>
  <c r="D290"/>
  <c r="A290"/>
  <c r="K289"/>
  <c r="J289"/>
  <c r="H289"/>
  <c r="E289"/>
  <c r="AD289" s="1"/>
  <c r="D289"/>
  <c r="A289"/>
  <c r="AE336" l="1"/>
  <c r="F338"/>
  <c r="AC338"/>
  <c r="F336"/>
  <c r="AC336"/>
  <c r="AE338"/>
  <c r="F290"/>
  <c r="AC290"/>
  <c r="AE290"/>
  <c r="AB291"/>
  <c r="AD291"/>
  <c r="F292"/>
  <c r="AC292"/>
  <c r="AE292"/>
  <c r="AB293"/>
  <c r="AD293"/>
  <c r="F294"/>
  <c r="AC294"/>
  <c r="AE294"/>
  <c r="AB295"/>
  <c r="AD295"/>
  <c r="F296"/>
  <c r="AC296"/>
  <c r="AE296"/>
  <c r="AB297"/>
  <c r="AD297"/>
  <c r="F298"/>
  <c r="AC298"/>
  <c r="AE298"/>
  <c r="AB299"/>
  <c r="AD299"/>
  <c r="F300"/>
  <c r="AC300"/>
  <c r="AE300"/>
  <c r="AB301"/>
  <c r="AD301"/>
  <c r="F302"/>
  <c r="AC302"/>
  <c r="AE302"/>
  <c r="AB303"/>
  <c r="AD303"/>
  <c r="F304"/>
  <c r="AC304"/>
  <c r="AE304"/>
  <c r="AB305"/>
  <c r="AD305"/>
  <c r="F306"/>
  <c r="AC306"/>
  <c r="AE306"/>
  <c r="AB307"/>
  <c r="AD307"/>
  <c r="F308"/>
  <c r="AC308"/>
  <c r="AE308"/>
  <c r="AB309"/>
  <c r="AD309"/>
  <c r="F310"/>
  <c r="AC310"/>
  <c r="AE310"/>
  <c r="AB311"/>
  <c r="AD311"/>
  <c r="F312"/>
  <c r="AC312"/>
  <c r="AE312"/>
  <c r="AB313"/>
  <c r="AD313"/>
  <c r="F314"/>
  <c r="AC314"/>
  <c r="AE314"/>
  <c r="AB315"/>
  <c r="AD315"/>
  <c r="F316"/>
  <c r="AC316"/>
  <c r="AE316"/>
  <c r="AB317"/>
  <c r="AD317"/>
  <c r="F318"/>
  <c r="AC318"/>
  <c r="AE318"/>
  <c r="AB319"/>
  <c r="AD319"/>
  <c r="F320"/>
  <c r="AC320"/>
  <c r="AE320"/>
  <c r="AB321"/>
  <c r="AD321"/>
  <c r="F322"/>
  <c r="AC322"/>
  <c r="AE322"/>
  <c r="AB323"/>
  <c r="AD323"/>
  <c r="F324"/>
  <c r="AC324"/>
  <c r="AE324"/>
  <c r="AB325"/>
  <c r="AD325"/>
  <c r="F326"/>
  <c r="AC326"/>
  <c r="AE326"/>
  <c r="AB327"/>
  <c r="AD327"/>
  <c r="F328"/>
  <c r="AC328"/>
  <c r="AE328"/>
  <c r="AB329"/>
  <c r="AD329"/>
  <c r="F330"/>
  <c r="AC330"/>
  <c r="AE330"/>
  <c r="AB331"/>
  <c r="AD331"/>
  <c r="F332"/>
  <c r="AC332"/>
  <c r="AE332"/>
  <c r="AB333"/>
  <c r="AD333"/>
  <c r="F334"/>
  <c r="AC334"/>
  <c r="AE334"/>
  <c r="AE335"/>
  <c r="AC335"/>
  <c r="AB335"/>
  <c r="AE337"/>
  <c r="AC337"/>
  <c r="F337"/>
  <c r="AD337"/>
  <c r="AB290"/>
  <c r="F291"/>
  <c r="AC291"/>
  <c r="AB292"/>
  <c r="F293"/>
  <c r="AC293"/>
  <c r="AB294"/>
  <c r="F295"/>
  <c r="AC295"/>
  <c r="AB296"/>
  <c r="F297"/>
  <c r="AC297"/>
  <c r="AB298"/>
  <c r="F299"/>
  <c r="AC299"/>
  <c r="AB300"/>
  <c r="F301"/>
  <c r="AC301"/>
  <c r="AB302"/>
  <c r="F303"/>
  <c r="AC303"/>
  <c r="AB304"/>
  <c r="F305"/>
  <c r="AC305"/>
  <c r="AB306"/>
  <c r="F307"/>
  <c r="AC307"/>
  <c r="AB308"/>
  <c r="F309"/>
  <c r="AC309"/>
  <c r="AB310"/>
  <c r="F311"/>
  <c r="AC311"/>
  <c r="AB312"/>
  <c r="F313"/>
  <c r="AC313"/>
  <c r="AB314"/>
  <c r="F315"/>
  <c r="AC315"/>
  <c r="AB316"/>
  <c r="F317"/>
  <c r="AC317"/>
  <c r="AB318"/>
  <c r="F319"/>
  <c r="AC319"/>
  <c r="AB320"/>
  <c r="F321"/>
  <c r="AC321"/>
  <c r="AB322"/>
  <c r="F323"/>
  <c r="AC323"/>
  <c r="AB324"/>
  <c r="F325"/>
  <c r="AC325"/>
  <c r="AB326"/>
  <c r="F327"/>
  <c r="AC327"/>
  <c r="AB328"/>
  <c r="F329"/>
  <c r="AC329"/>
  <c r="AB330"/>
  <c r="F331"/>
  <c r="AC331"/>
  <c r="AB332"/>
  <c r="F333"/>
  <c r="AC333"/>
  <c r="AB334"/>
  <c r="F335"/>
  <c r="AD335"/>
  <c r="AB337"/>
  <c r="AE339"/>
  <c r="AC339"/>
  <c r="F339"/>
  <c r="AD339"/>
  <c r="AB336"/>
  <c r="AB338"/>
  <c r="F289"/>
  <c r="AC289"/>
  <c r="AE289"/>
  <c r="AB289"/>
  <c r="AO339" l="1"/>
  <c r="AK339"/>
  <c r="AP339" s="1"/>
  <c r="AN338"/>
  <c r="AJ338"/>
  <c r="AM337"/>
  <c r="AI337"/>
  <c r="AL336"/>
  <c r="AO335"/>
  <c r="AK335"/>
  <c r="AP335" s="1"/>
  <c r="AN339"/>
  <c r="AO338"/>
  <c r="AL337"/>
  <c r="AI336"/>
  <c r="AJ335"/>
  <c r="AL334"/>
  <c r="AO333"/>
  <c r="AK333"/>
  <c r="AP333" s="1"/>
  <c r="AN332"/>
  <c r="AJ332"/>
  <c r="AM331"/>
  <c r="AI331"/>
  <c r="AL330"/>
  <c r="AO329"/>
  <c r="AK329"/>
  <c r="AN328"/>
  <c r="AJ328"/>
  <c r="AM327"/>
  <c r="AI327"/>
  <c r="AL326"/>
  <c r="AO325"/>
  <c r="AK325"/>
  <c r="AP325" s="1"/>
  <c r="AN324"/>
  <c r="AJ324"/>
  <c r="AM323"/>
  <c r="AI323"/>
  <c r="AL322"/>
  <c r="AO321"/>
  <c r="AK321"/>
  <c r="AN320"/>
  <c r="AJ320"/>
  <c r="AM319"/>
  <c r="AI319"/>
  <c r="AL318"/>
  <c r="AO317"/>
  <c r="AK317"/>
  <c r="AP317" s="1"/>
  <c r="AN316"/>
  <c r="AJ316"/>
  <c r="AM315"/>
  <c r="AI315"/>
  <c r="AL314"/>
  <c r="AO313"/>
  <c r="AK313"/>
  <c r="AN312"/>
  <c r="AJ312"/>
  <c r="AM311"/>
  <c r="AI311"/>
  <c r="AL310"/>
  <c r="AO309"/>
  <c r="AK309"/>
  <c r="AP309" s="1"/>
  <c r="AN308"/>
  <c r="AJ308"/>
  <c r="AM307"/>
  <c r="AI307"/>
  <c r="AL306"/>
  <c r="AO305"/>
  <c r="AK305"/>
  <c r="AN304"/>
  <c r="AJ304"/>
  <c r="AM303"/>
  <c r="AI303"/>
  <c r="AL302"/>
  <c r="AO301"/>
  <c r="AK301"/>
  <c r="AP301" s="1"/>
  <c r="AN300"/>
  <c r="AJ300"/>
  <c r="AM299"/>
  <c r="AI299"/>
  <c r="AL298"/>
  <c r="AO297"/>
  <c r="AK297"/>
  <c r="AN296"/>
  <c r="AJ296"/>
  <c r="AM295"/>
  <c r="AI295"/>
  <c r="AL294"/>
  <c r="AM339"/>
  <c r="AI339"/>
  <c r="AL338"/>
  <c r="AO337"/>
  <c r="AK337"/>
  <c r="AN336"/>
  <c r="AJ336"/>
  <c r="AM335"/>
  <c r="AI335"/>
  <c r="AJ339"/>
  <c r="AK338"/>
  <c r="AP338" s="1"/>
  <c r="AM336"/>
  <c r="AN335"/>
  <c r="AN334"/>
  <c r="AJ334"/>
  <c r="AM333"/>
  <c r="AI333"/>
  <c r="AL332"/>
  <c r="AO331"/>
  <c r="AK331"/>
  <c r="AP331" s="1"/>
  <c r="AN330"/>
  <c r="AJ330"/>
  <c r="AM329"/>
  <c r="AI329"/>
  <c r="AL328"/>
  <c r="AO327"/>
  <c r="AK327"/>
  <c r="AN326"/>
  <c r="AJ326"/>
  <c r="AM325"/>
  <c r="AI325"/>
  <c r="AL324"/>
  <c r="AO323"/>
  <c r="AK323"/>
  <c r="AP323" s="1"/>
  <c r="AN322"/>
  <c r="AJ322"/>
  <c r="AM321"/>
  <c r="AI321"/>
  <c r="AL320"/>
  <c r="AO319"/>
  <c r="AK319"/>
  <c r="AN318"/>
  <c r="AJ318"/>
  <c r="AM317"/>
  <c r="AI317"/>
  <c r="AL316"/>
  <c r="AO315"/>
  <c r="AK315"/>
  <c r="AP315" s="1"/>
  <c r="AN314"/>
  <c r="AJ314"/>
  <c r="AM313"/>
  <c r="AI313"/>
  <c r="AL312"/>
  <c r="AO311"/>
  <c r="AK311"/>
  <c r="AN310"/>
  <c r="AJ310"/>
  <c r="AM309"/>
  <c r="AI309"/>
  <c r="AL308"/>
  <c r="AO307"/>
  <c r="AK307"/>
  <c r="AP307" s="1"/>
  <c r="AN306"/>
  <c r="AJ306"/>
  <c r="AM305"/>
  <c r="AI305"/>
  <c r="AL304"/>
  <c r="AO303"/>
  <c r="AK303"/>
  <c r="AN302"/>
  <c r="AJ302"/>
  <c r="AM301"/>
  <c r="AI301"/>
  <c r="AL300"/>
  <c r="AO299"/>
  <c r="AK299"/>
  <c r="AP299" s="1"/>
  <c r="AN298"/>
  <c r="AJ298"/>
  <c r="AM297"/>
  <c r="AI297"/>
  <c r="AL296"/>
  <c r="AO295"/>
  <c r="AK295"/>
  <c r="AN294"/>
  <c r="AJ294"/>
  <c r="AO293"/>
  <c r="AK293"/>
  <c r="AN292"/>
  <c r="AJ292"/>
  <c r="AM291"/>
  <c r="AI291"/>
  <c r="AL290"/>
  <c r="AL339"/>
  <c r="AI338"/>
  <c r="AJ337"/>
  <c r="AK336"/>
  <c r="AO334"/>
  <c r="AK334"/>
  <c r="AP334" s="1"/>
  <c r="AN333"/>
  <c r="AJ333"/>
  <c r="AM332"/>
  <c r="AI332"/>
  <c r="AL331"/>
  <c r="AO330"/>
  <c r="AK330"/>
  <c r="AN329"/>
  <c r="AJ329"/>
  <c r="AM328"/>
  <c r="AI328"/>
  <c r="AL327"/>
  <c r="AO326"/>
  <c r="AK326"/>
  <c r="AP326" s="1"/>
  <c r="AN325"/>
  <c r="AJ325"/>
  <c r="AM324"/>
  <c r="AI324"/>
  <c r="AL323"/>
  <c r="AO322"/>
  <c r="AK322"/>
  <c r="AN321"/>
  <c r="AJ321"/>
  <c r="AM320"/>
  <c r="AI320"/>
  <c r="AL319"/>
  <c r="AO318"/>
  <c r="AK318"/>
  <c r="AP318" s="1"/>
  <c r="AN317"/>
  <c r="AJ317"/>
  <c r="AM316"/>
  <c r="AI316"/>
  <c r="AL315"/>
  <c r="AO314"/>
  <c r="AK314"/>
  <c r="AN313"/>
  <c r="AJ313"/>
  <c r="AM312"/>
  <c r="AI312"/>
  <c r="AL311"/>
  <c r="AO310"/>
  <c r="AK310"/>
  <c r="AN309"/>
  <c r="AJ309"/>
  <c r="AM308"/>
  <c r="AI308"/>
  <c r="AL307"/>
  <c r="AO306"/>
  <c r="AK306"/>
  <c r="AN305"/>
  <c r="AJ305"/>
  <c r="AM304"/>
  <c r="AI304"/>
  <c r="AL303"/>
  <c r="AO302"/>
  <c r="AK302"/>
  <c r="AN301"/>
  <c r="AJ301"/>
  <c r="AM300"/>
  <c r="AI300"/>
  <c r="AL299"/>
  <c r="AO298"/>
  <c r="AK298"/>
  <c r="AN297"/>
  <c r="AJ297"/>
  <c r="AM296"/>
  <c r="AI296"/>
  <c r="AL295"/>
  <c r="AO294"/>
  <c r="AK294"/>
  <c r="AM293"/>
  <c r="AI293"/>
  <c r="AL292"/>
  <c r="AO291"/>
  <c r="AK291"/>
  <c r="AN290"/>
  <c r="AJ290"/>
  <c r="AM338"/>
  <c r="AN337"/>
  <c r="AO336"/>
  <c r="AL335"/>
  <c r="AM334"/>
  <c r="AI334"/>
  <c r="AL333"/>
  <c r="AO332"/>
  <c r="AK332"/>
  <c r="AN331"/>
  <c r="AJ331"/>
  <c r="AM330"/>
  <c r="AI330"/>
  <c r="AL329"/>
  <c r="AO328"/>
  <c r="AK328"/>
  <c r="AN327"/>
  <c r="AJ327"/>
  <c r="AM326"/>
  <c r="AI326"/>
  <c r="AL325"/>
  <c r="AO324"/>
  <c r="AK324"/>
  <c r="AN323"/>
  <c r="AJ323"/>
  <c r="AM322"/>
  <c r="AI322"/>
  <c r="AL321"/>
  <c r="AO320"/>
  <c r="AK320"/>
  <c r="AN319"/>
  <c r="AJ319"/>
  <c r="AM318"/>
  <c r="AI318"/>
  <c r="AL317"/>
  <c r="AO316"/>
  <c r="AK316"/>
  <c r="AN315"/>
  <c r="AJ315"/>
  <c r="AM314"/>
  <c r="AI314"/>
  <c r="AL313"/>
  <c r="AO312"/>
  <c r="AK312"/>
  <c r="AN311"/>
  <c r="AJ311"/>
  <c r="AM310"/>
  <c r="AI310"/>
  <c r="AL309"/>
  <c r="AO308"/>
  <c r="AK308"/>
  <c r="AN307"/>
  <c r="AJ307"/>
  <c r="AM306"/>
  <c r="AI306"/>
  <c r="AL305"/>
  <c r="AO304"/>
  <c r="AK304"/>
  <c r="AN303"/>
  <c r="AJ303"/>
  <c r="AM302"/>
  <c r="AI302"/>
  <c r="AL301"/>
  <c r="AO300"/>
  <c r="AK300"/>
  <c r="AN299"/>
  <c r="AJ299"/>
  <c r="AM298"/>
  <c r="AI298"/>
  <c r="AL297"/>
  <c r="AO296"/>
  <c r="AK296"/>
  <c r="AN295"/>
  <c r="AJ295"/>
  <c r="AM294"/>
  <c r="AI294"/>
  <c r="AL293"/>
  <c r="AO292"/>
  <c r="AN293"/>
  <c r="AM292"/>
  <c r="AI292"/>
  <c r="AL291"/>
  <c r="AO290"/>
  <c r="AK290"/>
  <c r="AN289"/>
  <c r="AJ289"/>
  <c r="AM289"/>
  <c r="AI289"/>
  <c r="AJ293"/>
  <c r="AK292"/>
  <c r="AP292" s="1"/>
  <c r="AN291"/>
  <c r="AJ291"/>
  <c r="AM290"/>
  <c r="AI290"/>
  <c r="AL289"/>
  <c r="AO289"/>
  <c r="AK289"/>
  <c r="AP290" l="1"/>
  <c r="AP296"/>
  <c r="AP304"/>
  <c r="AP312"/>
  <c r="AP320"/>
  <c r="AP328"/>
  <c r="AP291"/>
  <c r="AP298"/>
  <c r="AP306"/>
  <c r="AP314"/>
  <c r="AP322"/>
  <c r="AP330"/>
  <c r="AP327"/>
  <c r="AP337"/>
  <c r="AP293"/>
  <c r="AP295"/>
  <c r="AP303"/>
  <c r="AP311"/>
  <c r="AP319"/>
  <c r="AP297"/>
  <c r="AP305"/>
  <c r="AP313"/>
  <c r="AP321"/>
  <c r="AP329"/>
  <c r="AP289"/>
  <c r="AP300"/>
  <c r="AP308"/>
  <c r="AP316"/>
  <c r="AP324"/>
  <c r="AP332"/>
  <c r="AP294"/>
  <c r="AP302"/>
  <c r="AP310"/>
  <c r="AP336"/>
  <c r="D6" i="17" l="1"/>
  <c r="B6"/>
  <c r="C6" s="1"/>
  <c r="E216" i="19" l="1"/>
  <c r="D216"/>
  <c r="E214"/>
  <c r="D214"/>
  <c r="E213"/>
  <c r="D213"/>
  <c r="E212"/>
  <c r="D212"/>
  <c r="E211"/>
  <c r="D211"/>
  <c r="E210"/>
  <c r="D210"/>
  <c r="E209"/>
  <c r="D209"/>
  <c r="E208"/>
  <c r="D208"/>
  <c r="E207"/>
  <c r="D207"/>
  <c r="E206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A6" i="17" s="1"/>
  <c r="E192" i="19"/>
  <c r="D192"/>
  <c r="E191"/>
  <c r="D191"/>
  <c r="E190"/>
  <c r="D190"/>
  <c r="E189"/>
  <c r="D189"/>
  <c r="E188"/>
  <c r="D188"/>
  <c r="E187"/>
  <c r="D187"/>
  <c r="E186"/>
  <c r="D186"/>
  <c r="E184"/>
  <c r="D184"/>
  <c r="E183"/>
  <c r="D183"/>
  <c r="E182"/>
  <c r="D182"/>
  <c r="E181"/>
  <c r="D181"/>
  <c r="E180"/>
  <c r="D180"/>
  <c r="E178"/>
  <c r="D178"/>
  <c r="E177"/>
  <c r="D177"/>
  <c r="E175"/>
  <c r="D175"/>
  <c r="E174"/>
  <c r="D174"/>
  <c r="E173"/>
  <c r="D173"/>
  <c r="E171"/>
  <c r="D171"/>
  <c r="E169"/>
  <c r="D169"/>
  <c r="E168"/>
  <c r="D168"/>
  <c r="E165"/>
  <c r="D165"/>
  <c r="E162"/>
  <c r="D162"/>
  <c r="E161"/>
  <c r="D161"/>
  <c r="E159"/>
  <c r="D159"/>
  <c r="E158"/>
  <c r="D158"/>
  <c r="E157"/>
  <c r="D157"/>
  <c r="E154"/>
  <c r="D154"/>
  <c r="E153"/>
  <c r="D153"/>
  <c r="E150"/>
  <c r="D150"/>
  <c r="E147"/>
  <c r="D147"/>
  <c r="E146"/>
  <c r="D146"/>
  <c r="E144"/>
  <c r="D144"/>
  <c r="E143"/>
  <c r="D143"/>
  <c r="E142"/>
  <c r="D142"/>
  <c r="E141"/>
  <c r="D141"/>
  <c r="E140"/>
  <c r="D140"/>
  <c r="E139"/>
  <c r="D139"/>
  <c r="E138"/>
  <c r="D138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J11" i="39" l="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10"/>
  <c r="K227" l="1"/>
  <c r="H227"/>
  <c r="E227"/>
  <c r="AB227" s="1"/>
  <c r="D227"/>
  <c r="A227"/>
  <c r="AC227" l="1"/>
  <c r="K16" l="1"/>
  <c r="H16"/>
  <c r="E16"/>
  <c r="D16"/>
  <c r="A16"/>
  <c r="AC16" l="1"/>
  <c r="AB16"/>
  <c r="H17" i="23" l="1"/>
  <c r="G17" s="1"/>
  <c r="I17"/>
  <c r="J17"/>
  <c r="H18"/>
  <c r="G18" s="1"/>
  <c r="I18"/>
  <c r="J18"/>
  <c r="H19"/>
  <c r="G19" s="1"/>
  <c r="I19"/>
  <c r="J19"/>
  <c r="H23"/>
  <c r="G23" s="1"/>
  <c r="I23"/>
  <c r="J23"/>
  <c r="H24"/>
  <c r="G24" s="1"/>
  <c r="I24"/>
  <c r="J24"/>
  <c r="H25"/>
  <c r="G25" s="1"/>
  <c r="I25"/>
  <c r="J25"/>
  <c r="H27"/>
  <c r="G27" s="1"/>
  <c r="I27"/>
  <c r="J27"/>
  <c r="H28"/>
  <c r="G28" s="1"/>
  <c r="I28"/>
  <c r="J28"/>
  <c r="H30"/>
  <c r="G30" s="1"/>
  <c r="I30"/>
  <c r="J30"/>
  <c r="H32"/>
  <c r="G32" s="1"/>
  <c r="I32"/>
  <c r="J32"/>
  <c r="H33"/>
  <c r="G33" s="1"/>
  <c r="I33"/>
  <c r="J33"/>
  <c r="H36"/>
  <c r="G36" s="1"/>
  <c r="I36"/>
  <c r="J36"/>
  <c r="H37"/>
  <c r="G37" s="1"/>
  <c r="I37"/>
  <c r="J37"/>
  <c r="H38"/>
  <c r="G38" s="1"/>
  <c r="I38"/>
  <c r="J38"/>
  <c r="H39"/>
  <c r="G39" s="1"/>
  <c r="I39"/>
  <c r="J39"/>
  <c r="H63"/>
  <c r="G63" s="1"/>
  <c r="I63"/>
  <c r="J63"/>
  <c r="H76"/>
  <c r="G76" s="1"/>
  <c r="I76"/>
  <c r="J76"/>
  <c r="H77"/>
  <c r="G77" s="1"/>
  <c r="I77"/>
  <c r="J77"/>
  <c r="H173"/>
  <c r="G173" s="1"/>
  <c r="I173"/>
  <c r="J173"/>
  <c r="H174"/>
  <c r="G174" s="1"/>
  <c r="I174"/>
  <c r="J174"/>
  <c r="H175"/>
  <c r="G175" s="1"/>
  <c r="I175"/>
  <c r="J175"/>
  <c r="H176"/>
  <c r="G176" s="1"/>
  <c r="I176"/>
  <c r="J176"/>
  <c r="H177"/>
  <c r="G177" s="1"/>
  <c r="I177"/>
  <c r="J177"/>
  <c r="H178"/>
  <c r="G178" s="1"/>
  <c r="I178"/>
  <c r="J178"/>
  <c r="H181"/>
  <c r="G181" s="1"/>
  <c r="I181"/>
  <c r="J181"/>
  <c r="H182"/>
  <c r="G182" s="1"/>
  <c r="I182"/>
  <c r="J182"/>
  <c r="H201"/>
  <c r="G201" s="1"/>
  <c r="I201"/>
  <c r="J201"/>
  <c r="H234"/>
  <c r="G234" s="1"/>
  <c r="I234"/>
  <c r="J234"/>
  <c r="H239"/>
  <c r="G239" s="1"/>
  <c r="I239"/>
  <c r="J239"/>
  <c r="H240"/>
  <c r="G240" s="1"/>
  <c r="I240"/>
  <c r="J240"/>
  <c r="H241"/>
  <c r="G241" s="1"/>
  <c r="I241"/>
  <c r="J241"/>
  <c r="H242"/>
  <c r="G242" s="1"/>
  <c r="I242"/>
  <c r="J242"/>
  <c r="H264"/>
  <c r="G264" s="1"/>
  <c r="I264"/>
  <c r="J264"/>
  <c r="J3"/>
  <c r="I3"/>
  <c r="H3"/>
  <c r="G3" s="1"/>
  <c r="W281"/>
  <c r="V281" s="1"/>
  <c r="X281"/>
  <c r="Y281"/>
  <c r="W282"/>
  <c r="V282" s="1"/>
  <c r="X282"/>
  <c r="Y282"/>
  <c r="W283"/>
  <c r="V283" s="1"/>
  <c r="X283"/>
  <c r="Y283"/>
  <c r="W284"/>
  <c r="V284" s="1"/>
  <c r="X284"/>
  <c r="Y284"/>
  <c r="W285"/>
  <c r="V285" s="1"/>
  <c r="X285"/>
  <c r="Y285"/>
  <c r="W286"/>
  <c r="V286" s="1"/>
  <c r="X286"/>
  <c r="Y286"/>
  <c r="W287"/>
  <c r="V287" s="1"/>
  <c r="X287"/>
  <c r="Y287"/>
  <c r="W288"/>
  <c r="V288" s="1"/>
  <c r="X288"/>
  <c r="Y288"/>
  <c r="W289"/>
  <c r="V289" s="1"/>
  <c r="X289"/>
  <c r="Y289"/>
  <c r="W290"/>
  <c r="V290" s="1"/>
  <c r="X290"/>
  <c r="Y290"/>
  <c r="W291"/>
  <c r="V291" s="1"/>
  <c r="X291"/>
  <c r="Y291"/>
  <c r="W292"/>
  <c r="V292" s="1"/>
  <c r="X292"/>
  <c r="Y292"/>
  <c r="W293"/>
  <c r="V293" s="1"/>
  <c r="X293"/>
  <c r="Y293"/>
  <c r="W294"/>
  <c r="V294" s="1"/>
  <c r="X294"/>
  <c r="Y294"/>
  <c r="W295"/>
  <c r="V295" s="1"/>
  <c r="X295"/>
  <c r="Y295"/>
  <c r="W296"/>
  <c r="V296" s="1"/>
  <c r="X296"/>
  <c r="Y296"/>
  <c r="W297"/>
  <c r="V297" s="1"/>
  <c r="X297"/>
  <c r="Y297"/>
  <c r="W298"/>
  <c r="V298" s="1"/>
  <c r="X298"/>
  <c r="Y298"/>
  <c r="W299"/>
  <c r="V299" s="1"/>
  <c r="X299"/>
  <c r="Y299"/>
  <c r="W300"/>
  <c r="V300" s="1"/>
  <c r="X300"/>
  <c r="Y300"/>
  <c r="W301"/>
  <c r="V301" s="1"/>
  <c r="X301"/>
  <c r="Y301"/>
  <c r="W302"/>
  <c r="V302" s="1"/>
  <c r="X302"/>
  <c r="Y302"/>
  <c r="W303"/>
  <c r="V303" s="1"/>
  <c r="X303"/>
  <c r="Y303"/>
  <c r="W304"/>
  <c r="V304" s="1"/>
  <c r="X304"/>
  <c r="Y304"/>
  <c r="W305"/>
  <c r="V305" s="1"/>
  <c r="X305"/>
  <c r="Y305"/>
  <c r="W306"/>
  <c r="V306" s="1"/>
  <c r="X306"/>
  <c r="Y306"/>
  <c r="W307"/>
  <c r="V307" s="1"/>
  <c r="X307"/>
  <c r="Y307"/>
  <c r="W308"/>
  <c r="V308" s="1"/>
  <c r="X308"/>
  <c r="Y308"/>
  <c r="W309"/>
  <c r="V309" s="1"/>
  <c r="X309"/>
  <c r="Y309"/>
  <c r="W310"/>
  <c r="V310" s="1"/>
  <c r="X310"/>
  <c r="Y310"/>
  <c r="W311"/>
  <c r="V311" s="1"/>
  <c r="X311"/>
  <c r="Y311"/>
  <c r="W312"/>
  <c r="V312" s="1"/>
  <c r="X312"/>
  <c r="Y312"/>
  <c r="W313"/>
  <c r="V313" s="1"/>
  <c r="X313"/>
  <c r="Y313"/>
  <c r="W314"/>
  <c r="V314" s="1"/>
  <c r="X314"/>
  <c r="Y314"/>
  <c r="W315"/>
  <c r="V315" s="1"/>
  <c r="X315"/>
  <c r="Y315"/>
  <c r="W316"/>
  <c r="V316" s="1"/>
  <c r="X316"/>
  <c r="Y316"/>
  <c r="W317"/>
  <c r="V317" s="1"/>
  <c r="X317"/>
  <c r="Y317"/>
  <c r="W318"/>
  <c r="V318" s="1"/>
  <c r="X318"/>
  <c r="Y318"/>
  <c r="W319"/>
  <c r="V319" s="1"/>
  <c r="X319"/>
  <c r="Y319"/>
  <c r="W320"/>
  <c r="V320" s="1"/>
  <c r="X320"/>
  <c r="Y320"/>
  <c r="W321"/>
  <c r="V321" s="1"/>
  <c r="X321"/>
  <c r="Y321"/>
  <c r="W322"/>
  <c r="V322" s="1"/>
  <c r="X322"/>
  <c r="Y322"/>
  <c r="W323"/>
  <c r="V323" s="1"/>
  <c r="X323"/>
  <c r="Y323"/>
  <c r="W324"/>
  <c r="V324" s="1"/>
  <c r="X324"/>
  <c r="Y324"/>
  <c r="W325"/>
  <c r="V325" s="1"/>
  <c r="X325"/>
  <c r="Y325"/>
  <c r="W326"/>
  <c r="V326" s="1"/>
  <c r="X326"/>
  <c r="Y326"/>
  <c r="W327"/>
  <c r="V327" s="1"/>
  <c r="X327"/>
  <c r="Y327"/>
  <c r="W328"/>
  <c r="V328" s="1"/>
  <c r="X328"/>
  <c r="Y328"/>
  <c r="W329"/>
  <c r="V329" s="1"/>
  <c r="X329"/>
  <c r="Y329"/>
  <c r="W330"/>
  <c r="V330" s="1"/>
  <c r="X330"/>
  <c r="Y330"/>
  <c r="W331"/>
  <c r="V331" s="1"/>
  <c r="X331"/>
  <c r="Y331"/>
  <c r="W332"/>
  <c r="V332" s="1"/>
  <c r="X332"/>
  <c r="Y332"/>
  <c r="W333"/>
  <c r="V333" s="1"/>
  <c r="X333"/>
  <c r="Y333"/>
  <c r="W334"/>
  <c r="V334" s="1"/>
  <c r="X334"/>
  <c r="Y334"/>
  <c r="W335"/>
  <c r="V335" s="1"/>
  <c r="X335"/>
  <c r="Y335"/>
  <c r="W336"/>
  <c r="V336" s="1"/>
  <c r="X336"/>
  <c r="Y336"/>
  <c r="W337"/>
  <c r="V337" s="1"/>
  <c r="X337"/>
  <c r="Y337"/>
  <c r="W338"/>
  <c r="V338" s="1"/>
  <c r="X338"/>
  <c r="Y338"/>
  <c r="W339"/>
  <c r="V339" s="1"/>
  <c r="X339"/>
  <c r="Y339"/>
  <c r="W340"/>
  <c r="V340" s="1"/>
  <c r="X340"/>
  <c r="Y340"/>
  <c r="W341"/>
  <c r="V341" s="1"/>
  <c r="X341"/>
  <c r="Y341"/>
  <c r="W342"/>
  <c r="V342" s="1"/>
  <c r="X342"/>
  <c r="Y342"/>
  <c r="W343"/>
  <c r="V343" s="1"/>
  <c r="X343"/>
  <c r="Y343"/>
  <c r="W344"/>
  <c r="V344" s="1"/>
  <c r="X344"/>
  <c r="Y344"/>
  <c r="W345"/>
  <c r="V345" s="1"/>
  <c r="X345"/>
  <c r="Y345"/>
  <c r="W346"/>
  <c r="V346" s="1"/>
  <c r="X346"/>
  <c r="Y346"/>
  <c r="W347"/>
  <c r="V347" s="1"/>
  <c r="X347"/>
  <c r="Y347"/>
  <c r="W348"/>
  <c r="V348" s="1"/>
  <c r="X348"/>
  <c r="Y348"/>
  <c r="W349"/>
  <c r="V349" s="1"/>
  <c r="X349"/>
  <c r="Y349"/>
  <c r="W350"/>
  <c r="V350" s="1"/>
  <c r="X350"/>
  <c r="Y350"/>
  <c r="W351"/>
  <c r="V351" s="1"/>
  <c r="X351"/>
  <c r="Y351"/>
  <c r="W352"/>
  <c r="V352" s="1"/>
  <c r="X352"/>
  <c r="Y352"/>
  <c r="W353"/>
  <c r="V353" s="1"/>
  <c r="X353"/>
  <c r="Y353"/>
  <c r="W354"/>
  <c r="V354" s="1"/>
  <c r="X354"/>
  <c r="Y354"/>
  <c r="W355"/>
  <c r="V355" s="1"/>
  <c r="X355"/>
  <c r="Y355"/>
  <c r="W356"/>
  <c r="V356" s="1"/>
  <c r="X356"/>
  <c r="Y356"/>
  <c r="W357"/>
  <c r="V357" s="1"/>
  <c r="X357"/>
  <c r="Y357"/>
  <c r="W358"/>
  <c r="V358" s="1"/>
  <c r="X358"/>
  <c r="Y358"/>
  <c r="W359"/>
  <c r="V359" s="1"/>
  <c r="X359"/>
  <c r="Y359"/>
  <c r="W360"/>
  <c r="V360" s="1"/>
  <c r="X360"/>
  <c r="Y360"/>
  <c r="W361"/>
  <c r="V361" s="1"/>
  <c r="X361"/>
  <c r="Y361"/>
  <c r="W362"/>
  <c r="V362" s="1"/>
  <c r="X362"/>
  <c r="Y362"/>
  <c r="W363"/>
  <c r="V363" s="1"/>
  <c r="X363"/>
  <c r="Y363"/>
  <c r="W364"/>
  <c r="V364" s="1"/>
  <c r="X364"/>
  <c r="Y364"/>
  <c r="W365"/>
  <c r="V365" s="1"/>
  <c r="X365"/>
  <c r="Y365"/>
  <c r="W366"/>
  <c r="V366" s="1"/>
  <c r="X366"/>
  <c r="Y366"/>
  <c r="W367"/>
  <c r="V367" s="1"/>
  <c r="X367"/>
  <c r="Y367"/>
  <c r="W368"/>
  <c r="V368" s="1"/>
  <c r="X368"/>
  <c r="Y368"/>
  <c r="W369"/>
  <c r="V369" s="1"/>
  <c r="X369"/>
  <c r="Y369"/>
  <c r="W370"/>
  <c r="V370" s="1"/>
  <c r="X370"/>
  <c r="Y370"/>
  <c r="W371"/>
  <c r="V371" s="1"/>
  <c r="X371"/>
  <c r="Y371"/>
  <c r="W372"/>
  <c r="V372" s="1"/>
  <c r="X372"/>
  <c r="Y372"/>
  <c r="W373"/>
  <c r="V373" s="1"/>
  <c r="X373"/>
  <c r="Y373"/>
  <c r="W374"/>
  <c r="V374" s="1"/>
  <c r="X374"/>
  <c r="Y374"/>
  <c r="W375"/>
  <c r="V375" s="1"/>
  <c r="X375"/>
  <c r="Y375"/>
  <c r="W376"/>
  <c r="V376" s="1"/>
  <c r="X376"/>
  <c r="Y376"/>
  <c r="W377"/>
  <c r="V377" s="1"/>
  <c r="X377"/>
  <c r="Y377"/>
  <c r="K281"/>
  <c r="H281" s="1"/>
  <c r="G281" s="1"/>
  <c r="L281"/>
  <c r="I281" s="1"/>
  <c r="M281"/>
  <c r="J281" s="1"/>
  <c r="K282"/>
  <c r="K283" s="1"/>
  <c r="H283" s="1"/>
  <c r="G283" s="1"/>
  <c r="L282"/>
  <c r="I282" s="1"/>
  <c r="M282"/>
  <c r="J282" s="1"/>
  <c r="L283"/>
  <c r="I283" s="1"/>
  <c r="M283"/>
  <c r="J283" s="1"/>
  <c r="K284"/>
  <c r="K285" s="1"/>
  <c r="H285" s="1"/>
  <c r="G285" s="1"/>
  <c r="L284"/>
  <c r="I284" s="1"/>
  <c r="M284"/>
  <c r="J284" s="1"/>
  <c r="L285"/>
  <c r="I285" s="1"/>
  <c r="M285"/>
  <c r="J285" s="1"/>
  <c r="K286"/>
  <c r="K287" s="1"/>
  <c r="H287" s="1"/>
  <c r="G287" s="1"/>
  <c r="L286"/>
  <c r="I286" s="1"/>
  <c r="M286"/>
  <c r="J286" s="1"/>
  <c r="L287"/>
  <c r="I287" s="1"/>
  <c r="M287"/>
  <c r="J287" s="1"/>
  <c r="K288"/>
  <c r="H288" s="1"/>
  <c r="G288" s="1"/>
  <c r="L288"/>
  <c r="I288" s="1"/>
  <c r="M288"/>
  <c r="J288" s="1"/>
  <c r="K289"/>
  <c r="H289" s="1"/>
  <c r="G289" s="1"/>
  <c r="L289"/>
  <c r="I289" s="1"/>
  <c r="M289"/>
  <c r="J289" s="1"/>
  <c r="K290"/>
  <c r="H290" s="1"/>
  <c r="G290" s="1"/>
  <c r="L290"/>
  <c r="I290" s="1"/>
  <c r="M290"/>
  <c r="J290" s="1"/>
  <c r="K291"/>
  <c r="H291" s="1"/>
  <c r="G291" s="1"/>
  <c r="L291"/>
  <c r="I291" s="1"/>
  <c r="M291"/>
  <c r="J291" s="1"/>
  <c r="K292"/>
  <c r="K293" s="1"/>
  <c r="H293" s="1"/>
  <c r="G293" s="1"/>
  <c r="L292"/>
  <c r="I292" s="1"/>
  <c r="M292"/>
  <c r="J292" s="1"/>
  <c r="L293"/>
  <c r="I293" s="1"/>
  <c r="M293"/>
  <c r="J293" s="1"/>
  <c r="K294"/>
  <c r="H294" s="1"/>
  <c r="G294" s="1"/>
  <c r="L294"/>
  <c r="I294" s="1"/>
  <c r="M294"/>
  <c r="J294" s="1"/>
  <c r="K295"/>
  <c r="H295" s="1"/>
  <c r="G295" s="1"/>
  <c r="L295"/>
  <c r="I295" s="1"/>
  <c r="M295"/>
  <c r="J295" s="1"/>
  <c r="K296"/>
  <c r="H296" s="1"/>
  <c r="G296" s="1"/>
  <c r="L296"/>
  <c r="I296" s="1"/>
  <c r="M296"/>
  <c r="J296" s="1"/>
  <c r="K297"/>
  <c r="H297" s="1"/>
  <c r="G297" s="1"/>
  <c r="L297"/>
  <c r="I297" s="1"/>
  <c r="M297"/>
  <c r="J297" s="1"/>
  <c r="K298"/>
  <c r="H298" s="1"/>
  <c r="G298" s="1"/>
  <c r="L298"/>
  <c r="I298" s="1"/>
  <c r="M298"/>
  <c r="J298" s="1"/>
  <c r="K299"/>
  <c r="H299" s="1"/>
  <c r="G299" s="1"/>
  <c r="L299"/>
  <c r="I299" s="1"/>
  <c r="M299"/>
  <c r="J299" s="1"/>
  <c r="K300"/>
  <c r="H300" s="1"/>
  <c r="G300" s="1"/>
  <c r="L300"/>
  <c r="I300" s="1"/>
  <c r="M300"/>
  <c r="J300" s="1"/>
  <c r="K301"/>
  <c r="H301" s="1"/>
  <c r="G301" s="1"/>
  <c r="L301"/>
  <c r="I301" s="1"/>
  <c r="M301"/>
  <c r="J301" s="1"/>
  <c r="K302"/>
  <c r="H302" s="1"/>
  <c r="G302" s="1"/>
  <c r="L302"/>
  <c r="I302" s="1"/>
  <c r="M302"/>
  <c r="J302" s="1"/>
  <c r="K303"/>
  <c r="H303" s="1"/>
  <c r="G303" s="1"/>
  <c r="L303"/>
  <c r="I303" s="1"/>
  <c r="M303"/>
  <c r="J303" s="1"/>
  <c r="K304"/>
  <c r="H304" s="1"/>
  <c r="G304" s="1"/>
  <c r="L304"/>
  <c r="I304" s="1"/>
  <c r="M304"/>
  <c r="J304" s="1"/>
  <c r="K305"/>
  <c r="H305" s="1"/>
  <c r="G305" s="1"/>
  <c r="L305"/>
  <c r="I305" s="1"/>
  <c r="M305"/>
  <c r="J305" s="1"/>
  <c r="K306"/>
  <c r="H306" s="1"/>
  <c r="G306" s="1"/>
  <c r="L306"/>
  <c r="I306" s="1"/>
  <c r="M306"/>
  <c r="J306" s="1"/>
  <c r="K307"/>
  <c r="H307" s="1"/>
  <c r="G307" s="1"/>
  <c r="L307"/>
  <c r="I307" s="1"/>
  <c r="M307"/>
  <c r="J307" s="1"/>
  <c r="K308"/>
  <c r="H308" s="1"/>
  <c r="G308" s="1"/>
  <c r="L308"/>
  <c r="I308" s="1"/>
  <c r="M308"/>
  <c r="J308" s="1"/>
  <c r="K309"/>
  <c r="H309" s="1"/>
  <c r="G309" s="1"/>
  <c r="L309"/>
  <c r="I309" s="1"/>
  <c r="M309"/>
  <c r="J309" s="1"/>
  <c r="K310"/>
  <c r="H310" s="1"/>
  <c r="G310" s="1"/>
  <c r="L310"/>
  <c r="I310" s="1"/>
  <c r="M310"/>
  <c r="J310" s="1"/>
  <c r="K311"/>
  <c r="H311" s="1"/>
  <c r="G311" s="1"/>
  <c r="L311"/>
  <c r="I311" s="1"/>
  <c r="M311"/>
  <c r="J311" s="1"/>
  <c r="K312"/>
  <c r="H312" s="1"/>
  <c r="G312" s="1"/>
  <c r="L312"/>
  <c r="I312" s="1"/>
  <c r="M312"/>
  <c r="J312" s="1"/>
  <c r="K313"/>
  <c r="H313" s="1"/>
  <c r="G313" s="1"/>
  <c r="L313"/>
  <c r="I313" s="1"/>
  <c r="M313"/>
  <c r="J313" s="1"/>
  <c r="K314"/>
  <c r="H314" s="1"/>
  <c r="G314" s="1"/>
  <c r="L314"/>
  <c r="I314" s="1"/>
  <c r="M314"/>
  <c r="J314" s="1"/>
  <c r="K315"/>
  <c r="H315" s="1"/>
  <c r="G315" s="1"/>
  <c r="L315"/>
  <c r="I315" s="1"/>
  <c r="M315"/>
  <c r="J315" s="1"/>
  <c r="K316"/>
  <c r="H316" s="1"/>
  <c r="G316" s="1"/>
  <c r="L316"/>
  <c r="I316" s="1"/>
  <c r="M316"/>
  <c r="J316" s="1"/>
  <c r="K317"/>
  <c r="H317" s="1"/>
  <c r="G317" s="1"/>
  <c r="L317"/>
  <c r="I317" s="1"/>
  <c r="M317"/>
  <c r="J317" s="1"/>
  <c r="K318"/>
  <c r="H318" s="1"/>
  <c r="G318" s="1"/>
  <c r="L318"/>
  <c r="I318" s="1"/>
  <c r="M318"/>
  <c r="J318" s="1"/>
  <c r="K319"/>
  <c r="H319" s="1"/>
  <c r="G319" s="1"/>
  <c r="L319"/>
  <c r="I319" s="1"/>
  <c r="M319"/>
  <c r="J319" s="1"/>
  <c r="K320"/>
  <c r="H320" s="1"/>
  <c r="G320" s="1"/>
  <c r="L320"/>
  <c r="I320" s="1"/>
  <c r="M320"/>
  <c r="J320" s="1"/>
  <c r="K321"/>
  <c r="H321" s="1"/>
  <c r="G321" s="1"/>
  <c r="L321"/>
  <c r="I321" s="1"/>
  <c r="M321"/>
  <c r="J321" s="1"/>
  <c r="K322"/>
  <c r="H322" s="1"/>
  <c r="G322" s="1"/>
  <c r="L322"/>
  <c r="I322" s="1"/>
  <c r="M322"/>
  <c r="J322" s="1"/>
  <c r="K323"/>
  <c r="H323" s="1"/>
  <c r="G323" s="1"/>
  <c r="L323"/>
  <c r="I323" s="1"/>
  <c r="M323"/>
  <c r="J323" s="1"/>
  <c r="K324"/>
  <c r="H324" s="1"/>
  <c r="G324" s="1"/>
  <c r="L324"/>
  <c r="I324" s="1"/>
  <c r="M324"/>
  <c r="J324" s="1"/>
  <c r="K325"/>
  <c r="H325" s="1"/>
  <c r="G325" s="1"/>
  <c r="L325"/>
  <c r="I325" s="1"/>
  <c r="M325"/>
  <c r="J325" s="1"/>
  <c r="K326"/>
  <c r="H326" s="1"/>
  <c r="G326" s="1"/>
  <c r="L326"/>
  <c r="I326" s="1"/>
  <c r="M326"/>
  <c r="J326" s="1"/>
  <c r="K327"/>
  <c r="H327" s="1"/>
  <c r="G327" s="1"/>
  <c r="L327"/>
  <c r="I327" s="1"/>
  <c r="M327"/>
  <c r="J327" s="1"/>
  <c r="K328"/>
  <c r="H328" s="1"/>
  <c r="G328" s="1"/>
  <c r="L328"/>
  <c r="I328" s="1"/>
  <c r="M328"/>
  <c r="J328" s="1"/>
  <c r="K329"/>
  <c r="H329" s="1"/>
  <c r="G329" s="1"/>
  <c r="L329"/>
  <c r="I329" s="1"/>
  <c r="M329"/>
  <c r="J329" s="1"/>
  <c r="K330"/>
  <c r="H330" s="1"/>
  <c r="G330" s="1"/>
  <c r="L330"/>
  <c r="I330" s="1"/>
  <c r="M330"/>
  <c r="J330" s="1"/>
  <c r="K331"/>
  <c r="H331" s="1"/>
  <c r="G331" s="1"/>
  <c r="L331"/>
  <c r="I331" s="1"/>
  <c r="M331"/>
  <c r="J331" s="1"/>
  <c r="K332"/>
  <c r="H332" s="1"/>
  <c r="G332" s="1"/>
  <c r="L332"/>
  <c r="I332" s="1"/>
  <c r="M332"/>
  <c r="J332" s="1"/>
  <c r="K333"/>
  <c r="H333" s="1"/>
  <c r="G333" s="1"/>
  <c r="L333"/>
  <c r="I333" s="1"/>
  <c r="M333"/>
  <c r="J333" s="1"/>
  <c r="K334"/>
  <c r="H334" s="1"/>
  <c r="G334" s="1"/>
  <c r="L334"/>
  <c r="I334" s="1"/>
  <c r="M334"/>
  <c r="J334" s="1"/>
  <c r="K335"/>
  <c r="H335" s="1"/>
  <c r="G335" s="1"/>
  <c r="L335"/>
  <c r="I335" s="1"/>
  <c r="M335"/>
  <c r="J335" s="1"/>
  <c r="K336"/>
  <c r="H336" s="1"/>
  <c r="G336" s="1"/>
  <c r="L336"/>
  <c r="I336" s="1"/>
  <c r="M336"/>
  <c r="J336" s="1"/>
  <c r="K337"/>
  <c r="H337" s="1"/>
  <c r="G337" s="1"/>
  <c r="L337"/>
  <c r="I337" s="1"/>
  <c r="M337"/>
  <c r="J337" s="1"/>
  <c r="K338"/>
  <c r="H338" s="1"/>
  <c r="G338" s="1"/>
  <c r="L338"/>
  <c r="I338" s="1"/>
  <c r="M338"/>
  <c r="J338" s="1"/>
  <c r="K339"/>
  <c r="H339" s="1"/>
  <c r="G339" s="1"/>
  <c r="L339"/>
  <c r="I339" s="1"/>
  <c r="M339"/>
  <c r="J339" s="1"/>
  <c r="K340"/>
  <c r="H340" s="1"/>
  <c r="G340" s="1"/>
  <c r="L340"/>
  <c r="I340" s="1"/>
  <c r="M340"/>
  <c r="J340" s="1"/>
  <c r="K341"/>
  <c r="H341" s="1"/>
  <c r="G341" s="1"/>
  <c r="L341"/>
  <c r="I341" s="1"/>
  <c r="M341"/>
  <c r="J341" s="1"/>
  <c r="K342"/>
  <c r="H342" s="1"/>
  <c r="G342" s="1"/>
  <c r="L342"/>
  <c r="I342" s="1"/>
  <c r="M342"/>
  <c r="J342" s="1"/>
  <c r="K343"/>
  <c r="H343" s="1"/>
  <c r="G343" s="1"/>
  <c r="L343"/>
  <c r="I343" s="1"/>
  <c r="M343"/>
  <c r="J343" s="1"/>
  <c r="K344"/>
  <c r="H344" s="1"/>
  <c r="G344" s="1"/>
  <c r="L344"/>
  <c r="I344" s="1"/>
  <c r="M344"/>
  <c r="J344" s="1"/>
  <c r="K345"/>
  <c r="H345" s="1"/>
  <c r="G345" s="1"/>
  <c r="L345"/>
  <c r="I345" s="1"/>
  <c r="M345"/>
  <c r="J345" s="1"/>
  <c r="K346"/>
  <c r="H346" s="1"/>
  <c r="G346" s="1"/>
  <c r="L346"/>
  <c r="I346" s="1"/>
  <c r="M346"/>
  <c r="J346" s="1"/>
  <c r="K347"/>
  <c r="H347" s="1"/>
  <c r="G347" s="1"/>
  <c r="L347"/>
  <c r="I347" s="1"/>
  <c r="M347"/>
  <c r="J347" s="1"/>
  <c r="K348"/>
  <c r="H348" s="1"/>
  <c r="G348" s="1"/>
  <c r="L348"/>
  <c r="I348" s="1"/>
  <c r="M348"/>
  <c r="J348" s="1"/>
  <c r="K349"/>
  <c r="H349" s="1"/>
  <c r="G349" s="1"/>
  <c r="L349"/>
  <c r="I349" s="1"/>
  <c r="M349"/>
  <c r="J349" s="1"/>
  <c r="K350"/>
  <c r="H350" s="1"/>
  <c r="G350" s="1"/>
  <c r="L350"/>
  <c r="I350" s="1"/>
  <c r="M350"/>
  <c r="J350" s="1"/>
  <c r="K351"/>
  <c r="H351" s="1"/>
  <c r="G351" s="1"/>
  <c r="L351"/>
  <c r="I351" s="1"/>
  <c r="M351"/>
  <c r="J351" s="1"/>
  <c r="K352"/>
  <c r="H352" s="1"/>
  <c r="G352" s="1"/>
  <c r="L352"/>
  <c r="I352" s="1"/>
  <c r="M352"/>
  <c r="J352" s="1"/>
  <c r="K353"/>
  <c r="H353" s="1"/>
  <c r="G353" s="1"/>
  <c r="L353"/>
  <c r="I353" s="1"/>
  <c r="M353"/>
  <c r="J353" s="1"/>
  <c r="K354"/>
  <c r="H354" s="1"/>
  <c r="G354" s="1"/>
  <c r="L354"/>
  <c r="I354" s="1"/>
  <c r="M354"/>
  <c r="J354" s="1"/>
  <c r="K355"/>
  <c r="H355" s="1"/>
  <c r="G355" s="1"/>
  <c r="L355"/>
  <c r="I355" s="1"/>
  <c r="M355"/>
  <c r="J355" s="1"/>
  <c r="K356"/>
  <c r="H356" s="1"/>
  <c r="G356" s="1"/>
  <c r="L356"/>
  <c r="I356" s="1"/>
  <c r="M356"/>
  <c r="J356" s="1"/>
  <c r="K357"/>
  <c r="H357" s="1"/>
  <c r="G357" s="1"/>
  <c r="L357"/>
  <c r="I357" s="1"/>
  <c r="M357"/>
  <c r="J357" s="1"/>
  <c r="K358"/>
  <c r="H358" s="1"/>
  <c r="G358" s="1"/>
  <c r="L358"/>
  <c r="I358" s="1"/>
  <c r="M358"/>
  <c r="J358" s="1"/>
  <c r="K359"/>
  <c r="H359" s="1"/>
  <c r="G359" s="1"/>
  <c r="L359"/>
  <c r="I359" s="1"/>
  <c r="M359"/>
  <c r="J359" s="1"/>
  <c r="K360"/>
  <c r="H360" s="1"/>
  <c r="G360" s="1"/>
  <c r="L360"/>
  <c r="I360" s="1"/>
  <c r="M360"/>
  <c r="J360" s="1"/>
  <c r="K361"/>
  <c r="H361" s="1"/>
  <c r="G361" s="1"/>
  <c r="L361"/>
  <c r="I361" s="1"/>
  <c r="M361"/>
  <c r="J361" s="1"/>
  <c r="K362"/>
  <c r="H362" s="1"/>
  <c r="G362" s="1"/>
  <c r="L362"/>
  <c r="I362" s="1"/>
  <c r="M362"/>
  <c r="J362" s="1"/>
  <c r="K363"/>
  <c r="H363" s="1"/>
  <c r="G363" s="1"/>
  <c r="L363"/>
  <c r="I363" s="1"/>
  <c r="M363"/>
  <c r="J363" s="1"/>
  <c r="K364"/>
  <c r="H364" s="1"/>
  <c r="G364" s="1"/>
  <c r="L364"/>
  <c r="I364" s="1"/>
  <c r="M364"/>
  <c r="J364" s="1"/>
  <c r="K365"/>
  <c r="H365" s="1"/>
  <c r="G365" s="1"/>
  <c r="L365"/>
  <c r="I365" s="1"/>
  <c r="M365"/>
  <c r="J365" s="1"/>
  <c r="K366"/>
  <c r="H366" s="1"/>
  <c r="G366" s="1"/>
  <c r="L366"/>
  <c r="I366" s="1"/>
  <c r="M366"/>
  <c r="J366" s="1"/>
  <c r="K367"/>
  <c r="H367" s="1"/>
  <c r="G367" s="1"/>
  <c r="L367"/>
  <c r="I367" s="1"/>
  <c r="M367"/>
  <c r="J367" s="1"/>
  <c r="K368"/>
  <c r="H368" s="1"/>
  <c r="G368" s="1"/>
  <c r="L368"/>
  <c r="I368" s="1"/>
  <c r="M368"/>
  <c r="J368" s="1"/>
  <c r="K369"/>
  <c r="H369" s="1"/>
  <c r="G369" s="1"/>
  <c r="L369"/>
  <c r="I369" s="1"/>
  <c r="M369"/>
  <c r="J369" s="1"/>
  <c r="K370"/>
  <c r="H370" s="1"/>
  <c r="G370" s="1"/>
  <c r="L370"/>
  <c r="I370" s="1"/>
  <c r="M370"/>
  <c r="J370" s="1"/>
  <c r="K371"/>
  <c r="H371" s="1"/>
  <c r="G371" s="1"/>
  <c r="L371"/>
  <c r="I371" s="1"/>
  <c r="M371"/>
  <c r="J371" s="1"/>
  <c r="K372"/>
  <c r="H372" s="1"/>
  <c r="G372" s="1"/>
  <c r="L372"/>
  <c r="I372" s="1"/>
  <c r="M372"/>
  <c r="J372" s="1"/>
  <c r="K373"/>
  <c r="H373" s="1"/>
  <c r="G373" s="1"/>
  <c r="L373"/>
  <c r="I373" s="1"/>
  <c r="M373"/>
  <c r="J373" s="1"/>
  <c r="K374"/>
  <c r="H374" s="1"/>
  <c r="G374" s="1"/>
  <c r="L374"/>
  <c r="I374" s="1"/>
  <c r="M374"/>
  <c r="J374" s="1"/>
  <c r="K375"/>
  <c r="H375" s="1"/>
  <c r="G375" s="1"/>
  <c r="L375"/>
  <c r="I375" s="1"/>
  <c r="M375"/>
  <c r="J375" s="1"/>
  <c r="K376"/>
  <c r="H376" s="1"/>
  <c r="G376" s="1"/>
  <c r="L376"/>
  <c r="I376" s="1"/>
  <c r="M376"/>
  <c r="J376" s="1"/>
  <c r="K377"/>
  <c r="H377" s="1"/>
  <c r="G377" s="1"/>
  <c r="L377"/>
  <c r="I377" s="1"/>
  <c r="M377"/>
  <c r="J377" s="1"/>
  <c r="B651" i="17"/>
  <c r="A651" s="1"/>
  <c r="D651"/>
  <c r="B652"/>
  <c r="A652" s="1"/>
  <c r="D652"/>
  <c r="B653"/>
  <c r="A653" s="1"/>
  <c r="D653"/>
  <c r="B654"/>
  <c r="D654"/>
  <c r="B655"/>
  <c r="D655"/>
  <c r="B656"/>
  <c r="D656"/>
  <c r="B657"/>
  <c r="D657"/>
  <c r="B658"/>
  <c r="D658"/>
  <c r="B659"/>
  <c r="D659"/>
  <c r="B660"/>
  <c r="D660"/>
  <c r="B661"/>
  <c r="D661"/>
  <c r="B662"/>
  <c r="D662"/>
  <c r="B663"/>
  <c r="D663"/>
  <c r="B664"/>
  <c r="D664"/>
  <c r="B665"/>
  <c r="D665"/>
  <c r="B666"/>
  <c r="D666"/>
  <c r="B667"/>
  <c r="D667"/>
  <c r="B668"/>
  <c r="D668"/>
  <c r="B669"/>
  <c r="D669"/>
  <c r="B670"/>
  <c r="D670"/>
  <c r="B671"/>
  <c r="D671"/>
  <c r="B672"/>
  <c r="D672"/>
  <c r="B673"/>
  <c r="D673"/>
  <c r="B674"/>
  <c r="D674"/>
  <c r="B675"/>
  <c r="D675"/>
  <c r="B676"/>
  <c r="D676"/>
  <c r="B677"/>
  <c r="D677"/>
  <c r="B678"/>
  <c r="D678"/>
  <c r="B679"/>
  <c r="D679"/>
  <c r="B680"/>
  <c r="D680"/>
  <c r="B681"/>
  <c r="D681"/>
  <c r="B682"/>
  <c r="D682"/>
  <c r="B683"/>
  <c r="D683"/>
  <c r="B684"/>
  <c r="D684"/>
  <c r="B685"/>
  <c r="D685"/>
  <c r="B686"/>
  <c r="D686"/>
  <c r="B687"/>
  <c r="D687"/>
  <c r="B688"/>
  <c r="D688"/>
  <c r="B689"/>
  <c r="D689"/>
  <c r="B690"/>
  <c r="D690"/>
  <c r="B691"/>
  <c r="D691"/>
  <c r="B692"/>
  <c r="D692"/>
  <c r="B693"/>
  <c r="D693"/>
  <c r="B694"/>
  <c r="D694"/>
  <c r="B695"/>
  <c r="D695"/>
  <c r="B696"/>
  <c r="D696"/>
  <c r="B697"/>
  <c r="D697"/>
  <c r="B698"/>
  <c r="D698"/>
  <c r="B699"/>
  <c r="D699"/>
  <c r="B700"/>
  <c r="D700"/>
  <c r="B701"/>
  <c r="D701"/>
  <c r="B702"/>
  <c r="D702"/>
  <c r="B703"/>
  <c r="D703"/>
  <c r="B704"/>
  <c r="D704"/>
  <c r="B705"/>
  <c r="D705"/>
  <c r="B706"/>
  <c r="D706"/>
  <c r="B707"/>
  <c r="D707"/>
  <c r="B708"/>
  <c r="D708"/>
  <c r="B709"/>
  <c r="D709"/>
  <c r="B710"/>
  <c r="D710"/>
  <c r="B711"/>
  <c r="D711"/>
  <c r="B712"/>
  <c r="D712"/>
  <c r="B713"/>
  <c r="D713"/>
  <c r="B714"/>
  <c r="D714"/>
  <c r="B715"/>
  <c r="D715"/>
  <c r="B716"/>
  <c r="D716"/>
  <c r="B717"/>
  <c r="D717"/>
  <c r="B718"/>
  <c r="D718"/>
  <c r="B719"/>
  <c r="D719"/>
  <c r="B720"/>
  <c r="D720"/>
  <c r="B721"/>
  <c r="D721"/>
  <c r="B722"/>
  <c r="D722"/>
  <c r="B723"/>
  <c r="D723"/>
  <c r="B724"/>
  <c r="D724"/>
  <c r="B725"/>
  <c r="D725"/>
  <c r="B726"/>
  <c r="D726"/>
  <c r="B727"/>
  <c r="D727"/>
  <c r="B728"/>
  <c r="D728"/>
  <c r="B729"/>
  <c r="D729"/>
  <c r="B730"/>
  <c r="D730"/>
  <c r="B731"/>
  <c r="D731"/>
  <c r="B732"/>
  <c r="D732"/>
  <c r="B733"/>
  <c r="D733"/>
  <c r="B734"/>
  <c r="D734"/>
  <c r="B735"/>
  <c r="D735"/>
  <c r="B736"/>
  <c r="A736" s="1"/>
  <c r="D736"/>
  <c r="B737"/>
  <c r="A737" s="1"/>
  <c r="D737"/>
  <c r="B738"/>
  <c r="A738" s="1"/>
  <c r="D738"/>
  <c r="B739"/>
  <c r="A739" s="1"/>
  <c r="D739"/>
  <c r="B740"/>
  <c r="A740" s="1"/>
  <c r="D740"/>
  <c r="B741"/>
  <c r="A741" s="1"/>
  <c r="D741"/>
  <c r="B742"/>
  <c r="A742" s="1"/>
  <c r="D742"/>
  <c r="B743"/>
  <c r="A743" s="1"/>
  <c r="D743"/>
  <c r="B744"/>
  <c r="A744" s="1"/>
  <c r="D744"/>
  <c r="B745"/>
  <c r="A745" s="1"/>
  <c r="D745"/>
  <c r="B746"/>
  <c r="A746" s="1"/>
  <c r="D746"/>
  <c r="B747"/>
  <c r="A747" s="1"/>
  <c r="D747"/>
  <c r="C747" l="1"/>
  <c r="C746"/>
  <c r="C745"/>
  <c r="C744"/>
  <c r="C743"/>
  <c r="C742"/>
  <c r="C741"/>
  <c r="C740"/>
  <c r="C739"/>
  <c r="C738"/>
  <c r="C737"/>
  <c r="C736"/>
  <c r="H292" i="23"/>
  <c r="G292" s="1"/>
  <c r="H286"/>
  <c r="G286" s="1"/>
  <c r="H284"/>
  <c r="G284" s="1"/>
  <c r="H282"/>
  <c r="G282" s="1"/>
  <c r="A734" i="17"/>
  <c r="C734"/>
  <c r="A732"/>
  <c r="C732"/>
  <c r="A730"/>
  <c r="C730"/>
  <c r="A728"/>
  <c r="C728"/>
  <c r="A726"/>
  <c r="C726"/>
  <c r="A724"/>
  <c r="C724"/>
  <c r="A722"/>
  <c r="C722"/>
  <c r="A720"/>
  <c r="C720"/>
  <c r="A718"/>
  <c r="C718"/>
  <c r="A716"/>
  <c r="C716"/>
  <c r="A714"/>
  <c r="C714"/>
  <c r="A712"/>
  <c r="C712"/>
  <c r="A710"/>
  <c r="C710"/>
  <c r="A708"/>
  <c r="C708"/>
  <c r="A706"/>
  <c r="C706"/>
  <c r="A704"/>
  <c r="C704"/>
  <c r="A702"/>
  <c r="C702"/>
  <c r="A700"/>
  <c r="C700"/>
  <c r="A698"/>
  <c r="C698"/>
  <c r="A696"/>
  <c r="C696"/>
  <c r="A695"/>
  <c r="C695"/>
  <c r="A693"/>
  <c r="C693"/>
  <c r="A691"/>
  <c r="C691"/>
  <c r="A689"/>
  <c r="C689"/>
  <c r="A687"/>
  <c r="C687"/>
  <c r="A685"/>
  <c r="C685"/>
  <c r="A683"/>
  <c r="C683"/>
  <c r="A681"/>
  <c r="C681"/>
  <c r="A679"/>
  <c r="C679"/>
  <c r="A677"/>
  <c r="C677"/>
  <c r="A675"/>
  <c r="C675"/>
  <c r="A673"/>
  <c r="C673"/>
  <c r="A671"/>
  <c r="C671"/>
  <c r="A669"/>
  <c r="C669"/>
  <c r="A667"/>
  <c r="C667"/>
  <c r="A665"/>
  <c r="C665"/>
  <c r="A663"/>
  <c r="C663"/>
  <c r="A661"/>
  <c r="C661"/>
  <c r="A660"/>
  <c r="C660"/>
  <c r="A658"/>
  <c r="C658"/>
  <c r="A657"/>
  <c r="C657"/>
  <c r="A656"/>
  <c r="C656"/>
  <c r="A655"/>
  <c r="C655"/>
  <c r="A654"/>
  <c r="C654"/>
  <c r="A735"/>
  <c r="C735"/>
  <c r="A733"/>
  <c r="C733"/>
  <c r="A731"/>
  <c r="C731"/>
  <c r="A729"/>
  <c r="C729"/>
  <c r="A727"/>
  <c r="C727"/>
  <c r="A725"/>
  <c r="C725"/>
  <c r="A723"/>
  <c r="C723"/>
  <c r="A721"/>
  <c r="C721"/>
  <c r="A719"/>
  <c r="C719"/>
  <c r="A717"/>
  <c r="C717"/>
  <c r="A715"/>
  <c r="C715"/>
  <c r="A713"/>
  <c r="C713"/>
  <c r="A711"/>
  <c r="C711"/>
  <c r="A709"/>
  <c r="C709"/>
  <c r="A707"/>
  <c r="C707"/>
  <c r="A705"/>
  <c r="C705"/>
  <c r="A703"/>
  <c r="C703"/>
  <c r="A701"/>
  <c r="C701"/>
  <c r="A699"/>
  <c r="C699"/>
  <c r="A697"/>
  <c r="C697"/>
  <c r="A694"/>
  <c r="C694"/>
  <c r="A692"/>
  <c r="C692"/>
  <c r="A690"/>
  <c r="C690"/>
  <c r="A688"/>
  <c r="C688"/>
  <c r="A686"/>
  <c r="C686"/>
  <c r="A684"/>
  <c r="C684"/>
  <c r="A682"/>
  <c r="C682"/>
  <c r="A680"/>
  <c r="C680"/>
  <c r="A678"/>
  <c r="C678"/>
  <c r="A676"/>
  <c r="C676"/>
  <c r="A674"/>
  <c r="C674"/>
  <c r="A672"/>
  <c r="C672"/>
  <c r="A670"/>
  <c r="C670"/>
  <c r="A668"/>
  <c r="C668"/>
  <c r="A666"/>
  <c r="C666"/>
  <c r="A664"/>
  <c r="C664"/>
  <c r="A662"/>
  <c r="C662"/>
  <c r="A659"/>
  <c r="C659"/>
  <c r="C653"/>
  <c r="C652"/>
  <c r="C651"/>
  <c r="B637"/>
  <c r="A637" s="1"/>
  <c r="D637"/>
  <c r="B638"/>
  <c r="A638" s="1"/>
  <c r="D638"/>
  <c r="B639"/>
  <c r="A639" s="1"/>
  <c r="D639"/>
  <c r="B640"/>
  <c r="A640" s="1"/>
  <c r="D640"/>
  <c r="B641"/>
  <c r="A641" s="1"/>
  <c r="D641"/>
  <c r="B642"/>
  <c r="A642" s="1"/>
  <c r="D642"/>
  <c r="B643"/>
  <c r="A643" s="1"/>
  <c r="D643"/>
  <c r="B644"/>
  <c r="A644" s="1"/>
  <c r="D644"/>
  <c r="B645"/>
  <c r="A645" s="1"/>
  <c r="D645"/>
  <c r="B646"/>
  <c r="A646" s="1"/>
  <c r="D646"/>
  <c r="B647"/>
  <c r="A647" s="1"/>
  <c r="D647"/>
  <c r="B648"/>
  <c r="A648" s="1"/>
  <c r="D648"/>
  <c r="B649"/>
  <c r="A649" s="1"/>
  <c r="D649"/>
  <c r="B650"/>
  <c r="A650" s="1"/>
  <c r="D650"/>
  <c r="C650" l="1"/>
  <c r="C649"/>
  <c r="C648"/>
  <c r="C647"/>
  <c r="C646"/>
  <c r="C645"/>
  <c r="C644"/>
  <c r="C643"/>
  <c r="C642"/>
  <c r="C641"/>
  <c r="C640"/>
  <c r="C639"/>
  <c r="C638"/>
  <c r="C637"/>
  <c r="B634"/>
  <c r="A634" s="1"/>
  <c r="D634"/>
  <c r="B635"/>
  <c r="A635" s="1"/>
  <c r="D635"/>
  <c r="B636"/>
  <c r="A636" s="1"/>
  <c r="D636"/>
  <c r="C636" l="1"/>
  <c r="C635"/>
  <c r="C634"/>
  <c r="B632"/>
  <c r="A632" s="1"/>
  <c r="D632"/>
  <c r="B633"/>
  <c r="A633" s="1"/>
  <c r="D633"/>
  <c r="K47" i="39"/>
  <c r="K46"/>
  <c r="K110"/>
  <c r="K111"/>
  <c r="K113"/>
  <c r="K114"/>
  <c r="K140"/>
  <c r="K139"/>
  <c r="K137"/>
  <c r="K138"/>
  <c r="K229"/>
  <c r="K205"/>
  <c r="K206"/>
  <c r="K230"/>
  <c r="K244"/>
  <c r="K243"/>
  <c r="K219"/>
  <c r="K220"/>
  <c r="K236"/>
  <c r="K263"/>
  <c r="K264"/>
  <c r="K265"/>
  <c r="K266"/>
  <c r="K268"/>
  <c r="K267"/>
  <c r="K269"/>
  <c r="K270"/>
  <c r="K271"/>
  <c r="K273"/>
  <c r="K272"/>
  <c r="K260"/>
  <c r="K261"/>
  <c r="K17"/>
  <c r="K18"/>
  <c r="K19"/>
  <c r="K20"/>
  <c r="K41"/>
  <c r="K27"/>
  <c r="K28"/>
  <c r="K29"/>
  <c r="K33"/>
  <c r="K34"/>
  <c r="K35"/>
  <c r="K283"/>
  <c r="K282"/>
  <c r="K62"/>
  <c r="K63"/>
  <c r="K61"/>
  <c r="K71"/>
  <c r="K67"/>
  <c r="K66"/>
  <c r="K90"/>
  <c r="K83"/>
  <c r="K84"/>
  <c r="K69"/>
  <c r="K70"/>
  <c r="K129"/>
  <c r="K128"/>
  <c r="K132"/>
  <c r="K130"/>
  <c r="K131"/>
  <c r="K133"/>
  <c r="K134"/>
  <c r="K136"/>
  <c r="K135"/>
  <c r="K276"/>
  <c r="K277"/>
  <c r="K278"/>
  <c r="K279"/>
  <c r="K280"/>
  <c r="K281"/>
  <c r="K10"/>
  <c r="K11"/>
  <c r="K12"/>
  <c r="K13"/>
  <c r="K14"/>
  <c r="K155"/>
  <c r="K156"/>
  <c r="K203"/>
  <c r="K204"/>
  <c r="K202"/>
  <c r="K201"/>
  <c r="K73"/>
  <c r="K74"/>
  <c r="K75"/>
  <c r="K76"/>
  <c r="K77"/>
  <c r="K68"/>
  <c r="K86"/>
  <c r="K87"/>
  <c r="K58"/>
  <c r="K59"/>
  <c r="K60"/>
  <c r="K64"/>
  <c r="K65"/>
  <c r="K78"/>
  <c r="K79"/>
  <c r="K80"/>
  <c r="K85"/>
  <c r="K88"/>
  <c r="K81"/>
  <c r="K82"/>
  <c r="K72"/>
  <c r="K89"/>
  <c r="K96"/>
  <c r="K112"/>
  <c r="K105"/>
  <c r="K122"/>
  <c r="K120"/>
  <c r="K106"/>
  <c r="K123"/>
  <c r="K121"/>
  <c r="K107"/>
  <c r="K284"/>
  <c r="K285"/>
  <c r="K286"/>
  <c r="K287"/>
  <c r="K288"/>
  <c r="K36"/>
  <c r="K45"/>
  <c r="K44"/>
  <c r="K48"/>
  <c r="K49"/>
  <c r="K50"/>
  <c r="K30"/>
  <c r="K37"/>
  <c r="K38"/>
  <c r="K39"/>
  <c r="K42"/>
  <c r="K43"/>
  <c r="K209"/>
  <c r="K211"/>
  <c r="K210"/>
  <c r="K212"/>
  <c r="K213"/>
  <c r="K214"/>
  <c r="K234"/>
  <c r="K233"/>
  <c r="K235"/>
  <c r="K215"/>
  <c r="K217"/>
  <c r="K216"/>
  <c r="K218"/>
  <c r="K157"/>
  <c r="K159"/>
  <c r="K158"/>
  <c r="K161"/>
  <c r="K160"/>
  <c r="K168"/>
  <c r="K163"/>
  <c r="K167"/>
  <c r="K164"/>
  <c r="K166"/>
  <c r="K165"/>
  <c r="K162"/>
  <c r="K169"/>
  <c r="K170"/>
  <c r="K171"/>
  <c r="K172"/>
  <c r="K173"/>
  <c r="K174"/>
  <c r="K175"/>
  <c r="K176"/>
  <c r="K177"/>
  <c r="K178"/>
  <c r="K179"/>
  <c r="K258"/>
  <c r="K259"/>
  <c r="K97"/>
  <c r="K91"/>
  <c r="K92"/>
  <c r="K93"/>
  <c r="K95"/>
  <c r="K94"/>
  <c r="K147"/>
  <c r="K148"/>
  <c r="K51"/>
  <c r="K52"/>
  <c r="K53"/>
  <c r="K189"/>
  <c r="K190"/>
  <c r="K191"/>
  <c r="K192"/>
  <c r="K188"/>
  <c r="K187"/>
  <c r="K183"/>
  <c r="K184"/>
  <c r="K180"/>
  <c r="K181"/>
  <c r="K182"/>
  <c r="K197"/>
  <c r="K196"/>
  <c r="K199"/>
  <c r="K198"/>
  <c r="K200"/>
  <c r="K144"/>
  <c r="K141"/>
  <c r="K146"/>
  <c r="K145"/>
  <c r="K142"/>
  <c r="K143"/>
  <c r="K255"/>
  <c r="K245"/>
  <c r="K246"/>
  <c r="K237"/>
  <c r="K247"/>
  <c r="K248"/>
  <c r="K256"/>
  <c r="K238"/>
  <c r="K239"/>
  <c r="K242"/>
  <c r="K241"/>
  <c r="K250"/>
  <c r="K251"/>
  <c r="K249"/>
  <c r="K252"/>
  <c r="K253"/>
  <c r="K254"/>
  <c r="K257"/>
  <c r="K240"/>
  <c r="K231"/>
  <c r="K232"/>
  <c r="K221"/>
  <c r="K222"/>
  <c r="K223"/>
  <c r="K224"/>
  <c r="K208"/>
  <c r="K225"/>
  <c r="K228"/>
  <c r="K25"/>
  <c r="K26"/>
  <c r="K24"/>
  <c r="K40"/>
  <c r="K151"/>
  <c r="K152"/>
  <c r="K153"/>
  <c r="K154"/>
  <c r="K275"/>
  <c r="K274"/>
  <c r="K98"/>
  <c r="K99"/>
  <c r="K100"/>
  <c r="K101"/>
  <c r="K102"/>
  <c r="K149"/>
  <c r="K150"/>
  <c r="K15"/>
  <c r="K124"/>
  <c r="K125"/>
  <c r="K126"/>
  <c r="K127"/>
  <c r="K115"/>
  <c r="K116"/>
  <c r="K117"/>
  <c r="K118"/>
  <c r="K119"/>
  <c r="K109"/>
  <c r="K108"/>
  <c r="K207"/>
  <c r="K262"/>
  <c r="K31"/>
  <c r="K32"/>
  <c r="K56"/>
  <c r="K57"/>
  <c r="K21"/>
  <c r="K22"/>
  <c r="K23"/>
  <c r="K194"/>
  <c r="K195"/>
  <c r="K193"/>
  <c r="K186"/>
  <c r="K185"/>
  <c r="K55"/>
  <c r="K54"/>
  <c r="K103"/>
  <c r="K104"/>
  <c r="H47"/>
  <c r="H46"/>
  <c r="H110"/>
  <c r="H111"/>
  <c r="H113"/>
  <c r="H114"/>
  <c r="H140"/>
  <c r="H139"/>
  <c r="H137"/>
  <c r="H138"/>
  <c r="H229"/>
  <c r="H205"/>
  <c r="H206"/>
  <c r="H230"/>
  <c r="H244"/>
  <c r="H243"/>
  <c r="H219"/>
  <c r="H220"/>
  <c r="H236"/>
  <c r="H263"/>
  <c r="H264"/>
  <c r="H265"/>
  <c r="H266"/>
  <c r="H268"/>
  <c r="H267"/>
  <c r="H269"/>
  <c r="H270"/>
  <c r="H271"/>
  <c r="H273"/>
  <c r="H272"/>
  <c r="H260"/>
  <c r="H261"/>
  <c r="H17"/>
  <c r="H18"/>
  <c r="H19"/>
  <c r="H20"/>
  <c r="H41"/>
  <c r="H27"/>
  <c r="H28"/>
  <c r="H29"/>
  <c r="H33"/>
  <c r="H34"/>
  <c r="H35"/>
  <c r="H283"/>
  <c r="H282"/>
  <c r="H62"/>
  <c r="H63"/>
  <c r="H61"/>
  <c r="H71"/>
  <c r="H67"/>
  <c r="H66"/>
  <c r="H90"/>
  <c r="H83"/>
  <c r="H84"/>
  <c r="H69"/>
  <c r="H70"/>
  <c r="H129"/>
  <c r="H128"/>
  <c r="H132"/>
  <c r="H130"/>
  <c r="H131"/>
  <c r="H133"/>
  <c r="H134"/>
  <c r="H136"/>
  <c r="H135"/>
  <c r="H276"/>
  <c r="H277"/>
  <c r="H278"/>
  <c r="H279"/>
  <c r="H280"/>
  <c r="H281"/>
  <c r="H10"/>
  <c r="H11"/>
  <c r="H12"/>
  <c r="H13"/>
  <c r="H14"/>
  <c r="H155"/>
  <c r="H156"/>
  <c r="H203"/>
  <c r="H204"/>
  <c r="H202"/>
  <c r="H201"/>
  <c r="H73"/>
  <c r="H74"/>
  <c r="H75"/>
  <c r="H76"/>
  <c r="H77"/>
  <c r="H68"/>
  <c r="H86"/>
  <c r="H87"/>
  <c r="H58"/>
  <c r="H59"/>
  <c r="H60"/>
  <c r="H64"/>
  <c r="H65"/>
  <c r="H78"/>
  <c r="H79"/>
  <c r="H80"/>
  <c r="H85"/>
  <c r="H88"/>
  <c r="H81"/>
  <c r="H82"/>
  <c r="H72"/>
  <c r="H89"/>
  <c r="H96"/>
  <c r="H112"/>
  <c r="H105"/>
  <c r="H122"/>
  <c r="H120"/>
  <c r="H106"/>
  <c r="H123"/>
  <c r="H121"/>
  <c r="H107"/>
  <c r="H284"/>
  <c r="H285"/>
  <c r="H286"/>
  <c r="H287"/>
  <c r="H288"/>
  <c r="H36"/>
  <c r="H45"/>
  <c r="H44"/>
  <c r="H48"/>
  <c r="H49"/>
  <c r="H50"/>
  <c r="H30"/>
  <c r="H37"/>
  <c r="H38"/>
  <c r="H39"/>
  <c r="H42"/>
  <c r="H43"/>
  <c r="H209"/>
  <c r="H211"/>
  <c r="H210"/>
  <c r="H212"/>
  <c r="H213"/>
  <c r="H214"/>
  <c r="H234"/>
  <c r="H233"/>
  <c r="H235"/>
  <c r="H215"/>
  <c r="H217"/>
  <c r="H216"/>
  <c r="H218"/>
  <c r="H157"/>
  <c r="H159"/>
  <c r="H158"/>
  <c r="H161"/>
  <c r="H160"/>
  <c r="H168"/>
  <c r="H163"/>
  <c r="H167"/>
  <c r="H164"/>
  <c r="H166"/>
  <c r="H165"/>
  <c r="H162"/>
  <c r="H169"/>
  <c r="H170"/>
  <c r="H171"/>
  <c r="H172"/>
  <c r="H173"/>
  <c r="H174"/>
  <c r="H175"/>
  <c r="H176"/>
  <c r="H177"/>
  <c r="H178"/>
  <c r="H179"/>
  <c r="H258"/>
  <c r="H259"/>
  <c r="H97"/>
  <c r="H91"/>
  <c r="H92"/>
  <c r="H93"/>
  <c r="H95"/>
  <c r="H94"/>
  <c r="H147"/>
  <c r="H148"/>
  <c r="H51"/>
  <c r="H52"/>
  <c r="H53"/>
  <c r="H189"/>
  <c r="H190"/>
  <c r="H191"/>
  <c r="H192"/>
  <c r="H188"/>
  <c r="H187"/>
  <c r="H183"/>
  <c r="H184"/>
  <c r="H180"/>
  <c r="H181"/>
  <c r="H182"/>
  <c r="H197"/>
  <c r="H196"/>
  <c r="H199"/>
  <c r="H198"/>
  <c r="H200"/>
  <c r="H144"/>
  <c r="H141"/>
  <c r="H146"/>
  <c r="H145"/>
  <c r="H142"/>
  <c r="H143"/>
  <c r="H255"/>
  <c r="H245"/>
  <c r="H246"/>
  <c r="H237"/>
  <c r="H247"/>
  <c r="H248"/>
  <c r="H256"/>
  <c r="H238"/>
  <c r="H239"/>
  <c r="H242"/>
  <c r="H241"/>
  <c r="H250"/>
  <c r="H251"/>
  <c r="H249"/>
  <c r="H252"/>
  <c r="H253"/>
  <c r="H254"/>
  <c r="H257"/>
  <c r="H240"/>
  <c r="H231"/>
  <c r="H232"/>
  <c r="H221"/>
  <c r="H222"/>
  <c r="H223"/>
  <c r="H224"/>
  <c r="H208"/>
  <c r="H225"/>
  <c r="H228"/>
  <c r="H25"/>
  <c r="H26"/>
  <c r="H24"/>
  <c r="H40"/>
  <c r="H151"/>
  <c r="H152"/>
  <c r="H153"/>
  <c r="H154"/>
  <c r="H275"/>
  <c r="H274"/>
  <c r="H98"/>
  <c r="H99"/>
  <c r="H100"/>
  <c r="H101"/>
  <c r="H102"/>
  <c r="H149"/>
  <c r="H150"/>
  <c r="H15"/>
  <c r="H124"/>
  <c r="H125"/>
  <c r="H126"/>
  <c r="H127"/>
  <c r="H115"/>
  <c r="H116"/>
  <c r="H117"/>
  <c r="H118"/>
  <c r="H119"/>
  <c r="H109"/>
  <c r="H108"/>
  <c r="H207"/>
  <c r="H262"/>
  <c r="H31"/>
  <c r="H32"/>
  <c r="H56"/>
  <c r="H57"/>
  <c r="H21"/>
  <c r="H22"/>
  <c r="H23"/>
  <c r="H194"/>
  <c r="H195"/>
  <c r="H193"/>
  <c r="H186"/>
  <c r="H185"/>
  <c r="H55"/>
  <c r="H54"/>
  <c r="H103"/>
  <c r="H104"/>
  <c r="A47"/>
  <c r="D47"/>
  <c r="E47"/>
  <c r="A46"/>
  <c r="D46"/>
  <c r="E46"/>
  <c r="A110"/>
  <c r="D110"/>
  <c r="E110"/>
  <c r="A111"/>
  <c r="D111"/>
  <c r="E111"/>
  <c r="A113"/>
  <c r="D113"/>
  <c r="E113"/>
  <c r="A114"/>
  <c r="D114"/>
  <c r="E114"/>
  <c r="A140"/>
  <c r="D140"/>
  <c r="E140"/>
  <c r="A139"/>
  <c r="D139"/>
  <c r="E139"/>
  <c r="A137"/>
  <c r="D137"/>
  <c r="E137"/>
  <c r="A138"/>
  <c r="D138"/>
  <c r="E138"/>
  <c r="A229"/>
  <c r="D229"/>
  <c r="E229"/>
  <c r="A205"/>
  <c r="D205"/>
  <c r="E205"/>
  <c r="A206"/>
  <c r="D206"/>
  <c r="E206"/>
  <c r="A230"/>
  <c r="D230"/>
  <c r="E230"/>
  <c r="A244"/>
  <c r="D244"/>
  <c r="E244"/>
  <c r="A243"/>
  <c r="D243"/>
  <c r="E243"/>
  <c r="A219"/>
  <c r="D219"/>
  <c r="E219"/>
  <c r="A220"/>
  <c r="D220"/>
  <c r="E220"/>
  <c r="A236"/>
  <c r="D236"/>
  <c r="E236"/>
  <c r="A263"/>
  <c r="D263"/>
  <c r="E263"/>
  <c r="A264"/>
  <c r="D264"/>
  <c r="E264"/>
  <c r="A265"/>
  <c r="D265"/>
  <c r="E265"/>
  <c r="A266"/>
  <c r="D266"/>
  <c r="E266"/>
  <c r="A268"/>
  <c r="D268"/>
  <c r="E268"/>
  <c r="A267"/>
  <c r="D267"/>
  <c r="E267"/>
  <c r="A269"/>
  <c r="D269"/>
  <c r="E269"/>
  <c r="A270"/>
  <c r="D270"/>
  <c r="E270"/>
  <c r="A271"/>
  <c r="D271"/>
  <c r="E271"/>
  <c r="A273"/>
  <c r="D273"/>
  <c r="E273"/>
  <c r="A272"/>
  <c r="D272"/>
  <c r="E272"/>
  <c r="A260"/>
  <c r="D260"/>
  <c r="E260"/>
  <c r="A261"/>
  <c r="D261"/>
  <c r="E261"/>
  <c r="A17"/>
  <c r="D17"/>
  <c r="E17"/>
  <c r="A18"/>
  <c r="D18"/>
  <c r="E18"/>
  <c r="A19"/>
  <c r="D19"/>
  <c r="E19"/>
  <c r="A20"/>
  <c r="D20"/>
  <c r="E20"/>
  <c r="A41"/>
  <c r="D41"/>
  <c r="E41"/>
  <c r="A27"/>
  <c r="D27"/>
  <c r="E27"/>
  <c r="A28"/>
  <c r="D28"/>
  <c r="E28"/>
  <c r="A29"/>
  <c r="D29"/>
  <c r="E29"/>
  <c r="A33"/>
  <c r="D33"/>
  <c r="E33"/>
  <c r="A34"/>
  <c r="D34"/>
  <c r="E34"/>
  <c r="A35"/>
  <c r="D35"/>
  <c r="E35"/>
  <c r="A283"/>
  <c r="D283"/>
  <c r="E283"/>
  <c r="A282"/>
  <c r="D282"/>
  <c r="E282"/>
  <c r="A62"/>
  <c r="D62"/>
  <c r="E62"/>
  <c r="A63"/>
  <c r="D63"/>
  <c r="E63"/>
  <c r="A61"/>
  <c r="D61"/>
  <c r="E61"/>
  <c r="A71"/>
  <c r="D71"/>
  <c r="E71"/>
  <c r="A67"/>
  <c r="D67"/>
  <c r="E67"/>
  <c r="A66"/>
  <c r="D66"/>
  <c r="E66"/>
  <c r="A90"/>
  <c r="D90"/>
  <c r="E90"/>
  <c r="A83"/>
  <c r="D83"/>
  <c r="E83"/>
  <c r="A84"/>
  <c r="D84"/>
  <c r="E84"/>
  <c r="A69"/>
  <c r="D69"/>
  <c r="E69"/>
  <c r="A70"/>
  <c r="D70"/>
  <c r="E70"/>
  <c r="A129"/>
  <c r="D129"/>
  <c r="E129"/>
  <c r="A128"/>
  <c r="D128"/>
  <c r="E128"/>
  <c r="A132"/>
  <c r="D132"/>
  <c r="E132"/>
  <c r="A130"/>
  <c r="D130"/>
  <c r="E130"/>
  <c r="A131"/>
  <c r="D131"/>
  <c r="E131"/>
  <c r="A133"/>
  <c r="D133"/>
  <c r="E133"/>
  <c r="A134"/>
  <c r="D134"/>
  <c r="E134"/>
  <c r="A136"/>
  <c r="D136"/>
  <c r="E136"/>
  <c r="A135"/>
  <c r="D135"/>
  <c r="E135"/>
  <c r="A276"/>
  <c r="D276"/>
  <c r="E276"/>
  <c r="A277"/>
  <c r="D277"/>
  <c r="E277"/>
  <c r="A278"/>
  <c r="D278"/>
  <c r="E278"/>
  <c r="A279"/>
  <c r="D279"/>
  <c r="E279"/>
  <c r="A280"/>
  <c r="D280"/>
  <c r="E280"/>
  <c r="A281"/>
  <c r="D281"/>
  <c r="E281"/>
  <c r="A10"/>
  <c r="D10"/>
  <c r="E10"/>
  <c r="A11"/>
  <c r="D11"/>
  <c r="E11"/>
  <c r="A12"/>
  <c r="D12"/>
  <c r="E12"/>
  <c r="A13"/>
  <c r="D13"/>
  <c r="E13"/>
  <c r="A14"/>
  <c r="D14"/>
  <c r="E14"/>
  <c r="A155"/>
  <c r="D155"/>
  <c r="E155"/>
  <c r="A156"/>
  <c r="D156"/>
  <c r="E156"/>
  <c r="A203"/>
  <c r="D203"/>
  <c r="E203"/>
  <c r="A204"/>
  <c r="D204"/>
  <c r="E204"/>
  <c r="A202"/>
  <c r="D202"/>
  <c r="E202"/>
  <c r="A201"/>
  <c r="D201"/>
  <c r="E201"/>
  <c r="A73"/>
  <c r="D73"/>
  <c r="E73"/>
  <c r="A74"/>
  <c r="D74"/>
  <c r="E74"/>
  <c r="A75"/>
  <c r="D75"/>
  <c r="E75"/>
  <c r="A76"/>
  <c r="D76"/>
  <c r="E76"/>
  <c r="A77"/>
  <c r="D77"/>
  <c r="E77"/>
  <c r="A68"/>
  <c r="D68"/>
  <c r="E68"/>
  <c r="A86"/>
  <c r="D86"/>
  <c r="E86"/>
  <c r="A87"/>
  <c r="D87"/>
  <c r="E87"/>
  <c r="A58"/>
  <c r="D58"/>
  <c r="E58"/>
  <c r="A59"/>
  <c r="D59"/>
  <c r="E59"/>
  <c r="A60"/>
  <c r="D60"/>
  <c r="E60"/>
  <c r="A64"/>
  <c r="D64"/>
  <c r="E64"/>
  <c r="A65"/>
  <c r="D65"/>
  <c r="E65"/>
  <c r="A78"/>
  <c r="D78"/>
  <c r="E78"/>
  <c r="A79"/>
  <c r="D79"/>
  <c r="E79"/>
  <c r="A80"/>
  <c r="D80"/>
  <c r="E80"/>
  <c r="A85"/>
  <c r="D85"/>
  <c r="E85"/>
  <c r="A88"/>
  <c r="D88"/>
  <c r="E88"/>
  <c r="A81"/>
  <c r="D81"/>
  <c r="E81"/>
  <c r="A82"/>
  <c r="D82"/>
  <c r="E82"/>
  <c r="A72"/>
  <c r="D72"/>
  <c r="E72"/>
  <c r="A89"/>
  <c r="D89"/>
  <c r="E89"/>
  <c r="A96"/>
  <c r="D96"/>
  <c r="E96"/>
  <c r="A112"/>
  <c r="D112"/>
  <c r="E112"/>
  <c r="A105"/>
  <c r="D105"/>
  <c r="E105"/>
  <c r="A122"/>
  <c r="D122"/>
  <c r="E122"/>
  <c r="A120"/>
  <c r="D120"/>
  <c r="E120"/>
  <c r="A106"/>
  <c r="D106"/>
  <c r="E106"/>
  <c r="A123"/>
  <c r="D123"/>
  <c r="E123"/>
  <c r="A121"/>
  <c r="D121"/>
  <c r="E121"/>
  <c r="A107"/>
  <c r="D107"/>
  <c r="E107"/>
  <c r="A284"/>
  <c r="D284"/>
  <c r="E284"/>
  <c r="A285"/>
  <c r="D285"/>
  <c r="E285"/>
  <c r="A286"/>
  <c r="D286"/>
  <c r="E286"/>
  <c r="A287"/>
  <c r="D287"/>
  <c r="E287"/>
  <c r="A288"/>
  <c r="D288"/>
  <c r="E288"/>
  <c r="A36"/>
  <c r="D36"/>
  <c r="E36"/>
  <c r="A45"/>
  <c r="D45"/>
  <c r="E45"/>
  <c r="A44"/>
  <c r="D44"/>
  <c r="E44"/>
  <c r="A48"/>
  <c r="D48"/>
  <c r="E48"/>
  <c r="A49"/>
  <c r="D49"/>
  <c r="E49"/>
  <c r="A50"/>
  <c r="D50"/>
  <c r="E50"/>
  <c r="A30"/>
  <c r="D30"/>
  <c r="E30"/>
  <c r="A37"/>
  <c r="D37"/>
  <c r="E37"/>
  <c r="A38"/>
  <c r="D38"/>
  <c r="E38"/>
  <c r="A39"/>
  <c r="D39"/>
  <c r="E39"/>
  <c r="A42"/>
  <c r="D42"/>
  <c r="E42"/>
  <c r="A43"/>
  <c r="D43"/>
  <c r="E43"/>
  <c r="A209"/>
  <c r="D209"/>
  <c r="E209"/>
  <c r="A211"/>
  <c r="D211"/>
  <c r="E211"/>
  <c r="A210"/>
  <c r="D210"/>
  <c r="E210"/>
  <c r="A212"/>
  <c r="D212"/>
  <c r="E212"/>
  <c r="A213"/>
  <c r="D213"/>
  <c r="E213"/>
  <c r="A214"/>
  <c r="D214"/>
  <c r="E214"/>
  <c r="A234"/>
  <c r="D234"/>
  <c r="E234"/>
  <c r="A233"/>
  <c r="D233"/>
  <c r="E233"/>
  <c r="A235"/>
  <c r="D235"/>
  <c r="E235"/>
  <c r="A215"/>
  <c r="D215"/>
  <c r="E215"/>
  <c r="A217"/>
  <c r="D217"/>
  <c r="E217"/>
  <c r="A216"/>
  <c r="D216"/>
  <c r="E216"/>
  <c r="A218"/>
  <c r="D218"/>
  <c r="E218"/>
  <c r="A157"/>
  <c r="D157"/>
  <c r="E157"/>
  <c r="A159"/>
  <c r="D159"/>
  <c r="E159"/>
  <c r="A158"/>
  <c r="D158"/>
  <c r="E158"/>
  <c r="A161"/>
  <c r="D161"/>
  <c r="E161"/>
  <c r="A160"/>
  <c r="D160"/>
  <c r="E160"/>
  <c r="A168"/>
  <c r="D168"/>
  <c r="E168"/>
  <c r="A163"/>
  <c r="D163"/>
  <c r="E163"/>
  <c r="A167"/>
  <c r="D167"/>
  <c r="E167"/>
  <c r="A164"/>
  <c r="D164"/>
  <c r="E164"/>
  <c r="A166"/>
  <c r="D166"/>
  <c r="E166"/>
  <c r="A165"/>
  <c r="D165"/>
  <c r="E165"/>
  <c r="A162"/>
  <c r="D162"/>
  <c r="E162"/>
  <c r="A169"/>
  <c r="D169"/>
  <c r="E169"/>
  <c r="A170"/>
  <c r="D170"/>
  <c r="E170"/>
  <c r="A171"/>
  <c r="D171"/>
  <c r="E171"/>
  <c r="A172"/>
  <c r="D172"/>
  <c r="E172"/>
  <c r="A173"/>
  <c r="D173"/>
  <c r="E173"/>
  <c r="A174"/>
  <c r="D174"/>
  <c r="E174"/>
  <c r="A175"/>
  <c r="D175"/>
  <c r="E175"/>
  <c r="A176"/>
  <c r="D176"/>
  <c r="E176"/>
  <c r="A177"/>
  <c r="D177"/>
  <c r="E177"/>
  <c r="A178"/>
  <c r="D178"/>
  <c r="E178"/>
  <c r="A179"/>
  <c r="D179"/>
  <c r="E179"/>
  <c r="A258"/>
  <c r="D258"/>
  <c r="E258"/>
  <c r="A259"/>
  <c r="D259"/>
  <c r="E259"/>
  <c r="A97"/>
  <c r="D97"/>
  <c r="E97"/>
  <c r="A91"/>
  <c r="D91"/>
  <c r="E91"/>
  <c r="A92"/>
  <c r="D92"/>
  <c r="E92"/>
  <c r="A93"/>
  <c r="D93"/>
  <c r="E93"/>
  <c r="A95"/>
  <c r="D95"/>
  <c r="E95"/>
  <c r="A94"/>
  <c r="D94"/>
  <c r="E94"/>
  <c r="A147"/>
  <c r="D147"/>
  <c r="E147"/>
  <c r="A148"/>
  <c r="D148"/>
  <c r="E148"/>
  <c r="A51"/>
  <c r="D51"/>
  <c r="E51"/>
  <c r="A52"/>
  <c r="D52"/>
  <c r="E52"/>
  <c r="A53"/>
  <c r="D53"/>
  <c r="E53"/>
  <c r="A189"/>
  <c r="D189"/>
  <c r="E189"/>
  <c r="A190"/>
  <c r="D190"/>
  <c r="E190"/>
  <c r="A191"/>
  <c r="D191"/>
  <c r="E191"/>
  <c r="A192"/>
  <c r="D192"/>
  <c r="E192"/>
  <c r="A188"/>
  <c r="D188"/>
  <c r="E188"/>
  <c r="A187"/>
  <c r="D187"/>
  <c r="E187"/>
  <c r="A183"/>
  <c r="D183"/>
  <c r="E183"/>
  <c r="A184"/>
  <c r="D184"/>
  <c r="E184"/>
  <c r="A180"/>
  <c r="D180"/>
  <c r="E180"/>
  <c r="A181"/>
  <c r="D181"/>
  <c r="E181"/>
  <c r="A182"/>
  <c r="D182"/>
  <c r="E182"/>
  <c r="A197"/>
  <c r="D197"/>
  <c r="E197"/>
  <c r="A196"/>
  <c r="D196"/>
  <c r="E196"/>
  <c r="A199"/>
  <c r="D199"/>
  <c r="E199"/>
  <c r="A198"/>
  <c r="D198"/>
  <c r="E198"/>
  <c r="A200"/>
  <c r="D200"/>
  <c r="E200"/>
  <c r="A144"/>
  <c r="D144"/>
  <c r="E144"/>
  <c r="A141"/>
  <c r="D141"/>
  <c r="E141"/>
  <c r="A146"/>
  <c r="D146"/>
  <c r="E146"/>
  <c r="A145"/>
  <c r="D145"/>
  <c r="E145"/>
  <c r="A142"/>
  <c r="D142"/>
  <c r="E142"/>
  <c r="A143"/>
  <c r="D143"/>
  <c r="E143"/>
  <c r="A255"/>
  <c r="D255"/>
  <c r="E255"/>
  <c r="A245"/>
  <c r="D245"/>
  <c r="E245"/>
  <c r="A246"/>
  <c r="D246"/>
  <c r="E246"/>
  <c r="A237"/>
  <c r="D237"/>
  <c r="E237"/>
  <c r="A247"/>
  <c r="D247"/>
  <c r="E247"/>
  <c r="A248"/>
  <c r="D248"/>
  <c r="E248"/>
  <c r="A256"/>
  <c r="D256"/>
  <c r="E256"/>
  <c r="A238"/>
  <c r="D238"/>
  <c r="E238"/>
  <c r="A239"/>
  <c r="D239"/>
  <c r="E239"/>
  <c r="A242"/>
  <c r="D242"/>
  <c r="E242"/>
  <c r="A241"/>
  <c r="D241"/>
  <c r="E241"/>
  <c r="A250"/>
  <c r="D250"/>
  <c r="E250"/>
  <c r="A251"/>
  <c r="D251"/>
  <c r="E251"/>
  <c r="A249"/>
  <c r="D249"/>
  <c r="E249"/>
  <c r="A252"/>
  <c r="D252"/>
  <c r="E252"/>
  <c r="A253"/>
  <c r="D253"/>
  <c r="E253"/>
  <c r="A254"/>
  <c r="D254"/>
  <c r="E254"/>
  <c r="A257"/>
  <c r="D257"/>
  <c r="E257"/>
  <c r="A240"/>
  <c r="D240"/>
  <c r="E240"/>
  <c r="A231"/>
  <c r="D231"/>
  <c r="E231"/>
  <c r="A232"/>
  <c r="D232"/>
  <c r="E232"/>
  <c r="A221"/>
  <c r="D221"/>
  <c r="E221"/>
  <c r="A222"/>
  <c r="D222"/>
  <c r="E222"/>
  <c r="A223"/>
  <c r="D223"/>
  <c r="E223"/>
  <c r="A224"/>
  <c r="D224"/>
  <c r="E224"/>
  <c r="A208"/>
  <c r="D208"/>
  <c r="E208"/>
  <c r="A225"/>
  <c r="D225"/>
  <c r="E225"/>
  <c r="A228"/>
  <c r="D228"/>
  <c r="E228"/>
  <c r="A25"/>
  <c r="D25"/>
  <c r="E25"/>
  <c r="A26"/>
  <c r="D26"/>
  <c r="E26"/>
  <c r="A24"/>
  <c r="D24"/>
  <c r="E24"/>
  <c r="A40"/>
  <c r="D40"/>
  <c r="E40"/>
  <c r="A151"/>
  <c r="D151"/>
  <c r="E151"/>
  <c r="A152"/>
  <c r="D152"/>
  <c r="E152"/>
  <c r="A153"/>
  <c r="D153"/>
  <c r="E153"/>
  <c r="A154"/>
  <c r="D154"/>
  <c r="E154"/>
  <c r="A275"/>
  <c r="D275"/>
  <c r="E275"/>
  <c r="A274"/>
  <c r="D274"/>
  <c r="E274"/>
  <c r="A98"/>
  <c r="D98"/>
  <c r="E98"/>
  <c r="A99"/>
  <c r="D99"/>
  <c r="E99"/>
  <c r="A100"/>
  <c r="D100"/>
  <c r="E100"/>
  <c r="A101"/>
  <c r="D101"/>
  <c r="E101"/>
  <c r="A102"/>
  <c r="D102"/>
  <c r="E102"/>
  <c r="A149"/>
  <c r="D149"/>
  <c r="E149"/>
  <c r="A150"/>
  <c r="D150"/>
  <c r="E150"/>
  <c r="A15"/>
  <c r="D15"/>
  <c r="E15"/>
  <c r="A124"/>
  <c r="D124"/>
  <c r="E124"/>
  <c r="A125"/>
  <c r="D125"/>
  <c r="E125"/>
  <c r="A126"/>
  <c r="D126"/>
  <c r="E126"/>
  <c r="A127"/>
  <c r="D127"/>
  <c r="E127"/>
  <c r="A115"/>
  <c r="D115"/>
  <c r="E115"/>
  <c r="A116"/>
  <c r="D116"/>
  <c r="E116"/>
  <c r="A117"/>
  <c r="D117"/>
  <c r="E117"/>
  <c r="A118"/>
  <c r="D118"/>
  <c r="E118"/>
  <c r="A119"/>
  <c r="D119"/>
  <c r="E119"/>
  <c r="A109"/>
  <c r="D109"/>
  <c r="E109"/>
  <c r="A108"/>
  <c r="D108"/>
  <c r="E108"/>
  <c r="A207"/>
  <c r="D207"/>
  <c r="E207"/>
  <c r="A262"/>
  <c r="D262"/>
  <c r="E262"/>
  <c r="A31"/>
  <c r="D31"/>
  <c r="E31"/>
  <c r="A32"/>
  <c r="D32"/>
  <c r="E32"/>
  <c r="A56"/>
  <c r="D56"/>
  <c r="E56"/>
  <c r="A57"/>
  <c r="D57"/>
  <c r="E57"/>
  <c r="A21"/>
  <c r="D21"/>
  <c r="E21"/>
  <c r="A22"/>
  <c r="D22"/>
  <c r="E22"/>
  <c r="A23"/>
  <c r="D23"/>
  <c r="E23"/>
  <c r="A194"/>
  <c r="D194"/>
  <c r="E194"/>
  <c r="A195"/>
  <c r="D195"/>
  <c r="E195"/>
  <c r="A193"/>
  <c r="D193"/>
  <c r="E193"/>
  <c r="A186"/>
  <c r="D186"/>
  <c r="E186"/>
  <c r="A185"/>
  <c r="D185"/>
  <c r="E185"/>
  <c r="A55"/>
  <c r="D55"/>
  <c r="E55"/>
  <c r="A54"/>
  <c r="D54"/>
  <c r="E54"/>
  <c r="A103"/>
  <c r="D103"/>
  <c r="E103"/>
  <c r="A104"/>
  <c r="D104"/>
  <c r="E104"/>
  <c r="K226"/>
  <c r="C633" i="17" l="1"/>
  <c r="C632"/>
  <c r="AB104" i="39"/>
  <c r="AC104"/>
  <c r="AB54"/>
  <c r="AC54"/>
  <c r="AB185"/>
  <c r="AC185"/>
  <c r="AB193"/>
  <c r="AC193"/>
  <c r="AB194"/>
  <c r="AC194"/>
  <c r="AB22"/>
  <c r="AC22"/>
  <c r="AB57"/>
  <c r="AC57"/>
  <c r="AB32"/>
  <c r="AC32"/>
  <c r="AB262"/>
  <c r="AC262"/>
  <c r="AB108"/>
  <c r="AC108"/>
  <c r="AB119"/>
  <c r="AC119"/>
  <c r="AB117"/>
  <c r="AC117"/>
  <c r="AB115"/>
  <c r="AC115"/>
  <c r="AB126"/>
  <c r="AC126"/>
  <c r="AB124"/>
  <c r="AC124"/>
  <c r="AB15"/>
  <c r="AC15"/>
  <c r="AB149"/>
  <c r="AC149"/>
  <c r="AB101"/>
  <c r="AC101"/>
  <c r="AB99"/>
  <c r="AC99"/>
  <c r="AB274"/>
  <c r="AC274"/>
  <c r="AB154"/>
  <c r="AC154"/>
  <c r="AB152"/>
  <c r="AC152"/>
  <c r="AB40"/>
  <c r="AC40"/>
  <c r="AB26"/>
  <c r="AC26"/>
  <c r="AB228"/>
  <c r="AC228"/>
  <c r="AB208"/>
  <c r="AC208"/>
  <c r="AB223"/>
  <c r="AC223"/>
  <c r="AB221"/>
  <c r="AC221"/>
  <c r="AB231"/>
  <c r="AC231"/>
  <c r="AB257"/>
  <c r="AC257"/>
  <c r="AB253"/>
  <c r="AC253"/>
  <c r="AB249"/>
  <c r="AC249"/>
  <c r="AB250"/>
  <c r="AC250"/>
  <c r="AB239"/>
  <c r="AC239"/>
  <c r="AB256"/>
  <c r="AC256"/>
  <c r="AB247"/>
  <c r="AC247"/>
  <c r="AB246"/>
  <c r="AC246"/>
  <c r="AB255"/>
  <c r="AC255"/>
  <c r="AB142"/>
  <c r="AC142"/>
  <c r="AB146"/>
  <c r="AC146"/>
  <c r="AB144"/>
  <c r="AC144"/>
  <c r="AB198"/>
  <c r="AC198"/>
  <c r="AB196"/>
  <c r="AC196"/>
  <c r="AB182"/>
  <c r="AC182"/>
  <c r="AB180"/>
  <c r="AC180"/>
  <c r="AB183"/>
  <c r="AC183"/>
  <c r="AB188"/>
  <c r="AC188"/>
  <c r="AB191"/>
  <c r="AC191"/>
  <c r="AB189"/>
  <c r="AC189"/>
  <c r="AB52"/>
  <c r="AC52"/>
  <c r="AB148"/>
  <c r="AC148"/>
  <c r="AB94"/>
  <c r="AC94"/>
  <c r="AB93"/>
  <c r="AC93"/>
  <c r="AB91"/>
  <c r="AC91"/>
  <c r="AB259"/>
  <c r="AC259"/>
  <c r="AB179"/>
  <c r="AC179"/>
  <c r="AB177"/>
  <c r="AC177"/>
  <c r="AB175"/>
  <c r="AC175"/>
  <c r="AB173"/>
  <c r="AC173"/>
  <c r="AB171"/>
  <c r="AC171"/>
  <c r="AB169"/>
  <c r="AC169"/>
  <c r="AB165"/>
  <c r="AC165"/>
  <c r="AC164"/>
  <c r="AB164"/>
  <c r="AC163"/>
  <c r="AB163"/>
  <c r="AC160"/>
  <c r="AB160"/>
  <c r="AC158"/>
  <c r="AB158"/>
  <c r="AC157"/>
  <c r="AB157"/>
  <c r="AC216"/>
  <c r="AB216"/>
  <c r="AC215"/>
  <c r="AB215"/>
  <c r="AC233"/>
  <c r="AB233"/>
  <c r="AC214"/>
  <c r="AB214"/>
  <c r="AC212"/>
  <c r="AB212"/>
  <c r="AC211"/>
  <c r="AB211"/>
  <c r="AC43"/>
  <c r="AB43"/>
  <c r="AC39"/>
  <c r="AB39"/>
  <c r="AC37"/>
  <c r="AB37"/>
  <c r="AC50"/>
  <c r="AB50"/>
  <c r="AC48"/>
  <c r="AB48"/>
  <c r="AC45"/>
  <c r="AB45"/>
  <c r="AC288"/>
  <c r="AB288"/>
  <c r="AC286"/>
  <c r="AB286"/>
  <c r="AC284"/>
  <c r="AB284"/>
  <c r="AC121"/>
  <c r="AB121"/>
  <c r="AC106"/>
  <c r="AB106"/>
  <c r="AC122"/>
  <c r="AB122"/>
  <c r="AC112"/>
  <c r="AB112"/>
  <c r="AC89"/>
  <c r="AB89"/>
  <c r="AC82"/>
  <c r="AB82"/>
  <c r="AC88"/>
  <c r="AB88"/>
  <c r="AC80"/>
  <c r="AB80"/>
  <c r="AC78"/>
  <c r="AB78"/>
  <c r="AC64"/>
  <c r="AB64"/>
  <c r="AC59"/>
  <c r="AB59"/>
  <c r="AC87"/>
  <c r="AB87"/>
  <c r="AC68"/>
  <c r="AB68"/>
  <c r="AC76"/>
  <c r="AB76"/>
  <c r="AC74"/>
  <c r="AB74"/>
  <c r="AC201"/>
  <c r="AB201"/>
  <c r="AC204"/>
  <c r="AB204"/>
  <c r="AC156"/>
  <c r="AB156"/>
  <c r="AC14"/>
  <c r="AB14"/>
  <c r="AC12"/>
  <c r="AB12"/>
  <c r="AC10"/>
  <c r="AB10"/>
  <c r="AC280"/>
  <c r="AB280"/>
  <c r="AC278"/>
  <c r="AB278"/>
  <c r="AC276"/>
  <c r="AB276"/>
  <c r="AC136"/>
  <c r="AB136"/>
  <c r="AC133"/>
  <c r="AB133"/>
  <c r="AC130"/>
  <c r="AB130"/>
  <c r="AC128"/>
  <c r="AB128"/>
  <c r="AC70"/>
  <c r="AB70"/>
  <c r="AC84"/>
  <c r="AB84"/>
  <c r="AC90"/>
  <c r="AB90"/>
  <c r="AC67"/>
  <c r="AB67"/>
  <c r="AC61"/>
  <c r="AB61"/>
  <c r="AC62"/>
  <c r="AB62"/>
  <c r="AC283"/>
  <c r="AB283"/>
  <c r="AC34"/>
  <c r="AB34"/>
  <c r="AC29"/>
  <c r="AB29"/>
  <c r="AC27"/>
  <c r="AB27"/>
  <c r="AC20"/>
  <c r="AB20"/>
  <c r="AC18"/>
  <c r="AB18"/>
  <c r="AC261"/>
  <c r="AB261"/>
  <c r="AC272"/>
  <c r="AB272"/>
  <c r="AC271"/>
  <c r="AB271"/>
  <c r="AC269"/>
  <c r="AB269"/>
  <c r="AC268"/>
  <c r="AB268"/>
  <c r="AB265"/>
  <c r="AC265"/>
  <c r="AB263"/>
  <c r="AC263"/>
  <c r="AB220"/>
  <c r="AC220"/>
  <c r="AB243"/>
  <c r="AC243"/>
  <c r="AC230"/>
  <c r="AB230"/>
  <c r="AC205"/>
  <c r="AB205"/>
  <c r="AC138"/>
  <c r="AB138"/>
  <c r="AC139"/>
  <c r="AB139"/>
  <c r="AC114"/>
  <c r="AB114"/>
  <c r="AC111"/>
  <c r="AB111"/>
  <c r="AC46"/>
  <c r="AB46"/>
  <c r="AB103"/>
  <c r="AC103"/>
  <c r="AB55"/>
  <c r="AC55"/>
  <c r="AB186"/>
  <c r="AC186"/>
  <c r="AB195"/>
  <c r="AC195"/>
  <c r="AB23"/>
  <c r="AC23"/>
  <c r="AB21"/>
  <c r="AC21"/>
  <c r="AB56"/>
  <c r="AC56"/>
  <c r="AB31"/>
  <c r="AC31"/>
  <c r="AB207"/>
  <c r="AC207"/>
  <c r="AB109"/>
  <c r="AC109"/>
  <c r="AB118"/>
  <c r="AC118"/>
  <c r="AB116"/>
  <c r="AC116"/>
  <c r="AB127"/>
  <c r="AC127"/>
  <c r="AB125"/>
  <c r="AC125"/>
  <c r="AB150"/>
  <c r="AC150"/>
  <c r="AB102"/>
  <c r="AC102"/>
  <c r="AB100"/>
  <c r="AC100"/>
  <c r="AB98"/>
  <c r="AC98"/>
  <c r="AB275"/>
  <c r="AC275"/>
  <c r="AB153"/>
  <c r="AC153"/>
  <c r="AB151"/>
  <c r="AC151"/>
  <c r="AB24"/>
  <c r="AC24"/>
  <c r="AB25"/>
  <c r="AC25"/>
  <c r="AB225"/>
  <c r="AC225"/>
  <c r="AB224"/>
  <c r="AC224"/>
  <c r="AB222"/>
  <c r="AC222"/>
  <c r="AB232"/>
  <c r="AC232"/>
  <c r="AB240"/>
  <c r="AC240"/>
  <c r="AB254"/>
  <c r="AC254"/>
  <c r="AB252"/>
  <c r="AC252"/>
  <c r="AB251"/>
  <c r="AC251"/>
  <c r="AB241"/>
  <c r="AC241"/>
  <c r="AB242"/>
  <c r="AC242"/>
  <c r="AB238"/>
  <c r="AC238"/>
  <c r="AB248"/>
  <c r="AC248"/>
  <c r="AB237"/>
  <c r="AC237"/>
  <c r="AB245"/>
  <c r="AC245"/>
  <c r="AB143"/>
  <c r="AC143"/>
  <c r="AB145"/>
  <c r="AC145"/>
  <c r="AB141"/>
  <c r="AC141"/>
  <c r="AB200"/>
  <c r="AC200"/>
  <c r="AB199"/>
  <c r="AC199"/>
  <c r="AB197"/>
  <c r="AC197"/>
  <c r="AB181"/>
  <c r="AC181"/>
  <c r="AB184"/>
  <c r="AC184"/>
  <c r="AB187"/>
  <c r="AC187"/>
  <c r="AB192"/>
  <c r="AC192"/>
  <c r="AB190"/>
  <c r="AC190"/>
  <c r="AB53"/>
  <c r="AC53"/>
  <c r="AB51"/>
  <c r="AC51"/>
  <c r="AB147"/>
  <c r="AC147"/>
  <c r="AB95"/>
  <c r="AC95"/>
  <c r="AB92"/>
  <c r="AC92"/>
  <c r="AB97"/>
  <c r="AC97"/>
  <c r="AB258"/>
  <c r="AC258"/>
  <c r="AB178"/>
  <c r="AC178"/>
  <c r="AB176"/>
  <c r="AC176"/>
  <c r="AB174"/>
  <c r="AC174"/>
  <c r="AB172"/>
  <c r="AC172"/>
  <c r="AB170"/>
  <c r="AC170"/>
  <c r="AB162"/>
  <c r="AC162"/>
  <c r="AC166"/>
  <c r="AB166"/>
  <c r="AC167"/>
  <c r="AB167"/>
  <c r="AC168"/>
  <c r="AB168"/>
  <c r="AC161"/>
  <c r="AB161"/>
  <c r="AC159"/>
  <c r="AB159"/>
  <c r="AC218"/>
  <c r="AB218"/>
  <c r="AC217"/>
  <c r="AB217"/>
  <c r="AC235"/>
  <c r="AB235"/>
  <c r="AC234"/>
  <c r="AB234"/>
  <c r="AC213"/>
  <c r="AB213"/>
  <c r="AC210"/>
  <c r="AB210"/>
  <c r="AC209"/>
  <c r="AB209"/>
  <c r="AC42"/>
  <c r="AB42"/>
  <c r="AC38"/>
  <c r="AB38"/>
  <c r="AC30"/>
  <c r="AB30"/>
  <c r="AC49"/>
  <c r="AB49"/>
  <c r="AC44"/>
  <c r="AB44"/>
  <c r="AC36"/>
  <c r="AB36"/>
  <c r="AC287"/>
  <c r="AB287"/>
  <c r="AC285"/>
  <c r="AB285"/>
  <c r="AC107"/>
  <c r="AB107"/>
  <c r="AC123"/>
  <c r="AB123"/>
  <c r="AC120"/>
  <c r="AB120"/>
  <c r="AC105"/>
  <c r="AB105"/>
  <c r="AC96"/>
  <c r="AB96"/>
  <c r="AC72"/>
  <c r="AB72"/>
  <c r="AC81"/>
  <c r="AB81"/>
  <c r="AC85"/>
  <c r="AB85"/>
  <c r="AC79"/>
  <c r="AB79"/>
  <c r="AC65"/>
  <c r="AB65"/>
  <c r="AC60"/>
  <c r="AB60"/>
  <c r="AC58"/>
  <c r="AB58"/>
  <c r="AC86"/>
  <c r="AB86"/>
  <c r="AC77"/>
  <c r="AB77"/>
  <c r="AC75"/>
  <c r="AB75"/>
  <c r="AC73"/>
  <c r="AB73"/>
  <c r="AC202"/>
  <c r="AB202"/>
  <c r="AC203"/>
  <c r="AB203"/>
  <c r="AC155"/>
  <c r="AB155"/>
  <c r="AC13"/>
  <c r="AB13"/>
  <c r="AC11"/>
  <c r="AB11"/>
  <c r="AC281"/>
  <c r="AB281"/>
  <c r="AC279"/>
  <c r="AB279"/>
  <c r="AC277"/>
  <c r="AB277"/>
  <c r="AC135"/>
  <c r="AB135"/>
  <c r="AC134"/>
  <c r="AB134"/>
  <c r="AC131"/>
  <c r="AB131"/>
  <c r="AC132"/>
  <c r="AB132"/>
  <c r="AC129"/>
  <c r="AB129"/>
  <c r="AC69"/>
  <c r="AB69"/>
  <c r="AC83"/>
  <c r="AB83"/>
  <c r="AC66"/>
  <c r="AB66"/>
  <c r="AC71"/>
  <c r="AB71"/>
  <c r="AC63"/>
  <c r="AB63"/>
  <c r="AC282"/>
  <c r="AB282"/>
  <c r="AC35"/>
  <c r="AB35"/>
  <c r="AC33"/>
  <c r="AB33"/>
  <c r="AC28"/>
  <c r="AB28"/>
  <c r="AC41"/>
  <c r="AB41"/>
  <c r="AC19"/>
  <c r="AB19"/>
  <c r="AC17"/>
  <c r="AB17"/>
  <c r="AC260"/>
  <c r="AB260"/>
  <c r="AC273"/>
  <c r="AB273"/>
  <c r="AC270"/>
  <c r="AB270"/>
  <c r="AC267"/>
  <c r="AB267"/>
  <c r="AC266"/>
  <c r="AB266"/>
  <c r="AB264"/>
  <c r="AC264"/>
  <c r="AB236"/>
  <c r="AC236"/>
  <c r="AB219"/>
  <c r="AC219"/>
  <c r="AB244"/>
  <c r="AC244"/>
  <c r="AC206"/>
  <c r="AB206"/>
  <c r="AC229"/>
  <c r="AB229"/>
  <c r="AC137"/>
  <c r="AB137"/>
  <c r="AC140"/>
  <c r="AB140"/>
  <c r="AC113"/>
  <c r="AB113"/>
  <c r="AC110"/>
  <c r="AB110"/>
  <c r="AC47"/>
  <c r="AB47"/>
  <c r="B582" i="17" l="1"/>
  <c r="A582" s="1"/>
  <c r="D582"/>
  <c r="B583"/>
  <c r="A583" s="1"/>
  <c r="D583"/>
  <c r="B584"/>
  <c r="A584" s="1"/>
  <c r="D584"/>
  <c r="B585"/>
  <c r="A585" s="1"/>
  <c r="D585"/>
  <c r="B586"/>
  <c r="A586" s="1"/>
  <c r="D586"/>
  <c r="B587"/>
  <c r="A587" s="1"/>
  <c r="D587"/>
  <c r="B588"/>
  <c r="A588" s="1"/>
  <c r="D588"/>
  <c r="B589"/>
  <c r="A589" s="1"/>
  <c r="D589"/>
  <c r="B590"/>
  <c r="A590" s="1"/>
  <c r="D590"/>
  <c r="B591"/>
  <c r="A591" s="1"/>
  <c r="D591"/>
  <c r="B592"/>
  <c r="A592" s="1"/>
  <c r="D592"/>
  <c r="B593"/>
  <c r="A593" s="1"/>
  <c r="D593"/>
  <c r="B594"/>
  <c r="A594" s="1"/>
  <c r="D594"/>
  <c r="B595"/>
  <c r="A595" s="1"/>
  <c r="D595"/>
  <c r="B596"/>
  <c r="A596" s="1"/>
  <c r="D596"/>
  <c r="B597"/>
  <c r="A597" s="1"/>
  <c r="D597"/>
  <c r="B598"/>
  <c r="A598" s="1"/>
  <c r="D598"/>
  <c r="B599"/>
  <c r="A599" s="1"/>
  <c r="D599"/>
  <c r="B600"/>
  <c r="A600" s="1"/>
  <c r="D600"/>
  <c r="B601"/>
  <c r="A601" s="1"/>
  <c r="D601"/>
  <c r="B602"/>
  <c r="A602" s="1"/>
  <c r="D602"/>
  <c r="B603"/>
  <c r="A603" s="1"/>
  <c r="D603"/>
  <c r="B604"/>
  <c r="A604" s="1"/>
  <c r="D604"/>
  <c r="B605"/>
  <c r="A605" s="1"/>
  <c r="D605"/>
  <c r="B606"/>
  <c r="A606" s="1"/>
  <c r="D606"/>
  <c r="B607"/>
  <c r="A607" s="1"/>
  <c r="D607"/>
  <c r="B608"/>
  <c r="A608" s="1"/>
  <c r="D608"/>
  <c r="B609"/>
  <c r="A609" s="1"/>
  <c r="D609"/>
  <c r="B610"/>
  <c r="A610" s="1"/>
  <c r="D610"/>
  <c r="B611"/>
  <c r="A611" s="1"/>
  <c r="D611"/>
  <c r="B612"/>
  <c r="A612" s="1"/>
  <c r="D612"/>
  <c r="B613"/>
  <c r="A613" s="1"/>
  <c r="D613"/>
  <c r="B614"/>
  <c r="A614" s="1"/>
  <c r="D614"/>
  <c r="B615"/>
  <c r="A615" s="1"/>
  <c r="D615"/>
  <c r="B616"/>
  <c r="A616" s="1"/>
  <c r="D616"/>
  <c r="B617"/>
  <c r="A617" s="1"/>
  <c r="D617"/>
  <c r="B618"/>
  <c r="A618" s="1"/>
  <c r="D618"/>
  <c r="B619"/>
  <c r="A619" s="1"/>
  <c r="D619"/>
  <c r="B620"/>
  <c r="A620" s="1"/>
  <c r="D620"/>
  <c r="B621"/>
  <c r="A621" s="1"/>
  <c r="D621"/>
  <c r="B622"/>
  <c r="A622" s="1"/>
  <c r="D622"/>
  <c r="B623"/>
  <c r="A623" s="1"/>
  <c r="D623"/>
  <c r="B624"/>
  <c r="A624" s="1"/>
  <c r="D624"/>
  <c r="B625"/>
  <c r="A625" s="1"/>
  <c r="D625"/>
  <c r="B626"/>
  <c r="A626" s="1"/>
  <c r="D626"/>
  <c r="B627"/>
  <c r="A627" s="1"/>
  <c r="D627"/>
  <c r="B628"/>
  <c r="A628" s="1"/>
  <c r="D628"/>
  <c r="B629"/>
  <c r="A629" s="1"/>
  <c r="D629"/>
  <c r="B630"/>
  <c r="A630" s="1"/>
  <c r="D630"/>
  <c r="B631"/>
  <c r="A631" s="1"/>
  <c r="D631"/>
  <c r="C631" l="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B579"/>
  <c r="A579" s="1"/>
  <c r="D579"/>
  <c r="B580"/>
  <c r="A580" s="1"/>
  <c r="D580"/>
  <c r="B581"/>
  <c r="A581" s="1"/>
  <c r="D581"/>
  <c r="C581" l="1"/>
  <c r="C580"/>
  <c r="C579"/>
  <c r="B577"/>
  <c r="A577" s="1"/>
  <c r="D577"/>
  <c r="B578"/>
  <c r="A578" s="1"/>
  <c r="D578"/>
  <c r="C578" l="1"/>
  <c r="C577"/>
  <c r="B559" l="1"/>
  <c r="A559" s="1"/>
  <c r="D559"/>
  <c r="B560"/>
  <c r="A560" s="1"/>
  <c r="D560"/>
  <c r="B561"/>
  <c r="A561" s="1"/>
  <c r="D561"/>
  <c r="B562"/>
  <c r="A562" s="1"/>
  <c r="D562"/>
  <c r="B563"/>
  <c r="A563" s="1"/>
  <c r="D563"/>
  <c r="B564"/>
  <c r="A564" s="1"/>
  <c r="D564"/>
  <c r="B565"/>
  <c r="A565" s="1"/>
  <c r="D565"/>
  <c r="B566"/>
  <c r="A566" s="1"/>
  <c r="D566"/>
  <c r="B567"/>
  <c r="A567" s="1"/>
  <c r="D567"/>
  <c r="B568"/>
  <c r="A568" s="1"/>
  <c r="D568"/>
  <c r="B569"/>
  <c r="A569" s="1"/>
  <c r="D569"/>
  <c r="B570"/>
  <c r="A570" s="1"/>
  <c r="D570"/>
  <c r="B571"/>
  <c r="A571" s="1"/>
  <c r="D571"/>
  <c r="B572"/>
  <c r="A572" s="1"/>
  <c r="D572"/>
  <c r="B573"/>
  <c r="A573" s="1"/>
  <c r="D573"/>
  <c r="B574"/>
  <c r="A574" s="1"/>
  <c r="D574"/>
  <c r="B575"/>
  <c r="A575" s="1"/>
  <c r="D575"/>
  <c r="B576"/>
  <c r="A576" s="1"/>
  <c r="D576"/>
  <c r="C576" l="1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H226" i="39" l="1"/>
  <c r="B558" i="17" l="1"/>
  <c r="A558" s="1"/>
  <c r="D558"/>
  <c r="C558" l="1"/>
  <c r="B546" l="1"/>
  <c r="A546" s="1"/>
  <c r="D546"/>
  <c r="B547"/>
  <c r="A547" s="1"/>
  <c r="D547"/>
  <c r="B548"/>
  <c r="A548" s="1"/>
  <c r="D548"/>
  <c r="B549"/>
  <c r="A549" s="1"/>
  <c r="D549"/>
  <c r="B550"/>
  <c r="A550" s="1"/>
  <c r="D550"/>
  <c r="B551"/>
  <c r="A551" s="1"/>
  <c r="D551"/>
  <c r="B552"/>
  <c r="A552" s="1"/>
  <c r="D552"/>
  <c r="B553"/>
  <c r="A553" s="1"/>
  <c r="D553"/>
  <c r="B554"/>
  <c r="A554" s="1"/>
  <c r="D554"/>
  <c r="B555"/>
  <c r="A555" s="1"/>
  <c r="D555"/>
  <c r="B556"/>
  <c r="A556" s="1"/>
  <c r="D556"/>
  <c r="B557"/>
  <c r="A557" s="1"/>
  <c r="D557"/>
  <c r="C557" l="1"/>
  <c r="C556"/>
  <c r="C555"/>
  <c r="C554"/>
  <c r="C553"/>
  <c r="C552"/>
  <c r="C551"/>
  <c r="C550"/>
  <c r="C549"/>
  <c r="C548"/>
  <c r="C547"/>
  <c r="C546"/>
  <c r="B530" l="1"/>
  <c r="A530" s="1"/>
  <c r="D530"/>
  <c r="B531"/>
  <c r="A531" s="1"/>
  <c r="D531"/>
  <c r="B532"/>
  <c r="A532" s="1"/>
  <c r="D532"/>
  <c r="B533"/>
  <c r="A533" s="1"/>
  <c r="D533"/>
  <c r="B534"/>
  <c r="A534" s="1"/>
  <c r="D534"/>
  <c r="B535"/>
  <c r="A535" s="1"/>
  <c r="D535"/>
  <c r="B536"/>
  <c r="A536" s="1"/>
  <c r="D536"/>
  <c r="B537"/>
  <c r="A537" s="1"/>
  <c r="D537"/>
  <c r="B538"/>
  <c r="A538" s="1"/>
  <c r="D538"/>
  <c r="B539"/>
  <c r="A539" s="1"/>
  <c r="D539"/>
  <c r="B540"/>
  <c r="A540" s="1"/>
  <c r="D540"/>
  <c r="B541"/>
  <c r="A541" s="1"/>
  <c r="D541"/>
  <c r="B542"/>
  <c r="A542" s="1"/>
  <c r="D542"/>
  <c r="B543"/>
  <c r="A543" s="1"/>
  <c r="D543"/>
  <c r="B544"/>
  <c r="A544" s="1"/>
  <c r="D544"/>
  <c r="B545"/>
  <c r="A545" s="1"/>
  <c r="D545"/>
  <c r="C545" l="1"/>
  <c r="C544"/>
  <c r="C543"/>
  <c r="C542"/>
  <c r="C541"/>
  <c r="C540"/>
  <c r="C539"/>
  <c r="C538"/>
  <c r="C537"/>
  <c r="C536"/>
  <c r="C535"/>
  <c r="C534"/>
  <c r="C533"/>
  <c r="C532"/>
  <c r="C531"/>
  <c r="C530"/>
  <c r="B515" l="1"/>
  <c r="A515" s="1"/>
  <c r="D515"/>
  <c r="B516"/>
  <c r="A516" s="1"/>
  <c r="D516"/>
  <c r="B517"/>
  <c r="A517" s="1"/>
  <c r="D517"/>
  <c r="B518"/>
  <c r="A518" s="1"/>
  <c r="D518"/>
  <c r="B519"/>
  <c r="A519" s="1"/>
  <c r="D519"/>
  <c r="B520"/>
  <c r="A520" s="1"/>
  <c r="D520"/>
  <c r="B521"/>
  <c r="A521" s="1"/>
  <c r="D521"/>
  <c r="B522"/>
  <c r="A522" s="1"/>
  <c r="D522"/>
  <c r="B523"/>
  <c r="A523" s="1"/>
  <c r="D523"/>
  <c r="B524"/>
  <c r="A524" s="1"/>
  <c r="D524"/>
  <c r="B525"/>
  <c r="A525" s="1"/>
  <c r="D525"/>
  <c r="B526"/>
  <c r="A526" s="1"/>
  <c r="D526"/>
  <c r="B527"/>
  <c r="A527" s="1"/>
  <c r="D527"/>
  <c r="B528"/>
  <c r="A528" s="1"/>
  <c r="D528"/>
  <c r="B529"/>
  <c r="A529" s="1"/>
  <c r="D529"/>
  <c r="C529" l="1"/>
  <c r="C528"/>
  <c r="C527"/>
  <c r="C526"/>
  <c r="C525"/>
  <c r="C524"/>
  <c r="C523"/>
  <c r="C522"/>
  <c r="C521"/>
  <c r="C520"/>
  <c r="C519"/>
  <c r="C518"/>
  <c r="C517"/>
  <c r="C516"/>
  <c r="C515"/>
  <c r="A4" i="30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B7" i="17"/>
  <c r="A7" s="1"/>
  <c r="D7"/>
  <c r="B8"/>
  <c r="A8" s="1"/>
  <c r="D8"/>
  <c r="B9"/>
  <c r="A9" s="1"/>
  <c r="D9"/>
  <c r="B10"/>
  <c r="A10" s="1"/>
  <c r="D10"/>
  <c r="B11"/>
  <c r="A11" s="1"/>
  <c r="D11"/>
  <c r="B12"/>
  <c r="A12" s="1"/>
  <c r="D12"/>
  <c r="B13"/>
  <c r="A13" s="1"/>
  <c r="D13"/>
  <c r="B14"/>
  <c r="A14" s="1"/>
  <c r="D14"/>
  <c r="B15"/>
  <c r="A15" s="1"/>
  <c r="D15"/>
  <c r="B16"/>
  <c r="A16" s="1"/>
  <c r="D16"/>
  <c r="B17"/>
  <c r="A17" s="1"/>
  <c r="D17"/>
  <c r="B18"/>
  <c r="A18" s="1"/>
  <c r="D18"/>
  <c r="B19"/>
  <c r="A19" s="1"/>
  <c r="D19"/>
  <c r="B20"/>
  <c r="A20" s="1"/>
  <c r="D20"/>
  <c r="B21"/>
  <c r="A21" s="1"/>
  <c r="D21"/>
  <c r="B22"/>
  <c r="A22" s="1"/>
  <c r="D22"/>
  <c r="B23"/>
  <c r="A23" s="1"/>
  <c r="D23"/>
  <c r="B24"/>
  <c r="A24" s="1"/>
  <c r="D24"/>
  <c r="B25"/>
  <c r="A25" s="1"/>
  <c r="D25"/>
  <c r="B26"/>
  <c r="A26" s="1"/>
  <c r="D26"/>
  <c r="B27"/>
  <c r="A27" s="1"/>
  <c r="D27"/>
  <c r="B28"/>
  <c r="A28" s="1"/>
  <c r="D28"/>
  <c r="B29"/>
  <c r="A29" s="1"/>
  <c r="D29"/>
  <c r="B30"/>
  <c r="A30" s="1"/>
  <c r="D30"/>
  <c r="B31"/>
  <c r="A31" s="1"/>
  <c r="D31"/>
  <c r="B32"/>
  <c r="A32" s="1"/>
  <c r="D32"/>
  <c r="B33"/>
  <c r="A33" s="1"/>
  <c r="D33"/>
  <c r="B34"/>
  <c r="A34" s="1"/>
  <c r="D34"/>
  <c r="B35"/>
  <c r="A35" s="1"/>
  <c r="D35"/>
  <c r="B36"/>
  <c r="D36"/>
  <c r="B37"/>
  <c r="D37"/>
  <c r="B38"/>
  <c r="D38"/>
  <c r="B39"/>
  <c r="D39"/>
  <c r="B40"/>
  <c r="D40"/>
  <c r="B41"/>
  <c r="D41"/>
  <c r="B42"/>
  <c r="D42"/>
  <c r="B43"/>
  <c r="D43"/>
  <c r="B44"/>
  <c r="D44"/>
  <c r="B45"/>
  <c r="D45"/>
  <c r="B46"/>
  <c r="D46"/>
  <c r="B47"/>
  <c r="D47"/>
  <c r="B48"/>
  <c r="D48"/>
  <c r="B49"/>
  <c r="D49"/>
  <c r="B50"/>
  <c r="D50"/>
  <c r="B51"/>
  <c r="D51"/>
  <c r="B52"/>
  <c r="D52"/>
  <c r="B53"/>
  <c r="D53"/>
  <c r="B54"/>
  <c r="D54"/>
  <c r="B55"/>
  <c r="D55"/>
  <c r="B56"/>
  <c r="D56"/>
  <c r="B57"/>
  <c r="D57"/>
  <c r="B58"/>
  <c r="D58"/>
  <c r="B59"/>
  <c r="D59"/>
  <c r="B60"/>
  <c r="D60"/>
  <c r="B61"/>
  <c r="D61"/>
  <c r="B62"/>
  <c r="D62"/>
  <c r="B63"/>
  <c r="D63"/>
  <c r="B64"/>
  <c r="D64"/>
  <c r="B65"/>
  <c r="D65"/>
  <c r="B66"/>
  <c r="D66"/>
  <c r="B67"/>
  <c r="D67"/>
  <c r="B68"/>
  <c r="D68"/>
  <c r="B69"/>
  <c r="D69"/>
  <c r="B70"/>
  <c r="D70"/>
  <c r="B71"/>
  <c r="D71"/>
  <c r="B72"/>
  <c r="D72"/>
  <c r="B73"/>
  <c r="D73"/>
  <c r="B74"/>
  <c r="D74"/>
  <c r="B75"/>
  <c r="D75"/>
  <c r="B76"/>
  <c r="D76"/>
  <c r="B77"/>
  <c r="D77"/>
  <c r="B78"/>
  <c r="D78"/>
  <c r="A79"/>
  <c r="B79"/>
  <c r="C79"/>
  <c r="D79"/>
  <c r="A80"/>
  <c r="B80"/>
  <c r="C80"/>
  <c r="D80"/>
  <c r="A81"/>
  <c r="B81"/>
  <c r="C81"/>
  <c r="D81"/>
  <c r="A82"/>
  <c r="B82"/>
  <c r="C82"/>
  <c r="D82"/>
  <c r="A83"/>
  <c r="B83"/>
  <c r="C83"/>
  <c r="D83"/>
  <c r="A84"/>
  <c r="B84"/>
  <c r="C84"/>
  <c r="D84"/>
  <c r="A85"/>
  <c r="B85"/>
  <c r="C85"/>
  <c r="D85"/>
  <c r="A86"/>
  <c r="B86"/>
  <c r="C86"/>
  <c r="D86"/>
  <c r="A87"/>
  <c r="B87"/>
  <c r="C87"/>
  <c r="D87"/>
  <c r="A88"/>
  <c r="B88"/>
  <c r="C88"/>
  <c r="D88"/>
  <c r="A89"/>
  <c r="B89"/>
  <c r="C89"/>
  <c r="D89"/>
  <c r="A90"/>
  <c r="B90"/>
  <c r="C90"/>
  <c r="D90"/>
  <c r="A91"/>
  <c r="B91"/>
  <c r="C91"/>
  <c r="D91"/>
  <c r="A92"/>
  <c r="B92"/>
  <c r="C92"/>
  <c r="D92"/>
  <c r="A93"/>
  <c r="B93"/>
  <c r="C93"/>
  <c r="D93"/>
  <c r="A94"/>
  <c r="B94"/>
  <c r="C94"/>
  <c r="D94"/>
  <c r="A95"/>
  <c r="B95"/>
  <c r="C95"/>
  <c r="D95"/>
  <c r="A96"/>
  <c r="B96"/>
  <c r="C96"/>
  <c r="D96"/>
  <c r="A97"/>
  <c r="B97"/>
  <c r="C97"/>
  <c r="D97"/>
  <c r="A98"/>
  <c r="B98"/>
  <c r="C98"/>
  <c r="D98"/>
  <c r="A99"/>
  <c r="B99"/>
  <c r="C99"/>
  <c r="D99"/>
  <c r="A100"/>
  <c r="B100"/>
  <c r="C100"/>
  <c r="D100"/>
  <c r="A101"/>
  <c r="B101"/>
  <c r="C101"/>
  <c r="D101"/>
  <c r="A102"/>
  <c r="B102"/>
  <c r="C102"/>
  <c r="D102"/>
  <c r="A103"/>
  <c r="B103"/>
  <c r="C103"/>
  <c r="D103"/>
  <c r="A104"/>
  <c r="B104"/>
  <c r="C104"/>
  <c r="D104"/>
  <c r="A105"/>
  <c r="B105"/>
  <c r="C105"/>
  <c r="D105"/>
  <c r="A106"/>
  <c r="B106"/>
  <c r="C106"/>
  <c r="D106"/>
  <c r="A107"/>
  <c r="B107"/>
  <c r="C107"/>
  <c r="D107"/>
  <c r="A108"/>
  <c r="B108"/>
  <c r="C108"/>
  <c r="D108"/>
  <c r="A109"/>
  <c r="B109"/>
  <c r="C109"/>
  <c r="D109"/>
  <c r="A110"/>
  <c r="B110"/>
  <c r="C110"/>
  <c r="D110"/>
  <c r="A111"/>
  <c r="B111"/>
  <c r="C111"/>
  <c r="D111"/>
  <c r="A112"/>
  <c r="B112"/>
  <c r="C112"/>
  <c r="D112"/>
  <c r="A113"/>
  <c r="B113"/>
  <c r="C113"/>
  <c r="D113"/>
  <c r="A114"/>
  <c r="B114"/>
  <c r="C114"/>
  <c r="D114"/>
  <c r="A115"/>
  <c r="B115"/>
  <c r="C115"/>
  <c r="D115"/>
  <c r="A116"/>
  <c r="B116"/>
  <c r="C116"/>
  <c r="D116"/>
  <c r="A117"/>
  <c r="B117"/>
  <c r="C117"/>
  <c r="D117"/>
  <c r="A118"/>
  <c r="B118"/>
  <c r="C118"/>
  <c r="D118"/>
  <c r="A119"/>
  <c r="B119"/>
  <c r="C119"/>
  <c r="D119"/>
  <c r="A120"/>
  <c r="B120"/>
  <c r="C120"/>
  <c r="D120"/>
  <c r="A121"/>
  <c r="B121"/>
  <c r="C121"/>
  <c r="D121"/>
  <c r="A122"/>
  <c r="B122"/>
  <c r="C122"/>
  <c r="D122"/>
  <c r="A123"/>
  <c r="B123"/>
  <c r="C123"/>
  <c r="D123"/>
  <c r="A124"/>
  <c r="B124"/>
  <c r="C124"/>
  <c r="D124"/>
  <c r="A125"/>
  <c r="B125"/>
  <c r="C125"/>
  <c r="D125"/>
  <c r="A126"/>
  <c r="B126"/>
  <c r="C126"/>
  <c r="D126"/>
  <c r="A127"/>
  <c r="B127"/>
  <c r="C127"/>
  <c r="D127"/>
  <c r="A128"/>
  <c r="B128"/>
  <c r="C128"/>
  <c r="D128"/>
  <c r="A129"/>
  <c r="B129"/>
  <c r="C129"/>
  <c r="D129"/>
  <c r="A130"/>
  <c r="B130"/>
  <c r="C130"/>
  <c r="D130"/>
  <c r="A131"/>
  <c r="B131"/>
  <c r="C131"/>
  <c r="D131"/>
  <c r="A132"/>
  <c r="B132"/>
  <c r="C132"/>
  <c r="D132"/>
  <c r="A133"/>
  <c r="B133"/>
  <c r="C133"/>
  <c r="D133"/>
  <c r="A134"/>
  <c r="B134"/>
  <c r="C134"/>
  <c r="D134"/>
  <c r="A135"/>
  <c r="B135"/>
  <c r="C135"/>
  <c r="D135"/>
  <c r="A136"/>
  <c r="B136"/>
  <c r="C136"/>
  <c r="D136"/>
  <c r="A137"/>
  <c r="B137"/>
  <c r="C137"/>
  <c r="D137"/>
  <c r="A138"/>
  <c r="B138"/>
  <c r="C138"/>
  <c r="D138"/>
  <c r="A139"/>
  <c r="B139"/>
  <c r="C139"/>
  <c r="D139"/>
  <c r="A140"/>
  <c r="B140"/>
  <c r="C140"/>
  <c r="D140"/>
  <c r="A141"/>
  <c r="B141"/>
  <c r="C141"/>
  <c r="D141"/>
  <c r="A142"/>
  <c r="B142"/>
  <c r="C142"/>
  <c r="D142"/>
  <c r="A143"/>
  <c r="B143"/>
  <c r="C143"/>
  <c r="D143"/>
  <c r="A144"/>
  <c r="B144"/>
  <c r="C144"/>
  <c r="D144"/>
  <c r="A145"/>
  <c r="B145"/>
  <c r="C145"/>
  <c r="D145"/>
  <c r="A146"/>
  <c r="B146"/>
  <c r="C146"/>
  <c r="D146"/>
  <c r="A147"/>
  <c r="B147"/>
  <c r="C147"/>
  <c r="D147"/>
  <c r="A148"/>
  <c r="B148"/>
  <c r="C148"/>
  <c r="D148"/>
  <c r="A149"/>
  <c r="B149"/>
  <c r="C149"/>
  <c r="D149"/>
  <c r="A150"/>
  <c r="B150"/>
  <c r="C150"/>
  <c r="D150"/>
  <c r="A151"/>
  <c r="B151"/>
  <c r="C151"/>
  <c r="D151"/>
  <c r="A152"/>
  <c r="B152"/>
  <c r="C152"/>
  <c r="D152"/>
  <c r="A153"/>
  <c r="B153"/>
  <c r="C153"/>
  <c r="D153"/>
  <c r="A154"/>
  <c r="B154"/>
  <c r="C154"/>
  <c r="D154"/>
  <c r="A155"/>
  <c r="B155"/>
  <c r="C155"/>
  <c r="D155"/>
  <c r="A156"/>
  <c r="B156"/>
  <c r="C156"/>
  <c r="D156"/>
  <c r="A157"/>
  <c r="B157"/>
  <c r="C157"/>
  <c r="D157"/>
  <c r="A158"/>
  <c r="B158"/>
  <c r="C158"/>
  <c r="D158"/>
  <c r="A159"/>
  <c r="B159"/>
  <c r="C159"/>
  <c r="D159"/>
  <c r="A160"/>
  <c r="B160"/>
  <c r="C160"/>
  <c r="D160"/>
  <c r="A161"/>
  <c r="B161"/>
  <c r="C161"/>
  <c r="D161"/>
  <c r="A162"/>
  <c r="B162"/>
  <c r="C162"/>
  <c r="D162"/>
  <c r="A163"/>
  <c r="B163"/>
  <c r="C163"/>
  <c r="D163"/>
  <c r="A164"/>
  <c r="B164"/>
  <c r="C164"/>
  <c r="D164"/>
  <c r="A165"/>
  <c r="B165"/>
  <c r="C165"/>
  <c r="D165"/>
  <c r="A166"/>
  <c r="B166"/>
  <c r="C166"/>
  <c r="D166"/>
  <c r="A167"/>
  <c r="B167"/>
  <c r="C167"/>
  <c r="D167"/>
  <c r="A168"/>
  <c r="B168"/>
  <c r="C168"/>
  <c r="D168"/>
  <c r="A169"/>
  <c r="B169"/>
  <c r="C169"/>
  <c r="D169"/>
  <c r="A170"/>
  <c r="B170"/>
  <c r="C170"/>
  <c r="D170"/>
  <c r="A171"/>
  <c r="B171"/>
  <c r="C171"/>
  <c r="D171"/>
  <c r="A172"/>
  <c r="B172"/>
  <c r="C172"/>
  <c r="D172"/>
  <c r="A173"/>
  <c r="B173"/>
  <c r="C173"/>
  <c r="D173"/>
  <c r="A174"/>
  <c r="B174"/>
  <c r="C174"/>
  <c r="D174"/>
  <c r="A175"/>
  <c r="B175"/>
  <c r="C175"/>
  <c r="D175"/>
  <c r="A176"/>
  <c r="B176"/>
  <c r="C176"/>
  <c r="D176"/>
  <c r="A177"/>
  <c r="B177"/>
  <c r="C177"/>
  <c r="D177"/>
  <c r="A178"/>
  <c r="B178"/>
  <c r="C178"/>
  <c r="D178"/>
  <c r="A179"/>
  <c r="B179"/>
  <c r="C179"/>
  <c r="D179"/>
  <c r="A180"/>
  <c r="B180"/>
  <c r="C180"/>
  <c r="D180"/>
  <c r="A181"/>
  <c r="B181"/>
  <c r="C181"/>
  <c r="D181"/>
  <c r="A182"/>
  <c r="B182"/>
  <c r="C182"/>
  <c r="D182"/>
  <c r="A183"/>
  <c r="B183"/>
  <c r="C183"/>
  <c r="D183"/>
  <c r="A184"/>
  <c r="B184"/>
  <c r="C184"/>
  <c r="D184"/>
  <c r="A185"/>
  <c r="B185"/>
  <c r="C185"/>
  <c r="D185"/>
  <c r="A186"/>
  <c r="B186"/>
  <c r="C186"/>
  <c r="D186"/>
  <c r="A187"/>
  <c r="B187"/>
  <c r="C187"/>
  <c r="D187"/>
  <c r="A188"/>
  <c r="B188"/>
  <c r="C188"/>
  <c r="D188"/>
  <c r="A189"/>
  <c r="B189"/>
  <c r="C189"/>
  <c r="D189"/>
  <c r="A190"/>
  <c r="B190"/>
  <c r="C190"/>
  <c r="D190"/>
  <c r="A191"/>
  <c r="B191"/>
  <c r="C191"/>
  <c r="D191"/>
  <c r="A192"/>
  <c r="B192"/>
  <c r="C192"/>
  <c r="D192"/>
  <c r="A193"/>
  <c r="B193"/>
  <c r="C193"/>
  <c r="D193"/>
  <c r="A194"/>
  <c r="B194"/>
  <c r="C194"/>
  <c r="D194"/>
  <c r="A195"/>
  <c r="B195"/>
  <c r="C195"/>
  <c r="D195"/>
  <c r="A196"/>
  <c r="B196"/>
  <c r="C196"/>
  <c r="D196"/>
  <c r="A197"/>
  <c r="B197"/>
  <c r="C197"/>
  <c r="D197"/>
  <c r="A198"/>
  <c r="B198"/>
  <c r="C198"/>
  <c r="D198"/>
  <c r="A199"/>
  <c r="B199"/>
  <c r="C199"/>
  <c r="D199"/>
  <c r="A200"/>
  <c r="B200"/>
  <c r="C200"/>
  <c r="D200"/>
  <c r="A201"/>
  <c r="B201"/>
  <c r="C201"/>
  <c r="D201"/>
  <c r="A202"/>
  <c r="B202"/>
  <c r="C202"/>
  <c r="D202"/>
  <c r="A203"/>
  <c r="B203"/>
  <c r="C203"/>
  <c r="D203"/>
  <c r="A204"/>
  <c r="B204"/>
  <c r="C204"/>
  <c r="D204"/>
  <c r="A205"/>
  <c r="B205"/>
  <c r="C205"/>
  <c r="D205"/>
  <c r="A206"/>
  <c r="B206"/>
  <c r="C206"/>
  <c r="D206"/>
  <c r="A207"/>
  <c r="B207"/>
  <c r="C207"/>
  <c r="D207"/>
  <c r="A208"/>
  <c r="B208"/>
  <c r="C208"/>
  <c r="D208"/>
  <c r="A209"/>
  <c r="B209"/>
  <c r="C209"/>
  <c r="D209"/>
  <c r="A210"/>
  <c r="B210"/>
  <c r="C210"/>
  <c r="D210"/>
  <c r="A211"/>
  <c r="B211"/>
  <c r="C211"/>
  <c r="D211"/>
  <c r="A212"/>
  <c r="B212"/>
  <c r="C212"/>
  <c r="D212"/>
  <c r="A213"/>
  <c r="B213"/>
  <c r="C213"/>
  <c r="D213"/>
  <c r="A214"/>
  <c r="B214"/>
  <c r="C214"/>
  <c r="D214"/>
  <c r="A215"/>
  <c r="B215"/>
  <c r="C215"/>
  <c r="D215"/>
  <c r="A216"/>
  <c r="B216"/>
  <c r="C216"/>
  <c r="D216"/>
  <c r="A217"/>
  <c r="B217"/>
  <c r="C217"/>
  <c r="D217"/>
  <c r="A218"/>
  <c r="B218"/>
  <c r="C218"/>
  <c r="D218"/>
  <c r="A219"/>
  <c r="B219"/>
  <c r="C219"/>
  <c r="D219"/>
  <c r="A220"/>
  <c r="B220"/>
  <c r="C220"/>
  <c r="D220"/>
  <c r="A221"/>
  <c r="B221"/>
  <c r="C221"/>
  <c r="D221"/>
  <c r="A222"/>
  <c r="B222"/>
  <c r="C222"/>
  <c r="D222"/>
  <c r="A223"/>
  <c r="B223"/>
  <c r="C223"/>
  <c r="D223"/>
  <c r="A224"/>
  <c r="B224"/>
  <c r="C224"/>
  <c r="D224"/>
  <c r="A225"/>
  <c r="B225"/>
  <c r="C225"/>
  <c r="D225"/>
  <c r="A226"/>
  <c r="B226"/>
  <c r="C226"/>
  <c r="D226"/>
  <c r="A227"/>
  <c r="B227"/>
  <c r="C227"/>
  <c r="D227"/>
  <c r="A228"/>
  <c r="B228"/>
  <c r="C228"/>
  <c r="D228"/>
  <c r="A229"/>
  <c r="B229"/>
  <c r="C229"/>
  <c r="D229"/>
  <c r="A230"/>
  <c r="B230"/>
  <c r="C230"/>
  <c r="D230"/>
  <c r="A231"/>
  <c r="B231"/>
  <c r="C231"/>
  <c r="D231"/>
  <c r="A232"/>
  <c r="B232"/>
  <c r="C232"/>
  <c r="D232"/>
  <c r="A233"/>
  <c r="B233"/>
  <c r="C233"/>
  <c r="D233"/>
  <c r="A234"/>
  <c r="B234"/>
  <c r="C234"/>
  <c r="D234"/>
  <c r="A235"/>
  <c r="B235"/>
  <c r="C235"/>
  <c r="D235"/>
  <c r="A236"/>
  <c r="B236"/>
  <c r="C236"/>
  <c r="D236"/>
  <c r="A237"/>
  <c r="B237"/>
  <c r="C237"/>
  <c r="D237"/>
  <c r="A238"/>
  <c r="B238"/>
  <c r="C238"/>
  <c r="D238"/>
  <c r="A239"/>
  <c r="B239"/>
  <c r="C239"/>
  <c r="D239"/>
  <c r="A240"/>
  <c r="B240"/>
  <c r="C240"/>
  <c r="D240"/>
  <c r="A241"/>
  <c r="B241"/>
  <c r="C241"/>
  <c r="D241"/>
  <c r="A242"/>
  <c r="B242"/>
  <c r="C242"/>
  <c r="D242"/>
  <c r="A243"/>
  <c r="B243"/>
  <c r="C243"/>
  <c r="D243"/>
  <c r="A244"/>
  <c r="B244"/>
  <c r="C244"/>
  <c r="D244"/>
  <c r="A245"/>
  <c r="B245"/>
  <c r="C245"/>
  <c r="D245"/>
  <c r="A246"/>
  <c r="B246"/>
  <c r="C246"/>
  <c r="D246"/>
  <c r="A247"/>
  <c r="B247"/>
  <c r="C247"/>
  <c r="D247"/>
  <c r="A248"/>
  <c r="B248"/>
  <c r="C248"/>
  <c r="D248"/>
  <c r="A249"/>
  <c r="B249"/>
  <c r="C249"/>
  <c r="D249"/>
  <c r="A250"/>
  <c r="B250"/>
  <c r="C250"/>
  <c r="D250"/>
  <c r="A251"/>
  <c r="B251"/>
  <c r="C251"/>
  <c r="D251"/>
  <c r="A252"/>
  <c r="B252"/>
  <c r="C252"/>
  <c r="D252"/>
  <c r="A253"/>
  <c r="B253"/>
  <c r="C253"/>
  <c r="D253"/>
  <c r="A254"/>
  <c r="B254"/>
  <c r="C254"/>
  <c r="D254"/>
  <c r="A255"/>
  <c r="B255"/>
  <c r="C255"/>
  <c r="D255"/>
  <c r="A256"/>
  <c r="B256"/>
  <c r="C256"/>
  <c r="D256"/>
  <c r="A257"/>
  <c r="B257"/>
  <c r="C257"/>
  <c r="D257"/>
  <c r="A258"/>
  <c r="B258"/>
  <c r="C258"/>
  <c r="D258"/>
  <c r="A259"/>
  <c r="B259"/>
  <c r="C259"/>
  <c r="D259"/>
  <c r="A260"/>
  <c r="B260"/>
  <c r="C260"/>
  <c r="D260"/>
  <c r="A261"/>
  <c r="B261"/>
  <c r="C261"/>
  <c r="D261"/>
  <c r="A262"/>
  <c r="B262"/>
  <c r="C262"/>
  <c r="D262"/>
  <c r="A263"/>
  <c r="B263"/>
  <c r="C263"/>
  <c r="D263"/>
  <c r="A264"/>
  <c r="B264"/>
  <c r="C264"/>
  <c r="D264"/>
  <c r="A265"/>
  <c r="B265"/>
  <c r="C265"/>
  <c r="D265"/>
  <c r="A266"/>
  <c r="B266"/>
  <c r="C266"/>
  <c r="D266"/>
  <c r="A267"/>
  <c r="B267"/>
  <c r="C267"/>
  <c r="D267"/>
  <c r="A268"/>
  <c r="B268"/>
  <c r="C268"/>
  <c r="D268"/>
  <c r="A269"/>
  <c r="B269"/>
  <c r="C269"/>
  <c r="D269"/>
  <c r="A270"/>
  <c r="B270"/>
  <c r="C270"/>
  <c r="D270"/>
  <c r="A271"/>
  <c r="B271"/>
  <c r="C271"/>
  <c r="D271"/>
  <c r="A272"/>
  <c r="B272"/>
  <c r="C272"/>
  <c r="D272"/>
  <c r="A273"/>
  <c r="B273"/>
  <c r="C273"/>
  <c r="D273"/>
  <c r="A274"/>
  <c r="B274"/>
  <c r="C274"/>
  <c r="D274"/>
  <c r="A275"/>
  <c r="B275"/>
  <c r="C275"/>
  <c r="D275"/>
  <c r="A276"/>
  <c r="B276"/>
  <c r="C276"/>
  <c r="D276"/>
  <c r="A277"/>
  <c r="B277"/>
  <c r="C277"/>
  <c r="D277"/>
  <c r="A278"/>
  <c r="B278"/>
  <c r="C278"/>
  <c r="D278"/>
  <c r="A279"/>
  <c r="B279"/>
  <c r="C279"/>
  <c r="D279"/>
  <c r="A280"/>
  <c r="B280"/>
  <c r="C280"/>
  <c r="D280"/>
  <c r="A281"/>
  <c r="B281"/>
  <c r="C281"/>
  <c r="D281"/>
  <c r="A282"/>
  <c r="B282"/>
  <c r="C282"/>
  <c r="D282"/>
  <c r="A283"/>
  <c r="B283"/>
  <c r="C283"/>
  <c r="D283"/>
  <c r="A284"/>
  <c r="B284"/>
  <c r="C284"/>
  <c r="D284"/>
  <c r="A285"/>
  <c r="B285"/>
  <c r="C285"/>
  <c r="D285"/>
  <c r="A286"/>
  <c r="B286"/>
  <c r="C286"/>
  <c r="D286"/>
  <c r="A287"/>
  <c r="B287"/>
  <c r="C287"/>
  <c r="D287"/>
  <c r="A288"/>
  <c r="B288"/>
  <c r="C288"/>
  <c r="D288"/>
  <c r="A289"/>
  <c r="B289"/>
  <c r="C289"/>
  <c r="D289"/>
  <c r="A290"/>
  <c r="B290"/>
  <c r="C290"/>
  <c r="D290"/>
  <c r="A291"/>
  <c r="B291"/>
  <c r="C291"/>
  <c r="D291"/>
  <c r="A292"/>
  <c r="B292"/>
  <c r="C292"/>
  <c r="D292"/>
  <c r="A293"/>
  <c r="B293"/>
  <c r="C293"/>
  <c r="D293"/>
  <c r="A294"/>
  <c r="B294"/>
  <c r="C294"/>
  <c r="D294"/>
  <c r="A295"/>
  <c r="B295"/>
  <c r="C295"/>
  <c r="D295"/>
  <c r="A296"/>
  <c r="B296"/>
  <c r="C296"/>
  <c r="D296"/>
  <c r="A297"/>
  <c r="B297"/>
  <c r="C297"/>
  <c r="D297"/>
  <c r="A298"/>
  <c r="B298"/>
  <c r="C298"/>
  <c r="D298"/>
  <c r="A299"/>
  <c r="B299"/>
  <c r="C299"/>
  <c r="D299"/>
  <c r="A300"/>
  <c r="B300"/>
  <c r="C300"/>
  <c r="D300"/>
  <c r="A301"/>
  <c r="B301"/>
  <c r="C301"/>
  <c r="D301"/>
  <c r="A302"/>
  <c r="B302"/>
  <c r="C302"/>
  <c r="D302"/>
  <c r="A303"/>
  <c r="B303"/>
  <c r="C303"/>
  <c r="D303"/>
  <c r="A304"/>
  <c r="B304"/>
  <c r="C304"/>
  <c r="D304"/>
  <c r="A305"/>
  <c r="B305"/>
  <c r="C305"/>
  <c r="D305"/>
  <c r="A306"/>
  <c r="B306"/>
  <c r="C306"/>
  <c r="D306"/>
  <c r="A307"/>
  <c r="B307"/>
  <c r="C307"/>
  <c r="D307"/>
  <c r="A308"/>
  <c r="B308"/>
  <c r="C308"/>
  <c r="D308"/>
  <c r="A309"/>
  <c r="B309"/>
  <c r="C309"/>
  <c r="D309"/>
  <c r="A310"/>
  <c r="B310"/>
  <c r="C310"/>
  <c r="D310"/>
  <c r="A311"/>
  <c r="B311"/>
  <c r="C311"/>
  <c r="D311"/>
  <c r="A312"/>
  <c r="B312"/>
  <c r="C312"/>
  <c r="D312"/>
  <c r="A313"/>
  <c r="B313"/>
  <c r="C313"/>
  <c r="D313"/>
  <c r="A314"/>
  <c r="B314"/>
  <c r="C314"/>
  <c r="D314"/>
  <c r="A315"/>
  <c r="B315"/>
  <c r="C315"/>
  <c r="D315"/>
  <c r="A316"/>
  <c r="B316"/>
  <c r="C316"/>
  <c r="D316"/>
  <c r="A317"/>
  <c r="B317"/>
  <c r="C317"/>
  <c r="D317"/>
  <c r="A318"/>
  <c r="B318"/>
  <c r="C318"/>
  <c r="D318"/>
  <c r="B319"/>
  <c r="A319" s="1"/>
  <c r="D319"/>
  <c r="B320"/>
  <c r="A320" s="1"/>
  <c r="D320"/>
  <c r="B321"/>
  <c r="A321" s="1"/>
  <c r="D321"/>
  <c r="B322"/>
  <c r="A322" s="1"/>
  <c r="D322"/>
  <c r="B323"/>
  <c r="A323" s="1"/>
  <c r="D323"/>
  <c r="B324"/>
  <c r="A324" s="1"/>
  <c r="D324"/>
  <c r="B325"/>
  <c r="A325" s="1"/>
  <c r="D325"/>
  <c r="B326"/>
  <c r="A326" s="1"/>
  <c r="D326"/>
  <c r="B327"/>
  <c r="A327" s="1"/>
  <c r="D327"/>
  <c r="B328"/>
  <c r="A328" s="1"/>
  <c r="D328"/>
  <c r="B329"/>
  <c r="A329" s="1"/>
  <c r="D329"/>
  <c r="B330"/>
  <c r="A330" s="1"/>
  <c r="D330"/>
  <c r="B331"/>
  <c r="A331" s="1"/>
  <c r="D331"/>
  <c r="B332"/>
  <c r="A332" s="1"/>
  <c r="D332"/>
  <c r="B333"/>
  <c r="A333" s="1"/>
  <c r="D333"/>
  <c r="B334"/>
  <c r="A334" s="1"/>
  <c r="D334"/>
  <c r="B335"/>
  <c r="A335" s="1"/>
  <c r="D335"/>
  <c r="B336"/>
  <c r="A336" s="1"/>
  <c r="D336"/>
  <c r="B337"/>
  <c r="A337" s="1"/>
  <c r="D337"/>
  <c r="B338"/>
  <c r="A338" s="1"/>
  <c r="D338"/>
  <c r="B339"/>
  <c r="A339" s="1"/>
  <c r="D339"/>
  <c r="B340"/>
  <c r="A340" s="1"/>
  <c r="D340"/>
  <c r="B341"/>
  <c r="A341" s="1"/>
  <c r="D341"/>
  <c r="B342"/>
  <c r="A342" s="1"/>
  <c r="D342"/>
  <c r="B343"/>
  <c r="A343" s="1"/>
  <c r="D343"/>
  <c r="B344"/>
  <c r="A344" s="1"/>
  <c r="D344"/>
  <c r="B345"/>
  <c r="A345" s="1"/>
  <c r="D345"/>
  <c r="B346"/>
  <c r="A346" s="1"/>
  <c r="D346"/>
  <c r="B347"/>
  <c r="A347" s="1"/>
  <c r="D347"/>
  <c r="B348"/>
  <c r="A348" s="1"/>
  <c r="D348"/>
  <c r="B349"/>
  <c r="A349" s="1"/>
  <c r="D349"/>
  <c r="B350"/>
  <c r="A350" s="1"/>
  <c r="D350"/>
  <c r="B351"/>
  <c r="A351" s="1"/>
  <c r="D351"/>
  <c r="B352"/>
  <c r="A352" s="1"/>
  <c r="D352"/>
  <c r="B353"/>
  <c r="A353" s="1"/>
  <c r="D353"/>
  <c r="B354"/>
  <c r="A354" s="1"/>
  <c r="D354"/>
  <c r="B355"/>
  <c r="A355" s="1"/>
  <c r="D355"/>
  <c r="B356"/>
  <c r="A356" s="1"/>
  <c r="D356"/>
  <c r="B357"/>
  <c r="A357" s="1"/>
  <c r="D357"/>
  <c r="B358"/>
  <c r="A358" s="1"/>
  <c r="D358"/>
  <c r="B359"/>
  <c r="A359" s="1"/>
  <c r="D359"/>
  <c r="B360"/>
  <c r="A360" s="1"/>
  <c r="D360"/>
  <c r="B361"/>
  <c r="A361" s="1"/>
  <c r="D361"/>
  <c r="B362"/>
  <c r="A362" s="1"/>
  <c r="D362"/>
  <c r="B363"/>
  <c r="A363" s="1"/>
  <c r="D363"/>
  <c r="B364"/>
  <c r="A364" s="1"/>
  <c r="D364"/>
  <c r="B365"/>
  <c r="A365" s="1"/>
  <c r="D365"/>
  <c r="B366"/>
  <c r="A366" s="1"/>
  <c r="D366"/>
  <c r="B367"/>
  <c r="A367" s="1"/>
  <c r="D367"/>
  <c r="B368"/>
  <c r="A368" s="1"/>
  <c r="D368"/>
  <c r="B369"/>
  <c r="A369" s="1"/>
  <c r="D369"/>
  <c r="B370"/>
  <c r="A370" s="1"/>
  <c r="D370"/>
  <c r="B371"/>
  <c r="A371" s="1"/>
  <c r="D371"/>
  <c r="B372"/>
  <c r="A372" s="1"/>
  <c r="D372"/>
  <c r="B373"/>
  <c r="A373" s="1"/>
  <c r="D373"/>
  <c r="B374"/>
  <c r="A374" s="1"/>
  <c r="D374"/>
  <c r="B375"/>
  <c r="A375" s="1"/>
  <c r="D375"/>
  <c r="B376"/>
  <c r="A376" s="1"/>
  <c r="D376"/>
  <c r="B377"/>
  <c r="A377" s="1"/>
  <c r="D377"/>
  <c r="B378"/>
  <c r="A378" s="1"/>
  <c r="D378"/>
  <c r="B379"/>
  <c r="A379" s="1"/>
  <c r="D379"/>
  <c r="B380"/>
  <c r="A380" s="1"/>
  <c r="D380"/>
  <c r="B381"/>
  <c r="A381" s="1"/>
  <c r="D381"/>
  <c r="B382"/>
  <c r="A382" s="1"/>
  <c r="D382"/>
  <c r="B383"/>
  <c r="A383" s="1"/>
  <c r="D383"/>
  <c r="B384"/>
  <c r="A384" s="1"/>
  <c r="D384"/>
  <c r="B385"/>
  <c r="A385" s="1"/>
  <c r="D385"/>
  <c r="B386"/>
  <c r="A386" s="1"/>
  <c r="D386"/>
  <c r="B387"/>
  <c r="A387" s="1"/>
  <c r="D387"/>
  <c r="B388"/>
  <c r="A388" s="1"/>
  <c r="D388"/>
  <c r="B389"/>
  <c r="A389" s="1"/>
  <c r="D389"/>
  <c r="B390"/>
  <c r="A390" s="1"/>
  <c r="D390"/>
  <c r="B391"/>
  <c r="A391" s="1"/>
  <c r="D391"/>
  <c r="B392"/>
  <c r="A392" s="1"/>
  <c r="D392"/>
  <c r="B393"/>
  <c r="A393" s="1"/>
  <c r="D393"/>
  <c r="B394"/>
  <c r="A394" s="1"/>
  <c r="D394"/>
  <c r="B395"/>
  <c r="A395" s="1"/>
  <c r="D395"/>
  <c r="B396"/>
  <c r="A396" s="1"/>
  <c r="D396"/>
  <c r="B397"/>
  <c r="A397" s="1"/>
  <c r="D397"/>
  <c r="B398"/>
  <c r="A398" s="1"/>
  <c r="D398"/>
  <c r="B399"/>
  <c r="A399" s="1"/>
  <c r="D399"/>
  <c r="B400"/>
  <c r="A400" s="1"/>
  <c r="D400"/>
  <c r="B401"/>
  <c r="A401" s="1"/>
  <c r="D401"/>
  <c r="B402"/>
  <c r="A402" s="1"/>
  <c r="D402"/>
  <c r="B403"/>
  <c r="A403" s="1"/>
  <c r="D403"/>
  <c r="B404"/>
  <c r="A404" s="1"/>
  <c r="D404"/>
  <c r="B405"/>
  <c r="A405" s="1"/>
  <c r="D405"/>
  <c r="B406"/>
  <c r="A406" s="1"/>
  <c r="D406"/>
  <c r="B407"/>
  <c r="A407" s="1"/>
  <c r="D407"/>
  <c r="B408"/>
  <c r="A408" s="1"/>
  <c r="D408"/>
  <c r="B409"/>
  <c r="A409" s="1"/>
  <c r="D409"/>
  <c r="B410"/>
  <c r="A410" s="1"/>
  <c r="D410"/>
  <c r="B411"/>
  <c r="A411" s="1"/>
  <c r="D411"/>
  <c r="B412"/>
  <c r="A412" s="1"/>
  <c r="D412"/>
  <c r="B413"/>
  <c r="A413" s="1"/>
  <c r="D413"/>
  <c r="B414"/>
  <c r="A414" s="1"/>
  <c r="D414"/>
  <c r="B415"/>
  <c r="A415" s="1"/>
  <c r="D415"/>
  <c r="B416"/>
  <c r="A416" s="1"/>
  <c r="D416"/>
  <c r="B417"/>
  <c r="A417" s="1"/>
  <c r="D417"/>
  <c r="B418"/>
  <c r="A418" s="1"/>
  <c r="D418"/>
  <c r="B419"/>
  <c r="A419" s="1"/>
  <c r="D419"/>
  <c r="B420"/>
  <c r="A420" s="1"/>
  <c r="D420"/>
  <c r="B421"/>
  <c r="A421" s="1"/>
  <c r="D421"/>
  <c r="B422"/>
  <c r="A422" s="1"/>
  <c r="D422"/>
  <c r="B423"/>
  <c r="A423" s="1"/>
  <c r="D423"/>
  <c r="B424"/>
  <c r="A424" s="1"/>
  <c r="D424"/>
  <c r="B425"/>
  <c r="A425" s="1"/>
  <c r="D425"/>
  <c r="B426"/>
  <c r="A426" s="1"/>
  <c r="D426"/>
  <c r="B427"/>
  <c r="A427" s="1"/>
  <c r="D427"/>
  <c r="B428"/>
  <c r="A428" s="1"/>
  <c r="D428"/>
  <c r="B429"/>
  <c r="A429" s="1"/>
  <c r="D429"/>
  <c r="B430"/>
  <c r="A430" s="1"/>
  <c r="D430"/>
  <c r="B431"/>
  <c r="A431" s="1"/>
  <c r="D431"/>
  <c r="B432"/>
  <c r="A432" s="1"/>
  <c r="D432"/>
  <c r="B433"/>
  <c r="A433" s="1"/>
  <c r="D433"/>
  <c r="B434"/>
  <c r="A434" s="1"/>
  <c r="D434"/>
  <c r="B435"/>
  <c r="A435" s="1"/>
  <c r="D435"/>
  <c r="B436"/>
  <c r="A436" s="1"/>
  <c r="D436"/>
  <c r="B437"/>
  <c r="A437" s="1"/>
  <c r="D437"/>
  <c r="B438"/>
  <c r="A438" s="1"/>
  <c r="D438"/>
  <c r="B439"/>
  <c r="A439" s="1"/>
  <c r="D439"/>
  <c r="B440"/>
  <c r="A440" s="1"/>
  <c r="D440"/>
  <c r="B441"/>
  <c r="A441" s="1"/>
  <c r="D441"/>
  <c r="B442"/>
  <c r="A442" s="1"/>
  <c r="D442"/>
  <c r="B443"/>
  <c r="A443" s="1"/>
  <c r="D443"/>
  <c r="B444"/>
  <c r="A444" s="1"/>
  <c r="D444"/>
  <c r="B445"/>
  <c r="A445" s="1"/>
  <c r="D445"/>
  <c r="B446"/>
  <c r="A446" s="1"/>
  <c r="D446"/>
  <c r="B447"/>
  <c r="A447" s="1"/>
  <c r="D447"/>
  <c r="B448"/>
  <c r="A448" s="1"/>
  <c r="D448"/>
  <c r="B449"/>
  <c r="A449" s="1"/>
  <c r="D449"/>
  <c r="B450"/>
  <c r="A450" s="1"/>
  <c r="D450"/>
  <c r="B451"/>
  <c r="A451" s="1"/>
  <c r="D451"/>
  <c r="B452"/>
  <c r="A452" s="1"/>
  <c r="D452"/>
  <c r="B453"/>
  <c r="A453" s="1"/>
  <c r="D453"/>
  <c r="B454"/>
  <c r="A454" s="1"/>
  <c r="D454"/>
  <c r="B455"/>
  <c r="A455" s="1"/>
  <c r="D455"/>
  <c r="B456"/>
  <c r="A456" s="1"/>
  <c r="D456"/>
  <c r="B457"/>
  <c r="A457" s="1"/>
  <c r="D457"/>
  <c r="B458"/>
  <c r="A458" s="1"/>
  <c r="D458"/>
  <c r="B459"/>
  <c r="A459" s="1"/>
  <c r="D459"/>
  <c r="B460"/>
  <c r="A460" s="1"/>
  <c r="D460"/>
  <c r="B461"/>
  <c r="A461" s="1"/>
  <c r="D461"/>
  <c r="B462"/>
  <c r="A462" s="1"/>
  <c r="D462"/>
  <c r="B463"/>
  <c r="A463" s="1"/>
  <c r="D463"/>
  <c r="B464"/>
  <c r="A464" s="1"/>
  <c r="D464"/>
  <c r="B465"/>
  <c r="A465" s="1"/>
  <c r="D465"/>
  <c r="B466"/>
  <c r="A466" s="1"/>
  <c r="D466"/>
  <c r="B467"/>
  <c r="A467" s="1"/>
  <c r="D467"/>
  <c r="B468"/>
  <c r="A468" s="1"/>
  <c r="D468"/>
  <c r="B469"/>
  <c r="A469" s="1"/>
  <c r="D469"/>
  <c r="B470"/>
  <c r="A470" s="1"/>
  <c r="D470"/>
  <c r="B471"/>
  <c r="A471" s="1"/>
  <c r="D471"/>
  <c r="B472"/>
  <c r="A472" s="1"/>
  <c r="D472"/>
  <c r="B473"/>
  <c r="A473" s="1"/>
  <c r="D473"/>
  <c r="B474"/>
  <c r="A474" s="1"/>
  <c r="D474"/>
  <c r="B475"/>
  <c r="A475" s="1"/>
  <c r="D475"/>
  <c r="B476"/>
  <c r="A476" s="1"/>
  <c r="D476"/>
  <c r="B477"/>
  <c r="A477" s="1"/>
  <c r="D477"/>
  <c r="B478"/>
  <c r="A478" s="1"/>
  <c r="D478"/>
  <c r="B479"/>
  <c r="A479" s="1"/>
  <c r="D479"/>
  <c r="B480"/>
  <c r="A480" s="1"/>
  <c r="D480"/>
  <c r="B481"/>
  <c r="A481" s="1"/>
  <c r="D481"/>
  <c r="B482"/>
  <c r="A482" s="1"/>
  <c r="D482"/>
  <c r="B483"/>
  <c r="A483" s="1"/>
  <c r="D483"/>
  <c r="B484"/>
  <c r="A484" s="1"/>
  <c r="D484"/>
  <c r="B485"/>
  <c r="A485" s="1"/>
  <c r="D485"/>
  <c r="B486"/>
  <c r="A486" s="1"/>
  <c r="D486"/>
  <c r="B487"/>
  <c r="A487" s="1"/>
  <c r="D487"/>
  <c r="B488"/>
  <c r="A488" s="1"/>
  <c r="D488"/>
  <c r="B489"/>
  <c r="A489" s="1"/>
  <c r="D489"/>
  <c r="B490"/>
  <c r="A490" s="1"/>
  <c r="D490"/>
  <c r="B491"/>
  <c r="A491" s="1"/>
  <c r="D491"/>
  <c r="B492"/>
  <c r="A492" s="1"/>
  <c r="D492"/>
  <c r="B493"/>
  <c r="A493" s="1"/>
  <c r="D493"/>
  <c r="B494"/>
  <c r="A494" s="1"/>
  <c r="D494"/>
  <c r="B495"/>
  <c r="A495" s="1"/>
  <c r="D495"/>
  <c r="B496"/>
  <c r="A496" s="1"/>
  <c r="D496"/>
  <c r="B497"/>
  <c r="A497" s="1"/>
  <c r="D497"/>
  <c r="B498"/>
  <c r="A498" s="1"/>
  <c r="D498"/>
  <c r="B499"/>
  <c r="A499" s="1"/>
  <c r="D499"/>
  <c r="B500"/>
  <c r="A500" s="1"/>
  <c r="D500"/>
  <c r="B501"/>
  <c r="A501" s="1"/>
  <c r="D501"/>
  <c r="B502"/>
  <c r="A502" s="1"/>
  <c r="D502"/>
  <c r="B503"/>
  <c r="A503" s="1"/>
  <c r="D503"/>
  <c r="B504"/>
  <c r="A504" s="1"/>
  <c r="D504"/>
  <c r="B505"/>
  <c r="A505" s="1"/>
  <c r="D505"/>
  <c r="B506"/>
  <c r="A506" s="1"/>
  <c r="D506"/>
  <c r="B507"/>
  <c r="A507" s="1"/>
  <c r="D507"/>
  <c r="B508"/>
  <c r="A508" s="1"/>
  <c r="D508"/>
  <c r="B509"/>
  <c r="A509" s="1"/>
  <c r="D509"/>
  <c r="B510"/>
  <c r="A510" s="1"/>
  <c r="D510"/>
  <c r="B511"/>
  <c r="A511" s="1"/>
  <c r="D511"/>
  <c r="B512"/>
  <c r="A512" s="1"/>
  <c r="D512"/>
  <c r="B513"/>
  <c r="A513" s="1"/>
  <c r="D513"/>
  <c r="B514"/>
  <c r="A514" s="1"/>
  <c r="D514"/>
  <c r="C514" l="1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A78"/>
  <c r="C78"/>
  <c r="A76"/>
  <c r="C76"/>
  <c r="A74"/>
  <c r="C74"/>
  <c r="A72"/>
  <c r="C72"/>
  <c r="A70"/>
  <c r="C70"/>
  <c r="A68"/>
  <c r="C68"/>
  <c r="A66"/>
  <c r="C66"/>
  <c r="A63"/>
  <c r="C63"/>
  <c r="A61"/>
  <c r="C61"/>
  <c r="A59"/>
  <c r="C59"/>
  <c r="A57"/>
  <c r="C57"/>
  <c r="A55"/>
  <c r="C55"/>
  <c r="A53"/>
  <c r="C53"/>
  <c r="A51"/>
  <c r="C51"/>
  <c r="A49"/>
  <c r="C49"/>
  <c r="A47"/>
  <c r="C47"/>
  <c r="A45"/>
  <c r="C45"/>
  <c r="A43"/>
  <c r="C43"/>
  <c r="A41"/>
  <c r="C41"/>
  <c r="A39"/>
  <c r="C39"/>
  <c r="A77"/>
  <c r="C77"/>
  <c r="A75"/>
  <c r="C75"/>
  <c r="A73"/>
  <c r="C73"/>
  <c r="A71"/>
  <c r="C71"/>
  <c r="A69"/>
  <c r="C69"/>
  <c r="A67"/>
  <c r="C67"/>
  <c r="A65"/>
  <c r="C65"/>
  <c r="A64"/>
  <c r="C64"/>
  <c r="A62"/>
  <c r="C62"/>
  <c r="A60"/>
  <c r="C60"/>
  <c r="A58"/>
  <c r="C58"/>
  <c r="A56"/>
  <c r="C56"/>
  <c r="A54"/>
  <c r="C54"/>
  <c r="A52"/>
  <c r="C52"/>
  <c r="A50"/>
  <c r="C50"/>
  <c r="A48"/>
  <c r="C48"/>
  <c r="A46"/>
  <c r="C46"/>
  <c r="A44"/>
  <c r="C44"/>
  <c r="A42"/>
  <c r="C42"/>
  <c r="A40"/>
  <c r="C40"/>
  <c r="A38"/>
  <c r="C38"/>
  <c r="A37"/>
  <c r="C37"/>
  <c r="A36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Q338" i="39" l="1"/>
  <c r="O338"/>
  <c r="X338" s="1"/>
  <c r="Q290"/>
  <c r="O292"/>
  <c r="Q294"/>
  <c r="O296"/>
  <c r="Q298"/>
  <c r="O300"/>
  <c r="Q302"/>
  <c r="O304"/>
  <c r="Q306"/>
  <c r="O308"/>
  <c r="Q310"/>
  <c r="O312"/>
  <c r="Q314"/>
  <c r="O316"/>
  <c r="Q318"/>
  <c r="O320"/>
  <c r="Q322"/>
  <c r="O324"/>
  <c r="Q326"/>
  <c r="O328"/>
  <c r="Q330"/>
  <c r="O332"/>
  <c r="Q334"/>
  <c r="Q337"/>
  <c r="U291"/>
  <c r="U295"/>
  <c r="U299"/>
  <c r="U303"/>
  <c r="U307"/>
  <c r="U311"/>
  <c r="U315"/>
  <c r="U319"/>
  <c r="U323"/>
  <c r="Q325"/>
  <c r="Q333"/>
  <c r="O339"/>
  <c r="O336"/>
  <c r="O290"/>
  <c r="X290" s="1"/>
  <c r="Q292"/>
  <c r="R292" s="1"/>
  <c r="O294"/>
  <c r="X294" s="1"/>
  <c r="Q296"/>
  <c r="R296" s="1"/>
  <c r="O298"/>
  <c r="X298" s="1"/>
  <c r="Q300"/>
  <c r="R300" s="1"/>
  <c r="O302"/>
  <c r="X302" s="1"/>
  <c r="Q304"/>
  <c r="R304" s="1"/>
  <c r="O306"/>
  <c r="X306" s="1"/>
  <c r="Q308"/>
  <c r="R308" s="1"/>
  <c r="O310"/>
  <c r="X310" s="1"/>
  <c r="Q312"/>
  <c r="R312" s="1"/>
  <c r="O314"/>
  <c r="X314" s="1"/>
  <c r="Q316"/>
  <c r="O318"/>
  <c r="X318" s="1"/>
  <c r="Q320"/>
  <c r="O322"/>
  <c r="X322" s="1"/>
  <c r="Q324"/>
  <c r="O326"/>
  <c r="X326" s="1"/>
  <c r="Q328"/>
  <c r="O330"/>
  <c r="X330" s="1"/>
  <c r="Q332"/>
  <c r="O334"/>
  <c r="X334" s="1"/>
  <c r="O337"/>
  <c r="X337" s="1"/>
  <c r="U293"/>
  <c r="U297"/>
  <c r="U301"/>
  <c r="U305"/>
  <c r="U309"/>
  <c r="U313"/>
  <c r="U317"/>
  <c r="U321"/>
  <c r="U325"/>
  <c r="U329"/>
  <c r="U333"/>
  <c r="O289"/>
  <c r="O327"/>
  <c r="U331"/>
  <c r="U336"/>
  <c r="Y336" s="1"/>
  <c r="Z336" s="1"/>
  <c r="AA336" s="1"/>
  <c r="Q336"/>
  <c r="R336" s="1"/>
  <c r="U292"/>
  <c r="Y292" s="1"/>
  <c r="Z292" s="1"/>
  <c r="AA292" s="1"/>
  <c r="U296"/>
  <c r="U300"/>
  <c r="Y300" s="1"/>
  <c r="Z300" s="1"/>
  <c r="AA300" s="1"/>
  <c r="U304"/>
  <c r="Y304" s="1"/>
  <c r="Z304" s="1"/>
  <c r="AA304" s="1"/>
  <c r="U308"/>
  <c r="U312"/>
  <c r="Y312" s="1"/>
  <c r="Z312" s="1"/>
  <c r="AA312" s="1"/>
  <c r="U316"/>
  <c r="U320"/>
  <c r="U324"/>
  <c r="U328"/>
  <c r="U332"/>
  <c r="O291"/>
  <c r="Q293"/>
  <c r="O295"/>
  <c r="Q297"/>
  <c r="O299"/>
  <c r="Q301"/>
  <c r="O303"/>
  <c r="Q305"/>
  <c r="O307"/>
  <c r="Q309"/>
  <c r="O311"/>
  <c r="Q313"/>
  <c r="O315"/>
  <c r="Q317"/>
  <c r="O319"/>
  <c r="Q321"/>
  <c r="O323"/>
  <c r="U327"/>
  <c r="Y327" s="1"/>
  <c r="Z327" s="1"/>
  <c r="AA327" s="1"/>
  <c r="O331"/>
  <c r="U335"/>
  <c r="Q289"/>
  <c r="R289" s="1"/>
  <c r="U338"/>
  <c r="Y338" s="1"/>
  <c r="Z338" s="1"/>
  <c r="AA338" s="1"/>
  <c r="AF338" s="1"/>
  <c r="U290"/>
  <c r="U294"/>
  <c r="Y294" s="1"/>
  <c r="Z294" s="1"/>
  <c r="AA294" s="1"/>
  <c r="AF294" s="1"/>
  <c r="U298"/>
  <c r="Y298" s="1"/>
  <c r="Z298" s="1"/>
  <c r="AA298" s="1"/>
  <c r="AF298" s="1"/>
  <c r="U302"/>
  <c r="U306"/>
  <c r="Y306" s="1"/>
  <c r="Z306" s="1"/>
  <c r="AA306" s="1"/>
  <c r="AF306" s="1"/>
  <c r="U310"/>
  <c r="Y310" s="1"/>
  <c r="Z310" s="1"/>
  <c r="AA310" s="1"/>
  <c r="AF310" s="1"/>
  <c r="U314"/>
  <c r="Y314" s="1"/>
  <c r="Z314" s="1"/>
  <c r="AA314" s="1"/>
  <c r="AF314" s="1"/>
  <c r="U318"/>
  <c r="Y318" s="1"/>
  <c r="Z318" s="1"/>
  <c r="AA318" s="1"/>
  <c r="AF318" s="1"/>
  <c r="U322"/>
  <c r="Y322" s="1"/>
  <c r="Z322" s="1"/>
  <c r="AA322" s="1"/>
  <c r="AF322" s="1"/>
  <c r="U326"/>
  <c r="Y326" s="1"/>
  <c r="Z326" s="1"/>
  <c r="AA326" s="1"/>
  <c r="AF326" s="1"/>
  <c r="U330"/>
  <c r="Y330" s="1"/>
  <c r="Z330" s="1"/>
  <c r="AA330" s="1"/>
  <c r="AF330" s="1"/>
  <c r="U334"/>
  <c r="Y334" s="1"/>
  <c r="Z334" s="1"/>
  <c r="AA334" s="1"/>
  <c r="AF334" s="1"/>
  <c r="U337"/>
  <c r="Y337" s="1"/>
  <c r="Z337" s="1"/>
  <c r="AA337" s="1"/>
  <c r="AF337" s="1"/>
  <c r="Q291"/>
  <c r="R291" s="1"/>
  <c r="O293"/>
  <c r="X293" s="1"/>
  <c r="Q295"/>
  <c r="R295" s="1"/>
  <c r="O297"/>
  <c r="X297" s="1"/>
  <c r="Q299"/>
  <c r="R299" s="1"/>
  <c r="O301"/>
  <c r="X301" s="1"/>
  <c r="Q303"/>
  <c r="R303" s="1"/>
  <c r="O305"/>
  <c r="X305" s="1"/>
  <c r="Q307"/>
  <c r="R307" s="1"/>
  <c r="O309"/>
  <c r="X309" s="1"/>
  <c r="Q311"/>
  <c r="R311" s="1"/>
  <c r="O313"/>
  <c r="X313" s="1"/>
  <c r="Q315"/>
  <c r="R315" s="1"/>
  <c r="O317"/>
  <c r="X317" s="1"/>
  <c r="Q319"/>
  <c r="R319" s="1"/>
  <c r="O321"/>
  <c r="X321" s="1"/>
  <c r="Q323"/>
  <c r="R323" s="1"/>
  <c r="O325"/>
  <c r="X325" s="1"/>
  <c r="Q327"/>
  <c r="R327" s="1"/>
  <c r="O329"/>
  <c r="Q331"/>
  <c r="R331" s="1"/>
  <c r="O333"/>
  <c r="X333" s="1"/>
  <c r="Q335"/>
  <c r="Q339"/>
  <c r="R339" s="1"/>
  <c r="Q329"/>
  <c r="R329" s="1"/>
  <c r="U339"/>
  <c r="Y339" s="1"/>
  <c r="Z339" s="1"/>
  <c r="AA339" s="1"/>
  <c r="O335"/>
  <c r="X335" s="1"/>
  <c r="E226"/>
  <c r="D226"/>
  <c r="A226"/>
  <c r="R338" l="1"/>
  <c r="C338" s="1"/>
  <c r="Y328"/>
  <c r="Z328" s="1"/>
  <c r="AA328" s="1"/>
  <c r="Y320"/>
  <c r="Z320" s="1"/>
  <c r="AA320" s="1"/>
  <c r="Y331"/>
  <c r="Z331" s="1"/>
  <c r="AA331" s="1"/>
  <c r="R328"/>
  <c r="R320"/>
  <c r="Y319"/>
  <c r="Z319" s="1"/>
  <c r="AA319" s="1"/>
  <c r="R337"/>
  <c r="C337" s="1"/>
  <c r="R330"/>
  <c r="C330" s="1"/>
  <c r="R322"/>
  <c r="C322" s="1"/>
  <c r="R335"/>
  <c r="C335" s="1"/>
  <c r="X323"/>
  <c r="R317"/>
  <c r="C317" s="1"/>
  <c r="X315"/>
  <c r="R309"/>
  <c r="C309" s="1"/>
  <c r="X307"/>
  <c r="R301"/>
  <c r="C301" s="1"/>
  <c r="X299"/>
  <c r="R293"/>
  <c r="C293" s="1"/>
  <c r="X291"/>
  <c r="X327"/>
  <c r="C327" s="1"/>
  <c r="X289"/>
  <c r="C289" s="1"/>
  <c r="Y329"/>
  <c r="Z329" s="1"/>
  <c r="AA329" s="1"/>
  <c r="Y321"/>
  <c r="Z321" s="1"/>
  <c r="AA321" s="1"/>
  <c r="AF321" s="1"/>
  <c r="Y313"/>
  <c r="Z313" s="1"/>
  <c r="AA313" s="1"/>
  <c r="AF313" s="1"/>
  <c r="Y305"/>
  <c r="Z305" s="1"/>
  <c r="AA305" s="1"/>
  <c r="AF305" s="1"/>
  <c r="Y297"/>
  <c r="Z297" s="1"/>
  <c r="AA297" s="1"/>
  <c r="AF297" s="1"/>
  <c r="X339"/>
  <c r="AF339" s="1"/>
  <c r="R325"/>
  <c r="C325" s="1"/>
  <c r="Y311"/>
  <c r="Z311" s="1"/>
  <c r="AA311" s="1"/>
  <c r="Y303"/>
  <c r="Z303" s="1"/>
  <c r="AA303" s="1"/>
  <c r="Y295"/>
  <c r="Z295" s="1"/>
  <c r="AA295" s="1"/>
  <c r="X328"/>
  <c r="X320"/>
  <c r="R314"/>
  <c r="C314" s="1"/>
  <c r="X312"/>
  <c r="AF312" s="1"/>
  <c r="R306"/>
  <c r="C306" s="1"/>
  <c r="X304"/>
  <c r="AF304" s="1"/>
  <c r="R298"/>
  <c r="C298" s="1"/>
  <c r="X296"/>
  <c r="C296" s="1"/>
  <c r="R290"/>
  <c r="C290" s="1"/>
  <c r="Y335"/>
  <c r="Z335" s="1"/>
  <c r="AA335" s="1"/>
  <c r="AF335" s="1"/>
  <c r="Y332"/>
  <c r="Z332" s="1"/>
  <c r="AA332" s="1"/>
  <c r="Y316"/>
  <c r="Z316" s="1"/>
  <c r="AA316" s="1"/>
  <c r="R332"/>
  <c r="R324"/>
  <c r="R316"/>
  <c r="Y323"/>
  <c r="Z323" s="1"/>
  <c r="AA323" s="1"/>
  <c r="AF323" s="1"/>
  <c r="R334"/>
  <c r="C334" s="1"/>
  <c r="R326"/>
  <c r="C326" s="1"/>
  <c r="R318"/>
  <c r="C318" s="1"/>
  <c r="C339"/>
  <c r="X329"/>
  <c r="C329" s="1"/>
  <c r="C323"/>
  <c r="C315"/>
  <c r="C307"/>
  <c r="C299"/>
  <c r="C291"/>
  <c r="X331"/>
  <c r="C331" s="1"/>
  <c r="R321"/>
  <c r="C321" s="1"/>
  <c r="X319"/>
  <c r="C319" s="1"/>
  <c r="R313"/>
  <c r="C313" s="1"/>
  <c r="X311"/>
  <c r="C311" s="1"/>
  <c r="R305"/>
  <c r="C305" s="1"/>
  <c r="X303"/>
  <c r="C303" s="1"/>
  <c r="R297"/>
  <c r="C297" s="1"/>
  <c r="X295"/>
  <c r="C295" s="1"/>
  <c r="Y333"/>
  <c r="Z333" s="1"/>
  <c r="AA333" s="1"/>
  <c r="AF333" s="1"/>
  <c r="Y325"/>
  <c r="Z325" s="1"/>
  <c r="AA325" s="1"/>
  <c r="AF325" s="1"/>
  <c r="Y317"/>
  <c r="Z317" s="1"/>
  <c r="AA317" s="1"/>
  <c r="AF317" s="1"/>
  <c r="Y301"/>
  <c r="Z301" s="1"/>
  <c r="AA301" s="1"/>
  <c r="AF301" s="1"/>
  <c r="Y293"/>
  <c r="Z293" s="1"/>
  <c r="AA293" s="1"/>
  <c r="AF293" s="1"/>
  <c r="X336"/>
  <c r="AF336" s="1"/>
  <c r="R333"/>
  <c r="C333" s="1"/>
  <c r="Y315"/>
  <c r="Z315" s="1"/>
  <c r="AA315" s="1"/>
  <c r="AF315" s="1"/>
  <c r="Y307"/>
  <c r="Z307" s="1"/>
  <c r="AA307" s="1"/>
  <c r="AF307" s="1"/>
  <c r="Y299"/>
  <c r="Z299" s="1"/>
  <c r="AA299" s="1"/>
  <c r="AF299" s="1"/>
  <c r="X332"/>
  <c r="X324"/>
  <c r="X316"/>
  <c r="R310"/>
  <c r="C310" s="1"/>
  <c r="X308"/>
  <c r="C308" s="1"/>
  <c r="R302"/>
  <c r="C302" s="1"/>
  <c r="X300"/>
  <c r="AF300" s="1"/>
  <c r="R294"/>
  <c r="C294" s="1"/>
  <c r="X292"/>
  <c r="C292" s="1"/>
  <c r="AB226"/>
  <c r="AC226"/>
  <c r="AF327" l="1"/>
  <c r="C300"/>
  <c r="AF292"/>
  <c r="C312"/>
  <c r="C316"/>
  <c r="C324"/>
  <c r="C332"/>
  <c r="AF316"/>
  <c r="AF332"/>
  <c r="AF295"/>
  <c r="AF311"/>
  <c r="C304"/>
  <c r="AF329"/>
  <c r="AF319"/>
  <c r="C320"/>
  <c r="AF303"/>
  <c r="C336"/>
  <c r="C328"/>
  <c r="AF331"/>
  <c r="AF320"/>
  <c r="AF328"/>
  <c r="A2131" i="18"/>
  <c r="B2131" s="1"/>
  <c r="A2132"/>
  <c r="B2132" s="1"/>
  <c r="A2133"/>
  <c r="B2133" s="1"/>
  <c r="A2134"/>
  <c r="B2134" s="1"/>
  <c r="A2135"/>
  <c r="B2135" s="1"/>
  <c r="A2136"/>
  <c r="B2136" s="1"/>
  <c r="A2137"/>
  <c r="B2137" s="1"/>
  <c r="A2138"/>
  <c r="B2138" s="1"/>
  <c r="A2139"/>
  <c r="B2139" s="1"/>
  <c r="A2140"/>
  <c r="B2140" s="1"/>
  <c r="A2141"/>
  <c r="B2141" s="1"/>
  <c r="A2142"/>
  <c r="B2142" s="1"/>
  <c r="A2143"/>
  <c r="B2143" s="1"/>
  <c r="A2099" l="1"/>
  <c r="B2099" s="1"/>
  <c r="A2100"/>
  <c r="B2100" s="1"/>
  <c r="A2101"/>
  <c r="B2101" s="1"/>
  <c r="A2102"/>
  <c r="B2102" s="1"/>
  <c r="A2103"/>
  <c r="B2103" s="1"/>
  <c r="A2104"/>
  <c r="B2104" s="1"/>
  <c r="A2105"/>
  <c r="B2105" s="1"/>
  <c r="A2106"/>
  <c r="B2106" s="1"/>
  <c r="A2107"/>
  <c r="B2107" s="1"/>
  <c r="A2108"/>
  <c r="B2108" s="1"/>
  <c r="A2109"/>
  <c r="B2109" s="1"/>
  <c r="A2110"/>
  <c r="B2110" s="1"/>
  <c r="A2111"/>
  <c r="B2111" s="1"/>
  <c r="A2112"/>
  <c r="B2112" s="1"/>
  <c r="A2113"/>
  <c r="B2113" s="1"/>
  <c r="A2114"/>
  <c r="B2114" s="1"/>
  <c r="A2115"/>
  <c r="B2115" s="1"/>
  <c r="A2116"/>
  <c r="B2116" s="1"/>
  <c r="A2117"/>
  <c r="B2117" s="1"/>
  <c r="A2118"/>
  <c r="B2118" s="1"/>
  <c r="A2119"/>
  <c r="B2119" s="1"/>
  <c r="A2120"/>
  <c r="B2120" s="1"/>
  <c r="A2121"/>
  <c r="B2121" s="1"/>
  <c r="A2122"/>
  <c r="B2122" s="1"/>
  <c r="A2123"/>
  <c r="B2123" s="1"/>
  <c r="A2124"/>
  <c r="B2124" s="1"/>
  <c r="A2125"/>
  <c r="B2125" s="1"/>
  <c r="A2126"/>
  <c r="B2126" s="1"/>
  <c r="A2127"/>
  <c r="B2127" s="1"/>
  <c r="A2128"/>
  <c r="B2128" s="1"/>
  <c r="A2129"/>
  <c r="B2129" s="1"/>
  <c r="A2130"/>
  <c r="B2130" s="1"/>
  <c r="A2087" l="1"/>
  <c r="A2096"/>
  <c r="B2096" s="1"/>
  <c r="A2097"/>
  <c r="B2097" s="1"/>
  <c r="A2098"/>
  <c r="B2098" s="1"/>
  <c r="A2059" l="1"/>
  <c r="B2059" s="1"/>
  <c r="A2060"/>
  <c r="B2060" s="1"/>
  <c r="A2061"/>
  <c r="B2061" s="1"/>
  <c r="A2062"/>
  <c r="B2062" s="1"/>
  <c r="A2063"/>
  <c r="B2063" s="1"/>
  <c r="A2064"/>
  <c r="B2064" s="1"/>
  <c r="A2065"/>
  <c r="B2065" s="1"/>
  <c r="A2066"/>
  <c r="B2066" s="1"/>
  <c r="A2067"/>
  <c r="B2067" s="1"/>
  <c r="A2068"/>
  <c r="B2068" s="1"/>
  <c r="A2069"/>
  <c r="B2069" s="1"/>
  <c r="A2070"/>
  <c r="B2070" s="1"/>
  <c r="A2071"/>
  <c r="B2071" s="1"/>
  <c r="A2072"/>
  <c r="B2072" s="1"/>
  <c r="A2073"/>
  <c r="B2073" s="1"/>
  <c r="A2074"/>
  <c r="B2074" s="1"/>
  <c r="A2075"/>
  <c r="B2075" s="1"/>
  <c r="A2076"/>
  <c r="B2076" s="1"/>
  <c r="A2077"/>
  <c r="B2077" s="1"/>
  <c r="A2078"/>
  <c r="B2078" s="1"/>
  <c r="A2079"/>
  <c r="B2079" s="1"/>
  <c r="A2080"/>
  <c r="B2080" s="1"/>
  <c r="A2081"/>
  <c r="B2081" s="1"/>
  <c r="A2082"/>
  <c r="B2082" s="1"/>
  <c r="A2083"/>
  <c r="B2083" s="1"/>
  <c r="A2084"/>
  <c r="B2084" s="1"/>
  <c r="A2085"/>
  <c r="B2085" s="1"/>
  <c r="A2086"/>
  <c r="B2086" s="1"/>
  <c r="B2087"/>
  <c r="A2088"/>
  <c r="B2088" s="1"/>
  <c r="A2089"/>
  <c r="B2089" s="1"/>
  <c r="A2090"/>
  <c r="B2090" s="1"/>
  <c r="A2091"/>
  <c r="B2091" s="1"/>
  <c r="A2092"/>
  <c r="B2092" s="1"/>
  <c r="A2093"/>
  <c r="B2093" s="1"/>
  <c r="A2094"/>
  <c r="B2094" s="1"/>
  <c r="A2095"/>
  <c r="B2095" s="1"/>
  <c r="A2048" l="1"/>
  <c r="B2048" s="1"/>
  <c r="A2049"/>
  <c r="B2049" s="1"/>
  <c r="A2050"/>
  <c r="B2050" s="1"/>
  <c r="A2051"/>
  <c r="B2051" s="1"/>
  <c r="A2052"/>
  <c r="B2052" s="1"/>
  <c r="A2053"/>
  <c r="B2053" s="1"/>
  <c r="A2054"/>
  <c r="B2054" s="1"/>
  <c r="A2055"/>
  <c r="B2055" s="1"/>
  <c r="A2056"/>
  <c r="B2056" s="1"/>
  <c r="A2057"/>
  <c r="B2057" s="1"/>
  <c r="A2058"/>
  <c r="B2058" s="1"/>
  <c r="A2018" l="1"/>
  <c r="B2018" s="1"/>
  <c r="A2019"/>
  <c r="B2019" s="1"/>
  <c r="A2020"/>
  <c r="B2020" s="1"/>
  <c r="A2021"/>
  <c r="B2021" s="1"/>
  <c r="A2022"/>
  <c r="B2022" s="1"/>
  <c r="A2023"/>
  <c r="B2023" s="1"/>
  <c r="A2024"/>
  <c r="B2024" s="1"/>
  <c r="A2025"/>
  <c r="B2025" s="1"/>
  <c r="A2026"/>
  <c r="B2026" s="1"/>
  <c r="A2027"/>
  <c r="B2027" s="1"/>
  <c r="A2028"/>
  <c r="B2028" s="1"/>
  <c r="A2029"/>
  <c r="B2029" s="1"/>
  <c r="A2030"/>
  <c r="B2030" s="1"/>
  <c r="A2031"/>
  <c r="B2031" s="1"/>
  <c r="A2032"/>
  <c r="B2032" s="1"/>
  <c r="A2033"/>
  <c r="B2033" s="1"/>
  <c r="A2034"/>
  <c r="B2034" s="1"/>
  <c r="A2035"/>
  <c r="B2035" s="1"/>
  <c r="A2036"/>
  <c r="B2036" s="1"/>
  <c r="A2037"/>
  <c r="B2037" s="1"/>
  <c r="A2038"/>
  <c r="B2038" s="1"/>
  <c r="A2039"/>
  <c r="B2039" s="1"/>
  <c r="A2040"/>
  <c r="B2040" s="1"/>
  <c r="A2041"/>
  <c r="B2041" s="1"/>
  <c r="A2042"/>
  <c r="B2042" s="1"/>
  <c r="A2043"/>
  <c r="B2043" s="1"/>
  <c r="A2044"/>
  <c r="B2044" s="1"/>
  <c r="A2045"/>
  <c r="B2045" s="1"/>
  <c r="A2046"/>
  <c r="B2046" s="1"/>
  <c r="A2047"/>
  <c r="B2047" s="1"/>
  <c r="A867" l="1"/>
  <c r="B867" s="1"/>
  <c r="A868"/>
  <c r="B868" s="1"/>
  <c r="A869"/>
  <c r="B869" s="1"/>
  <c r="A870"/>
  <c r="B870" s="1"/>
  <c r="A871"/>
  <c r="B871" s="1"/>
  <c r="A872"/>
  <c r="B872" s="1"/>
  <c r="A873"/>
  <c r="B873" s="1"/>
  <c r="A874"/>
  <c r="B874" s="1"/>
  <c r="A875"/>
  <c r="B875" s="1"/>
  <c r="A876"/>
  <c r="B876" s="1"/>
  <c r="A877"/>
  <c r="B877" s="1"/>
  <c r="A878"/>
  <c r="B878" s="1"/>
  <c r="A879"/>
  <c r="B879" s="1"/>
  <c r="A880"/>
  <c r="B880" s="1"/>
  <c r="A881"/>
  <c r="B881" s="1"/>
  <c r="A882"/>
  <c r="B882" s="1"/>
  <c r="A883"/>
  <c r="B883" s="1"/>
  <c r="A884"/>
  <c r="B884" s="1"/>
  <c r="A885"/>
  <c r="B885" s="1"/>
  <c r="A886"/>
  <c r="B886" s="1"/>
  <c r="A887"/>
  <c r="B887" s="1"/>
  <c r="A888"/>
  <c r="B888" s="1"/>
  <c r="A889"/>
  <c r="B889" s="1"/>
  <c r="A890"/>
  <c r="B890" s="1"/>
  <c r="A891"/>
  <c r="B891" s="1"/>
  <c r="A892"/>
  <c r="B892" s="1"/>
  <c r="A893"/>
  <c r="B893" s="1"/>
  <c r="A894"/>
  <c r="B894" s="1"/>
  <c r="A895"/>
  <c r="B895" s="1"/>
  <c r="A896"/>
  <c r="B896" s="1"/>
  <c r="A897"/>
  <c r="B897" s="1"/>
  <c r="A898"/>
  <c r="B898" s="1"/>
  <c r="A899"/>
  <c r="B899" s="1"/>
  <c r="A900"/>
  <c r="B900" s="1"/>
  <c r="A901"/>
  <c r="B901" s="1"/>
  <c r="A902"/>
  <c r="B902" s="1"/>
  <c r="A903"/>
  <c r="B903" s="1"/>
  <c r="A904"/>
  <c r="B904" s="1"/>
  <c r="A905"/>
  <c r="B905" s="1"/>
  <c r="A906"/>
  <c r="B906" s="1"/>
  <c r="A907"/>
  <c r="B907" s="1"/>
  <c r="A908"/>
  <c r="B908" s="1"/>
  <c r="A909"/>
  <c r="B909" s="1"/>
  <c r="A910"/>
  <c r="B910" s="1"/>
  <c r="A911"/>
  <c r="B911" s="1"/>
  <c r="A912"/>
  <c r="B912" s="1"/>
  <c r="A913"/>
  <c r="B913" s="1"/>
  <c r="A914"/>
  <c r="B914" s="1"/>
  <c r="A915"/>
  <c r="B915" s="1"/>
  <c r="A916"/>
  <c r="B916" s="1"/>
  <c r="A917"/>
  <c r="B917" s="1"/>
  <c r="A918"/>
  <c r="B918" s="1"/>
  <c r="A919"/>
  <c r="B919" s="1"/>
  <c r="A920"/>
  <c r="B920" s="1"/>
  <c r="A921"/>
  <c r="B921" s="1"/>
  <c r="A922"/>
  <c r="B922" s="1"/>
  <c r="A923"/>
  <c r="B923" s="1"/>
  <c r="A924"/>
  <c r="B924" s="1"/>
  <c r="A925"/>
  <c r="B925" s="1"/>
  <c r="A926"/>
  <c r="B926" s="1"/>
  <c r="A927"/>
  <c r="B927" s="1"/>
  <c r="A928"/>
  <c r="B928" s="1"/>
  <c r="A929"/>
  <c r="B929" s="1"/>
  <c r="A930"/>
  <c r="B930" s="1"/>
  <c r="A931"/>
  <c r="B931" s="1"/>
  <c r="A932"/>
  <c r="B932" s="1"/>
  <c r="A933"/>
  <c r="B933" s="1"/>
  <c r="A934"/>
  <c r="B934" s="1"/>
  <c r="A935"/>
  <c r="B935" s="1"/>
  <c r="A936"/>
  <c r="B936" s="1"/>
  <c r="A937"/>
  <c r="B937" s="1"/>
  <c r="A938"/>
  <c r="B938" s="1"/>
  <c r="A939"/>
  <c r="B939" s="1"/>
  <c r="A940"/>
  <c r="B940" s="1"/>
  <c r="A941"/>
  <c r="B941" s="1"/>
  <c r="A942"/>
  <c r="B942" s="1"/>
  <c r="A943"/>
  <c r="B943" s="1"/>
  <c r="A944"/>
  <c r="B944" s="1"/>
  <c r="A945"/>
  <c r="B945" s="1"/>
  <c r="A946"/>
  <c r="B946" s="1"/>
  <c r="A947"/>
  <c r="B947" s="1"/>
  <c r="A948"/>
  <c r="B948" s="1"/>
  <c r="A949"/>
  <c r="B949" s="1"/>
  <c r="A950"/>
  <c r="B950" s="1"/>
  <c r="A951"/>
  <c r="B951" s="1"/>
  <c r="A952"/>
  <c r="B952" s="1"/>
  <c r="A953"/>
  <c r="B953" s="1"/>
  <c r="A954"/>
  <c r="B954" s="1"/>
  <c r="A955"/>
  <c r="B955" s="1"/>
  <c r="A956"/>
  <c r="B956" s="1"/>
  <c r="A957"/>
  <c r="B957" s="1"/>
  <c r="A958"/>
  <c r="B958" s="1"/>
  <c r="A959"/>
  <c r="B959" s="1"/>
  <c r="A960"/>
  <c r="B960" s="1"/>
  <c r="A961"/>
  <c r="B961" s="1"/>
  <c r="A962"/>
  <c r="B962" s="1"/>
  <c r="A963"/>
  <c r="B963" s="1"/>
  <c r="A964"/>
  <c r="B964" s="1"/>
  <c r="A965"/>
  <c r="B965" s="1"/>
  <c r="A966"/>
  <c r="B966" s="1"/>
  <c r="A967"/>
  <c r="B967" s="1"/>
  <c r="A968"/>
  <c r="B968" s="1"/>
  <c r="A969"/>
  <c r="B969" s="1"/>
  <c r="A970"/>
  <c r="B970" s="1"/>
  <c r="A971"/>
  <c r="B971" s="1"/>
  <c r="A972"/>
  <c r="B972" s="1"/>
  <c r="A973"/>
  <c r="B973" s="1"/>
  <c r="A974"/>
  <c r="B974" s="1"/>
  <c r="A975"/>
  <c r="B975" s="1"/>
  <c r="A976"/>
  <c r="B976" s="1"/>
  <c r="A977"/>
  <c r="B977" s="1"/>
  <c r="A978"/>
  <c r="B978" s="1"/>
  <c r="A979"/>
  <c r="B979" s="1"/>
  <c r="A980"/>
  <c r="B980" s="1"/>
  <c r="A981"/>
  <c r="B981" s="1"/>
  <c r="A982"/>
  <c r="B982" s="1"/>
  <c r="A983"/>
  <c r="B983" s="1"/>
  <c r="A984"/>
  <c r="B984" s="1"/>
  <c r="A985"/>
  <c r="B985" s="1"/>
  <c r="A986"/>
  <c r="B986" s="1"/>
  <c r="A987"/>
  <c r="B987" s="1"/>
  <c r="A988"/>
  <c r="B988" s="1"/>
  <c r="A989"/>
  <c r="B989" s="1"/>
  <c r="A990"/>
  <c r="B990" s="1"/>
  <c r="A991"/>
  <c r="B991" s="1"/>
  <c r="A992"/>
  <c r="B992" s="1"/>
  <c r="A993"/>
  <c r="B993" s="1"/>
  <c r="A994"/>
  <c r="B994" s="1"/>
  <c r="A995"/>
  <c r="B995" s="1"/>
  <c r="A996"/>
  <c r="B996" s="1"/>
  <c r="A997"/>
  <c r="B997" s="1"/>
  <c r="A998"/>
  <c r="B998" s="1"/>
  <c r="A999"/>
  <c r="B999" s="1"/>
  <c r="A1000"/>
  <c r="B1000" s="1"/>
  <c r="A1001"/>
  <c r="B1001" s="1"/>
  <c r="A1002"/>
  <c r="B1002" s="1"/>
  <c r="A1003"/>
  <c r="B1003" s="1"/>
  <c r="A1004"/>
  <c r="B1004" s="1"/>
  <c r="A1005"/>
  <c r="B1005" s="1"/>
  <c r="A1006"/>
  <c r="B1006" s="1"/>
  <c r="A1007"/>
  <c r="B1007" s="1"/>
  <c r="A1008"/>
  <c r="B1008" s="1"/>
  <c r="A1009"/>
  <c r="B1009" s="1"/>
  <c r="A1010"/>
  <c r="B1010" s="1"/>
  <c r="A1011"/>
  <c r="B1011" s="1"/>
  <c r="A1012"/>
  <c r="B1012" s="1"/>
  <c r="A1013"/>
  <c r="B1013" s="1"/>
  <c r="A1014"/>
  <c r="B1014" s="1"/>
  <c r="A1015"/>
  <c r="B1015" s="1"/>
  <c r="A1016"/>
  <c r="B1016" s="1"/>
  <c r="A1017"/>
  <c r="B1017" s="1"/>
  <c r="A1018"/>
  <c r="B1018" s="1"/>
  <c r="A1019"/>
  <c r="B1019" s="1"/>
  <c r="A1020"/>
  <c r="B1020" s="1"/>
  <c r="A1021"/>
  <c r="B1021" s="1"/>
  <c r="A1022"/>
  <c r="B1022" s="1"/>
  <c r="A1023"/>
  <c r="B1023" s="1"/>
  <c r="A1024"/>
  <c r="B1024" s="1"/>
  <c r="A1025"/>
  <c r="B1025" s="1"/>
  <c r="A1026"/>
  <c r="B1026" s="1"/>
  <c r="A1027"/>
  <c r="B1027" s="1"/>
  <c r="A1028"/>
  <c r="B1028" s="1"/>
  <c r="A1029"/>
  <c r="B1029" s="1"/>
  <c r="A1030"/>
  <c r="B1030" s="1"/>
  <c r="A1031"/>
  <c r="B1031" s="1"/>
  <c r="A1032"/>
  <c r="B1032" s="1"/>
  <c r="A1033"/>
  <c r="B1033" s="1"/>
  <c r="A1034"/>
  <c r="B1034" s="1"/>
  <c r="A1035"/>
  <c r="B1035" s="1"/>
  <c r="A1036"/>
  <c r="B1036" s="1"/>
  <c r="A1037"/>
  <c r="B1037" s="1"/>
  <c r="A1038"/>
  <c r="B1038" s="1"/>
  <c r="A1039"/>
  <c r="B1039" s="1"/>
  <c r="A1040"/>
  <c r="B1040" s="1"/>
  <c r="A1041"/>
  <c r="B1041" s="1"/>
  <c r="A1042"/>
  <c r="B1042" s="1"/>
  <c r="A1043"/>
  <c r="B1043" s="1"/>
  <c r="A1044"/>
  <c r="B1044" s="1"/>
  <c r="A1045"/>
  <c r="B1045" s="1"/>
  <c r="A1046"/>
  <c r="B1046" s="1"/>
  <c r="A1047"/>
  <c r="B1047" s="1"/>
  <c r="A1048"/>
  <c r="B1048" s="1"/>
  <c r="A1049"/>
  <c r="B1049" s="1"/>
  <c r="A1050"/>
  <c r="B1050" s="1"/>
  <c r="A1051"/>
  <c r="B1051" s="1"/>
  <c r="A1052"/>
  <c r="B1052" s="1"/>
  <c r="A1053"/>
  <c r="B1053" s="1"/>
  <c r="A1054"/>
  <c r="B1054" s="1"/>
  <c r="A1055"/>
  <c r="B1055" s="1"/>
  <c r="A1056"/>
  <c r="B1056" s="1"/>
  <c r="A1057"/>
  <c r="B1057" s="1"/>
  <c r="A1058"/>
  <c r="B1058" s="1"/>
  <c r="A1059"/>
  <c r="B1059" s="1"/>
  <c r="A1060"/>
  <c r="B1060" s="1"/>
  <c r="A1061"/>
  <c r="B1061" s="1"/>
  <c r="A1062"/>
  <c r="B1062" s="1"/>
  <c r="A1063"/>
  <c r="B1063" s="1"/>
  <c r="A1064"/>
  <c r="B1064" s="1"/>
  <c r="A1065"/>
  <c r="B1065" s="1"/>
  <c r="A1066"/>
  <c r="B1066" s="1"/>
  <c r="A1067"/>
  <c r="B1067" s="1"/>
  <c r="A1068"/>
  <c r="B1068" s="1"/>
  <c r="A1069"/>
  <c r="B1069" s="1"/>
  <c r="A1070"/>
  <c r="B1070" s="1"/>
  <c r="A1071"/>
  <c r="B1071" s="1"/>
  <c r="A1072"/>
  <c r="B1072" s="1"/>
  <c r="A1073"/>
  <c r="B1073" s="1"/>
  <c r="A1074"/>
  <c r="B1074" s="1"/>
  <c r="A1075"/>
  <c r="B1075" s="1"/>
  <c r="A1076"/>
  <c r="B1076" s="1"/>
  <c r="A1077"/>
  <c r="B1077" s="1"/>
  <c r="A1078"/>
  <c r="B1078" s="1"/>
  <c r="A1079"/>
  <c r="B1079" s="1"/>
  <c r="A1080"/>
  <c r="B1080" s="1"/>
  <c r="A1081"/>
  <c r="B1081" s="1"/>
  <c r="A1082"/>
  <c r="B1082" s="1"/>
  <c r="A1083"/>
  <c r="B1083" s="1"/>
  <c r="A1084"/>
  <c r="B1084" s="1"/>
  <c r="A1085"/>
  <c r="B1085" s="1"/>
  <c r="A1086"/>
  <c r="B1086" s="1"/>
  <c r="A1087"/>
  <c r="B1087" s="1"/>
  <c r="A1088"/>
  <c r="B1088" s="1"/>
  <c r="A1089"/>
  <c r="B1089" s="1"/>
  <c r="A1090"/>
  <c r="B1090" s="1"/>
  <c r="A1091"/>
  <c r="B1091" s="1"/>
  <c r="A1092"/>
  <c r="B1092" s="1"/>
  <c r="A1093"/>
  <c r="B1093" s="1"/>
  <c r="A1094"/>
  <c r="B1094" s="1"/>
  <c r="A1095"/>
  <c r="B1095" s="1"/>
  <c r="A1096"/>
  <c r="B1096" s="1"/>
  <c r="A1097"/>
  <c r="B1097" s="1"/>
  <c r="A1098"/>
  <c r="B1098" s="1"/>
  <c r="A1099"/>
  <c r="B1099" s="1"/>
  <c r="A1100"/>
  <c r="B1100" s="1"/>
  <c r="A1101"/>
  <c r="B1101" s="1"/>
  <c r="A1102"/>
  <c r="B1102" s="1"/>
  <c r="A1103"/>
  <c r="B1103" s="1"/>
  <c r="A1104"/>
  <c r="B1104" s="1"/>
  <c r="A1105"/>
  <c r="B1105" s="1"/>
  <c r="A1106"/>
  <c r="B1106" s="1"/>
  <c r="A1107"/>
  <c r="B1107" s="1"/>
  <c r="A1108"/>
  <c r="B1108" s="1"/>
  <c r="A1109"/>
  <c r="B1109" s="1"/>
  <c r="A1110"/>
  <c r="B1110" s="1"/>
  <c r="A1111"/>
  <c r="B1111" s="1"/>
  <c r="A1112"/>
  <c r="B1112" s="1"/>
  <c r="A1113"/>
  <c r="B1113" s="1"/>
  <c r="A1114"/>
  <c r="B1114" s="1"/>
  <c r="A1115"/>
  <c r="B1115" s="1"/>
  <c r="A1116"/>
  <c r="B1116" s="1"/>
  <c r="A1117"/>
  <c r="B1117" s="1"/>
  <c r="A1118"/>
  <c r="B1118" s="1"/>
  <c r="A1119"/>
  <c r="B1119" s="1"/>
  <c r="A1120"/>
  <c r="B1120" s="1"/>
  <c r="A1121"/>
  <c r="B1121" s="1"/>
  <c r="A1122"/>
  <c r="B1122" s="1"/>
  <c r="A1123"/>
  <c r="B1123" s="1"/>
  <c r="A1124"/>
  <c r="B1124" s="1"/>
  <c r="A1125"/>
  <c r="B1125" s="1"/>
  <c r="A1126"/>
  <c r="B1126" s="1"/>
  <c r="A1127"/>
  <c r="B1127" s="1"/>
  <c r="A1128"/>
  <c r="B1128" s="1"/>
  <c r="A1129"/>
  <c r="B1129" s="1"/>
  <c r="A1130"/>
  <c r="B1130" s="1"/>
  <c r="A1131"/>
  <c r="B1131" s="1"/>
  <c r="A1132"/>
  <c r="B1132" s="1"/>
  <c r="A1133"/>
  <c r="B1133" s="1"/>
  <c r="A1134"/>
  <c r="B1134" s="1"/>
  <c r="A1135"/>
  <c r="B1135" s="1"/>
  <c r="A1136"/>
  <c r="B1136" s="1"/>
  <c r="A1137"/>
  <c r="B1137" s="1"/>
  <c r="A1138"/>
  <c r="B1138" s="1"/>
  <c r="A1139"/>
  <c r="B1139" s="1"/>
  <c r="A1140"/>
  <c r="B1140" s="1"/>
  <c r="A1141"/>
  <c r="B1141" s="1"/>
  <c r="A1142"/>
  <c r="B1142" s="1"/>
  <c r="A1143"/>
  <c r="B1143" s="1"/>
  <c r="A1144"/>
  <c r="B1144" s="1"/>
  <c r="A1145"/>
  <c r="B1145" s="1"/>
  <c r="A1146"/>
  <c r="B1146" s="1"/>
  <c r="A1147"/>
  <c r="B1147" s="1"/>
  <c r="A1148"/>
  <c r="B1148" s="1"/>
  <c r="A1149"/>
  <c r="B1149" s="1"/>
  <c r="A1150"/>
  <c r="B1150" s="1"/>
  <c r="A1151"/>
  <c r="B1151" s="1"/>
  <c r="A1152"/>
  <c r="B1152" s="1"/>
  <c r="A1153"/>
  <c r="B1153" s="1"/>
  <c r="A1154"/>
  <c r="B1154" s="1"/>
  <c r="A1155"/>
  <c r="B1155" s="1"/>
  <c r="A1156"/>
  <c r="B1156" s="1"/>
  <c r="A1157"/>
  <c r="B1157" s="1"/>
  <c r="A1158"/>
  <c r="B1158" s="1"/>
  <c r="A1159"/>
  <c r="B1159" s="1"/>
  <c r="A1160"/>
  <c r="B1160" s="1"/>
  <c r="A1161"/>
  <c r="B1161" s="1"/>
  <c r="A1162"/>
  <c r="B1162" s="1"/>
  <c r="A1163"/>
  <c r="B1163" s="1"/>
  <c r="A1164"/>
  <c r="B1164" s="1"/>
  <c r="A1165"/>
  <c r="B1165" s="1"/>
  <c r="A1166"/>
  <c r="B1166" s="1"/>
  <c r="A1167"/>
  <c r="B1167" s="1"/>
  <c r="A1168"/>
  <c r="B1168" s="1"/>
  <c r="A1169"/>
  <c r="B1169" s="1"/>
  <c r="A1170"/>
  <c r="B1170" s="1"/>
  <c r="A1171"/>
  <c r="B1171" s="1"/>
  <c r="A1172"/>
  <c r="B1172" s="1"/>
  <c r="A1173"/>
  <c r="B1173" s="1"/>
  <c r="A1174"/>
  <c r="B1174" s="1"/>
  <c r="A1175"/>
  <c r="B1175" s="1"/>
  <c r="A1176"/>
  <c r="B1176" s="1"/>
  <c r="A1177"/>
  <c r="B1177" s="1"/>
  <c r="A1178"/>
  <c r="B1178" s="1"/>
  <c r="A1179"/>
  <c r="B1179" s="1"/>
  <c r="A1180"/>
  <c r="B1180" s="1"/>
  <c r="A1181"/>
  <c r="B1181" s="1"/>
  <c r="A1182"/>
  <c r="B1182" s="1"/>
  <c r="A1183"/>
  <c r="B1183" s="1"/>
  <c r="A1184"/>
  <c r="B1184" s="1"/>
  <c r="A1185"/>
  <c r="B1185" s="1"/>
  <c r="A1186"/>
  <c r="B1186" s="1"/>
  <c r="A1187"/>
  <c r="B1187" s="1"/>
  <c r="A1188"/>
  <c r="B1188" s="1"/>
  <c r="A1189"/>
  <c r="B1189" s="1"/>
  <c r="A1190"/>
  <c r="B1190" s="1"/>
  <c r="A1191"/>
  <c r="B1191" s="1"/>
  <c r="A1192"/>
  <c r="B1192" s="1"/>
  <c r="A1193"/>
  <c r="B1193" s="1"/>
  <c r="A1194"/>
  <c r="B1194" s="1"/>
  <c r="A1195"/>
  <c r="B1195" s="1"/>
  <c r="A1196"/>
  <c r="B1196" s="1"/>
  <c r="A1197"/>
  <c r="B1197" s="1"/>
  <c r="A1198"/>
  <c r="B1198" s="1"/>
  <c r="A1199"/>
  <c r="B1199" s="1"/>
  <c r="A1200"/>
  <c r="B1200" s="1"/>
  <c r="A1201"/>
  <c r="B1201" s="1"/>
  <c r="A1202"/>
  <c r="B1202" s="1"/>
  <c r="A1203"/>
  <c r="B1203" s="1"/>
  <c r="A1204"/>
  <c r="B1204" s="1"/>
  <c r="A1205"/>
  <c r="B1205" s="1"/>
  <c r="A1206"/>
  <c r="B1206" s="1"/>
  <c r="A1207"/>
  <c r="B1207" s="1"/>
  <c r="A1208"/>
  <c r="B1208" s="1"/>
  <c r="A1209"/>
  <c r="B1209" s="1"/>
  <c r="A1210"/>
  <c r="B1210" s="1"/>
  <c r="A1211"/>
  <c r="B1211" s="1"/>
  <c r="A1212"/>
  <c r="B1212" s="1"/>
  <c r="A1213"/>
  <c r="B1213" s="1"/>
  <c r="A1214"/>
  <c r="B1214" s="1"/>
  <c r="A1215"/>
  <c r="B1215" s="1"/>
  <c r="A1216"/>
  <c r="B1216" s="1"/>
  <c r="A1217"/>
  <c r="B1217" s="1"/>
  <c r="A1218"/>
  <c r="B1218" s="1"/>
  <c r="A1219"/>
  <c r="B1219" s="1"/>
  <c r="A1220"/>
  <c r="B1220" s="1"/>
  <c r="A1221"/>
  <c r="B1221" s="1"/>
  <c r="A1222"/>
  <c r="B1222" s="1"/>
  <c r="A1223"/>
  <c r="B1223" s="1"/>
  <c r="A1224"/>
  <c r="B1224" s="1"/>
  <c r="A1225"/>
  <c r="B1225" s="1"/>
  <c r="A1226"/>
  <c r="B1226" s="1"/>
  <c r="A1227"/>
  <c r="B1227" s="1"/>
  <c r="A1228"/>
  <c r="B1228" s="1"/>
  <c r="A1229"/>
  <c r="B1229" s="1"/>
  <c r="A1230"/>
  <c r="B1230" s="1"/>
  <c r="A1231"/>
  <c r="B1231" s="1"/>
  <c r="A1232"/>
  <c r="B1232" s="1"/>
  <c r="A1233"/>
  <c r="B1233" s="1"/>
  <c r="A1234"/>
  <c r="B1234" s="1"/>
  <c r="A1235"/>
  <c r="B1235" s="1"/>
  <c r="A1236"/>
  <c r="B1236" s="1"/>
  <c r="A1237"/>
  <c r="B1237" s="1"/>
  <c r="A1238"/>
  <c r="B1238" s="1"/>
  <c r="A1239"/>
  <c r="B1239" s="1"/>
  <c r="A1240"/>
  <c r="B1240" s="1"/>
  <c r="A1241"/>
  <c r="B1241" s="1"/>
  <c r="A1242"/>
  <c r="B1242" s="1"/>
  <c r="A1243"/>
  <c r="B1243" s="1"/>
  <c r="A1244"/>
  <c r="B1244" s="1"/>
  <c r="A1245"/>
  <c r="B1245" s="1"/>
  <c r="A1246"/>
  <c r="B1246" s="1"/>
  <c r="A1247"/>
  <c r="B1247" s="1"/>
  <c r="A1248"/>
  <c r="B1248" s="1"/>
  <c r="A1249"/>
  <c r="B1249" s="1"/>
  <c r="A1250"/>
  <c r="B1250" s="1"/>
  <c r="A1251"/>
  <c r="B1251" s="1"/>
  <c r="A1252"/>
  <c r="B1252" s="1"/>
  <c r="A1253"/>
  <c r="B1253" s="1"/>
  <c r="A1254"/>
  <c r="B1254" s="1"/>
  <c r="A1255"/>
  <c r="B1255" s="1"/>
  <c r="A1256"/>
  <c r="B1256" s="1"/>
  <c r="A1257"/>
  <c r="B1257" s="1"/>
  <c r="A1258"/>
  <c r="B1258" s="1"/>
  <c r="A1259"/>
  <c r="B1259" s="1"/>
  <c r="A1260"/>
  <c r="B1260" s="1"/>
  <c r="A1261"/>
  <c r="B1261" s="1"/>
  <c r="A1262"/>
  <c r="B1262" s="1"/>
  <c r="A1263"/>
  <c r="B1263" s="1"/>
  <c r="A1264"/>
  <c r="B1264" s="1"/>
  <c r="A1265"/>
  <c r="B1265" s="1"/>
  <c r="A1266"/>
  <c r="B1266" s="1"/>
  <c r="A1267"/>
  <c r="B1267" s="1"/>
  <c r="A1268"/>
  <c r="B1268" s="1"/>
  <c r="A1269"/>
  <c r="B1269" s="1"/>
  <c r="A1270"/>
  <c r="B1270" s="1"/>
  <c r="A1271"/>
  <c r="B1271" s="1"/>
  <c r="A1272"/>
  <c r="B1272" s="1"/>
  <c r="A1273"/>
  <c r="B1273" s="1"/>
  <c r="A1274"/>
  <c r="B1274" s="1"/>
  <c r="A1275"/>
  <c r="B1275" s="1"/>
  <c r="A1276"/>
  <c r="B1276" s="1"/>
  <c r="A1277"/>
  <c r="B1277" s="1"/>
  <c r="A1278"/>
  <c r="B1278" s="1"/>
  <c r="A1279"/>
  <c r="B1279" s="1"/>
  <c r="A1280"/>
  <c r="B1280" s="1"/>
  <c r="A1281"/>
  <c r="B1281" s="1"/>
  <c r="A1282"/>
  <c r="B1282" s="1"/>
  <c r="A1283"/>
  <c r="B1283" s="1"/>
  <c r="A1284"/>
  <c r="B1284" s="1"/>
  <c r="A1285"/>
  <c r="B1285" s="1"/>
  <c r="A1286"/>
  <c r="B1286" s="1"/>
  <c r="A1287"/>
  <c r="B1287" s="1"/>
  <c r="A1288"/>
  <c r="B1288" s="1"/>
  <c r="A1289"/>
  <c r="B1289" s="1"/>
  <c r="A1290"/>
  <c r="B1290" s="1"/>
  <c r="A1291"/>
  <c r="B1291" s="1"/>
  <c r="A1292"/>
  <c r="B1292" s="1"/>
  <c r="A1293"/>
  <c r="B1293" s="1"/>
  <c r="A1294"/>
  <c r="B1294" s="1"/>
  <c r="A1295"/>
  <c r="B1295" s="1"/>
  <c r="A1296"/>
  <c r="B1296" s="1"/>
  <c r="A1297"/>
  <c r="B1297" s="1"/>
  <c r="A1298"/>
  <c r="B1298" s="1"/>
  <c r="A1299"/>
  <c r="B1299" s="1"/>
  <c r="A1300"/>
  <c r="B1300" s="1"/>
  <c r="A1301"/>
  <c r="B1301" s="1"/>
  <c r="A1302"/>
  <c r="B1302" s="1"/>
  <c r="A1303"/>
  <c r="B1303" s="1"/>
  <c r="A1304"/>
  <c r="B1304" s="1"/>
  <c r="A1305"/>
  <c r="B1305" s="1"/>
  <c r="A1306"/>
  <c r="B1306" s="1"/>
  <c r="A1307"/>
  <c r="B1307" s="1"/>
  <c r="A1308"/>
  <c r="B1308" s="1"/>
  <c r="A1309"/>
  <c r="B1309" s="1"/>
  <c r="A1310"/>
  <c r="B1310" s="1"/>
  <c r="A1311"/>
  <c r="B1311" s="1"/>
  <c r="A1312"/>
  <c r="B1312" s="1"/>
  <c r="A1313"/>
  <c r="B1313" s="1"/>
  <c r="A1314"/>
  <c r="B1314" s="1"/>
  <c r="A1315"/>
  <c r="B1315" s="1"/>
  <c r="A1316"/>
  <c r="B1316" s="1"/>
  <c r="A1317"/>
  <c r="B1317" s="1"/>
  <c r="A1318"/>
  <c r="B1318" s="1"/>
  <c r="A1319"/>
  <c r="B1319" s="1"/>
  <c r="A1320"/>
  <c r="B1320" s="1"/>
  <c r="A1321"/>
  <c r="B1321" s="1"/>
  <c r="A1322"/>
  <c r="B1322" s="1"/>
  <c r="A1323"/>
  <c r="B1323" s="1"/>
  <c r="A1324"/>
  <c r="B1324" s="1"/>
  <c r="A1325"/>
  <c r="B1325" s="1"/>
  <c r="A1326"/>
  <c r="B1326" s="1"/>
  <c r="A1327"/>
  <c r="B1327" s="1"/>
  <c r="A1328"/>
  <c r="B1328" s="1"/>
  <c r="A1329"/>
  <c r="B1329" s="1"/>
  <c r="A1330"/>
  <c r="B1330" s="1"/>
  <c r="A1331"/>
  <c r="B1331" s="1"/>
  <c r="A1332"/>
  <c r="B1332" s="1"/>
  <c r="A1333"/>
  <c r="B1333" s="1"/>
  <c r="A1334"/>
  <c r="B1334" s="1"/>
  <c r="A1335"/>
  <c r="B1335" s="1"/>
  <c r="A1336"/>
  <c r="B1336" s="1"/>
  <c r="A1337"/>
  <c r="B1337" s="1"/>
  <c r="A1338"/>
  <c r="B1338" s="1"/>
  <c r="A1339"/>
  <c r="B1339" s="1"/>
  <c r="A1340"/>
  <c r="B1340" s="1"/>
  <c r="A1341"/>
  <c r="B1341" s="1"/>
  <c r="A1342"/>
  <c r="B1342" s="1"/>
  <c r="A1343"/>
  <c r="B1343" s="1"/>
  <c r="A1344"/>
  <c r="B1344" s="1"/>
  <c r="A1345"/>
  <c r="B1345" s="1"/>
  <c r="A1346"/>
  <c r="B1346" s="1"/>
  <c r="A1347"/>
  <c r="B1347" s="1"/>
  <c r="A1348"/>
  <c r="B1348" s="1"/>
  <c r="A1349"/>
  <c r="B1349" s="1"/>
  <c r="A1350"/>
  <c r="B1350" s="1"/>
  <c r="A1351"/>
  <c r="B1351" s="1"/>
  <c r="A1352"/>
  <c r="B1352" s="1"/>
  <c r="A1353"/>
  <c r="B1353" s="1"/>
  <c r="A1354"/>
  <c r="B1354" s="1"/>
  <c r="A1355"/>
  <c r="B1355" s="1"/>
  <c r="A1356"/>
  <c r="B1356" s="1"/>
  <c r="A1357"/>
  <c r="B1357" s="1"/>
  <c r="A1358"/>
  <c r="B1358" s="1"/>
  <c r="A1359"/>
  <c r="B1359" s="1"/>
  <c r="A1360"/>
  <c r="B1360" s="1"/>
  <c r="A1361"/>
  <c r="B1361" s="1"/>
  <c r="A1362"/>
  <c r="B1362" s="1"/>
  <c r="A1363"/>
  <c r="B1363" s="1"/>
  <c r="A1364"/>
  <c r="B1364" s="1"/>
  <c r="A1365"/>
  <c r="B1365" s="1"/>
  <c r="A1366"/>
  <c r="B1366" s="1"/>
  <c r="A1367"/>
  <c r="B1367" s="1"/>
  <c r="A1368"/>
  <c r="B1368" s="1"/>
  <c r="A1369"/>
  <c r="B1369" s="1"/>
  <c r="A1370"/>
  <c r="B1370" s="1"/>
  <c r="A1371"/>
  <c r="B1371" s="1"/>
  <c r="A1372"/>
  <c r="B1372" s="1"/>
  <c r="A1373"/>
  <c r="B1373" s="1"/>
  <c r="A1374"/>
  <c r="B1374" s="1"/>
  <c r="A1375"/>
  <c r="B1375" s="1"/>
  <c r="A1376"/>
  <c r="B1376" s="1"/>
  <c r="A1377"/>
  <c r="B1377" s="1"/>
  <c r="A1378"/>
  <c r="B1378" s="1"/>
  <c r="A1379"/>
  <c r="B1379" s="1"/>
  <c r="A1380"/>
  <c r="B1380" s="1"/>
  <c r="A1381"/>
  <c r="B1381" s="1"/>
  <c r="A1382"/>
  <c r="B1382" s="1"/>
  <c r="A1383"/>
  <c r="B1383" s="1"/>
  <c r="A1384"/>
  <c r="B1384" s="1"/>
  <c r="A1385"/>
  <c r="B1385" s="1"/>
  <c r="A1386"/>
  <c r="B1386" s="1"/>
  <c r="A1387"/>
  <c r="B1387" s="1"/>
  <c r="A1388"/>
  <c r="B1388" s="1"/>
  <c r="A1389"/>
  <c r="B1389" s="1"/>
  <c r="A1390"/>
  <c r="B1390" s="1"/>
  <c r="A1391"/>
  <c r="B1391" s="1"/>
  <c r="A1392"/>
  <c r="B1392" s="1"/>
  <c r="A1393"/>
  <c r="B1393" s="1"/>
  <c r="A1394"/>
  <c r="B1394" s="1"/>
  <c r="A1395"/>
  <c r="B1395" s="1"/>
  <c r="A1396"/>
  <c r="B1396" s="1"/>
  <c r="A1397"/>
  <c r="B1397" s="1"/>
  <c r="A1398"/>
  <c r="B1398" s="1"/>
  <c r="A1399"/>
  <c r="B1399" s="1"/>
  <c r="A1400"/>
  <c r="B1400" s="1"/>
  <c r="A1401"/>
  <c r="B1401" s="1"/>
  <c r="A1402"/>
  <c r="B1402" s="1"/>
  <c r="A1403"/>
  <c r="B1403" s="1"/>
  <c r="A1404"/>
  <c r="B1404" s="1"/>
  <c r="A1405"/>
  <c r="B1405" s="1"/>
  <c r="A1406"/>
  <c r="B1406" s="1"/>
  <c r="A1407"/>
  <c r="B1407" s="1"/>
  <c r="A1408"/>
  <c r="B1408" s="1"/>
  <c r="A1409"/>
  <c r="B1409" s="1"/>
  <c r="A1410"/>
  <c r="B1410" s="1"/>
  <c r="A1411"/>
  <c r="B1411" s="1"/>
  <c r="A1412"/>
  <c r="B1412" s="1"/>
  <c r="A1413"/>
  <c r="B1413" s="1"/>
  <c r="A1414"/>
  <c r="B1414" s="1"/>
  <c r="A1415"/>
  <c r="B1415" s="1"/>
  <c r="A1416"/>
  <c r="B1416" s="1"/>
  <c r="A1417"/>
  <c r="B1417" s="1"/>
  <c r="A1418"/>
  <c r="B1418" s="1"/>
  <c r="A1419"/>
  <c r="B1419" s="1"/>
  <c r="A1420"/>
  <c r="B1420" s="1"/>
  <c r="A1421"/>
  <c r="B1421" s="1"/>
  <c r="A1422"/>
  <c r="B1422" s="1"/>
  <c r="A1423"/>
  <c r="B1423" s="1"/>
  <c r="A1424"/>
  <c r="B1424" s="1"/>
  <c r="A1425"/>
  <c r="B1425" s="1"/>
  <c r="A1426"/>
  <c r="B1426" s="1"/>
  <c r="A1427"/>
  <c r="B1427" s="1"/>
  <c r="A1428"/>
  <c r="B1428" s="1"/>
  <c r="A1429"/>
  <c r="B1429" s="1"/>
  <c r="A1430"/>
  <c r="B1430" s="1"/>
  <c r="A1431"/>
  <c r="B1431" s="1"/>
  <c r="A1432"/>
  <c r="B1432" s="1"/>
  <c r="A1433"/>
  <c r="B1433" s="1"/>
  <c r="A1434"/>
  <c r="B1434" s="1"/>
  <c r="A1435"/>
  <c r="B1435" s="1"/>
  <c r="A1436"/>
  <c r="B1436" s="1"/>
  <c r="A1437"/>
  <c r="B1437" s="1"/>
  <c r="A1438"/>
  <c r="B1438" s="1"/>
  <c r="A1439"/>
  <c r="B1439" s="1"/>
  <c r="A1440"/>
  <c r="B1440" s="1"/>
  <c r="A1441"/>
  <c r="B1441" s="1"/>
  <c r="A1442"/>
  <c r="B1442" s="1"/>
  <c r="A1443"/>
  <c r="B1443" s="1"/>
  <c r="A1444"/>
  <c r="B1444" s="1"/>
  <c r="A1445"/>
  <c r="B1445" s="1"/>
  <c r="A1446"/>
  <c r="B1446" s="1"/>
  <c r="A1447"/>
  <c r="B1447" s="1"/>
  <c r="A1448"/>
  <c r="B1448" s="1"/>
  <c r="A1449"/>
  <c r="B1449" s="1"/>
  <c r="A1450"/>
  <c r="B1450" s="1"/>
  <c r="A1451"/>
  <c r="B1451" s="1"/>
  <c r="A1452"/>
  <c r="B1452" s="1"/>
  <c r="A1453"/>
  <c r="B1453" s="1"/>
  <c r="A1454"/>
  <c r="B1454" s="1"/>
  <c r="A1455"/>
  <c r="B1455" s="1"/>
  <c r="A1456"/>
  <c r="B1456" s="1"/>
  <c r="A1457"/>
  <c r="B1457" s="1"/>
  <c r="A1458"/>
  <c r="B1458" s="1"/>
  <c r="A1459"/>
  <c r="B1459" s="1"/>
  <c r="A1460"/>
  <c r="B1460" s="1"/>
  <c r="A1461"/>
  <c r="B1461" s="1"/>
  <c r="A1462"/>
  <c r="B1462" s="1"/>
  <c r="A1463"/>
  <c r="B1463" s="1"/>
  <c r="A1464"/>
  <c r="B1464" s="1"/>
  <c r="A1465"/>
  <c r="B1465" s="1"/>
  <c r="A1466"/>
  <c r="B1466" s="1"/>
  <c r="A1467"/>
  <c r="B1467" s="1"/>
  <c r="A1468"/>
  <c r="B1468" s="1"/>
  <c r="A1469"/>
  <c r="B1469" s="1"/>
  <c r="A1470"/>
  <c r="B1470" s="1"/>
  <c r="A1471"/>
  <c r="B1471" s="1"/>
  <c r="A1472"/>
  <c r="B1472" s="1"/>
  <c r="A1473"/>
  <c r="B1473" s="1"/>
  <c r="A1474"/>
  <c r="B1474" s="1"/>
  <c r="A1475"/>
  <c r="B1475" s="1"/>
  <c r="A1476"/>
  <c r="B1476" s="1"/>
  <c r="A1477"/>
  <c r="B1477" s="1"/>
  <c r="A1478"/>
  <c r="B1478" s="1"/>
  <c r="A1479"/>
  <c r="B1479" s="1"/>
  <c r="A1480"/>
  <c r="B1480" s="1"/>
  <c r="A1481"/>
  <c r="B1481" s="1"/>
  <c r="A1482"/>
  <c r="B1482" s="1"/>
  <c r="A1483"/>
  <c r="B1483" s="1"/>
  <c r="A1484"/>
  <c r="B1484" s="1"/>
  <c r="A1485"/>
  <c r="B1485" s="1"/>
  <c r="A1486"/>
  <c r="B1486" s="1"/>
  <c r="A1487"/>
  <c r="B1487" s="1"/>
  <c r="A1488"/>
  <c r="B1488" s="1"/>
  <c r="A1489"/>
  <c r="B1489" s="1"/>
  <c r="A1490"/>
  <c r="B1490" s="1"/>
  <c r="A1491"/>
  <c r="B1491" s="1"/>
  <c r="A1492"/>
  <c r="B1492" s="1"/>
  <c r="A1493"/>
  <c r="B1493" s="1"/>
  <c r="A1494"/>
  <c r="B1494" s="1"/>
  <c r="A1495"/>
  <c r="B1495" s="1"/>
  <c r="A1496"/>
  <c r="B1496" s="1"/>
  <c r="A1497"/>
  <c r="B1497" s="1"/>
  <c r="A1498"/>
  <c r="B1498" s="1"/>
  <c r="A1499"/>
  <c r="B1499" s="1"/>
  <c r="A1500"/>
  <c r="B1500" s="1"/>
  <c r="A1501"/>
  <c r="B1501" s="1"/>
  <c r="A1502"/>
  <c r="B1502" s="1"/>
  <c r="A1503"/>
  <c r="B1503" s="1"/>
  <c r="A1504"/>
  <c r="B1504" s="1"/>
  <c r="A1505"/>
  <c r="B1505" s="1"/>
  <c r="A1506"/>
  <c r="B1506" s="1"/>
  <c r="A1507"/>
  <c r="B1507" s="1"/>
  <c r="A1508"/>
  <c r="B1508" s="1"/>
  <c r="A1509"/>
  <c r="B1509" s="1"/>
  <c r="A1510"/>
  <c r="B1510" s="1"/>
  <c r="A1511"/>
  <c r="B1511" s="1"/>
  <c r="A1512"/>
  <c r="B1512" s="1"/>
  <c r="A1513"/>
  <c r="B1513" s="1"/>
  <c r="A1514"/>
  <c r="B1514" s="1"/>
  <c r="A1515"/>
  <c r="B1515" s="1"/>
  <c r="A1516"/>
  <c r="B1516" s="1"/>
  <c r="A1517"/>
  <c r="B1517" s="1"/>
  <c r="A1518"/>
  <c r="B1518" s="1"/>
  <c r="A1519"/>
  <c r="B1519" s="1"/>
  <c r="A1520"/>
  <c r="B1520" s="1"/>
  <c r="A1521"/>
  <c r="B1521" s="1"/>
  <c r="A1522"/>
  <c r="B1522" s="1"/>
  <c r="A1523"/>
  <c r="B1523" s="1"/>
  <c r="A1524"/>
  <c r="B1524" s="1"/>
  <c r="A1525"/>
  <c r="B1525" s="1"/>
  <c r="A1526"/>
  <c r="B1526" s="1"/>
  <c r="A1527"/>
  <c r="B1527" s="1"/>
  <c r="A1528"/>
  <c r="B1528" s="1"/>
  <c r="A1529"/>
  <c r="B1529" s="1"/>
  <c r="A1530"/>
  <c r="B1530" s="1"/>
  <c r="A1531"/>
  <c r="B1531" s="1"/>
  <c r="A1532"/>
  <c r="B1532" s="1"/>
  <c r="A1533"/>
  <c r="B1533" s="1"/>
  <c r="A1534"/>
  <c r="B1534" s="1"/>
  <c r="A1535"/>
  <c r="B1535" s="1"/>
  <c r="A1536"/>
  <c r="B1536" s="1"/>
  <c r="A1537"/>
  <c r="B1537" s="1"/>
  <c r="A1538"/>
  <c r="B1538" s="1"/>
  <c r="A1539"/>
  <c r="B1539" s="1"/>
  <c r="A1540"/>
  <c r="B1540" s="1"/>
  <c r="A1541"/>
  <c r="B1541" s="1"/>
  <c r="A1542"/>
  <c r="B1542" s="1"/>
  <c r="A1543"/>
  <c r="B1543" s="1"/>
  <c r="A1544"/>
  <c r="B1544" s="1"/>
  <c r="A1545"/>
  <c r="B1545" s="1"/>
  <c r="A1546"/>
  <c r="B1546" s="1"/>
  <c r="A1547"/>
  <c r="B1547" s="1"/>
  <c r="A1548"/>
  <c r="B1548" s="1"/>
  <c r="A1549"/>
  <c r="B1549" s="1"/>
  <c r="A1550"/>
  <c r="B1550" s="1"/>
  <c r="A1551"/>
  <c r="B1551" s="1"/>
  <c r="A1552"/>
  <c r="B1552" s="1"/>
  <c r="A1553"/>
  <c r="B1553" s="1"/>
  <c r="A1554"/>
  <c r="B1554" s="1"/>
  <c r="A1555"/>
  <c r="B1555" s="1"/>
  <c r="A1556"/>
  <c r="B1556" s="1"/>
  <c r="A1557"/>
  <c r="B1557" s="1"/>
  <c r="A1558"/>
  <c r="B1558" s="1"/>
  <c r="A1559"/>
  <c r="B1559" s="1"/>
  <c r="A1560"/>
  <c r="B1560" s="1"/>
  <c r="A1561"/>
  <c r="B1561" s="1"/>
  <c r="A1562"/>
  <c r="B1562" s="1"/>
  <c r="A1563"/>
  <c r="B1563" s="1"/>
  <c r="A1564"/>
  <c r="B1564" s="1"/>
  <c r="A1565"/>
  <c r="B1565" s="1"/>
  <c r="A1566"/>
  <c r="B1566" s="1"/>
  <c r="A1567"/>
  <c r="B1567" s="1"/>
  <c r="A1568"/>
  <c r="B1568" s="1"/>
  <c r="A1569"/>
  <c r="B1569" s="1"/>
  <c r="A1570"/>
  <c r="B1570" s="1"/>
  <c r="A1571"/>
  <c r="B1571" s="1"/>
  <c r="A1572"/>
  <c r="B1572" s="1"/>
  <c r="A1573"/>
  <c r="B1573" s="1"/>
  <c r="A1574"/>
  <c r="B1574" s="1"/>
  <c r="A1575"/>
  <c r="B1575" s="1"/>
  <c r="A1576"/>
  <c r="B1576" s="1"/>
  <c r="A1577"/>
  <c r="B1577" s="1"/>
  <c r="A1578"/>
  <c r="B1578" s="1"/>
  <c r="A1579"/>
  <c r="B1579" s="1"/>
  <c r="A1580"/>
  <c r="B1580" s="1"/>
  <c r="A1581"/>
  <c r="B1581" s="1"/>
  <c r="A1582"/>
  <c r="B1582" s="1"/>
  <c r="A1583"/>
  <c r="B1583" s="1"/>
  <c r="A1584"/>
  <c r="B1584" s="1"/>
  <c r="A1585"/>
  <c r="B1585" s="1"/>
  <c r="A1586"/>
  <c r="B1586" s="1"/>
  <c r="A1587"/>
  <c r="B1587" s="1"/>
  <c r="A1588"/>
  <c r="B1588" s="1"/>
  <c r="A1589"/>
  <c r="B1589" s="1"/>
  <c r="A1590"/>
  <c r="B1590" s="1"/>
  <c r="A1591"/>
  <c r="B1591" s="1"/>
  <c r="A1592"/>
  <c r="B1592" s="1"/>
  <c r="A1593"/>
  <c r="B1593" s="1"/>
  <c r="A1594"/>
  <c r="B1594" s="1"/>
  <c r="A1595"/>
  <c r="B1595" s="1"/>
  <c r="A1596"/>
  <c r="B1596" s="1"/>
  <c r="A1597"/>
  <c r="B1597" s="1"/>
  <c r="A1598"/>
  <c r="B1598" s="1"/>
  <c r="A1599"/>
  <c r="B1599" s="1"/>
  <c r="A1600"/>
  <c r="B1600" s="1"/>
  <c r="A1601"/>
  <c r="B1601" s="1"/>
  <c r="A1602"/>
  <c r="B1602" s="1"/>
  <c r="A1603"/>
  <c r="B1603" s="1"/>
  <c r="A1604"/>
  <c r="B1604" s="1"/>
  <c r="A1605"/>
  <c r="B1605" s="1"/>
  <c r="A1606"/>
  <c r="B1606" s="1"/>
  <c r="A1607"/>
  <c r="B1607" s="1"/>
  <c r="A1608"/>
  <c r="B1608" s="1"/>
  <c r="A1609"/>
  <c r="B1609" s="1"/>
  <c r="A1610"/>
  <c r="B1610" s="1"/>
  <c r="A1611"/>
  <c r="B1611" s="1"/>
  <c r="A1612"/>
  <c r="B1612" s="1"/>
  <c r="A1613"/>
  <c r="B1613" s="1"/>
  <c r="A1614"/>
  <c r="B1614" s="1"/>
  <c r="A1615"/>
  <c r="B1615" s="1"/>
  <c r="A1616"/>
  <c r="B1616" s="1"/>
  <c r="A1617"/>
  <c r="B1617" s="1"/>
  <c r="A1618"/>
  <c r="B1618" s="1"/>
  <c r="A1619"/>
  <c r="B1619" s="1"/>
  <c r="A1620"/>
  <c r="B1620" s="1"/>
  <c r="A1621"/>
  <c r="B1621" s="1"/>
  <c r="A1622"/>
  <c r="B1622" s="1"/>
  <c r="A1623"/>
  <c r="B1623" s="1"/>
  <c r="A1624"/>
  <c r="B1624" s="1"/>
  <c r="A1625"/>
  <c r="B1625" s="1"/>
  <c r="A1626"/>
  <c r="B1626" s="1"/>
  <c r="A1627"/>
  <c r="B1627" s="1"/>
  <c r="A1628"/>
  <c r="B1628" s="1"/>
  <c r="A1629"/>
  <c r="B1629" s="1"/>
  <c r="A1630"/>
  <c r="B1630" s="1"/>
  <c r="A1631"/>
  <c r="B1631" s="1"/>
  <c r="A1632"/>
  <c r="B1632" s="1"/>
  <c r="A1633"/>
  <c r="B1633" s="1"/>
  <c r="A1634"/>
  <c r="B1634" s="1"/>
  <c r="A1635"/>
  <c r="B1635" s="1"/>
  <c r="A1636"/>
  <c r="B1636" s="1"/>
  <c r="A1637"/>
  <c r="B1637" s="1"/>
  <c r="A1638"/>
  <c r="B1638" s="1"/>
  <c r="A1639"/>
  <c r="B1639" s="1"/>
  <c r="A1640"/>
  <c r="B1640" s="1"/>
  <c r="A1641"/>
  <c r="B1641" s="1"/>
  <c r="A1642"/>
  <c r="B1642" s="1"/>
  <c r="A1643"/>
  <c r="B1643" s="1"/>
  <c r="A1644"/>
  <c r="B1644" s="1"/>
  <c r="A1645"/>
  <c r="B1645" s="1"/>
  <c r="A1646"/>
  <c r="B1646" s="1"/>
  <c r="A1647"/>
  <c r="B1647" s="1"/>
  <c r="A1648"/>
  <c r="B1648" s="1"/>
  <c r="A1649"/>
  <c r="B1649" s="1"/>
  <c r="A1650"/>
  <c r="B1650" s="1"/>
  <c r="A1651"/>
  <c r="B1651" s="1"/>
  <c r="A1652"/>
  <c r="B1652" s="1"/>
  <c r="A1653"/>
  <c r="B1653" s="1"/>
  <c r="A1654"/>
  <c r="B1654" s="1"/>
  <c r="A1655"/>
  <c r="B1655" s="1"/>
  <c r="A1656"/>
  <c r="B1656" s="1"/>
  <c r="A1657"/>
  <c r="B1657" s="1"/>
  <c r="A1658"/>
  <c r="B1658" s="1"/>
  <c r="A1659"/>
  <c r="B1659" s="1"/>
  <c r="A1660"/>
  <c r="B1660" s="1"/>
  <c r="A1661"/>
  <c r="B1661" s="1"/>
  <c r="A1662"/>
  <c r="B1662" s="1"/>
  <c r="A1663"/>
  <c r="B1663" s="1"/>
  <c r="A1664"/>
  <c r="B1664" s="1"/>
  <c r="A1665"/>
  <c r="B1665" s="1"/>
  <c r="A1666"/>
  <c r="B1666" s="1"/>
  <c r="A1667"/>
  <c r="B1667" s="1"/>
  <c r="A1668"/>
  <c r="B1668" s="1"/>
  <c r="A1669"/>
  <c r="B1669" s="1"/>
  <c r="A1670"/>
  <c r="B1670" s="1"/>
  <c r="A1671"/>
  <c r="B1671" s="1"/>
  <c r="A1672"/>
  <c r="B1672" s="1"/>
  <c r="A1673"/>
  <c r="B1673" s="1"/>
  <c r="A1674"/>
  <c r="B1674" s="1"/>
  <c r="A1675"/>
  <c r="B1675" s="1"/>
  <c r="A1676"/>
  <c r="B1676" s="1"/>
  <c r="A1677"/>
  <c r="B1677" s="1"/>
  <c r="A1678"/>
  <c r="B1678" s="1"/>
  <c r="A1679"/>
  <c r="B1679" s="1"/>
  <c r="A1680"/>
  <c r="B1680" s="1"/>
  <c r="A1681"/>
  <c r="B1681" s="1"/>
  <c r="A1682"/>
  <c r="B1682" s="1"/>
  <c r="A1683"/>
  <c r="B1683" s="1"/>
  <c r="A1684"/>
  <c r="B1684" s="1"/>
  <c r="A1685"/>
  <c r="B1685" s="1"/>
  <c r="A1686"/>
  <c r="B1686" s="1"/>
  <c r="A1687"/>
  <c r="B1687" s="1"/>
  <c r="A1688"/>
  <c r="B1688" s="1"/>
  <c r="A1689"/>
  <c r="B1689" s="1"/>
  <c r="A1690"/>
  <c r="B1690" s="1"/>
  <c r="A1691"/>
  <c r="B1691" s="1"/>
  <c r="A1692"/>
  <c r="B1692" s="1"/>
  <c r="A1693"/>
  <c r="B1693" s="1"/>
  <c r="A1694"/>
  <c r="B1694" s="1"/>
  <c r="A1695"/>
  <c r="B1695" s="1"/>
  <c r="A1696"/>
  <c r="B1696" s="1"/>
  <c r="A1697"/>
  <c r="B1697" s="1"/>
  <c r="A1698"/>
  <c r="B1698" s="1"/>
  <c r="A1699"/>
  <c r="B1699" s="1"/>
  <c r="A1700"/>
  <c r="B1700" s="1"/>
  <c r="A1701"/>
  <c r="B1701" s="1"/>
  <c r="A1702"/>
  <c r="B1702" s="1"/>
  <c r="A1703"/>
  <c r="B1703" s="1"/>
  <c r="A1704"/>
  <c r="B1704" s="1"/>
  <c r="A1705"/>
  <c r="B1705" s="1"/>
  <c r="A1706"/>
  <c r="B1706" s="1"/>
  <c r="A1707"/>
  <c r="B1707" s="1"/>
  <c r="A1708"/>
  <c r="B1708" s="1"/>
  <c r="A1709"/>
  <c r="B1709" s="1"/>
  <c r="A1710"/>
  <c r="B1710" s="1"/>
  <c r="A1711"/>
  <c r="B1711" s="1"/>
  <c r="A1712"/>
  <c r="B1712" s="1"/>
  <c r="A1713"/>
  <c r="B1713" s="1"/>
  <c r="A1714"/>
  <c r="B1714" s="1"/>
  <c r="A1715"/>
  <c r="B1715" s="1"/>
  <c r="A1716"/>
  <c r="B1716" s="1"/>
  <c r="A1717"/>
  <c r="B1717" s="1"/>
  <c r="A1718"/>
  <c r="B1718" s="1"/>
  <c r="A1719"/>
  <c r="B1719" s="1"/>
  <c r="A1720"/>
  <c r="B1720" s="1"/>
  <c r="A1721"/>
  <c r="B1721" s="1"/>
  <c r="A1722"/>
  <c r="B1722" s="1"/>
  <c r="A1723"/>
  <c r="B1723" s="1"/>
  <c r="A1724"/>
  <c r="B1724" s="1"/>
  <c r="A1725"/>
  <c r="B1725" s="1"/>
  <c r="A1726"/>
  <c r="B1726" s="1"/>
  <c r="A1727"/>
  <c r="B1727" s="1"/>
  <c r="A1728"/>
  <c r="B1728" s="1"/>
  <c r="A1729"/>
  <c r="B1729" s="1"/>
  <c r="A1730"/>
  <c r="B1730" s="1"/>
  <c r="A1731"/>
  <c r="B1731" s="1"/>
  <c r="A1732"/>
  <c r="B1732" s="1"/>
  <c r="A1733"/>
  <c r="B1733" s="1"/>
  <c r="A1734"/>
  <c r="B1734" s="1"/>
  <c r="A1735"/>
  <c r="B1735" s="1"/>
  <c r="A1736"/>
  <c r="B1736" s="1"/>
  <c r="A1737"/>
  <c r="B1737" s="1"/>
  <c r="A1738"/>
  <c r="B1738" s="1"/>
  <c r="A1739"/>
  <c r="B1739" s="1"/>
  <c r="A1740"/>
  <c r="B1740" s="1"/>
  <c r="A1741"/>
  <c r="B1741" s="1"/>
  <c r="A1742"/>
  <c r="B1742" s="1"/>
  <c r="A1743"/>
  <c r="B1743" s="1"/>
  <c r="A1744"/>
  <c r="B1744" s="1"/>
  <c r="A1745"/>
  <c r="B1745" s="1"/>
  <c r="A1746"/>
  <c r="B1746" s="1"/>
  <c r="A1747"/>
  <c r="B1747" s="1"/>
  <c r="A1748"/>
  <c r="B1748" s="1"/>
  <c r="A1749"/>
  <c r="B1749" s="1"/>
  <c r="A1750"/>
  <c r="B1750" s="1"/>
  <c r="A1751"/>
  <c r="B1751" s="1"/>
  <c r="A1752"/>
  <c r="B1752" s="1"/>
  <c r="A1753"/>
  <c r="B1753" s="1"/>
  <c r="A1754"/>
  <c r="B1754" s="1"/>
  <c r="A1755"/>
  <c r="B1755" s="1"/>
  <c r="A1756"/>
  <c r="B1756" s="1"/>
  <c r="A1757"/>
  <c r="B1757" s="1"/>
  <c r="A1758"/>
  <c r="B1758" s="1"/>
  <c r="A1759"/>
  <c r="B1759" s="1"/>
  <c r="A1760"/>
  <c r="B1760" s="1"/>
  <c r="A1761"/>
  <c r="B1761" s="1"/>
  <c r="A1762"/>
  <c r="B1762" s="1"/>
  <c r="A1763"/>
  <c r="B1763" s="1"/>
  <c r="A1764"/>
  <c r="B1764" s="1"/>
  <c r="A1765"/>
  <c r="B1765" s="1"/>
  <c r="A1766"/>
  <c r="B1766" s="1"/>
  <c r="A1767"/>
  <c r="B1767" s="1"/>
  <c r="A1768"/>
  <c r="B1768" s="1"/>
  <c r="A1769"/>
  <c r="B1769" s="1"/>
  <c r="A1770"/>
  <c r="B1770" s="1"/>
  <c r="A1771"/>
  <c r="B1771" s="1"/>
  <c r="A1772"/>
  <c r="B1772" s="1"/>
  <c r="A1773"/>
  <c r="B1773" s="1"/>
  <c r="A1774"/>
  <c r="B1774" s="1"/>
  <c r="A1775"/>
  <c r="B1775" s="1"/>
  <c r="A1776"/>
  <c r="B1776" s="1"/>
  <c r="A1777"/>
  <c r="B1777" s="1"/>
  <c r="A1778"/>
  <c r="B1778" s="1"/>
  <c r="A1779"/>
  <c r="B1779" s="1"/>
  <c r="A1780"/>
  <c r="B1780" s="1"/>
  <c r="A1781"/>
  <c r="B1781" s="1"/>
  <c r="A1782"/>
  <c r="B1782" s="1"/>
  <c r="A1783"/>
  <c r="B1783" s="1"/>
  <c r="A1784"/>
  <c r="B1784" s="1"/>
  <c r="A1785"/>
  <c r="B1785" s="1"/>
  <c r="A1786"/>
  <c r="B1786" s="1"/>
  <c r="A1787"/>
  <c r="B1787" s="1"/>
  <c r="A1788"/>
  <c r="B1788" s="1"/>
  <c r="A1789"/>
  <c r="B1789" s="1"/>
  <c r="A1790"/>
  <c r="B1790" s="1"/>
  <c r="A1791"/>
  <c r="B1791" s="1"/>
  <c r="A1792"/>
  <c r="B1792" s="1"/>
  <c r="A1793"/>
  <c r="B1793" s="1"/>
  <c r="A1794"/>
  <c r="B1794" s="1"/>
  <c r="A1795"/>
  <c r="B1795" s="1"/>
  <c r="A1796"/>
  <c r="B1796" s="1"/>
  <c r="A1797"/>
  <c r="B1797" s="1"/>
  <c r="A1798"/>
  <c r="B1798" s="1"/>
  <c r="A1799"/>
  <c r="B1799" s="1"/>
  <c r="A1800"/>
  <c r="B1800" s="1"/>
  <c r="A1801"/>
  <c r="B1801" s="1"/>
  <c r="A1802"/>
  <c r="B1802" s="1"/>
  <c r="A1803"/>
  <c r="B1803" s="1"/>
  <c r="A1804"/>
  <c r="B1804" s="1"/>
  <c r="A1805"/>
  <c r="B1805" s="1"/>
  <c r="A1806"/>
  <c r="B1806" s="1"/>
  <c r="A1807"/>
  <c r="B1807" s="1"/>
  <c r="A1808"/>
  <c r="B1808" s="1"/>
  <c r="A1809"/>
  <c r="B1809" s="1"/>
  <c r="A1810"/>
  <c r="B1810" s="1"/>
  <c r="A1811"/>
  <c r="B1811" s="1"/>
  <c r="A1812"/>
  <c r="B1812" s="1"/>
  <c r="A1813"/>
  <c r="B1813" s="1"/>
  <c r="A1814"/>
  <c r="B1814" s="1"/>
  <c r="A1815"/>
  <c r="B1815" s="1"/>
  <c r="A1816"/>
  <c r="B1816" s="1"/>
  <c r="A1817"/>
  <c r="B1817" s="1"/>
  <c r="A1818"/>
  <c r="B1818" s="1"/>
  <c r="A1819"/>
  <c r="B1819" s="1"/>
  <c r="A1820"/>
  <c r="B1820" s="1"/>
  <c r="A1821"/>
  <c r="B1821" s="1"/>
  <c r="A1822"/>
  <c r="B1822" s="1"/>
  <c r="A1823"/>
  <c r="B1823" s="1"/>
  <c r="A1824"/>
  <c r="B1824" s="1"/>
  <c r="A1825"/>
  <c r="B1825" s="1"/>
  <c r="A1826"/>
  <c r="B1826" s="1"/>
  <c r="A1827"/>
  <c r="B1827" s="1"/>
  <c r="A1828"/>
  <c r="B1828" s="1"/>
  <c r="A1829"/>
  <c r="B1829" s="1"/>
  <c r="A1830"/>
  <c r="B1830" s="1"/>
  <c r="A1831"/>
  <c r="B1831" s="1"/>
  <c r="A1832"/>
  <c r="B1832" s="1"/>
  <c r="A1833"/>
  <c r="B1833" s="1"/>
  <c r="A1834"/>
  <c r="B1834" s="1"/>
  <c r="A1835"/>
  <c r="B1835" s="1"/>
  <c r="A1836"/>
  <c r="B1836" s="1"/>
  <c r="A1837"/>
  <c r="B1837" s="1"/>
  <c r="A1838"/>
  <c r="B1838" s="1"/>
  <c r="A1839"/>
  <c r="B1839" s="1"/>
  <c r="A1840"/>
  <c r="B1840" s="1"/>
  <c r="A1841"/>
  <c r="B1841" s="1"/>
  <c r="A1842"/>
  <c r="B1842" s="1"/>
  <c r="A1843"/>
  <c r="B1843" s="1"/>
  <c r="A1844"/>
  <c r="B1844" s="1"/>
  <c r="A1845"/>
  <c r="B1845" s="1"/>
  <c r="A1846"/>
  <c r="B1846" s="1"/>
  <c r="A1847"/>
  <c r="B1847" s="1"/>
  <c r="A1848"/>
  <c r="B1848" s="1"/>
  <c r="A1849"/>
  <c r="B1849" s="1"/>
  <c r="A1850"/>
  <c r="B1850" s="1"/>
  <c r="A1851"/>
  <c r="B1851" s="1"/>
  <c r="A1852"/>
  <c r="B1852" s="1"/>
  <c r="A1853"/>
  <c r="B1853" s="1"/>
  <c r="A1854"/>
  <c r="B1854" s="1"/>
  <c r="A1855"/>
  <c r="B1855" s="1"/>
  <c r="A1856"/>
  <c r="B1856" s="1"/>
  <c r="A1857"/>
  <c r="B1857" s="1"/>
  <c r="A1858"/>
  <c r="B1858" s="1"/>
  <c r="A1859"/>
  <c r="B1859" s="1"/>
  <c r="A1860"/>
  <c r="B1860" s="1"/>
  <c r="A1861"/>
  <c r="B1861" s="1"/>
  <c r="A1862"/>
  <c r="B1862" s="1"/>
  <c r="A1863"/>
  <c r="B1863" s="1"/>
  <c r="A1864"/>
  <c r="B1864" s="1"/>
  <c r="A1865"/>
  <c r="B1865" s="1"/>
  <c r="A1866"/>
  <c r="B1866" s="1"/>
  <c r="A1867"/>
  <c r="B1867" s="1"/>
  <c r="A1868"/>
  <c r="B1868" s="1"/>
  <c r="A1869"/>
  <c r="B1869" s="1"/>
  <c r="A1870"/>
  <c r="B1870" s="1"/>
  <c r="A1871"/>
  <c r="B1871" s="1"/>
  <c r="A1872"/>
  <c r="B1872" s="1"/>
  <c r="A1873"/>
  <c r="B1873" s="1"/>
  <c r="A1874"/>
  <c r="B1874" s="1"/>
  <c r="A1875"/>
  <c r="B1875" s="1"/>
  <c r="A1876"/>
  <c r="B1876" s="1"/>
  <c r="A1877"/>
  <c r="B1877" s="1"/>
  <c r="A1878"/>
  <c r="B1878" s="1"/>
  <c r="A1879"/>
  <c r="B1879" s="1"/>
  <c r="A1880"/>
  <c r="B1880" s="1"/>
  <c r="A1881"/>
  <c r="B1881" s="1"/>
  <c r="A1882"/>
  <c r="B1882" s="1"/>
  <c r="A1883"/>
  <c r="B1883" s="1"/>
  <c r="A1884"/>
  <c r="B1884" s="1"/>
  <c r="A1885"/>
  <c r="B1885" s="1"/>
  <c r="A1886"/>
  <c r="B1886" s="1"/>
  <c r="A1887"/>
  <c r="B1887" s="1"/>
  <c r="A1888"/>
  <c r="B1888" s="1"/>
  <c r="A1889"/>
  <c r="B1889" s="1"/>
  <c r="A1890"/>
  <c r="B1890" s="1"/>
  <c r="A1891"/>
  <c r="B1891" s="1"/>
  <c r="A1892"/>
  <c r="B1892" s="1"/>
  <c r="A1893"/>
  <c r="B1893" s="1"/>
  <c r="A1894"/>
  <c r="B1894" s="1"/>
  <c r="A1895"/>
  <c r="B1895" s="1"/>
  <c r="A1896"/>
  <c r="B1896" s="1"/>
  <c r="A1897"/>
  <c r="B1897" s="1"/>
  <c r="A1898"/>
  <c r="B1898" s="1"/>
  <c r="A1899"/>
  <c r="B1899" s="1"/>
  <c r="A1900"/>
  <c r="B1900" s="1"/>
  <c r="A1901"/>
  <c r="B1901" s="1"/>
  <c r="A1902"/>
  <c r="B1902" s="1"/>
  <c r="A1903"/>
  <c r="B1903" s="1"/>
  <c r="A1904"/>
  <c r="B1904" s="1"/>
  <c r="A1905"/>
  <c r="B1905" s="1"/>
  <c r="A1906"/>
  <c r="B1906" s="1"/>
  <c r="A1907"/>
  <c r="B1907" s="1"/>
  <c r="A1908"/>
  <c r="B1908" s="1"/>
  <c r="A1909"/>
  <c r="B1909" s="1"/>
  <c r="A1910"/>
  <c r="B1910" s="1"/>
  <c r="A1911"/>
  <c r="B1911" s="1"/>
  <c r="A1912"/>
  <c r="B1912" s="1"/>
  <c r="A1913"/>
  <c r="B1913" s="1"/>
  <c r="A1914"/>
  <c r="B1914" s="1"/>
  <c r="A1915"/>
  <c r="B1915" s="1"/>
  <c r="A1916"/>
  <c r="B1916" s="1"/>
  <c r="A1917"/>
  <c r="B1917" s="1"/>
  <c r="A1918"/>
  <c r="B1918" s="1"/>
  <c r="A1919"/>
  <c r="B1919" s="1"/>
  <c r="A1920"/>
  <c r="B1920" s="1"/>
  <c r="A1921"/>
  <c r="B1921" s="1"/>
  <c r="A1922"/>
  <c r="B1922" s="1"/>
  <c r="A1923"/>
  <c r="B1923" s="1"/>
  <c r="A1924"/>
  <c r="B1924" s="1"/>
  <c r="A1925"/>
  <c r="B1925" s="1"/>
  <c r="A1926"/>
  <c r="B1926" s="1"/>
  <c r="A1927"/>
  <c r="B1927" s="1"/>
  <c r="A1928"/>
  <c r="B1928" s="1"/>
  <c r="A1929"/>
  <c r="B1929" s="1"/>
  <c r="A1930"/>
  <c r="B1930" s="1"/>
  <c r="A1931"/>
  <c r="B1931" s="1"/>
  <c r="A1932"/>
  <c r="B1932" s="1"/>
  <c r="A1933"/>
  <c r="B1933" s="1"/>
  <c r="A1934"/>
  <c r="B1934" s="1"/>
  <c r="A1935"/>
  <c r="B1935" s="1"/>
  <c r="A1936"/>
  <c r="B1936" s="1"/>
  <c r="A1937"/>
  <c r="B1937" s="1"/>
  <c r="A1938"/>
  <c r="B1938" s="1"/>
  <c r="A1939"/>
  <c r="B1939" s="1"/>
  <c r="A1940"/>
  <c r="B1940" s="1"/>
  <c r="A1941"/>
  <c r="B1941" s="1"/>
  <c r="A1942"/>
  <c r="B1942" s="1"/>
  <c r="A1943"/>
  <c r="B1943" s="1"/>
  <c r="A1944"/>
  <c r="B1944" s="1"/>
  <c r="A1945"/>
  <c r="B1945" s="1"/>
  <c r="A1946"/>
  <c r="B1946" s="1"/>
  <c r="A1947"/>
  <c r="B1947" s="1"/>
  <c r="A1948"/>
  <c r="B1948" s="1"/>
  <c r="A1949"/>
  <c r="B1949" s="1"/>
  <c r="A1950"/>
  <c r="B1950" s="1"/>
  <c r="A1951"/>
  <c r="B1951" s="1"/>
  <c r="A1952"/>
  <c r="B1952" s="1"/>
  <c r="A1953"/>
  <c r="B1953" s="1"/>
  <c r="A1954"/>
  <c r="B1954" s="1"/>
  <c r="A1955"/>
  <c r="B1955" s="1"/>
  <c r="A1956"/>
  <c r="B1956" s="1"/>
  <c r="A1957"/>
  <c r="B1957" s="1"/>
  <c r="A1958"/>
  <c r="B1958" s="1"/>
  <c r="A1959"/>
  <c r="B1959" s="1"/>
  <c r="A1960"/>
  <c r="B1960" s="1"/>
  <c r="A1961"/>
  <c r="B1961" s="1"/>
  <c r="A1962"/>
  <c r="B1962" s="1"/>
  <c r="A1963"/>
  <c r="B1963" s="1"/>
  <c r="A1964"/>
  <c r="B1964" s="1"/>
  <c r="A1965"/>
  <c r="B1965" s="1"/>
  <c r="A1966"/>
  <c r="B1966" s="1"/>
  <c r="A1967"/>
  <c r="B1967" s="1"/>
  <c r="A1968"/>
  <c r="B1968" s="1"/>
  <c r="A1969"/>
  <c r="B1969" s="1"/>
  <c r="A1970"/>
  <c r="B1970" s="1"/>
  <c r="A1971"/>
  <c r="B1971" s="1"/>
  <c r="A1972"/>
  <c r="B1972" s="1"/>
  <c r="A1973"/>
  <c r="B1973" s="1"/>
  <c r="A1974"/>
  <c r="B1974" s="1"/>
  <c r="A1975"/>
  <c r="B1975" s="1"/>
  <c r="A1976"/>
  <c r="B1976" s="1"/>
  <c r="A1977"/>
  <c r="B1977" s="1"/>
  <c r="A1978"/>
  <c r="B1978" s="1"/>
  <c r="A1979"/>
  <c r="B1979" s="1"/>
  <c r="A1980"/>
  <c r="B1980" s="1"/>
  <c r="A1981"/>
  <c r="B1981" s="1"/>
  <c r="A1982"/>
  <c r="B1982" s="1"/>
  <c r="A1983"/>
  <c r="B1983" s="1"/>
  <c r="A1984"/>
  <c r="B1984" s="1"/>
  <c r="A1985"/>
  <c r="B1985" s="1"/>
  <c r="A1986"/>
  <c r="B1986" s="1"/>
  <c r="A1987"/>
  <c r="B1987" s="1"/>
  <c r="A1988"/>
  <c r="B1988" s="1"/>
  <c r="A1989"/>
  <c r="B1989" s="1"/>
  <c r="A1990"/>
  <c r="B1990" s="1"/>
  <c r="A1991"/>
  <c r="B1991" s="1"/>
  <c r="A1992"/>
  <c r="B1992" s="1"/>
  <c r="A1993"/>
  <c r="B1993" s="1"/>
  <c r="A1994"/>
  <c r="B1994" s="1"/>
  <c r="A1995"/>
  <c r="B1995" s="1"/>
  <c r="A1996"/>
  <c r="B1996" s="1"/>
  <c r="A1997"/>
  <c r="B1997" s="1"/>
  <c r="A1998"/>
  <c r="B1998" s="1"/>
  <c r="A1999"/>
  <c r="B1999" s="1"/>
  <c r="A2000"/>
  <c r="B2000" s="1"/>
  <c r="A2001"/>
  <c r="B2001" s="1"/>
  <c r="A2002"/>
  <c r="B2002" s="1"/>
  <c r="A2003"/>
  <c r="B2003" s="1"/>
  <c r="A2004"/>
  <c r="B2004" s="1"/>
  <c r="A2005"/>
  <c r="B2005" s="1"/>
  <c r="A2006"/>
  <c r="B2006" s="1"/>
  <c r="A2007"/>
  <c r="B2007" s="1"/>
  <c r="A2008"/>
  <c r="B2008" s="1"/>
  <c r="A2009"/>
  <c r="B2009" s="1"/>
  <c r="A2010"/>
  <c r="B2010" s="1"/>
  <c r="A2011"/>
  <c r="B2011" s="1"/>
  <c r="A2012"/>
  <c r="B2012" s="1"/>
  <c r="A2013"/>
  <c r="B2013" s="1"/>
  <c r="A2014"/>
  <c r="B2014" s="1"/>
  <c r="A2015"/>
  <c r="B2015" s="1"/>
  <c r="A2016"/>
  <c r="B2016" s="1"/>
  <c r="A2017"/>
  <c r="B2017" s="1"/>
  <c r="A862" l="1"/>
  <c r="B862" s="1"/>
  <c r="A863"/>
  <c r="B863" s="1"/>
  <c r="A864"/>
  <c r="B864" s="1"/>
  <c r="A865"/>
  <c r="B865" s="1"/>
  <c r="A866"/>
  <c r="B866" s="1"/>
  <c r="F3" i="39" l="1"/>
  <c r="D529" i="37" l="1"/>
  <c r="E529"/>
  <c r="F529"/>
  <c r="G529"/>
  <c r="H529"/>
  <c r="I529"/>
  <c r="D530"/>
  <c r="E530"/>
  <c r="F530"/>
  <c r="G530"/>
  <c r="H530"/>
  <c r="I530"/>
  <c r="E528"/>
  <c r="F528"/>
  <c r="G528"/>
  <c r="H528"/>
  <c r="I528"/>
  <c r="D528"/>
  <c r="J525"/>
  <c r="J526"/>
  <c r="J524"/>
  <c r="B497"/>
  <c r="A497" s="1"/>
  <c r="B496"/>
  <c r="A496" s="1"/>
  <c r="B495"/>
  <c r="A495" s="1"/>
  <c r="B494"/>
  <c r="A494" s="1"/>
  <c r="B493"/>
  <c r="A493" s="1"/>
  <c r="B492"/>
  <c r="A492" s="1"/>
  <c r="B491"/>
  <c r="A491" s="1"/>
  <c r="B490"/>
  <c r="A490" s="1"/>
  <c r="B489"/>
  <c r="A489" s="1"/>
  <c r="B488"/>
  <c r="A488" s="1"/>
  <c r="B487"/>
  <c r="A487" s="1"/>
  <c r="B486"/>
  <c r="A486" s="1"/>
  <c r="B485"/>
  <c r="A485" s="1"/>
  <c r="B484"/>
  <c r="A484" s="1"/>
  <c r="B483"/>
  <c r="A483" s="1"/>
  <c r="B482"/>
  <c r="A482" s="1"/>
  <c r="B481"/>
  <c r="A481" s="1"/>
  <c r="B480"/>
  <c r="A480" s="1"/>
  <c r="B479"/>
  <c r="A479" s="1"/>
  <c r="B478"/>
  <c r="A478" s="1"/>
  <c r="B477"/>
  <c r="A477" s="1"/>
  <c r="B476"/>
  <c r="A476" s="1"/>
  <c r="B475"/>
  <c r="A475" s="1"/>
  <c r="B474"/>
  <c r="A474" s="1"/>
  <c r="B473"/>
  <c r="A473" s="1"/>
  <c r="B472"/>
  <c r="A472" s="1"/>
  <c r="B471"/>
  <c r="A471" s="1"/>
  <c r="B470"/>
  <c r="A470" s="1"/>
  <c r="B469"/>
  <c r="A469" s="1"/>
  <c r="B468"/>
  <c r="A468" s="1"/>
  <c r="B467"/>
  <c r="A467" s="1"/>
  <c r="B466"/>
  <c r="A466" s="1"/>
  <c r="B465"/>
  <c r="A465" s="1"/>
  <c r="B464"/>
  <c r="A464" s="1"/>
  <c r="B463"/>
  <c r="A463" s="1"/>
  <c r="B462"/>
  <c r="A462" s="1"/>
  <c r="B461"/>
  <c r="A461" s="1"/>
  <c r="B460"/>
  <c r="A460" s="1"/>
  <c r="B459"/>
  <c r="A459" s="1"/>
  <c r="B458"/>
  <c r="A458" s="1"/>
  <c r="B457"/>
  <c r="A457" s="1"/>
  <c r="B456"/>
  <c r="A456" s="1"/>
  <c r="B455"/>
  <c r="A455" s="1"/>
  <c r="B454"/>
  <c r="A454" s="1"/>
  <c r="B453"/>
  <c r="A453" s="1"/>
  <c r="B452"/>
  <c r="A452" s="1"/>
  <c r="B451"/>
  <c r="A451" s="1"/>
  <c r="B450"/>
  <c r="A450" s="1"/>
  <c r="B449"/>
  <c r="A449" s="1"/>
  <c r="B448"/>
  <c r="A448" s="1"/>
  <c r="B447"/>
  <c r="A447" s="1"/>
  <c r="B446"/>
  <c r="A446" s="1"/>
  <c r="B445"/>
  <c r="A445" s="1"/>
  <c r="B444"/>
  <c r="A444" s="1"/>
  <c r="B443"/>
  <c r="A443" s="1"/>
  <c r="B442"/>
  <c r="A442" s="1"/>
  <c r="B441"/>
  <c r="A441" s="1"/>
  <c r="B440"/>
  <c r="A440" s="1"/>
  <c r="B439"/>
  <c r="A439" s="1"/>
  <c r="B438"/>
  <c r="A438" s="1"/>
  <c r="B437"/>
  <c r="A437" s="1"/>
  <c r="B436"/>
  <c r="A436" s="1"/>
  <c r="B435"/>
  <c r="A435" s="1"/>
  <c r="B434"/>
  <c r="A434" s="1"/>
  <c r="B433"/>
  <c r="A433" s="1"/>
  <c r="B432"/>
  <c r="A432" s="1"/>
  <c r="B431"/>
  <c r="A431" s="1"/>
  <c r="B430"/>
  <c r="A430" s="1"/>
  <c r="B429"/>
  <c r="A429" s="1"/>
  <c r="B428"/>
  <c r="A428" s="1"/>
  <c r="B427"/>
  <c r="A427" s="1"/>
  <c r="B426"/>
  <c r="A426" s="1"/>
  <c r="B425"/>
  <c r="A425" s="1"/>
  <c r="B424"/>
  <c r="A424" s="1"/>
  <c r="B423"/>
  <c r="A423" s="1"/>
  <c r="B422"/>
  <c r="A422" s="1"/>
  <c r="B421"/>
  <c r="A421" s="1"/>
  <c r="B420"/>
  <c r="A420" s="1"/>
  <c r="B419"/>
  <c r="A419" s="1"/>
  <c r="B418"/>
  <c r="A418" s="1"/>
  <c r="B417"/>
  <c r="A417" s="1"/>
  <c r="B416"/>
  <c r="A416" s="1"/>
  <c r="B415"/>
  <c r="A415" s="1"/>
  <c r="B414"/>
  <c r="A414" s="1"/>
  <c r="B413"/>
  <c r="A413" s="1"/>
  <c r="B412"/>
  <c r="A412" s="1"/>
  <c r="B411"/>
  <c r="A411" s="1"/>
  <c r="B410"/>
  <c r="A410" s="1"/>
  <c r="B409"/>
  <c r="A409" s="1"/>
  <c r="B408"/>
  <c r="A408" s="1"/>
  <c r="B407"/>
  <c r="A407" s="1"/>
  <c r="B406"/>
  <c r="A406" s="1"/>
  <c r="B405"/>
  <c r="A405" s="1"/>
  <c r="B404"/>
  <c r="A404" s="1"/>
  <c r="B403"/>
  <c r="A403" s="1"/>
  <c r="B402"/>
  <c r="A402" s="1"/>
  <c r="B401"/>
  <c r="A401" s="1"/>
  <c r="B400"/>
  <c r="A400" s="1"/>
  <c r="B399"/>
  <c r="A399" s="1"/>
  <c r="B398"/>
  <c r="A398" s="1"/>
  <c r="B397"/>
  <c r="A397" s="1"/>
  <c r="B396"/>
  <c r="A396" s="1"/>
  <c r="B395"/>
  <c r="A395" s="1"/>
  <c r="B394"/>
  <c r="A394" s="1"/>
  <c r="B393"/>
  <c r="A393" s="1"/>
  <c r="B392"/>
  <c r="A392" s="1"/>
  <c r="B391"/>
  <c r="A391" s="1"/>
  <c r="B390"/>
  <c r="A390" s="1"/>
  <c r="B389"/>
  <c r="A389" s="1"/>
  <c r="B388"/>
  <c r="A388" s="1"/>
  <c r="B387"/>
  <c r="A387" s="1"/>
  <c r="B386"/>
  <c r="A386" s="1"/>
  <c r="B385"/>
  <c r="A385" s="1"/>
  <c r="B384"/>
  <c r="A384" s="1"/>
  <c r="B383"/>
  <c r="A383" s="1"/>
  <c r="B382"/>
  <c r="A382" s="1"/>
  <c r="B381"/>
  <c r="A381" s="1"/>
  <c r="B380"/>
  <c r="A380" s="1"/>
  <c r="B379"/>
  <c r="A379" s="1"/>
  <c r="B378"/>
  <c r="A378" s="1"/>
  <c r="B377"/>
  <c r="A377" s="1"/>
  <c r="B376"/>
  <c r="A376" s="1"/>
  <c r="B375"/>
  <c r="A375" s="1"/>
  <c r="B374"/>
  <c r="A374" s="1"/>
  <c r="B373"/>
  <c r="A373" s="1"/>
  <c r="B372"/>
  <c r="A372" s="1"/>
  <c r="B371"/>
  <c r="A371" s="1"/>
  <c r="B370"/>
  <c r="A370" s="1"/>
  <c r="B369"/>
  <c r="A369" s="1"/>
  <c r="B368"/>
  <c r="A368" s="1"/>
  <c r="B367"/>
  <c r="A367" s="1"/>
  <c r="B366"/>
  <c r="A366" s="1"/>
  <c r="B365"/>
  <c r="A365" s="1"/>
  <c r="B364"/>
  <c r="A364" s="1"/>
  <c r="B363"/>
  <c r="A363" s="1"/>
  <c r="B362"/>
  <c r="A362" s="1"/>
  <c r="B361"/>
  <c r="A361" s="1"/>
  <c r="B360"/>
  <c r="A360" s="1"/>
  <c r="B359"/>
  <c r="A359" s="1"/>
  <c r="B358"/>
  <c r="A358" s="1"/>
  <c r="B357"/>
  <c r="A357" s="1"/>
  <c r="B356"/>
  <c r="A356" s="1"/>
  <c r="B355"/>
  <c r="A355" s="1"/>
  <c r="B354"/>
  <c r="A354" s="1"/>
  <c r="B353"/>
  <c r="A353" s="1"/>
  <c r="B352"/>
  <c r="A352" s="1"/>
  <c r="B351"/>
  <c r="A351" s="1"/>
  <c r="B350"/>
  <c r="A350" s="1"/>
  <c r="B349"/>
  <c r="A349" s="1"/>
  <c r="B348"/>
  <c r="A348" s="1"/>
  <c r="B347"/>
  <c r="A347" s="1"/>
  <c r="B346"/>
  <c r="A346" s="1"/>
  <c r="B345"/>
  <c r="A345" s="1"/>
  <c r="B344"/>
  <c r="A344" s="1"/>
  <c r="B343"/>
  <c r="A343" s="1"/>
  <c r="B342"/>
  <c r="A342" s="1"/>
  <c r="B341"/>
  <c r="A341" s="1"/>
  <c r="B340"/>
  <c r="A340" s="1"/>
  <c r="B339"/>
  <c r="A339" s="1"/>
  <c r="B338"/>
  <c r="A338" s="1"/>
  <c r="B337"/>
  <c r="A337" s="1"/>
  <c r="B336"/>
  <c r="A336" s="1"/>
  <c r="B335"/>
  <c r="A335" s="1"/>
  <c r="B334"/>
  <c r="A334" s="1"/>
  <c r="B333"/>
  <c r="A333" s="1"/>
  <c r="B332"/>
  <c r="A332" s="1"/>
  <c r="B331"/>
  <c r="A331" s="1"/>
  <c r="B330"/>
  <c r="A330" s="1"/>
  <c r="B329"/>
  <c r="A329" s="1"/>
  <c r="B328"/>
  <c r="A328" s="1"/>
  <c r="B327"/>
  <c r="A327" s="1"/>
  <c r="B326"/>
  <c r="A326" s="1"/>
  <c r="B325"/>
  <c r="A325" s="1"/>
  <c r="B324"/>
  <c r="A324" s="1"/>
  <c r="B323"/>
  <c r="A323" s="1"/>
  <c r="B322"/>
  <c r="A322" s="1"/>
  <c r="B321"/>
  <c r="A321" s="1"/>
  <c r="B320"/>
  <c r="A320" s="1"/>
  <c r="B319"/>
  <c r="A319" s="1"/>
  <c r="B318"/>
  <c r="A318" s="1"/>
  <c r="B317"/>
  <c r="A317" s="1"/>
  <c r="B316"/>
  <c r="A316" s="1"/>
  <c r="B315"/>
  <c r="A315" s="1"/>
  <c r="B314"/>
  <c r="A314" s="1"/>
  <c r="B313"/>
  <c r="A313" s="1"/>
  <c r="B312"/>
  <c r="A312" s="1"/>
  <c r="B311"/>
  <c r="A311" s="1"/>
  <c r="B310"/>
  <c r="A310" s="1"/>
  <c r="B309"/>
  <c r="A309" s="1"/>
  <c r="B308"/>
  <c r="A308" s="1"/>
  <c r="B307"/>
  <c r="A307" s="1"/>
  <c r="B306"/>
  <c r="A306" s="1"/>
  <c r="B305"/>
  <c r="A305" s="1"/>
  <c r="B304"/>
  <c r="A304" s="1"/>
  <c r="B303"/>
  <c r="A303" s="1"/>
  <c r="B302"/>
  <c r="A302" s="1"/>
  <c r="B301"/>
  <c r="A301" s="1"/>
  <c r="B300"/>
  <c r="A300" s="1"/>
  <c r="B299"/>
  <c r="A299" s="1"/>
  <c r="B298"/>
  <c r="A298" s="1"/>
  <c r="B297"/>
  <c r="A297" s="1"/>
  <c r="B296"/>
  <c r="A296" s="1"/>
  <c r="B295"/>
  <c r="A295" s="1"/>
  <c r="B294"/>
  <c r="A294" s="1"/>
  <c r="B293"/>
  <c r="A293" s="1"/>
  <c r="B292"/>
  <c r="A292" s="1"/>
  <c r="B291"/>
  <c r="A291" s="1"/>
  <c r="B290"/>
  <c r="A290" s="1"/>
  <c r="B289"/>
  <c r="A289" s="1"/>
  <c r="B288"/>
  <c r="A288" s="1"/>
  <c r="B287"/>
  <c r="A287" s="1"/>
  <c r="B286"/>
  <c r="A286" s="1"/>
  <c r="B285"/>
  <c r="A285" s="1"/>
  <c r="B284"/>
  <c r="A284" s="1"/>
  <c r="B283"/>
  <c r="A283" s="1"/>
  <c r="B282"/>
  <c r="A282" s="1"/>
  <c r="B281"/>
  <c r="A281" s="1"/>
  <c r="B280"/>
  <c r="A280" s="1"/>
  <c r="B279"/>
  <c r="A279" s="1"/>
  <c r="B278"/>
  <c r="A278" s="1"/>
  <c r="B277"/>
  <c r="A277" s="1"/>
  <c r="B276"/>
  <c r="A276" s="1"/>
  <c r="B275"/>
  <c r="A275" s="1"/>
  <c r="B274"/>
  <c r="A274" s="1"/>
  <c r="B273"/>
  <c r="A273" s="1"/>
  <c r="B272"/>
  <c r="A272" s="1"/>
  <c r="B271"/>
  <c r="A271" s="1"/>
  <c r="B270"/>
  <c r="A270" s="1"/>
  <c r="B269"/>
  <c r="A269" s="1"/>
  <c r="B268"/>
  <c r="A268" s="1"/>
  <c r="B267"/>
  <c r="A267" s="1"/>
  <c r="B266"/>
  <c r="A266" s="1"/>
  <c r="B265"/>
  <c r="A265" s="1"/>
  <c r="B264"/>
  <c r="A264" s="1"/>
  <c r="B263"/>
  <c r="A263" s="1"/>
  <c r="B262"/>
  <c r="A262" s="1"/>
  <c r="B261"/>
  <c r="A261" s="1"/>
  <c r="B260"/>
  <c r="A260" s="1"/>
  <c r="B259"/>
  <c r="A259" s="1"/>
  <c r="B258"/>
  <c r="A258" s="1"/>
  <c r="B257"/>
  <c r="A257" s="1"/>
  <c r="B256"/>
  <c r="A256" s="1"/>
  <c r="B255"/>
  <c r="A255" s="1"/>
  <c r="B254"/>
  <c r="A254" s="1"/>
  <c r="B253"/>
  <c r="A253" s="1"/>
  <c r="B252"/>
  <c r="A252" s="1"/>
  <c r="B251"/>
  <c r="A251" s="1"/>
  <c r="B250"/>
  <c r="A250" s="1"/>
  <c r="B249"/>
  <c r="A249" s="1"/>
  <c r="B248"/>
  <c r="A248" s="1"/>
  <c r="B247"/>
  <c r="A247" s="1"/>
  <c r="B246"/>
  <c r="A246" s="1"/>
  <c r="B245"/>
  <c r="A245" s="1"/>
  <c r="B244"/>
  <c r="A244" s="1"/>
  <c r="B243"/>
  <c r="A243" s="1"/>
  <c r="B242"/>
  <c r="A242" s="1"/>
  <c r="B241"/>
  <c r="A241" s="1"/>
  <c r="B240"/>
  <c r="A240" s="1"/>
  <c r="B239"/>
  <c r="A239" s="1"/>
  <c r="B238"/>
  <c r="A238" s="1"/>
  <c r="B237"/>
  <c r="A237" s="1"/>
  <c r="B236"/>
  <c r="A236" s="1"/>
  <c r="B235"/>
  <c r="A235" s="1"/>
  <c r="B234"/>
  <c r="A234" s="1"/>
  <c r="B233"/>
  <c r="A233" s="1"/>
  <c r="B232"/>
  <c r="A232" s="1"/>
  <c r="B231"/>
  <c r="A231" s="1"/>
  <c r="B230"/>
  <c r="A230" s="1"/>
  <c r="B229"/>
  <c r="A229" s="1"/>
  <c r="B228"/>
  <c r="A228" s="1"/>
  <c r="B227"/>
  <c r="A227" s="1"/>
  <c r="B226"/>
  <c r="A226" s="1"/>
  <c r="B225"/>
  <c r="A225" s="1"/>
  <c r="B224"/>
  <c r="A224" s="1"/>
  <c r="B223"/>
  <c r="A223" s="1"/>
  <c r="B222"/>
  <c r="A222" s="1"/>
  <c r="B221"/>
  <c r="A221" s="1"/>
  <c r="B220"/>
  <c r="A220" s="1"/>
  <c r="B219"/>
  <c r="A219" s="1"/>
  <c r="B218"/>
  <c r="A218" s="1"/>
  <c r="B217"/>
  <c r="A217" s="1"/>
  <c r="B216"/>
  <c r="A216" s="1"/>
  <c r="B215"/>
  <c r="A215" s="1"/>
  <c r="B214"/>
  <c r="A214" s="1"/>
  <c r="B213"/>
  <c r="A213" s="1"/>
  <c r="B212"/>
  <c r="A212" s="1"/>
  <c r="B211"/>
  <c r="A211" s="1"/>
  <c r="B210"/>
  <c r="A210" s="1"/>
  <c r="B209"/>
  <c r="A209" s="1"/>
  <c r="B208"/>
  <c r="A208" s="1"/>
  <c r="B207"/>
  <c r="A207" s="1"/>
  <c r="B206"/>
  <c r="A206" s="1"/>
  <c r="B205"/>
  <c r="A205" s="1"/>
  <c r="B204"/>
  <c r="A204" s="1"/>
  <c r="B203"/>
  <c r="A203" s="1"/>
  <c r="B202"/>
  <c r="A202" s="1"/>
  <c r="B201"/>
  <c r="A201" s="1"/>
  <c r="B200"/>
  <c r="A200" s="1"/>
  <c r="B199"/>
  <c r="A199" s="1"/>
  <c r="B198"/>
  <c r="A198" s="1"/>
  <c r="B197"/>
  <c r="A197" s="1"/>
  <c r="B196"/>
  <c r="A196" s="1"/>
  <c r="B195"/>
  <c r="A195" s="1"/>
  <c r="B194"/>
  <c r="A194" s="1"/>
  <c r="B193"/>
  <c r="A193" s="1"/>
  <c r="B192"/>
  <c r="A192" s="1"/>
  <c r="B191"/>
  <c r="A191" s="1"/>
  <c r="B190"/>
  <c r="A190" s="1"/>
  <c r="B189"/>
  <c r="A189" s="1"/>
  <c r="B188"/>
  <c r="A188" s="1"/>
  <c r="B187"/>
  <c r="A187" s="1"/>
  <c r="B186"/>
  <c r="A186" s="1"/>
  <c r="B185"/>
  <c r="A185" s="1"/>
  <c r="B184"/>
  <c r="A184" s="1"/>
  <c r="B183"/>
  <c r="A183" s="1"/>
  <c r="B182"/>
  <c r="A182" s="1"/>
  <c r="B181"/>
  <c r="A181" s="1"/>
  <c r="B180"/>
  <c r="A180" s="1"/>
  <c r="B179"/>
  <c r="A179" s="1"/>
  <c r="B178"/>
  <c r="A178" s="1"/>
  <c r="B177"/>
  <c r="A177" s="1"/>
  <c r="B176"/>
  <c r="A176" s="1"/>
  <c r="B175"/>
  <c r="A175" s="1"/>
  <c r="B174"/>
  <c r="A174" s="1"/>
  <c r="B173"/>
  <c r="A173" s="1"/>
  <c r="B172"/>
  <c r="A172" s="1"/>
  <c r="B171"/>
  <c r="A171" s="1"/>
  <c r="B170"/>
  <c r="A170" s="1"/>
  <c r="B169"/>
  <c r="A169" s="1"/>
  <c r="B168"/>
  <c r="A168" s="1"/>
  <c r="B167"/>
  <c r="A167" s="1"/>
  <c r="B166"/>
  <c r="A166" s="1"/>
  <c r="B165"/>
  <c r="A165" s="1"/>
  <c r="B164"/>
  <c r="A164" s="1"/>
  <c r="B163"/>
  <c r="A163" s="1"/>
  <c r="B162"/>
  <c r="A162" s="1"/>
  <c r="B161"/>
  <c r="A161" s="1"/>
  <c r="B160"/>
  <c r="A160" s="1"/>
  <c r="B159"/>
  <c r="A159" s="1"/>
  <c r="B158"/>
  <c r="A158" s="1"/>
  <c r="B157"/>
  <c r="A157" s="1"/>
  <c r="B156"/>
  <c r="A156" s="1"/>
  <c r="B155"/>
  <c r="A155" s="1"/>
  <c r="B154"/>
  <c r="A154" s="1"/>
  <c r="B153"/>
  <c r="A153" s="1"/>
  <c r="B152"/>
  <c r="A152" s="1"/>
  <c r="B151"/>
  <c r="A151" s="1"/>
  <c r="B150"/>
  <c r="A150" s="1"/>
  <c r="B149"/>
  <c r="A149" s="1"/>
  <c r="B148"/>
  <c r="A148" s="1"/>
  <c r="B147"/>
  <c r="A147" s="1"/>
  <c r="B146"/>
  <c r="A146" s="1"/>
  <c r="B145"/>
  <c r="A145" s="1"/>
  <c r="B144"/>
  <c r="A144" s="1"/>
  <c r="B143"/>
  <c r="A143" s="1"/>
  <c r="B142"/>
  <c r="A142" s="1"/>
  <c r="B141"/>
  <c r="A141" s="1"/>
  <c r="B140"/>
  <c r="A140" s="1"/>
  <c r="B139"/>
  <c r="A139" s="1"/>
  <c r="B138"/>
  <c r="A138" s="1"/>
  <c r="B137"/>
  <c r="A137" s="1"/>
  <c r="B136"/>
  <c r="A136" s="1"/>
  <c r="B135"/>
  <c r="A135" s="1"/>
  <c r="B134"/>
  <c r="A134" s="1"/>
  <c r="B133"/>
  <c r="A133" s="1"/>
  <c r="B132"/>
  <c r="A132" s="1"/>
  <c r="B131"/>
  <c r="A131" s="1"/>
  <c r="B130"/>
  <c r="A130" s="1"/>
  <c r="B129"/>
  <c r="A129" s="1"/>
  <c r="B128"/>
  <c r="A128" s="1"/>
  <c r="B127"/>
  <c r="A127" s="1"/>
  <c r="B126"/>
  <c r="A126" s="1"/>
  <c r="B125"/>
  <c r="A125" s="1"/>
  <c r="B124"/>
  <c r="A124" s="1"/>
  <c r="B123"/>
  <c r="A123" s="1"/>
  <c r="B122"/>
  <c r="A122" s="1"/>
  <c r="B121"/>
  <c r="A121" s="1"/>
  <c r="B120"/>
  <c r="A120" s="1"/>
  <c r="B119"/>
  <c r="A119" s="1"/>
  <c r="B118"/>
  <c r="A118" s="1"/>
  <c r="B117"/>
  <c r="A117" s="1"/>
  <c r="B116"/>
  <c r="A116" s="1"/>
  <c r="B115"/>
  <c r="A115" s="1"/>
  <c r="B114"/>
  <c r="A114" s="1"/>
  <c r="B113"/>
  <c r="A113" s="1"/>
  <c r="B112"/>
  <c r="A112" s="1"/>
  <c r="B111"/>
  <c r="A111" s="1"/>
  <c r="B110"/>
  <c r="A110" s="1"/>
  <c r="B109"/>
  <c r="A109" s="1"/>
  <c r="B108"/>
  <c r="A108" s="1"/>
  <c r="B107"/>
  <c r="A107" s="1"/>
  <c r="B106"/>
  <c r="A106" s="1"/>
  <c r="B105"/>
  <c r="A105" s="1"/>
  <c r="B104"/>
  <c r="A104" s="1"/>
  <c r="B103"/>
  <c r="A103" s="1"/>
  <c r="B102"/>
  <c r="A102" s="1"/>
  <c r="B101"/>
  <c r="A101" s="1"/>
  <c r="B100"/>
  <c r="A100" s="1"/>
  <c r="B99"/>
  <c r="A99" s="1"/>
  <c r="B98"/>
  <c r="A98" s="1"/>
  <c r="B97"/>
  <c r="A97" s="1"/>
  <c r="B96"/>
  <c r="A96" s="1"/>
  <c r="B95"/>
  <c r="A95" s="1"/>
  <c r="B94"/>
  <c r="A94" s="1"/>
  <c r="B93"/>
  <c r="A93" s="1"/>
  <c r="B92"/>
  <c r="A92" s="1"/>
  <c r="B91"/>
  <c r="A91" s="1"/>
  <c r="B90"/>
  <c r="A90" s="1"/>
  <c r="B89"/>
  <c r="A89" s="1"/>
  <c r="B88"/>
  <c r="A88" s="1"/>
  <c r="B87"/>
  <c r="A87" s="1"/>
  <c r="B86"/>
  <c r="A86" s="1"/>
  <c r="B85"/>
  <c r="A85" s="1"/>
  <c r="B84"/>
  <c r="A84" s="1"/>
  <c r="B83"/>
  <c r="A83" s="1"/>
  <c r="B82"/>
  <c r="A82" s="1"/>
  <c r="B81"/>
  <c r="A81" s="1"/>
  <c r="B80"/>
  <c r="A80" s="1"/>
  <c r="B79"/>
  <c r="A79" s="1"/>
  <c r="B78"/>
  <c r="A78" s="1"/>
  <c r="B77"/>
  <c r="A77" s="1"/>
  <c r="B76"/>
  <c r="A76" s="1"/>
  <c r="B75"/>
  <c r="A75" s="1"/>
  <c r="B74"/>
  <c r="A74" s="1"/>
  <c r="B73"/>
  <c r="A73" s="1"/>
  <c r="B72"/>
  <c r="A72" s="1"/>
  <c r="B71"/>
  <c r="A71" s="1"/>
  <c r="B70"/>
  <c r="A70" s="1"/>
  <c r="B69"/>
  <c r="A69" s="1"/>
  <c r="B68"/>
  <c r="A68" s="1"/>
  <c r="B67"/>
  <c r="A67" s="1"/>
  <c r="B66"/>
  <c r="A66" s="1"/>
  <c r="B65"/>
  <c r="A65" s="1"/>
  <c r="B64"/>
  <c r="A64" s="1"/>
  <c r="B63"/>
  <c r="A63" s="1"/>
  <c r="B62"/>
  <c r="A62" s="1"/>
  <c r="B61"/>
  <c r="A61" s="1"/>
  <c r="B60"/>
  <c r="A60" s="1"/>
  <c r="B59"/>
  <c r="A59" s="1"/>
  <c r="B58"/>
  <c r="A58" s="1"/>
  <c r="B57"/>
  <c r="A57" s="1"/>
  <c r="B56"/>
  <c r="A56" s="1"/>
  <c r="B55"/>
  <c r="A55" s="1"/>
  <c r="B54"/>
  <c r="A54" s="1"/>
  <c r="B53"/>
  <c r="A53" s="1"/>
  <c r="B52"/>
  <c r="A52" s="1"/>
  <c r="B51"/>
  <c r="A51" s="1"/>
  <c r="B50"/>
  <c r="A50" s="1"/>
  <c r="B49"/>
  <c r="A49" s="1"/>
  <c r="B48"/>
  <c r="A48" s="1"/>
  <c r="B47"/>
  <c r="A47" s="1"/>
  <c r="B46"/>
  <c r="A46" s="1"/>
  <c r="B45"/>
  <c r="A45" s="1"/>
  <c r="B44"/>
  <c r="A44" s="1"/>
  <c r="B43"/>
  <c r="A43" s="1"/>
  <c r="B42"/>
  <c r="A42" s="1"/>
  <c r="B41"/>
  <c r="A41" s="1"/>
  <c r="B40"/>
  <c r="A40" s="1"/>
  <c r="B39"/>
  <c r="A39" s="1"/>
  <c r="B38"/>
  <c r="A38" s="1"/>
  <c r="B37"/>
  <c r="A37" s="1"/>
  <c r="B36"/>
  <c r="A36" s="1"/>
  <c r="B35"/>
  <c r="A35" s="1"/>
  <c r="B34"/>
  <c r="A34" s="1"/>
  <c r="B33"/>
  <c r="A33" s="1"/>
  <c r="B32"/>
  <c r="A32" s="1"/>
  <c r="B31"/>
  <c r="A31" s="1"/>
  <c r="B30"/>
  <c r="A30" s="1"/>
  <c r="B29"/>
  <c r="A29" s="1"/>
  <c r="B28"/>
  <c r="A28" s="1"/>
  <c r="B27"/>
  <c r="A27" s="1"/>
  <c r="B26"/>
  <c r="A26" s="1"/>
  <c r="B25"/>
  <c r="A25" s="1"/>
  <c r="B24"/>
  <c r="A24" s="1"/>
  <c r="B23"/>
  <c r="A23" s="1"/>
  <c r="B22"/>
  <c r="A22" s="1"/>
  <c r="B21"/>
  <c r="A21" s="1"/>
  <c r="B20"/>
  <c r="A20" s="1"/>
  <c r="B19"/>
  <c r="A19" s="1"/>
  <c r="B18"/>
  <c r="A18" s="1"/>
  <c r="B17"/>
  <c r="A17" s="1"/>
  <c r="B16"/>
  <c r="A16" s="1"/>
  <c r="B15"/>
  <c r="A15" s="1"/>
  <c r="B14"/>
  <c r="A14" s="1"/>
  <c r="B13"/>
  <c r="A13" s="1"/>
  <c r="B12"/>
  <c r="A12" s="1"/>
  <c r="D5" s="1"/>
  <c r="G5" l="1"/>
  <c r="E5"/>
  <c r="C500"/>
  <c r="C510"/>
  <c r="C508"/>
  <c r="C506"/>
  <c r="C504"/>
  <c r="C502"/>
  <c r="C513"/>
  <c r="C515"/>
  <c r="C517"/>
  <c r="C519"/>
  <c r="C521"/>
  <c r="C5"/>
  <c r="F5"/>
  <c r="C511"/>
  <c r="C509"/>
  <c r="C507"/>
  <c r="C505"/>
  <c r="C503"/>
  <c r="C501"/>
  <c r="C514"/>
  <c r="C516"/>
  <c r="C518"/>
  <c r="C520"/>
  <c r="C3"/>
  <c r="F3"/>
  <c r="D3"/>
  <c r="G3"/>
  <c r="E3"/>
  <c r="F4" l="1"/>
  <c r="D7"/>
  <c r="D6"/>
  <c r="B7"/>
  <c r="C7"/>
  <c r="C6"/>
  <c r="G7"/>
  <c r="G6"/>
  <c r="F7"/>
  <c r="F6"/>
  <c r="E4"/>
  <c r="E7"/>
  <c r="E6"/>
  <c r="F8"/>
  <c r="F9" s="1"/>
  <c r="C4"/>
  <c r="C8" s="1"/>
  <c r="C9" s="1"/>
  <c r="G4"/>
  <c r="G8" s="1"/>
  <c r="G9" s="1"/>
  <c r="D4"/>
  <c r="D8" s="1"/>
  <c r="D9" s="1"/>
  <c r="E8" l="1"/>
  <c r="E9" s="1"/>
  <c r="A851" i="18" l="1"/>
  <c r="B851" s="1"/>
  <c r="A852"/>
  <c r="B852" s="1"/>
  <c r="A853"/>
  <c r="B853" s="1"/>
  <c r="A854"/>
  <c r="B854" s="1"/>
  <c r="A855"/>
  <c r="B855" s="1"/>
  <c r="A856"/>
  <c r="B856" s="1"/>
  <c r="A857"/>
  <c r="B857" s="1"/>
  <c r="A858"/>
  <c r="B858" s="1"/>
  <c r="A859"/>
  <c r="B859" s="1"/>
  <c r="A860"/>
  <c r="B860" s="1"/>
  <c r="A861"/>
  <c r="B861" s="1"/>
  <c r="V5" i="39"/>
  <c r="X5" l="1"/>
  <c r="Z5"/>
  <c r="A795" i="18" l="1"/>
  <c r="B795" s="1"/>
  <c r="A796"/>
  <c r="B796" s="1"/>
  <c r="A797"/>
  <c r="B797" s="1"/>
  <c r="A798"/>
  <c r="B798" s="1"/>
  <c r="A799"/>
  <c r="B799" s="1"/>
  <c r="A800"/>
  <c r="B800" s="1"/>
  <c r="A801"/>
  <c r="B801" s="1"/>
  <c r="A802"/>
  <c r="B802" s="1"/>
  <c r="A803"/>
  <c r="B803" s="1"/>
  <c r="A804"/>
  <c r="B804" s="1"/>
  <c r="A805"/>
  <c r="B805" s="1"/>
  <c r="A806"/>
  <c r="B806" s="1"/>
  <c r="A807"/>
  <c r="B807" s="1"/>
  <c r="A808"/>
  <c r="B808" s="1"/>
  <c r="A809"/>
  <c r="B809" s="1"/>
  <c r="A810"/>
  <c r="B810" s="1"/>
  <c r="A811"/>
  <c r="B811" s="1"/>
  <c r="A812"/>
  <c r="B812" s="1"/>
  <c r="A813"/>
  <c r="B813" s="1"/>
  <c r="A814"/>
  <c r="B814" s="1"/>
  <c r="A815"/>
  <c r="B815" s="1"/>
  <c r="A816"/>
  <c r="B816" s="1"/>
  <c r="A817"/>
  <c r="B817" s="1"/>
  <c r="A818"/>
  <c r="B818" s="1"/>
  <c r="A819"/>
  <c r="B819" s="1"/>
  <c r="A820"/>
  <c r="B820" s="1"/>
  <c r="A821"/>
  <c r="B821" s="1"/>
  <c r="A822"/>
  <c r="B822" s="1"/>
  <c r="A823"/>
  <c r="B823" s="1"/>
  <c r="A824"/>
  <c r="B824" s="1"/>
  <c r="A825"/>
  <c r="B825" s="1"/>
  <c r="A826"/>
  <c r="B826" s="1"/>
  <c r="A827"/>
  <c r="B827" s="1"/>
  <c r="A828"/>
  <c r="B828" s="1"/>
  <c r="A829"/>
  <c r="B829" s="1"/>
  <c r="A830"/>
  <c r="B830" s="1"/>
  <c r="A831"/>
  <c r="B831" s="1"/>
  <c r="A832"/>
  <c r="B832" s="1"/>
  <c r="A833"/>
  <c r="B833" s="1"/>
  <c r="A834"/>
  <c r="B834" s="1"/>
  <c r="A835"/>
  <c r="B835" s="1"/>
  <c r="A836"/>
  <c r="B836" s="1"/>
  <c r="A837"/>
  <c r="B837" s="1"/>
  <c r="A838"/>
  <c r="B838" s="1"/>
  <c r="A839"/>
  <c r="B839" s="1"/>
  <c r="A840"/>
  <c r="B840" s="1"/>
  <c r="A841"/>
  <c r="B841" s="1"/>
  <c r="A842"/>
  <c r="B842" s="1"/>
  <c r="A843"/>
  <c r="B843" s="1"/>
  <c r="A844"/>
  <c r="B844" s="1"/>
  <c r="A845"/>
  <c r="B845" s="1"/>
  <c r="A846"/>
  <c r="B846" s="1"/>
  <c r="A847"/>
  <c r="B847" s="1"/>
  <c r="A848"/>
  <c r="B848" s="1"/>
  <c r="A849"/>
  <c r="B849" s="1"/>
  <c r="A850"/>
  <c r="B850" s="1"/>
  <c r="A722" l="1"/>
  <c r="B722" s="1"/>
  <c r="A723"/>
  <c r="B723" s="1"/>
  <c r="A724"/>
  <c r="B724" s="1"/>
  <c r="A725"/>
  <c r="B725" s="1"/>
  <c r="A726"/>
  <c r="B726" s="1"/>
  <c r="A727"/>
  <c r="B727" s="1"/>
  <c r="A728"/>
  <c r="B728" s="1"/>
  <c r="A729"/>
  <c r="B729" s="1"/>
  <c r="A730"/>
  <c r="B730" s="1"/>
  <c r="A731"/>
  <c r="B731" s="1"/>
  <c r="A732"/>
  <c r="B732" s="1"/>
  <c r="A733"/>
  <c r="B733" s="1"/>
  <c r="A734"/>
  <c r="B734" s="1"/>
  <c r="A735"/>
  <c r="B735" s="1"/>
  <c r="A736"/>
  <c r="B736" s="1"/>
  <c r="A737"/>
  <c r="B737" s="1"/>
  <c r="A738"/>
  <c r="B738" s="1"/>
  <c r="A739"/>
  <c r="B739" s="1"/>
  <c r="A740"/>
  <c r="B740" s="1"/>
  <c r="A741"/>
  <c r="B741" s="1"/>
  <c r="A742"/>
  <c r="B742" s="1"/>
  <c r="A743"/>
  <c r="B743" s="1"/>
  <c r="A744"/>
  <c r="B744" s="1"/>
  <c r="A745"/>
  <c r="B745" s="1"/>
  <c r="A746"/>
  <c r="B746" s="1"/>
  <c r="A747"/>
  <c r="B747" s="1"/>
  <c r="A748"/>
  <c r="B748" s="1"/>
  <c r="A749"/>
  <c r="B749" s="1"/>
  <c r="A750"/>
  <c r="B750" s="1"/>
  <c r="A751"/>
  <c r="B751" s="1"/>
  <c r="A752"/>
  <c r="B752" s="1"/>
  <c r="A753"/>
  <c r="B753" s="1"/>
  <c r="A754"/>
  <c r="B754" s="1"/>
  <c r="A755"/>
  <c r="B755" s="1"/>
  <c r="A756"/>
  <c r="B756" s="1"/>
  <c r="A757"/>
  <c r="B757" s="1"/>
  <c r="A758"/>
  <c r="B758" s="1"/>
  <c r="A759"/>
  <c r="B759" s="1"/>
  <c r="A760"/>
  <c r="B760" s="1"/>
  <c r="A761"/>
  <c r="B761" s="1"/>
  <c r="A762"/>
  <c r="B762" s="1"/>
  <c r="A763"/>
  <c r="B763" s="1"/>
  <c r="A764"/>
  <c r="B764" s="1"/>
  <c r="A765"/>
  <c r="B765" s="1"/>
  <c r="A766"/>
  <c r="B766" s="1"/>
  <c r="A767"/>
  <c r="B767" s="1"/>
  <c r="A768"/>
  <c r="B768" s="1"/>
  <c r="A769"/>
  <c r="B769" s="1"/>
  <c r="A770"/>
  <c r="B770" s="1"/>
  <c r="A771"/>
  <c r="B771" s="1"/>
  <c r="A772"/>
  <c r="B772" s="1"/>
  <c r="A773"/>
  <c r="B773" s="1"/>
  <c r="A774"/>
  <c r="B774" s="1"/>
  <c r="A775"/>
  <c r="B775" s="1"/>
  <c r="A776"/>
  <c r="B776" s="1"/>
  <c r="A777"/>
  <c r="B777" s="1"/>
  <c r="A778"/>
  <c r="B778" s="1"/>
  <c r="A779"/>
  <c r="B779" s="1"/>
  <c r="A780"/>
  <c r="B780" s="1"/>
  <c r="A781"/>
  <c r="B781" s="1"/>
  <c r="A782"/>
  <c r="B782" s="1"/>
  <c r="A783"/>
  <c r="B783" s="1"/>
  <c r="A784"/>
  <c r="B784" s="1"/>
  <c r="A785"/>
  <c r="B785" s="1"/>
  <c r="A786"/>
  <c r="B786" s="1"/>
  <c r="A787"/>
  <c r="B787" s="1"/>
  <c r="A788"/>
  <c r="B788" s="1"/>
  <c r="A789"/>
  <c r="B789" s="1"/>
  <c r="A790"/>
  <c r="B790" s="1"/>
  <c r="A791"/>
  <c r="B791" s="1"/>
  <c r="A792"/>
  <c r="B792" s="1"/>
  <c r="A793"/>
  <c r="B793" s="1"/>
  <c r="A794"/>
  <c r="B794" s="1"/>
  <c r="A3" i="30" l="1"/>
  <c r="F227" i="39" s="1"/>
  <c r="F16" l="1"/>
  <c r="F55"/>
  <c r="F195"/>
  <c r="F21"/>
  <c r="F31"/>
  <c r="F109"/>
  <c r="F116"/>
  <c r="F125"/>
  <c r="F150"/>
  <c r="F100"/>
  <c r="F275"/>
  <c r="F151"/>
  <c r="F25"/>
  <c r="F224"/>
  <c r="F232"/>
  <c r="F254"/>
  <c r="F251"/>
  <c r="F242"/>
  <c r="F248"/>
  <c r="F245"/>
  <c r="F145"/>
  <c r="F200"/>
  <c r="F197"/>
  <c r="F184"/>
  <c r="F192"/>
  <c r="F53"/>
  <c r="F147"/>
  <c r="F92"/>
  <c r="F258"/>
  <c r="F176"/>
  <c r="F172"/>
  <c r="F162"/>
  <c r="F167"/>
  <c r="F161"/>
  <c r="F218"/>
  <c r="F235"/>
  <c r="F213"/>
  <c r="F209"/>
  <c r="F38"/>
  <c r="F49"/>
  <c r="F36"/>
  <c r="F285"/>
  <c r="F123"/>
  <c r="F105"/>
  <c r="F72"/>
  <c r="F85"/>
  <c r="F65"/>
  <c r="F58"/>
  <c r="F77"/>
  <c r="F73"/>
  <c r="F203"/>
  <c r="F13"/>
  <c r="F281"/>
  <c r="F277"/>
  <c r="F134"/>
  <c r="F132"/>
  <c r="F69"/>
  <c r="F66"/>
  <c r="F63"/>
  <c r="F35"/>
  <c r="F28"/>
  <c r="F19"/>
  <c r="F260"/>
  <c r="F270"/>
  <c r="F266"/>
  <c r="F236"/>
  <c r="F244"/>
  <c r="F229"/>
  <c r="F140"/>
  <c r="F110"/>
  <c r="F54"/>
  <c r="F22"/>
  <c r="F108"/>
  <c r="F126"/>
  <c r="F274"/>
  <c r="F26"/>
  <c r="F208"/>
  <c r="F249"/>
  <c r="F256"/>
  <c r="F142"/>
  <c r="F196"/>
  <c r="F180"/>
  <c r="F189"/>
  <c r="F93"/>
  <c r="F177"/>
  <c r="F169"/>
  <c r="F160"/>
  <c r="F214"/>
  <c r="F39"/>
  <c r="F45"/>
  <c r="F121"/>
  <c r="F89"/>
  <c r="F78"/>
  <c r="F68"/>
  <c r="F74"/>
  <c r="F14"/>
  <c r="F278"/>
  <c r="F130"/>
  <c r="F61"/>
  <c r="F283"/>
  <c r="F20"/>
  <c r="F271"/>
  <c r="F243"/>
  <c r="F205"/>
  <c r="F111"/>
  <c r="F103"/>
  <c r="F186"/>
  <c r="F23"/>
  <c r="F56"/>
  <c r="F207"/>
  <c r="F118"/>
  <c r="F127"/>
  <c r="F102"/>
  <c r="F98"/>
  <c r="F153"/>
  <c r="F24"/>
  <c r="F225"/>
  <c r="F222"/>
  <c r="F240"/>
  <c r="F252"/>
  <c r="F241"/>
  <c r="F238"/>
  <c r="F237"/>
  <c r="F143"/>
  <c r="F141"/>
  <c r="F199"/>
  <c r="F181"/>
  <c r="F187"/>
  <c r="F190"/>
  <c r="F51"/>
  <c r="F95"/>
  <c r="F97"/>
  <c r="F178"/>
  <c r="F174"/>
  <c r="F170"/>
  <c r="F166"/>
  <c r="F168"/>
  <c r="F159"/>
  <c r="F217"/>
  <c r="F234"/>
  <c r="F210"/>
  <c r="F42"/>
  <c r="F30"/>
  <c r="F44"/>
  <c r="F287"/>
  <c r="F107"/>
  <c r="F120"/>
  <c r="F96"/>
  <c r="F81"/>
  <c r="F79"/>
  <c r="F60"/>
  <c r="F86"/>
  <c r="F75"/>
  <c r="F202"/>
  <c r="F155"/>
  <c r="F11"/>
  <c r="F279"/>
  <c r="F135"/>
  <c r="F131"/>
  <c r="F129"/>
  <c r="F83"/>
  <c r="F71"/>
  <c r="F282"/>
  <c r="F33"/>
  <c r="F41"/>
  <c r="F17"/>
  <c r="F273"/>
  <c r="F267"/>
  <c r="F264"/>
  <c r="F219"/>
  <c r="F206"/>
  <c r="F137"/>
  <c r="F113"/>
  <c r="F47"/>
  <c r="F104"/>
  <c r="F185"/>
  <c r="F194"/>
  <c r="F57"/>
  <c r="F262"/>
  <c r="F119"/>
  <c r="F115"/>
  <c r="F124"/>
  <c r="F149"/>
  <c r="F99"/>
  <c r="F154"/>
  <c r="F40"/>
  <c r="F228"/>
  <c r="F223"/>
  <c r="F231"/>
  <c r="F253"/>
  <c r="F250"/>
  <c r="F239"/>
  <c r="F247"/>
  <c r="F255"/>
  <c r="F146"/>
  <c r="F198"/>
  <c r="F182"/>
  <c r="F183"/>
  <c r="F191"/>
  <c r="F52"/>
  <c r="F94"/>
  <c r="F91"/>
  <c r="F179"/>
  <c r="F175"/>
  <c r="F171"/>
  <c r="F165"/>
  <c r="F163"/>
  <c r="F158"/>
  <c r="F216"/>
  <c r="F233"/>
  <c r="F212"/>
  <c r="F43"/>
  <c r="F37"/>
  <c r="F48"/>
  <c r="F288"/>
  <c r="F284"/>
  <c r="F106"/>
  <c r="F112"/>
  <c r="F82"/>
  <c r="F80"/>
  <c r="F64"/>
  <c r="F87"/>
  <c r="F76"/>
  <c r="F201"/>
  <c r="F156"/>
  <c r="F12"/>
  <c r="F280"/>
  <c r="F276"/>
  <c r="F133"/>
  <c r="F128"/>
  <c r="F84"/>
  <c r="F67"/>
  <c r="F62"/>
  <c r="F34"/>
  <c r="F27"/>
  <c r="F18"/>
  <c r="F272"/>
  <c r="F269"/>
  <c r="F265"/>
  <c r="F220"/>
  <c r="F230"/>
  <c r="F138"/>
  <c r="F114"/>
  <c r="F46"/>
  <c r="F193"/>
  <c r="F32"/>
  <c r="F117"/>
  <c r="F15"/>
  <c r="F101"/>
  <c r="F152"/>
  <c r="F221"/>
  <c r="F257"/>
  <c r="F246"/>
  <c r="F144"/>
  <c r="F188"/>
  <c r="F148"/>
  <c r="F259"/>
  <c r="F173"/>
  <c r="F164"/>
  <c r="F157"/>
  <c r="F215"/>
  <c r="F211"/>
  <c r="F50"/>
  <c r="F286"/>
  <c r="F122"/>
  <c r="F88"/>
  <c r="F59"/>
  <c r="F204"/>
  <c r="F10"/>
  <c r="F136"/>
  <c r="F70"/>
  <c r="F90"/>
  <c r="F29"/>
  <c r="F261"/>
  <c r="F268"/>
  <c r="F263"/>
  <c r="F139"/>
  <c r="F226"/>
  <c r="Y8" i="24"/>
  <c r="X8" l="1"/>
  <c r="T8"/>
  <c r="Q8"/>
  <c r="P8"/>
  <c r="N8" l="1"/>
  <c r="M8"/>
  <c r="J8"/>
  <c r="K8" s="1"/>
  <c r="H8"/>
  <c r="O5"/>
  <c r="Q5" s="1"/>
  <c r="S5" l="1"/>
  <c r="M280" i="23" l="1"/>
  <c r="J280" s="1"/>
  <c r="M279"/>
  <c r="J279" s="1"/>
  <c r="M276"/>
  <c r="M274"/>
  <c r="J274" s="1"/>
  <c r="M273"/>
  <c r="J273" s="1"/>
  <c r="L273"/>
  <c r="I273" s="1"/>
  <c r="K273"/>
  <c r="H273" s="1"/>
  <c r="G273" s="1"/>
  <c r="M272"/>
  <c r="J272" s="1"/>
  <c r="M271"/>
  <c r="J271" s="1"/>
  <c r="M270"/>
  <c r="J270" s="1"/>
  <c r="M269"/>
  <c r="J269" s="1"/>
  <c r="M268"/>
  <c r="J268" s="1"/>
  <c r="M267"/>
  <c r="M266"/>
  <c r="J266" s="1"/>
  <c r="L266"/>
  <c r="I266" s="1"/>
  <c r="M265"/>
  <c r="J265" s="1"/>
  <c r="L265"/>
  <c r="I265" s="1"/>
  <c r="K265"/>
  <c r="H265" s="1"/>
  <c r="G265" s="1"/>
  <c r="M264"/>
  <c r="M263"/>
  <c r="J263" s="1"/>
  <c r="L263"/>
  <c r="I263" s="1"/>
  <c r="K263"/>
  <c r="H263" s="1"/>
  <c r="G263" s="1"/>
  <c r="M262"/>
  <c r="M261"/>
  <c r="J261" s="1"/>
  <c r="L261"/>
  <c r="I261" s="1"/>
  <c r="K261"/>
  <c r="H261" s="1"/>
  <c r="G261" s="1"/>
  <c r="M260"/>
  <c r="J260" s="1"/>
  <c r="M259"/>
  <c r="J259" s="1"/>
  <c r="M258"/>
  <c r="J258" s="1"/>
  <c r="M257"/>
  <c r="J257" s="1"/>
  <c r="M256"/>
  <c r="J256" s="1"/>
  <c r="M255"/>
  <c r="J255" s="1"/>
  <c r="M254"/>
  <c r="J254" s="1"/>
  <c r="M253"/>
  <c r="J253" s="1"/>
  <c r="M252"/>
  <c r="J252" s="1"/>
  <c r="M251"/>
  <c r="J251" s="1"/>
  <c r="M250"/>
  <c r="J250" s="1"/>
  <c r="M249"/>
  <c r="J249" s="1"/>
  <c r="M248"/>
  <c r="J248" s="1"/>
  <c r="M247"/>
  <c r="J247" s="1"/>
  <c r="M246"/>
  <c r="J246" s="1"/>
  <c r="M245"/>
  <c r="J245" s="1"/>
  <c r="L245"/>
  <c r="K245"/>
  <c r="H245" s="1"/>
  <c r="G245" s="1"/>
  <c r="M244"/>
  <c r="J244" s="1"/>
  <c r="M243"/>
  <c r="J243" s="1"/>
  <c r="L243"/>
  <c r="K243"/>
  <c r="H243" s="1"/>
  <c r="G243" s="1"/>
  <c r="M242"/>
  <c r="L242"/>
  <c r="K242"/>
  <c r="M241"/>
  <c r="M240"/>
  <c r="L240"/>
  <c r="K240"/>
  <c r="M239"/>
  <c r="L239"/>
  <c r="K239"/>
  <c r="M238"/>
  <c r="J238" s="1"/>
  <c r="M237"/>
  <c r="J237" s="1"/>
  <c r="L237"/>
  <c r="K237"/>
  <c r="H237" s="1"/>
  <c r="G237" s="1"/>
  <c r="M236"/>
  <c r="J236" s="1"/>
  <c r="L236"/>
  <c r="I236" s="1"/>
  <c r="K236"/>
  <c r="H236" s="1"/>
  <c r="G236" s="1"/>
  <c r="M235"/>
  <c r="J235" s="1"/>
  <c r="M234"/>
  <c r="M233"/>
  <c r="J233" s="1"/>
  <c r="L233"/>
  <c r="K233"/>
  <c r="H233" s="1"/>
  <c r="G233" s="1"/>
  <c r="M232"/>
  <c r="J232" s="1"/>
  <c r="L232"/>
  <c r="I232" s="1"/>
  <c r="K232"/>
  <c r="H232" s="1"/>
  <c r="G232" s="1"/>
  <c r="M231"/>
  <c r="J231" s="1"/>
  <c r="L231"/>
  <c r="I231" s="1"/>
  <c r="K231"/>
  <c r="H231" s="1"/>
  <c r="G231" s="1"/>
  <c r="M230"/>
  <c r="J230" s="1"/>
  <c r="M229"/>
  <c r="J229" s="1"/>
  <c r="M228"/>
  <c r="J228" s="1"/>
  <c r="M227"/>
  <c r="J227" s="1"/>
  <c r="M226"/>
  <c r="J226" s="1"/>
  <c r="M225"/>
  <c r="J225" s="1"/>
  <c r="M224"/>
  <c r="J224" s="1"/>
  <c r="M223"/>
  <c r="J223" s="1"/>
  <c r="M222"/>
  <c r="J222" s="1"/>
  <c r="M221"/>
  <c r="J221" s="1"/>
  <c r="M220"/>
  <c r="J220" s="1"/>
  <c r="M219"/>
  <c r="J219" s="1"/>
  <c r="M218"/>
  <c r="J218" s="1"/>
  <c r="M217"/>
  <c r="J217" s="1"/>
  <c r="M216"/>
  <c r="J216" s="1"/>
  <c r="L216"/>
  <c r="I216" s="1"/>
  <c r="K216"/>
  <c r="H216" s="1"/>
  <c r="G216" s="1"/>
  <c r="M215"/>
  <c r="J215" s="1"/>
  <c r="L215"/>
  <c r="I215" s="1"/>
  <c r="K215"/>
  <c r="H215" s="1"/>
  <c r="G215" s="1"/>
  <c r="M214"/>
  <c r="J214" s="1"/>
  <c r="L214"/>
  <c r="I214" s="1"/>
  <c r="K214"/>
  <c r="H214" s="1"/>
  <c r="G214" s="1"/>
  <c r="M213"/>
  <c r="J213" s="1"/>
  <c r="L213"/>
  <c r="I213" s="1"/>
  <c r="K213"/>
  <c r="H213" s="1"/>
  <c r="G213" s="1"/>
  <c r="M212"/>
  <c r="J212" s="1"/>
  <c r="M211"/>
  <c r="J211" s="1"/>
  <c r="M210"/>
  <c r="J210" s="1"/>
  <c r="L210"/>
  <c r="K210"/>
  <c r="M209"/>
  <c r="J209" s="1"/>
  <c r="L209"/>
  <c r="I209" s="1"/>
  <c r="K209"/>
  <c r="H209" s="1"/>
  <c r="G209" s="1"/>
  <c r="M208"/>
  <c r="J208" s="1"/>
  <c r="M207"/>
  <c r="J207" s="1"/>
  <c r="M206"/>
  <c r="J206" s="1"/>
  <c r="M205"/>
  <c r="J205" s="1"/>
  <c r="M204"/>
  <c r="J204" s="1"/>
  <c r="M203"/>
  <c r="J203" s="1"/>
  <c r="M202"/>
  <c r="J202" s="1"/>
  <c r="M201"/>
  <c r="M200"/>
  <c r="J200" s="1"/>
  <c r="M199"/>
  <c r="J199" s="1"/>
  <c r="M198"/>
  <c r="J198" s="1"/>
  <c r="L198"/>
  <c r="I198" s="1"/>
  <c r="K198"/>
  <c r="H198" s="1"/>
  <c r="G198" s="1"/>
  <c r="M197"/>
  <c r="J197" s="1"/>
  <c r="M196"/>
  <c r="J196" s="1"/>
  <c r="M195"/>
  <c r="J195" s="1"/>
  <c r="L195"/>
  <c r="I195" s="1"/>
  <c r="K195"/>
  <c r="H195" s="1"/>
  <c r="G195" s="1"/>
  <c r="M194"/>
  <c r="J194" s="1"/>
  <c r="M193"/>
  <c r="M192"/>
  <c r="J192" s="1"/>
  <c r="M191"/>
  <c r="J191" s="1"/>
  <c r="L191"/>
  <c r="I191" s="1"/>
  <c r="K191"/>
  <c r="H191" s="1"/>
  <c r="G191" s="1"/>
  <c r="M190"/>
  <c r="J190" s="1"/>
  <c r="L190"/>
  <c r="I190" s="1"/>
  <c r="K190"/>
  <c r="H190" s="1"/>
  <c r="G190" s="1"/>
  <c r="M189"/>
  <c r="J189" s="1"/>
  <c r="M188"/>
  <c r="J188" s="1"/>
  <c r="M187"/>
  <c r="J187" s="1"/>
  <c r="M186"/>
  <c r="J186" s="1"/>
  <c r="M185"/>
  <c r="J185" s="1"/>
  <c r="L185"/>
  <c r="K185"/>
  <c r="M183"/>
  <c r="J183" s="1"/>
  <c r="M182"/>
  <c r="L182"/>
  <c r="K182"/>
  <c r="M180"/>
  <c r="M179"/>
  <c r="J179" s="1"/>
  <c r="M177"/>
  <c r="M178" s="1"/>
  <c r="M176"/>
  <c r="M174"/>
  <c r="M173"/>
  <c r="M172"/>
  <c r="J172" s="1"/>
  <c r="M171"/>
  <c r="J171" s="1"/>
  <c r="M170"/>
  <c r="J170" s="1"/>
  <c r="M169"/>
  <c r="J169" s="1"/>
  <c r="M168"/>
  <c r="J168" s="1"/>
  <c r="M167"/>
  <c r="J167" s="1"/>
  <c r="M166"/>
  <c r="J166" s="1"/>
  <c r="M165"/>
  <c r="J165" s="1"/>
  <c r="M164"/>
  <c r="J164" s="1"/>
  <c r="M163"/>
  <c r="J163" s="1"/>
  <c r="M162"/>
  <c r="J162" s="1"/>
  <c r="L162"/>
  <c r="M161"/>
  <c r="J161" s="1"/>
  <c r="M160"/>
  <c r="J160" s="1"/>
  <c r="M159"/>
  <c r="J159" s="1"/>
  <c r="M158"/>
  <c r="J158" s="1"/>
  <c r="M157"/>
  <c r="J157" s="1"/>
  <c r="M156"/>
  <c r="J156" s="1"/>
  <c r="M155"/>
  <c r="J155" s="1"/>
  <c r="L155"/>
  <c r="I155" s="1"/>
  <c r="K155"/>
  <c r="H155" s="1"/>
  <c r="G155" s="1"/>
  <c r="M154"/>
  <c r="J154" s="1"/>
  <c r="L154"/>
  <c r="I154" s="1"/>
  <c r="K154"/>
  <c r="H154" s="1"/>
  <c r="G154" s="1"/>
  <c r="M153"/>
  <c r="J153" s="1"/>
  <c r="M152"/>
  <c r="J152" s="1"/>
  <c r="M151"/>
  <c r="J151" s="1"/>
  <c r="M150"/>
  <c r="J150" s="1"/>
  <c r="M149"/>
  <c r="J149" s="1"/>
  <c r="M148"/>
  <c r="J148" s="1"/>
  <c r="M147"/>
  <c r="J147" s="1"/>
  <c r="M146"/>
  <c r="J146" s="1"/>
  <c r="M145"/>
  <c r="J145" s="1"/>
  <c r="L145"/>
  <c r="K145"/>
  <c r="H145" s="1"/>
  <c r="G145" s="1"/>
  <c r="M144"/>
  <c r="J144" s="1"/>
  <c r="L144"/>
  <c r="I144" s="1"/>
  <c r="K144"/>
  <c r="H144" s="1"/>
  <c r="G144" s="1"/>
  <c r="M143"/>
  <c r="J143" s="1"/>
  <c r="M142"/>
  <c r="J142" s="1"/>
  <c r="M141"/>
  <c r="J141" s="1"/>
  <c r="L141"/>
  <c r="K141"/>
  <c r="H141" s="1"/>
  <c r="G141" s="1"/>
  <c r="M140"/>
  <c r="J140" s="1"/>
  <c r="M139"/>
  <c r="J139" s="1"/>
  <c r="M138"/>
  <c r="J138" s="1"/>
  <c r="M137"/>
  <c r="J137" s="1"/>
  <c r="M136"/>
  <c r="J136" s="1"/>
  <c r="M135"/>
  <c r="J135" s="1"/>
  <c r="M134"/>
  <c r="J134" s="1"/>
  <c r="M133"/>
  <c r="J133" s="1"/>
  <c r="M132"/>
  <c r="J132" s="1"/>
  <c r="M131"/>
  <c r="J131" s="1"/>
  <c r="M130"/>
  <c r="M129"/>
  <c r="J129" s="1"/>
  <c r="M128"/>
  <c r="J128" s="1"/>
  <c r="M127"/>
  <c r="J127" s="1"/>
  <c r="M126"/>
  <c r="J126" s="1"/>
  <c r="M124"/>
  <c r="M122"/>
  <c r="M121"/>
  <c r="M120"/>
  <c r="J120" s="1"/>
  <c r="M119"/>
  <c r="J119" s="1"/>
  <c r="L119"/>
  <c r="K119"/>
  <c r="H119" s="1"/>
  <c r="G119" s="1"/>
  <c r="M118"/>
  <c r="J118" s="1"/>
  <c r="M117"/>
  <c r="J117" s="1"/>
  <c r="M116"/>
  <c r="J116" s="1"/>
  <c r="M115"/>
  <c r="J115" s="1"/>
  <c r="M114"/>
  <c r="J114" s="1"/>
  <c r="M113"/>
  <c r="J113" s="1"/>
  <c r="M112"/>
  <c r="J112" s="1"/>
  <c r="M111"/>
  <c r="J111" s="1"/>
  <c r="L111"/>
  <c r="M110"/>
  <c r="J110" s="1"/>
  <c r="L110"/>
  <c r="I110" s="1"/>
  <c r="K110"/>
  <c r="H110" s="1"/>
  <c r="G110" s="1"/>
  <c r="M109"/>
  <c r="J109" s="1"/>
  <c r="L109"/>
  <c r="I109" s="1"/>
  <c r="K109"/>
  <c r="H109" s="1"/>
  <c r="G109" s="1"/>
  <c r="M108"/>
  <c r="J108" s="1"/>
  <c r="L108"/>
  <c r="I108" s="1"/>
  <c r="K108"/>
  <c r="H108" s="1"/>
  <c r="G108" s="1"/>
  <c r="M107"/>
  <c r="J107" s="1"/>
  <c r="L107"/>
  <c r="I107" s="1"/>
  <c r="K107"/>
  <c r="H107" s="1"/>
  <c r="G107" s="1"/>
  <c r="M106"/>
  <c r="J106" s="1"/>
  <c r="M105"/>
  <c r="J105" s="1"/>
  <c r="M104"/>
  <c r="J104" s="1"/>
  <c r="M103"/>
  <c r="J103" s="1"/>
  <c r="M102"/>
  <c r="J102" s="1"/>
  <c r="M101"/>
  <c r="J101" s="1"/>
  <c r="M100"/>
  <c r="J100" s="1"/>
  <c r="M99"/>
  <c r="J99" s="1"/>
  <c r="M98"/>
  <c r="J98" s="1"/>
  <c r="M97"/>
  <c r="J97" s="1"/>
  <c r="M96"/>
  <c r="J96" s="1"/>
  <c r="M95"/>
  <c r="M94"/>
  <c r="J94" s="1"/>
  <c r="M93"/>
  <c r="M92"/>
  <c r="J92" s="1"/>
  <c r="M91"/>
  <c r="J91" s="1"/>
  <c r="M90"/>
  <c r="J90" s="1"/>
  <c r="M89"/>
  <c r="J89" s="1"/>
  <c r="M88"/>
  <c r="J88" s="1"/>
  <c r="M87"/>
  <c r="J87" s="1"/>
  <c r="M86"/>
  <c r="J86" s="1"/>
  <c r="L86"/>
  <c r="I86" s="1"/>
  <c r="K86"/>
  <c r="H86" s="1"/>
  <c r="G86" s="1"/>
  <c r="M85"/>
  <c r="J85" s="1"/>
  <c r="M84"/>
  <c r="M83"/>
  <c r="J83" s="1"/>
  <c r="L83"/>
  <c r="I83" s="1"/>
  <c r="K83"/>
  <c r="H83" s="1"/>
  <c r="G83" s="1"/>
  <c r="M82"/>
  <c r="J82" s="1"/>
  <c r="M81"/>
  <c r="J81" s="1"/>
  <c r="L81"/>
  <c r="I81" s="1"/>
  <c r="K81"/>
  <c r="H81" s="1"/>
  <c r="G81" s="1"/>
  <c r="M80"/>
  <c r="J80" s="1"/>
  <c r="L80"/>
  <c r="I80" s="1"/>
  <c r="K80"/>
  <c r="H80" s="1"/>
  <c r="G80" s="1"/>
  <c r="M79"/>
  <c r="J79" s="1"/>
  <c r="L79"/>
  <c r="I79" s="1"/>
  <c r="K79"/>
  <c r="H79" s="1"/>
  <c r="G79" s="1"/>
  <c r="M78"/>
  <c r="J78" s="1"/>
  <c r="M77"/>
  <c r="L77"/>
  <c r="L78" s="1"/>
  <c r="I78" s="1"/>
  <c r="K77"/>
  <c r="M76"/>
  <c r="L76"/>
  <c r="K76"/>
  <c r="M75"/>
  <c r="J75" s="1"/>
  <c r="L75"/>
  <c r="I75" s="1"/>
  <c r="K75"/>
  <c r="H75" s="1"/>
  <c r="G75" s="1"/>
  <c r="M74"/>
  <c r="J74" s="1"/>
  <c r="L74"/>
  <c r="I74" s="1"/>
  <c r="K74"/>
  <c r="H74" s="1"/>
  <c r="G74" s="1"/>
  <c r="M73"/>
  <c r="J73" s="1"/>
  <c r="M72"/>
  <c r="J72" s="1"/>
  <c r="L72"/>
  <c r="K72"/>
  <c r="H72" s="1"/>
  <c r="G72" s="1"/>
  <c r="M71"/>
  <c r="J71" s="1"/>
  <c r="M70"/>
  <c r="J70" s="1"/>
  <c r="M68"/>
  <c r="M67"/>
  <c r="J67" s="1"/>
  <c r="M65"/>
  <c r="M64"/>
  <c r="J64" s="1"/>
  <c r="M62"/>
  <c r="M61"/>
  <c r="J61" s="1"/>
  <c r="M60"/>
  <c r="J60" s="1"/>
  <c r="L60"/>
  <c r="K60"/>
  <c r="H60" s="1"/>
  <c r="G60" s="1"/>
  <c r="M59"/>
  <c r="J59" s="1"/>
  <c r="L59"/>
  <c r="I59" s="1"/>
  <c r="K59"/>
  <c r="H59" s="1"/>
  <c r="G59" s="1"/>
  <c r="M58"/>
  <c r="J58" s="1"/>
  <c r="M57"/>
  <c r="J57" s="1"/>
  <c r="L57"/>
  <c r="K57"/>
  <c r="H57" s="1"/>
  <c r="G57" s="1"/>
  <c r="M56"/>
  <c r="J56" s="1"/>
  <c r="M55"/>
  <c r="J55" s="1"/>
  <c r="M54"/>
  <c r="J54" s="1"/>
  <c r="M53"/>
  <c r="J53" s="1"/>
  <c r="M52"/>
  <c r="J52" s="1"/>
  <c r="M51"/>
  <c r="J51" s="1"/>
  <c r="M50"/>
  <c r="J50" s="1"/>
  <c r="L50"/>
  <c r="I50" s="1"/>
  <c r="K50"/>
  <c r="M49"/>
  <c r="J49" s="1"/>
  <c r="M48"/>
  <c r="J48" s="1"/>
  <c r="L48"/>
  <c r="K48"/>
  <c r="H48" s="1"/>
  <c r="G48" s="1"/>
  <c r="M47"/>
  <c r="J47" s="1"/>
  <c r="M46"/>
  <c r="J46" s="1"/>
  <c r="L46"/>
  <c r="I46" s="1"/>
  <c r="K46"/>
  <c r="M45"/>
  <c r="J45" s="1"/>
  <c r="L45"/>
  <c r="I45" s="1"/>
  <c r="K45"/>
  <c r="H45" s="1"/>
  <c r="G45" s="1"/>
  <c r="M44"/>
  <c r="J44" s="1"/>
  <c r="L44"/>
  <c r="I44" s="1"/>
  <c r="K44"/>
  <c r="H44" s="1"/>
  <c r="G44" s="1"/>
  <c r="M43"/>
  <c r="J43" s="1"/>
  <c r="L43"/>
  <c r="I43" s="1"/>
  <c r="K43"/>
  <c r="H43" s="1"/>
  <c r="G43" s="1"/>
  <c r="M42"/>
  <c r="J42" s="1"/>
  <c r="L42"/>
  <c r="I42" s="1"/>
  <c r="M41"/>
  <c r="J41" s="1"/>
  <c r="L41"/>
  <c r="I41" s="1"/>
  <c r="K41"/>
  <c r="H41" s="1"/>
  <c r="G41" s="1"/>
  <c r="M40"/>
  <c r="J40" s="1"/>
  <c r="M39"/>
  <c r="L39"/>
  <c r="L40" s="1"/>
  <c r="I40" s="1"/>
  <c r="K39"/>
  <c r="M38"/>
  <c r="L38"/>
  <c r="K38"/>
  <c r="M37"/>
  <c r="M36"/>
  <c r="L36"/>
  <c r="K36"/>
  <c r="M35"/>
  <c r="J35" s="1"/>
  <c r="L35"/>
  <c r="I35" s="1"/>
  <c r="K35"/>
  <c r="H35" s="1"/>
  <c r="G35" s="1"/>
  <c r="M34"/>
  <c r="J34" s="1"/>
  <c r="L34"/>
  <c r="I34" s="1"/>
  <c r="K34"/>
  <c r="H34" s="1"/>
  <c r="G34" s="1"/>
  <c r="M33"/>
  <c r="L33"/>
  <c r="K33"/>
  <c r="M32"/>
  <c r="L32"/>
  <c r="K32"/>
  <c r="M31"/>
  <c r="J31" s="1"/>
  <c r="L31"/>
  <c r="I31" s="1"/>
  <c r="K31"/>
  <c r="H31" s="1"/>
  <c r="G31" s="1"/>
  <c r="M30"/>
  <c r="L30"/>
  <c r="K30"/>
  <c r="M29"/>
  <c r="J29" s="1"/>
  <c r="L29"/>
  <c r="I29" s="1"/>
  <c r="K29"/>
  <c r="H29" s="1"/>
  <c r="G29" s="1"/>
  <c r="M28"/>
  <c r="L28"/>
  <c r="K28"/>
  <c r="M27"/>
  <c r="M26"/>
  <c r="J26" s="1"/>
  <c r="L26"/>
  <c r="I26" s="1"/>
  <c r="K26"/>
  <c r="H26" s="1"/>
  <c r="G26" s="1"/>
  <c r="M25"/>
  <c r="M24"/>
  <c r="M23"/>
  <c r="L23"/>
  <c r="K23"/>
  <c r="M22"/>
  <c r="J22" s="1"/>
  <c r="M21"/>
  <c r="J21" s="1"/>
  <c r="L21"/>
  <c r="I21" s="1"/>
  <c r="K21"/>
  <c r="H21" s="1"/>
  <c r="G21" s="1"/>
  <c r="M20"/>
  <c r="J20" s="1"/>
  <c r="L20"/>
  <c r="I20" s="1"/>
  <c r="K20"/>
  <c r="H20" s="1"/>
  <c r="G20" s="1"/>
  <c r="M19"/>
  <c r="M18"/>
  <c r="M17"/>
  <c r="M16"/>
  <c r="J16" s="1"/>
  <c r="M15"/>
  <c r="J15" s="1"/>
  <c r="M14"/>
  <c r="J14" s="1"/>
  <c r="M13"/>
  <c r="J13" s="1"/>
  <c r="M12"/>
  <c r="J12" s="1"/>
  <c r="L12"/>
  <c r="I12" s="1"/>
  <c r="K12"/>
  <c r="M11"/>
  <c r="J11" s="1"/>
  <c r="M10"/>
  <c r="J10" s="1"/>
  <c r="M9"/>
  <c r="J9" s="1"/>
  <c r="L9"/>
  <c r="K9"/>
  <c r="H9" s="1"/>
  <c r="G9" s="1"/>
  <c r="M8"/>
  <c r="J8" s="1"/>
  <c r="M7"/>
  <c r="J7" s="1"/>
  <c r="L7"/>
  <c r="I7" s="1"/>
  <c r="K7"/>
  <c r="H7" s="1"/>
  <c r="G7" s="1"/>
  <c r="M6"/>
  <c r="J6" s="1"/>
  <c r="M5"/>
  <c r="J5" s="1"/>
  <c r="L5"/>
  <c r="I5" s="1"/>
  <c r="K5"/>
  <c r="H5" s="1"/>
  <c r="G5" s="1"/>
  <c r="M4"/>
  <c r="J4" s="1"/>
  <c r="AB3"/>
  <c r="AB4" s="1"/>
  <c r="AB5" s="1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B37" s="1"/>
  <c r="AB38" s="1"/>
  <c r="AB39" s="1"/>
  <c r="AB40" s="1"/>
  <c r="AB41" s="1"/>
  <c r="AB42" s="1"/>
  <c r="AB43" s="1"/>
  <c r="AB44" s="1"/>
  <c r="AB45" s="1"/>
  <c r="AB46" s="1"/>
  <c r="AB47" s="1"/>
  <c r="AB48" s="1"/>
  <c r="AB49" s="1"/>
  <c r="AB50" s="1"/>
  <c r="AB51" s="1"/>
  <c r="AB52" s="1"/>
  <c r="AB53" s="1"/>
  <c r="AB54" s="1"/>
  <c r="AB55" s="1"/>
  <c r="AB56" s="1"/>
  <c r="AB57" s="1"/>
  <c r="AB58" s="1"/>
  <c r="AB59" s="1"/>
  <c r="AB60" s="1"/>
  <c r="AB61" s="1"/>
  <c r="AB62" s="1"/>
  <c r="AB63" s="1"/>
  <c r="AB64" s="1"/>
  <c r="AB65" s="1"/>
  <c r="AB66" s="1"/>
  <c r="AB67" s="1"/>
  <c r="AB68" s="1"/>
  <c r="AB69" s="1"/>
  <c r="AB70" s="1"/>
  <c r="AB71" s="1"/>
  <c r="AB72" s="1"/>
  <c r="AB73" s="1"/>
  <c r="AB74" s="1"/>
  <c r="AB75" s="1"/>
  <c r="AB76" s="1"/>
  <c r="AB77" s="1"/>
  <c r="AB78" s="1"/>
  <c r="AB79" s="1"/>
  <c r="AB80" s="1"/>
  <c r="AB81" s="1"/>
  <c r="AB82" s="1"/>
  <c r="AB83" s="1"/>
  <c r="AB84" s="1"/>
  <c r="AB85" s="1"/>
  <c r="AB86" s="1"/>
  <c r="AB87" s="1"/>
  <c r="AB88" s="1"/>
  <c r="AB89" s="1"/>
  <c r="AB90" s="1"/>
  <c r="AB91" s="1"/>
  <c r="AB92" s="1"/>
  <c r="AB93" s="1"/>
  <c r="AB94" s="1"/>
  <c r="AB95" s="1"/>
  <c r="AB96" s="1"/>
  <c r="AB97" s="1"/>
  <c r="AB98" s="1"/>
  <c r="AB99" s="1"/>
  <c r="AB100" s="1"/>
  <c r="AB101" s="1"/>
  <c r="AB102" s="1"/>
  <c r="AB103" s="1"/>
  <c r="AB104" s="1"/>
  <c r="AB105" s="1"/>
  <c r="AB106" s="1"/>
  <c r="AB107" s="1"/>
  <c r="AB108" s="1"/>
  <c r="AB109" s="1"/>
  <c r="AB110" s="1"/>
  <c r="AB111" s="1"/>
  <c r="AB112" s="1"/>
  <c r="AB113" s="1"/>
  <c r="AB114" s="1"/>
  <c r="AB115" s="1"/>
  <c r="AB116" s="1"/>
  <c r="AB117" s="1"/>
  <c r="AB118" s="1"/>
  <c r="AB119" s="1"/>
  <c r="AB120" s="1"/>
  <c r="AB121" s="1"/>
  <c r="AB122" s="1"/>
  <c r="AB123" s="1"/>
  <c r="AB124" s="1"/>
  <c r="AB125" s="1"/>
  <c r="AB126" s="1"/>
  <c r="AB127" s="1"/>
  <c r="AB128" s="1"/>
  <c r="AB129" s="1"/>
  <c r="AB130" s="1"/>
  <c r="AB131" s="1"/>
  <c r="AB132" s="1"/>
  <c r="AB133" s="1"/>
  <c r="AB134" s="1"/>
  <c r="AB135" s="1"/>
  <c r="AB136" s="1"/>
  <c r="AB137" s="1"/>
  <c r="AB138" s="1"/>
  <c r="AB139" s="1"/>
  <c r="AB140" s="1"/>
  <c r="AB141" s="1"/>
  <c r="AB142" s="1"/>
  <c r="AB143" s="1"/>
  <c r="AB144" s="1"/>
  <c r="AB145" s="1"/>
  <c r="AB146" s="1"/>
  <c r="AB147" s="1"/>
  <c r="AB148" s="1"/>
  <c r="AB149" s="1"/>
  <c r="AB150" s="1"/>
  <c r="AB151" s="1"/>
  <c r="AB152" s="1"/>
  <c r="AB153" s="1"/>
  <c r="AB154" s="1"/>
  <c r="AB155" s="1"/>
  <c r="AB156" s="1"/>
  <c r="AB157" s="1"/>
  <c r="AB158" s="1"/>
  <c r="AB159" s="1"/>
  <c r="AB160" s="1"/>
  <c r="AB161" s="1"/>
  <c r="AB162" s="1"/>
  <c r="AB163" s="1"/>
  <c r="AB164" s="1"/>
  <c r="AB165" s="1"/>
  <c r="AB166" s="1"/>
  <c r="AB167" s="1"/>
  <c r="AB168" s="1"/>
  <c r="AB169" s="1"/>
  <c r="AB170" s="1"/>
  <c r="AB171" s="1"/>
  <c r="AB172" s="1"/>
  <c r="AB173" s="1"/>
  <c r="AB174" s="1"/>
  <c r="AB175" s="1"/>
  <c r="AB176" s="1"/>
  <c r="AB177" s="1"/>
  <c r="AB178" s="1"/>
  <c r="AB179" s="1"/>
  <c r="AB180" s="1"/>
  <c r="AB181" s="1"/>
  <c r="AB182" s="1"/>
  <c r="AB183" s="1"/>
  <c r="AB184" s="1"/>
  <c r="AB185" s="1"/>
  <c r="AB186" s="1"/>
  <c r="AB187" s="1"/>
  <c r="AB188" s="1"/>
  <c r="AB189" s="1"/>
  <c r="AB190" s="1"/>
  <c r="AB191" s="1"/>
  <c r="AB192" s="1"/>
  <c r="AB193" s="1"/>
  <c r="AB194" s="1"/>
  <c r="AB195" s="1"/>
  <c r="AB196" s="1"/>
  <c r="AB197" s="1"/>
  <c r="AB198" s="1"/>
  <c r="AB199" s="1"/>
  <c r="AB200" s="1"/>
  <c r="AB201" s="1"/>
  <c r="AB202" s="1"/>
  <c r="AB203" s="1"/>
  <c r="AB204" s="1"/>
  <c r="AB205" s="1"/>
  <c r="AB206" s="1"/>
  <c r="AB207" s="1"/>
  <c r="AB208" s="1"/>
  <c r="AB209" s="1"/>
  <c r="AB210" s="1"/>
  <c r="AB211" s="1"/>
  <c r="AB212" s="1"/>
  <c r="AB213" s="1"/>
  <c r="AB214" s="1"/>
  <c r="AB215" s="1"/>
  <c r="AB216" s="1"/>
  <c r="AB217" s="1"/>
  <c r="AB218" s="1"/>
  <c r="AB219" s="1"/>
  <c r="AB220" s="1"/>
  <c r="AB221" s="1"/>
  <c r="AB222" s="1"/>
  <c r="AB223" s="1"/>
  <c r="AB224" s="1"/>
  <c r="AB225" s="1"/>
  <c r="AB226" s="1"/>
  <c r="AB227" s="1"/>
  <c r="AB228" s="1"/>
  <c r="AB229" s="1"/>
  <c r="AB230" s="1"/>
  <c r="AB231" s="1"/>
  <c r="AB232" s="1"/>
  <c r="AB233" s="1"/>
  <c r="AB234" s="1"/>
  <c r="AB235" s="1"/>
  <c r="AB236" s="1"/>
  <c r="AB237" s="1"/>
  <c r="AB238" s="1"/>
  <c r="AB239" s="1"/>
  <c r="AB240" s="1"/>
  <c r="AB241" s="1"/>
  <c r="AB242" s="1"/>
  <c r="AB243" s="1"/>
  <c r="AB244" s="1"/>
  <c r="AB245" s="1"/>
  <c r="AB246" s="1"/>
  <c r="AB247" s="1"/>
  <c r="AB248" s="1"/>
  <c r="AB249" s="1"/>
  <c r="AB250" s="1"/>
  <c r="AB251" s="1"/>
  <c r="AB252" s="1"/>
  <c r="AB253" s="1"/>
  <c r="AB254" s="1"/>
  <c r="AB255" s="1"/>
  <c r="AB256" s="1"/>
  <c r="AB257" s="1"/>
  <c r="AB258" s="1"/>
  <c r="AB259" s="1"/>
  <c r="AB260" s="1"/>
  <c r="AB261" s="1"/>
  <c r="AB262" s="1"/>
  <c r="AB263" s="1"/>
  <c r="AB264" s="1"/>
  <c r="AB265" s="1"/>
  <c r="AB266" s="1"/>
  <c r="AB267" s="1"/>
  <c r="AB268" s="1"/>
  <c r="AB269" s="1"/>
  <c r="AB270" s="1"/>
  <c r="AB271" s="1"/>
  <c r="AB272" s="1"/>
  <c r="AB273" s="1"/>
  <c r="AB274" s="1"/>
  <c r="AB275" s="1"/>
  <c r="AB276" s="1"/>
  <c r="AB277" s="1"/>
  <c r="AB278" s="1"/>
  <c r="AB279" s="1"/>
  <c r="AB280" s="1"/>
  <c r="AB281" s="1"/>
  <c r="AB282" s="1"/>
  <c r="AB283" s="1"/>
  <c r="AB284" s="1"/>
  <c r="AB285" s="1"/>
  <c r="AB286" s="1"/>
  <c r="AB287" s="1"/>
  <c r="AB288" s="1"/>
  <c r="AB289" s="1"/>
  <c r="AB290" s="1"/>
  <c r="AB291" s="1"/>
  <c r="AB292" s="1"/>
  <c r="AB293" s="1"/>
  <c r="AB294" s="1"/>
  <c r="AB295" s="1"/>
  <c r="AB296" s="1"/>
  <c r="AB297" s="1"/>
  <c r="AB298" s="1"/>
  <c r="AB299" s="1"/>
  <c r="AB300" s="1"/>
  <c r="AB301" s="1"/>
  <c r="AB302" s="1"/>
  <c r="AB303" s="1"/>
  <c r="AB304" s="1"/>
  <c r="AB305" s="1"/>
  <c r="AB306" s="1"/>
  <c r="AB307" s="1"/>
  <c r="AB308" s="1"/>
  <c r="AB309" s="1"/>
  <c r="AB310" s="1"/>
  <c r="AB311" s="1"/>
  <c r="AB312" s="1"/>
  <c r="AB313" s="1"/>
  <c r="AB314" s="1"/>
  <c r="AB315" s="1"/>
  <c r="AB316" s="1"/>
  <c r="AB317" s="1"/>
  <c r="AB318" s="1"/>
  <c r="AB319" s="1"/>
  <c r="AB320" s="1"/>
  <c r="AB321" s="1"/>
  <c r="AB322" s="1"/>
  <c r="AB323" s="1"/>
  <c r="AB324" s="1"/>
  <c r="AB325" s="1"/>
  <c r="AB326" s="1"/>
  <c r="AB327" s="1"/>
  <c r="AB328" s="1"/>
  <c r="AB329" s="1"/>
  <c r="AB330" s="1"/>
  <c r="AB331" s="1"/>
  <c r="AB332" s="1"/>
  <c r="AB333" s="1"/>
  <c r="AB334" s="1"/>
  <c r="AB335" s="1"/>
  <c r="AB336" s="1"/>
  <c r="AB337" s="1"/>
  <c r="AB338" s="1"/>
  <c r="AB339" s="1"/>
  <c r="AB340" s="1"/>
  <c r="AB341" s="1"/>
  <c r="AB342" s="1"/>
  <c r="AB343" s="1"/>
  <c r="AB344" s="1"/>
  <c r="AB345" s="1"/>
  <c r="AB346" s="1"/>
  <c r="AB347" s="1"/>
  <c r="AB348" s="1"/>
  <c r="AB349" s="1"/>
  <c r="AB350" s="1"/>
  <c r="AB351" s="1"/>
  <c r="AB352" s="1"/>
  <c r="AB353" s="1"/>
  <c r="AB354" s="1"/>
  <c r="AB355" s="1"/>
  <c r="AB356" s="1"/>
  <c r="AB357" s="1"/>
  <c r="AB358" s="1"/>
  <c r="AB359" s="1"/>
  <c r="AB360" s="1"/>
  <c r="AB361" s="1"/>
  <c r="AB362" s="1"/>
  <c r="AB363" s="1"/>
  <c r="AB364" s="1"/>
  <c r="AB365" s="1"/>
  <c r="AB366" s="1"/>
  <c r="AB367" s="1"/>
  <c r="AB368" s="1"/>
  <c r="AB369" s="1"/>
  <c r="AB370" s="1"/>
  <c r="AB371" s="1"/>
  <c r="AB372" s="1"/>
  <c r="AB373" s="1"/>
  <c r="AB374" s="1"/>
  <c r="AB375" s="1"/>
  <c r="AB376" s="1"/>
  <c r="AB377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A35" s="1"/>
  <c r="AA36" s="1"/>
  <c r="AA37" s="1"/>
  <c r="AA38" s="1"/>
  <c r="AA39" s="1"/>
  <c r="AA40" s="1"/>
  <c r="AA41" s="1"/>
  <c r="AA42" s="1"/>
  <c r="AA43" s="1"/>
  <c r="AA44" s="1"/>
  <c r="AA45" s="1"/>
  <c r="AA46" s="1"/>
  <c r="AA47" s="1"/>
  <c r="AA48" s="1"/>
  <c r="AA49" s="1"/>
  <c r="AA50" s="1"/>
  <c r="AA51" s="1"/>
  <c r="AA52" s="1"/>
  <c r="AA53" s="1"/>
  <c r="AA54" s="1"/>
  <c r="AA55" s="1"/>
  <c r="AA56" s="1"/>
  <c r="AA57" s="1"/>
  <c r="AA58" s="1"/>
  <c r="AA59" s="1"/>
  <c r="AA60" s="1"/>
  <c r="AA61" s="1"/>
  <c r="AA62" s="1"/>
  <c r="AA63" s="1"/>
  <c r="AA64" s="1"/>
  <c r="AA65" s="1"/>
  <c r="AA66" s="1"/>
  <c r="AA67" s="1"/>
  <c r="AA68" s="1"/>
  <c r="AA69" s="1"/>
  <c r="AA70" s="1"/>
  <c r="AA71" s="1"/>
  <c r="AA72" s="1"/>
  <c r="AA73" s="1"/>
  <c r="AA74" s="1"/>
  <c r="AA75" s="1"/>
  <c r="AA76" s="1"/>
  <c r="AA77" s="1"/>
  <c r="AA78" s="1"/>
  <c r="AA79" s="1"/>
  <c r="AA80" s="1"/>
  <c r="AA81" s="1"/>
  <c r="AA82" s="1"/>
  <c r="AA83" s="1"/>
  <c r="AA84" s="1"/>
  <c r="AA85" s="1"/>
  <c r="AA86" s="1"/>
  <c r="AA87" s="1"/>
  <c r="AA88" s="1"/>
  <c r="AA89" s="1"/>
  <c r="AA90" s="1"/>
  <c r="AA91" s="1"/>
  <c r="AA92" s="1"/>
  <c r="AA93" s="1"/>
  <c r="AA94" s="1"/>
  <c r="AA95" s="1"/>
  <c r="AA96" s="1"/>
  <c r="AA97" s="1"/>
  <c r="AA98" s="1"/>
  <c r="AA99" s="1"/>
  <c r="AA100" s="1"/>
  <c r="AA101" s="1"/>
  <c r="AA102" s="1"/>
  <c r="AA103" s="1"/>
  <c r="AA104" s="1"/>
  <c r="AA105" s="1"/>
  <c r="AA106" s="1"/>
  <c r="AA107" s="1"/>
  <c r="AA108" s="1"/>
  <c r="AA109" s="1"/>
  <c r="AA110" s="1"/>
  <c r="AA111" s="1"/>
  <c r="AA112" s="1"/>
  <c r="AA113" s="1"/>
  <c r="AA114" s="1"/>
  <c r="AA115" s="1"/>
  <c r="AA116" s="1"/>
  <c r="AA117" s="1"/>
  <c r="AA118" s="1"/>
  <c r="AA119" s="1"/>
  <c r="AA120" s="1"/>
  <c r="AA121" s="1"/>
  <c r="AA122" s="1"/>
  <c r="AA123" s="1"/>
  <c r="AA124" s="1"/>
  <c r="AA125" s="1"/>
  <c r="AA126" s="1"/>
  <c r="AA127" s="1"/>
  <c r="AA128" s="1"/>
  <c r="AA129" s="1"/>
  <c r="AA130" s="1"/>
  <c r="AA131" s="1"/>
  <c r="AA132" s="1"/>
  <c r="AA133" s="1"/>
  <c r="AA134" s="1"/>
  <c r="AA135" s="1"/>
  <c r="AA136" s="1"/>
  <c r="AA137" s="1"/>
  <c r="AA138" s="1"/>
  <c r="AA139" s="1"/>
  <c r="AA140" s="1"/>
  <c r="AA141" s="1"/>
  <c r="AA142" s="1"/>
  <c r="AA143" s="1"/>
  <c r="AA144" s="1"/>
  <c r="AA145" s="1"/>
  <c r="AA146" s="1"/>
  <c r="AA147" s="1"/>
  <c r="AA148" s="1"/>
  <c r="AA149" s="1"/>
  <c r="AA150" s="1"/>
  <c r="AA151" s="1"/>
  <c r="AA152" s="1"/>
  <c r="AA153" s="1"/>
  <c r="AA154" s="1"/>
  <c r="AA155" s="1"/>
  <c r="AA156" s="1"/>
  <c r="AA157" s="1"/>
  <c r="AA158" s="1"/>
  <c r="AA159" s="1"/>
  <c r="AA160" s="1"/>
  <c r="AA161" s="1"/>
  <c r="AA162" s="1"/>
  <c r="AA163" s="1"/>
  <c r="AA164" s="1"/>
  <c r="AA165" s="1"/>
  <c r="AA166" s="1"/>
  <c r="AA167" s="1"/>
  <c r="AA168" s="1"/>
  <c r="AA169" s="1"/>
  <c r="AA170" s="1"/>
  <c r="AA171" s="1"/>
  <c r="AA172" s="1"/>
  <c r="AA173" s="1"/>
  <c r="AA174" s="1"/>
  <c r="AA175" s="1"/>
  <c r="AA176" s="1"/>
  <c r="AA177" s="1"/>
  <c r="AA178" s="1"/>
  <c r="AA179" s="1"/>
  <c r="AA180" s="1"/>
  <c r="AA181" s="1"/>
  <c r="AA182" s="1"/>
  <c r="AA183" s="1"/>
  <c r="AA184" s="1"/>
  <c r="AA185" s="1"/>
  <c r="AA186" s="1"/>
  <c r="AA187" s="1"/>
  <c r="AA188" s="1"/>
  <c r="AA189" s="1"/>
  <c r="AA190" s="1"/>
  <c r="AA191" s="1"/>
  <c r="AA192" s="1"/>
  <c r="AA193" s="1"/>
  <c r="AA194" s="1"/>
  <c r="AA195" s="1"/>
  <c r="AA196" s="1"/>
  <c r="AA197" s="1"/>
  <c r="AA198" s="1"/>
  <c r="AA199" s="1"/>
  <c r="AA200" s="1"/>
  <c r="AA201" s="1"/>
  <c r="AA202" s="1"/>
  <c r="AA203" s="1"/>
  <c r="AA204" s="1"/>
  <c r="AA205" s="1"/>
  <c r="AA206" s="1"/>
  <c r="AA207" s="1"/>
  <c r="AA208" s="1"/>
  <c r="AA209" s="1"/>
  <c r="AA210" s="1"/>
  <c r="AA211" s="1"/>
  <c r="AA212" s="1"/>
  <c r="AA213" s="1"/>
  <c r="AA214" s="1"/>
  <c r="AA215" s="1"/>
  <c r="AA216" s="1"/>
  <c r="AA217" s="1"/>
  <c r="AA218" s="1"/>
  <c r="AA219" s="1"/>
  <c r="AA220" s="1"/>
  <c r="AA221" s="1"/>
  <c r="AA222" s="1"/>
  <c r="AA223" s="1"/>
  <c r="AA224" s="1"/>
  <c r="AA225" s="1"/>
  <c r="AA226" s="1"/>
  <c r="AA227" s="1"/>
  <c r="AA228" s="1"/>
  <c r="AA229" s="1"/>
  <c r="AA230" s="1"/>
  <c r="AA231" s="1"/>
  <c r="AA232" s="1"/>
  <c r="AA233" s="1"/>
  <c r="AA234" s="1"/>
  <c r="AA235" s="1"/>
  <c r="AA236" s="1"/>
  <c r="AA237" s="1"/>
  <c r="AA238" s="1"/>
  <c r="AA239" s="1"/>
  <c r="AA240" s="1"/>
  <c r="AA241" s="1"/>
  <c r="AA242" s="1"/>
  <c r="AA243" s="1"/>
  <c r="AA244" s="1"/>
  <c r="AA245" s="1"/>
  <c r="AA246" s="1"/>
  <c r="AA247" s="1"/>
  <c r="AA248" s="1"/>
  <c r="AA249" s="1"/>
  <c r="AA250" s="1"/>
  <c r="AA251" s="1"/>
  <c r="AA252" s="1"/>
  <c r="AA253" s="1"/>
  <c r="AA254" s="1"/>
  <c r="AA255" s="1"/>
  <c r="AA256" s="1"/>
  <c r="AA257" s="1"/>
  <c r="AA258" s="1"/>
  <c r="AA259" s="1"/>
  <c r="AA260" s="1"/>
  <c r="AA261" s="1"/>
  <c r="AA262" s="1"/>
  <c r="AA263" s="1"/>
  <c r="AA264" s="1"/>
  <c r="AA265" s="1"/>
  <c r="AA266" s="1"/>
  <c r="AA267" s="1"/>
  <c r="AA268" s="1"/>
  <c r="AA269" s="1"/>
  <c r="AA270" s="1"/>
  <c r="Z3"/>
  <c r="Y3" s="1"/>
  <c r="W3"/>
  <c r="V3" s="1"/>
  <c r="M3"/>
  <c r="L3"/>
  <c r="L4" s="1"/>
  <c r="I4" s="1"/>
  <c r="K3"/>
  <c r="A721" i="18"/>
  <c r="A720"/>
  <c r="A719"/>
  <c r="A718"/>
  <c r="A717"/>
  <c r="A716"/>
  <c r="A715"/>
  <c r="A714"/>
  <c r="A713"/>
  <c r="A712"/>
  <c r="A711"/>
  <c r="A710"/>
  <c r="A709"/>
  <c r="A708"/>
  <c r="A707"/>
  <c r="A706"/>
  <c r="A705"/>
  <c r="A704"/>
  <c r="A703"/>
  <c r="A702"/>
  <c r="A701"/>
  <c r="A700"/>
  <c r="A699"/>
  <c r="A698"/>
  <c r="A697"/>
  <c r="A696"/>
  <c r="A695"/>
  <c r="A694"/>
  <c r="A693"/>
  <c r="A692"/>
  <c r="A691"/>
  <c r="A690"/>
  <c r="A689"/>
  <c r="A688"/>
  <c r="A687"/>
  <c r="A686"/>
  <c r="A685"/>
  <c r="A684"/>
  <c r="A683"/>
  <c r="A682"/>
  <c r="A681"/>
  <c r="A680"/>
  <c r="A679"/>
  <c r="A678"/>
  <c r="A677"/>
  <c r="A676"/>
  <c r="A675"/>
  <c r="A674"/>
  <c r="A673"/>
  <c r="A672"/>
  <c r="A671"/>
  <c r="A670"/>
  <c r="A669"/>
  <c r="A668"/>
  <c r="A667"/>
  <c r="A666"/>
  <c r="A665"/>
  <c r="A664"/>
  <c r="A663"/>
  <c r="A662"/>
  <c r="A661"/>
  <c r="A660"/>
  <c r="A659"/>
  <c r="A658"/>
  <c r="A657"/>
  <c r="A656"/>
  <c r="A655"/>
  <c r="A654"/>
  <c r="A653"/>
  <c r="A652"/>
  <c r="A651"/>
  <c r="A650"/>
  <c r="A649"/>
  <c r="A648"/>
  <c r="A647"/>
  <c r="A646"/>
  <c r="A645"/>
  <c r="A644"/>
  <c r="A643"/>
  <c r="A642"/>
  <c r="A641"/>
  <c r="A640"/>
  <c r="A639"/>
  <c r="A638"/>
  <c r="A637"/>
  <c r="A636"/>
  <c r="A635"/>
  <c r="A634"/>
  <c r="A633"/>
  <c r="A632"/>
  <c r="A631"/>
  <c r="A630"/>
  <c r="A629"/>
  <c r="A628"/>
  <c r="A627"/>
  <c r="A626"/>
  <c r="A625"/>
  <c r="A624"/>
  <c r="A623"/>
  <c r="A622"/>
  <c r="A621"/>
  <c r="A620"/>
  <c r="A619"/>
  <c r="A618"/>
  <c r="A617"/>
  <c r="A616"/>
  <c r="A615"/>
  <c r="A614"/>
  <c r="A613"/>
  <c r="A612"/>
  <c r="A611"/>
  <c r="A610"/>
  <c r="A609"/>
  <c r="A608"/>
  <c r="A607"/>
  <c r="A606"/>
  <c r="A605"/>
  <c r="A604"/>
  <c r="A603"/>
  <c r="A602"/>
  <c r="A601"/>
  <c r="A600"/>
  <c r="A599"/>
  <c r="A598"/>
  <c r="A597"/>
  <c r="A596"/>
  <c r="A595"/>
  <c r="A594"/>
  <c r="A593"/>
  <c r="A592"/>
  <c r="A591"/>
  <c r="A590"/>
  <c r="A589"/>
  <c r="A588"/>
  <c r="A587"/>
  <c r="A586"/>
  <c r="A585"/>
  <c r="A584"/>
  <c r="A583"/>
  <c r="A582"/>
  <c r="A581"/>
  <c r="A580"/>
  <c r="A579"/>
  <c r="A578"/>
  <c r="A577"/>
  <c r="A576"/>
  <c r="A575"/>
  <c r="A574"/>
  <c r="A573"/>
  <c r="A572"/>
  <c r="A571"/>
  <c r="A570"/>
  <c r="A569"/>
  <c r="A568"/>
  <c r="A567"/>
  <c r="A566"/>
  <c r="A565"/>
  <c r="A564"/>
  <c r="A563"/>
  <c r="A562"/>
  <c r="A561"/>
  <c r="A560"/>
  <c r="A559"/>
  <c r="A558"/>
  <c r="A557"/>
  <c r="A556"/>
  <c r="A555"/>
  <c r="A554"/>
  <c r="A553"/>
  <c r="A552"/>
  <c r="A551"/>
  <c r="A550"/>
  <c r="A549"/>
  <c r="A548"/>
  <c r="A547"/>
  <c r="A546"/>
  <c r="A545"/>
  <c r="A544"/>
  <c r="A543"/>
  <c r="A542"/>
  <c r="A541"/>
  <c r="A540"/>
  <c r="A539"/>
  <c r="A538"/>
  <c r="A537"/>
  <c r="A536"/>
  <c r="A535"/>
  <c r="A534"/>
  <c r="A533"/>
  <c r="A532"/>
  <c r="A531"/>
  <c r="A530"/>
  <c r="A529"/>
  <c r="A528"/>
  <c r="A527"/>
  <c r="A526"/>
  <c r="A525"/>
  <c r="A524"/>
  <c r="A523"/>
  <c r="A522"/>
  <c r="A521"/>
  <c r="A520"/>
  <c r="A519"/>
  <c r="A518"/>
  <c r="A517"/>
  <c r="A516"/>
  <c r="A515"/>
  <c r="A514"/>
  <c r="A513"/>
  <c r="A512"/>
  <c r="A511"/>
  <c r="A510"/>
  <c r="A509"/>
  <c r="A508"/>
  <c r="A507"/>
  <c r="A506"/>
  <c r="A505"/>
  <c r="A504"/>
  <c r="A503"/>
  <c r="A502"/>
  <c r="A501"/>
  <c r="A500"/>
  <c r="A499"/>
  <c r="A498"/>
  <c r="A497"/>
  <c r="A496"/>
  <c r="A495"/>
  <c r="A494"/>
  <c r="A493"/>
  <c r="A492"/>
  <c r="A491"/>
  <c r="A490"/>
  <c r="A489"/>
  <c r="A488"/>
  <c r="A487"/>
  <c r="A486"/>
  <c r="A485"/>
  <c r="A484"/>
  <c r="A483"/>
  <c r="A482"/>
  <c r="A481"/>
  <c r="A480"/>
  <c r="A479"/>
  <c r="A478"/>
  <c r="A477"/>
  <c r="A476"/>
  <c r="A475"/>
  <c r="A474"/>
  <c r="A473"/>
  <c r="A472"/>
  <c r="A471"/>
  <c r="A470"/>
  <c r="A469"/>
  <c r="A468"/>
  <c r="A467"/>
  <c r="A466"/>
  <c r="A465"/>
  <c r="A464"/>
  <c r="A463"/>
  <c r="A462"/>
  <c r="A461"/>
  <c r="A460"/>
  <c r="A459"/>
  <c r="A458"/>
  <c r="A457"/>
  <c r="A456"/>
  <c r="A455"/>
  <c r="A454"/>
  <c r="A453"/>
  <c r="A452"/>
  <c r="A451"/>
  <c r="A450"/>
  <c r="A449"/>
  <c r="A448"/>
  <c r="A447"/>
  <c r="A446"/>
  <c r="A445"/>
  <c r="A444"/>
  <c r="A443"/>
  <c r="A442"/>
  <c r="A441"/>
  <c r="A440"/>
  <c r="A439"/>
  <c r="A438"/>
  <c r="A437"/>
  <c r="A436"/>
  <c r="A435"/>
  <c r="A434"/>
  <c r="A433"/>
  <c r="A432"/>
  <c r="A431"/>
  <c r="A430"/>
  <c r="A429"/>
  <c r="A428"/>
  <c r="A427"/>
  <c r="A426"/>
  <c r="A425"/>
  <c r="A424"/>
  <c r="A423"/>
  <c r="A422"/>
  <c r="A421"/>
  <c r="A420"/>
  <c r="A419"/>
  <c r="A418"/>
  <c r="A417"/>
  <c r="A416"/>
  <c r="A415"/>
  <c r="A414"/>
  <c r="A413"/>
  <c r="A412"/>
  <c r="A411"/>
  <c r="A410"/>
  <c r="A409"/>
  <c r="A408"/>
  <c r="A407"/>
  <c r="A406"/>
  <c r="A405"/>
  <c r="A404"/>
  <c r="A403"/>
  <c r="A402"/>
  <c r="A401"/>
  <c r="A400"/>
  <c r="A399"/>
  <c r="A398"/>
  <c r="A397"/>
  <c r="A396"/>
  <c r="A395"/>
  <c r="A394"/>
  <c r="A393"/>
  <c r="A392"/>
  <c r="A391"/>
  <c r="A390"/>
  <c r="A389"/>
  <c r="A388"/>
  <c r="A387"/>
  <c r="A386"/>
  <c r="A385"/>
  <c r="A384"/>
  <c r="A383"/>
  <c r="A382"/>
  <c r="A381"/>
  <c r="A380"/>
  <c r="A379"/>
  <c r="A378"/>
  <c r="A377"/>
  <c r="A376"/>
  <c r="A375"/>
  <c r="A374"/>
  <c r="A373"/>
  <c r="A372"/>
  <c r="A371"/>
  <c r="A370"/>
  <c r="A369"/>
  <c r="A368"/>
  <c r="A367"/>
  <c r="A366"/>
  <c r="A365"/>
  <c r="A364"/>
  <c r="A363"/>
  <c r="A362"/>
  <c r="A361"/>
  <c r="A360"/>
  <c r="A359"/>
  <c r="A358"/>
  <c r="A357"/>
  <c r="A356"/>
  <c r="A355"/>
  <c r="A354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K47" i="23" l="1"/>
  <c r="H47" s="1"/>
  <c r="G47" s="1"/>
  <c r="H46"/>
  <c r="G46" s="1"/>
  <c r="K51"/>
  <c r="H51" s="1"/>
  <c r="G51" s="1"/>
  <c r="H50"/>
  <c r="G50" s="1"/>
  <c r="L58"/>
  <c r="I58" s="1"/>
  <c r="I57"/>
  <c r="M63"/>
  <c r="J62"/>
  <c r="M66"/>
  <c r="J66" s="1"/>
  <c r="J65"/>
  <c r="M69"/>
  <c r="J69" s="1"/>
  <c r="J68"/>
  <c r="L73"/>
  <c r="I73" s="1"/>
  <c r="I72"/>
  <c r="L93"/>
  <c r="J93"/>
  <c r="L95"/>
  <c r="J95"/>
  <c r="L112"/>
  <c r="I111"/>
  <c r="L120"/>
  <c r="I120" s="1"/>
  <c r="I119"/>
  <c r="M123"/>
  <c r="J123" s="1"/>
  <c r="J122"/>
  <c r="L130"/>
  <c r="J130"/>
  <c r="L142"/>
  <c r="I141"/>
  <c r="L146"/>
  <c r="I146" s="1"/>
  <c r="I145"/>
  <c r="L163"/>
  <c r="I162"/>
  <c r="K186"/>
  <c r="H186" s="1"/>
  <c r="G186" s="1"/>
  <c r="H185"/>
  <c r="G185" s="1"/>
  <c r="L193"/>
  <c r="J193"/>
  <c r="L211"/>
  <c r="I211" s="1"/>
  <c r="I210"/>
  <c r="L10"/>
  <c r="I9"/>
  <c r="K13"/>
  <c r="H13" s="1"/>
  <c r="G13" s="1"/>
  <c r="H12"/>
  <c r="G12" s="1"/>
  <c r="L49"/>
  <c r="I49" s="1"/>
  <c r="I48"/>
  <c r="L61"/>
  <c r="I61" s="1"/>
  <c r="I60"/>
  <c r="L84"/>
  <c r="J84"/>
  <c r="L121"/>
  <c r="J121"/>
  <c r="M125"/>
  <c r="J125" s="1"/>
  <c r="J124"/>
  <c r="M181"/>
  <c r="J180"/>
  <c r="L186"/>
  <c r="I186" s="1"/>
  <c r="I185"/>
  <c r="K211"/>
  <c r="H211" s="1"/>
  <c r="G211" s="1"/>
  <c r="H210"/>
  <c r="G210" s="1"/>
  <c r="L234"/>
  <c r="I233"/>
  <c r="L238"/>
  <c r="I238" s="1"/>
  <c r="I237"/>
  <c r="L244"/>
  <c r="I244" s="1"/>
  <c r="I243"/>
  <c r="L246"/>
  <c r="I246" s="1"/>
  <c r="I245"/>
  <c r="L262"/>
  <c r="J262"/>
  <c r="L267"/>
  <c r="J267"/>
  <c r="M277"/>
  <c r="J276"/>
  <c r="K246"/>
  <c r="H246" s="1"/>
  <c r="G246" s="1"/>
  <c r="K14"/>
  <c r="L235"/>
  <c r="I235" s="1"/>
  <c r="L229"/>
  <c r="I229" s="1"/>
  <c r="K229"/>
  <c r="H229" s="1"/>
  <c r="G229" s="1"/>
  <c r="K238"/>
  <c r="H238" s="1"/>
  <c r="G238" s="1"/>
  <c r="K217"/>
  <c r="H217" s="1"/>
  <c r="G217" s="1"/>
  <c r="L219"/>
  <c r="I219" s="1"/>
  <c r="K241"/>
  <c r="K244"/>
  <c r="H244" s="1"/>
  <c r="G244" s="1"/>
  <c r="L247"/>
  <c r="I247" s="1"/>
  <c r="K266"/>
  <c r="H266" s="1"/>
  <c r="G266" s="1"/>
  <c r="L217"/>
  <c r="I217" s="1"/>
  <c r="K219"/>
  <c r="H219" s="1"/>
  <c r="G219" s="1"/>
  <c r="L241"/>
  <c r="K247"/>
  <c r="L196"/>
  <c r="I196" s="1"/>
  <c r="K268"/>
  <c r="H268" s="1"/>
  <c r="G268" s="1"/>
  <c r="K234"/>
  <c r="K40"/>
  <c r="H40" s="1"/>
  <c r="G40" s="1"/>
  <c r="K196"/>
  <c r="H196" s="1"/>
  <c r="G196" s="1"/>
  <c r="L268"/>
  <c r="I268" s="1"/>
  <c r="L199"/>
  <c r="K230"/>
  <c r="H230" s="1"/>
  <c r="G230" s="1"/>
  <c r="K37"/>
  <c r="K194"/>
  <c r="H194" s="1"/>
  <c r="G194" s="1"/>
  <c r="K197"/>
  <c r="H197" s="1"/>
  <c r="G197" s="1"/>
  <c r="L264"/>
  <c r="K264" s="1"/>
  <c r="L37"/>
  <c r="K73"/>
  <c r="H73" s="1"/>
  <c r="G73" s="1"/>
  <c r="L82"/>
  <c r="L194"/>
  <c r="I194" s="1"/>
  <c r="L197"/>
  <c r="I197" s="1"/>
  <c r="K78"/>
  <c r="H78" s="1"/>
  <c r="G78" s="1"/>
  <c r="L192"/>
  <c r="I192" s="1"/>
  <c r="K192"/>
  <c r="H192" s="1"/>
  <c r="G192" s="1"/>
  <c r="L187"/>
  <c r="I187" s="1"/>
  <c r="K187"/>
  <c r="H187" s="1"/>
  <c r="G187" s="1"/>
  <c r="X3"/>
  <c r="K10"/>
  <c r="H10" s="1"/>
  <c r="G10" s="1"/>
  <c r="K42"/>
  <c r="H42" s="1"/>
  <c r="G42" s="1"/>
  <c r="L51"/>
  <c r="K4"/>
  <c r="H4" s="1"/>
  <c r="G4" s="1"/>
  <c r="L13"/>
  <c r="I13" s="1"/>
  <c r="L47"/>
  <c r="I47" s="1"/>
  <c r="K49"/>
  <c r="H49" s="1"/>
  <c r="G49" s="1"/>
  <c r="L56"/>
  <c r="I56" s="1"/>
  <c r="K61"/>
  <c r="H61" s="1"/>
  <c r="G61" s="1"/>
  <c r="L96"/>
  <c r="I96" s="1"/>
  <c r="W8"/>
  <c r="V8" s="1"/>
  <c r="Y62"/>
  <c r="K52"/>
  <c r="H52" s="1"/>
  <c r="G52" s="1"/>
  <c r="K58"/>
  <c r="H58" s="1"/>
  <c r="G58" s="1"/>
  <c r="L115"/>
  <c r="B6" i="18"/>
  <c r="B8"/>
  <c r="B10"/>
  <c r="B12"/>
  <c r="B14"/>
  <c r="B16"/>
  <c r="B18"/>
  <c r="B20"/>
  <c r="B22"/>
  <c r="B24"/>
  <c r="B26"/>
  <c r="B28"/>
  <c r="B30"/>
  <c r="B32"/>
  <c r="B34"/>
  <c r="B36"/>
  <c r="B38"/>
  <c r="B40"/>
  <c r="B42"/>
  <c r="B44"/>
  <c r="B46"/>
  <c r="B48"/>
  <c r="B50"/>
  <c r="B52"/>
  <c r="B54"/>
  <c r="B56"/>
  <c r="B58"/>
  <c r="B60"/>
  <c r="B62"/>
  <c r="B64"/>
  <c r="B66"/>
  <c r="B68"/>
  <c r="B70"/>
  <c r="B72"/>
  <c r="B74"/>
  <c r="B76"/>
  <c r="B78"/>
  <c r="B80"/>
  <c r="B82"/>
  <c r="B84"/>
  <c r="B86"/>
  <c r="B88"/>
  <c r="B90"/>
  <c r="B92"/>
  <c r="B94"/>
  <c r="B96"/>
  <c r="B98"/>
  <c r="B100"/>
  <c r="B102"/>
  <c r="B104"/>
  <c r="B106"/>
  <c r="B108"/>
  <c r="B110"/>
  <c r="B112"/>
  <c r="B114"/>
  <c r="B116"/>
  <c r="B118"/>
  <c r="B120"/>
  <c r="B122"/>
  <c r="B124"/>
  <c r="B126"/>
  <c r="B128"/>
  <c r="B130"/>
  <c r="B132"/>
  <c r="B134"/>
  <c r="B136"/>
  <c r="B138"/>
  <c r="B140"/>
  <c r="B142"/>
  <c r="B144"/>
  <c r="B146"/>
  <c r="B148"/>
  <c r="B150"/>
  <c r="B152"/>
  <c r="B154"/>
  <c r="B156"/>
  <c r="B158"/>
  <c r="B160"/>
  <c r="B162"/>
  <c r="B164"/>
  <c r="B166"/>
  <c r="B168"/>
  <c r="B170"/>
  <c r="B172"/>
  <c r="B174"/>
  <c r="B176"/>
  <c r="B178"/>
  <c r="B180"/>
  <c r="B182"/>
  <c r="B184"/>
  <c r="B186"/>
  <c r="B188"/>
  <c r="B190"/>
  <c r="B192"/>
  <c r="B194"/>
  <c r="B196"/>
  <c r="B198"/>
  <c r="B200"/>
  <c r="B202"/>
  <c r="B204"/>
  <c r="B206"/>
  <c r="B208"/>
  <c r="B210"/>
  <c r="B212"/>
  <c r="B214"/>
  <c r="B216"/>
  <c r="B218"/>
  <c r="B220"/>
  <c r="B222"/>
  <c r="B224"/>
  <c r="B226"/>
  <c r="B228"/>
  <c r="B230"/>
  <c r="B232"/>
  <c r="B234"/>
  <c r="B236"/>
  <c r="B238"/>
  <c r="B240"/>
  <c r="B242"/>
  <c r="B244"/>
  <c r="B246"/>
  <c r="B248"/>
  <c r="B250"/>
  <c r="B252"/>
  <c r="B254"/>
  <c r="B256"/>
  <c r="B258"/>
  <c r="B260"/>
  <c r="B262"/>
  <c r="B264"/>
  <c r="B266"/>
  <c r="B268"/>
  <c r="B270"/>
  <c r="B272"/>
  <c r="B274"/>
  <c r="B276"/>
  <c r="B278"/>
  <c r="B280"/>
  <c r="B282"/>
  <c r="B284"/>
  <c r="B286"/>
  <c r="B288"/>
  <c r="B290"/>
  <c r="B292"/>
  <c r="B294"/>
  <c r="B296"/>
  <c r="B298"/>
  <c r="B300"/>
  <c r="B302"/>
  <c r="B304"/>
  <c r="B306"/>
  <c r="B308"/>
  <c r="B310"/>
  <c r="B312"/>
  <c r="B314"/>
  <c r="B316"/>
  <c r="B318"/>
  <c r="B320"/>
  <c r="B322"/>
  <c r="B324"/>
  <c r="B326"/>
  <c r="B328"/>
  <c r="B330"/>
  <c r="B332"/>
  <c r="B334"/>
  <c r="B336"/>
  <c r="B338"/>
  <c r="B340"/>
  <c r="B342"/>
  <c r="B344"/>
  <c r="B346"/>
  <c r="B348"/>
  <c r="B350"/>
  <c r="B352"/>
  <c r="B354"/>
  <c r="B356"/>
  <c r="B358"/>
  <c r="B360"/>
  <c r="B362"/>
  <c r="B364"/>
  <c r="B366"/>
  <c r="B368"/>
  <c r="B370"/>
  <c r="B372"/>
  <c r="B374"/>
  <c r="B376"/>
  <c r="B378"/>
  <c r="B380"/>
  <c r="B382"/>
  <c r="B384"/>
  <c r="B386"/>
  <c r="B388"/>
  <c r="B390"/>
  <c r="B392"/>
  <c r="B394"/>
  <c r="B396"/>
  <c r="B398"/>
  <c r="B400"/>
  <c r="B402"/>
  <c r="B404"/>
  <c r="B406"/>
  <c r="B408"/>
  <c r="B410"/>
  <c r="B412"/>
  <c r="B414"/>
  <c r="B416"/>
  <c r="B418"/>
  <c r="B420"/>
  <c r="B422"/>
  <c r="B424"/>
  <c r="B426"/>
  <c r="B428"/>
  <c r="B430"/>
  <c r="B432"/>
  <c r="B434"/>
  <c r="B436"/>
  <c r="B438"/>
  <c r="B440"/>
  <c r="B442"/>
  <c r="B444"/>
  <c r="B446"/>
  <c r="B448"/>
  <c r="B450"/>
  <c r="B452"/>
  <c r="B454"/>
  <c r="B456"/>
  <c r="B458"/>
  <c r="B460"/>
  <c r="B462"/>
  <c r="B464"/>
  <c r="B466"/>
  <c r="B468"/>
  <c r="B470"/>
  <c r="B472"/>
  <c r="B474"/>
  <c r="B476"/>
  <c r="B478"/>
  <c r="B480"/>
  <c r="B482"/>
  <c r="B484"/>
  <c r="B486"/>
  <c r="B488"/>
  <c r="B490"/>
  <c r="B492"/>
  <c r="B494"/>
  <c r="B496"/>
  <c r="B498"/>
  <c r="B500"/>
  <c r="B502"/>
  <c r="B504"/>
  <c r="B506"/>
  <c r="B508"/>
  <c r="B510"/>
  <c r="B512"/>
  <c r="B514"/>
  <c r="B516"/>
  <c r="B518"/>
  <c r="B520"/>
  <c r="B522"/>
  <c r="B524"/>
  <c r="B526"/>
  <c r="B528"/>
  <c r="B530"/>
  <c r="B532"/>
  <c r="B534"/>
  <c r="B536"/>
  <c r="B538"/>
  <c r="B540"/>
  <c r="B542"/>
  <c r="B544"/>
  <c r="B546"/>
  <c r="B548"/>
  <c r="B550"/>
  <c r="B552"/>
  <c r="B554"/>
  <c r="B556"/>
  <c r="B558"/>
  <c r="B560"/>
  <c r="B562"/>
  <c r="B564"/>
  <c r="B566"/>
  <c r="B568"/>
  <c r="B570"/>
  <c r="B572"/>
  <c r="B574"/>
  <c r="B576"/>
  <c r="B578"/>
  <c r="B580"/>
  <c r="B582"/>
  <c r="B584"/>
  <c r="B586"/>
  <c r="B588"/>
  <c r="B590"/>
  <c r="B592"/>
  <c r="B594"/>
  <c r="B596"/>
  <c r="B598"/>
  <c r="B600"/>
  <c r="B602"/>
  <c r="B604"/>
  <c r="B606"/>
  <c r="B608"/>
  <c r="B610"/>
  <c r="B612"/>
  <c r="B614"/>
  <c r="B616"/>
  <c r="B618"/>
  <c r="B620"/>
  <c r="B622"/>
  <c r="B624"/>
  <c r="B626"/>
  <c r="B628"/>
  <c r="B630"/>
  <c r="B632"/>
  <c r="B634"/>
  <c r="B636"/>
  <c r="B638"/>
  <c r="B640"/>
  <c r="B642"/>
  <c r="B644"/>
  <c r="B646"/>
  <c r="B648"/>
  <c r="B650"/>
  <c r="B652"/>
  <c r="B654"/>
  <c r="B656"/>
  <c r="B658"/>
  <c r="B660"/>
  <c r="B662"/>
  <c r="B664"/>
  <c r="B666"/>
  <c r="B668"/>
  <c r="B670"/>
  <c r="B672"/>
  <c r="B674"/>
  <c r="B676"/>
  <c r="B678"/>
  <c r="B680"/>
  <c r="B682"/>
  <c r="B684"/>
  <c r="B686"/>
  <c r="B688"/>
  <c r="B690"/>
  <c r="B692"/>
  <c r="B694"/>
  <c r="B696"/>
  <c r="B698"/>
  <c r="B700"/>
  <c r="B702"/>
  <c r="B704"/>
  <c r="B706"/>
  <c r="Y174" i="23"/>
  <c r="Y253"/>
  <c r="L128"/>
  <c r="Y61"/>
  <c r="Y173"/>
  <c r="W6"/>
  <c r="V6" s="1"/>
  <c r="B708" i="18"/>
  <c r="Y107" i="23"/>
  <c r="X213"/>
  <c r="W213" s="1"/>
  <c r="V213" s="1"/>
  <c r="X215"/>
  <c r="W215" s="1"/>
  <c r="V215" s="1"/>
  <c r="L183"/>
  <c r="B710" i="18"/>
  <c r="M184" i="23"/>
  <c r="J184" s="1"/>
  <c r="L212"/>
  <c r="B712" i="18"/>
  <c r="B714"/>
  <c r="K120" i="23"/>
  <c r="H120" s="1"/>
  <c r="G120" s="1"/>
  <c r="X126"/>
  <c r="W132"/>
  <c r="V132" s="1"/>
  <c r="X197"/>
  <c r="W197" s="1"/>
  <c r="V197" s="1"/>
  <c r="L27"/>
  <c r="Y101"/>
  <c r="X6"/>
  <c r="L71"/>
  <c r="I71" s="1"/>
  <c r="L89"/>
  <c r="I89" s="1"/>
  <c r="L94"/>
  <c r="I94" s="1"/>
  <c r="W126"/>
  <c r="V126" s="1"/>
  <c r="X128"/>
  <c r="W128" s="1"/>
  <c r="V128" s="1"/>
  <c r="X132"/>
  <c r="X149"/>
  <c r="W149" s="1"/>
  <c r="V149" s="1"/>
  <c r="K183"/>
  <c r="K27"/>
  <c r="L156"/>
  <c r="I156" s="1"/>
  <c r="L161"/>
  <c r="I161" s="1"/>
  <c r="X211"/>
  <c r="W211" s="1"/>
  <c r="V211" s="1"/>
  <c r="B716" i="18"/>
  <c r="B718"/>
  <c r="B720"/>
  <c r="X209" i="23"/>
  <c r="W279"/>
  <c r="V279" s="1"/>
  <c r="X42"/>
  <c r="X44"/>
  <c r="X46"/>
  <c r="W46" s="1"/>
  <c r="V46" s="1"/>
  <c r="X48"/>
  <c r="X50"/>
  <c r="W50" s="1"/>
  <c r="V50" s="1"/>
  <c r="X122"/>
  <c r="X195"/>
  <c r="W195" s="1"/>
  <c r="V195" s="1"/>
  <c r="Y267"/>
  <c r="X7"/>
  <c r="W7" s="1"/>
  <c r="V7" s="1"/>
  <c r="W117"/>
  <c r="V117" s="1"/>
  <c r="W122"/>
  <c r="V122" s="1"/>
  <c r="X239"/>
  <c r="X11"/>
  <c r="X13"/>
  <c r="X15"/>
  <c r="X17"/>
  <c r="X19"/>
  <c r="W19" s="1"/>
  <c r="V19" s="1"/>
  <c r="X21"/>
  <c r="W21" s="1"/>
  <c r="V21" s="1"/>
  <c r="X25"/>
  <c r="X28"/>
  <c r="W28" s="1"/>
  <c r="V28" s="1"/>
  <c r="X30"/>
  <c r="W30" s="1"/>
  <c r="V30" s="1"/>
  <c r="X32"/>
  <c r="W32" s="1"/>
  <c r="V32" s="1"/>
  <c r="X38"/>
  <c r="AA271"/>
  <c r="AA272" s="1"/>
  <c r="AA273" s="1"/>
  <c r="AA274" s="1"/>
  <c r="AA275" s="1"/>
  <c r="AA276" s="1"/>
  <c r="AA277" s="1"/>
  <c r="AA278" s="1"/>
  <c r="AA279" s="1"/>
  <c r="AA280" s="1"/>
  <c r="AA281" s="1"/>
  <c r="AA282" s="1"/>
  <c r="AA283" s="1"/>
  <c r="AA284" s="1"/>
  <c r="AA285" s="1"/>
  <c r="AA286" s="1"/>
  <c r="AA287" s="1"/>
  <c r="AA288" s="1"/>
  <c r="AA289" s="1"/>
  <c r="AA290" s="1"/>
  <c r="AA291" s="1"/>
  <c r="AA292" s="1"/>
  <c r="AA293" s="1"/>
  <c r="AA294" s="1"/>
  <c r="AA295" s="1"/>
  <c r="AA296" s="1"/>
  <c r="AA297" s="1"/>
  <c r="AA298" s="1"/>
  <c r="AA299" s="1"/>
  <c r="AA300" s="1"/>
  <c r="AA301" s="1"/>
  <c r="AA302" s="1"/>
  <c r="AA303" s="1"/>
  <c r="AA304" s="1"/>
  <c r="AA305" s="1"/>
  <c r="AA306" s="1"/>
  <c r="AA307" s="1"/>
  <c r="AA308" s="1"/>
  <c r="AA309" s="1"/>
  <c r="AA310" s="1"/>
  <c r="AA311" s="1"/>
  <c r="AA312" s="1"/>
  <c r="AA313" s="1"/>
  <c r="AA314" s="1"/>
  <c r="AA315" s="1"/>
  <c r="AA316" s="1"/>
  <c r="AA317" s="1"/>
  <c r="AA318" s="1"/>
  <c r="AA319" s="1"/>
  <c r="AA320" s="1"/>
  <c r="AA321" s="1"/>
  <c r="AA322" s="1"/>
  <c r="AA323" s="1"/>
  <c r="AA324" s="1"/>
  <c r="AA325" s="1"/>
  <c r="AA326" s="1"/>
  <c r="AA327" s="1"/>
  <c r="AA328" s="1"/>
  <c r="AA329" s="1"/>
  <c r="AA330" s="1"/>
  <c r="AA331" s="1"/>
  <c r="AA332" s="1"/>
  <c r="AA333" s="1"/>
  <c r="AA334" s="1"/>
  <c r="AA335" s="1"/>
  <c r="AA336" s="1"/>
  <c r="AA337" s="1"/>
  <c r="AA338" s="1"/>
  <c r="AA339" s="1"/>
  <c r="AA340" s="1"/>
  <c r="AA341" s="1"/>
  <c r="AA342" s="1"/>
  <c r="AA343" s="1"/>
  <c r="AA344" s="1"/>
  <c r="AA345" s="1"/>
  <c r="AA346" s="1"/>
  <c r="AA347" s="1"/>
  <c r="AA348" s="1"/>
  <c r="AA349" s="1"/>
  <c r="AA350" s="1"/>
  <c r="AA351" s="1"/>
  <c r="AA352" s="1"/>
  <c r="AA353" s="1"/>
  <c r="AA354" s="1"/>
  <c r="AA355" s="1"/>
  <c r="AA356" s="1"/>
  <c r="AA357" s="1"/>
  <c r="AA358" s="1"/>
  <c r="AA359" s="1"/>
  <c r="AA360" s="1"/>
  <c r="AA361" s="1"/>
  <c r="AA362" s="1"/>
  <c r="AA363" s="1"/>
  <c r="AA364" s="1"/>
  <c r="AA365" s="1"/>
  <c r="AA366" s="1"/>
  <c r="AA367" s="1"/>
  <c r="AA368" s="1"/>
  <c r="AA369" s="1"/>
  <c r="AA370" s="1"/>
  <c r="AA371" s="1"/>
  <c r="AA372" s="1"/>
  <c r="AA373" s="1"/>
  <c r="AA374" s="1"/>
  <c r="AA375" s="1"/>
  <c r="AA376" s="1"/>
  <c r="AA377" s="1"/>
  <c r="X52"/>
  <c r="X55"/>
  <c r="X58"/>
  <c r="W59"/>
  <c r="V59" s="1"/>
  <c r="X61"/>
  <c r="W61" s="1"/>
  <c r="V61" s="1"/>
  <c r="W62"/>
  <c r="V62" s="1"/>
  <c r="X116"/>
  <c r="X119"/>
  <c r="X142"/>
  <c r="X162"/>
  <c r="W162" s="1"/>
  <c r="V162" s="1"/>
  <c r="X164"/>
  <c r="W164" s="1"/>
  <c r="V164" s="1"/>
  <c r="X167"/>
  <c r="W168"/>
  <c r="V168" s="1"/>
  <c r="X170"/>
  <c r="W171"/>
  <c r="V171" s="1"/>
  <c r="X175"/>
  <c r="W175" s="1"/>
  <c r="V175" s="1"/>
  <c r="X176"/>
  <c r="X177"/>
  <c r="W177" s="1"/>
  <c r="V177" s="1"/>
  <c r="X184"/>
  <c r="W184" s="1"/>
  <c r="V184" s="1"/>
  <c r="X193"/>
  <c r="X235"/>
  <c r="X237"/>
  <c r="X241"/>
  <c r="X243"/>
  <c r="X247"/>
  <c r="X259"/>
  <c r="W259" s="1"/>
  <c r="V259" s="1"/>
  <c r="X261"/>
  <c r="W261" s="1"/>
  <c r="V261" s="1"/>
  <c r="W262"/>
  <c r="V262" s="1"/>
  <c r="Y263"/>
  <c r="Y23"/>
  <c r="X23" s="1"/>
  <c r="X121"/>
  <c r="X125"/>
  <c r="W125" s="1"/>
  <c r="V125" s="1"/>
  <c r="X9"/>
  <c r="W9" s="1"/>
  <c r="V9" s="1"/>
  <c r="X65"/>
  <c r="X76"/>
  <c r="W76" s="1"/>
  <c r="V76" s="1"/>
  <c r="X78"/>
  <c r="W78" s="1"/>
  <c r="V78" s="1"/>
  <c r="X80"/>
  <c r="W80" s="1"/>
  <c r="V80" s="1"/>
  <c r="X82"/>
  <c r="W82" s="1"/>
  <c r="V82" s="1"/>
  <c r="X84"/>
  <c r="W84" s="1"/>
  <c r="V84" s="1"/>
  <c r="L85"/>
  <c r="I85" s="1"/>
  <c r="X86"/>
  <c r="X88"/>
  <c r="X90"/>
  <c r="X92"/>
  <c r="X94"/>
  <c r="W94" s="1"/>
  <c r="V94" s="1"/>
  <c r="X96"/>
  <c r="X98"/>
  <c r="W101"/>
  <c r="V101" s="1"/>
  <c r="X102"/>
  <c r="W102" s="1"/>
  <c r="V102" s="1"/>
  <c r="K104"/>
  <c r="H104" s="1"/>
  <c r="G104" s="1"/>
  <c r="X110"/>
  <c r="W110" s="1"/>
  <c r="V110" s="1"/>
  <c r="K111"/>
  <c r="H111" s="1"/>
  <c r="G111" s="1"/>
  <c r="X112"/>
  <c r="X114"/>
  <c r="X115"/>
  <c r="W116"/>
  <c r="V116" s="1"/>
  <c r="K118"/>
  <c r="H118" s="1"/>
  <c r="G118" s="1"/>
  <c r="W119"/>
  <c r="V119" s="1"/>
  <c r="X120"/>
  <c r="W120" s="1"/>
  <c r="V120" s="1"/>
  <c r="W121"/>
  <c r="V121" s="1"/>
  <c r="X124"/>
  <c r="W124" s="1"/>
  <c r="V124" s="1"/>
  <c r="K128"/>
  <c r="H128" s="1"/>
  <c r="G128" s="1"/>
  <c r="X141"/>
  <c r="W141" s="1"/>
  <c r="V141" s="1"/>
  <c r="W142"/>
  <c r="V142" s="1"/>
  <c r="W150"/>
  <c r="V150" s="1"/>
  <c r="X152"/>
  <c r="W152" s="1"/>
  <c r="V152" s="1"/>
  <c r="W153"/>
  <c r="V153" s="1"/>
  <c r="X225"/>
  <c r="X227"/>
  <c r="W227" s="1"/>
  <c r="V227" s="1"/>
  <c r="X229"/>
  <c r="W229" s="1"/>
  <c r="V229" s="1"/>
  <c r="Y231"/>
  <c r="X246"/>
  <c r="W246" s="1"/>
  <c r="V246" s="1"/>
  <c r="Y268"/>
  <c r="X268" s="1"/>
  <c r="X277"/>
  <c r="W277" s="1"/>
  <c r="V277" s="1"/>
  <c r="L134"/>
  <c r="L147"/>
  <c r="I147" s="1"/>
  <c r="W66"/>
  <c r="V66" s="1"/>
  <c r="W68"/>
  <c r="V68" s="1"/>
  <c r="X111"/>
  <c r="K122"/>
  <c r="H122" s="1"/>
  <c r="G122" s="1"/>
  <c r="X134"/>
  <c r="L136"/>
  <c r="I136" s="1"/>
  <c r="X143"/>
  <c r="W144"/>
  <c r="V144" s="1"/>
  <c r="W145"/>
  <c r="V145" s="1"/>
  <c r="K146"/>
  <c r="H146" s="1"/>
  <c r="G146" s="1"/>
  <c r="X148"/>
  <c r="X151"/>
  <c r="X154"/>
  <c r="X156"/>
  <c r="W156" s="1"/>
  <c r="V156" s="1"/>
  <c r="W157"/>
  <c r="V157" s="1"/>
  <c r="X161"/>
  <c r="X169"/>
  <c r="X173"/>
  <c r="W173" s="1"/>
  <c r="V173" s="1"/>
  <c r="X174"/>
  <c r="W174" s="1"/>
  <c r="V174" s="1"/>
  <c r="X178"/>
  <c r="W178" s="1"/>
  <c r="V178" s="1"/>
  <c r="X179"/>
  <c r="W179" s="1"/>
  <c r="V179" s="1"/>
  <c r="X180"/>
  <c r="W180" s="1"/>
  <c r="V180" s="1"/>
  <c r="X181"/>
  <c r="W181" s="1"/>
  <c r="V181" s="1"/>
  <c r="X185"/>
  <c r="W185" s="1"/>
  <c r="V185" s="1"/>
  <c r="X189"/>
  <c r="W189" s="1"/>
  <c r="V189" s="1"/>
  <c r="W190"/>
  <c r="V190" s="1"/>
  <c r="X191"/>
  <c r="W191" s="1"/>
  <c r="V191" s="1"/>
  <c r="X199"/>
  <c r="X200"/>
  <c r="X202"/>
  <c r="W202" s="1"/>
  <c r="V202" s="1"/>
  <c r="X203"/>
  <c r="W203" s="1"/>
  <c r="V203" s="1"/>
  <c r="X205"/>
  <c r="W205" s="1"/>
  <c r="V205" s="1"/>
  <c r="X206"/>
  <c r="W206" s="1"/>
  <c r="V206" s="1"/>
  <c r="X208"/>
  <c r="W208" s="1"/>
  <c r="V208" s="1"/>
  <c r="X245"/>
  <c r="X249"/>
  <c r="X251"/>
  <c r="W251" s="1"/>
  <c r="V251" s="1"/>
  <c r="X253"/>
  <c r="X255"/>
  <c r="W264"/>
  <c r="V264" s="1"/>
  <c r="X269"/>
  <c r="L274"/>
  <c r="I274" s="1"/>
  <c r="Y36"/>
  <c r="X36" s="1"/>
  <c r="W36" s="1"/>
  <c r="V36" s="1"/>
  <c r="Y57"/>
  <c r="X57" s="1"/>
  <c r="Y60"/>
  <c r="X60" s="1"/>
  <c r="W60"/>
  <c r="V60" s="1"/>
  <c r="Y64"/>
  <c r="X64" s="1"/>
  <c r="Y69"/>
  <c r="X69" s="1"/>
  <c r="W69"/>
  <c r="V69" s="1"/>
  <c r="Y104"/>
  <c r="X104" s="1"/>
  <c r="Y108"/>
  <c r="X108" s="1"/>
  <c r="K112"/>
  <c r="H112" s="1"/>
  <c r="G112" s="1"/>
  <c r="Z4"/>
  <c r="L6"/>
  <c r="L8"/>
  <c r="L87"/>
  <c r="Y34"/>
  <c r="X34" s="1"/>
  <c r="W34" s="1"/>
  <c r="V34" s="1"/>
  <c r="Y67"/>
  <c r="X67" s="1"/>
  <c r="W67"/>
  <c r="V67" s="1"/>
  <c r="Y100"/>
  <c r="X100" s="1"/>
  <c r="W100"/>
  <c r="V100" s="1"/>
  <c r="Y106"/>
  <c r="X106" s="1"/>
  <c r="L22"/>
  <c r="I22" s="1"/>
  <c r="K136"/>
  <c r="H136" s="1"/>
  <c r="G136" s="1"/>
  <c r="K140"/>
  <c r="H140" s="1"/>
  <c r="G140" s="1"/>
  <c r="L165"/>
  <c r="L200"/>
  <c r="X210"/>
  <c r="W210" s="1"/>
  <c r="V210" s="1"/>
  <c r="X231"/>
  <c r="X233"/>
  <c r="X257"/>
  <c r="W257" s="1"/>
  <c r="V257" s="1"/>
  <c r="X263"/>
  <c r="W263" s="1"/>
  <c r="V263" s="1"/>
  <c r="L269"/>
  <c r="I269" s="1"/>
  <c r="K274"/>
  <c r="H274" s="1"/>
  <c r="G274" s="1"/>
  <c r="M275"/>
  <c r="J275" s="1"/>
  <c r="X276"/>
  <c r="X8"/>
  <c r="X10"/>
  <c r="X12"/>
  <c r="X14"/>
  <c r="X16"/>
  <c r="X18"/>
  <c r="L19"/>
  <c r="X20"/>
  <c r="W20" s="1"/>
  <c r="V20" s="1"/>
  <c r="X22"/>
  <c r="W22" s="1"/>
  <c r="V22" s="1"/>
  <c r="L24"/>
  <c r="X24"/>
  <c r="X26"/>
  <c r="W26" s="1"/>
  <c r="V26" s="1"/>
  <c r="X27"/>
  <c r="X29"/>
  <c r="W29" s="1"/>
  <c r="V29" s="1"/>
  <c r="X31"/>
  <c r="W31" s="1"/>
  <c r="V31" s="1"/>
  <c r="X33"/>
  <c r="W33" s="1"/>
  <c r="V33" s="1"/>
  <c r="X39"/>
  <c r="X41"/>
  <c r="X43"/>
  <c r="W43" s="1"/>
  <c r="V43" s="1"/>
  <c r="X45"/>
  <c r="W45" s="1"/>
  <c r="V45" s="1"/>
  <c r="X47"/>
  <c r="X49"/>
  <c r="X51"/>
  <c r="X53"/>
  <c r="W53" s="1"/>
  <c r="V53" s="1"/>
  <c r="X54"/>
  <c r="X56"/>
  <c r="X59"/>
  <c r="L62"/>
  <c r="I62" s="1"/>
  <c r="X62"/>
  <c r="X63"/>
  <c r="X66"/>
  <c r="X68"/>
  <c r="X70"/>
  <c r="W70" s="1"/>
  <c r="V70" s="1"/>
  <c r="X71"/>
  <c r="X72"/>
  <c r="W72" s="1"/>
  <c r="V72" s="1"/>
  <c r="X73"/>
  <c r="W73" s="1"/>
  <c r="V73" s="1"/>
  <c r="X74"/>
  <c r="W74" s="1"/>
  <c r="V74" s="1"/>
  <c r="X75"/>
  <c r="W75" s="1"/>
  <c r="V75" s="1"/>
  <c r="X77"/>
  <c r="W77" s="1"/>
  <c r="V77" s="1"/>
  <c r="X79"/>
  <c r="W79" s="1"/>
  <c r="V79" s="1"/>
  <c r="X81"/>
  <c r="W81" s="1"/>
  <c r="V81" s="1"/>
  <c r="X83"/>
  <c r="W83" s="1"/>
  <c r="V83" s="1"/>
  <c r="X85"/>
  <c r="W85" s="1"/>
  <c r="V85" s="1"/>
  <c r="X87"/>
  <c r="X89"/>
  <c r="L90"/>
  <c r="X91"/>
  <c r="L92"/>
  <c r="I92" s="1"/>
  <c r="X93"/>
  <c r="W93" s="1"/>
  <c r="V93" s="1"/>
  <c r="X95"/>
  <c r="X97"/>
  <c r="L98"/>
  <c r="I98" s="1"/>
  <c r="X99"/>
  <c r="W99" s="1"/>
  <c r="V99" s="1"/>
  <c r="X101"/>
  <c r="X103"/>
  <c r="X105"/>
  <c r="X107"/>
  <c r="X109"/>
  <c r="W111"/>
  <c r="V111" s="1"/>
  <c r="X113"/>
  <c r="X117"/>
  <c r="W118"/>
  <c r="V118" s="1"/>
  <c r="L122"/>
  <c r="I122" s="1"/>
  <c r="K123"/>
  <c r="H123" s="1"/>
  <c r="G123" s="1"/>
  <c r="K129"/>
  <c r="H129" s="1"/>
  <c r="G129" s="1"/>
  <c r="L132"/>
  <c r="X135"/>
  <c r="W135" s="1"/>
  <c r="V135" s="1"/>
  <c r="W136"/>
  <c r="V136" s="1"/>
  <c r="K138"/>
  <c r="H138" s="1"/>
  <c r="G138" s="1"/>
  <c r="K142"/>
  <c r="H142" s="1"/>
  <c r="G142" s="1"/>
  <c r="W143"/>
  <c r="V143" s="1"/>
  <c r="X144"/>
  <c r="X145"/>
  <c r="X146"/>
  <c r="W146" s="1"/>
  <c r="V146" s="1"/>
  <c r="K147"/>
  <c r="H147" s="1"/>
  <c r="G147" s="1"/>
  <c r="X147"/>
  <c r="W147" s="1"/>
  <c r="V147" s="1"/>
  <c r="W148"/>
  <c r="V148" s="1"/>
  <c r="X150"/>
  <c r="W151"/>
  <c r="V151" s="1"/>
  <c r="K152"/>
  <c r="H152" s="1"/>
  <c r="G152" s="1"/>
  <c r="X153"/>
  <c r="W154"/>
  <c r="V154" s="1"/>
  <c r="X155"/>
  <c r="W155" s="1"/>
  <c r="V155" s="1"/>
  <c r="L157"/>
  <c r="I157" s="1"/>
  <c r="X157"/>
  <c r="X158"/>
  <c r="X159"/>
  <c r="W159" s="1"/>
  <c r="V159" s="1"/>
  <c r="X160"/>
  <c r="K162"/>
  <c r="H162" s="1"/>
  <c r="G162" s="1"/>
  <c r="X163"/>
  <c r="W163" s="1"/>
  <c r="V163" s="1"/>
  <c r="X165"/>
  <c r="W165" s="1"/>
  <c r="V165" s="1"/>
  <c r="X166"/>
  <c r="W166" s="1"/>
  <c r="V166" s="1"/>
  <c r="W167"/>
  <c r="V167" s="1"/>
  <c r="X168"/>
  <c r="W169"/>
  <c r="V169" s="1"/>
  <c r="K170"/>
  <c r="H170" s="1"/>
  <c r="G170" s="1"/>
  <c r="X171"/>
  <c r="X172"/>
  <c r="L174"/>
  <c r="M175"/>
  <c r="X182"/>
  <c r="W182" s="1"/>
  <c r="V182" s="1"/>
  <c r="X183"/>
  <c r="W183" s="1"/>
  <c r="V183" s="1"/>
  <c r="X186"/>
  <c r="X188"/>
  <c r="X190"/>
  <c r="X192"/>
  <c r="W192" s="1"/>
  <c r="V192" s="1"/>
  <c r="W193"/>
  <c r="V193" s="1"/>
  <c r="X194"/>
  <c r="W194" s="1"/>
  <c r="V194" s="1"/>
  <c r="X196"/>
  <c r="W196" s="1"/>
  <c r="V196" s="1"/>
  <c r="X198"/>
  <c r="K200"/>
  <c r="H200" s="1"/>
  <c r="G200" s="1"/>
  <c r="X201"/>
  <c r="X204"/>
  <c r="W204" s="1"/>
  <c r="V204" s="1"/>
  <c r="X207"/>
  <c r="W207" s="1"/>
  <c r="V207" s="1"/>
  <c r="X218"/>
  <c r="X220"/>
  <c r="X222"/>
  <c r="X224"/>
  <c r="X226"/>
  <c r="X228"/>
  <c r="W228" s="1"/>
  <c r="V228" s="1"/>
  <c r="X230"/>
  <c r="W230" s="1"/>
  <c r="V230" s="1"/>
  <c r="X232"/>
  <c r="X234"/>
  <c r="W234" s="1"/>
  <c r="V234" s="1"/>
  <c r="X236"/>
  <c r="X238"/>
  <c r="W238" s="1"/>
  <c r="V238" s="1"/>
  <c r="X240"/>
  <c r="X242"/>
  <c r="X248"/>
  <c r="X250"/>
  <c r="X252"/>
  <c r="X254"/>
  <c r="W254" s="1"/>
  <c r="V254" s="1"/>
  <c r="X256"/>
  <c r="W256" s="1"/>
  <c r="V256" s="1"/>
  <c r="X258"/>
  <c r="W258" s="1"/>
  <c r="V258" s="1"/>
  <c r="X260"/>
  <c r="W260" s="1"/>
  <c r="V260" s="1"/>
  <c r="X262"/>
  <c r="X264"/>
  <c r="Y266"/>
  <c r="X266" s="1"/>
  <c r="X267"/>
  <c r="W269"/>
  <c r="V269" s="1"/>
  <c r="L271"/>
  <c r="I271" s="1"/>
  <c r="X273"/>
  <c r="W273" s="1"/>
  <c r="V273" s="1"/>
  <c r="L275"/>
  <c r="I275" s="1"/>
  <c r="X275"/>
  <c r="W275" s="1"/>
  <c r="V275" s="1"/>
  <c r="W276"/>
  <c r="V276" s="1"/>
  <c r="X279"/>
  <c r="B7" i="18"/>
  <c r="B9"/>
  <c r="B11"/>
  <c r="B13"/>
  <c r="B15"/>
  <c r="B17"/>
  <c r="B19"/>
  <c r="B21"/>
  <c r="B23"/>
  <c r="B25"/>
  <c r="B27"/>
  <c r="B29"/>
  <c r="B31"/>
  <c r="B33"/>
  <c r="B35"/>
  <c r="B37"/>
  <c r="B39"/>
  <c r="B41"/>
  <c r="B43"/>
  <c r="B45"/>
  <c r="B47"/>
  <c r="B49"/>
  <c r="B51"/>
  <c r="B53"/>
  <c r="B55"/>
  <c r="B57"/>
  <c r="B59"/>
  <c r="B61"/>
  <c r="B63"/>
  <c r="B65"/>
  <c r="B67"/>
  <c r="B69"/>
  <c r="B71"/>
  <c r="B73"/>
  <c r="B75"/>
  <c r="B77"/>
  <c r="B79"/>
  <c r="B81"/>
  <c r="B83"/>
  <c r="B85"/>
  <c r="B87"/>
  <c r="B89"/>
  <c r="B91"/>
  <c r="B93"/>
  <c r="B95"/>
  <c r="B97"/>
  <c r="B99"/>
  <c r="B101"/>
  <c r="B103"/>
  <c r="B105"/>
  <c r="B107"/>
  <c r="B109"/>
  <c r="B111"/>
  <c r="B113"/>
  <c r="B115"/>
  <c r="B117"/>
  <c r="B119"/>
  <c r="B121"/>
  <c r="B123"/>
  <c r="B125"/>
  <c r="B127"/>
  <c r="B129"/>
  <c r="B131"/>
  <c r="B133"/>
  <c r="B135"/>
  <c r="B137"/>
  <c r="B139"/>
  <c r="B141"/>
  <c r="B143"/>
  <c r="B145"/>
  <c r="B147"/>
  <c r="B149"/>
  <c r="B151"/>
  <c r="B153"/>
  <c r="B155"/>
  <c r="B157"/>
  <c r="B159"/>
  <c r="B161"/>
  <c r="B163"/>
  <c r="B165"/>
  <c r="B167"/>
  <c r="B169"/>
  <c r="B171"/>
  <c r="B173"/>
  <c r="B175"/>
  <c r="B177"/>
  <c r="B179"/>
  <c r="B181"/>
  <c r="B183"/>
  <c r="B185"/>
  <c r="B187"/>
  <c r="B189"/>
  <c r="B191"/>
  <c r="B193"/>
  <c r="B195"/>
  <c r="B197"/>
  <c r="B199"/>
  <c r="B201"/>
  <c r="B203"/>
  <c r="B205"/>
  <c r="B207"/>
  <c r="B209"/>
  <c r="B211"/>
  <c r="B213"/>
  <c r="B215"/>
  <c r="B217"/>
  <c r="B219"/>
  <c r="B221"/>
  <c r="B223"/>
  <c r="B225"/>
  <c r="B227"/>
  <c r="B229"/>
  <c r="B231"/>
  <c r="B233"/>
  <c r="B235"/>
  <c r="B237"/>
  <c r="B239"/>
  <c r="B241"/>
  <c r="B243"/>
  <c r="B245"/>
  <c r="B247"/>
  <c r="B249"/>
  <c r="B251"/>
  <c r="B253"/>
  <c r="B255"/>
  <c r="B257"/>
  <c r="B259"/>
  <c r="B261"/>
  <c r="B263"/>
  <c r="B265"/>
  <c r="B267"/>
  <c r="B269"/>
  <c r="B271"/>
  <c r="B273"/>
  <c r="B275"/>
  <c r="B277"/>
  <c r="B279"/>
  <c r="B281"/>
  <c r="B283"/>
  <c r="B285"/>
  <c r="B287"/>
  <c r="B289"/>
  <c r="B291"/>
  <c r="B293"/>
  <c r="B295"/>
  <c r="B297"/>
  <c r="B299"/>
  <c r="B301"/>
  <c r="B303"/>
  <c r="B305"/>
  <c r="B307"/>
  <c r="B309"/>
  <c r="B311"/>
  <c r="B313"/>
  <c r="B315"/>
  <c r="B317"/>
  <c r="B319"/>
  <c r="B321"/>
  <c r="B323"/>
  <c r="B325"/>
  <c r="B327"/>
  <c r="B329"/>
  <c r="B331"/>
  <c r="B333"/>
  <c r="B335"/>
  <c r="B337"/>
  <c r="B339"/>
  <c r="B341"/>
  <c r="B343"/>
  <c r="B345"/>
  <c r="B347"/>
  <c r="B349"/>
  <c r="B351"/>
  <c r="B353"/>
  <c r="B355"/>
  <c r="B357"/>
  <c r="B359"/>
  <c r="B361"/>
  <c r="B363"/>
  <c r="B365"/>
  <c r="B367"/>
  <c r="B369"/>
  <c r="B371"/>
  <c r="B373"/>
  <c r="B375"/>
  <c r="B377"/>
  <c r="B379"/>
  <c r="B381"/>
  <c r="B383"/>
  <c r="B385"/>
  <c r="B387"/>
  <c r="B389"/>
  <c r="B391"/>
  <c r="B393"/>
  <c r="B395"/>
  <c r="B397"/>
  <c r="B399"/>
  <c r="B401"/>
  <c r="B403"/>
  <c r="B405"/>
  <c r="B407"/>
  <c r="B409"/>
  <c r="B411"/>
  <c r="B413"/>
  <c r="B415"/>
  <c r="B417"/>
  <c r="B419"/>
  <c r="B421"/>
  <c r="B423"/>
  <c r="B425"/>
  <c r="B427"/>
  <c r="B429"/>
  <c r="B431"/>
  <c r="B433"/>
  <c r="B435"/>
  <c r="B437"/>
  <c r="B439"/>
  <c r="B441"/>
  <c r="B443"/>
  <c r="B445"/>
  <c r="B447"/>
  <c r="B449"/>
  <c r="B451"/>
  <c r="B453"/>
  <c r="B455"/>
  <c r="B457"/>
  <c r="B459"/>
  <c r="B461"/>
  <c r="B463"/>
  <c r="B465"/>
  <c r="B467"/>
  <c r="B469"/>
  <c r="B471"/>
  <c r="B473"/>
  <c r="B475"/>
  <c r="B477"/>
  <c r="B479"/>
  <c r="B481"/>
  <c r="B483"/>
  <c r="B485"/>
  <c r="B487"/>
  <c r="B489"/>
  <c r="B491"/>
  <c r="B493"/>
  <c r="B495"/>
  <c r="B497"/>
  <c r="B499"/>
  <c r="B501"/>
  <c r="B503"/>
  <c r="B505"/>
  <c r="B507"/>
  <c r="B509"/>
  <c r="B511"/>
  <c r="B513"/>
  <c r="B515"/>
  <c r="B517"/>
  <c r="B519"/>
  <c r="B521"/>
  <c r="B523"/>
  <c r="B525"/>
  <c r="B527"/>
  <c r="B529"/>
  <c r="B531"/>
  <c r="B533"/>
  <c r="B535"/>
  <c r="B537"/>
  <c r="B539"/>
  <c r="B541"/>
  <c r="B543"/>
  <c r="B545"/>
  <c r="B547"/>
  <c r="B549"/>
  <c r="B551"/>
  <c r="B553"/>
  <c r="B555"/>
  <c r="B557"/>
  <c r="B559"/>
  <c r="B561"/>
  <c r="B563"/>
  <c r="B565"/>
  <c r="B567"/>
  <c r="B569"/>
  <c r="B571"/>
  <c r="B573"/>
  <c r="B575"/>
  <c r="B577"/>
  <c r="B579"/>
  <c r="B581"/>
  <c r="B583"/>
  <c r="B585"/>
  <c r="B587"/>
  <c r="B589"/>
  <c r="B591"/>
  <c r="B593"/>
  <c r="B595"/>
  <c r="B597"/>
  <c r="B599"/>
  <c r="B601"/>
  <c r="B603"/>
  <c r="B605"/>
  <c r="B607"/>
  <c r="B609"/>
  <c r="B611"/>
  <c r="B613"/>
  <c r="B615"/>
  <c r="B617"/>
  <c r="B619"/>
  <c r="B621"/>
  <c r="B623"/>
  <c r="B625"/>
  <c r="B627"/>
  <c r="B629"/>
  <c r="B631"/>
  <c r="B633"/>
  <c r="B635"/>
  <c r="B637"/>
  <c r="B639"/>
  <c r="B641"/>
  <c r="B643"/>
  <c r="B645"/>
  <c r="B647"/>
  <c r="B649"/>
  <c r="B651"/>
  <c r="B653"/>
  <c r="B655"/>
  <c r="B657"/>
  <c r="B659"/>
  <c r="B661"/>
  <c r="B663"/>
  <c r="B665"/>
  <c r="B667"/>
  <c r="B669"/>
  <c r="B671"/>
  <c r="B673"/>
  <c r="B675"/>
  <c r="B677"/>
  <c r="B679"/>
  <c r="B681"/>
  <c r="B683"/>
  <c r="B685"/>
  <c r="B687"/>
  <c r="B689"/>
  <c r="B691"/>
  <c r="B693"/>
  <c r="B695"/>
  <c r="B697"/>
  <c r="B699"/>
  <c r="B701"/>
  <c r="B703"/>
  <c r="B705"/>
  <c r="B707"/>
  <c r="B709"/>
  <c r="B711"/>
  <c r="B713"/>
  <c r="B715"/>
  <c r="B717"/>
  <c r="B719"/>
  <c r="B721"/>
  <c r="AD227" i="39" l="1"/>
  <c r="AE227"/>
  <c r="K184" i="23"/>
  <c r="H184" s="1"/>
  <c r="G184" s="1"/>
  <c r="H183"/>
  <c r="G183" s="1"/>
  <c r="L184"/>
  <c r="I184" s="1"/>
  <c r="I183"/>
  <c r="AD16" i="39"/>
  <c r="AE16"/>
  <c r="K15" i="23"/>
  <c r="H14"/>
  <c r="G14" s="1"/>
  <c r="L201"/>
  <c r="I200"/>
  <c r="K8"/>
  <c r="H8" s="1"/>
  <c r="G8" s="1"/>
  <c r="I8"/>
  <c r="L129"/>
  <c r="I129" s="1"/>
  <c r="I128"/>
  <c r="L116"/>
  <c r="I115"/>
  <c r="L52"/>
  <c r="I52" s="1"/>
  <c r="I51"/>
  <c r="K248"/>
  <c r="H247"/>
  <c r="G247" s="1"/>
  <c r="K16"/>
  <c r="H16" s="1"/>
  <c r="G16" s="1"/>
  <c r="H15"/>
  <c r="G15" s="1"/>
  <c r="L135"/>
  <c r="I135" s="1"/>
  <c r="I134"/>
  <c r="L133"/>
  <c r="I133" s="1"/>
  <c r="I132"/>
  <c r="L91"/>
  <c r="I91" s="1"/>
  <c r="I90"/>
  <c r="L166"/>
  <c r="I166" s="1"/>
  <c r="I165"/>
  <c r="L88"/>
  <c r="I88" s="1"/>
  <c r="I87"/>
  <c r="K6"/>
  <c r="H6" s="1"/>
  <c r="G6" s="1"/>
  <c r="I6"/>
  <c r="K212"/>
  <c r="H212" s="1"/>
  <c r="G212" s="1"/>
  <c r="I212"/>
  <c r="K82"/>
  <c r="H82" s="1"/>
  <c r="G82" s="1"/>
  <c r="I82"/>
  <c r="K199"/>
  <c r="H199" s="1"/>
  <c r="G199" s="1"/>
  <c r="I199"/>
  <c r="M278"/>
  <c r="J278" s="1"/>
  <c r="J277"/>
  <c r="K267"/>
  <c r="H267" s="1"/>
  <c r="G267" s="1"/>
  <c r="I267"/>
  <c r="K262"/>
  <c r="H262" s="1"/>
  <c r="G262" s="1"/>
  <c r="I262"/>
  <c r="K121"/>
  <c r="H121" s="1"/>
  <c r="G121" s="1"/>
  <c r="I121"/>
  <c r="K84"/>
  <c r="H84" s="1"/>
  <c r="G84" s="1"/>
  <c r="I84"/>
  <c r="L11"/>
  <c r="I11" s="1"/>
  <c r="I10"/>
  <c r="K193"/>
  <c r="H193" s="1"/>
  <c r="G193" s="1"/>
  <c r="I193"/>
  <c r="L164"/>
  <c r="I164" s="1"/>
  <c r="I163"/>
  <c r="L143"/>
  <c r="I143" s="1"/>
  <c r="I142"/>
  <c r="L131"/>
  <c r="I131" s="1"/>
  <c r="I130"/>
  <c r="L113"/>
  <c r="I112"/>
  <c r="K95"/>
  <c r="I95"/>
  <c r="K93"/>
  <c r="I93"/>
  <c r="AE104" i="39"/>
  <c r="AE185"/>
  <c r="AE194"/>
  <c r="AE57"/>
  <c r="AE262"/>
  <c r="AE119"/>
  <c r="AE115"/>
  <c r="AE124"/>
  <c r="AE149"/>
  <c r="AE99"/>
  <c r="AE154"/>
  <c r="AE40"/>
  <c r="AE228"/>
  <c r="AE223"/>
  <c r="AE231"/>
  <c r="AE253"/>
  <c r="AE250"/>
  <c r="AE239"/>
  <c r="AE247"/>
  <c r="AE255"/>
  <c r="AE146"/>
  <c r="AE198"/>
  <c r="AE182"/>
  <c r="AE183"/>
  <c r="AE191"/>
  <c r="AE52"/>
  <c r="AE94"/>
  <c r="AE91"/>
  <c r="AE179"/>
  <c r="AE175"/>
  <c r="AE171"/>
  <c r="AE164"/>
  <c r="AE160"/>
  <c r="AE157"/>
  <c r="AE215"/>
  <c r="AE214"/>
  <c r="AE211"/>
  <c r="AE39"/>
  <c r="AE50"/>
  <c r="AE45"/>
  <c r="AE286"/>
  <c r="AE121"/>
  <c r="AE122"/>
  <c r="AE89"/>
  <c r="AE88"/>
  <c r="AE78"/>
  <c r="AE59"/>
  <c r="AE68"/>
  <c r="AE74"/>
  <c r="AE204"/>
  <c r="AE14"/>
  <c r="AE10"/>
  <c r="AE278"/>
  <c r="AE136"/>
  <c r="AE130"/>
  <c r="AE70"/>
  <c r="AE90"/>
  <c r="AE61"/>
  <c r="AE283"/>
  <c r="AE29"/>
  <c r="AE20"/>
  <c r="AE261"/>
  <c r="AE271"/>
  <c r="AE268"/>
  <c r="AE263"/>
  <c r="AE243"/>
  <c r="AE205"/>
  <c r="AE139"/>
  <c r="AE111"/>
  <c r="AE55"/>
  <c r="AE195"/>
  <c r="AE21"/>
  <c r="AE31"/>
  <c r="AE109"/>
  <c r="AE116"/>
  <c r="AE125"/>
  <c r="AE150"/>
  <c r="AE100"/>
  <c r="AE275"/>
  <c r="AE151"/>
  <c r="AE25"/>
  <c r="AE224"/>
  <c r="AE232"/>
  <c r="AE254"/>
  <c r="AE251"/>
  <c r="AE54"/>
  <c r="AE193"/>
  <c r="AE22"/>
  <c r="AE32"/>
  <c r="AE108"/>
  <c r="AE117"/>
  <c r="AE126"/>
  <c r="AE15"/>
  <c r="AE101"/>
  <c r="AE274"/>
  <c r="AE152"/>
  <c r="AE26"/>
  <c r="AE208"/>
  <c r="AE221"/>
  <c r="AE257"/>
  <c r="AE249"/>
  <c r="AE256"/>
  <c r="AE246"/>
  <c r="AE142"/>
  <c r="AE144"/>
  <c r="AE196"/>
  <c r="AE180"/>
  <c r="AE188"/>
  <c r="AE189"/>
  <c r="AE148"/>
  <c r="AE93"/>
  <c r="AE259"/>
  <c r="AE177"/>
  <c r="AE173"/>
  <c r="AE169"/>
  <c r="AE165"/>
  <c r="AE163"/>
  <c r="AE158"/>
  <c r="AE216"/>
  <c r="AE233"/>
  <c r="AE212"/>
  <c r="AE43"/>
  <c r="AE37"/>
  <c r="AE48"/>
  <c r="AE288"/>
  <c r="AE284"/>
  <c r="AE106"/>
  <c r="AE112"/>
  <c r="AE82"/>
  <c r="AE80"/>
  <c r="AE64"/>
  <c r="AE87"/>
  <c r="AE76"/>
  <c r="AE201"/>
  <c r="AE156"/>
  <c r="AE12"/>
  <c r="AE280"/>
  <c r="AE276"/>
  <c r="AE133"/>
  <c r="AE128"/>
  <c r="AE84"/>
  <c r="AE67"/>
  <c r="AE62"/>
  <c r="AE34"/>
  <c r="AE27"/>
  <c r="AE18"/>
  <c r="AE272"/>
  <c r="AE269"/>
  <c r="AE265"/>
  <c r="AE220"/>
  <c r="AE230"/>
  <c r="AE138"/>
  <c r="AE114"/>
  <c r="AE46"/>
  <c r="AE103"/>
  <c r="AE186"/>
  <c r="AE23"/>
  <c r="AE56"/>
  <c r="AE207"/>
  <c r="AE118"/>
  <c r="AE127"/>
  <c r="AE102"/>
  <c r="AE98"/>
  <c r="AE153"/>
  <c r="AE24"/>
  <c r="AE225"/>
  <c r="AE222"/>
  <c r="AE240"/>
  <c r="AE241"/>
  <c r="AE238"/>
  <c r="AE237"/>
  <c r="AE143"/>
  <c r="AE141"/>
  <c r="AE199"/>
  <c r="AE181"/>
  <c r="AE187"/>
  <c r="AE190"/>
  <c r="AE51"/>
  <c r="AE95"/>
  <c r="AE97"/>
  <c r="AE178"/>
  <c r="AE174"/>
  <c r="AE170"/>
  <c r="AE167"/>
  <c r="AE161"/>
  <c r="AE218"/>
  <c r="AE235"/>
  <c r="AE213"/>
  <c r="AE209"/>
  <c r="AE38"/>
  <c r="AE49"/>
  <c r="AE36"/>
  <c r="AE285"/>
  <c r="AE123"/>
  <c r="AE105"/>
  <c r="AE72"/>
  <c r="AE85"/>
  <c r="AE65"/>
  <c r="AE58"/>
  <c r="AE77"/>
  <c r="AE73"/>
  <c r="AE203"/>
  <c r="AE13"/>
  <c r="AE281"/>
  <c r="AE277"/>
  <c r="AE134"/>
  <c r="AE132"/>
  <c r="AE69"/>
  <c r="AE66"/>
  <c r="AE63"/>
  <c r="AE35"/>
  <c r="AE28"/>
  <c r="AE19"/>
  <c r="AE260"/>
  <c r="AE270"/>
  <c r="AE266"/>
  <c r="AE236"/>
  <c r="AE244"/>
  <c r="AE229"/>
  <c r="AE110"/>
  <c r="AE252"/>
  <c r="AE242"/>
  <c r="AE248"/>
  <c r="AE245"/>
  <c r="AE145"/>
  <c r="AE200"/>
  <c r="AE197"/>
  <c r="AE184"/>
  <c r="AE192"/>
  <c r="AE53"/>
  <c r="AE147"/>
  <c r="AE92"/>
  <c r="AE258"/>
  <c r="AE176"/>
  <c r="AE172"/>
  <c r="AE162"/>
  <c r="AE166"/>
  <c r="AE168"/>
  <c r="AE159"/>
  <c r="AE217"/>
  <c r="AE234"/>
  <c r="AE210"/>
  <c r="AE42"/>
  <c r="AE30"/>
  <c r="AE44"/>
  <c r="AE287"/>
  <c r="AE107"/>
  <c r="AE120"/>
  <c r="AE96"/>
  <c r="AE81"/>
  <c r="AE79"/>
  <c r="AE60"/>
  <c r="AE86"/>
  <c r="AE75"/>
  <c r="AE202"/>
  <c r="AE155"/>
  <c r="AE11"/>
  <c r="AE279"/>
  <c r="AE135"/>
  <c r="AE131"/>
  <c r="AE129"/>
  <c r="AE83"/>
  <c r="AE71"/>
  <c r="AE282"/>
  <c r="AE33"/>
  <c r="AE41"/>
  <c r="AE17"/>
  <c r="AE273"/>
  <c r="AE267"/>
  <c r="AE264"/>
  <c r="AE219"/>
  <c r="AE206"/>
  <c r="AE137"/>
  <c r="AE113"/>
  <c r="AE47"/>
  <c r="AE140"/>
  <c r="L220" i="23"/>
  <c r="I220" s="1"/>
  <c r="AD104" i="39"/>
  <c r="AD54"/>
  <c r="AD185"/>
  <c r="AD193"/>
  <c r="AD194"/>
  <c r="AD22"/>
  <c r="AD57"/>
  <c r="AD32"/>
  <c r="AD262"/>
  <c r="AD108"/>
  <c r="AD119"/>
  <c r="AD117"/>
  <c r="AD115"/>
  <c r="AD126"/>
  <c r="AD124"/>
  <c r="AD15"/>
  <c r="AD149"/>
  <c r="AD101"/>
  <c r="AD99"/>
  <c r="AD274"/>
  <c r="AD154"/>
  <c r="AD152"/>
  <c r="AD40"/>
  <c r="AD26"/>
  <c r="AD228"/>
  <c r="AD208"/>
  <c r="AD223"/>
  <c r="AD221"/>
  <c r="AD231"/>
  <c r="AD257"/>
  <c r="AD253"/>
  <c r="AD249"/>
  <c r="AD250"/>
  <c r="AD239"/>
  <c r="AD256"/>
  <c r="AD247"/>
  <c r="AD246"/>
  <c r="AD255"/>
  <c r="AD142"/>
  <c r="AD146"/>
  <c r="AD144"/>
  <c r="AD198"/>
  <c r="AD196"/>
  <c r="AD182"/>
  <c r="AD180"/>
  <c r="AD183"/>
  <c r="AD188"/>
  <c r="AD191"/>
  <c r="AD189"/>
  <c r="AD52"/>
  <c r="AD148"/>
  <c r="AD94"/>
  <c r="AD93"/>
  <c r="AD91"/>
  <c r="AD259"/>
  <c r="AD179"/>
  <c r="AD177"/>
  <c r="AD175"/>
  <c r="AD173"/>
  <c r="AD171"/>
  <c r="AD169"/>
  <c r="AD165"/>
  <c r="AD164"/>
  <c r="AD163"/>
  <c r="AD160"/>
  <c r="AD158"/>
  <c r="AD157"/>
  <c r="AD216"/>
  <c r="AD215"/>
  <c r="AD233"/>
  <c r="AD214"/>
  <c r="AD212"/>
  <c r="AD211"/>
  <c r="AD43"/>
  <c r="AD39"/>
  <c r="AD37"/>
  <c r="AD50"/>
  <c r="AD48"/>
  <c r="AD45"/>
  <c r="AD288"/>
  <c r="AD286"/>
  <c r="AD284"/>
  <c r="AD121"/>
  <c r="AD106"/>
  <c r="AD122"/>
  <c r="AD112"/>
  <c r="AD89"/>
  <c r="AD82"/>
  <c r="AD88"/>
  <c r="AD80"/>
  <c r="AD78"/>
  <c r="AD64"/>
  <c r="AD59"/>
  <c r="AD87"/>
  <c r="AD68"/>
  <c r="AD76"/>
  <c r="AD74"/>
  <c r="AD201"/>
  <c r="AD204"/>
  <c r="AD156"/>
  <c r="AD14"/>
  <c r="AD12"/>
  <c r="AD10"/>
  <c r="AD280"/>
  <c r="AD278"/>
  <c r="AD276"/>
  <c r="AD136"/>
  <c r="AD133"/>
  <c r="AD130"/>
  <c r="AD128"/>
  <c r="AD70"/>
  <c r="AD84"/>
  <c r="AD90"/>
  <c r="AD67"/>
  <c r="AD61"/>
  <c r="AD62"/>
  <c r="AD283"/>
  <c r="AD34"/>
  <c r="AD29"/>
  <c r="AD27"/>
  <c r="AD20"/>
  <c r="AD18"/>
  <c r="AD261"/>
  <c r="AD272"/>
  <c r="AD271"/>
  <c r="AD269"/>
  <c r="AD268"/>
  <c r="AD265"/>
  <c r="AD263"/>
  <c r="AD220"/>
  <c r="AD243"/>
  <c r="AD230"/>
  <c r="AD205"/>
  <c r="AD138"/>
  <c r="AD139"/>
  <c r="AD114"/>
  <c r="AD111"/>
  <c r="AD46"/>
  <c r="AD162"/>
  <c r="AD244"/>
  <c r="AD103"/>
  <c r="AD55"/>
  <c r="AD186"/>
  <c r="AD195"/>
  <c r="AD23"/>
  <c r="AD21"/>
  <c r="AD56"/>
  <c r="AD31"/>
  <c r="AD207"/>
  <c r="AD109"/>
  <c r="AD118"/>
  <c r="AD116"/>
  <c r="AD127"/>
  <c r="AD125"/>
  <c r="AD150"/>
  <c r="AD102"/>
  <c r="AD100"/>
  <c r="AD98"/>
  <c r="AD275"/>
  <c r="AD153"/>
  <c r="AD151"/>
  <c r="AD24"/>
  <c r="AD25"/>
  <c r="AD225"/>
  <c r="AD224"/>
  <c r="AD222"/>
  <c r="AD232"/>
  <c r="AD240"/>
  <c r="AD254"/>
  <c r="AD252"/>
  <c r="AD251"/>
  <c r="AD241"/>
  <c r="AD242"/>
  <c r="AD238"/>
  <c r="AD248"/>
  <c r="AD237"/>
  <c r="AD245"/>
  <c r="AD143"/>
  <c r="AD145"/>
  <c r="AD141"/>
  <c r="AD200"/>
  <c r="AD199"/>
  <c r="AD197"/>
  <c r="AD181"/>
  <c r="AD184"/>
  <c r="AD187"/>
  <c r="AD192"/>
  <c r="AD190"/>
  <c r="AD53"/>
  <c r="AD51"/>
  <c r="AD147"/>
  <c r="AD95"/>
  <c r="AD92"/>
  <c r="AD97"/>
  <c r="AD258"/>
  <c r="AD178"/>
  <c r="AD176"/>
  <c r="AD174"/>
  <c r="AD172"/>
  <c r="AD170"/>
  <c r="AD166"/>
  <c r="AD167"/>
  <c r="AD168"/>
  <c r="AD161"/>
  <c r="AD159"/>
  <c r="AD218"/>
  <c r="AD217"/>
  <c r="AD235"/>
  <c r="AD234"/>
  <c r="AD213"/>
  <c r="AD210"/>
  <c r="AD209"/>
  <c r="AD42"/>
  <c r="AD38"/>
  <c r="AD30"/>
  <c r="AD49"/>
  <c r="AD44"/>
  <c r="AD36"/>
  <c r="AD287"/>
  <c r="AD285"/>
  <c r="AD107"/>
  <c r="AD123"/>
  <c r="AD120"/>
  <c r="AD105"/>
  <c r="AD96"/>
  <c r="AD72"/>
  <c r="AD81"/>
  <c r="AD85"/>
  <c r="AD79"/>
  <c r="AD65"/>
  <c r="AD60"/>
  <c r="AD58"/>
  <c r="AD86"/>
  <c r="AD77"/>
  <c r="AD75"/>
  <c r="AD73"/>
  <c r="AD202"/>
  <c r="AD203"/>
  <c r="AD155"/>
  <c r="AD13"/>
  <c r="AD11"/>
  <c r="AD281"/>
  <c r="AD279"/>
  <c r="AD277"/>
  <c r="AD135"/>
  <c r="AD134"/>
  <c r="AD131"/>
  <c r="AD132"/>
  <c r="AD129"/>
  <c r="AD69"/>
  <c r="AD83"/>
  <c r="AD66"/>
  <c r="AD71"/>
  <c r="AD63"/>
  <c r="AD282"/>
  <c r="AD35"/>
  <c r="AD33"/>
  <c r="AD28"/>
  <c r="AD41"/>
  <c r="AD19"/>
  <c r="AD17"/>
  <c r="AD260"/>
  <c r="AD273"/>
  <c r="AD270"/>
  <c r="AD267"/>
  <c r="AD266"/>
  <c r="AD264"/>
  <c r="AD236"/>
  <c r="AD219"/>
  <c r="AD206"/>
  <c r="AD229"/>
  <c r="AD137"/>
  <c r="AD140"/>
  <c r="AD113"/>
  <c r="AD110"/>
  <c r="AD47"/>
  <c r="AD226"/>
  <c r="AE226"/>
  <c r="L14" i="23"/>
  <c r="I14" s="1"/>
  <c r="K17"/>
  <c r="L221"/>
  <c r="I221" s="1"/>
  <c r="K53"/>
  <c r="H53" s="1"/>
  <c r="G53" s="1"/>
  <c r="K235"/>
  <c r="H235" s="1"/>
  <c r="G235" s="1"/>
  <c r="L218"/>
  <c r="I218" s="1"/>
  <c r="K218"/>
  <c r="H218" s="1"/>
  <c r="G218" s="1"/>
  <c r="L53"/>
  <c r="I53" s="1"/>
  <c r="K253"/>
  <c r="H253" s="1"/>
  <c r="G253" s="1"/>
  <c r="L230"/>
  <c r="I230" s="1"/>
  <c r="K220"/>
  <c r="H220" s="1"/>
  <c r="G220" s="1"/>
  <c r="L248"/>
  <c r="I248" s="1"/>
  <c r="K188"/>
  <c r="H188" s="1"/>
  <c r="G188" s="1"/>
  <c r="L188"/>
  <c r="I188" s="1"/>
  <c r="L97"/>
  <c r="I97" s="1"/>
  <c r="K19"/>
  <c r="L202"/>
  <c r="I202" s="1"/>
  <c r="L167"/>
  <c r="L16"/>
  <c r="I16" s="1"/>
  <c r="K11"/>
  <c r="H11" s="1"/>
  <c r="G11" s="1"/>
  <c r="K92"/>
  <c r="H92" s="1"/>
  <c r="G92" s="1"/>
  <c r="K90"/>
  <c r="H90" s="1"/>
  <c r="G90" s="1"/>
  <c r="K22"/>
  <c r="H22" s="1"/>
  <c r="G22" s="1"/>
  <c r="K87"/>
  <c r="H87" s="1"/>
  <c r="G87" s="1"/>
  <c r="K85"/>
  <c r="H85" s="1"/>
  <c r="G85" s="1"/>
  <c r="K156"/>
  <c r="H156" s="1"/>
  <c r="G156" s="1"/>
  <c r="K89"/>
  <c r="H89" s="1"/>
  <c r="G89" s="1"/>
  <c r="X274"/>
  <c r="W274" s="1"/>
  <c r="V274" s="1"/>
  <c r="W198"/>
  <c r="V198" s="1"/>
  <c r="W172"/>
  <c r="V172" s="1"/>
  <c r="W161"/>
  <c r="V161" s="1"/>
  <c r="W63"/>
  <c r="V63" s="1"/>
  <c r="W10"/>
  <c r="V10" s="1"/>
  <c r="W200"/>
  <c r="V200" s="1"/>
  <c r="X271"/>
  <c r="W271" s="1"/>
  <c r="V271" s="1"/>
  <c r="W23"/>
  <c r="V23" s="1"/>
  <c r="W235"/>
  <c r="V235" s="1"/>
  <c r="W48"/>
  <c r="V48" s="1"/>
  <c r="W44"/>
  <c r="V44" s="1"/>
  <c r="W209"/>
  <c r="V209" s="1"/>
  <c r="K98"/>
  <c r="H98" s="1"/>
  <c r="G98" s="1"/>
  <c r="L99"/>
  <c r="I99" s="1"/>
  <c r="K105"/>
  <c r="H105" s="1"/>
  <c r="G105" s="1"/>
  <c r="L203"/>
  <c r="I203" s="1"/>
  <c r="L170"/>
  <c r="I170" s="1"/>
  <c r="K102"/>
  <c r="H102" s="1"/>
  <c r="G102" s="1"/>
  <c r="L137"/>
  <c r="I137" s="1"/>
  <c r="K117"/>
  <c r="H117" s="1"/>
  <c r="G117" s="1"/>
  <c r="Y187"/>
  <c r="X187" s="1"/>
  <c r="W187" s="1"/>
  <c r="V187" s="1"/>
  <c r="Y70"/>
  <c r="W71"/>
  <c r="V71" s="1"/>
  <c r="Y63"/>
  <c r="Y159"/>
  <c r="W188"/>
  <c r="V188" s="1"/>
  <c r="W160"/>
  <c r="V160" s="1"/>
  <c r="Y46"/>
  <c r="Y157"/>
  <c r="Y24"/>
  <c r="Y50"/>
  <c r="Y185"/>
  <c r="Y198"/>
  <c r="Y94"/>
  <c r="Y48"/>
  <c r="Y175"/>
  <c r="Y26"/>
  <c r="Y200"/>
  <c r="Y111"/>
  <c r="Y246"/>
  <c r="K272"/>
  <c r="H272" s="1"/>
  <c r="G272" s="1"/>
  <c r="K201"/>
  <c r="K157"/>
  <c r="H157" s="1"/>
  <c r="G157" s="1"/>
  <c r="L158"/>
  <c r="I158" s="1"/>
  <c r="K148"/>
  <c r="K139"/>
  <c r="H139" s="1"/>
  <c r="G139" s="1"/>
  <c r="L148"/>
  <c r="I148" s="1"/>
  <c r="L272"/>
  <c r="I272" s="1"/>
  <c r="K143"/>
  <c r="H143" s="1"/>
  <c r="G143" s="1"/>
  <c r="K269"/>
  <c r="H269" s="1"/>
  <c r="G269" s="1"/>
  <c r="L270"/>
  <c r="I270" s="1"/>
  <c r="K137"/>
  <c r="H137" s="1"/>
  <c r="G137" s="1"/>
  <c r="Y244"/>
  <c r="X244" s="1"/>
  <c r="Y169"/>
  <c r="Y235"/>
  <c r="Y13"/>
  <c r="Y15"/>
  <c r="Y54"/>
  <c r="Y102"/>
  <c r="Y85"/>
  <c r="Y230"/>
  <c r="K165"/>
  <c r="H165" s="1"/>
  <c r="G165" s="1"/>
  <c r="K150"/>
  <c r="H150" s="1"/>
  <c r="G150" s="1"/>
  <c r="K130"/>
  <c r="H130" s="1"/>
  <c r="G130" s="1"/>
  <c r="K124"/>
  <c r="H124" s="1"/>
  <c r="G124" s="1"/>
  <c r="Y10"/>
  <c r="K181"/>
  <c r="K171"/>
  <c r="H171" s="1"/>
  <c r="G171" s="1"/>
  <c r="K153"/>
  <c r="H153" s="1"/>
  <c r="G153" s="1"/>
  <c r="K24"/>
  <c r="L25"/>
  <c r="K113"/>
  <c r="H113" s="1"/>
  <c r="G113" s="1"/>
  <c r="Y242"/>
  <c r="K71"/>
  <c r="H71" s="1"/>
  <c r="G71" s="1"/>
  <c r="W11"/>
  <c r="V11" s="1"/>
  <c r="Y254"/>
  <c r="Y240"/>
  <c r="Y219"/>
  <c r="X219" s="1"/>
  <c r="W219" s="1"/>
  <c r="V219" s="1"/>
  <c r="W255"/>
  <c r="V255" s="1"/>
  <c r="Y238"/>
  <c r="Y221"/>
  <c r="X221" s="1"/>
  <c r="W221" s="1"/>
  <c r="V221" s="1"/>
  <c r="Y251"/>
  <c r="Y280"/>
  <c r="X280" s="1"/>
  <c r="W280" s="1"/>
  <c r="V280" s="1"/>
  <c r="Y39"/>
  <c r="Y123"/>
  <c r="X123" s="1"/>
  <c r="W123"/>
  <c r="V123" s="1"/>
  <c r="Y37"/>
  <c r="X37" s="1"/>
  <c r="W37" s="1"/>
  <c r="V37" s="1"/>
  <c r="L276"/>
  <c r="I276" s="1"/>
  <c r="W265"/>
  <c r="V265" s="1"/>
  <c r="Y140"/>
  <c r="X140" s="1"/>
  <c r="Y133"/>
  <c r="X133" s="1"/>
  <c r="W133" s="1"/>
  <c r="V133" s="1"/>
  <c r="Y4"/>
  <c r="X4" s="1"/>
  <c r="W4" s="1"/>
  <c r="V4" s="1"/>
  <c r="Z5"/>
  <c r="Y223"/>
  <c r="X223" s="1"/>
  <c r="W223" s="1"/>
  <c r="V223" s="1"/>
  <c r="Y137"/>
  <c r="X137" s="1"/>
  <c r="W137" s="1"/>
  <c r="V137" s="1"/>
  <c r="K278"/>
  <c r="Y216"/>
  <c r="X216" s="1"/>
  <c r="W216" s="1"/>
  <c r="V216" s="1"/>
  <c r="K163"/>
  <c r="H163" s="1"/>
  <c r="G163" s="1"/>
  <c r="Y130"/>
  <c r="X130" s="1"/>
  <c r="W130"/>
  <c r="V130" s="1"/>
  <c r="Y272"/>
  <c r="X272" s="1"/>
  <c r="W272"/>
  <c r="V272" s="1"/>
  <c r="K174"/>
  <c r="L175"/>
  <c r="K160"/>
  <c r="H160" s="1"/>
  <c r="G160" s="1"/>
  <c r="L123"/>
  <c r="I123" s="1"/>
  <c r="K62"/>
  <c r="H62" s="1"/>
  <c r="G62" s="1"/>
  <c r="L63"/>
  <c r="K275"/>
  <c r="K149" l="1"/>
  <c r="H149" s="1"/>
  <c r="G149" s="1"/>
  <c r="H148"/>
  <c r="G148" s="1"/>
  <c r="K276"/>
  <c r="H276" s="1"/>
  <c r="G276" s="1"/>
  <c r="H275"/>
  <c r="G275" s="1"/>
  <c r="K279"/>
  <c r="H279" s="1"/>
  <c r="G279" s="1"/>
  <c r="H278"/>
  <c r="G278" s="1"/>
  <c r="L168"/>
  <c r="I167"/>
  <c r="K94"/>
  <c r="H94" s="1"/>
  <c r="G94" s="1"/>
  <c r="H93"/>
  <c r="G93" s="1"/>
  <c r="K96"/>
  <c r="H95"/>
  <c r="G95" s="1"/>
  <c r="L114"/>
  <c r="I114" s="1"/>
  <c r="I113"/>
  <c r="K249"/>
  <c r="H248"/>
  <c r="G248" s="1"/>
  <c r="L117"/>
  <c r="I116"/>
  <c r="L249"/>
  <c r="I249" s="1"/>
  <c r="L222"/>
  <c r="I222" s="1"/>
  <c r="K18"/>
  <c r="L15"/>
  <c r="I15" s="1"/>
  <c r="L17"/>
  <c r="K221"/>
  <c r="H221" s="1"/>
  <c r="G221" s="1"/>
  <c r="K54"/>
  <c r="L223"/>
  <c r="I223" s="1"/>
  <c r="K254"/>
  <c r="H254" s="1"/>
  <c r="G254" s="1"/>
  <c r="L54"/>
  <c r="I54" s="1"/>
  <c r="K56"/>
  <c r="H56" s="1"/>
  <c r="G56" s="1"/>
  <c r="L250"/>
  <c r="I250" s="1"/>
  <c r="L208"/>
  <c r="I208" s="1"/>
  <c r="L189"/>
  <c r="I189" s="1"/>
  <c r="K189"/>
  <c r="H189" s="1"/>
  <c r="G189" s="1"/>
  <c r="K91"/>
  <c r="H91" s="1"/>
  <c r="G91" s="1"/>
  <c r="AE8" i="39"/>
  <c r="K88" i="23"/>
  <c r="H88" s="1"/>
  <c r="G88" s="1"/>
  <c r="Y5"/>
  <c r="X5" s="1"/>
  <c r="W5" s="1"/>
  <c r="V5" s="1"/>
  <c r="Z6"/>
  <c r="K114"/>
  <c r="H114" s="1"/>
  <c r="G114" s="1"/>
  <c r="K131"/>
  <c r="H131" s="1"/>
  <c r="G131" s="1"/>
  <c r="K103"/>
  <c r="H103" s="1"/>
  <c r="G103" s="1"/>
  <c r="K106"/>
  <c r="H106" s="1"/>
  <c r="G106" s="1"/>
  <c r="L100"/>
  <c r="I100" s="1"/>
  <c r="L277"/>
  <c r="I277" s="1"/>
  <c r="L149"/>
  <c r="L159"/>
  <c r="K202"/>
  <c r="H202" s="1"/>
  <c r="G202" s="1"/>
  <c r="L138"/>
  <c r="I138" s="1"/>
  <c r="L204"/>
  <c r="I204" s="1"/>
  <c r="K99"/>
  <c r="H99" s="1"/>
  <c r="G99" s="1"/>
  <c r="K203"/>
  <c r="H203" s="1"/>
  <c r="G203" s="1"/>
  <c r="W47"/>
  <c r="V47" s="1"/>
  <c r="L64"/>
  <c r="K115"/>
  <c r="H115" s="1"/>
  <c r="G115" s="1"/>
  <c r="L153"/>
  <c r="I153" s="1"/>
  <c r="W64"/>
  <c r="V64" s="1"/>
  <c r="L171"/>
  <c r="I171" s="1"/>
  <c r="W25"/>
  <c r="V25" s="1"/>
  <c r="W158"/>
  <c r="V158" s="1"/>
  <c r="W176"/>
  <c r="V176" s="1"/>
  <c r="W65"/>
  <c r="V65" s="1"/>
  <c r="Y51"/>
  <c r="W49"/>
  <c r="V49" s="1"/>
  <c r="W186"/>
  <c r="V186" s="1"/>
  <c r="Y252"/>
  <c r="Y247"/>
  <c r="W231"/>
  <c r="V231" s="1"/>
  <c r="W27"/>
  <c r="V27" s="1"/>
  <c r="W201"/>
  <c r="V201" s="1"/>
  <c r="Y112"/>
  <c r="Y95"/>
  <c r="Y199"/>
  <c r="W199"/>
  <c r="V199" s="1"/>
  <c r="W170"/>
  <c r="V170" s="1"/>
  <c r="Y55"/>
  <c r="K158"/>
  <c r="H158" s="1"/>
  <c r="G158" s="1"/>
  <c r="K67"/>
  <c r="K270"/>
  <c r="H270" s="1"/>
  <c r="G270" s="1"/>
  <c r="W55"/>
  <c r="V55" s="1"/>
  <c r="Y40"/>
  <c r="X40" s="1"/>
  <c r="W40" s="1"/>
  <c r="V40" s="1"/>
  <c r="Y16"/>
  <c r="Y14"/>
  <c r="Y236"/>
  <c r="Y38"/>
  <c r="Y11"/>
  <c r="Y232"/>
  <c r="Y86"/>
  <c r="W104"/>
  <c r="V104" s="1"/>
  <c r="W86"/>
  <c r="V86" s="1"/>
  <c r="W267"/>
  <c r="V267" s="1"/>
  <c r="Y103"/>
  <c r="W103"/>
  <c r="V103" s="1"/>
  <c r="K166"/>
  <c r="H166" s="1"/>
  <c r="G166" s="1"/>
  <c r="K280"/>
  <c r="H280" s="1"/>
  <c r="G280" s="1"/>
  <c r="W222"/>
  <c r="V222" s="1"/>
  <c r="K133"/>
  <c r="H133" s="1"/>
  <c r="G133" s="1"/>
  <c r="Y239"/>
  <c r="K172"/>
  <c r="L124"/>
  <c r="I124" s="1"/>
  <c r="K161"/>
  <c r="H161" s="1"/>
  <c r="G161" s="1"/>
  <c r="L176"/>
  <c r="K164"/>
  <c r="H164" s="1"/>
  <c r="G164" s="1"/>
  <c r="K25"/>
  <c r="K125"/>
  <c r="K151"/>
  <c r="H151" s="1"/>
  <c r="G151" s="1"/>
  <c r="W252"/>
  <c r="V252" s="1"/>
  <c r="W220"/>
  <c r="V220" s="1"/>
  <c r="Y217"/>
  <c r="X217" s="1"/>
  <c r="W217" s="1"/>
  <c r="V217" s="1"/>
  <c r="W239"/>
  <c r="V239" s="1"/>
  <c r="W266"/>
  <c r="V266" s="1"/>
  <c r="Y139"/>
  <c r="X139" s="1"/>
  <c r="W139" s="1"/>
  <c r="V139" s="1"/>
  <c r="Y224"/>
  <c r="K277"/>
  <c r="H277" s="1"/>
  <c r="G277" s="1"/>
  <c r="L278"/>
  <c r="I278" s="1"/>
  <c r="Y138"/>
  <c r="X138" s="1"/>
  <c r="W138"/>
  <c r="V138" s="1"/>
  <c r="Y134"/>
  <c r="W134"/>
  <c r="V134" s="1"/>
  <c r="W224"/>
  <c r="V224" s="1"/>
  <c r="K63"/>
  <c r="K64" s="1"/>
  <c r="H64" s="1"/>
  <c r="G64" s="1"/>
  <c r="K175"/>
  <c r="K176" s="1"/>
  <c r="K126" l="1"/>
  <c r="H126" s="1"/>
  <c r="G126" s="1"/>
  <c r="H125"/>
  <c r="G125" s="1"/>
  <c r="K173"/>
  <c r="H172"/>
  <c r="G172" s="1"/>
  <c r="L160"/>
  <c r="I160" s="1"/>
  <c r="I159"/>
  <c r="K68"/>
  <c r="H67"/>
  <c r="G67" s="1"/>
  <c r="L65"/>
  <c r="I65" s="1"/>
  <c r="I64"/>
  <c r="L150"/>
  <c r="I149"/>
  <c r="K55"/>
  <c r="H55" s="1"/>
  <c r="G55" s="1"/>
  <c r="H54"/>
  <c r="G54" s="1"/>
  <c r="L118"/>
  <c r="I118" s="1"/>
  <c r="I117"/>
  <c r="K250"/>
  <c r="H249"/>
  <c r="G249" s="1"/>
  <c r="K97"/>
  <c r="H97" s="1"/>
  <c r="G97" s="1"/>
  <c r="H96"/>
  <c r="G96" s="1"/>
  <c r="L169"/>
  <c r="I169" s="1"/>
  <c r="I168"/>
  <c r="L18"/>
  <c r="K255"/>
  <c r="H255" s="1"/>
  <c r="G255" s="1"/>
  <c r="L224"/>
  <c r="I224" s="1"/>
  <c r="K127"/>
  <c r="H127" s="1"/>
  <c r="G127" s="1"/>
  <c r="K222"/>
  <c r="H222" s="1"/>
  <c r="G222" s="1"/>
  <c r="L225"/>
  <c r="I225" s="1"/>
  <c r="L228"/>
  <c r="I228" s="1"/>
  <c r="L55"/>
  <c r="I55" s="1"/>
  <c r="K132"/>
  <c r="H132" s="1"/>
  <c r="G132" s="1"/>
  <c r="K256"/>
  <c r="H256" s="1"/>
  <c r="G256" s="1"/>
  <c r="K271"/>
  <c r="H271" s="1"/>
  <c r="G271" s="1"/>
  <c r="L251"/>
  <c r="I251" s="1"/>
  <c r="L252"/>
  <c r="I252" s="1"/>
  <c r="K208"/>
  <c r="H208" s="1"/>
  <c r="G208" s="1"/>
  <c r="Y6"/>
  <c r="Z7"/>
  <c r="L177"/>
  <c r="K100"/>
  <c r="L205"/>
  <c r="I205" s="1"/>
  <c r="L139"/>
  <c r="I139" s="1"/>
  <c r="L101"/>
  <c r="I101" s="1"/>
  <c r="L172"/>
  <c r="I172" s="1"/>
  <c r="K159"/>
  <c r="H159" s="1"/>
  <c r="G159" s="1"/>
  <c r="K116"/>
  <c r="H116" s="1"/>
  <c r="G116" s="1"/>
  <c r="K204"/>
  <c r="H204" s="1"/>
  <c r="G204" s="1"/>
  <c r="K65"/>
  <c r="H65" s="1"/>
  <c r="G65" s="1"/>
  <c r="L178"/>
  <c r="L179" s="1"/>
  <c r="K180"/>
  <c r="H180" s="1"/>
  <c r="G180" s="1"/>
  <c r="L66"/>
  <c r="W57"/>
  <c r="V57" s="1"/>
  <c r="Y96"/>
  <c r="Y113"/>
  <c r="Y233"/>
  <c r="W233"/>
  <c r="V233" s="1"/>
  <c r="Y248"/>
  <c r="Y52"/>
  <c r="W52"/>
  <c r="V52" s="1"/>
  <c r="W15"/>
  <c r="V15" s="1"/>
  <c r="Y17"/>
  <c r="Y41"/>
  <c r="Y56"/>
  <c r="W56"/>
  <c r="V56" s="1"/>
  <c r="K177"/>
  <c r="Y237"/>
  <c r="W237"/>
  <c r="V237" s="1"/>
  <c r="W106"/>
  <c r="V106" s="1"/>
  <c r="Y105"/>
  <c r="W105"/>
  <c r="V105" s="1"/>
  <c r="Y87"/>
  <c r="W87"/>
  <c r="V87" s="1"/>
  <c r="Y12"/>
  <c r="W12"/>
  <c r="V12" s="1"/>
  <c r="W240"/>
  <c r="V240" s="1"/>
  <c r="K167"/>
  <c r="H167" s="1"/>
  <c r="G167" s="1"/>
  <c r="L125"/>
  <c r="L279"/>
  <c r="Y241"/>
  <c r="W241"/>
  <c r="V241" s="1"/>
  <c r="K134"/>
  <c r="H134" s="1"/>
  <c r="G134" s="1"/>
  <c r="Y218"/>
  <c r="W218"/>
  <c r="V218" s="1"/>
  <c r="Y225"/>
  <c r="W225"/>
  <c r="V225" s="1"/>
  <c r="L280" l="1"/>
  <c r="I280" s="1"/>
  <c r="I279"/>
  <c r="K101"/>
  <c r="H101" s="1"/>
  <c r="G101" s="1"/>
  <c r="H100"/>
  <c r="G100" s="1"/>
  <c r="L126"/>
  <c r="I126" s="1"/>
  <c r="I125"/>
  <c r="L67"/>
  <c r="I67" s="1"/>
  <c r="I66"/>
  <c r="L180"/>
  <c r="I180" s="1"/>
  <c r="I179"/>
  <c r="K251"/>
  <c r="H250"/>
  <c r="G250" s="1"/>
  <c r="L151"/>
  <c r="I150"/>
  <c r="K69"/>
  <c r="H68"/>
  <c r="G68" s="1"/>
  <c r="K223"/>
  <c r="H223" s="1"/>
  <c r="G223" s="1"/>
  <c r="L226"/>
  <c r="I226" s="1"/>
  <c r="L127"/>
  <c r="I127" s="1"/>
  <c r="K226"/>
  <c r="H226" s="1"/>
  <c r="G226" s="1"/>
  <c r="K257"/>
  <c r="H257" s="1"/>
  <c r="G257" s="1"/>
  <c r="L253"/>
  <c r="I253" s="1"/>
  <c r="L206"/>
  <c r="I206" s="1"/>
  <c r="Y7"/>
  <c r="Z8"/>
  <c r="K168"/>
  <c r="H168" s="1"/>
  <c r="G168" s="1"/>
  <c r="L102"/>
  <c r="I102" s="1"/>
  <c r="L140"/>
  <c r="I140" s="1"/>
  <c r="K205"/>
  <c r="H205" s="1"/>
  <c r="G205" s="1"/>
  <c r="L173"/>
  <c r="K178"/>
  <c r="K179" s="1"/>
  <c r="H179" s="1"/>
  <c r="G179" s="1"/>
  <c r="L181"/>
  <c r="K66"/>
  <c r="H66" s="1"/>
  <c r="G66" s="1"/>
  <c r="L68"/>
  <c r="I68" s="1"/>
  <c r="Y42"/>
  <c r="W42"/>
  <c r="V42" s="1"/>
  <c r="Y18"/>
  <c r="W18"/>
  <c r="V18" s="1"/>
  <c r="Y249"/>
  <c r="Y114"/>
  <c r="Y97"/>
  <c r="Y58"/>
  <c r="W58"/>
  <c r="V58" s="1"/>
  <c r="W107"/>
  <c r="V107" s="1"/>
  <c r="W242"/>
  <c r="V242" s="1"/>
  <c r="K135"/>
  <c r="H135" s="1"/>
  <c r="G135" s="1"/>
  <c r="Y89"/>
  <c r="W89"/>
  <c r="V89" s="1"/>
  <c r="Y88"/>
  <c r="W88"/>
  <c r="V88" s="1"/>
  <c r="Y226"/>
  <c r="W226"/>
  <c r="V226" s="1"/>
  <c r="K70" l="1"/>
  <c r="H70" s="1"/>
  <c r="G70" s="1"/>
  <c r="H69"/>
  <c r="G69" s="1"/>
  <c r="L152"/>
  <c r="I152" s="1"/>
  <c r="I151"/>
  <c r="K252"/>
  <c r="H252" s="1"/>
  <c r="G252" s="1"/>
  <c r="H251"/>
  <c r="G251" s="1"/>
  <c r="K224"/>
  <c r="H224" s="1"/>
  <c r="G224" s="1"/>
  <c r="L227"/>
  <c r="I227" s="1"/>
  <c r="K227"/>
  <c r="H227" s="1"/>
  <c r="G227" s="1"/>
  <c r="L254"/>
  <c r="I254" s="1"/>
  <c r="K258"/>
  <c r="H258" s="1"/>
  <c r="G258" s="1"/>
  <c r="L207"/>
  <c r="I207" s="1"/>
  <c r="K206"/>
  <c r="Y8"/>
  <c r="Z9"/>
  <c r="L69"/>
  <c r="I69" s="1"/>
  <c r="L103"/>
  <c r="I103" s="1"/>
  <c r="K169"/>
  <c r="H169" s="1"/>
  <c r="G169" s="1"/>
  <c r="L70"/>
  <c r="I70" s="1"/>
  <c r="Y98"/>
  <c r="W98"/>
  <c r="V98" s="1"/>
  <c r="Y115"/>
  <c r="W115"/>
  <c r="V115" s="1"/>
  <c r="Y250"/>
  <c r="W250"/>
  <c r="V250" s="1"/>
  <c r="Y243"/>
  <c r="Y91"/>
  <c r="W91"/>
  <c r="V91" s="1"/>
  <c r="W108"/>
  <c r="V108" s="1"/>
  <c r="Y90"/>
  <c r="W90"/>
  <c r="V90" s="1"/>
  <c r="K207" l="1"/>
  <c r="H207" s="1"/>
  <c r="G207" s="1"/>
  <c r="H206"/>
  <c r="G206" s="1"/>
  <c r="L255"/>
  <c r="I255" s="1"/>
  <c r="K225"/>
  <c r="H225" s="1"/>
  <c r="G225" s="1"/>
  <c r="K228"/>
  <c r="H228" s="1"/>
  <c r="G228" s="1"/>
  <c r="K259"/>
  <c r="H259" s="1"/>
  <c r="G259" s="1"/>
  <c r="L256"/>
  <c r="I256" s="1"/>
  <c r="Y9"/>
  <c r="Z10"/>
  <c r="Z11" s="1"/>
  <c r="Z12" s="1"/>
  <c r="Z13" s="1"/>
  <c r="L104"/>
  <c r="I104" s="1"/>
  <c r="W244"/>
  <c r="V244" s="1"/>
  <c r="Y109"/>
  <c r="W109"/>
  <c r="V109" s="1"/>
  <c r="Y92"/>
  <c r="W92"/>
  <c r="V92" s="1"/>
  <c r="K260" l="1"/>
  <c r="H260" s="1"/>
  <c r="G260" s="1"/>
  <c r="L257"/>
  <c r="I257" s="1"/>
  <c r="W13"/>
  <c r="V13" s="1"/>
  <c r="Z14"/>
  <c r="L105"/>
  <c r="I105" s="1"/>
  <c r="Y245"/>
  <c r="W245"/>
  <c r="V245" s="1"/>
  <c r="L258" l="1"/>
  <c r="I258" s="1"/>
  <c r="W14"/>
  <c r="V14" s="1"/>
  <c r="Z15"/>
  <c r="Z16" s="1"/>
  <c r="L106"/>
  <c r="I106" s="1"/>
  <c r="L259" l="1"/>
  <c r="I259" s="1"/>
  <c r="W16"/>
  <c r="V16" s="1"/>
  <c r="Z17"/>
  <c r="L260" l="1"/>
  <c r="I260" s="1"/>
  <c r="W17"/>
  <c r="V17" s="1"/>
  <c r="Z18"/>
  <c r="Z19" s="1"/>
  <c r="Y19" l="1"/>
  <c r="Z20"/>
  <c r="Y20" l="1"/>
  <c r="Z21"/>
  <c r="Y21" l="1"/>
  <c r="Z22"/>
  <c r="Y22" l="1"/>
  <c r="Z23"/>
  <c r="Z24" s="1"/>
  <c r="W24" l="1"/>
  <c r="V24" s="1"/>
  <c r="Z25"/>
  <c r="Y25" l="1"/>
  <c r="Z26"/>
  <c r="Z27" s="1"/>
  <c r="AD4" i="17"/>
  <c r="U289" i="39" s="1"/>
  <c r="D3" i="17"/>
  <c r="Y289" i="39" l="1"/>
  <c r="Z289" s="1"/>
  <c r="AA289" s="1"/>
  <c r="AF289" s="1"/>
  <c r="Q11"/>
  <c r="Q13"/>
  <c r="Q15"/>
  <c r="Q17"/>
  <c r="Q19"/>
  <c r="Q21"/>
  <c r="Q23"/>
  <c r="Q25"/>
  <c r="Q27"/>
  <c r="Q29"/>
  <c r="Q31"/>
  <c r="Q33"/>
  <c r="Q35"/>
  <c r="Q37"/>
  <c r="Q39"/>
  <c r="Q41"/>
  <c r="Q43"/>
  <c r="Q45"/>
  <c r="Q47"/>
  <c r="Q49"/>
  <c r="Q51"/>
  <c r="Q53"/>
  <c r="Q55"/>
  <c r="Q57"/>
  <c r="Q59"/>
  <c r="Q61"/>
  <c r="Q63"/>
  <c r="Q65"/>
  <c r="Q67"/>
  <c r="Q69"/>
  <c r="Q71"/>
  <c r="Q73"/>
  <c r="Q75"/>
  <c r="Q77"/>
  <c r="Q79"/>
  <c r="Q81"/>
  <c r="Q83"/>
  <c r="Q85"/>
  <c r="Q87"/>
  <c r="Q89"/>
  <c r="Q91"/>
  <c r="Q93"/>
  <c r="Q95"/>
  <c r="Q97"/>
  <c r="Q99"/>
  <c r="Q101"/>
  <c r="Q103"/>
  <c r="Q105"/>
  <c r="Q107"/>
  <c r="Q109"/>
  <c r="Q111"/>
  <c r="Q113"/>
  <c r="Q115"/>
  <c r="Q117"/>
  <c r="Q119"/>
  <c r="Q121"/>
  <c r="Q123"/>
  <c r="Q125"/>
  <c r="Q127"/>
  <c r="Q129"/>
  <c r="Q131"/>
  <c r="Q133"/>
  <c r="Q135"/>
  <c r="Q137"/>
  <c r="Q139"/>
  <c r="Q141"/>
  <c r="Q143"/>
  <c r="Q145"/>
  <c r="Q147"/>
  <c r="Q149"/>
  <c r="Q151"/>
  <c r="Q153"/>
  <c r="Q155"/>
  <c r="Q157"/>
  <c r="Q159"/>
  <c r="Q161"/>
  <c r="Q163"/>
  <c r="Q165"/>
  <c r="Q167"/>
  <c r="Q169"/>
  <c r="Q171"/>
  <c r="Q173"/>
  <c r="Q175"/>
  <c r="Q177"/>
  <c r="Q179"/>
  <c r="Q12"/>
  <c r="Q14"/>
  <c r="Q16"/>
  <c r="Q18"/>
  <c r="Q20"/>
  <c r="Q22"/>
  <c r="Q24"/>
  <c r="Q26"/>
  <c r="Q28"/>
  <c r="Q30"/>
  <c r="Q32"/>
  <c r="Q34"/>
  <c r="Q36"/>
  <c r="Q38"/>
  <c r="Q40"/>
  <c r="Q42"/>
  <c r="Q44"/>
  <c r="Q46"/>
  <c r="Q48"/>
  <c r="Q50"/>
  <c r="Q52"/>
  <c r="Q54"/>
  <c r="Q56"/>
  <c r="Q58"/>
  <c r="Q60"/>
  <c r="Q62"/>
  <c r="Q64"/>
  <c r="Q66"/>
  <c r="Q68"/>
  <c r="Q70"/>
  <c r="Q72"/>
  <c r="Q74"/>
  <c r="Q76"/>
  <c r="Q78"/>
  <c r="Q80"/>
  <c r="Q82"/>
  <c r="Q84"/>
  <c r="Q86"/>
  <c r="Q88"/>
  <c r="Q90"/>
  <c r="Q92"/>
  <c r="Q94"/>
  <c r="Q96"/>
  <c r="Q98"/>
  <c r="Q100"/>
  <c r="Q102"/>
  <c r="Q104"/>
  <c r="Q106"/>
  <c r="Q108"/>
  <c r="Q110"/>
  <c r="Q112"/>
  <c r="Q114"/>
  <c r="Q116"/>
  <c r="Q118"/>
  <c r="Q120"/>
  <c r="Q122"/>
  <c r="Q124"/>
  <c r="Q126"/>
  <c r="Q128"/>
  <c r="Q130"/>
  <c r="Q132"/>
  <c r="Q134"/>
  <c r="Q136"/>
  <c r="Q138"/>
  <c r="Q140"/>
  <c r="Q142"/>
  <c r="Q144"/>
  <c r="Q146"/>
  <c r="Q148"/>
  <c r="Q150"/>
  <c r="Q152"/>
  <c r="Q154"/>
  <c r="Q156"/>
  <c r="Q158"/>
  <c r="Q160"/>
  <c r="Q162"/>
  <c r="Q164"/>
  <c r="Q166"/>
  <c r="Q168"/>
  <c r="Q170"/>
  <c r="Q172"/>
  <c r="Q174"/>
  <c r="Q176"/>
  <c r="Q178"/>
  <c r="Q180"/>
  <c r="Q181"/>
  <c r="Q183"/>
  <c r="Q185"/>
  <c r="Q187"/>
  <c r="Q189"/>
  <c r="Q191"/>
  <c r="Q193"/>
  <c r="Q195"/>
  <c r="Q197"/>
  <c r="Q199"/>
  <c r="Q201"/>
  <c r="Q203"/>
  <c r="Q205"/>
  <c r="Q207"/>
  <c r="Q209"/>
  <c r="Q211"/>
  <c r="Q213"/>
  <c r="Q215"/>
  <c r="Q217"/>
  <c r="Q219"/>
  <c r="Q221"/>
  <c r="Q223"/>
  <c r="Q225"/>
  <c r="Q227"/>
  <c r="Q229"/>
  <c r="Q231"/>
  <c r="Q233"/>
  <c r="Q235"/>
  <c r="Q237"/>
  <c r="Q239"/>
  <c r="Q241"/>
  <c r="Q243"/>
  <c r="Q245"/>
  <c r="Q247"/>
  <c r="Q249"/>
  <c r="Q251"/>
  <c r="Q253"/>
  <c r="Q255"/>
  <c r="Q257"/>
  <c r="Q259"/>
  <c r="Q261"/>
  <c r="Q263"/>
  <c r="Q265"/>
  <c r="Q267"/>
  <c r="Q269"/>
  <c r="Q271"/>
  <c r="Q273"/>
  <c r="Q275"/>
  <c r="Q277"/>
  <c r="Q279"/>
  <c r="Q281"/>
  <c r="Q283"/>
  <c r="Q285"/>
  <c r="Q287"/>
  <c r="Q182"/>
  <c r="Q184"/>
  <c r="Q186"/>
  <c r="Q188"/>
  <c r="Q190"/>
  <c r="Q192"/>
  <c r="Q194"/>
  <c r="Q196"/>
  <c r="Q198"/>
  <c r="Q200"/>
  <c r="Q202"/>
  <c r="Q204"/>
  <c r="Q206"/>
  <c r="Q208"/>
  <c r="Q210"/>
  <c r="Q212"/>
  <c r="Q214"/>
  <c r="Q216"/>
  <c r="Q218"/>
  <c r="Q220"/>
  <c r="Q222"/>
  <c r="Q224"/>
  <c r="Q226"/>
  <c r="Q228"/>
  <c r="Q230"/>
  <c r="Q232"/>
  <c r="Q234"/>
  <c r="Q236"/>
  <c r="Q238"/>
  <c r="Q240"/>
  <c r="Q242"/>
  <c r="Q244"/>
  <c r="Q246"/>
  <c r="Q248"/>
  <c r="Q250"/>
  <c r="Q252"/>
  <c r="Q254"/>
  <c r="Q256"/>
  <c r="Q258"/>
  <c r="Q260"/>
  <c r="Q262"/>
  <c r="Q264"/>
  <c r="Q266"/>
  <c r="Q268"/>
  <c r="Q270"/>
  <c r="Q272"/>
  <c r="Q274"/>
  <c r="Q276"/>
  <c r="Q278"/>
  <c r="Q280"/>
  <c r="Q282"/>
  <c r="Q284"/>
  <c r="Q286"/>
  <c r="Q288"/>
  <c r="O227"/>
  <c r="U227"/>
  <c r="U16"/>
  <c r="O16"/>
  <c r="O104"/>
  <c r="U104"/>
  <c r="O185"/>
  <c r="R185" s="1"/>
  <c r="U185"/>
  <c r="O194"/>
  <c r="R194" s="1"/>
  <c r="U194"/>
  <c r="O57"/>
  <c r="R57" s="1"/>
  <c r="U57"/>
  <c r="O262"/>
  <c r="U262"/>
  <c r="O119"/>
  <c r="R119" s="1"/>
  <c r="U119"/>
  <c r="O115"/>
  <c r="R115" s="1"/>
  <c r="U115"/>
  <c r="O124"/>
  <c r="R124" s="1"/>
  <c r="U124"/>
  <c r="O149"/>
  <c r="U149"/>
  <c r="O99"/>
  <c r="R99" s="1"/>
  <c r="U99"/>
  <c r="O154"/>
  <c r="R154" s="1"/>
  <c r="U154"/>
  <c r="O40"/>
  <c r="R40" s="1"/>
  <c r="U40"/>
  <c r="O228"/>
  <c r="U228"/>
  <c r="O223"/>
  <c r="R223" s="1"/>
  <c r="U223"/>
  <c r="R104"/>
  <c r="O54"/>
  <c r="U54"/>
  <c r="O193"/>
  <c r="X193" s="1"/>
  <c r="U193"/>
  <c r="O22"/>
  <c r="U22"/>
  <c r="O32"/>
  <c r="X32" s="1"/>
  <c r="U32"/>
  <c r="R262"/>
  <c r="O108"/>
  <c r="U108"/>
  <c r="O117"/>
  <c r="X117" s="1"/>
  <c r="U117"/>
  <c r="O126"/>
  <c r="U126"/>
  <c r="O15"/>
  <c r="X15" s="1"/>
  <c r="U15"/>
  <c r="R149"/>
  <c r="O101"/>
  <c r="U101"/>
  <c r="O274"/>
  <c r="X274" s="1"/>
  <c r="U274"/>
  <c r="O152"/>
  <c r="U152"/>
  <c r="O26"/>
  <c r="X26" s="1"/>
  <c r="U26"/>
  <c r="R228"/>
  <c r="O208"/>
  <c r="U208"/>
  <c r="O221"/>
  <c r="X221" s="1"/>
  <c r="U221"/>
  <c r="O257"/>
  <c r="U257"/>
  <c r="O249"/>
  <c r="R249" s="1"/>
  <c r="U249"/>
  <c r="O256"/>
  <c r="R256" s="1"/>
  <c r="U256"/>
  <c r="O246"/>
  <c r="R246" s="1"/>
  <c r="U246"/>
  <c r="O142"/>
  <c r="R142" s="1"/>
  <c r="U142"/>
  <c r="O144"/>
  <c r="R144" s="1"/>
  <c r="U144"/>
  <c r="O196"/>
  <c r="R196" s="1"/>
  <c r="U196"/>
  <c r="O180"/>
  <c r="R180" s="1"/>
  <c r="U180"/>
  <c r="O188"/>
  <c r="U188"/>
  <c r="O189"/>
  <c r="R189" s="1"/>
  <c r="U189"/>
  <c r="O148"/>
  <c r="R148" s="1"/>
  <c r="U148"/>
  <c r="O93"/>
  <c r="R93" s="1"/>
  <c r="U93"/>
  <c r="O259"/>
  <c r="R259" s="1"/>
  <c r="U259"/>
  <c r="O231"/>
  <c r="X231" s="1"/>
  <c r="U231"/>
  <c r="R257"/>
  <c r="O253"/>
  <c r="X253" s="1"/>
  <c r="U253"/>
  <c r="O250"/>
  <c r="X250" s="1"/>
  <c r="U250"/>
  <c r="O239"/>
  <c r="X239" s="1"/>
  <c r="U239"/>
  <c r="O247"/>
  <c r="X247" s="1"/>
  <c r="U247"/>
  <c r="O255"/>
  <c r="X255" s="1"/>
  <c r="U255"/>
  <c r="O146"/>
  <c r="X146" s="1"/>
  <c r="U146"/>
  <c r="O198"/>
  <c r="X198" s="1"/>
  <c r="U198"/>
  <c r="O182"/>
  <c r="X182" s="1"/>
  <c r="U182"/>
  <c r="O183"/>
  <c r="X183" s="1"/>
  <c r="U183"/>
  <c r="R188"/>
  <c r="O191"/>
  <c r="X191" s="1"/>
  <c r="U191"/>
  <c r="O52"/>
  <c r="X52" s="1"/>
  <c r="U52"/>
  <c r="O94"/>
  <c r="X94" s="1"/>
  <c r="U94"/>
  <c r="O91"/>
  <c r="X91" s="1"/>
  <c r="U91"/>
  <c r="O179"/>
  <c r="X179" s="1"/>
  <c r="O177"/>
  <c r="U177"/>
  <c r="O173"/>
  <c r="U173"/>
  <c r="O169"/>
  <c r="U169"/>
  <c r="O165"/>
  <c r="U165"/>
  <c r="O163"/>
  <c r="U163"/>
  <c r="O158"/>
  <c r="U158"/>
  <c r="O216"/>
  <c r="U216"/>
  <c r="O233"/>
  <c r="U233"/>
  <c r="O212"/>
  <c r="U212"/>
  <c r="O43"/>
  <c r="U43"/>
  <c r="O37"/>
  <c r="U37"/>
  <c r="O48"/>
  <c r="U48"/>
  <c r="O288"/>
  <c r="U288"/>
  <c r="O284"/>
  <c r="U284"/>
  <c r="O106"/>
  <c r="U106"/>
  <c r="O112"/>
  <c r="U112"/>
  <c r="O82"/>
  <c r="U82"/>
  <c r="O80"/>
  <c r="U80"/>
  <c r="O64"/>
  <c r="U64"/>
  <c r="O87"/>
  <c r="U87"/>
  <c r="O76"/>
  <c r="U76"/>
  <c r="O201"/>
  <c r="U201"/>
  <c r="O156"/>
  <c r="U156"/>
  <c r="O12"/>
  <c r="U12"/>
  <c r="Q10"/>
  <c r="O280"/>
  <c r="U280"/>
  <c r="O276"/>
  <c r="U276"/>
  <c r="O133"/>
  <c r="U133"/>
  <c r="O128"/>
  <c r="U128"/>
  <c r="O84"/>
  <c r="U84"/>
  <c r="U179"/>
  <c r="R177"/>
  <c r="O175"/>
  <c r="X175" s="1"/>
  <c r="U175"/>
  <c r="R173"/>
  <c r="O171"/>
  <c r="X171" s="1"/>
  <c r="U171"/>
  <c r="R169"/>
  <c r="R165"/>
  <c r="O164"/>
  <c r="X164" s="1"/>
  <c r="U164"/>
  <c r="R163"/>
  <c r="O160"/>
  <c r="X160" s="1"/>
  <c r="U160"/>
  <c r="R158"/>
  <c r="O157"/>
  <c r="X157" s="1"/>
  <c r="U157"/>
  <c r="R216"/>
  <c r="O215"/>
  <c r="X215" s="1"/>
  <c r="U215"/>
  <c r="R233"/>
  <c r="O214"/>
  <c r="X214" s="1"/>
  <c r="U214"/>
  <c r="R212"/>
  <c r="O211"/>
  <c r="X211" s="1"/>
  <c r="U211"/>
  <c r="R43"/>
  <c r="O39"/>
  <c r="X39" s="1"/>
  <c r="U39"/>
  <c r="R37"/>
  <c r="O50"/>
  <c r="X50" s="1"/>
  <c r="U50"/>
  <c r="R48"/>
  <c r="O45"/>
  <c r="X45" s="1"/>
  <c r="U45"/>
  <c r="R288"/>
  <c r="O286"/>
  <c r="X286" s="1"/>
  <c r="U286"/>
  <c r="R284"/>
  <c r="O121"/>
  <c r="X121" s="1"/>
  <c r="U121"/>
  <c r="R106"/>
  <c r="O122"/>
  <c r="X122" s="1"/>
  <c r="U122"/>
  <c r="R112"/>
  <c r="O89"/>
  <c r="X89" s="1"/>
  <c r="U89"/>
  <c r="R82"/>
  <c r="O88"/>
  <c r="X88" s="1"/>
  <c r="U88"/>
  <c r="R80"/>
  <c r="O78"/>
  <c r="X78" s="1"/>
  <c r="U78"/>
  <c r="R64"/>
  <c r="O59"/>
  <c r="X59" s="1"/>
  <c r="U59"/>
  <c r="R87"/>
  <c r="O68"/>
  <c r="X68" s="1"/>
  <c r="U68"/>
  <c r="R76"/>
  <c r="O74"/>
  <c r="X74" s="1"/>
  <c r="U74"/>
  <c r="R201"/>
  <c r="O204"/>
  <c r="X204" s="1"/>
  <c r="U204"/>
  <c r="R156"/>
  <c r="O14"/>
  <c r="X14" s="1"/>
  <c r="U14"/>
  <c r="R12"/>
  <c r="O10"/>
  <c r="X10" s="1"/>
  <c r="U10"/>
  <c r="R280"/>
  <c r="O278"/>
  <c r="X278" s="1"/>
  <c r="U278"/>
  <c r="R276"/>
  <c r="O136"/>
  <c r="X136" s="1"/>
  <c r="U136"/>
  <c r="R133"/>
  <c r="O130"/>
  <c r="X130" s="1"/>
  <c r="U130"/>
  <c r="R128"/>
  <c r="O70"/>
  <c r="X70" s="1"/>
  <c r="U70"/>
  <c r="R84"/>
  <c r="O90"/>
  <c r="U90"/>
  <c r="O61"/>
  <c r="U61"/>
  <c r="O283"/>
  <c r="U283"/>
  <c r="O29"/>
  <c r="U29"/>
  <c r="O20"/>
  <c r="U20"/>
  <c r="O261"/>
  <c r="U261"/>
  <c r="O271"/>
  <c r="U271"/>
  <c r="O268"/>
  <c r="U268"/>
  <c r="O263"/>
  <c r="U263"/>
  <c r="O243"/>
  <c r="U243"/>
  <c r="O205"/>
  <c r="U205"/>
  <c r="O139"/>
  <c r="U139"/>
  <c r="O111"/>
  <c r="U111"/>
  <c r="O55"/>
  <c r="U55"/>
  <c r="O195"/>
  <c r="U195"/>
  <c r="O21"/>
  <c r="U21"/>
  <c r="O31"/>
  <c r="U31"/>
  <c r="O109"/>
  <c r="U109"/>
  <c r="O116"/>
  <c r="U116"/>
  <c r="O125"/>
  <c r="U125"/>
  <c r="O150"/>
  <c r="U150"/>
  <c r="O100"/>
  <c r="U100"/>
  <c r="O275"/>
  <c r="U275"/>
  <c r="O151"/>
  <c r="U151"/>
  <c r="O25"/>
  <c r="R25" s="1"/>
  <c r="U25"/>
  <c r="O224"/>
  <c r="U224"/>
  <c r="O232"/>
  <c r="U232"/>
  <c r="O254"/>
  <c r="U254"/>
  <c r="R90"/>
  <c r="O67"/>
  <c r="X67" s="1"/>
  <c r="U67"/>
  <c r="R61"/>
  <c r="O62"/>
  <c r="X62" s="1"/>
  <c r="U62"/>
  <c r="R283"/>
  <c r="O34"/>
  <c r="X34" s="1"/>
  <c r="U34"/>
  <c r="R29"/>
  <c r="O27"/>
  <c r="X27" s="1"/>
  <c r="U27"/>
  <c r="R20"/>
  <c r="O18"/>
  <c r="X18" s="1"/>
  <c r="U18"/>
  <c r="R261"/>
  <c r="O272"/>
  <c r="X272" s="1"/>
  <c r="U272"/>
  <c r="R271"/>
  <c r="O269"/>
  <c r="X269" s="1"/>
  <c r="U269"/>
  <c r="R268"/>
  <c r="O265"/>
  <c r="X265" s="1"/>
  <c r="U265"/>
  <c r="R263"/>
  <c r="O220"/>
  <c r="X220" s="1"/>
  <c r="U220"/>
  <c r="R243"/>
  <c r="O230"/>
  <c r="X230" s="1"/>
  <c r="U230"/>
  <c r="R205"/>
  <c r="O138"/>
  <c r="X138" s="1"/>
  <c r="U138"/>
  <c r="R139"/>
  <c r="O114"/>
  <c r="X114" s="1"/>
  <c r="U114"/>
  <c r="R111"/>
  <c r="O46"/>
  <c r="X46" s="1"/>
  <c r="U46"/>
  <c r="O103"/>
  <c r="X103" s="1"/>
  <c r="U103"/>
  <c r="R55"/>
  <c r="O186"/>
  <c r="X186" s="1"/>
  <c r="U186"/>
  <c r="O23"/>
  <c r="U23"/>
  <c r="O56"/>
  <c r="X56" s="1"/>
  <c r="U56"/>
  <c r="O207"/>
  <c r="U207"/>
  <c r="O118"/>
  <c r="X118" s="1"/>
  <c r="U118"/>
  <c r="O127"/>
  <c r="U127"/>
  <c r="O102"/>
  <c r="X102" s="1"/>
  <c r="U102"/>
  <c r="O98"/>
  <c r="X98" s="1"/>
  <c r="U98"/>
  <c r="R275"/>
  <c r="O153"/>
  <c r="X153" s="1"/>
  <c r="U153"/>
  <c r="O24"/>
  <c r="X24" s="1"/>
  <c r="U24"/>
  <c r="O225"/>
  <c r="X225" s="1"/>
  <c r="U225"/>
  <c r="O222"/>
  <c r="X222" s="1"/>
  <c r="U222"/>
  <c r="O240"/>
  <c r="X240" s="1"/>
  <c r="U240"/>
  <c r="O252"/>
  <c r="U252"/>
  <c r="O241"/>
  <c r="U241"/>
  <c r="O238"/>
  <c r="U238"/>
  <c r="O237"/>
  <c r="U237"/>
  <c r="O143"/>
  <c r="U143"/>
  <c r="O141"/>
  <c r="U141"/>
  <c r="O199"/>
  <c r="U199"/>
  <c r="O181"/>
  <c r="U181"/>
  <c r="O187"/>
  <c r="U187"/>
  <c r="O190"/>
  <c r="U190"/>
  <c r="O51"/>
  <c r="U51"/>
  <c r="O95"/>
  <c r="U95"/>
  <c r="O97"/>
  <c r="U97"/>
  <c r="O178"/>
  <c r="U178"/>
  <c r="O174"/>
  <c r="U174"/>
  <c r="O170"/>
  <c r="U170"/>
  <c r="O162"/>
  <c r="O167"/>
  <c r="U167"/>
  <c r="O161"/>
  <c r="U161"/>
  <c r="O218"/>
  <c r="U218"/>
  <c r="O235"/>
  <c r="U235"/>
  <c r="O213"/>
  <c r="U213"/>
  <c r="O209"/>
  <c r="U209"/>
  <c r="O38"/>
  <c r="U38"/>
  <c r="O49"/>
  <c r="U49"/>
  <c r="O36"/>
  <c r="U36"/>
  <c r="O285"/>
  <c r="U285"/>
  <c r="O123"/>
  <c r="U123"/>
  <c r="O105"/>
  <c r="U105"/>
  <c r="O72"/>
  <c r="U72"/>
  <c r="O85"/>
  <c r="U85"/>
  <c r="O65"/>
  <c r="U65"/>
  <c r="O58"/>
  <c r="U58"/>
  <c r="O77"/>
  <c r="U77"/>
  <c r="O73"/>
  <c r="U73"/>
  <c r="O203"/>
  <c r="U203"/>
  <c r="O13"/>
  <c r="U13"/>
  <c r="O281"/>
  <c r="U281"/>
  <c r="O277"/>
  <c r="U277"/>
  <c r="O134"/>
  <c r="U134"/>
  <c r="O132"/>
  <c r="U132"/>
  <c r="O69"/>
  <c r="U69"/>
  <c r="O66"/>
  <c r="U66"/>
  <c r="O63"/>
  <c r="U63"/>
  <c r="O35"/>
  <c r="U35"/>
  <c r="O28"/>
  <c r="U28"/>
  <c r="O19"/>
  <c r="U19"/>
  <c r="O260"/>
  <c r="U260"/>
  <c r="O270"/>
  <c r="U270"/>
  <c r="U266"/>
  <c r="O236"/>
  <c r="U236"/>
  <c r="U244"/>
  <c r="O229"/>
  <c r="U229"/>
  <c r="O140"/>
  <c r="U140"/>
  <c r="O110"/>
  <c r="U110"/>
  <c r="O47"/>
  <c r="O251"/>
  <c r="X251" s="1"/>
  <c r="U251"/>
  <c r="O242"/>
  <c r="X242" s="1"/>
  <c r="U242"/>
  <c r="O248"/>
  <c r="X248" s="1"/>
  <c r="U248"/>
  <c r="O245"/>
  <c r="X245" s="1"/>
  <c r="U245"/>
  <c r="O145"/>
  <c r="X145" s="1"/>
  <c r="U145"/>
  <c r="O200"/>
  <c r="X200" s="1"/>
  <c r="U200"/>
  <c r="O197"/>
  <c r="X197" s="1"/>
  <c r="U197"/>
  <c r="O184"/>
  <c r="X184" s="1"/>
  <c r="U184"/>
  <c r="O192"/>
  <c r="X192" s="1"/>
  <c r="U192"/>
  <c r="O53"/>
  <c r="X53" s="1"/>
  <c r="U53"/>
  <c r="O147"/>
  <c r="X147" s="1"/>
  <c r="U147"/>
  <c r="O92"/>
  <c r="X92" s="1"/>
  <c r="U92"/>
  <c r="O258"/>
  <c r="X258" s="1"/>
  <c r="U258"/>
  <c r="O176"/>
  <c r="X176" s="1"/>
  <c r="U176"/>
  <c r="O172"/>
  <c r="X172" s="1"/>
  <c r="U172"/>
  <c r="U162"/>
  <c r="O166"/>
  <c r="U166"/>
  <c r="O168"/>
  <c r="X168" s="1"/>
  <c r="U168"/>
  <c r="O159"/>
  <c r="U159"/>
  <c r="O217"/>
  <c r="X217" s="1"/>
  <c r="U217"/>
  <c r="O234"/>
  <c r="U234"/>
  <c r="O210"/>
  <c r="X210" s="1"/>
  <c r="U210"/>
  <c r="O42"/>
  <c r="U42"/>
  <c r="O30"/>
  <c r="X30" s="1"/>
  <c r="U30"/>
  <c r="O44"/>
  <c r="U44"/>
  <c r="O287"/>
  <c r="X287" s="1"/>
  <c r="U287"/>
  <c r="O107"/>
  <c r="U107"/>
  <c r="O120"/>
  <c r="X120" s="1"/>
  <c r="U120"/>
  <c r="O96"/>
  <c r="U96"/>
  <c r="O81"/>
  <c r="X81" s="1"/>
  <c r="U81"/>
  <c r="O79"/>
  <c r="U79"/>
  <c r="O60"/>
  <c r="X60" s="1"/>
  <c r="U60"/>
  <c r="O86"/>
  <c r="U86"/>
  <c r="O75"/>
  <c r="X75" s="1"/>
  <c r="U75"/>
  <c r="O202"/>
  <c r="U202"/>
  <c r="O155"/>
  <c r="X155" s="1"/>
  <c r="U155"/>
  <c r="O11"/>
  <c r="U11"/>
  <c r="O279"/>
  <c r="X279" s="1"/>
  <c r="U279"/>
  <c r="O135"/>
  <c r="U135"/>
  <c r="O131"/>
  <c r="X131" s="1"/>
  <c r="U131"/>
  <c r="O129"/>
  <c r="U129"/>
  <c r="O83"/>
  <c r="X83" s="1"/>
  <c r="U83"/>
  <c r="O71"/>
  <c r="U71"/>
  <c r="O282"/>
  <c r="U282"/>
  <c r="O33"/>
  <c r="U33"/>
  <c r="O41"/>
  <c r="U41"/>
  <c r="O17"/>
  <c r="U17"/>
  <c r="O273"/>
  <c r="U273"/>
  <c r="O267"/>
  <c r="U267"/>
  <c r="O266"/>
  <c r="O264"/>
  <c r="U264"/>
  <c r="R236"/>
  <c r="O219"/>
  <c r="X219" s="1"/>
  <c r="U219"/>
  <c r="O244"/>
  <c r="O206"/>
  <c r="U206"/>
  <c r="O137"/>
  <c r="U137"/>
  <c r="O113"/>
  <c r="U113"/>
  <c r="U47"/>
  <c r="O226"/>
  <c r="U226"/>
  <c r="Y27" i="23"/>
  <c r="Z28"/>
  <c r="R151" i="39" l="1"/>
  <c r="X127"/>
  <c r="X207"/>
  <c r="X23"/>
  <c r="X264"/>
  <c r="X129"/>
  <c r="X135"/>
  <c r="X11"/>
  <c r="X202"/>
  <c r="X86"/>
  <c r="X79"/>
  <c r="X96"/>
  <c r="X107"/>
  <c r="X44"/>
  <c r="X42"/>
  <c r="X234"/>
  <c r="X159"/>
  <c r="X166"/>
  <c r="X208"/>
  <c r="X152"/>
  <c r="X101"/>
  <c r="X126"/>
  <c r="X108"/>
  <c r="X22"/>
  <c r="X54"/>
  <c r="X227"/>
  <c r="R227"/>
  <c r="X16"/>
  <c r="R110"/>
  <c r="X113"/>
  <c r="R140"/>
  <c r="X137"/>
  <c r="R229"/>
  <c r="X206"/>
  <c r="X267"/>
  <c r="X273"/>
  <c r="X17"/>
  <c r="R19"/>
  <c r="X41"/>
  <c r="X33"/>
  <c r="X282"/>
  <c r="X71"/>
  <c r="R16"/>
  <c r="R226"/>
  <c r="X244"/>
  <c r="X266"/>
  <c r="X47"/>
  <c r="X162"/>
  <c r="R270"/>
  <c r="R35"/>
  <c r="R244"/>
  <c r="R266"/>
  <c r="R47"/>
  <c r="X110"/>
  <c r="R113"/>
  <c r="X140"/>
  <c r="R137"/>
  <c r="X229"/>
  <c r="R206"/>
  <c r="R219"/>
  <c r="C219" s="1"/>
  <c r="X236"/>
  <c r="C236" s="1"/>
  <c r="R264"/>
  <c r="R267"/>
  <c r="X270"/>
  <c r="R273"/>
  <c r="X260"/>
  <c r="R17"/>
  <c r="X19"/>
  <c r="R41"/>
  <c r="X28"/>
  <c r="R33"/>
  <c r="X35"/>
  <c r="R282"/>
  <c r="X63"/>
  <c r="R71"/>
  <c r="X66"/>
  <c r="R83"/>
  <c r="C83" s="1"/>
  <c r="X69"/>
  <c r="R129"/>
  <c r="X132"/>
  <c r="R131"/>
  <c r="C131" s="1"/>
  <c r="X134"/>
  <c r="R135"/>
  <c r="X277"/>
  <c r="R279"/>
  <c r="C279" s="1"/>
  <c r="X281"/>
  <c r="R11"/>
  <c r="X13"/>
  <c r="R155"/>
  <c r="C155" s="1"/>
  <c r="X203"/>
  <c r="R202"/>
  <c r="X73"/>
  <c r="R75"/>
  <c r="C75" s="1"/>
  <c r="X77"/>
  <c r="R86"/>
  <c r="X58"/>
  <c r="R60"/>
  <c r="C60" s="1"/>
  <c r="X65"/>
  <c r="R79"/>
  <c r="X85"/>
  <c r="R81"/>
  <c r="C81" s="1"/>
  <c r="X72"/>
  <c r="R96"/>
  <c r="X105"/>
  <c r="R120"/>
  <c r="C120" s="1"/>
  <c r="X123"/>
  <c r="R107"/>
  <c r="X285"/>
  <c r="R287"/>
  <c r="C287" s="1"/>
  <c r="X36"/>
  <c r="R44"/>
  <c r="X49"/>
  <c r="R30"/>
  <c r="C30" s="1"/>
  <c r="X38"/>
  <c r="R42"/>
  <c r="X209"/>
  <c r="R210"/>
  <c r="C210" s="1"/>
  <c r="X213"/>
  <c r="R234"/>
  <c r="X235"/>
  <c r="R217"/>
  <c r="C217" s="1"/>
  <c r="X218"/>
  <c r="R159"/>
  <c r="X161"/>
  <c r="R168"/>
  <c r="C168" s="1"/>
  <c r="X167"/>
  <c r="R166"/>
  <c r="R162"/>
  <c r="X170"/>
  <c r="R172"/>
  <c r="C172" s="1"/>
  <c r="X174"/>
  <c r="R176"/>
  <c r="C176" s="1"/>
  <c r="X178"/>
  <c r="R258"/>
  <c r="C258" s="1"/>
  <c r="X97"/>
  <c r="R92"/>
  <c r="C92" s="1"/>
  <c r="X95"/>
  <c r="R147"/>
  <c r="C147" s="1"/>
  <c r="X51"/>
  <c r="R53"/>
  <c r="C53" s="1"/>
  <c r="X190"/>
  <c r="R192"/>
  <c r="C192" s="1"/>
  <c r="X187"/>
  <c r="R184"/>
  <c r="C184" s="1"/>
  <c r="X181"/>
  <c r="R197"/>
  <c r="C197" s="1"/>
  <c r="X199"/>
  <c r="R200"/>
  <c r="C200" s="1"/>
  <c r="X141"/>
  <c r="R145"/>
  <c r="C145" s="1"/>
  <c r="X143"/>
  <c r="R245"/>
  <c r="C245" s="1"/>
  <c r="X237"/>
  <c r="R248"/>
  <c r="C248" s="1"/>
  <c r="X238"/>
  <c r="R242"/>
  <c r="C242" s="1"/>
  <c r="X241"/>
  <c r="R251"/>
  <c r="C251" s="1"/>
  <c r="X254"/>
  <c r="R240"/>
  <c r="C240" s="1"/>
  <c r="X232"/>
  <c r="R222"/>
  <c r="C222" s="1"/>
  <c r="X224"/>
  <c r="R225"/>
  <c r="C225" s="1"/>
  <c r="X25"/>
  <c r="C25" s="1"/>
  <c r="R24"/>
  <c r="C24" s="1"/>
  <c r="X151"/>
  <c r="R153"/>
  <c r="C153" s="1"/>
  <c r="X275"/>
  <c r="R98"/>
  <c r="C98" s="1"/>
  <c r="X100"/>
  <c r="R102"/>
  <c r="C102" s="1"/>
  <c r="X150"/>
  <c r="X125"/>
  <c r="R127"/>
  <c r="X116"/>
  <c r="R118"/>
  <c r="C118" s="1"/>
  <c r="X109"/>
  <c r="R207"/>
  <c r="X31"/>
  <c r="R56"/>
  <c r="C56" s="1"/>
  <c r="X21"/>
  <c r="R23"/>
  <c r="X195"/>
  <c r="R186"/>
  <c r="C186" s="1"/>
  <c r="X55"/>
  <c r="C55" s="1"/>
  <c r="R103"/>
  <c r="C103" s="1"/>
  <c r="R46"/>
  <c r="C46" s="1"/>
  <c r="X111"/>
  <c r="C111" s="1"/>
  <c r="R114"/>
  <c r="C114" s="1"/>
  <c r="X139"/>
  <c r="C139" s="1"/>
  <c r="R138"/>
  <c r="C138" s="1"/>
  <c r="X205"/>
  <c r="C205" s="1"/>
  <c r="R230"/>
  <c r="C230" s="1"/>
  <c r="X243"/>
  <c r="C243" s="1"/>
  <c r="R220"/>
  <c r="C220" s="1"/>
  <c r="X263"/>
  <c r="C263" s="1"/>
  <c r="R265"/>
  <c r="C265" s="1"/>
  <c r="X268"/>
  <c r="C268" s="1"/>
  <c r="R269"/>
  <c r="C269" s="1"/>
  <c r="X271"/>
  <c r="C271" s="1"/>
  <c r="R272"/>
  <c r="C272" s="1"/>
  <c r="X261"/>
  <c r="C261" s="1"/>
  <c r="R18"/>
  <c r="C18" s="1"/>
  <c r="X20"/>
  <c r="C20" s="1"/>
  <c r="R27"/>
  <c r="C27" s="1"/>
  <c r="X29"/>
  <c r="C29" s="1"/>
  <c r="R34"/>
  <c r="C34" s="1"/>
  <c r="X283"/>
  <c r="C283" s="1"/>
  <c r="R62"/>
  <c r="C62" s="1"/>
  <c r="X61"/>
  <c r="C61" s="1"/>
  <c r="R67"/>
  <c r="C67" s="1"/>
  <c r="X90"/>
  <c r="C90" s="1"/>
  <c r="R179"/>
  <c r="C179" s="1"/>
  <c r="X259"/>
  <c r="C259" s="1"/>
  <c r="R91"/>
  <c r="C91" s="1"/>
  <c r="X93"/>
  <c r="R94"/>
  <c r="C94" s="1"/>
  <c r="X148"/>
  <c r="C148" s="1"/>
  <c r="R52"/>
  <c r="C52" s="1"/>
  <c r="X189"/>
  <c r="R191"/>
  <c r="C191" s="1"/>
  <c r="X188"/>
  <c r="C188" s="1"/>
  <c r="R183"/>
  <c r="C183" s="1"/>
  <c r="X180"/>
  <c r="R182"/>
  <c r="C182" s="1"/>
  <c r="X196"/>
  <c r="C196" s="1"/>
  <c r="R198"/>
  <c r="C198" s="1"/>
  <c r="X144"/>
  <c r="R146"/>
  <c r="C146" s="1"/>
  <c r="X142"/>
  <c r="C142" s="1"/>
  <c r="R255"/>
  <c r="C255" s="1"/>
  <c r="X246"/>
  <c r="R247"/>
  <c r="C247" s="1"/>
  <c r="X256"/>
  <c r="R239"/>
  <c r="C239" s="1"/>
  <c r="R250"/>
  <c r="C250" s="1"/>
  <c r="X249"/>
  <c r="C249" s="1"/>
  <c r="R253"/>
  <c r="C253" s="1"/>
  <c r="X257"/>
  <c r="R231"/>
  <c r="C231" s="1"/>
  <c r="R221"/>
  <c r="C221" s="1"/>
  <c r="X223"/>
  <c r="C223" s="1"/>
  <c r="R208"/>
  <c r="X228"/>
  <c r="C228" s="1"/>
  <c r="R26"/>
  <c r="C26" s="1"/>
  <c r="X40"/>
  <c r="R152"/>
  <c r="C152" s="1"/>
  <c r="X154"/>
  <c r="C154" s="1"/>
  <c r="R274"/>
  <c r="C274" s="1"/>
  <c r="X99"/>
  <c r="C99" s="1"/>
  <c r="R101"/>
  <c r="X149"/>
  <c r="R15"/>
  <c r="C15" s="1"/>
  <c r="X124"/>
  <c r="C124" s="1"/>
  <c r="R126"/>
  <c r="C126" s="1"/>
  <c r="X115"/>
  <c r="R117"/>
  <c r="C117" s="1"/>
  <c r="X119"/>
  <c r="C119" s="1"/>
  <c r="R108"/>
  <c r="X262"/>
  <c r="C262" s="1"/>
  <c r="R32"/>
  <c r="C32" s="1"/>
  <c r="X57"/>
  <c r="C57" s="1"/>
  <c r="R22"/>
  <c r="C22" s="1"/>
  <c r="X194"/>
  <c r="C194" s="1"/>
  <c r="R193"/>
  <c r="C193" s="1"/>
  <c r="X185"/>
  <c r="C185" s="1"/>
  <c r="R54"/>
  <c r="X104"/>
  <c r="C104" s="1"/>
  <c r="R260"/>
  <c r="R28"/>
  <c r="R63"/>
  <c r="R66"/>
  <c r="R69"/>
  <c r="R132"/>
  <c r="R134"/>
  <c r="R277"/>
  <c r="R281"/>
  <c r="R13"/>
  <c r="R203"/>
  <c r="R73"/>
  <c r="R77"/>
  <c r="R58"/>
  <c r="R65"/>
  <c r="R85"/>
  <c r="R72"/>
  <c r="R105"/>
  <c r="R123"/>
  <c r="R285"/>
  <c r="R36"/>
  <c r="R49"/>
  <c r="R38"/>
  <c r="R209"/>
  <c r="R213"/>
  <c r="R235"/>
  <c r="R218"/>
  <c r="R161"/>
  <c r="R167"/>
  <c r="R170"/>
  <c r="R174"/>
  <c r="R178"/>
  <c r="R97"/>
  <c r="R95"/>
  <c r="R51"/>
  <c r="R190"/>
  <c r="R187"/>
  <c r="R181"/>
  <c r="R199"/>
  <c r="R141"/>
  <c r="R143"/>
  <c r="R237"/>
  <c r="R238"/>
  <c r="R241"/>
  <c r="R252"/>
  <c r="X252"/>
  <c r="R254"/>
  <c r="R232"/>
  <c r="R224"/>
  <c r="C275"/>
  <c r="R100"/>
  <c r="R150"/>
  <c r="C150" s="1"/>
  <c r="R125"/>
  <c r="R116"/>
  <c r="R109"/>
  <c r="R31"/>
  <c r="R21"/>
  <c r="R195"/>
  <c r="X84"/>
  <c r="C84" s="1"/>
  <c r="R70"/>
  <c r="C70" s="1"/>
  <c r="X128"/>
  <c r="C128" s="1"/>
  <c r="R130"/>
  <c r="C130" s="1"/>
  <c r="X133"/>
  <c r="C133" s="1"/>
  <c r="R136"/>
  <c r="C136" s="1"/>
  <c r="X276"/>
  <c r="C276" s="1"/>
  <c r="R278"/>
  <c r="C278" s="1"/>
  <c r="X280"/>
  <c r="C280" s="1"/>
  <c r="R10"/>
  <c r="C10" s="1"/>
  <c r="X12"/>
  <c r="C12" s="1"/>
  <c r="R14"/>
  <c r="C14" s="1"/>
  <c r="X156"/>
  <c r="C156" s="1"/>
  <c r="R204"/>
  <c r="C204" s="1"/>
  <c r="X201"/>
  <c r="C201" s="1"/>
  <c r="R74"/>
  <c r="C74" s="1"/>
  <c r="X76"/>
  <c r="C76" s="1"/>
  <c r="R68"/>
  <c r="C68" s="1"/>
  <c r="X87"/>
  <c r="C87" s="1"/>
  <c r="R59"/>
  <c r="C59" s="1"/>
  <c r="X64"/>
  <c r="C64" s="1"/>
  <c r="R78"/>
  <c r="C78" s="1"/>
  <c r="X80"/>
  <c r="C80" s="1"/>
  <c r="R88"/>
  <c r="C88" s="1"/>
  <c r="X82"/>
  <c r="C82" s="1"/>
  <c r="R89"/>
  <c r="C89" s="1"/>
  <c r="X112"/>
  <c r="C112" s="1"/>
  <c r="R122"/>
  <c r="C122" s="1"/>
  <c r="X106"/>
  <c r="C106" s="1"/>
  <c r="R121"/>
  <c r="C121" s="1"/>
  <c r="X284"/>
  <c r="C284" s="1"/>
  <c r="R286"/>
  <c r="C286" s="1"/>
  <c r="X288"/>
  <c r="C288" s="1"/>
  <c r="R45"/>
  <c r="C45" s="1"/>
  <c r="X48"/>
  <c r="C48" s="1"/>
  <c r="R50"/>
  <c r="C50" s="1"/>
  <c r="X37"/>
  <c r="C37" s="1"/>
  <c r="R39"/>
  <c r="C39" s="1"/>
  <c r="X43"/>
  <c r="C43" s="1"/>
  <c r="R211"/>
  <c r="C211" s="1"/>
  <c r="X212"/>
  <c r="C212" s="1"/>
  <c r="R214"/>
  <c r="C214" s="1"/>
  <c r="X233"/>
  <c r="C233" s="1"/>
  <c r="R215"/>
  <c r="C215" s="1"/>
  <c r="X216"/>
  <c r="C216" s="1"/>
  <c r="R157"/>
  <c r="C157" s="1"/>
  <c r="X158"/>
  <c r="C158" s="1"/>
  <c r="R160"/>
  <c r="C160" s="1"/>
  <c r="X163"/>
  <c r="C163" s="1"/>
  <c r="R164"/>
  <c r="C164" s="1"/>
  <c r="X165"/>
  <c r="C165" s="1"/>
  <c r="X169"/>
  <c r="C169" s="1"/>
  <c r="R171"/>
  <c r="C171" s="1"/>
  <c r="X173"/>
  <c r="C173" s="1"/>
  <c r="R175"/>
  <c r="C175" s="1"/>
  <c r="X177"/>
  <c r="C177" s="1"/>
  <c r="AG8"/>
  <c r="X226"/>
  <c r="Y28" i="23"/>
  <c r="Z29"/>
  <c r="C23" i="39" l="1"/>
  <c r="C127"/>
  <c r="C166"/>
  <c r="C234"/>
  <c r="C44"/>
  <c r="C96"/>
  <c r="C86"/>
  <c r="C11"/>
  <c r="C129"/>
  <c r="C206"/>
  <c r="C137"/>
  <c r="C113"/>
  <c r="C19"/>
  <c r="C244"/>
  <c r="C54"/>
  <c r="C108"/>
  <c r="C101"/>
  <c r="C208"/>
  <c r="C207"/>
  <c r="C151"/>
  <c r="C264"/>
  <c r="C227"/>
  <c r="C256"/>
  <c r="C232"/>
  <c r="C159"/>
  <c r="C42"/>
  <c r="C107"/>
  <c r="C79"/>
  <c r="C202"/>
  <c r="C135"/>
  <c r="C282"/>
  <c r="C41"/>
  <c r="C17"/>
  <c r="C267"/>
  <c r="C229"/>
  <c r="C140"/>
  <c r="C110"/>
  <c r="C16"/>
  <c r="C100"/>
  <c r="C224"/>
  <c r="C254"/>
  <c r="C71"/>
  <c r="C33"/>
  <c r="C273"/>
  <c r="C238"/>
  <c r="C143"/>
  <c r="C21"/>
  <c r="C109"/>
  <c r="C97"/>
  <c r="C174"/>
  <c r="C199"/>
  <c r="C187"/>
  <c r="C51"/>
  <c r="C162"/>
  <c r="C47"/>
  <c r="C195"/>
  <c r="C31"/>
  <c r="C116"/>
  <c r="C241"/>
  <c r="C237"/>
  <c r="C141"/>
  <c r="C190"/>
  <c r="C95"/>
  <c r="C178"/>
  <c r="C63"/>
  <c r="C266"/>
  <c r="C115"/>
  <c r="C149"/>
  <c r="C40"/>
  <c r="C257"/>
  <c r="C246"/>
  <c r="C144"/>
  <c r="C180"/>
  <c r="C189"/>
  <c r="C93"/>
  <c r="C125"/>
  <c r="C181"/>
  <c r="C170"/>
  <c r="C167"/>
  <c r="C161"/>
  <c r="C218"/>
  <c r="C235"/>
  <c r="C213"/>
  <c r="C209"/>
  <c r="C38"/>
  <c r="C49"/>
  <c r="C36"/>
  <c r="C285"/>
  <c r="C123"/>
  <c r="C105"/>
  <c r="C72"/>
  <c r="C85"/>
  <c r="C65"/>
  <c r="C58"/>
  <c r="C77"/>
  <c r="C73"/>
  <c r="C203"/>
  <c r="C13"/>
  <c r="C281"/>
  <c r="C277"/>
  <c r="C134"/>
  <c r="C132"/>
  <c r="C69"/>
  <c r="C66"/>
  <c r="C28"/>
  <c r="C260"/>
  <c r="C35"/>
  <c r="C270"/>
  <c r="C252"/>
  <c r="C226"/>
  <c r="O8"/>
  <c r="Q8"/>
  <c r="U8"/>
  <c r="AQ8"/>
  <c r="Y29" i="23"/>
  <c r="Z30"/>
  <c r="B301" i="39" l="1"/>
  <c r="B289"/>
  <c r="B315"/>
  <c r="B320"/>
  <c r="B298"/>
  <c r="B308"/>
  <c r="B294"/>
  <c r="B311"/>
  <c r="B290"/>
  <c r="B314"/>
  <c r="B305"/>
  <c r="B328"/>
  <c r="B318"/>
  <c r="B333"/>
  <c r="B312"/>
  <c r="B307"/>
  <c r="B336"/>
  <c r="B300"/>
  <c r="B332"/>
  <c r="B303"/>
  <c r="B335"/>
  <c r="B313"/>
  <c r="B338"/>
  <c r="B326"/>
  <c r="B309"/>
  <c r="B339"/>
  <c r="B297"/>
  <c r="B329"/>
  <c r="B310"/>
  <c r="B293"/>
  <c r="B325"/>
  <c r="B304"/>
  <c r="B299"/>
  <c r="B331"/>
  <c r="B292"/>
  <c r="B324"/>
  <c r="B295"/>
  <c r="B327"/>
  <c r="B322"/>
  <c r="B330"/>
  <c r="B321"/>
  <c r="B302"/>
  <c r="B334"/>
  <c r="B317"/>
  <c r="B296"/>
  <c r="B291"/>
  <c r="B323"/>
  <c r="B306"/>
  <c r="B316"/>
  <c r="B337"/>
  <c r="B319"/>
  <c r="B227"/>
  <c r="B16"/>
  <c r="B137"/>
  <c r="B265"/>
  <c r="B220"/>
  <c r="B55"/>
  <c r="B195"/>
  <c r="B21"/>
  <c r="B31"/>
  <c r="B109"/>
  <c r="B116"/>
  <c r="B125"/>
  <c r="B150"/>
  <c r="B100"/>
  <c r="B275"/>
  <c r="B151"/>
  <c r="B25"/>
  <c r="B224"/>
  <c r="B232"/>
  <c r="B254"/>
  <c r="B251"/>
  <c r="B242"/>
  <c r="B248"/>
  <c r="B245"/>
  <c r="B145"/>
  <c r="B200"/>
  <c r="B197"/>
  <c r="B184"/>
  <c r="B192"/>
  <c r="B53"/>
  <c r="B147"/>
  <c r="B92"/>
  <c r="B258"/>
  <c r="B176"/>
  <c r="B172"/>
  <c r="B162"/>
  <c r="B167"/>
  <c r="B161"/>
  <c r="B218"/>
  <c r="B235"/>
  <c r="B213"/>
  <c r="B209"/>
  <c r="B38"/>
  <c r="B49"/>
  <c r="B36"/>
  <c r="B285"/>
  <c r="B123"/>
  <c r="B105"/>
  <c r="B72"/>
  <c r="B85"/>
  <c r="B65"/>
  <c r="B58"/>
  <c r="B77"/>
  <c r="B73"/>
  <c r="B203"/>
  <c r="B13"/>
  <c r="B281"/>
  <c r="B277"/>
  <c r="B134"/>
  <c r="B132"/>
  <c r="B69"/>
  <c r="B66"/>
  <c r="B63"/>
  <c r="B35"/>
  <c r="B28"/>
  <c r="B19"/>
  <c r="B260"/>
  <c r="B270"/>
  <c r="B104"/>
  <c r="B185"/>
  <c r="B194"/>
  <c r="B57"/>
  <c r="B262"/>
  <c r="B119"/>
  <c r="B115"/>
  <c r="B124"/>
  <c r="B149"/>
  <c r="B99"/>
  <c r="B154"/>
  <c r="B40"/>
  <c r="B228"/>
  <c r="B223"/>
  <c r="B231"/>
  <c r="B253"/>
  <c r="B250"/>
  <c r="B239"/>
  <c r="B247"/>
  <c r="B255"/>
  <c r="B146"/>
  <c r="B198"/>
  <c r="B182"/>
  <c r="B183"/>
  <c r="B191"/>
  <c r="B52"/>
  <c r="B94"/>
  <c r="B91"/>
  <c r="B179"/>
  <c r="B175"/>
  <c r="B171"/>
  <c r="B165"/>
  <c r="B163"/>
  <c r="B158"/>
  <c r="B216"/>
  <c r="B233"/>
  <c r="B212"/>
  <c r="B43"/>
  <c r="B37"/>
  <c r="B48"/>
  <c r="B288"/>
  <c r="B284"/>
  <c r="B106"/>
  <c r="B112"/>
  <c r="B82"/>
  <c r="B80"/>
  <c r="B64"/>
  <c r="B87"/>
  <c r="B76"/>
  <c r="B201"/>
  <c r="B156"/>
  <c r="B12"/>
  <c r="B280"/>
  <c r="B276"/>
  <c r="B133"/>
  <c r="B128"/>
  <c r="B84"/>
  <c r="B67"/>
  <c r="B62"/>
  <c r="B34"/>
  <c r="B27"/>
  <c r="B18"/>
  <c r="B272"/>
  <c r="B269"/>
  <c r="B230"/>
  <c r="B138"/>
  <c r="B114"/>
  <c r="B46"/>
  <c r="B264"/>
  <c r="B219"/>
  <c r="B205"/>
  <c r="B111"/>
  <c r="B236"/>
  <c r="B263"/>
  <c r="B243"/>
  <c r="B103"/>
  <c r="B186"/>
  <c r="B23"/>
  <c r="B56"/>
  <c r="B207"/>
  <c r="B118"/>
  <c r="B127"/>
  <c r="B102"/>
  <c r="B98"/>
  <c r="B153"/>
  <c r="B24"/>
  <c r="B225"/>
  <c r="B222"/>
  <c r="B240"/>
  <c r="B252"/>
  <c r="B241"/>
  <c r="B238"/>
  <c r="B237"/>
  <c r="B143"/>
  <c r="B141"/>
  <c r="B199"/>
  <c r="B181"/>
  <c r="B187"/>
  <c r="B190"/>
  <c r="B51"/>
  <c r="B95"/>
  <c r="B97"/>
  <c r="B178"/>
  <c r="B174"/>
  <c r="B170"/>
  <c r="B166"/>
  <c r="B168"/>
  <c r="B159"/>
  <c r="B217"/>
  <c r="B234"/>
  <c r="B210"/>
  <c r="B42"/>
  <c r="B30"/>
  <c r="B44"/>
  <c r="B287"/>
  <c r="B107"/>
  <c r="B120"/>
  <c r="B96"/>
  <c r="B81"/>
  <c r="B79"/>
  <c r="B60"/>
  <c r="B86"/>
  <c r="B75"/>
  <c r="B202"/>
  <c r="B155"/>
  <c r="B11"/>
  <c r="B279"/>
  <c r="B135"/>
  <c r="B131"/>
  <c r="B129"/>
  <c r="B83"/>
  <c r="B71"/>
  <c r="B282"/>
  <c r="B33"/>
  <c r="B41"/>
  <c r="B17"/>
  <c r="B273"/>
  <c r="B267"/>
  <c r="B54"/>
  <c r="B193"/>
  <c r="B22"/>
  <c r="B32"/>
  <c r="B108"/>
  <c r="B117"/>
  <c r="B126"/>
  <c r="B15"/>
  <c r="B101"/>
  <c r="B274"/>
  <c r="B152"/>
  <c r="B26"/>
  <c r="B208"/>
  <c r="B221"/>
  <c r="B257"/>
  <c r="B249"/>
  <c r="B256"/>
  <c r="B246"/>
  <c r="B142"/>
  <c r="B144"/>
  <c r="B196"/>
  <c r="B180"/>
  <c r="B188"/>
  <c r="B189"/>
  <c r="B148"/>
  <c r="B93"/>
  <c r="B259"/>
  <c r="B177"/>
  <c r="B173"/>
  <c r="B169"/>
  <c r="B164"/>
  <c r="B160"/>
  <c r="B157"/>
  <c r="B215"/>
  <c r="B214"/>
  <c r="B211"/>
  <c r="B39"/>
  <c r="B50"/>
  <c r="B45"/>
  <c r="B286"/>
  <c r="B121"/>
  <c r="B122"/>
  <c r="B89"/>
  <c r="B88"/>
  <c r="B78"/>
  <c r="B59"/>
  <c r="B68"/>
  <c r="B74"/>
  <c r="B204"/>
  <c r="B14"/>
  <c r="B10"/>
  <c r="B278"/>
  <c r="B136"/>
  <c r="B130"/>
  <c r="B70"/>
  <c r="B90"/>
  <c r="B61"/>
  <c r="B283"/>
  <c r="B29"/>
  <c r="B20"/>
  <c r="B261"/>
  <c r="B271"/>
  <c r="B268"/>
  <c r="B139"/>
  <c r="B206"/>
  <c r="B244"/>
  <c r="B140"/>
  <c r="B113"/>
  <c r="B110"/>
  <c r="B266"/>
  <c r="B47"/>
  <c r="B229"/>
  <c r="X8"/>
  <c r="R8"/>
  <c r="Y30" i="23"/>
  <c r="Z31"/>
  <c r="B226" i="39" l="1"/>
  <c r="Y31" i="23"/>
  <c r="Z32"/>
  <c r="Y32" l="1"/>
  <c r="Z33"/>
  <c r="Y33" l="1"/>
  <c r="Z34"/>
  <c r="Z35" s="1"/>
  <c r="Y35" l="1"/>
  <c r="X35" s="1"/>
  <c r="W35" s="1"/>
  <c r="V35" s="1"/>
  <c r="Z36"/>
  <c r="Z37" s="1"/>
  <c r="Z38" s="1"/>
  <c r="W38" l="1"/>
  <c r="V38" s="1"/>
  <c r="Z39"/>
  <c r="W39" l="1"/>
  <c r="V39" s="1"/>
  <c r="Z40"/>
  <c r="Z41" s="1"/>
  <c r="W41" l="1"/>
  <c r="V41" s="1"/>
  <c r="Z42"/>
  <c r="Z43" s="1"/>
  <c r="E3" i="17"/>
  <c r="F3" s="1"/>
  <c r="G3" s="1"/>
  <c r="H3" s="1"/>
  <c r="I3" s="1"/>
  <c r="J3" s="1"/>
  <c r="M297" i="39" l="1"/>
  <c r="M305"/>
  <c r="M313"/>
  <c r="M321"/>
  <c r="M291"/>
  <c r="M299"/>
  <c r="M307"/>
  <c r="M315"/>
  <c r="M323"/>
  <c r="M331"/>
  <c r="M325"/>
  <c r="M329"/>
  <c r="M290"/>
  <c r="M298"/>
  <c r="M306"/>
  <c r="M314"/>
  <c r="M322"/>
  <c r="M330"/>
  <c r="M338"/>
  <c r="M296"/>
  <c r="M304"/>
  <c r="M312"/>
  <c r="M320"/>
  <c r="M328"/>
  <c r="M293"/>
  <c r="M301"/>
  <c r="M309"/>
  <c r="M317"/>
  <c r="M336"/>
  <c r="M295"/>
  <c r="M303"/>
  <c r="M311"/>
  <c r="M319"/>
  <c r="M327"/>
  <c r="M335"/>
  <c r="M339"/>
  <c r="M289"/>
  <c r="M294"/>
  <c r="M302"/>
  <c r="M310"/>
  <c r="M318"/>
  <c r="M326"/>
  <c r="M334"/>
  <c r="M337"/>
  <c r="M333"/>
  <c r="M292"/>
  <c r="M300"/>
  <c r="M308"/>
  <c r="M316"/>
  <c r="M324"/>
  <c r="M332"/>
  <c r="M227"/>
  <c r="M54"/>
  <c r="M193"/>
  <c r="M22"/>
  <c r="M32"/>
  <c r="M108"/>
  <c r="M117"/>
  <c r="M126"/>
  <c r="M15"/>
  <c r="M101"/>
  <c r="M274"/>
  <c r="M152"/>
  <c r="M26"/>
  <c r="M208"/>
  <c r="M221"/>
  <c r="M104"/>
  <c r="M185"/>
  <c r="M194"/>
  <c r="M57"/>
  <c r="M262"/>
  <c r="M119"/>
  <c r="M115"/>
  <c r="M124"/>
  <c r="M149"/>
  <c r="M99"/>
  <c r="M154"/>
  <c r="M40"/>
  <c r="M228"/>
  <c r="M223"/>
  <c r="M231"/>
  <c r="M253"/>
  <c r="M250"/>
  <c r="M239"/>
  <c r="M247"/>
  <c r="M255"/>
  <c r="M146"/>
  <c r="M198"/>
  <c r="M182"/>
  <c r="M183"/>
  <c r="M191"/>
  <c r="M52"/>
  <c r="M94"/>
  <c r="M91"/>
  <c r="M179"/>
  <c r="M177"/>
  <c r="M173"/>
  <c r="M169"/>
  <c r="M165"/>
  <c r="M163"/>
  <c r="M158"/>
  <c r="M216"/>
  <c r="M233"/>
  <c r="M212"/>
  <c r="M43"/>
  <c r="M37"/>
  <c r="M48"/>
  <c r="M288"/>
  <c r="M284"/>
  <c r="M106"/>
  <c r="M112"/>
  <c r="M82"/>
  <c r="M80"/>
  <c r="M64"/>
  <c r="M87"/>
  <c r="M76"/>
  <c r="M201"/>
  <c r="M156"/>
  <c r="M12"/>
  <c r="M280"/>
  <c r="M276"/>
  <c r="M133"/>
  <c r="M128"/>
  <c r="M84"/>
  <c r="M67"/>
  <c r="M62"/>
  <c r="M34"/>
  <c r="M27"/>
  <c r="M18"/>
  <c r="M272"/>
  <c r="M269"/>
  <c r="M263"/>
  <c r="M243"/>
  <c r="M230"/>
  <c r="M138"/>
  <c r="M114"/>
  <c r="M46"/>
  <c r="M103"/>
  <c r="M186"/>
  <c r="M23"/>
  <c r="M56"/>
  <c r="M207"/>
  <c r="M118"/>
  <c r="M127"/>
  <c r="M61"/>
  <c r="M283"/>
  <c r="M29"/>
  <c r="M20"/>
  <c r="M261"/>
  <c r="M271"/>
  <c r="M268"/>
  <c r="M205"/>
  <c r="M139"/>
  <c r="M111"/>
  <c r="M55"/>
  <c r="M195"/>
  <c r="M21"/>
  <c r="M31"/>
  <c r="M109"/>
  <c r="M116"/>
  <c r="M125"/>
  <c r="M251"/>
  <c r="M242"/>
  <c r="M248"/>
  <c r="M245"/>
  <c r="M145"/>
  <c r="M200"/>
  <c r="M197"/>
  <c r="M184"/>
  <c r="M192"/>
  <c r="M53"/>
  <c r="M147"/>
  <c r="M92"/>
  <c r="M258"/>
  <c r="M176"/>
  <c r="M172"/>
  <c r="M166"/>
  <c r="M168"/>
  <c r="M159"/>
  <c r="M217"/>
  <c r="M234"/>
  <c r="M210"/>
  <c r="M42"/>
  <c r="M30"/>
  <c r="M44"/>
  <c r="M287"/>
  <c r="M107"/>
  <c r="M120"/>
  <c r="M96"/>
  <c r="M81"/>
  <c r="M79"/>
  <c r="M60"/>
  <c r="M86"/>
  <c r="M75"/>
  <c r="M202"/>
  <c r="M155"/>
  <c r="M11"/>
  <c r="M279"/>
  <c r="M135"/>
  <c r="M131"/>
  <c r="M129"/>
  <c r="M83"/>
  <c r="M71"/>
  <c r="M282"/>
  <c r="M33"/>
  <c r="M41"/>
  <c r="M17"/>
  <c r="M273"/>
  <c r="M267"/>
  <c r="M266"/>
  <c r="M236"/>
  <c r="M206"/>
  <c r="M137"/>
  <c r="M113"/>
  <c r="M47"/>
  <c r="M162"/>
  <c r="M264"/>
  <c r="M219"/>
  <c r="M244"/>
  <c r="M226"/>
  <c r="M241"/>
  <c r="M237"/>
  <c r="M141"/>
  <c r="M181"/>
  <c r="M190"/>
  <c r="M95"/>
  <c r="M178"/>
  <c r="M170"/>
  <c r="M167"/>
  <c r="M218"/>
  <c r="M213"/>
  <c r="M38"/>
  <c r="M36"/>
  <c r="M123"/>
  <c r="M72"/>
  <c r="M65"/>
  <c r="M77"/>
  <c r="M203"/>
  <c r="M281"/>
  <c r="M134"/>
  <c r="M69"/>
  <c r="M63"/>
  <c r="M28"/>
  <c r="M260"/>
  <c r="M229"/>
  <c r="M110"/>
  <c r="M16"/>
  <c r="M257"/>
  <c r="M249"/>
  <c r="M256"/>
  <c r="M246"/>
  <c r="M142"/>
  <c r="M144"/>
  <c r="M196"/>
  <c r="M180"/>
  <c r="M188"/>
  <c r="M189"/>
  <c r="M148"/>
  <c r="M93"/>
  <c r="M259"/>
  <c r="M175"/>
  <c r="M171"/>
  <c r="M164"/>
  <c r="M160"/>
  <c r="M157"/>
  <c r="M215"/>
  <c r="M214"/>
  <c r="M211"/>
  <c r="M39"/>
  <c r="M50"/>
  <c r="M45"/>
  <c r="M286"/>
  <c r="M121"/>
  <c r="M122"/>
  <c r="M89"/>
  <c r="M88"/>
  <c r="M78"/>
  <c r="M59"/>
  <c r="M68"/>
  <c r="M74"/>
  <c r="M204"/>
  <c r="M14"/>
  <c r="M10"/>
  <c r="M278"/>
  <c r="M136"/>
  <c r="M130"/>
  <c r="M70"/>
  <c r="M90"/>
  <c r="M102"/>
  <c r="M98"/>
  <c r="M153"/>
  <c r="M24"/>
  <c r="M225"/>
  <c r="M222"/>
  <c r="M240"/>
  <c r="M265"/>
  <c r="M220"/>
  <c r="M150"/>
  <c r="M100"/>
  <c r="M275"/>
  <c r="M151"/>
  <c r="M25"/>
  <c r="M224"/>
  <c r="M232"/>
  <c r="M254"/>
  <c r="M252"/>
  <c r="M238"/>
  <c r="M143"/>
  <c r="M199"/>
  <c r="M187"/>
  <c r="M51"/>
  <c r="M97"/>
  <c r="M174"/>
  <c r="M161"/>
  <c r="M235"/>
  <c r="M209"/>
  <c r="M49"/>
  <c r="M285"/>
  <c r="M105"/>
  <c r="M85"/>
  <c r="M58"/>
  <c r="M73"/>
  <c r="M13"/>
  <c r="M277"/>
  <c r="M132"/>
  <c r="M66"/>
  <c r="M35"/>
  <c r="M19"/>
  <c r="M270"/>
  <c r="M140"/>
  <c r="Y43" i="23"/>
  <c r="Z44"/>
  <c r="K3" i="17"/>
  <c r="N337" i="39" l="1"/>
  <c r="L337" s="1"/>
  <c r="N336"/>
  <c r="L336" s="1"/>
  <c r="N295"/>
  <c r="L295" s="1"/>
  <c r="N303"/>
  <c r="L303" s="1"/>
  <c r="N311"/>
  <c r="L311" s="1"/>
  <c r="N319"/>
  <c r="L319" s="1"/>
  <c r="N327"/>
  <c r="L327" s="1"/>
  <c r="N335"/>
  <c r="L335" s="1"/>
  <c r="N292"/>
  <c r="L292" s="1"/>
  <c r="N300"/>
  <c r="L300" s="1"/>
  <c r="N308"/>
  <c r="L308" s="1"/>
  <c r="N316"/>
  <c r="L316" s="1"/>
  <c r="N324"/>
  <c r="L324" s="1"/>
  <c r="N293"/>
  <c r="L293" s="1"/>
  <c r="N301"/>
  <c r="L301" s="1"/>
  <c r="N309"/>
  <c r="L309" s="1"/>
  <c r="N317"/>
  <c r="L317" s="1"/>
  <c r="N325"/>
  <c r="L325" s="1"/>
  <c r="N333"/>
  <c r="L333" s="1"/>
  <c r="N294"/>
  <c r="L294" s="1"/>
  <c r="N289"/>
  <c r="L289" s="1"/>
  <c r="N332"/>
  <c r="L332" s="1"/>
  <c r="N291"/>
  <c r="L291" s="1"/>
  <c r="N299"/>
  <c r="L299" s="1"/>
  <c r="N307"/>
  <c r="L307" s="1"/>
  <c r="N315"/>
  <c r="L315" s="1"/>
  <c r="N323"/>
  <c r="L323" s="1"/>
  <c r="N331"/>
  <c r="L331" s="1"/>
  <c r="N296"/>
  <c r="L296" s="1"/>
  <c r="N304"/>
  <c r="L304" s="1"/>
  <c r="N312"/>
  <c r="L312" s="1"/>
  <c r="N320"/>
  <c r="L320" s="1"/>
  <c r="N297"/>
  <c r="L297" s="1"/>
  <c r="N305"/>
  <c r="L305" s="1"/>
  <c r="N313"/>
  <c r="L313" s="1"/>
  <c r="N321"/>
  <c r="L321" s="1"/>
  <c r="N329"/>
  <c r="L329" s="1"/>
  <c r="N290"/>
  <c r="L290" s="1"/>
  <c r="N298"/>
  <c r="L298" s="1"/>
  <c r="N306"/>
  <c r="L306" s="1"/>
  <c r="N314"/>
  <c r="L314" s="1"/>
  <c r="N322"/>
  <c r="L322" s="1"/>
  <c r="N330"/>
  <c r="L330" s="1"/>
  <c r="N339"/>
  <c r="L339" s="1"/>
  <c r="N328"/>
  <c r="L328" s="1"/>
  <c r="N338"/>
  <c r="L338" s="1"/>
  <c r="N302"/>
  <c r="L302" s="1"/>
  <c r="N310"/>
  <c r="L310" s="1"/>
  <c r="N318"/>
  <c r="L318" s="1"/>
  <c r="N326"/>
  <c r="L326" s="1"/>
  <c r="N334"/>
  <c r="L334" s="1"/>
  <c r="N227"/>
  <c r="L227" s="1"/>
  <c r="N104"/>
  <c r="L104" s="1"/>
  <c r="N185"/>
  <c r="L185" s="1"/>
  <c r="N194"/>
  <c r="L194" s="1"/>
  <c r="N57"/>
  <c r="L57" s="1"/>
  <c r="N262"/>
  <c r="L262" s="1"/>
  <c r="N119"/>
  <c r="L119" s="1"/>
  <c r="N115"/>
  <c r="L115" s="1"/>
  <c r="N124"/>
  <c r="L124" s="1"/>
  <c r="N149"/>
  <c r="L149" s="1"/>
  <c r="N99"/>
  <c r="L99" s="1"/>
  <c r="N154"/>
  <c r="L154" s="1"/>
  <c r="N40"/>
  <c r="L40" s="1"/>
  <c r="N228"/>
  <c r="L228" s="1"/>
  <c r="N223"/>
  <c r="L223" s="1"/>
  <c r="N231"/>
  <c r="L231" s="1"/>
  <c r="N54"/>
  <c r="L54" s="1"/>
  <c r="N193"/>
  <c r="L193" s="1"/>
  <c r="N22"/>
  <c r="L22" s="1"/>
  <c r="N32"/>
  <c r="L32" s="1"/>
  <c r="N108"/>
  <c r="L108" s="1"/>
  <c r="N117"/>
  <c r="L117" s="1"/>
  <c r="N126"/>
  <c r="L126" s="1"/>
  <c r="N15"/>
  <c r="L15" s="1"/>
  <c r="N101"/>
  <c r="L101" s="1"/>
  <c r="N274"/>
  <c r="L274" s="1"/>
  <c r="N152"/>
  <c r="L152" s="1"/>
  <c r="N26"/>
  <c r="L26" s="1"/>
  <c r="N208"/>
  <c r="L208" s="1"/>
  <c r="N221"/>
  <c r="L221" s="1"/>
  <c r="N257"/>
  <c r="L257" s="1"/>
  <c r="N249"/>
  <c r="L249" s="1"/>
  <c r="N256"/>
  <c r="L256" s="1"/>
  <c r="N246"/>
  <c r="L246" s="1"/>
  <c r="N142"/>
  <c r="L142" s="1"/>
  <c r="N144"/>
  <c r="L144" s="1"/>
  <c r="N196"/>
  <c r="L196" s="1"/>
  <c r="N180"/>
  <c r="L180" s="1"/>
  <c r="N188"/>
  <c r="L188" s="1"/>
  <c r="N189"/>
  <c r="L189" s="1"/>
  <c r="N148"/>
  <c r="L148" s="1"/>
  <c r="N93"/>
  <c r="L93" s="1"/>
  <c r="N259"/>
  <c r="L259" s="1"/>
  <c r="N175"/>
  <c r="L175" s="1"/>
  <c r="N171"/>
  <c r="L171" s="1"/>
  <c r="N165"/>
  <c r="L165" s="1"/>
  <c r="N163"/>
  <c r="L163" s="1"/>
  <c r="N158"/>
  <c r="L158" s="1"/>
  <c r="N216"/>
  <c r="L216" s="1"/>
  <c r="N233"/>
  <c r="L233" s="1"/>
  <c r="N212"/>
  <c r="L212" s="1"/>
  <c r="N43"/>
  <c r="L43" s="1"/>
  <c r="N37"/>
  <c r="L37" s="1"/>
  <c r="N48"/>
  <c r="L48" s="1"/>
  <c r="N288"/>
  <c r="L288" s="1"/>
  <c r="N284"/>
  <c r="L284" s="1"/>
  <c r="N106"/>
  <c r="L106" s="1"/>
  <c r="N112"/>
  <c r="L112" s="1"/>
  <c r="N82"/>
  <c r="L82" s="1"/>
  <c r="N80"/>
  <c r="L80" s="1"/>
  <c r="N64"/>
  <c r="L64" s="1"/>
  <c r="N87"/>
  <c r="L87" s="1"/>
  <c r="N76"/>
  <c r="L76" s="1"/>
  <c r="N201"/>
  <c r="L201" s="1"/>
  <c r="N156"/>
  <c r="L156" s="1"/>
  <c r="N12"/>
  <c r="L12" s="1"/>
  <c r="N280"/>
  <c r="L280" s="1"/>
  <c r="N276"/>
  <c r="L276" s="1"/>
  <c r="N133"/>
  <c r="L133" s="1"/>
  <c r="N128"/>
  <c r="L128" s="1"/>
  <c r="N84"/>
  <c r="L84" s="1"/>
  <c r="N67"/>
  <c r="L67" s="1"/>
  <c r="N62"/>
  <c r="L62" s="1"/>
  <c r="N34"/>
  <c r="L34" s="1"/>
  <c r="N27"/>
  <c r="L27" s="1"/>
  <c r="N18"/>
  <c r="L18" s="1"/>
  <c r="N272"/>
  <c r="L272" s="1"/>
  <c r="N269"/>
  <c r="L269" s="1"/>
  <c r="N265"/>
  <c r="L265" s="1"/>
  <c r="N220"/>
  <c r="L220" s="1"/>
  <c r="N230"/>
  <c r="L230" s="1"/>
  <c r="N138"/>
  <c r="L138" s="1"/>
  <c r="N114"/>
  <c r="L114" s="1"/>
  <c r="N46"/>
  <c r="L46" s="1"/>
  <c r="N55"/>
  <c r="L55" s="1"/>
  <c r="N195"/>
  <c r="L195" s="1"/>
  <c r="N21"/>
  <c r="L21" s="1"/>
  <c r="N31"/>
  <c r="L31" s="1"/>
  <c r="N109"/>
  <c r="L109" s="1"/>
  <c r="N116"/>
  <c r="L116" s="1"/>
  <c r="N125"/>
  <c r="L125" s="1"/>
  <c r="N90"/>
  <c r="L90" s="1"/>
  <c r="N61"/>
  <c r="L61" s="1"/>
  <c r="N283"/>
  <c r="L283" s="1"/>
  <c r="N29"/>
  <c r="L29" s="1"/>
  <c r="N20"/>
  <c r="L20" s="1"/>
  <c r="N261"/>
  <c r="L261" s="1"/>
  <c r="N271"/>
  <c r="L271" s="1"/>
  <c r="N268"/>
  <c r="L268" s="1"/>
  <c r="N205"/>
  <c r="L205" s="1"/>
  <c r="N139"/>
  <c r="L139" s="1"/>
  <c r="N111"/>
  <c r="L111" s="1"/>
  <c r="N103"/>
  <c r="L103" s="1"/>
  <c r="N186"/>
  <c r="L186" s="1"/>
  <c r="N23"/>
  <c r="L23" s="1"/>
  <c r="N56"/>
  <c r="L56" s="1"/>
  <c r="N207"/>
  <c r="L207" s="1"/>
  <c r="N118"/>
  <c r="L118" s="1"/>
  <c r="N127"/>
  <c r="L127" s="1"/>
  <c r="N241"/>
  <c r="L241" s="1"/>
  <c r="N238"/>
  <c r="L238" s="1"/>
  <c r="N237"/>
  <c r="L237" s="1"/>
  <c r="N143"/>
  <c r="L143" s="1"/>
  <c r="N141"/>
  <c r="L141" s="1"/>
  <c r="N199"/>
  <c r="L199" s="1"/>
  <c r="N181"/>
  <c r="L181" s="1"/>
  <c r="N187"/>
  <c r="L187" s="1"/>
  <c r="N190"/>
  <c r="L190" s="1"/>
  <c r="N51"/>
  <c r="L51" s="1"/>
  <c r="N95"/>
  <c r="L95" s="1"/>
  <c r="N97"/>
  <c r="L97" s="1"/>
  <c r="N178"/>
  <c r="L178" s="1"/>
  <c r="N174"/>
  <c r="L174" s="1"/>
  <c r="N170"/>
  <c r="L170" s="1"/>
  <c r="N166"/>
  <c r="L166" s="1"/>
  <c r="N168"/>
  <c r="L168" s="1"/>
  <c r="N159"/>
  <c r="L159" s="1"/>
  <c r="N217"/>
  <c r="L217" s="1"/>
  <c r="N234"/>
  <c r="L234" s="1"/>
  <c r="N210"/>
  <c r="L210" s="1"/>
  <c r="N42"/>
  <c r="L42" s="1"/>
  <c r="N30"/>
  <c r="L30" s="1"/>
  <c r="N44"/>
  <c r="L44" s="1"/>
  <c r="N287"/>
  <c r="L287" s="1"/>
  <c r="N107"/>
  <c r="L107" s="1"/>
  <c r="N120"/>
  <c r="L120" s="1"/>
  <c r="N96"/>
  <c r="L96" s="1"/>
  <c r="N81"/>
  <c r="L81" s="1"/>
  <c r="N79"/>
  <c r="L79" s="1"/>
  <c r="N60"/>
  <c r="L60" s="1"/>
  <c r="N86"/>
  <c r="L86" s="1"/>
  <c r="N75"/>
  <c r="L75" s="1"/>
  <c r="N202"/>
  <c r="L202" s="1"/>
  <c r="N155"/>
  <c r="L155" s="1"/>
  <c r="N11"/>
  <c r="L11" s="1"/>
  <c r="N279"/>
  <c r="L279" s="1"/>
  <c r="N135"/>
  <c r="L135" s="1"/>
  <c r="N131"/>
  <c r="L131" s="1"/>
  <c r="N129"/>
  <c r="L129" s="1"/>
  <c r="N83"/>
  <c r="L83" s="1"/>
  <c r="N71"/>
  <c r="L71" s="1"/>
  <c r="N282"/>
  <c r="L282" s="1"/>
  <c r="N33"/>
  <c r="L33" s="1"/>
  <c r="N41"/>
  <c r="L41" s="1"/>
  <c r="N17"/>
  <c r="L17" s="1"/>
  <c r="N273"/>
  <c r="L273" s="1"/>
  <c r="N267"/>
  <c r="L267" s="1"/>
  <c r="N264"/>
  <c r="L264" s="1"/>
  <c r="N219"/>
  <c r="L219" s="1"/>
  <c r="N244"/>
  <c r="L244" s="1"/>
  <c r="N206"/>
  <c r="L206" s="1"/>
  <c r="N137"/>
  <c r="L137" s="1"/>
  <c r="N113"/>
  <c r="L113" s="1"/>
  <c r="N47"/>
  <c r="L47" s="1"/>
  <c r="N236"/>
  <c r="L236" s="1"/>
  <c r="N242"/>
  <c r="L242" s="1"/>
  <c r="N245"/>
  <c r="L245" s="1"/>
  <c r="N200"/>
  <c r="L200" s="1"/>
  <c r="N184"/>
  <c r="L184" s="1"/>
  <c r="N53"/>
  <c r="L53" s="1"/>
  <c r="N92"/>
  <c r="L92" s="1"/>
  <c r="N176"/>
  <c r="L176" s="1"/>
  <c r="N162"/>
  <c r="L162" s="1"/>
  <c r="N167"/>
  <c r="L167" s="1"/>
  <c r="N218"/>
  <c r="L218" s="1"/>
  <c r="N213"/>
  <c r="L213" s="1"/>
  <c r="N38"/>
  <c r="L38" s="1"/>
  <c r="N36"/>
  <c r="L36" s="1"/>
  <c r="N123"/>
  <c r="L123" s="1"/>
  <c r="N72"/>
  <c r="L72" s="1"/>
  <c r="N65"/>
  <c r="L65" s="1"/>
  <c r="N77"/>
  <c r="L77" s="1"/>
  <c r="N203"/>
  <c r="L203" s="1"/>
  <c r="N281"/>
  <c r="L281" s="1"/>
  <c r="N134"/>
  <c r="L134" s="1"/>
  <c r="N69"/>
  <c r="L69" s="1"/>
  <c r="N63"/>
  <c r="L63" s="1"/>
  <c r="N28"/>
  <c r="L28" s="1"/>
  <c r="N260"/>
  <c r="L260" s="1"/>
  <c r="N266"/>
  <c r="L266" s="1"/>
  <c r="N229"/>
  <c r="L229" s="1"/>
  <c r="N16"/>
  <c r="L16" s="1"/>
  <c r="N253"/>
  <c r="L253" s="1"/>
  <c r="N250"/>
  <c r="L250" s="1"/>
  <c r="N239"/>
  <c r="L239" s="1"/>
  <c r="N247"/>
  <c r="L247" s="1"/>
  <c r="N255"/>
  <c r="L255" s="1"/>
  <c r="N146"/>
  <c r="L146" s="1"/>
  <c r="N198"/>
  <c r="L198" s="1"/>
  <c r="N182"/>
  <c r="L182" s="1"/>
  <c r="N183"/>
  <c r="L183" s="1"/>
  <c r="N191"/>
  <c r="L191" s="1"/>
  <c r="N52"/>
  <c r="L52" s="1"/>
  <c r="N94"/>
  <c r="L94" s="1"/>
  <c r="N91"/>
  <c r="L91" s="1"/>
  <c r="N179"/>
  <c r="L179" s="1"/>
  <c r="N177"/>
  <c r="L177" s="1"/>
  <c r="N173"/>
  <c r="L173" s="1"/>
  <c r="N169"/>
  <c r="L169" s="1"/>
  <c r="N164"/>
  <c r="L164" s="1"/>
  <c r="N160"/>
  <c r="L160" s="1"/>
  <c r="N157"/>
  <c r="L157" s="1"/>
  <c r="N215"/>
  <c r="L215" s="1"/>
  <c r="N214"/>
  <c r="L214" s="1"/>
  <c r="N211"/>
  <c r="L211" s="1"/>
  <c r="N39"/>
  <c r="L39" s="1"/>
  <c r="N50"/>
  <c r="L50" s="1"/>
  <c r="N45"/>
  <c r="L45" s="1"/>
  <c r="N286"/>
  <c r="L286" s="1"/>
  <c r="N121"/>
  <c r="L121" s="1"/>
  <c r="N122"/>
  <c r="L122" s="1"/>
  <c r="N89"/>
  <c r="L89" s="1"/>
  <c r="N88"/>
  <c r="L88" s="1"/>
  <c r="N78"/>
  <c r="L78" s="1"/>
  <c r="N59"/>
  <c r="L59" s="1"/>
  <c r="N68"/>
  <c r="L68" s="1"/>
  <c r="N74"/>
  <c r="L74" s="1"/>
  <c r="N204"/>
  <c r="L204" s="1"/>
  <c r="N14"/>
  <c r="L14" s="1"/>
  <c r="N10"/>
  <c r="L10" s="1"/>
  <c r="N278"/>
  <c r="L278" s="1"/>
  <c r="N136"/>
  <c r="L136" s="1"/>
  <c r="N130"/>
  <c r="L130" s="1"/>
  <c r="N70"/>
  <c r="L70" s="1"/>
  <c r="N150"/>
  <c r="L150" s="1"/>
  <c r="N100"/>
  <c r="L100" s="1"/>
  <c r="N275"/>
  <c r="L275" s="1"/>
  <c r="N151"/>
  <c r="L151" s="1"/>
  <c r="N25"/>
  <c r="L25" s="1"/>
  <c r="N224"/>
  <c r="L224" s="1"/>
  <c r="N232"/>
  <c r="L232" s="1"/>
  <c r="N254"/>
  <c r="L254" s="1"/>
  <c r="N263"/>
  <c r="L263" s="1"/>
  <c r="N243"/>
  <c r="L243" s="1"/>
  <c r="N102"/>
  <c r="L102" s="1"/>
  <c r="N98"/>
  <c r="L98" s="1"/>
  <c r="N153"/>
  <c r="L153" s="1"/>
  <c r="N24"/>
  <c r="L24" s="1"/>
  <c r="N225"/>
  <c r="L225" s="1"/>
  <c r="N222"/>
  <c r="L222" s="1"/>
  <c r="N240"/>
  <c r="L240" s="1"/>
  <c r="N252"/>
  <c r="L252" s="1"/>
  <c r="N110"/>
  <c r="L110" s="1"/>
  <c r="N251"/>
  <c r="L251" s="1"/>
  <c r="N248"/>
  <c r="L248" s="1"/>
  <c r="N145"/>
  <c r="L145" s="1"/>
  <c r="N197"/>
  <c r="L197" s="1"/>
  <c r="N192"/>
  <c r="L192" s="1"/>
  <c r="N147"/>
  <c r="L147" s="1"/>
  <c r="N258"/>
  <c r="L258" s="1"/>
  <c r="N172"/>
  <c r="L172" s="1"/>
  <c r="N161"/>
  <c r="L161" s="1"/>
  <c r="N235"/>
  <c r="L235" s="1"/>
  <c r="N209"/>
  <c r="L209" s="1"/>
  <c r="N49"/>
  <c r="L49" s="1"/>
  <c r="N285"/>
  <c r="L285" s="1"/>
  <c r="N105"/>
  <c r="L105" s="1"/>
  <c r="N85"/>
  <c r="L85" s="1"/>
  <c r="N58"/>
  <c r="L58" s="1"/>
  <c r="N73"/>
  <c r="L73" s="1"/>
  <c r="N13"/>
  <c r="L13" s="1"/>
  <c r="N277"/>
  <c r="L277" s="1"/>
  <c r="N132"/>
  <c r="L132" s="1"/>
  <c r="N66"/>
  <c r="L66" s="1"/>
  <c r="N35"/>
  <c r="L35" s="1"/>
  <c r="N19"/>
  <c r="L19" s="1"/>
  <c r="N270"/>
  <c r="L270" s="1"/>
  <c r="N140"/>
  <c r="L140" s="1"/>
  <c r="N226"/>
  <c r="L226" s="1"/>
  <c r="Y44" i="23"/>
  <c r="Z45"/>
  <c r="L3" i="17"/>
  <c r="M3" s="1"/>
  <c r="N3" s="1"/>
  <c r="O3" s="1"/>
  <c r="P3" s="1"/>
  <c r="P297" i="39" l="1"/>
  <c r="P305"/>
  <c r="P313"/>
  <c r="P321"/>
  <c r="P329"/>
  <c r="P294"/>
  <c r="P302"/>
  <c r="P310"/>
  <c r="P318"/>
  <c r="P330"/>
  <c r="P295"/>
  <c r="P303"/>
  <c r="P311"/>
  <c r="P319"/>
  <c r="P327"/>
  <c r="P335"/>
  <c r="P296"/>
  <c r="P304"/>
  <c r="P312"/>
  <c r="P320"/>
  <c r="P328"/>
  <c r="P337"/>
  <c r="P336"/>
  <c r="P339"/>
  <c r="P338"/>
  <c r="P326"/>
  <c r="P293"/>
  <c r="P301"/>
  <c r="P309"/>
  <c r="P317"/>
  <c r="P325"/>
  <c r="P333"/>
  <c r="P290"/>
  <c r="P298"/>
  <c r="P306"/>
  <c r="P314"/>
  <c r="P322"/>
  <c r="P291"/>
  <c r="P299"/>
  <c r="P307"/>
  <c r="P315"/>
  <c r="P323"/>
  <c r="P331"/>
  <c r="P292"/>
  <c r="P300"/>
  <c r="P308"/>
  <c r="P316"/>
  <c r="P324"/>
  <c r="P332"/>
  <c r="P289"/>
  <c r="P334"/>
  <c r="P227"/>
  <c r="V227" s="1"/>
  <c r="W227" s="1"/>
  <c r="Y227" s="1"/>
  <c r="Z227" s="1"/>
  <c r="AA227" s="1"/>
  <c r="AF227" s="1"/>
  <c r="P257"/>
  <c r="V257" s="1"/>
  <c r="P249"/>
  <c r="V249" s="1"/>
  <c r="P256"/>
  <c r="V256" s="1"/>
  <c r="P246"/>
  <c r="V246" s="1"/>
  <c r="P142"/>
  <c r="V142" s="1"/>
  <c r="P144"/>
  <c r="V144" s="1"/>
  <c r="P196"/>
  <c r="V196" s="1"/>
  <c r="P180"/>
  <c r="V180" s="1"/>
  <c r="P188"/>
  <c r="V188" s="1"/>
  <c r="P189"/>
  <c r="V189" s="1"/>
  <c r="P148"/>
  <c r="V148" s="1"/>
  <c r="P93"/>
  <c r="V93" s="1"/>
  <c r="P259"/>
  <c r="V259" s="1"/>
  <c r="P175"/>
  <c r="V175" s="1"/>
  <c r="P171"/>
  <c r="V171" s="1"/>
  <c r="P165"/>
  <c r="V165" s="1"/>
  <c r="P163"/>
  <c r="V163" s="1"/>
  <c r="P158"/>
  <c r="V158" s="1"/>
  <c r="P216"/>
  <c r="V216" s="1"/>
  <c r="P233"/>
  <c r="V233" s="1"/>
  <c r="P212"/>
  <c r="V212" s="1"/>
  <c r="P43"/>
  <c r="V43" s="1"/>
  <c r="P37"/>
  <c r="V37" s="1"/>
  <c r="P48"/>
  <c r="V48" s="1"/>
  <c r="P288"/>
  <c r="V288" s="1"/>
  <c r="P284"/>
  <c r="V284" s="1"/>
  <c r="P106"/>
  <c r="V106" s="1"/>
  <c r="P112"/>
  <c r="V112" s="1"/>
  <c r="P82"/>
  <c r="V82" s="1"/>
  <c r="P80"/>
  <c r="V80" s="1"/>
  <c r="P64"/>
  <c r="V64" s="1"/>
  <c r="P87"/>
  <c r="V87" s="1"/>
  <c r="P76"/>
  <c r="V76" s="1"/>
  <c r="P201"/>
  <c r="V201" s="1"/>
  <c r="P156"/>
  <c r="V156" s="1"/>
  <c r="P12"/>
  <c r="V12" s="1"/>
  <c r="P280"/>
  <c r="V280" s="1"/>
  <c r="P276"/>
  <c r="V276" s="1"/>
  <c r="P133"/>
  <c r="V133" s="1"/>
  <c r="P128"/>
  <c r="V128" s="1"/>
  <c r="P84"/>
  <c r="V84" s="1"/>
  <c r="P263"/>
  <c r="V263" s="1"/>
  <c r="P243"/>
  <c r="V243" s="1"/>
  <c r="P102"/>
  <c r="V102" s="1"/>
  <c r="P98"/>
  <c r="V98" s="1"/>
  <c r="P153"/>
  <c r="V153" s="1"/>
  <c r="P24"/>
  <c r="V24" s="1"/>
  <c r="P225"/>
  <c r="V225" s="1"/>
  <c r="P222"/>
  <c r="V222" s="1"/>
  <c r="P240"/>
  <c r="V240" s="1"/>
  <c r="P252"/>
  <c r="V252" s="1"/>
  <c r="P150"/>
  <c r="V150" s="1"/>
  <c r="P100"/>
  <c r="V100" s="1"/>
  <c r="P275"/>
  <c r="V275" s="1"/>
  <c r="P151"/>
  <c r="V151" s="1"/>
  <c r="P25"/>
  <c r="V25" s="1"/>
  <c r="P224"/>
  <c r="V224" s="1"/>
  <c r="P232"/>
  <c r="V232" s="1"/>
  <c r="P254"/>
  <c r="V254" s="1"/>
  <c r="P236"/>
  <c r="V236" s="1"/>
  <c r="P241"/>
  <c r="V241" s="1"/>
  <c r="P238"/>
  <c r="V238" s="1"/>
  <c r="P237"/>
  <c r="V237" s="1"/>
  <c r="P143"/>
  <c r="V143" s="1"/>
  <c r="P141"/>
  <c r="V141" s="1"/>
  <c r="P199"/>
  <c r="V199" s="1"/>
  <c r="P181"/>
  <c r="V181" s="1"/>
  <c r="P187"/>
  <c r="V187" s="1"/>
  <c r="P190"/>
  <c r="V190" s="1"/>
  <c r="P51"/>
  <c r="V51" s="1"/>
  <c r="P95"/>
  <c r="V95" s="1"/>
  <c r="P97"/>
  <c r="V97" s="1"/>
  <c r="P178"/>
  <c r="V178" s="1"/>
  <c r="P174"/>
  <c r="V174" s="1"/>
  <c r="P170"/>
  <c r="V170" s="1"/>
  <c r="P166"/>
  <c r="V166" s="1"/>
  <c r="P168"/>
  <c r="V168" s="1"/>
  <c r="P159"/>
  <c r="V159" s="1"/>
  <c r="P217"/>
  <c r="V217" s="1"/>
  <c r="P234"/>
  <c r="V234" s="1"/>
  <c r="P210"/>
  <c r="V210" s="1"/>
  <c r="P42"/>
  <c r="V42" s="1"/>
  <c r="P30"/>
  <c r="V30" s="1"/>
  <c r="P44"/>
  <c r="V44" s="1"/>
  <c r="P287"/>
  <c r="V287" s="1"/>
  <c r="P107"/>
  <c r="V107" s="1"/>
  <c r="P120"/>
  <c r="V120" s="1"/>
  <c r="P96"/>
  <c r="V96" s="1"/>
  <c r="P81"/>
  <c r="V81" s="1"/>
  <c r="P79"/>
  <c r="V79" s="1"/>
  <c r="P60"/>
  <c r="V60" s="1"/>
  <c r="P86"/>
  <c r="V86" s="1"/>
  <c r="P75"/>
  <c r="V75" s="1"/>
  <c r="P202"/>
  <c r="V202" s="1"/>
  <c r="P155"/>
  <c r="V155" s="1"/>
  <c r="P11"/>
  <c r="V11" s="1"/>
  <c r="P279"/>
  <c r="V279" s="1"/>
  <c r="P135"/>
  <c r="V135" s="1"/>
  <c r="P131"/>
  <c r="V131" s="1"/>
  <c r="P129"/>
  <c r="V129" s="1"/>
  <c r="P83"/>
  <c r="V83" s="1"/>
  <c r="P71"/>
  <c r="V71" s="1"/>
  <c r="P282"/>
  <c r="V282" s="1"/>
  <c r="P33"/>
  <c r="V33" s="1"/>
  <c r="P41"/>
  <c r="V41" s="1"/>
  <c r="P17"/>
  <c r="V17" s="1"/>
  <c r="P273"/>
  <c r="V273" s="1"/>
  <c r="P267"/>
  <c r="V267" s="1"/>
  <c r="P264"/>
  <c r="V264" s="1"/>
  <c r="P219"/>
  <c r="V219" s="1"/>
  <c r="P206"/>
  <c r="V206" s="1"/>
  <c r="P137"/>
  <c r="V137" s="1"/>
  <c r="P113"/>
  <c r="V113" s="1"/>
  <c r="P226"/>
  <c r="V226" s="1"/>
  <c r="P229"/>
  <c r="V229" s="1"/>
  <c r="P140"/>
  <c r="V140" s="1"/>
  <c r="P110"/>
  <c r="V110" s="1"/>
  <c r="P244"/>
  <c r="V244" s="1"/>
  <c r="P16"/>
  <c r="V16" s="1"/>
  <c r="P54"/>
  <c r="V54" s="1"/>
  <c r="P193"/>
  <c r="V193" s="1"/>
  <c r="P22"/>
  <c r="V22" s="1"/>
  <c r="P32"/>
  <c r="V32" s="1"/>
  <c r="P108"/>
  <c r="V108" s="1"/>
  <c r="P117"/>
  <c r="V117" s="1"/>
  <c r="P126"/>
  <c r="V126" s="1"/>
  <c r="P15"/>
  <c r="V15" s="1"/>
  <c r="P101"/>
  <c r="V101" s="1"/>
  <c r="P274"/>
  <c r="V274" s="1"/>
  <c r="P152"/>
  <c r="V152" s="1"/>
  <c r="P26"/>
  <c r="V26" s="1"/>
  <c r="P208"/>
  <c r="V208" s="1"/>
  <c r="P221"/>
  <c r="V221" s="1"/>
  <c r="P104"/>
  <c r="V104" s="1"/>
  <c r="P185"/>
  <c r="V185" s="1"/>
  <c r="P194"/>
  <c r="V194" s="1"/>
  <c r="P57"/>
  <c r="V57" s="1"/>
  <c r="P262"/>
  <c r="V262" s="1"/>
  <c r="P119"/>
  <c r="V119" s="1"/>
  <c r="P115"/>
  <c r="V115" s="1"/>
  <c r="P124"/>
  <c r="V124" s="1"/>
  <c r="P149"/>
  <c r="V149" s="1"/>
  <c r="P99"/>
  <c r="V99" s="1"/>
  <c r="P154"/>
  <c r="V154" s="1"/>
  <c r="P40"/>
  <c r="V40" s="1"/>
  <c r="P228"/>
  <c r="V228" s="1"/>
  <c r="P223"/>
  <c r="V223" s="1"/>
  <c r="P231"/>
  <c r="V231" s="1"/>
  <c r="P253"/>
  <c r="V253" s="1"/>
  <c r="P250"/>
  <c r="V250" s="1"/>
  <c r="P239"/>
  <c r="V239" s="1"/>
  <c r="P247"/>
  <c r="V247" s="1"/>
  <c r="P255"/>
  <c r="V255" s="1"/>
  <c r="P146"/>
  <c r="V146" s="1"/>
  <c r="P198"/>
  <c r="V198" s="1"/>
  <c r="P182"/>
  <c r="V182" s="1"/>
  <c r="P183"/>
  <c r="V183" s="1"/>
  <c r="P191"/>
  <c r="V191" s="1"/>
  <c r="P52"/>
  <c r="V52" s="1"/>
  <c r="P94"/>
  <c r="V94" s="1"/>
  <c r="P91"/>
  <c r="V91" s="1"/>
  <c r="P179"/>
  <c r="V179" s="1"/>
  <c r="P177"/>
  <c r="V177" s="1"/>
  <c r="P173"/>
  <c r="V173" s="1"/>
  <c r="P169"/>
  <c r="V169" s="1"/>
  <c r="P164"/>
  <c r="V164" s="1"/>
  <c r="P160"/>
  <c r="V160" s="1"/>
  <c r="P157"/>
  <c r="V157" s="1"/>
  <c r="P215"/>
  <c r="V215" s="1"/>
  <c r="P214"/>
  <c r="V214" s="1"/>
  <c r="P211"/>
  <c r="V211" s="1"/>
  <c r="P39"/>
  <c r="V39" s="1"/>
  <c r="P50"/>
  <c r="V50" s="1"/>
  <c r="P45"/>
  <c r="V45" s="1"/>
  <c r="P286"/>
  <c r="V286" s="1"/>
  <c r="P121"/>
  <c r="V121" s="1"/>
  <c r="P122"/>
  <c r="V122" s="1"/>
  <c r="P89"/>
  <c r="V89" s="1"/>
  <c r="P88"/>
  <c r="V88" s="1"/>
  <c r="P78"/>
  <c r="V78" s="1"/>
  <c r="P59"/>
  <c r="V59" s="1"/>
  <c r="P68"/>
  <c r="V68" s="1"/>
  <c r="P74"/>
  <c r="V74" s="1"/>
  <c r="P204"/>
  <c r="V204" s="1"/>
  <c r="P14"/>
  <c r="V14" s="1"/>
  <c r="P10"/>
  <c r="V10" s="1"/>
  <c r="P278"/>
  <c r="V278" s="1"/>
  <c r="P136"/>
  <c r="V136" s="1"/>
  <c r="P130"/>
  <c r="V130" s="1"/>
  <c r="P70"/>
  <c r="V70" s="1"/>
  <c r="P90"/>
  <c r="V90" s="1"/>
  <c r="P61"/>
  <c r="V61" s="1"/>
  <c r="P283"/>
  <c r="V283" s="1"/>
  <c r="P29"/>
  <c r="V29" s="1"/>
  <c r="P20"/>
  <c r="V20" s="1"/>
  <c r="P261"/>
  <c r="V261" s="1"/>
  <c r="P271"/>
  <c r="V271" s="1"/>
  <c r="P268"/>
  <c r="V268" s="1"/>
  <c r="P205"/>
  <c r="V205" s="1"/>
  <c r="P139"/>
  <c r="V139" s="1"/>
  <c r="P111"/>
  <c r="V111" s="1"/>
  <c r="P103"/>
  <c r="V103" s="1"/>
  <c r="P186"/>
  <c r="V186" s="1"/>
  <c r="P23"/>
  <c r="V23" s="1"/>
  <c r="P56"/>
  <c r="V56" s="1"/>
  <c r="P207"/>
  <c r="V207" s="1"/>
  <c r="P118"/>
  <c r="V118" s="1"/>
  <c r="P127"/>
  <c r="V127" s="1"/>
  <c r="P67"/>
  <c r="V67" s="1"/>
  <c r="P62"/>
  <c r="V62" s="1"/>
  <c r="P34"/>
  <c r="V34" s="1"/>
  <c r="P27"/>
  <c r="V27" s="1"/>
  <c r="P18"/>
  <c r="V18" s="1"/>
  <c r="P272"/>
  <c r="V272" s="1"/>
  <c r="P269"/>
  <c r="V269" s="1"/>
  <c r="P265"/>
  <c r="V265" s="1"/>
  <c r="P220"/>
  <c r="V220" s="1"/>
  <c r="P230"/>
  <c r="V230" s="1"/>
  <c r="P138"/>
  <c r="V138" s="1"/>
  <c r="P114"/>
  <c r="V114" s="1"/>
  <c r="P46"/>
  <c r="V46" s="1"/>
  <c r="P55"/>
  <c r="V55" s="1"/>
  <c r="P195"/>
  <c r="V195" s="1"/>
  <c r="P21"/>
  <c r="V21" s="1"/>
  <c r="P31"/>
  <c r="V31" s="1"/>
  <c r="P109"/>
  <c r="V109" s="1"/>
  <c r="P116"/>
  <c r="V116" s="1"/>
  <c r="P125"/>
  <c r="V125" s="1"/>
  <c r="P251"/>
  <c r="V251" s="1"/>
  <c r="P242"/>
  <c r="V242" s="1"/>
  <c r="P248"/>
  <c r="V248" s="1"/>
  <c r="P245"/>
  <c r="V245" s="1"/>
  <c r="P145"/>
  <c r="V145" s="1"/>
  <c r="P200"/>
  <c r="V200" s="1"/>
  <c r="P197"/>
  <c r="V197" s="1"/>
  <c r="P184"/>
  <c r="V184" s="1"/>
  <c r="P192"/>
  <c r="V192" s="1"/>
  <c r="P53"/>
  <c r="V53" s="1"/>
  <c r="P147"/>
  <c r="V147" s="1"/>
  <c r="P92"/>
  <c r="V92" s="1"/>
  <c r="P258"/>
  <c r="V258" s="1"/>
  <c r="P176"/>
  <c r="V176" s="1"/>
  <c r="P172"/>
  <c r="V172" s="1"/>
  <c r="P162"/>
  <c r="V162" s="1"/>
  <c r="P167"/>
  <c r="V167" s="1"/>
  <c r="P161"/>
  <c r="V161" s="1"/>
  <c r="P218"/>
  <c r="V218" s="1"/>
  <c r="P235"/>
  <c r="V235" s="1"/>
  <c r="P213"/>
  <c r="V213" s="1"/>
  <c r="P209"/>
  <c r="V209" s="1"/>
  <c r="P38"/>
  <c r="V38" s="1"/>
  <c r="P49"/>
  <c r="V49" s="1"/>
  <c r="P36"/>
  <c r="V36" s="1"/>
  <c r="P285"/>
  <c r="V285" s="1"/>
  <c r="P123"/>
  <c r="V123" s="1"/>
  <c r="P105"/>
  <c r="V105" s="1"/>
  <c r="P72"/>
  <c r="V72" s="1"/>
  <c r="P85"/>
  <c r="V85" s="1"/>
  <c r="P65"/>
  <c r="V65" s="1"/>
  <c r="P58"/>
  <c r="V58" s="1"/>
  <c r="P77"/>
  <c r="V77" s="1"/>
  <c r="P73"/>
  <c r="V73" s="1"/>
  <c r="P203"/>
  <c r="V203" s="1"/>
  <c r="P13"/>
  <c r="V13" s="1"/>
  <c r="P281"/>
  <c r="V281" s="1"/>
  <c r="P277"/>
  <c r="V277" s="1"/>
  <c r="P134"/>
  <c r="V134" s="1"/>
  <c r="P132"/>
  <c r="V132" s="1"/>
  <c r="P69"/>
  <c r="V69" s="1"/>
  <c r="P66"/>
  <c r="V66" s="1"/>
  <c r="P63"/>
  <c r="V63" s="1"/>
  <c r="P35"/>
  <c r="V35" s="1"/>
  <c r="P28"/>
  <c r="V28" s="1"/>
  <c r="P19"/>
  <c r="V19" s="1"/>
  <c r="P260"/>
  <c r="V260" s="1"/>
  <c r="P270"/>
  <c r="V270" s="1"/>
  <c r="P266"/>
  <c r="V266" s="1"/>
  <c r="P47"/>
  <c r="V47" s="1"/>
  <c r="Y45" i="23"/>
  <c r="Z46"/>
  <c r="Z47" s="1"/>
  <c r="Q3" i="17"/>
  <c r="R3" s="1"/>
  <c r="S3" s="1"/>
  <c r="T3" s="1"/>
  <c r="U3" s="1"/>
  <c r="V3" s="1"/>
  <c r="W3" s="1"/>
  <c r="X3" s="1"/>
  <c r="Y3" s="1"/>
  <c r="Z3" s="1"/>
  <c r="AA3" s="1"/>
  <c r="AB3" s="1"/>
  <c r="AC3" s="1"/>
  <c r="AD3" s="1"/>
  <c r="AE3" s="1"/>
  <c r="AF3" s="1"/>
  <c r="V334" i="39" l="1"/>
  <c r="W334" s="1"/>
  <c r="S334"/>
  <c r="T334" s="1"/>
  <c r="V332"/>
  <c r="W332" s="1"/>
  <c r="S332"/>
  <c r="T332" s="1"/>
  <c r="V316"/>
  <c r="W316" s="1"/>
  <c r="S316"/>
  <c r="T316" s="1"/>
  <c r="V300"/>
  <c r="W300" s="1"/>
  <c r="S300"/>
  <c r="T300" s="1"/>
  <c r="S331"/>
  <c r="T331" s="1"/>
  <c r="V331"/>
  <c r="W331" s="1"/>
  <c r="V315"/>
  <c r="W315" s="1"/>
  <c r="S315"/>
  <c r="T315" s="1"/>
  <c r="V299"/>
  <c r="W299" s="1"/>
  <c r="S299"/>
  <c r="T299" s="1"/>
  <c r="V322"/>
  <c r="W322" s="1"/>
  <c r="S322"/>
  <c r="T322" s="1"/>
  <c r="V306"/>
  <c r="W306" s="1"/>
  <c r="S306"/>
  <c r="T306" s="1"/>
  <c r="S290"/>
  <c r="T290" s="1"/>
  <c r="V290"/>
  <c r="W290" s="1"/>
  <c r="Y290" s="1"/>
  <c r="Z290" s="1"/>
  <c r="AA290" s="1"/>
  <c r="AF290" s="1"/>
  <c r="S325"/>
  <c r="T325" s="1"/>
  <c r="V325"/>
  <c r="W325" s="1"/>
  <c r="V309"/>
  <c r="W309" s="1"/>
  <c r="Y309" s="1"/>
  <c r="Z309" s="1"/>
  <c r="AA309" s="1"/>
  <c r="AF309" s="1"/>
  <c r="S309"/>
  <c r="T309" s="1"/>
  <c r="V293"/>
  <c r="W293" s="1"/>
  <c r="S293"/>
  <c r="T293" s="1"/>
  <c r="S338"/>
  <c r="T338" s="1"/>
  <c r="V338"/>
  <c r="W338" s="1"/>
  <c r="S336"/>
  <c r="T336" s="1"/>
  <c r="V336"/>
  <c r="W336" s="1"/>
  <c r="V328"/>
  <c r="W328" s="1"/>
  <c r="S328"/>
  <c r="T328" s="1"/>
  <c r="S312"/>
  <c r="T312" s="1"/>
  <c r="V312"/>
  <c r="W312" s="1"/>
  <c r="S296"/>
  <c r="T296" s="1"/>
  <c r="V296"/>
  <c r="W296" s="1"/>
  <c r="Y296" s="1"/>
  <c r="Z296" s="1"/>
  <c r="AA296" s="1"/>
  <c r="AF296" s="1"/>
  <c r="V327"/>
  <c r="W327" s="1"/>
  <c r="S327"/>
  <c r="T327" s="1"/>
  <c r="S311"/>
  <c r="T311" s="1"/>
  <c r="V311"/>
  <c r="W311" s="1"/>
  <c r="S295"/>
  <c r="T295" s="1"/>
  <c r="V295"/>
  <c r="W295" s="1"/>
  <c r="V318"/>
  <c r="W318" s="1"/>
  <c r="S318"/>
  <c r="T318" s="1"/>
  <c r="S302"/>
  <c r="T302" s="1"/>
  <c r="V302"/>
  <c r="W302" s="1"/>
  <c r="Y302" s="1"/>
  <c r="Z302" s="1"/>
  <c r="AA302" s="1"/>
  <c r="AF302" s="1"/>
  <c r="S329"/>
  <c r="T329" s="1"/>
  <c r="V329"/>
  <c r="W329" s="1"/>
  <c r="V313"/>
  <c r="W313" s="1"/>
  <c r="S313"/>
  <c r="T313" s="1"/>
  <c r="S297"/>
  <c r="T297" s="1"/>
  <c r="V297"/>
  <c r="W297" s="1"/>
  <c r="V289"/>
  <c r="W289" s="1"/>
  <c r="S289"/>
  <c r="T289" s="1"/>
  <c r="V324"/>
  <c r="W324" s="1"/>
  <c r="Y324" s="1"/>
  <c r="Z324" s="1"/>
  <c r="AA324" s="1"/>
  <c r="AF324" s="1"/>
  <c r="S324"/>
  <c r="T324" s="1"/>
  <c r="V308"/>
  <c r="W308" s="1"/>
  <c r="Y308" s="1"/>
  <c r="Z308" s="1"/>
  <c r="AA308" s="1"/>
  <c r="AF308" s="1"/>
  <c r="S308"/>
  <c r="T308" s="1"/>
  <c r="V292"/>
  <c r="W292" s="1"/>
  <c r="S292"/>
  <c r="T292" s="1"/>
  <c r="V323"/>
  <c r="W323" s="1"/>
  <c r="S323"/>
  <c r="T323" s="1"/>
  <c r="V307"/>
  <c r="W307" s="1"/>
  <c r="S307"/>
  <c r="T307" s="1"/>
  <c r="V291"/>
  <c r="W291" s="1"/>
  <c r="Y291" s="1"/>
  <c r="Z291" s="1"/>
  <c r="AA291" s="1"/>
  <c r="AF291" s="1"/>
  <c r="S291"/>
  <c r="T291" s="1"/>
  <c r="V314"/>
  <c r="W314" s="1"/>
  <c r="S314"/>
  <c r="T314" s="1"/>
  <c r="V298"/>
  <c r="W298" s="1"/>
  <c r="S298"/>
  <c r="T298" s="1"/>
  <c r="V333"/>
  <c r="W333" s="1"/>
  <c r="S333"/>
  <c r="T333" s="1"/>
  <c r="S317"/>
  <c r="T317" s="1"/>
  <c r="V317"/>
  <c r="W317" s="1"/>
  <c r="S301"/>
  <c r="T301" s="1"/>
  <c r="V301"/>
  <c r="W301" s="1"/>
  <c r="S326"/>
  <c r="T326" s="1"/>
  <c r="V326"/>
  <c r="W326" s="1"/>
  <c r="S339"/>
  <c r="T339" s="1"/>
  <c r="V339"/>
  <c r="W339" s="1"/>
  <c r="S337"/>
  <c r="T337" s="1"/>
  <c r="V337"/>
  <c r="W337" s="1"/>
  <c r="V320"/>
  <c r="W320" s="1"/>
  <c r="S320"/>
  <c r="T320" s="1"/>
  <c r="S304"/>
  <c r="T304" s="1"/>
  <c r="V304"/>
  <c r="W304" s="1"/>
  <c r="V335"/>
  <c r="W335" s="1"/>
  <c r="S335"/>
  <c r="T335" s="1"/>
  <c r="S319"/>
  <c r="T319" s="1"/>
  <c r="V319"/>
  <c r="W319" s="1"/>
  <c r="S303"/>
  <c r="T303" s="1"/>
  <c r="V303"/>
  <c r="W303" s="1"/>
  <c r="S330"/>
  <c r="T330" s="1"/>
  <c r="V330"/>
  <c r="W330" s="1"/>
  <c r="S310"/>
  <c r="T310" s="1"/>
  <c r="V310"/>
  <c r="W310" s="1"/>
  <c r="S294"/>
  <c r="T294" s="1"/>
  <c r="V294"/>
  <c r="W294" s="1"/>
  <c r="S321"/>
  <c r="T321" s="1"/>
  <c r="V321"/>
  <c r="W321" s="1"/>
  <c r="S305"/>
  <c r="T305" s="1"/>
  <c r="V305"/>
  <c r="W305" s="1"/>
  <c r="S227"/>
  <c r="T227" s="1"/>
  <c r="W260"/>
  <c r="Y260" s="1"/>
  <c r="Z260" s="1"/>
  <c r="AA260" s="1"/>
  <c r="AF260" s="1"/>
  <c r="S260"/>
  <c r="T260" s="1"/>
  <c r="W47"/>
  <c r="Y47" s="1"/>
  <c r="Z47" s="1"/>
  <c r="AA47" s="1"/>
  <c r="AF47" s="1"/>
  <c r="S47"/>
  <c r="T47" s="1"/>
  <c r="W270"/>
  <c r="Y270" s="1"/>
  <c r="Z270" s="1"/>
  <c r="AA270" s="1"/>
  <c r="AF270" s="1"/>
  <c r="S270"/>
  <c r="T270" s="1"/>
  <c r="W19"/>
  <c r="Y19" s="1"/>
  <c r="Z19" s="1"/>
  <c r="AA19" s="1"/>
  <c r="AF19" s="1"/>
  <c r="S19"/>
  <c r="T19" s="1"/>
  <c r="W35"/>
  <c r="Y35" s="1"/>
  <c r="Z35" s="1"/>
  <c r="AA35" s="1"/>
  <c r="AF35" s="1"/>
  <c r="S35"/>
  <c r="T35" s="1"/>
  <c r="W66"/>
  <c r="Y66" s="1"/>
  <c r="Z66" s="1"/>
  <c r="AA66" s="1"/>
  <c r="AF66" s="1"/>
  <c r="S66"/>
  <c r="T66" s="1"/>
  <c r="W132"/>
  <c r="Y132" s="1"/>
  <c r="Z132" s="1"/>
  <c r="AA132" s="1"/>
  <c r="AF132" s="1"/>
  <c r="S132"/>
  <c r="T132" s="1"/>
  <c r="W277"/>
  <c r="Y277" s="1"/>
  <c r="Z277" s="1"/>
  <c r="AA277" s="1"/>
  <c r="AF277" s="1"/>
  <c r="S277"/>
  <c r="T277" s="1"/>
  <c r="W13"/>
  <c r="Y13" s="1"/>
  <c r="Z13" s="1"/>
  <c r="AA13" s="1"/>
  <c r="AF13" s="1"/>
  <c r="S13"/>
  <c r="T13" s="1"/>
  <c r="W73"/>
  <c r="Y73" s="1"/>
  <c r="Z73" s="1"/>
  <c r="AA73" s="1"/>
  <c r="AF73" s="1"/>
  <c r="S73"/>
  <c r="T73" s="1"/>
  <c r="W58"/>
  <c r="Y58" s="1"/>
  <c r="Z58" s="1"/>
  <c r="AA58" s="1"/>
  <c r="AF58" s="1"/>
  <c r="S58"/>
  <c r="T58" s="1"/>
  <c r="W85"/>
  <c r="Y85" s="1"/>
  <c r="Z85" s="1"/>
  <c r="AA85" s="1"/>
  <c r="AF85" s="1"/>
  <c r="S85"/>
  <c r="T85" s="1"/>
  <c r="W105"/>
  <c r="Y105" s="1"/>
  <c r="Z105" s="1"/>
  <c r="AA105" s="1"/>
  <c r="AF105" s="1"/>
  <c r="S105"/>
  <c r="T105" s="1"/>
  <c r="W285"/>
  <c r="Y285" s="1"/>
  <c r="Z285" s="1"/>
  <c r="AA285" s="1"/>
  <c r="AF285" s="1"/>
  <c r="S285"/>
  <c r="T285" s="1"/>
  <c r="W49"/>
  <c r="Y49" s="1"/>
  <c r="Z49" s="1"/>
  <c r="AA49" s="1"/>
  <c r="AF49" s="1"/>
  <c r="S49"/>
  <c r="T49" s="1"/>
  <c r="W209"/>
  <c r="Y209" s="1"/>
  <c r="Z209" s="1"/>
  <c r="AA209" s="1"/>
  <c r="AF209" s="1"/>
  <c r="S209"/>
  <c r="T209" s="1"/>
  <c r="W235"/>
  <c r="Y235" s="1"/>
  <c r="Z235" s="1"/>
  <c r="AA235" s="1"/>
  <c r="AF235" s="1"/>
  <c r="S235"/>
  <c r="T235" s="1"/>
  <c r="W161"/>
  <c r="Y161" s="1"/>
  <c r="Z161" s="1"/>
  <c r="AA161" s="1"/>
  <c r="AF161" s="1"/>
  <c r="S161"/>
  <c r="T161" s="1"/>
  <c r="W162"/>
  <c r="Y162" s="1"/>
  <c r="Z162" s="1"/>
  <c r="AA162" s="1"/>
  <c r="AF162" s="1"/>
  <c r="S162"/>
  <c r="T162" s="1"/>
  <c r="W176"/>
  <c r="Y176" s="1"/>
  <c r="Z176" s="1"/>
  <c r="AA176" s="1"/>
  <c r="AF176" s="1"/>
  <c r="S176"/>
  <c r="T176" s="1"/>
  <c r="W92"/>
  <c r="Y92" s="1"/>
  <c r="Z92" s="1"/>
  <c r="AA92" s="1"/>
  <c r="AF92" s="1"/>
  <c r="S92"/>
  <c r="T92" s="1"/>
  <c r="W53"/>
  <c r="Y53" s="1"/>
  <c r="Z53" s="1"/>
  <c r="AA53" s="1"/>
  <c r="AF53" s="1"/>
  <c r="S53"/>
  <c r="T53" s="1"/>
  <c r="W184"/>
  <c r="Y184" s="1"/>
  <c r="Z184" s="1"/>
  <c r="AA184" s="1"/>
  <c r="AF184" s="1"/>
  <c r="S184"/>
  <c r="T184" s="1"/>
  <c r="W200"/>
  <c r="Y200" s="1"/>
  <c r="Z200" s="1"/>
  <c r="AA200" s="1"/>
  <c r="AF200" s="1"/>
  <c r="S200"/>
  <c r="T200" s="1"/>
  <c r="W245"/>
  <c r="Y245" s="1"/>
  <c r="Z245" s="1"/>
  <c r="AA245" s="1"/>
  <c r="AF245" s="1"/>
  <c r="S245"/>
  <c r="T245" s="1"/>
  <c r="W242"/>
  <c r="Y242" s="1"/>
  <c r="Z242" s="1"/>
  <c r="AA242" s="1"/>
  <c r="AF242" s="1"/>
  <c r="S242"/>
  <c r="T242" s="1"/>
  <c r="W125"/>
  <c r="Y125" s="1"/>
  <c r="Z125" s="1"/>
  <c r="AA125" s="1"/>
  <c r="AF125" s="1"/>
  <c r="S125"/>
  <c r="T125" s="1"/>
  <c r="W109"/>
  <c r="Y109" s="1"/>
  <c r="Z109" s="1"/>
  <c r="AA109" s="1"/>
  <c r="AF109" s="1"/>
  <c r="S109"/>
  <c r="T109" s="1"/>
  <c r="W21"/>
  <c r="Y21" s="1"/>
  <c r="Z21" s="1"/>
  <c r="AA21" s="1"/>
  <c r="AF21" s="1"/>
  <c r="S21"/>
  <c r="T21" s="1"/>
  <c r="W55"/>
  <c r="Y55" s="1"/>
  <c r="Z55" s="1"/>
  <c r="AA55" s="1"/>
  <c r="AF55" s="1"/>
  <c r="S55"/>
  <c r="T55" s="1"/>
  <c r="W114"/>
  <c r="Y114" s="1"/>
  <c r="Z114" s="1"/>
  <c r="AA114" s="1"/>
  <c r="AF114" s="1"/>
  <c r="S114"/>
  <c r="T114" s="1"/>
  <c r="W230"/>
  <c r="Y230" s="1"/>
  <c r="Z230" s="1"/>
  <c r="AA230" s="1"/>
  <c r="AF230" s="1"/>
  <c r="S230"/>
  <c r="T230" s="1"/>
  <c r="W265"/>
  <c r="Y265" s="1"/>
  <c r="Z265" s="1"/>
  <c r="AA265" s="1"/>
  <c r="AF265" s="1"/>
  <c r="S265"/>
  <c r="T265" s="1"/>
  <c r="W272"/>
  <c r="Y272" s="1"/>
  <c r="Z272" s="1"/>
  <c r="AA272" s="1"/>
  <c r="AF272" s="1"/>
  <c r="S272"/>
  <c r="T272" s="1"/>
  <c r="W27"/>
  <c r="Y27" s="1"/>
  <c r="Z27" s="1"/>
  <c r="AA27" s="1"/>
  <c r="AF27" s="1"/>
  <c r="S27"/>
  <c r="T27" s="1"/>
  <c r="W62"/>
  <c r="Y62" s="1"/>
  <c r="Z62" s="1"/>
  <c r="AA62" s="1"/>
  <c r="AF62" s="1"/>
  <c r="S62"/>
  <c r="T62" s="1"/>
  <c r="W127"/>
  <c r="Y127" s="1"/>
  <c r="Z127" s="1"/>
  <c r="AA127" s="1"/>
  <c r="AF127" s="1"/>
  <c r="S127"/>
  <c r="T127" s="1"/>
  <c r="W207"/>
  <c r="Y207" s="1"/>
  <c r="Z207" s="1"/>
  <c r="AA207" s="1"/>
  <c r="AF207" s="1"/>
  <c r="S207"/>
  <c r="T207" s="1"/>
  <c r="W23"/>
  <c r="Y23" s="1"/>
  <c r="Z23" s="1"/>
  <c r="AA23" s="1"/>
  <c r="AF23" s="1"/>
  <c r="S23"/>
  <c r="T23" s="1"/>
  <c r="W103"/>
  <c r="Y103" s="1"/>
  <c r="Z103" s="1"/>
  <c r="AA103" s="1"/>
  <c r="AF103" s="1"/>
  <c r="S103"/>
  <c r="T103" s="1"/>
  <c r="W139"/>
  <c r="Y139" s="1"/>
  <c r="Z139" s="1"/>
  <c r="AA139" s="1"/>
  <c r="AF139" s="1"/>
  <c r="S139"/>
  <c r="T139" s="1"/>
  <c r="W268"/>
  <c r="Y268" s="1"/>
  <c r="Z268" s="1"/>
  <c r="AA268" s="1"/>
  <c r="AF268" s="1"/>
  <c r="S268"/>
  <c r="T268" s="1"/>
  <c r="W261"/>
  <c r="Y261" s="1"/>
  <c r="Z261" s="1"/>
  <c r="AA261" s="1"/>
  <c r="AF261" s="1"/>
  <c r="S261"/>
  <c r="T261" s="1"/>
  <c r="W29"/>
  <c r="Y29" s="1"/>
  <c r="Z29" s="1"/>
  <c r="AA29" s="1"/>
  <c r="AF29" s="1"/>
  <c r="S29"/>
  <c r="T29" s="1"/>
  <c r="W61"/>
  <c r="Y61" s="1"/>
  <c r="Z61" s="1"/>
  <c r="AA61" s="1"/>
  <c r="AF61" s="1"/>
  <c r="S61"/>
  <c r="T61" s="1"/>
  <c r="W70"/>
  <c r="Y70" s="1"/>
  <c r="Z70" s="1"/>
  <c r="AA70" s="1"/>
  <c r="AF70" s="1"/>
  <c r="S70"/>
  <c r="T70" s="1"/>
  <c r="W136"/>
  <c r="Y136" s="1"/>
  <c r="Z136" s="1"/>
  <c r="AA136" s="1"/>
  <c r="AF136" s="1"/>
  <c r="S136"/>
  <c r="T136" s="1"/>
  <c r="W10"/>
  <c r="Y10" s="1"/>
  <c r="Z10" s="1"/>
  <c r="AA10" s="1"/>
  <c r="AF10" s="1"/>
  <c r="S10"/>
  <c r="T10" s="1"/>
  <c r="W204"/>
  <c r="Y204" s="1"/>
  <c r="Z204" s="1"/>
  <c r="AA204" s="1"/>
  <c r="AF204" s="1"/>
  <c r="S204"/>
  <c r="T204" s="1"/>
  <c r="W68"/>
  <c r="Y68" s="1"/>
  <c r="Z68" s="1"/>
  <c r="AA68" s="1"/>
  <c r="AF68" s="1"/>
  <c r="S68"/>
  <c r="T68" s="1"/>
  <c r="W78"/>
  <c r="Y78" s="1"/>
  <c r="Z78" s="1"/>
  <c r="AA78" s="1"/>
  <c r="AF78" s="1"/>
  <c r="S78"/>
  <c r="T78" s="1"/>
  <c r="W89"/>
  <c r="Y89" s="1"/>
  <c r="Z89" s="1"/>
  <c r="AA89" s="1"/>
  <c r="AF89" s="1"/>
  <c r="S89"/>
  <c r="T89" s="1"/>
  <c r="W121"/>
  <c r="Y121" s="1"/>
  <c r="Z121" s="1"/>
  <c r="AA121" s="1"/>
  <c r="AF121" s="1"/>
  <c r="S121"/>
  <c r="T121" s="1"/>
  <c r="W45"/>
  <c r="Y45" s="1"/>
  <c r="Z45" s="1"/>
  <c r="AA45" s="1"/>
  <c r="AF45" s="1"/>
  <c r="S45"/>
  <c r="T45" s="1"/>
  <c r="W39"/>
  <c r="Y39" s="1"/>
  <c r="Z39" s="1"/>
  <c r="AA39" s="1"/>
  <c r="AF39" s="1"/>
  <c r="S39"/>
  <c r="T39" s="1"/>
  <c r="W214"/>
  <c r="Y214" s="1"/>
  <c r="Z214" s="1"/>
  <c r="AA214" s="1"/>
  <c r="AF214" s="1"/>
  <c r="S214"/>
  <c r="T214" s="1"/>
  <c r="W157"/>
  <c r="Y157" s="1"/>
  <c r="Z157" s="1"/>
  <c r="AA157" s="1"/>
  <c r="AF157" s="1"/>
  <c r="S157"/>
  <c r="T157" s="1"/>
  <c r="W164"/>
  <c r="Y164" s="1"/>
  <c r="Z164" s="1"/>
  <c r="AA164" s="1"/>
  <c r="AF164" s="1"/>
  <c r="S164"/>
  <c r="T164" s="1"/>
  <c r="W173"/>
  <c r="Y173" s="1"/>
  <c r="Z173" s="1"/>
  <c r="AA173" s="1"/>
  <c r="AF173" s="1"/>
  <c r="S173"/>
  <c r="T173" s="1"/>
  <c r="W179"/>
  <c r="Y179" s="1"/>
  <c r="Z179" s="1"/>
  <c r="AA179" s="1"/>
  <c r="AF179" s="1"/>
  <c r="S179"/>
  <c r="T179" s="1"/>
  <c r="W94"/>
  <c r="Y94" s="1"/>
  <c r="Z94" s="1"/>
  <c r="AA94" s="1"/>
  <c r="AF94" s="1"/>
  <c r="S94"/>
  <c r="T94" s="1"/>
  <c r="W191"/>
  <c r="Y191" s="1"/>
  <c r="Z191" s="1"/>
  <c r="AA191" s="1"/>
  <c r="AF191" s="1"/>
  <c r="S191"/>
  <c r="T191" s="1"/>
  <c r="W182"/>
  <c r="Y182" s="1"/>
  <c r="Z182" s="1"/>
  <c r="AA182" s="1"/>
  <c r="AF182" s="1"/>
  <c r="S182"/>
  <c r="T182" s="1"/>
  <c r="W146"/>
  <c r="Y146" s="1"/>
  <c r="Z146" s="1"/>
  <c r="AA146" s="1"/>
  <c r="AF146" s="1"/>
  <c r="S146"/>
  <c r="T146" s="1"/>
  <c r="W247"/>
  <c r="Y247" s="1"/>
  <c r="Z247" s="1"/>
  <c r="AA247" s="1"/>
  <c r="AF247" s="1"/>
  <c r="S247"/>
  <c r="T247" s="1"/>
  <c r="W250"/>
  <c r="Y250" s="1"/>
  <c r="Z250" s="1"/>
  <c r="AA250" s="1"/>
  <c r="AF250" s="1"/>
  <c r="S250"/>
  <c r="T250" s="1"/>
  <c r="W231"/>
  <c r="Y231" s="1"/>
  <c r="Z231" s="1"/>
  <c r="AA231" s="1"/>
  <c r="AF231" s="1"/>
  <c r="S231"/>
  <c r="T231" s="1"/>
  <c r="W228"/>
  <c r="Y228" s="1"/>
  <c r="Z228" s="1"/>
  <c r="AA228" s="1"/>
  <c r="AF228" s="1"/>
  <c r="S228"/>
  <c r="T228" s="1"/>
  <c r="W154"/>
  <c r="Y154" s="1"/>
  <c r="Z154" s="1"/>
  <c r="AA154" s="1"/>
  <c r="AF154" s="1"/>
  <c r="S154"/>
  <c r="T154" s="1"/>
  <c r="W149"/>
  <c r="Y149" s="1"/>
  <c r="Z149" s="1"/>
  <c r="AA149" s="1"/>
  <c r="AF149" s="1"/>
  <c r="S149"/>
  <c r="T149" s="1"/>
  <c r="W115"/>
  <c r="Y115" s="1"/>
  <c r="Z115" s="1"/>
  <c r="AA115" s="1"/>
  <c r="AF115" s="1"/>
  <c r="S115"/>
  <c r="T115" s="1"/>
  <c r="W262"/>
  <c r="Y262" s="1"/>
  <c r="Z262" s="1"/>
  <c r="AA262" s="1"/>
  <c r="AF262" s="1"/>
  <c r="S262"/>
  <c r="T262" s="1"/>
  <c r="W194"/>
  <c r="Y194" s="1"/>
  <c r="Z194" s="1"/>
  <c r="AA194" s="1"/>
  <c r="AF194" s="1"/>
  <c r="S194"/>
  <c r="T194" s="1"/>
  <c r="W104"/>
  <c r="Y104" s="1"/>
  <c r="Z104" s="1"/>
  <c r="AA104" s="1"/>
  <c r="AF104" s="1"/>
  <c r="S104"/>
  <c r="T104" s="1"/>
  <c r="W208"/>
  <c r="Y208" s="1"/>
  <c r="Z208" s="1"/>
  <c r="AA208" s="1"/>
  <c r="AF208" s="1"/>
  <c r="S208"/>
  <c r="T208" s="1"/>
  <c r="W152"/>
  <c r="Y152" s="1"/>
  <c r="Z152" s="1"/>
  <c r="AA152" s="1"/>
  <c r="AF152" s="1"/>
  <c r="S152"/>
  <c r="T152" s="1"/>
  <c r="W101"/>
  <c r="Y101" s="1"/>
  <c r="Z101" s="1"/>
  <c r="AA101" s="1"/>
  <c r="AF101" s="1"/>
  <c r="S101"/>
  <c r="T101" s="1"/>
  <c r="W126"/>
  <c r="Y126" s="1"/>
  <c r="Z126" s="1"/>
  <c r="AA126" s="1"/>
  <c r="AF126" s="1"/>
  <c r="S126"/>
  <c r="T126" s="1"/>
  <c r="W108"/>
  <c r="Y108" s="1"/>
  <c r="Z108" s="1"/>
  <c r="AA108" s="1"/>
  <c r="AF108" s="1"/>
  <c r="S108"/>
  <c r="T108" s="1"/>
  <c r="W22"/>
  <c r="Y22" s="1"/>
  <c r="Z22" s="1"/>
  <c r="AA22" s="1"/>
  <c r="AF22" s="1"/>
  <c r="S22"/>
  <c r="T22" s="1"/>
  <c r="W54"/>
  <c r="Y54" s="1"/>
  <c r="Z54" s="1"/>
  <c r="AA54" s="1"/>
  <c r="AF54" s="1"/>
  <c r="S54"/>
  <c r="T54" s="1"/>
  <c r="W244"/>
  <c r="Y244" s="1"/>
  <c r="Z244" s="1"/>
  <c r="AA244" s="1"/>
  <c r="AF244" s="1"/>
  <c r="S244"/>
  <c r="T244" s="1"/>
  <c r="W140"/>
  <c r="Y140" s="1"/>
  <c r="Z140" s="1"/>
  <c r="AA140" s="1"/>
  <c r="AF140" s="1"/>
  <c r="S140"/>
  <c r="T140" s="1"/>
  <c r="S226"/>
  <c r="T226" s="1"/>
  <c r="W226"/>
  <c r="Y226" s="1"/>
  <c r="Z226" s="1"/>
  <c r="AA226" s="1"/>
  <c r="AF226" s="1"/>
  <c r="W137"/>
  <c r="Y137" s="1"/>
  <c r="Z137" s="1"/>
  <c r="AA137" s="1"/>
  <c r="AF137" s="1"/>
  <c r="S137"/>
  <c r="T137" s="1"/>
  <c r="W219"/>
  <c r="Y219" s="1"/>
  <c r="Z219" s="1"/>
  <c r="AA219" s="1"/>
  <c r="AF219" s="1"/>
  <c r="S219"/>
  <c r="T219" s="1"/>
  <c r="W267"/>
  <c r="Y267" s="1"/>
  <c r="Z267" s="1"/>
  <c r="AA267" s="1"/>
  <c r="AF267" s="1"/>
  <c r="S267"/>
  <c r="T267" s="1"/>
  <c r="W17"/>
  <c r="Y17" s="1"/>
  <c r="Z17" s="1"/>
  <c r="AA17" s="1"/>
  <c r="AF17" s="1"/>
  <c r="S17"/>
  <c r="T17" s="1"/>
  <c r="W33"/>
  <c r="Y33" s="1"/>
  <c r="Z33" s="1"/>
  <c r="AA33" s="1"/>
  <c r="AF33" s="1"/>
  <c r="S33"/>
  <c r="T33" s="1"/>
  <c r="W71"/>
  <c r="Y71" s="1"/>
  <c r="Z71" s="1"/>
  <c r="AA71" s="1"/>
  <c r="AF71" s="1"/>
  <c r="S71"/>
  <c r="T71" s="1"/>
  <c r="W129"/>
  <c r="Y129" s="1"/>
  <c r="Z129" s="1"/>
  <c r="AA129" s="1"/>
  <c r="AF129" s="1"/>
  <c r="S129"/>
  <c r="T129" s="1"/>
  <c r="W135"/>
  <c r="Y135" s="1"/>
  <c r="Z135" s="1"/>
  <c r="AA135" s="1"/>
  <c r="AF135" s="1"/>
  <c r="S135"/>
  <c r="T135" s="1"/>
  <c r="W11"/>
  <c r="Y11" s="1"/>
  <c r="Z11" s="1"/>
  <c r="AA11" s="1"/>
  <c r="AF11" s="1"/>
  <c r="S11"/>
  <c r="T11" s="1"/>
  <c r="W202"/>
  <c r="Y202" s="1"/>
  <c r="Z202" s="1"/>
  <c r="AA202" s="1"/>
  <c r="AF202" s="1"/>
  <c r="S202"/>
  <c r="T202" s="1"/>
  <c r="W86"/>
  <c r="Y86" s="1"/>
  <c r="Z86" s="1"/>
  <c r="AA86" s="1"/>
  <c r="AF86" s="1"/>
  <c r="S86"/>
  <c r="T86" s="1"/>
  <c r="W79"/>
  <c r="Y79" s="1"/>
  <c r="Z79" s="1"/>
  <c r="AA79" s="1"/>
  <c r="AF79" s="1"/>
  <c r="S79"/>
  <c r="T79" s="1"/>
  <c r="W96"/>
  <c r="Y96" s="1"/>
  <c r="Z96" s="1"/>
  <c r="AA96" s="1"/>
  <c r="AF96" s="1"/>
  <c r="S96"/>
  <c r="T96" s="1"/>
  <c r="W107"/>
  <c r="Y107" s="1"/>
  <c r="Z107" s="1"/>
  <c r="AA107" s="1"/>
  <c r="AF107" s="1"/>
  <c r="S107"/>
  <c r="T107" s="1"/>
  <c r="W44"/>
  <c r="Y44" s="1"/>
  <c r="Z44" s="1"/>
  <c r="AA44" s="1"/>
  <c r="AF44" s="1"/>
  <c r="S44"/>
  <c r="T44" s="1"/>
  <c r="W42"/>
  <c r="Y42" s="1"/>
  <c r="Z42" s="1"/>
  <c r="AA42" s="1"/>
  <c r="AF42" s="1"/>
  <c r="S42"/>
  <c r="T42" s="1"/>
  <c r="W234"/>
  <c r="Y234" s="1"/>
  <c r="Z234" s="1"/>
  <c r="AA234" s="1"/>
  <c r="AF234" s="1"/>
  <c r="S234"/>
  <c r="T234" s="1"/>
  <c r="W159"/>
  <c r="Y159" s="1"/>
  <c r="Z159" s="1"/>
  <c r="AA159" s="1"/>
  <c r="AF159" s="1"/>
  <c r="S159"/>
  <c r="T159" s="1"/>
  <c r="W166"/>
  <c r="Y166" s="1"/>
  <c r="Z166" s="1"/>
  <c r="AA166" s="1"/>
  <c r="AF166" s="1"/>
  <c r="S166"/>
  <c r="T166" s="1"/>
  <c r="W174"/>
  <c r="Y174" s="1"/>
  <c r="Z174" s="1"/>
  <c r="AA174" s="1"/>
  <c r="AF174" s="1"/>
  <c r="S174"/>
  <c r="T174" s="1"/>
  <c r="W97"/>
  <c r="Y97" s="1"/>
  <c r="Z97" s="1"/>
  <c r="AA97" s="1"/>
  <c r="AF97" s="1"/>
  <c r="S97"/>
  <c r="T97" s="1"/>
  <c r="W51"/>
  <c r="Y51" s="1"/>
  <c r="Z51" s="1"/>
  <c r="AA51" s="1"/>
  <c r="AF51" s="1"/>
  <c r="S51"/>
  <c r="T51" s="1"/>
  <c r="W187"/>
  <c r="Y187" s="1"/>
  <c r="Z187" s="1"/>
  <c r="AA187" s="1"/>
  <c r="AF187" s="1"/>
  <c r="S187"/>
  <c r="T187" s="1"/>
  <c r="W199"/>
  <c r="Y199" s="1"/>
  <c r="Z199" s="1"/>
  <c r="AA199" s="1"/>
  <c r="AF199" s="1"/>
  <c r="S199"/>
  <c r="T199" s="1"/>
  <c r="W143"/>
  <c r="Y143" s="1"/>
  <c r="Z143" s="1"/>
  <c r="AA143" s="1"/>
  <c r="AF143" s="1"/>
  <c r="S143"/>
  <c r="T143" s="1"/>
  <c r="W238"/>
  <c r="Y238" s="1"/>
  <c r="Z238" s="1"/>
  <c r="AA238" s="1"/>
  <c r="AF238" s="1"/>
  <c r="S238"/>
  <c r="T238" s="1"/>
  <c r="W236"/>
  <c r="Y236" s="1"/>
  <c r="Z236" s="1"/>
  <c r="AA236" s="1"/>
  <c r="AF236" s="1"/>
  <c r="S236"/>
  <c r="T236" s="1"/>
  <c r="W232"/>
  <c r="Y232" s="1"/>
  <c r="Z232" s="1"/>
  <c r="AA232" s="1"/>
  <c r="AF232" s="1"/>
  <c r="S232"/>
  <c r="T232" s="1"/>
  <c r="W25"/>
  <c r="Y25" s="1"/>
  <c r="Z25" s="1"/>
  <c r="AA25" s="1"/>
  <c r="AF25" s="1"/>
  <c r="S25"/>
  <c r="T25" s="1"/>
  <c r="W275"/>
  <c r="Y275" s="1"/>
  <c r="Z275" s="1"/>
  <c r="AA275" s="1"/>
  <c r="AF275" s="1"/>
  <c r="S275"/>
  <c r="T275" s="1"/>
  <c r="W150"/>
  <c r="Y150" s="1"/>
  <c r="Z150" s="1"/>
  <c r="AA150" s="1"/>
  <c r="AF150" s="1"/>
  <c r="S150"/>
  <c r="T150" s="1"/>
  <c r="W240"/>
  <c r="Y240" s="1"/>
  <c r="Z240" s="1"/>
  <c r="AA240" s="1"/>
  <c r="AF240" s="1"/>
  <c r="S240"/>
  <c r="T240" s="1"/>
  <c r="W225"/>
  <c r="Y225" s="1"/>
  <c r="Z225" s="1"/>
  <c r="AA225" s="1"/>
  <c r="AF225" s="1"/>
  <c r="S225"/>
  <c r="T225" s="1"/>
  <c r="W153"/>
  <c r="Y153" s="1"/>
  <c r="Z153" s="1"/>
  <c r="AA153" s="1"/>
  <c r="AF153" s="1"/>
  <c r="S153"/>
  <c r="T153" s="1"/>
  <c r="W102"/>
  <c r="Y102" s="1"/>
  <c r="Z102" s="1"/>
  <c r="AA102" s="1"/>
  <c r="AF102" s="1"/>
  <c r="S102"/>
  <c r="T102" s="1"/>
  <c r="W263"/>
  <c r="Y263" s="1"/>
  <c r="Z263" s="1"/>
  <c r="AA263" s="1"/>
  <c r="AF263" s="1"/>
  <c r="S263"/>
  <c r="T263" s="1"/>
  <c r="W128"/>
  <c r="Y128" s="1"/>
  <c r="Z128" s="1"/>
  <c r="AA128" s="1"/>
  <c r="AF128" s="1"/>
  <c r="S128"/>
  <c r="T128" s="1"/>
  <c r="W276"/>
  <c r="Y276" s="1"/>
  <c r="Z276" s="1"/>
  <c r="AA276" s="1"/>
  <c r="AF276" s="1"/>
  <c r="S276"/>
  <c r="T276" s="1"/>
  <c r="W12"/>
  <c r="Y12" s="1"/>
  <c r="Z12" s="1"/>
  <c r="AA12" s="1"/>
  <c r="AF12" s="1"/>
  <c r="S12"/>
  <c r="T12" s="1"/>
  <c r="W201"/>
  <c r="Y201" s="1"/>
  <c r="Z201" s="1"/>
  <c r="AA201" s="1"/>
  <c r="AF201" s="1"/>
  <c r="S201"/>
  <c r="T201" s="1"/>
  <c r="W87"/>
  <c r="Y87" s="1"/>
  <c r="Z87" s="1"/>
  <c r="AA87" s="1"/>
  <c r="AF87" s="1"/>
  <c r="S87"/>
  <c r="T87" s="1"/>
  <c r="W80"/>
  <c r="Y80" s="1"/>
  <c r="Z80" s="1"/>
  <c r="AA80" s="1"/>
  <c r="AF80" s="1"/>
  <c r="S80"/>
  <c r="T80" s="1"/>
  <c r="W112"/>
  <c r="Y112" s="1"/>
  <c r="Z112" s="1"/>
  <c r="AA112" s="1"/>
  <c r="AF112" s="1"/>
  <c r="S112"/>
  <c r="T112" s="1"/>
  <c r="W284"/>
  <c r="Y284" s="1"/>
  <c r="Z284" s="1"/>
  <c r="AA284" s="1"/>
  <c r="AF284" s="1"/>
  <c r="S284"/>
  <c r="T284" s="1"/>
  <c r="W48"/>
  <c r="Y48" s="1"/>
  <c r="Z48" s="1"/>
  <c r="AA48" s="1"/>
  <c r="AF48" s="1"/>
  <c r="S48"/>
  <c r="T48" s="1"/>
  <c r="W43"/>
  <c r="Y43" s="1"/>
  <c r="Z43" s="1"/>
  <c r="AA43" s="1"/>
  <c r="AF43" s="1"/>
  <c r="S43"/>
  <c r="T43" s="1"/>
  <c r="W233"/>
  <c r="Y233" s="1"/>
  <c r="Z233" s="1"/>
  <c r="AA233" s="1"/>
  <c r="AF233" s="1"/>
  <c r="S233"/>
  <c r="T233" s="1"/>
  <c r="W158"/>
  <c r="Y158" s="1"/>
  <c r="Z158" s="1"/>
  <c r="AA158" s="1"/>
  <c r="AF158" s="1"/>
  <c r="S158"/>
  <c r="T158" s="1"/>
  <c r="W165"/>
  <c r="Y165" s="1"/>
  <c r="Z165" s="1"/>
  <c r="AA165" s="1"/>
  <c r="AF165" s="1"/>
  <c r="S165"/>
  <c r="T165" s="1"/>
  <c r="W175"/>
  <c r="Y175" s="1"/>
  <c r="Z175" s="1"/>
  <c r="AA175" s="1"/>
  <c r="AF175" s="1"/>
  <c r="S175"/>
  <c r="T175" s="1"/>
  <c r="W93"/>
  <c r="Y93" s="1"/>
  <c r="Z93" s="1"/>
  <c r="AA93" s="1"/>
  <c r="AF93" s="1"/>
  <c r="S93"/>
  <c r="T93" s="1"/>
  <c r="W189"/>
  <c r="Y189" s="1"/>
  <c r="Z189" s="1"/>
  <c r="AA189" s="1"/>
  <c r="AF189" s="1"/>
  <c r="S189"/>
  <c r="T189" s="1"/>
  <c r="W180"/>
  <c r="Y180" s="1"/>
  <c r="Z180" s="1"/>
  <c r="AA180" s="1"/>
  <c r="AF180" s="1"/>
  <c r="S180"/>
  <c r="T180" s="1"/>
  <c r="W144"/>
  <c r="Y144" s="1"/>
  <c r="Z144" s="1"/>
  <c r="AA144" s="1"/>
  <c r="AF144" s="1"/>
  <c r="S144"/>
  <c r="T144" s="1"/>
  <c r="W246"/>
  <c r="Y246" s="1"/>
  <c r="Z246" s="1"/>
  <c r="AA246" s="1"/>
  <c r="AF246" s="1"/>
  <c r="S246"/>
  <c r="T246" s="1"/>
  <c r="W257"/>
  <c r="Y257" s="1"/>
  <c r="Z257" s="1"/>
  <c r="AA257" s="1"/>
  <c r="AF257" s="1"/>
  <c r="S257"/>
  <c r="T257" s="1"/>
  <c r="W266"/>
  <c r="Y266" s="1"/>
  <c r="Z266" s="1"/>
  <c r="AA266" s="1"/>
  <c r="AF266" s="1"/>
  <c r="S266"/>
  <c r="T266" s="1"/>
  <c r="W28"/>
  <c r="Y28" s="1"/>
  <c r="Z28" s="1"/>
  <c r="AA28" s="1"/>
  <c r="AF28" s="1"/>
  <c r="S28"/>
  <c r="T28" s="1"/>
  <c r="W63"/>
  <c r="Y63" s="1"/>
  <c r="Z63" s="1"/>
  <c r="AA63" s="1"/>
  <c r="AF63" s="1"/>
  <c r="S63"/>
  <c r="T63" s="1"/>
  <c r="W69"/>
  <c r="Y69" s="1"/>
  <c r="Z69" s="1"/>
  <c r="AA69" s="1"/>
  <c r="AF69" s="1"/>
  <c r="S69"/>
  <c r="T69" s="1"/>
  <c r="W134"/>
  <c r="Y134" s="1"/>
  <c r="Z134" s="1"/>
  <c r="AA134" s="1"/>
  <c r="AF134" s="1"/>
  <c r="S134"/>
  <c r="T134" s="1"/>
  <c r="W281"/>
  <c r="Y281" s="1"/>
  <c r="Z281" s="1"/>
  <c r="AA281" s="1"/>
  <c r="AF281" s="1"/>
  <c r="S281"/>
  <c r="T281" s="1"/>
  <c r="W203"/>
  <c r="Y203" s="1"/>
  <c r="Z203" s="1"/>
  <c r="AA203" s="1"/>
  <c r="AF203" s="1"/>
  <c r="S203"/>
  <c r="T203" s="1"/>
  <c r="W77"/>
  <c r="Y77" s="1"/>
  <c r="Z77" s="1"/>
  <c r="AA77" s="1"/>
  <c r="AF77" s="1"/>
  <c r="S77"/>
  <c r="T77" s="1"/>
  <c r="W65"/>
  <c r="Y65" s="1"/>
  <c r="Z65" s="1"/>
  <c r="AA65" s="1"/>
  <c r="AF65" s="1"/>
  <c r="S65"/>
  <c r="T65" s="1"/>
  <c r="W72"/>
  <c r="Y72" s="1"/>
  <c r="Z72" s="1"/>
  <c r="AA72" s="1"/>
  <c r="AF72" s="1"/>
  <c r="S72"/>
  <c r="T72" s="1"/>
  <c r="W123"/>
  <c r="Y123" s="1"/>
  <c r="Z123" s="1"/>
  <c r="AA123" s="1"/>
  <c r="AF123" s="1"/>
  <c r="S123"/>
  <c r="T123" s="1"/>
  <c r="W36"/>
  <c r="Y36" s="1"/>
  <c r="Z36" s="1"/>
  <c r="AA36" s="1"/>
  <c r="AF36" s="1"/>
  <c r="S36"/>
  <c r="T36" s="1"/>
  <c r="W38"/>
  <c r="Y38" s="1"/>
  <c r="Z38" s="1"/>
  <c r="AA38" s="1"/>
  <c r="AF38" s="1"/>
  <c r="S38"/>
  <c r="T38" s="1"/>
  <c r="W213"/>
  <c r="Y213" s="1"/>
  <c r="Z213" s="1"/>
  <c r="AA213" s="1"/>
  <c r="AF213" s="1"/>
  <c r="S213"/>
  <c r="T213" s="1"/>
  <c r="W218"/>
  <c r="Y218" s="1"/>
  <c r="Z218" s="1"/>
  <c r="AA218" s="1"/>
  <c r="AF218" s="1"/>
  <c r="S218"/>
  <c r="T218" s="1"/>
  <c r="W167"/>
  <c r="Y167" s="1"/>
  <c r="Z167" s="1"/>
  <c r="AA167" s="1"/>
  <c r="AF167" s="1"/>
  <c r="S167"/>
  <c r="T167" s="1"/>
  <c r="W172"/>
  <c r="Y172" s="1"/>
  <c r="Z172" s="1"/>
  <c r="AA172" s="1"/>
  <c r="AF172" s="1"/>
  <c r="S172"/>
  <c r="T172" s="1"/>
  <c r="W258"/>
  <c r="Y258" s="1"/>
  <c r="Z258" s="1"/>
  <c r="AA258" s="1"/>
  <c r="AF258" s="1"/>
  <c r="S258"/>
  <c r="T258" s="1"/>
  <c r="W147"/>
  <c r="Y147" s="1"/>
  <c r="Z147" s="1"/>
  <c r="AA147" s="1"/>
  <c r="AF147" s="1"/>
  <c r="S147"/>
  <c r="T147" s="1"/>
  <c r="W192"/>
  <c r="Y192" s="1"/>
  <c r="Z192" s="1"/>
  <c r="AA192" s="1"/>
  <c r="AF192" s="1"/>
  <c r="S192"/>
  <c r="T192" s="1"/>
  <c r="W197"/>
  <c r="Y197" s="1"/>
  <c r="Z197" s="1"/>
  <c r="AA197" s="1"/>
  <c r="AF197" s="1"/>
  <c r="S197"/>
  <c r="T197" s="1"/>
  <c r="W145"/>
  <c r="Y145" s="1"/>
  <c r="Z145" s="1"/>
  <c r="AA145" s="1"/>
  <c r="AF145" s="1"/>
  <c r="S145"/>
  <c r="T145" s="1"/>
  <c r="W248"/>
  <c r="Y248" s="1"/>
  <c r="Z248" s="1"/>
  <c r="AA248" s="1"/>
  <c r="AF248" s="1"/>
  <c r="S248"/>
  <c r="T248" s="1"/>
  <c r="W251"/>
  <c r="Y251" s="1"/>
  <c r="Z251" s="1"/>
  <c r="AA251" s="1"/>
  <c r="AF251" s="1"/>
  <c r="S251"/>
  <c r="T251" s="1"/>
  <c r="W116"/>
  <c r="Y116" s="1"/>
  <c r="Z116" s="1"/>
  <c r="AA116" s="1"/>
  <c r="AF116" s="1"/>
  <c r="S116"/>
  <c r="T116" s="1"/>
  <c r="W31"/>
  <c r="Y31" s="1"/>
  <c r="Z31" s="1"/>
  <c r="AA31" s="1"/>
  <c r="AF31" s="1"/>
  <c r="S31"/>
  <c r="T31" s="1"/>
  <c r="W195"/>
  <c r="Y195" s="1"/>
  <c r="Z195" s="1"/>
  <c r="AA195" s="1"/>
  <c r="AF195" s="1"/>
  <c r="S195"/>
  <c r="T195" s="1"/>
  <c r="W46"/>
  <c r="Y46" s="1"/>
  <c r="Z46" s="1"/>
  <c r="AA46" s="1"/>
  <c r="AF46" s="1"/>
  <c r="S46"/>
  <c r="T46" s="1"/>
  <c r="W138"/>
  <c r="Y138" s="1"/>
  <c r="Z138" s="1"/>
  <c r="AA138" s="1"/>
  <c r="AF138" s="1"/>
  <c r="S138"/>
  <c r="T138" s="1"/>
  <c r="W220"/>
  <c r="Y220" s="1"/>
  <c r="Z220" s="1"/>
  <c r="AA220" s="1"/>
  <c r="AF220" s="1"/>
  <c r="S220"/>
  <c r="T220" s="1"/>
  <c r="W269"/>
  <c r="Y269" s="1"/>
  <c r="Z269" s="1"/>
  <c r="AA269" s="1"/>
  <c r="AF269" s="1"/>
  <c r="S269"/>
  <c r="T269" s="1"/>
  <c r="W18"/>
  <c r="Y18" s="1"/>
  <c r="Z18" s="1"/>
  <c r="AA18" s="1"/>
  <c r="AF18" s="1"/>
  <c r="S18"/>
  <c r="T18" s="1"/>
  <c r="W34"/>
  <c r="Y34" s="1"/>
  <c r="Z34" s="1"/>
  <c r="AA34" s="1"/>
  <c r="AF34" s="1"/>
  <c r="S34"/>
  <c r="T34" s="1"/>
  <c r="W67"/>
  <c r="Y67" s="1"/>
  <c r="Z67" s="1"/>
  <c r="AA67" s="1"/>
  <c r="AF67" s="1"/>
  <c r="S67"/>
  <c r="T67" s="1"/>
  <c r="W118"/>
  <c r="Y118" s="1"/>
  <c r="Z118" s="1"/>
  <c r="AA118" s="1"/>
  <c r="AF118" s="1"/>
  <c r="S118"/>
  <c r="T118" s="1"/>
  <c r="W56"/>
  <c r="Y56" s="1"/>
  <c r="Z56" s="1"/>
  <c r="AA56" s="1"/>
  <c r="AF56" s="1"/>
  <c r="S56"/>
  <c r="T56" s="1"/>
  <c r="W186"/>
  <c r="Y186" s="1"/>
  <c r="Z186" s="1"/>
  <c r="AA186" s="1"/>
  <c r="AF186" s="1"/>
  <c r="S186"/>
  <c r="T186" s="1"/>
  <c r="W111"/>
  <c r="Y111" s="1"/>
  <c r="Z111" s="1"/>
  <c r="AA111" s="1"/>
  <c r="AF111" s="1"/>
  <c r="S111"/>
  <c r="T111" s="1"/>
  <c r="W205"/>
  <c r="Y205" s="1"/>
  <c r="Z205" s="1"/>
  <c r="AA205" s="1"/>
  <c r="AF205" s="1"/>
  <c r="S205"/>
  <c r="T205" s="1"/>
  <c r="W271"/>
  <c r="Y271" s="1"/>
  <c r="Z271" s="1"/>
  <c r="AA271" s="1"/>
  <c r="AF271" s="1"/>
  <c r="S271"/>
  <c r="T271" s="1"/>
  <c r="W20"/>
  <c r="Y20" s="1"/>
  <c r="Z20" s="1"/>
  <c r="AA20" s="1"/>
  <c r="AF20" s="1"/>
  <c r="S20"/>
  <c r="T20" s="1"/>
  <c r="W283"/>
  <c r="Y283" s="1"/>
  <c r="Z283" s="1"/>
  <c r="AA283" s="1"/>
  <c r="AF283" s="1"/>
  <c r="S283"/>
  <c r="T283" s="1"/>
  <c r="W90"/>
  <c r="Y90" s="1"/>
  <c r="Z90" s="1"/>
  <c r="AA90" s="1"/>
  <c r="AF90" s="1"/>
  <c r="S90"/>
  <c r="T90" s="1"/>
  <c r="W130"/>
  <c r="Y130" s="1"/>
  <c r="Z130" s="1"/>
  <c r="AA130" s="1"/>
  <c r="AF130" s="1"/>
  <c r="S130"/>
  <c r="T130" s="1"/>
  <c r="W278"/>
  <c r="Y278" s="1"/>
  <c r="Z278" s="1"/>
  <c r="AA278" s="1"/>
  <c r="AF278" s="1"/>
  <c r="S278"/>
  <c r="T278" s="1"/>
  <c r="W14"/>
  <c r="Y14" s="1"/>
  <c r="Z14" s="1"/>
  <c r="AA14" s="1"/>
  <c r="AF14" s="1"/>
  <c r="S14"/>
  <c r="T14" s="1"/>
  <c r="W74"/>
  <c r="Y74" s="1"/>
  <c r="Z74" s="1"/>
  <c r="AA74" s="1"/>
  <c r="AF74" s="1"/>
  <c r="S74"/>
  <c r="T74" s="1"/>
  <c r="W59"/>
  <c r="Y59" s="1"/>
  <c r="Z59" s="1"/>
  <c r="AA59" s="1"/>
  <c r="AF59" s="1"/>
  <c r="S59"/>
  <c r="T59" s="1"/>
  <c r="W88"/>
  <c r="Y88" s="1"/>
  <c r="Z88" s="1"/>
  <c r="AA88" s="1"/>
  <c r="AF88" s="1"/>
  <c r="S88"/>
  <c r="T88" s="1"/>
  <c r="W122"/>
  <c r="Y122" s="1"/>
  <c r="Z122" s="1"/>
  <c r="AA122" s="1"/>
  <c r="AF122" s="1"/>
  <c r="S122"/>
  <c r="T122" s="1"/>
  <c r="W286"/>
  <c r="Y286" s="1"/>
  <c r="Z286" s="1"/>
  <c r="AA286" s="1"/>
  <c r="AF286" s="1"/>
  <c r="S286"/>
  <c r="T286" s="1"/>
  <c r="W50"/>
  <c r="Y50" s="1"/>
  <c r="Z50" s="1"/>
  <c r="AA50" s="1"/>
  <c r="AF50" s="1"/>
  <c r="S50"/>
  <c r="T50" s="1"/>
  <c r="W211"/>
  <c r="Y211" s="1"/>
  <c r="Z211" s="1"/>
  <c r="AA211" s="1"/>
  <c r="AF211" s="1"/>
  <c r="S211"/>
  <c r="T211" s="1"/>
  <c r="W215"/>
  <c r="Y215" s="1"/>
  <c r="Z215" s="1"/>
  <c r="AA215" s="1"/>
  <c r="AF215" s="1"/>
  <c r="S215"/>
  <c r="T215" s="1"/>
  <c r="W160"/>
  <c r="Y160" s="1"/>
  <c r="Z160" s="1"/>
  <c r="AA160" s="1"/>
  <c r="AF160" s="1"/>
  <c r="S160"/>
  <c r="T160" s="1"/>
  <c r="W169"/>
  <c r="Y169" s="1"/>
  <c r="Z169" s="1"/>
  <c r="AA169" s="1"/>
  <c r="AF169" s="1"/>
  <c r="S169"/>
  <c r="T169" s="1"/>
  <c r="W177"/>
  <c r="Y177" s="1"/>
  <c r="Z177" s="1"/>
  <c r="AA177" s="1"/>
  <c r="AF177" s="1"/>
  <c r="S177"/>
  <c r="T177" s="1"/>
  <c r="W91"/>
  <c r="Y91" s="1"/>
  <c r="Z91" s="1"/>
  <c r="AA91" s="1"/>
  <c r="AF91" s="1"/>
  <c r="S91"/>
  <c r="T91" s="1"/>
  <c r="W52"/>
  <c r="Y52" s="1"/>
  <c r="Z52" s="1"/>
  <c r="AA52" s="1"/>
  <c r="AF52" s="1"/>
  <c r="S52"/>
  <c r="T52" s="1"/>
  <c r="W183"/>
  <c r="Y183" s="1"/>
  <c r="Z183" s="1"/>
  <c r="AA183" s="1"/>
  <c r="AF183" s="1"/>
  <c r="S183"/>
  <c r="T183" s="1"/>
  <c r="W198"/>
  <c r="Y198" s="1"/>
  <c r="Z198" s="1"/>
  <c r="AA198" s="1"/>
  <c r="AF198" s="1"/>
  <c r="S198"/>
  <c r="T198" s="1"/>
  <c r="W255"/>
  <c r="Y255" s="1"/>
  <c r="Z255" s="1"/>
  <c r="AA255" s="1"/>
  <c r="AF255" s="1"/>
  <c r="S255"/>
  <c r="T255" s="1"/>
  <c r="W239"/>
  <c r="Y239" s="1"/>
  <c r="Z239" s="1"/>
  <c r="AA239" s="1"/>
  <c r="AF239" s="1"/>
  <c r="S239"/>
  <c r="T239" s="1"/>
  <c r="W253"/>
  <c r="Y253" s="1"/>
  <c r="Z253" s="1"/>
  <c r="AA253" s="1"/>
  <c r="AF253" s="1"/>
  <c r="S253"/>
  <c r="T253" s="1"/>
  <c r="W223"/>
  <c r="Y223" s="1"/>
  <c r="Z223" s="1"/>
  <c r="AA223" s="1"/>
  <c r="AF223" s="1"/>
  <c r="S223"/>
  <c r="T223" s="1"/>
  <c r="W40"/>
  <c r="Y40" s="1"/>
  <c r="Z40" s="1"/>
  <c r="AA40" s="1"/>
  <c r="AF40" s="1"/>
  <c r="S40"/>
  <c r="T40" s="1"/>
  <c r="W99"/>
  <c r="Y99" s="1"/>
  <c r="Z99" s="1"/>
  <c r="AA99" s="1"/>
  <c r="AF99" s="1"/>
  <c r="S99"/>
  <c r="T99" s="1"/>
  <c r="W124"/>
  <c r="Y124" s="1"/>
  <c r="Z124" s="1"/>
  <c r="AA124" s="1"/>
  <c r="AF124" s="1"/>
  <c r="S124"/>
  <c r="T124" s="1"/>
  <c r="W119"/>
  <c r="Y119" s="1"/>
  <c r="Z119" s="1"/>
  <c r="AA119" s="1"/>
  <c r="AF119" s="1"/>
  <c r="S119"/>
  <c r="T119" s="1"/>
  <c r="W57"/>
  <c r="Y57" s="1"/>
  <c r="Z57" s="1"/>
  <c r="AA57" s="1"/>
  <c r="AF57" s="1"/>
  <c r="S57"/>
  <c r="T57" s="1"/>
  <c r="W185"/>
  <c r="Y185" s="1"/>
  <c r="Z185" s="1"/>
  <c r="AA185" s="1"/>
  <c r="AF185" s="1"/>
  <c r="S185"/>
  <c r="T185" s="1"/>
  <c r="W221"/>
  <c r="Y221" s="1"/>
  <c r="Z221" s="1"/>
  <c r="AA221" s="1"/>
  <c r="AF221" s="1"/>
  <c r="S221"/>
  <c r="T221" s="1"/>
  <c r="W26"/>
  <c r="Y26" s="1"/>
  <c r="Z26" s="1"/>
  <c r="AA26" s="1"/>
  <c r="AF26" s="1"/>
  <c r="S26"/>
  <c r="T26" s="1"/>
  <c r="W274"/>
  <c r="Y274" s="1"/>
  <c r="Z274" s="1"/>
  <c r="AA274" s="1"/>
  <c r="AF274" s="1"/>
  <c r="S274"/>
  <c r="T274" s="1"/>
  <c r="W15"/>
  <c r="Y15" s="1"/>
  <c r="Z15" s="1"/>
  <c r="AA15" s="1"/>
  <c r="AF15" s="1"/>
  <c r="S15"/>
  <c r="T15" s="1"/>
  <c r="W117"/>
  <c r="Y117" s="1"/>
  <c r="Z117" s="1"/>
  <c r="AA117" s="1"/>
  <c r="AF117" s="1"/>
  <c r="S117"/>
  <c r="T117" s="1"/>
  <c r="W32"/>
  <c r="Y32" s="1"/>
  <c r="Z32" s="1"/>
  <c r="AA32" s="1"/>
  <c r="AF32" s="1"/>
  <c r="S32"/>
  <c r="T32" s="1"/>
  <c r="W193"/>
  <c r="Y193" s="1"/>
  <c r="Z193" s="1"/>
  <c r="AA193" s="1"/>
  <c r="AF193" s="1"/>
  <c r="S193"/>
  <c r="T193" s="1"/>
  <c r="W16"/>
  <c r="Y16" s="1"/>
  <c r="Z16" s="1"/>
  <c r="AA16" s="1"/>
  <c r="AF16" s="1"/>
  <c r="S16"/>
  <c r="T16" s="1"/>
  <c r="W110"/>
  <c r="Y110" s="1"/>
  <c r="Z110" s="1"/>
  <c r="AA110" s="1"/>
  <c r="AF110" s="1"/>
  <c r="S110"/>
  <c r="T110" s="1"/>
  <c r="W229"/>
  <c r="Y229" s="1"/>
  <c r="Z229" s="1"/>
  <c r="AA229" s="1"/>
  <c r="AF229" s="1"/>
  <c r="S229"/>
  <c r="T229" s="1"/>
  <c r="W113"/>
  <c r="Y113" s="1"/>
  <c r="Z113" s="1"/>
  <c r="AA113" s="1"/>
  <c r="AF113" s="1"/>
  <c r="S113"/>
  <c r="T113" s="1"/>
  <c r="W206"/>
  <c r="Y206" s="1"/>
  <c r="Z206" s="1"/>
  <c r="AA206" s="1"/>
  <c r="AF206" s="1"/>
  <c r="S206"/>
  <c r="T206" s="1"/>
  <c r="W264"/>
  <c r="Y264" s="1"/>
  <c r="Z264" s="1"/>
  <c r="AA264" s="1"/>
  <c r="AF264" s="1"/>
  <c r="S264"/>
  <c r="T264" s="1"/>
  <c r="W273"/>
  <c r="Y273" s="1"/>
  <c r="Z273" s="1"/>
  <c r="AA273" s="1"/>
  <c r="AF273" s="1"/>
  <c r="S273"/>
  <c r="T273" s="1"/>
  <c r="W41"/>
  <c r="Y41" s="1"/>
  <c r="Z41" s="1"/>
  <c r="AA41" s="1"/>
  <c r="AF41" s="1"/>
  <c r="S41"/>
  <c r="T41" s="1"/>
  <c r="W282"/>
  <c r="Y282" s="1"/>
  <c r="Z282" s="1"/>
  <c r="AA282" s="1"/>
  <c r="AF282" s="1"/>
  <c r="S282"/>
  <c r="T282" s="1"/>
  <c r="W83"/>
  <c r="Y83" s="1"/>
  <c r="Z83" s="1"/>
  <c r="AA83" s="1"/>
  <c r="AF83" s="1"/>
  <c r="S83"/>
  <c r="T83" s="1"/>
  <c r="W131"/>
  <c r="Y131" s="1"/>
  <c r="Z131" s="1"/>
  <c r="AA131" s="1"/>
  <c r="AF131" s="1"/>
  <c r="S131"/>
  <c r="T131" s="1"/>
  <c r="W279"/>
  <c r="Y279" s="1"/>
  <c r="Z279" s="1"/>
  <c r="AA279" s="1"/>
  <c r="AF279" s="1"/>
  <c r="S279"/>
  <c r="T279" s="1"/>
  <c r="W155"/>
  <c r="Y155" s="1"/>
  <c r="Z155" s="1"/>
  <c r="AA155" s="1"/>
  <c r="AF155" s="1"/>
  <c r="S155"/>
  <c r="T155" s="1"/>
  <c r="W75"/>
  <c r="Y75" s="1"/>
  <c r="Z75" s="1"/>
  <c r="AA75" s="1"/>
  <c r="AF75" s="1"/>
  <c r="S75"/>
  <c r="T75" s="1"/>
  <c r="W60"/>
  <c r="Y60" s="1"/>
  <c r="Z60" s="1"/>
  <c r="AA60" s="1"/>
  <c r="AF60" s="1"/>
  <c r="S60"/>
  <c r="T60" s="1"/>
  <c r="W81"/>
  <c r="Y81" s="1"/>
  <c r="Z81" s="1"/>
  <c r="AA81" s="1"/>
  <c r="AF81" s="1"/>
  <c r="S81"/>
  <c r="T81" s="1"/>
  <c r="W120"/>
  <c r="Y120" s="1"/>
  <c r="Z120" s="1"/>
  <c r="AA120" s="1"/>
  <c r="AF120" s="1"/>
  <c r="S120"/>
  <c r="T120" s="1"/>
  <c r="W287"/>
  <c r="Y287" s="1"/>
  <c r="Z287" s="1"/>
  <c r="AA287" s="1"/>
  <c r="AF287" s="1"/>
  <c r="S287"/>
  <c r="T287" s="1"/>
  <c r="W30"/>
  <c r="Y30" s="1"/>
  <c r="Z30" s="1"/>
  <c r="AA30" s="1"/>
  <c r="AF30" s="1"/>
  <c r="S30"/>
  <c r="T30" s="1"/>
  <c r="W210"/>
  <c r="Y210" s="1"/>
  <c r="Z210" s="1"/>
  <c r="AA210" s="1"/>
  <c r="AF210" s="1"/>
  <c r="S210"/>
  <c r="T210" s="1"/>
  <c r="W217"/>
  <c r="Y217" s="1"/>
  <c r="Z217" s="1"/>
  <c r="AA217" s="1"/>
  <c r="AF217" s="1"/>
  <c r="S217"/>
  <c r="T217" s="1"/>
  <c r="W168"/>
  <c r="Y168" s="1"/>
  <c r="Z168" s="1"/>
  <c r="AA168" s="1"/>
  <c r="AF168" s="1"/>
  <c r="S168"/>
  <c r="T168" s="1"/>
  <c r="W170"/>
  <c r="Y170" s="1"/>
  <c r="Z170" s="1"/>
  <c r="AA170" s="1"/>
  <c r="AF170" s="1"/>
  <c r="S170"/>
  <c r="T170" s="1"/>
  <c r="W178"/>
  <c r="Y178" s="1"/>
  <c r="Z178" s="1"/>
  <c r="AA178" s="1"/>
  <c r="AF178" s="1"/>
  <c r="S178"/>
  <c r="T178" s="1"/>
  <c r="W95"/>
  <c r="Y95" s="1"/>
  <c r="Z95" s="1"/>
  <c r="AA95" s="1"/>
  <c r="AF95" s="1"/>
  <c r="S95"/>
  <c r="T95" s="1"/>
  <c r="W190"/>
  <c r="Y190" s="1"/>
  <c r="Z190" s="1"/>
  <c r="AA190" s="1"/>
  <c r="AF190" s="1"/>
  <c r="S190"/>
  <c r="T190" s="1"/>
  <c r="W181"/>
  <c r="Y181" s="1"/>
  <c r="Z181" s="1"/>
  <c r="AA181" s="1"/>
  <c r="AF181" s="1"/>
  <c r="S181"/>
  <c r="T181" s="1"/>
  <c r="W141"/>
  <c r="Y141" s="1"/>
  <c r="Z141" s="1"/>
  <c r="AA141" s="1"/>
  <c r="AF141" s="1"/>
  <c r="S141"/>
  <c r="T141" s="1"/>
  <c r="W237"/>
  <c r="Y237" s="1"/>
  <c r="Z237" s="1"/>
  <c r="AA237" s="1"/>
  <c r="AF237" s="1"/>
  <c r="S237"/>
  <c r="T237" s="1"/>
  <c r="W241"/>
  <c r="Y241" s="1"/>
  <c r="Z241" s="1"/>
  <c r="AA241" s="1"/>
  <c r="AF241" s="1"/>
  <c r="S241"/>
  <c r="T241" s="1"/>
  <c r="W254"/>
  <c r="Y254" s="1"/>
  <c r="Z254" s="1"/>
  <c r="AA254" s="1"/>
  <c r="AF254" s="1"/>
  <c r="S254"/>
  <c r="T254" s="1"/>
  <c r="W224"/>
  <c r="Y224" s="1"/>
  <c r="Z224" s="1"/>
  <c r="AA224" s="1"/>
  <c r="AF224" s="1"/>
  <c r="S224"/>
  <c r="T224" s="1"/>
  <c r="W151"/>
  <c r="Y151" s="1"/>
  <c r="Z151" s="1"/>
  <c r="AA151" s="1"/>
  <c r="AF151" s="1"/>
  <c r="S151"/>
  <c r="T151" s="1"/>
  <c r="W100"/>
  <c r="Y100" s="1"/>
  <c r="Z100" s="1"/>
  <c r="AA100" s="1"/>
  <c r="AF100" s="1"/>
  <c r="S100"/>
  <c r="T100" s="1"/>
  <c r="W252"/>
  <c r="Y252" s="1"/>
  <c r="Z252" s="1"/>
  <c r="AA252" s="1"/>
  <c r="AF252" s="1"/>
  <c r="S252"/>
  <c r="T252" s="1"/>
  <c r="W222"/>
  <c r="Y222" s="1"/>
  <c r="Z222" s="1"/>
  <c r="AA222" s="1"/>
  <c r="AF222" s="1"/>
  <c r="S222"/>
  <c r="T222" s="1"/>
  <c r="W24"/>
  <c r="Y24" s="1"/>
  <c r="Z24" s="1"/>
  <c r="AA24" s="1"/>
  <c r="AF24" s="1"/>
  <c r="S24"/>
  <c r="T24" s="1"/>
  <c r="W98"/>
  <c r="Y98" s="1"/>
  <c r="Z98" s="1"/>
  <c r="AA98" s="1"/>
  <c r="AF98" s="1"/>
  <c r="S98"/>
  <c r="T98" s="1"/>
  <c r="W243"/>
  <c r="Y243" s="1"/>
  <c r="Z243" s="1"/>
  <c r="AA243" s="1"/>
  <c r="AF243" s="1"/>
  <c r="S243"/>
  <c r="T243" s="1"/>
  <c r="W84"/>
  <c r="Y84" s="1"/>
  <c r="Z84" s="1"/>
  <c r="AA84" s="1"/>
  <c r="AF84" s="1"/>
  <c r="S84"/>
  <c r="T84" s="1"/>
  <c r="W133"/>
  <c r="Y133" s="1"/>
  <c r="Z133" s="1"/>
  <c r="AA133" s="1"/>
  <c r="AF133" s="1"/>
  <c r="S133"/>
  <c r="T133" s="1"/>
  <c r="W280"/>
  <c r="Y280" s="1"/>
  <c r="Z280" s="1"/>
  <c r="AA280" s="1"/>
  <c r="AF280" s="1"/>
  <c r="S280"/>
  <c r="T280" s="1"/>
  <c r="W156"/>
  <c r="Y156" s="1"/>
  <c r="Z156" s="1"/>
  <c r="AA156" s="1"/>
  <c r="AF156" s="1"/>
  <c r="S156"/>
  <c r="T156" s="1"/>
  <c r="W76"/>
  <c r="Y76" s="1"/>
  <c r="Z76" s="1"/>
  <c r="AA76" s="1"/>
  <c r="AF76" s="1"/>
  <c r="S76"/>
  <c r="T76" s="1"/>
  <c r="W64"/>
  <c r="Y64" s="1"/>
  <c r="Z64" s="1"/>
  <c r="AA64" s="1"/>
  <c r="AF64" s="1"/>
  <c r="S64"/>
  <c r="T64" s="1"/>
  <c r="W82"/>
  <c r="Y82" s="1"/>
  <c r="Z82" s="1"/>
  <c r="AA82" s="1"/>
  <c r="AF82" s="1"/>
  <c r="S82"/>
  <c r="T82" s="1"/>
  <c r="W106"/>
  <c r="Y106" s="1"/>
  <c r="Z106" s="1"/>
  <c r="AA106" s="1"/>
  <c r="AF106" s="1"/>
  <c r="S106"/>
  <c r="T106" s="1"/>
  <c r="W288"/>
  <c r="Y288" s="1"/>
  <c r="Z288" s="1"/>
  <c r="AA288" s="1"/>
  <c r="AF288" s="1"/>
  <c r="S288"/>
  <c r="T288" s="1"/>
  <c r="W37"/>
  <c r="Y37" s="1"/>
  <c r="Z37" s="1"/>
  <c r="AA37" s="1"/>
  <c r="AF37" s="1"/>
  <c r="S37"/>
  <c r="T37" s="1"/>
  <c r="W212"/>
  <c r="Y212" s="1"/>
  <c r="Z212" s="1"/>
  <c r="AA212" s="1"/>
  <c r="AF212" s="1"/>
  <c r="S212"/>
  <c r="T212" s="1"/>
  <c r="W216"/>
  <c r="Y216" s="1"/>
  <c r="Z216" s="1"/>
  <c r="AA216" s="1"/>
  <c r="AF216" s="1"/>
  <c r="S216"/>
  <c r="T216" s="1"/>
  <c r="W163"/>
  <c r="Y163" s="1"/>
  <c r="Z163" s="1"/>
  <c r="AA163" s="1"/>
  <c r="AF163" s="1"/>
  <c r="S163"/>
  <c r="T163" s="1"/>
  <c r="W171"/>
  <c r="Y171" s="1"/>
  <c r="Z171" s="1"/>
  <c r="AA171" s="1"/>
  <c r="AF171" s="1"/>
  <c r="S171"/>
  <c r="T171" s="1"/>
  <c r="W259"/>
  <c r="Y259" s="1"/>
  <c r="Z259" s="1"/>
  <c r="AA259" s="1"/>
  <c r="AF259" s="1"/>
  <c r="S259"/>
  <c r="T259" s="1"/>
  <c r="W148"/>
  <c r="Y148" s="1"/>
  <c r="Z148" s="1"/>
  <c r="AA148" s="1"/>
  <c r="AF148" s="1"/>
  <c r="S148"/>
  <c r="T148" s="1"/>
  <c r="W188"/>
  <c r="Y188" s="1"/>
  <c r="Z188" s="1"/>
  <c r="AA188" s="1"/>
  <c r="AF188" s="1"/>
  <c r="S188"/>
  <c r="T188" s="1"/>
  <c r="W196"/>
  <c r="Y196" s="1"/>
  <c r="Z196" s="1"/>
  <c r="AA196" s="1"/>
  <c r="AF196" s="1"/>
  <c r="S196"/>
  <c r="T196" s="1"/>
  <c r="W142"/>
  <c r="Y142" s="1"/>
  <c r="Z142" s="1"/>
  <c r="AA142" s="1"/>
  <c r="AF142" s="1"/>
  <c r="S142"/>
  <c r="T142" s="1"/>
  <c r="W256"/>
  <c r="Y256" s="1"/>
  <c r="Z256" s="1"/>
  <c r="AA256" s="1"/>
  <c r="AF256" s="1"/>
  <c r="S256"/>
  <c r="T256" s="1"/>
  <c r="W249"/>
  <c r="Y249" s="1"/>
  <c r="Z249" s="1"/>
  <c r="AA249" s="1"/>
  <c r="AF249" s="1"/>
  <c r="S249"/>
  <c r="T249" s="1"/>
  <c r="Y47" i="23"/>
  <c r="Z48"/>
  <c r="Z49" s="1"/>
  <c r="T8" i="39" l="1"/>
  <c r="W8"/>
  <c r="Y49" i="23"/>
  <c r="Z50"/>
  <c r="Z51" s="1"/>
  <c r="AF8" i="39" l="1"/>
  <c r="AA8"/>
  <c r="W51" i="23"/>
  <c r="V51" s="1"/>
  <c r="Z52"/>
  <c r="Z53" s="1"/>
  <c r="Y53" l="1"/>
  <c r="Z54"/>
  <c r="W54" l="1"/>
  <c r="V54" s="1"/>
  <c r="Z55"/>
  <c r="Z56" s="1"/>
  <c r="Z57" s="1"/>
  <c r="Z58" s="1"/>
  <c r="Z59" s="1"/>
  <c r="Y59" l="1"/>
  <c r="Z60"/>
  <c r="Z61" s="1"/>
  <c r="Z62" s="1"/>
  <c r="Z63" s="1"/>
  <c r="Z64" s="1"/>
  <c r="Z65" s="1"/>
  <c r="Y65" l="1"/>
  <c r="Z66"/>
  <c r="Y66" l="1"/>
  <c r="Z67"/>
  <c r="Z68" s="1"/>
  <c r="Y68" l="1"/>
  <c r="Z69"/>
  <c r="Z70" s="1"/>
  <c r="Z71" s="1"/>
  <c r="Y71" l="1"/>
  <c r="Z72"/>
  <c r="Y72" l="1"/>
  <c r="Z73"/>
  <c r="Y73" l="1"/>
  <c r="Z74"/>
  <c r="Y74" l="1"/>
  <c r="Z75"/>
  <c r="Y75" l="1"/>
  <c r="Z76"/>
  <c r="Y76" l="1"/>
  <c r="Z77"/>
  <c r="Y77" l="1"/>
  <c r="Z78"/>
  <c r="Y78" l="1"/>
  <c r="Z79"/>
  <c r="Y79" l="1"/>
  <c r="Z80"/>
  <c r="Y80" l="1"/>
  <c r="Z81"/>
  <c r="Y81" l="1"/>
  <c r="Z82"/>
  <c r="Y82" l="1"/>
  <c r="Z83"/>
  <c r="Y83" l="1"/>
  <c r="Z84"/>
  <c r="Y84" l="1"/>
  <c r="Z85"/>
  <c r="Z86" s="1"/>
  <c r="Z87" s="1"/>
  <c r="Z88" s="1"/>
  <c r="Z89" s="1"/>
  <c r="Z90" s="1"/>
  <c r="Z91" s="1"/>
  <c r="Z92" s="1"/>
  <c r="Z93" s="1"/>
  <c r="Y93" l="1"/>
  <c r="Z94"/>
  <c r="Z95" s="1"/>
  <c r="W95" l="1"/>
  <c r="V95" s="1"/>
  <c r="Z96"/>
  <c r="W96" l="1"/>
  <c r="V96" s="1"/>
  <c r="Z97"/>
  <c r="W97" l="1"/>
  <c r="V97" s="1"/>
  <c r="Z98"/>
  <c r="Z99" s="1"/>
  <c r="Y99" l="1"/>
  <c r="Z100"/>
  <c r="Z101" s="1"/>
  <c r="Z102" s="1"/>
  <c r="Z103" s="1"/>
  <c r="Z104" s="1"/>
  <c r="Z105" s="1"/>
  <c r="Z106" s="1"/>
  <c r="Z107" s="1"/>
  <c r="Z108" s="1"/>
  <c r="Z109" s="1"/>
  <c r="Z110" s="1"/>
  <c r="Y110" l="1"/>
  <c r="Z111"/>
  <c r="Z112" s="1"/>
  <c r="W112" l="1"/>
  <c r="V112" s="1"/>
  <c r="Z113"/>
  <c r="W113" l="1"/>
  <c r="V113" s="1"/>
  <c r="Z114"/>
  <c r="W114" l="1"/>
  <c r="V114" s="1"/>
  <c r="Z115"/>
  <c r="Z116" s="1"/>
  <c r="Y116" l="1"/>
  <c r="Z117"/>
  <c r="Y117" l="1"/>
  <c r="Z118"/>
  <c r="Y118" l="1"/>
  <c r="X118" s="1"/>
  <c r="Z119"/>
  <c r="Y119" l="1"/>
  <c r="Z120"/>
  <c r="Y120" l="1"/>
  <c r="Z121"/>
  <c r="Y121" l="1"/>
  <c r="Z122"/>
  <c r="Y122" l="1"/>
  <c r="Z123"/>
  <c r="Z124" s="1"/>
  <c r="Y124" l="1"/>
  <c r="Z125"/>
  <c r="Y125" l="1"/>
  <c r="Z126"/>
  <c r="Y126" l="1"/>
  <c r="Z127"/>
  <c r="Y127" l="1"/>
  <c r="X127" s="1"/>
  <c r="W127" s="1"/>
  <c r="V127" s="1"/>
  <c r="Z128"/>
  <c r="Y128" l="1"/>
  <c r="Z129"/>
  <c r="Y129" l="1"/>
  <c r="X129" s="1"/>
  <c r="W129" s="1"/>
  <c r="V129" s="1"/>
  <c r="Z130"/>
  <c r="Z131" s="1"/>
  <c r="Y131" l="1"/>
  <c r="X131" s="1"/>
  <c r="W131" s="1"/>
  <c r="V131" s="1"/>
  <c r="Z132"/>
  <c r="Y132" l="1"/>
  <c r="Z133"/>
  <c r="Z134" s="1"/>
  <c r="Z135" s="1"/>
  <c r="Y135" l="1"/>
  <c r="Z136"/>
  <c r="Y136" l="1"/>
  <c r="X136" s="1"/>
  <c r="Z137"/>
  <c r="Z138" s="1"/>
  <c r="Z139" s="1"/>
  <c r="Z140" s="1"/>
  <c r="W140" l="1"/>
  <c r="V140" s="1"/>
  <c r="Z141"/>
  <c r="Y141" l="1"/>
  <c r="Z142"/>
  <c r="Y142" l="1"/>
  <c r="Z143"/>
  <c r="Y143" l="1"/>
  <c r="Z144"/>
  <c r="Y144" l="1"/>
  <c r="Z145"/>
  <c r="Y145" l="1"/>
  <c r="Z146"/>
  <c r="Y146" l="1"/>
  <c r="Z147"/>
  <c r="Y147" l="1"/>
  <c r="Z148"/>
  <c r="Y148" l="1"/>
  <c r="Z149"/>
  <c r="Y149" l="1"/>
  <c r="Z150"/>
  <c r="Y150" l="1"/>
  <c r="Z151"/>
  <c r="Y151" l="1"/>
  <c r="Z152"/>
  <c r="Y152" l="1"/>
  <c r="Z153"/>
  <c r="Y153" l="1"/>
  <c r="Z154"/>
  <c r="Y154" l="1"/>
  <c r="Z155"/>
  <c r="Y155" l="1"/>
  <c r="Z156"/>
  <c r="Y156" l="1"/>
  <c r="Z157"/>
  <c r="Z158" s="1"/>
  <c r="Y158" l="1"/>
  <c r="Z159"/>
  <c r="Z160" s="1"/>
  <c r="Y160" l="1"/>
  <c r="Z161"/>
  <c r="Y161" l="1"/>
  <c r="Z162"/>
  <c r="Y162" l="1"/>
  <c r="Z163"/>
  <c r="Y163" l="1"/>
  <c r="Z164"/>
  <c r="Y164" l="1"/>
  <c r="Z165"/>
  <c r="Y165" l="1"/>
  <c r="Z166"/>
  <c r="Y166" l="1"/>
  <c r="Z167"/>
  <c r="Y167" l="1"/>
  <c r="Z168"/>
  <c r="Y168" l="1"/>
  <c r="Z169"/>
  <c r="Z170" s="1"/>
  <c r="Y170" l="1"/>
  <c r="Z171"/>
  <c r="Y171" l="1"/>
  <c r="Z172"/>
  <c r="Y172" l="1"/>
  <c r="Z173"/>
  <c r="Z174" s="1"/>
  <c r="Z175" s="1"/>
  <c r="Z176" s="1"/>
  <c r="Y176" l="1"/>
  <c r="Z177"/>
  <c r="Y177" l="1"/>
  <c r="Z178"/>
  <c r="Y178" l="1"/>
  <c r="Z179"/>
  <c r="Y179" l="1"/>
  <c r="Z180"/>
  <c r="Y180" l="1"/>
  <c r="Z181"/>
  <c r="Y181" l="1"/>
  <c r="Z182"/>
  <c r="Y182" l="1"/>
  <c r="Z183"/>
  <c r="Y183" l="1"/>
  <c r="Z184"/>
  <c r="Y184" l="1"/>
  <c r="Z185"/>
  <c r="Z186" s="1"/>
  <c r="Y186" l="1"/>
  <c r="Z187"/>
  <c r="Z188" s="1"/>
  <c r="Y188" l="1"/>
  <c r="Z189"/>
  <c r="Y189" l="1"/>
  <c r="Z190"/>
  <c r="Y190" l="1"/>
  <c r="Z191"/>
  <c r="Y191" l="1"/>
  <c r="Z192"/>
  <c r="Y192" l="1"/>
  <c r="Z193"/>
  <c r="Y193" l="1"/>
  <c r="Z194"/>
  <c r="Y194" l="1"/>
  <c r="Z195"/>
  <c r="Y195" l="1"/>
  <c r="Z196"/>
  <c r="Y196" l="1"/>
  <c r="Z197"/>
  <c r="Y197" l="1"/>
  <c r="Z198"/>
  <c r="Z199" s="1"/>
  <c r="Z200" s="1"/>
  <c r="Z201" s="1"/>
  <c r="Y201" l="1"/>
  <c r="Z202"/>
  <c r="Y202" l="1"/>
  <c r="Z203"/>
  <c r="Y203" l="1"/>
  <c r="Z204"/>
  <c r="Y204" l="1"/>
  <c r="Z205"/>
  <c r="Y205" l="1"/>
  <c r="Z206"/>
  <c r="Y206" l="1"/>
  <c r="Z207"/>
  <c r="Y207" l="1"/>
  <c r="Z208"/>
  <c r="Y208" l="1"/>
  <c r="Z209"/>
  <c r="Y209" l="1"/>
  <c r="Z210"/>
  <c r="Y210" l="1"/>
  <c r="Z211"/>
  <c r="Y211" l="1"/>
  <c r="Z212"/>
  <c r="Y212" l="1"/>
  <c r="X212" s="1"/>
  <c r="W212" s="1"/>
  <c r="V212" s="1"/>
  <c r="Z213"/>
  <c r="Y213" l="1"/>
  <c r="Z214"/>
  <c r="Y214" l="1"/>
  <c r="X214" s="1"/>
  <c r="W214" s="1"/>
  <c r="V214" s="1"/>
  <c r="Z215"/>
  <c r="Y215" l="1"/>
  <c r="Z216"/>
  <c r="Z217" s="1"/>
  <c r="Z218" s="1"/>
  <c r="Z219" s="1"/>
  <c r="Z220" s="1"/>
  <c r="Y220" l="1"/>
  <c r="Z221"/>
  <c r="Z222" s="1"/>
  <c r="Y222" l="1"/>
  <c r="Z223"/>
  <c r="Z224" s="1"/>
  <c r="Z225" s="1"/>
  <c r="Z226" s="1"/>
  <c r="Z227" s="1"/>
  <c r="Y227" l="1"/>
  <c r="Z228"/>
  <c r="Y228" l="1"/>
  <c r="Z229"/>
  <c r="Y229" l="1"/>
  <c r="Z230"/>
  <c r="Z231" s="1"/>
  <c r="Z232" s="1"/>
  <c r="W232" l="1"/>
  <c r="V232" s="1"/>
  <c r="Z233"/>
  <c r="Z234" s="1"/>
  <c r="Y234" l="1"/>
  <c r="Z235"/>
  <c r="Z236" s="1"/>
  <c r="W236" l="1"/>
  <c r="V236" s="1"/>
  <c r="Z237"/>
  <c r="Z238" s="1"/>
  <c r="Z239" s="1"/>
  <c r="Z240" s="1"/>
  <c r="Z241" s="1"/>
  <c r="Z242" s="1"/>
  <c r="Z243" s="1"/>
  <c r="W243" l="1"/>
  <c r="V243" s="1"/>
  <c r="Z244"/>
  <c r="Z245" s="1"/>
  <c r="Z246" s="1"/>
  <c r="Z247" s="1"/>
  <c r="W247" l="1"/>
  <c r="V247" s="1"/>
  <c r="Z248"/>
  <c r="W248" l="1"/>
  <c r="V248" s="1"/>
  <c r="Z249"/>
  <c r="W249" l="1"/>
  <c r="V249" s="1"/>
  <c r="Z250"/>
  <c r="Z251" s="1"/>
  <c r="Z252" s="1"/>
  <c r="Z253" s="1"/>
  <c r="W253" l="1"/>
  <c r="V253" s="1"/>
  <c r="Z254"/>
  <c r="Z255" s="1"/>
  <c r="Y255" l="1"/>
  <c r="Z256"/>
  <c r="Y256" l="1"/>
  <c r="Z257"/>
  <c r="Y257" l="1"/>
  <c r="Z258"/>
  <c r="Y258" l="1"/>
  <c r="Z259"/>
  <c r="Y259" l="1"/>
  <c r="Z260"/>
  <c r="Y260" l="1"/>
  <c r="Z261"/>
  <c r="Y261" l="1"/>
  <c r="Z262"/>
  <c r="Y262" l="1"/>
  <c r="Z263"/>
  <c r="Z264" s="1"/>
  <c r="Y264" l="1"/>
  <c r="Z265"/>
  <c r="Y265" l="1"/>
  <c r="X265" s="1"/>
  <c r="Z266"/>
  <c r="Z267" s="1"/>
  <c r="Z268" s="1"/>
  <c r="W268" l="1"/>
  <c r="V268" s="1"/>
  <c r="Z269"/>
  <c r="Y269" l="1"/>
  <c r="Z270"/>
  <c r="Y270" l="1"/>
  <c r="X270" s="1"/>
  <c r="W270" s="1"/>
  <c r="V270" s="1"/>
  <c r="Z271"/>
  <c r="Y271" l="1"/>
  <c r="Z272"/>
  <c r="Z273" s="1"/>
  <c r="Y273" l="1"/>
  <c r="Z274"/>
  <c r="Y274" l="1"/>
  <c r="Z275"/>
  <c r="Y275" l="1"/>
  <c r="Z276"/>
  <c r="Y276" l="1"/>
  <c r="Z277"/>
  <c r="Y277" l="1"/>
  <c r="Z278"/>
  <c r="Y278" l="1"/>
  <c r="X278" s="1"/>
  <c r="W278" s="1"/>
  <c r="V278" s="1"/>
  <c r="Z279"/>
  <c r="Y279" l="1"/>
  <c r="Z280"/>
  <c r="Z281" s="1"/>
  <c r="Z282" s="1"/>
  <c r="Z283" s="1"/>
  <c r="Z284" s="1"/>
  <c r="Z285" s="1"/>
  <c r="Z286" s="1"/>
  <c r="Z287" s="1"/>
  <c r="Z288" s="1"/>
  <c r="Z289" s="1"/>
  <c r="Z290" s="1"/>
  <c r="Z291" s="1"/>
  <c r="Z292" s="1"/>
  <c r="Z293" s="1"/>
  <c r="Z294" s="1"/>
  <c r="Z295" s="1"/>
  <c r="Z296" s="1"/>
  <c r="Z297" s="1"/>
  <c r="Z298" s="1"/>
  <c r="Z299" s="1"/>
  <c r="Z300" s="1"/>
  <c r="Z301" s="1"/>
  <c r="Z302" s="1"/>
  <c r="Z303" s="1"/>
  <c r="Z304" s="1"/>
  <c r="Z305" s="1"/>
  <c r="Z306" s="1"/>
  <c r="Z307" s="1"/>
  <c r="Z308" s="1"/>
  <c r="Z309" s="1"/>
  <c r="Z310" s="1"/>
  <c r="Z311" s="1"/>
  <c r="Z312" s="1"/>
  <c r="Z313" s="1"/>
  <c r="Z314" s="1"/>
  <c r="Z315" s="1"/>
  <c r="Z316" s="1"/>
  <c r="Z317" s="1"/>
  <c r="Z318" s="1"/>
  <c r="Z319" s="1"/>
  <c r="Z320" s="1"/>
  <c r="Z321" s="1"/>
  <c r="Z322" s="1"/>
  <c r="Z323" s="1"/>
  <c r="Z324" s="1"/>
  <c r="Z325" s="1"/>
  <c r="Z326" s="1"/>
  <c r="Z327" s="1"/>
  <c r="Z328" s="1"/>
  <c r="Z329" s="1"/>
  <c r="Z330" s="1"/>
  <c r="Z331" s="1"/>
  <c r="Z332" s="1"/>
  <c r="Z333" s="1"/>
  <c r="Z334" s="1"/>
  <c r="Z335" s="1"/>
  <c r="Z336" s="1"/>
  <c r="Z337" s="1"/>
  <c r="Z338" s="1"/>
  <c r="Z339" s="1"/>
  <c r="Z340" s="1"/>
  <c r="Z341" s="1"/>
  <c r="Z342" s="1"/>
  <c r="Z343" s="1"/>
  <c r="Z344" s="1"/>
  <c r="Z345" s="1"/>
  <c r="Z346" s="1"/>
  <c r="Z347" s="1"/>
  <c r="Z348" s="1"/>
  <c r="Z349" s="1"/>
  <c r="Z350" s="1"/>
  <c r="Z351" s="1"/>
  <c r="Z352" s="1"/>
  <c r="Z353" s="1"/>
  <c r="Z354" s="1"/>
  <c r="Z355" s="1"/>
  <c r="Z356" s="1"/>
  <c r="Z357" s="1"/>
  <c r="Z358" s="1"/>
  <c r="Z359" s="1"/>
  <c r="Z360" s="1"/>
  <c r="Z361" s="1"/>
  <c r="Z362" s="1"/>
  <c r="Z363" s="1"/>
  <c r="Z364" s="1"/>
  <c r="Z365" s="1"/>
  <c r="Z366" s="1"/>
  <c r="Z367" s="1"/>
  <c r="Z368" s="1"/>
  <c r="Z369" s="1"/>
  <c r="Z370" s="1"/>
  <c r="Z371" s="1"/>
  <c r="Z372" s="1"/>
  <c r="Z373" s="1"/>
  <c r="Z374" s="1"/>
  <c r="Z375" s="1"/>
  <c r="Z376" s="1"/>
  <c r="Z377" s="1"/>
  <c r="AI226" i="39" l="1"/>
  <c r="AK226"/>
  <c r="AO285"/>
  <c r="AK250"/>
  <c r="AL259"/>
  <c r="AK256"/>
  <c r="AM37"/>
  <c r="AK101"/>
  <c r="AK114"/>
  <c r="AL188"/>
  <c r="AJ159"/>
  <c r="AM79"/>
  <c r="AK87"/>
  <c r="AL12"/>
  <c r="AJ86"/>
  <c r="AN147"/>
  <c r="AJ132"/>
  <c r="AK139"/>
  <c r="AI127"/>
  <c r="AK149"/>
  <c r="AK245"/>
  <c r="AI231"/>
  <c r="AI105"/>
  <c r="AI244"/>
  <c r="AL67"/>
  <c r="AI150"/>
  <c r="AL85"/>
  <c r="AI186"/>
  <c r="AJ194"/>
  <c r="AK56"/>
  <c r="AI113"/>
  <c r="AI199"/>
  <c r="AJ84"/>
  <c r="AL23"/>
  <c r="AJ139"/>
  <c r="AK103"/>
  <c r="AI94"/>
  <c r="AO136"/>
  <c r="AK76"/>
  <c r="AK266"/>
  <c r="AO132"/>
  <c r="AJ168"/>
  <c r="AK46"/>
  <c r="AN225"/>
  <c r="AJ187"/>
  <c r="AL95"/>
  <c r="AO45"/>
  <c r="AI241"/>
  <c r="AJ77"/>
  <c r="AK182"/>
  <c r="AL239"/>
  <c r="AM73"/>
  <c r="AJ210"/>
  <c r="AO93"/>
  <c r="AK156"/>
  <c r="AJ151"/>
  <c r="AL32"/>
  <c r="AK128"/>
  <c r="AJ243"/>
  <c r="AN201"/>
  <c r="AL145"/>
  <c r="AM187"/>
  <c r="AL124"/>
  <c r="AL92"/>
  <c r="AM69"/>
  <c r="AO238"/>
  <c r="AJ250"/>
  <c r="AK47"/>
  <c r="AL240"/>
  <c r="AN169"/>
  <c r="AL158"/>
  <c r="AK61"/>
  <c r="AI235"/>
  <c r="AO206"/>
  <c r="AM22"/>
  <c r="AK199"/>
  <c r="AJ117"/>
  <c r="AJ154"/>
  <c r="AL171"/>
  <c r="AK165"/>
  <c r="AM215"/>
  <c r="AL120"/>
  <c r="AJ66"/>
  <c r="AN100"/>
  <c r="AJ260"/>
  <c r="AI157"/>
  <c r="AK178"/>
  <c r="AO89"/>
  <c r="AL115"/>
  <c r="AK123"/>
  <c r="AJ54"/>
  <c r="AO26"/>
  <c r="AM64"/>
  <c r="AN255"/>
  <c r="AL191"/>
  <c r="AK189"/>
  <c r="AL218"/>
  <c r="AK227"/>
  <c r="AM31"/>
  <c r="AI175"/>
  <c r="AL198"/>
  <c r="AJ59"/>
  <c r="AI253"/>
  <c r="AO80"/>
  <c r="AJ110"/>
  <c r="AK39"/>
  <c r="AJ274"/>
  <c r="AO128"/>
  <c r="AI46"/>
  <c r="AI47"/>
  <c r="AM252"/>
  <c r="AM258"/>
  <c r="AK188"/>
  <c r="AO149"/>
  <c r="AJ266"/>
  <c r="AO77"/>
  <c r="AI210"/>
  <c r="AO53"/>
  <c r="AN60"/>
  <c r="AM126"/>
  <c r="AK77"/>
  <c r="AN217"/>
  <c r="AN184"/>
  <c r="AM104"/>
  <c r="AO191"/>
  <c r="AN253"/>
  <c r="AL149"/>
  <c r="AK105"/>
  <c r="AJ172"/>
  <c r="AO241"/>
  <c r="AN12"/>
  <c r="AI37"/>
  <c r="AK55"/>
  <c r="AM142"/>
  <c r="AM107"/>
  <c r="AL247"/>
  <c r="AL44"/>
  <c r="AN167"/>
  <c r="AM201"/>
  <c r="AM91"/>
  <c r="AJ16"/>
  <c r="AK26"/>
  <c r="AP26" s="1"/>
  <c r="AO48"/>
  <c r="AO70"/>
  <c r="AL104"/>
  <c r="AN186"/>
  <c r="AI60"/>
  <c r="AI171"/>
  <c r="AI112"/>
  <c r="AK49"/>
  <c r="AI202"/>
  <c r="AO42"/>
  <c r="AJ100"/>
  <c r="AM237"/>
  <c r="AJ118"/>
  <c r="AL39"/>
  <c r="AN48"/>
  <c r="AM134"/>
  <c r="AL216"/>
  <c r="AN228"/>
  <c r="AI155"/>
  <c r="AN286"/>
  <c r="AN212"/>
  <c r="AL205"/>
  <c r="AI98"/>
  <c r="AK216"/>
  <c r="AL135"/>
  <c r="AI24"/>
  <c r="AK179"/>
  <c r="AK27"/>
  <c r="AI19"/>
  <c r="AI251"/>
  <c r="AI218"/>
  <c r="AK164"/>
  <c r="AK117"/>
  <c r="AJ199"/>
  <c r="AJ279"/>
  <c r="AK133"/>
  <c r="AM65"/>
  <c r="AO211"/>
  <c r="AL215"/>
  <c r="AO164"/>
  <c r="AK218"/>
  <c r="AL109"/>
  <c r="AO177"/>
  <c r="AO223"/>
  <c r="AM204"/>
  <c r="AK52"/>
  <c r="AM90"/>
  <c r="AI193"/>
  <c r="AN232"/>
  <c r="AJ189"/>
  <c r="AK80"/>
  <c r="AI61"/>
  <c r="AM246"/>
  <c r="AK244"/>
  <c r="AJ225"/>
  <c r="AN91"/>
  <c r="AJ180"/>
  <c r="AM242"/>
  <c r="AL21"/>
  <c r="AI188"/>
  <c r="AL56"/>
  <c r="AL38"/>
  <c r="AJ200"/>
  <c r="AO115"/>
  <c r="AM109"/>
  <c r="AL130"/>
  <c r="AN177"/>
  <c r="AO217"/>
  <c r="AN258"/>
  <c r="AJ24"/>
  <c r="AM172"/>
  <c r="AN207"/>
  <c r="AI266"/>
  <c r="AM179"/>
  <c r="AK74"/>
  <c r="AO167"/>
  <c r="AK167"/>
  <c r="AK71"/>
  <c r="AL117"/>
  <c r="AK98"/>
  <c r="AO150"/>
  <c r="AK181"/>
  <c r="AO62"/>
  <c r="AJ137"/>
  <c r="AN149"/>
  <c r="AL237"/>
  <c r="AM211"/>
  <c r="AJ275"/>
  <c r="AN107"/>
  <c r="AO97"/>
  <c r="AI163"/>
  <c r="AO148"/>
  <c r="AI102"/>
  <c r="AO170"/>
  <c r="AK280"/>
  <c r="AI63"/>
  <c r="AJ119"/>
  <c r="AM132"/>
  <c r="AI31"/>
  <c r="AN257"/>
  <c r="AL192"/>
  <c r="AI35"/>
  <c r="AI140"/>
  <c r="AL49"/>
  <c r="AM10"/>
  <c r="AM58"/>
  <c r="AJ10"/>
  <c r="AN96"/>
  <c r="AK99"/>
  <c r="AM284"/>
  <c r="AL121"/>
  <c r="AJ70"/>
  <c r="AN192"/>
  <c r="AO92"/>
  <c r="AO227"/>
  <c r="AO180"/>
  <c r="AO288"/>
  <c r="AN150"/>
  <c r="AI200"/>
  <c r="AN115"/>
  <c r="AN56"/>
  <c r="AJ47"/>
  <c r="AI95"/>
  <c r="AO253"/>
  <c r="AI288"/>
  <c r="AN246"/>
  <c r="AL50"/>
  <c r="AL93"/>
  <c r="AL288"/>
  <c r="AO98"/>
  <c r="AI122"/>
  <c r="AI90"/>
  <c r="AJ87"/>
  <c r="AK186"/>
  <c r="AI139"/>
  <c r="AI224"/>
  <c r="AI126"/>
  <c r="AL75"/>
  <c r="AM232"/>
  <c r="AJ166"/>
  <c r="AL276"/>
  <c r="AL87"/>
  <c r="AO208"/>
  <c r="AO104"/>
  <c r="AK265"/>
  <c r="AK135"/>
  <c r="AN14"/>
  <c r="AJ57"/>
  <c r="AO183"/>
  <c r="AL152"/>
  <c r="AK22"/>
  <c r="AL167"/>
  <c r="AJ80"/>
  <c r="AL156"/>
  <c r="AL68"/>
  <c r="AM120"/>
  <c r="AM249"/>
  <c r="AO156"/>
  <c r="AK155"/>
  <c r="AM185"/>
  <c r="AJ56"/>
  <c r="AM184"/>
  <c r="AJ130"/>
  <c r="AJ50"/>
  <c r="AJ244"/>
  <c r="AI240"/>
  <c r="AK145"/>
  <c r="AM195"/>
  <c r="AN164"/>
  <c r="AO232"/>
  <c r="AM194"/>
  <c r="AN88"/>
  <c r="AO25"/>
  <c r="AM189"/>
  <c r="AO190"/>
  <c r="AI57"/>
  <c r="AN190"/>
  <c r="AK255"/>
  <c r="AK154"/>
  <c r="AI56"/>
  <c r="AO44"/>
  <c r="AN165"/>
  <c r="AM67"/>
  <c r="AK58"/>
  <c r="AK62"/>
  <c r="AP62" s="1"/>
  <c r="AK153"/>
  <c r="AJ145"/>
  <c r="AM241"/>
  <c r="AI12"/>
  <c r="AM32"/>
  <c r="AI64"/>
  <c r="AK33"/>
  <c r="AK108"/>
  <c r="AK206"/>
  <c r="AP206" s="1"/>
  <c r="AO160"/>
  <c r="AJ241"/>
  <c r="AJ226"/>
  <c r="AM40"/>
  <c r="AM76"/>
  <c r="AO12"/>
  <c r="AJ64"/>
  <c r="AO15"/>
  <c r="AM227"/>
  <c r="AI141"/>
  <c r="AO81"/>
  <c r="AI255"/>
  <c r="AI119"/>
  <c r="AN198"/>
  <c r="AM286"/>
  <c r="AN172"/>
  <c r="AK17"/>
  <c r="AL86"/>
  <c r="AJ264"/>
  <c r="AJ273"/>
  <c r="AO43"/>
  <c r="AM176"/>
  <c r="AN99"/>
  <c r="AI145"/>
  <c r="AJ112"/>
  <c r="AO127"/>
  <c r="AI233"/>
  <c r="AJ267"/>
  <c r="AL224"/>
  <c r="AM188"/>
  <c r="AM231"/>
  <c r="AL24"/>
  <c r="AI170"/>
  <c r="AM130"/>
  <c r="AL129"/>
  <c r="AL155"/>
  <c r="AM56"/>
  <c r="AJ156"/>
  <c r="AK276"/>
  <c r="AI154"/>
  <c r="AN216"/>
  <c r="AJ27"/>
  <c r="AI165"/>
  <c r="AN251"/>
  <c r="AK34"/>
  <c r="AJ44"/>
  <c r="AI274"/>
  <c r="AO124"/>
  <c r="AK92"/>
  <c r="AP92" s="1"/>
  <c r="AK13"/>
  <c r="AO233"/>
  <c r="AO162"/>
  <c r="AN129"/>
  <c r="AI79"/>
  <c r="AJ195"/>
  <c r="AK204"/>
  <c r="AI88"/>
  <c r="AI180"/>
  <c r="AN204"/>
  <c r="AI238"/>
  <c r="AI53"/>
  <c r="AO277"/>
  <c r="AM191"/>
  <c r="AJ282"/>
  <c r="AK118"/>
  <c r="AN178"/>
  <c r="AO209"/>
  <c r="AN183"/>
  <c r="AL164"/>
  <c r="AK213"/>
  <c r="AL62"/>
  <c r="AM259"/>
  <c r="AM119"/>
  <c r="AL258"/>
  <c r="AI132"/>
  <c r="AI265"/>
  <c r="AI33"/>
  <c r="AM103"/>
  <c r="AI120"/>
  <c r="AK168"/>
  <c r="AL43"/>
  <c r="AL40"/>
  <c r="AO276"/>
  <c r="AJ106"/>
  <c r="AJ178"/>
  <c r="AI282"/>
  <c r="AL82"/>
  <c r="AJ253"/>
  <c r="AK144"/>
  <c r="AK37"/>
  <c r="AN95"/>
  <c r="AO119"/>
  <c r="AJ114"/>
  <c r="AJ201"/>
  <c r="AI257"/>
  <c r="AO184"/>
  <c r="AK21"/>
  <c r="AP21" s="1"/>
  <c r="AN222"/>
  <c r="AN170"/>
  <c r="AJ79"/>
  <c r="AK20"/>
  <c r="AK252"/>
  <c r="AI181"/>
  <c r="AK59"/>
  <c r="AI229"/>
  <c r="AJ116"/>
  <c r="AK209"/>
  <c r="AP209" s="1"/>
  <c r="AI39"/>
  <c r="AL262"/>
  <c r="AO78"/>
  <c r="AI36"/>
  <c r="AL108"/>
  <c r="AK10"/>
  <c r="AN218"/>
  <c r="AL252"/>
  <c r="AN64"/>
  <c r="AN275"/>
  <c r="AM163"/>
  <c r="AK91"/>
  <c r="AK171"/>
  <c r="AL212"/>
  <c r="AK222"/>
  <c r="AI211"/>
  <c r="AJ122"/>
  <c r="AJ42"/>
  <c r="AM160"/>
  <c r="AK183"/>
  <c r="AP183" s="1"/>
  <c r="AL36"/>
  <c r="AI49"/>
  <c r="AM95"/>
  <c r="AO178"/>
  <c r="AI81"/>
  <c r="AI220"/>
  <c r="AO21"/>
  <c r="AK157"/>
  <c r="AJ18"/>
  <c r="AM98"/>
  <c r="AI254"/>
  <c r="AI258"/>
  <c r="AI264"/>
  <c r="AM183"/>
  <c r="AJ98"/>
  <c r="AN180"/>
  <c r="AJ170"/>
  <c r="AL105"/>
  <c r="AL195"/>
  <c r="AO144"/>
  <c r="AL94"/>
  <c r="AM97"/>
  <c r="AK200"/>
  <c r="AJ127"/>
  <c r="AN117"/>
  <c r="AK18"/>
  <c r="AI109"/>
  <c r="AN65"/>
  <c r="AI38"/>
  <c r="AJ17"/>
  <c r="AO168"/>
  <c r="AN45"/>
  <c r="AN214"/>
  <c r="AL202"/>
  <c r="AI45"/>
  <c r="AJ150"/>
  <c r="AM168"/>
  <c r="AK159"/>
  <c r="AM150"/>
  <c r="AM174"/>
  <c r="AO188"/>
  <c r="AL11"/>
  <c r="AL15"/>
  <c r="AO274"/>
  <c r="AM36"/>
  <c r="AK259"/>
  <c r="AJ138"/>
  <c r="AM159"/>
  <c r="AJ108"/>
  <c r="AI158"/>
  <c r="AL31"/>
  <c r="AK44"/>
  <c r="AP44" s="1"/>
  <c r="AL64"/>
  <c r="AI55"/>
  <c r="AM99"/>
  <c r="AO247"/>
  <c r="AI195"/>
  <c r="AN93"/>
  <c r="AO40"/>
  <c r="AN162"/>
  <c r="AJ82"/>
  <c r="AK82"/>
  <c r="AO60"/>
  <c r="AO56"/>
  <c r="AL279"/>
  <c r="AI272"/>
  <c r="AK257"/>
  <c r="AJ55"/>
  <c r="AI243"/>
  <c r="AL133"/>
  <c r="AO121"/>
  <c r="AO145"/>
  <c r="AK236"/>
  <c r="AI114"/>
  <c r="AN153"/>
  <c r="AL287"/>
  <c r="AI234"/>
  <c r="AJ281"/>
  <c r="AK102"/>
  <c r="AO116"/>
  <c r="AM262"/>
  <c r="AL90"/>
  <c r="AK110"/>
  <c r="AK285"/>
  <c r="AP285" s="1"/>
  <c r="AK130"/>
  <c r="AM68"/>
  <c r="AN58"/>
  <c r="AL196"/>
  <c r="AM128"/>
  <c r="AI225"/>
  <c r="AL256"/>
  <c r="AN51"/>
  <c r="AK158"/>
  <c r="AI28"/>
  <c r="AJ215"/>
  <c r="AK177"/>
  <c r="AP177" s="1"/>
  <c r="AN211"/>
  <c r="AK131"/>
  <c r="AO286"/>
  <c r="AI13"/>
  <c r="AN57"/>
  <c r="AI17"/>
  <c r="AO151"/>
  <c r="AL60"/>
  <c r="AO215"/>
  <c r="AK116"/>
  <c r="AP116" s="1"/>
  <c r="AK187"/>
  <c r="AJ136"/>
  <c r="AN188"/>
  <c r="AO237"/>
  <c r="AI246"/>
  <c r="AO218"/>
  <c r="AN174"/>
  <c r="AM250"/>
  <c r="AJ60"/>
  <c r="AI252"/>
  <c r="AI111"/>
  <c r="AL231"/>
  <c r="AK30"/>
  <c r="AM24"/>
  <c r="AL74"/>
  <c r="AN72"/>
  <c r="AL221"/>
  <c r="AK109"/>
  <c r="AN205"/>
  <c r="AK38"/>
  <c r="AL280"/>
  <c r="AL177"/>
  <c r="AM125"/>
  <c r="AJ206"/>
  <c r="AK270"/>
  <c r="AJ97"/>
  <c r="AJ229"/>
  <c r="AM52"/>
  <c r="AL194"/>
  <c r="AI44"/>
  <c r="AL71"/>
  <c r="AI42"/>
  <c r="AK163"/>
  <c r="AJ109"/>
  <c r="AK73"/>
  <c r="AL161"/>
  <c r="AO71"/>
  <c r="AL187"/>
  <c r="AJ68"/>
  <c r="AI159"/>
  <c r="AN86"/>
  <c r="AK150"/>
  <c r="AP150" s="1"/>
  <c r="AM280"/>
  <c r="AK205"/>
  <c r="AP205" s="1"/>
  <c r="AM235"/>
  <c r="AI50"/>
  <c r="AO205"/>
  <c r="AK208"/>
  <c r="AP208" s="1"/>
  <c r="AL148"/>
  <c r="AL154"/>
  <c r="AJ41"/>
  <c r="AO129"/>
  <c r="AM16"/>
  <c r="AN166"/>
  <c r="AL234"/>
  <c r="AJ73"/>
  <c r="AM23"/>
  <c r="AN89"/>
  <c r="AI209"/>
  <c r="AJ48"/>
  <c r="AJ219"/>
  <c r="AL186"/>
  <c r="AN171"/>
  <c r="AO197"/>
  <c r="AM144"/>
  <c r="AO96"/>
  <c r="AI26"/>
  <c r="AN143"/>
  <c r="AI110"/>
  <c r="AM124"/>
  <c r="AK15"/>
  <c r="AP15" s="1"/>
  <c r="AJ252"/>
  <c r="AJ155"/>
  <c r="AI115"/>
  <c r="AM170"/>
  <c r="AI262"/>
  <c r="AK271"/>
  <c r="AN134"/>
  <c r="AI196"/>
  <c r="AO278"/>
  <c r="AN22"/>
  <c r="AL203"/>
  <c r="AM190"/>
  <c r="AJ38"/>
  <c r="AJ143"/>
  <c r="AN105"/>
  <c r="AI152"/>
  <c r="AI27"/>
  <c r="AL178"/>
  <c r="AJ176"/>
  <c r="AJ115"/>
  <c r="AM255"/>
  <c r="AJ276"/>
  <c r="AJ217"/>
  <c r="AL278"/>
  <c r="AL199"/>
  <c r="AK54"/>
  <c r="AJ175"/>
  <c r="AO163"/>
  <c r="AJ237"/>
  <c r="AM279"/>
  <c r="AN161"/>
  <c r="AJ144"/>
  <c r="AN32"/>
  <c r="AO189"/>
  <c r="AO130"/>
  <c r="AK275"/>
  <c r="AL146"/>
  <c r="AJ13"/>
  <c r="AJ21"/>
  <c r="AI54"/>
  <c r="AO16"/>
  <c r="AN193"/>
  <c r="AK169"/>
  <c r="AJ37"/>
  <c r="AN144"/>
  <c r="AK184"/>
  <c r="AP184" s="1"/>
  <c r="AN276"/>
  <c r="AI214"/>
  <c r="AI151"/>
  <c r="AI230"/>
  <c r="AM182"/>
  <c r="AM86"/>
  <c r="AI208"/>
  <c r="AL84"/>
  <c r="AJ191"/>
  <c r="AK273"/>
  <c r="AO142"/>
  <c r="AI192"/>
  <c r="AL236"/>
  <c r="AO59"/>
  <c r="AN168"/>
  <c r="AM281"/>
  <c r="AJ93"/>
  <c r="AM175"/>
  <c r="AJ142"/>
  <c r="AK90"/>
  <c r="AK119"/>
  <c r="AP119" s="1"/>
  <c r="AI185"/>
  <c r="AI143"/>
  <c r="AN94"/>
  <c r="AO141"/>
  <c r="AI11"/>
  <c r="AJ69"/>
  <c r="AM288"/>
  <c r="AM173"/>
  <c r="AN163"/>
  <c r="AI67"/>
  <c r="AM198"/>
  <c r="AI149"/>
  <c r="AI184"/>
  <c r="AK43"/>
  <c r="AP43" s="1"/>
  <c r="AO257"/>
  <c r="AJ162"/>
  <c r="AI100"/>
  <c r="AM80"/>
  <c r="AJ270"/>
  <c r="AN274"/>
  <c r="AI204"/>
  <c r="AM88"/>
  <c r="AO103"/>
  <c r="AM197"/>
  <c r="AI16"/>
  <c r="AN24"/>
  <c r="AN158"/>
  <c r="AL13"/>
  <c r="AL274"/>
  <c r="AN209"/>
  <c r="AK120"/>
  <c r="AJ165"/>
  <c r="AM217"/>
  <c r="AJ174"/>
  <c r="AK84"/>
  <c r="AJ160"/>
  <c r="AM157"/>
  <c r="AO82"/>
  <c r="AI215"/>
  <c r="AJ246"/>
  <c r="AJ58"/>
  <c r="AK185"/>
  <c r="AO251"/>
  <c r="AL79"/>
  <c r="AM180"/>
  <c r="AI261"/>
  <c r="AJ288"/>
  <c r="AM72"/>
  <c r="AJ124"/>
  <c r="AN256"/>
  <c r="AI189"/>
  <c r="AN43"/>
  <c r="AO152"/>
  <c r="AJ239"/>
  <c r="AN206"/>
  <c r="AJ141"/>
  <c r="AJ232"/>
  <c r="AJ46"/>
  <c r="AN23"/>
  <c r="AL160"/>
  <c r="AL63"/>
  <c r="AN74"/>
  <c r="AM45"/>
  <c r="AK36"/>
  <c r="AJ51"/>
  <c r="AN75"/>
  <c r="AM154"/>
  <c r="AO165"/>
  <c r="AI172"/>
  <c r="AJ269"/>
  <c r="AL59"/>
  <c r="AN92"/>
  <c r="AK68"/>
  <c r="AK134"/>
  <c r="AM42"/>
  <c r="AO85"/>
  <c r="AJ251"/>
  <c r="AL181"/>
  <c r="AM136"/>
  <c r="AM117"/>
  <c r="AO179"/>
  <c r="AO87"/>
  <c r="AK11"/>
  <c r="AL249"/>
  <c r="AO102"/>
  <c r="AI236"/>
  <c r="AI267"/>
  <c r="AN119"/>
  <c r="AK160"/>
  <c r="AP160" s="1"/>
  <c r="AM129"/>
  <c r="AN135"/>
  <c r="AM145"/>
  <c r="AN67"/>
  <c r="AM146"/>
  <c r="AN78"/>
  <c r="AI32"/>
  <c r="AI116"/>
  <c r="AL179"/>
  <c r="AL275"/>
  <c r="AK258"/>
  <c r="AM57"/>
  <c r="AI270"/>
  <c r="AL98"/>
  <c r="AI135"/>
  <c r="AJ284"/>
  <c r="AN98"/>
  <c r="AM61"/>
  <c r="AM53"/>
  <c r="AK162"/>
  <c r="AP162" s="1"/>
  <c r="AL228"/>
  <c r="AO108"/>
  <c r="AK234"/>
  <c r="AP234" s="1"/>
  <c r="AM141"/>
  <c r="AJ146"/>
  <c r="AM169"/>
  <c r="AJ76"/>
  <c r="AK140"/>
  <c r="AN59"/>
  <c r="AM54"/>
  <c r="AI160"/>
  <c r="AL201"/>
  <c r="AM12"/>
  <c r="AO58"/>
  <c r="AL246"/>
  <c r="AK100"/>
  <c r="AK85"/>
  <c r="AP85" s="1"/>
  <c r="AO234"/>
  <c r="AO99"/>
  <c r="AI147"/>
  <c r="AI59"/>
  <c r="AN237"/>
  <c r="AI245"/>
  <c r="AM96"/>
  <c r="AN77"/>
  <c r="AJ245"/>
  <c r="AO73"/>
  <c r="AJ192"/>
  <c r="AO212"/>
  <c r="AN101"/>
  <c r="AN127"/>
  <c r="AN87"/>
  <c r="AO52"/>
  <c r="AM206"/>
  <c r="AI72"/>
  <c r="AM178"/>
  <c r="AI40"/>
  <c r="AN160"/>
  <c r="AK175"/>
  <c r="AK141"/>
  <c r="AK287"/>
  <c r="AI93"/>
  <c r="AI287"/>
  <c r="AK272"/>
  <c r="AK261"/>
  <c r="AL37"/>
  <c r="AK79"/>
  <c r="AO153"/>
  <c r="AL204"/>
  <c r="AJ131"/>
  <c r="AM254"/>
  <c r="AM62"/>
  <c r="AJ32"/>
  <c r="AI85"/>
  <c r="AK264"/>
  <c r="AO174"/>
  <c r="AL99"/>
  <c r="AL96"/>
  <c r="AN15"/>
  <c r="AJ83"/>
  <c r="AL184"/>
  <c r="AO122"/>
  <c r="AM66"/>
  <c r="AK241"/>
  <c r="AP241" s="1"/>
  <c r="AK40"/>
  <c r="AP40" s="1"/>
  <c r="AN242"/>
  <c r="AM205"/>
  <c r="AJ72"/>
  <c r="AO166"/>
  <c r="AJ208"/>
  <c r="AJ81"/>
  <c r="AK113"/>
  <c r="AK221"/>
  <c r="AN44"/>
  <c r="AJ182"/>
  <c r="AO90"/>
  <c r="AL174"/>
  <c r="AN103"/>
  <c r="AI103"/>
  <c r="AI68"/>
  <c r="AL89"/>
  <c r="AN85"/>
  <c r="AJ171"/>
  <c r="AN79"/>
  <c r="AI73"/>
  <c r="AJ35"/>
  <c r="AN281"/>
  <c r="AL81"/>
  <c r="AJ105"/>
  <c r="AJ179"/>
  <c r="AI121"/>
  <c r="AL208"/>
  <c r="AI101"/>
  <c r="AL102"/>
  <c r="AM115"/>
  <c r="AN120"/>
  <c r="AO83"/>
  <c r="AJ36"/>
  <c r="AK23"/>
  <c r="AJ272"/>
  <c r="AM101"/>
  <c r="AI279"/>
  <c r="AN157"/>
  <c r="AO158"/>
  <c r="AK210"/>
  <c r="AM155"/>
  <c r="AL183"/>
  <c r="AI106"/>
  <c r="AO74"/>
  <c r="AI128"/>
  <c r="AI69"/>
  <c r="AL78"/>
  <c r="AM203"/>
  <c r="AL193"/>
  <c r="AN195"/>
  <c r="AO38"/>
  <c r="AJ26"/>
  <c r="AK63"/>
  <c r="AO134"/>
  <c r="AO95"/>
  <c r="AO157"/>
  <c r="AK211"/>
  <c r="AP211" s="1"/>
  <c r="AM81"/>
  <c r="AN108"/>
  <c r="AI286"/>
  <c r="AJ25"/>
  <c r="AN197"/>
  <c r="AO94"/>
  <c r="AN73"/>
  <c r="AM149"/>
  <c r="AN210"/>
  <c r="AL241"/>
  <c r="AM102"/>
  <c r="AI134"/>
  <c r="AL45"/>
  <c r="AJ271"/>
  <c r="AM239"/>
  <c r="AN80"/>
  <c r="AM152"/>
  <c r="AN155"/>
  <c r="AO186"/>
  <c r="AL255"/>
  <c r="AJ43"/>
  <c r="AO120"/>
  <c r="AJ221"/>
  <c r="AN39"/>
  <c r="AM202"/>
  <c r="AL209"/>
  <c r="AO228"/>
  <c r="AO135"/>
  <c r="AO224"/>
  <c r="AM208"/>
  <c r="AO213"/>
  <c r="AO69"/>
  <c r="AN181"/>
  <c r="AO131"/>
  <c r="AL65"/>
  <c r="AJ177"/>
  <c r="AL136"/>
  <c r="AK136"/>
  <c r="AP136" s="1"/>
  <c r="AI118"/>
  <c r="AK215"/>
  <c r="AP215" s="1"/>
  <c r="AO86"/>
  <c r="AO112"/>
  <c r="AO100"/>
  <c r="AO239"/>
  <c r="AO63"/>
  <c r="AL141"/>
  <c r="AI137"/>
  <c r="AJ33"/>
  <c r="AN50"/>
  <c r="AK267"/>
  <c r="AO250"/>
  <c r="AM63"/>
  <c r="AM214"/>
  <c r="AL214"/>
  <c r="AI51"/>
  <c r="AM87"/>
  <c r="AN231"/>
  <c r="AN68"/>
  <c r="AO254"/>
  <c r="AM233"/>
  <c r="AM84"/>
  <c r="AI217"/>
  <c r="AO125"/>
  <c r="AI205"/>
  <c r="AM26"/>
  <c r="AO30"/>
  <c r="AJ235"/>
  <c r="AL225"/>
  <c r="AK96"/>
  <c r="AP96" s="1"/>
  <c r="AL207"/>
  <c r="AL122"/>
  <c r="AJ65"/>
  <c r="AN285"/>
  <c r="AL52"/>
  <c r="AL172"/>
  <c r="AI280"/>
  <c r="AJ223"/>
  <c r="AL54"/>
  <c r="AL127"/>
  <c r="AJ125"/>
  <c r="AN187"/>
  <c r="AM238"/>
  <c r="AM245"/>
  <c r="AI237"/>
  <c r="AO275"/>
  <c r="AJ224"/>
  <c r="AN136"/>
  <c r="AK237"/>
  <c r="AJ183"/>
  <c r="AI201"/>
  <c r="AK75"/>
  <c r="AK231"/>
  <c r="AN233"/>
  <c r="AN25"/>
  <c r="AM209"/>
  <c r="AM199"/>
  <c r="AL72"/>
  <c r="AM89"/>
  <c r="AI249"/>
  <c r="AK268"/>
  <c r="AJ258"/>
  <c r="AM60"/>
  <c r="AI146"/>
  <c r="AK93"/>
  <c r="AP93" s="1"/>
  <c r="AM228"/>
  <c r="AO231"/>
  <c r="AJ92"/>
  <c r="AN40"/>
  <c r="AM118"/>
  <c r="AI232"/>
  <c r="AI219"/>
  <c r="AJ161"/>
  <c r="AI277"/>
  <c r="AJ148"/>
  <c r="AI177"/>
  <c r="AJ29"/>
  <c r="AL173"/>
  <c r="AI162"/>
  <c r="AO236"/>
  <c r="AN182"/>
  <c r="AK95"/>
  <c r="AP95" s="1"/>
  <c r="AK269"/>
  <c r="AL233"/>
  <c r="AJ107"/>
  <c r="AI271"/>
  <c r="AJ67"/>
  <c r="AI15"/>
  <c r="AN62"/>
  <c r="AJ256"/>
  <c r="AO72"/>
  <c r="AN221"/>
  <c r="AI23"/>
  <c r="AO64"/>
  <c r="AJ19"/>
  <c r="AM212"/>
  <c r="AI117"/>
  <c r="AO185"/>
  <c r="AI207"/>
  <c r="AI275"/>
  <c r="AJ202"/>
  <c r="AJ52"/>
  <c r="AL42"/>
  <c r="AL77"/>
  <c r="AN106"/>
  <c r="AN13"/>
  <c r="AI206"/>
  <c r="AJ248"/>
  <c r="AN37"/>
  <c r="AM285"/>
  <c r="AJ11"/>
  <c r="AI65"/>
  <c r="AK230"/>
  <c r="AL185"/>
  <c r="AO192"/>
  <c r="AK277"/>
  <c r="AP277" s="1"/>
  <c r="AO249"/>
  <c r="AL189"/>
  <c r="AM127"/>
  <c r="AI133"/>
  <c r="AK125"/>
  <c r="AN130"/>
  <c r="AM222"/>
  <c r="AM162"/>
  <c r="AN277"/>
  <c r="AO204"/>
  <c r="AI18"/>
  <c r="AJ236"/>
  <c r="AK243"/>
  <c r="AJ257"/>
  <c r="AO37"/>
  <c r="AI164"/>
  <c r="AL26"/>
  <c r="AO13"/>
  <c r="AL126"/>
  <c r="AL210"/>
  <c r="AM161"/>
  <c r="AL248"/>
  <c r="AO252"/>
  <c r="AM14"/>
  <c r="AJ147"/>
  <c r="AK24"/>
  <c r="AN123"/>
  <c r="AK235"/>
  <c r="AL91"/>
  <c r="AN247"/>
  <c r="AN199"/>
  <c r="AI99"/>
  <c r="AN82"/>
  <c r="AL70"/>
  <c r="AM213"/>
  <c r="AI191"/>
  <c r="AN173"/>
  <c r="AN240"/>
  <c r="AI130"/>
  <c r="AO105"/>
  <c r="AL251"/>
  <c r="AL159"/>
  <c r="AO161"/>
  <c r="AO262"/>
  <c r="AM240"/>
  <c r="AK152"/>
  <c r="AP152" s="1"/>
  <c r="AI203"/>
  <c r="AN280"/>
  <c r="AI124"/>
  <c r="AJ196"/>
  <c r="AN287"/>
  <c r="AI148"/>
  <c r="AK151"/>
  <c r="AP151" s="1"/>
  <c r="AM193"/>
  <c r="AO50"/>
  <c r="AO196"/>
  <c r="AK89"/>
  <c r="AP89" s="1"/>
  <c r="AM77"/>
  <c r="AK195"/>
  <c r="AJ280"/>
  <c r="AJ95"/>
  <c r="AK180"/>
  <c r="AP180" s="1"/>
  <c r="AO106"/>
  <c r="AN132"/>
  <c r="AO187"/>
  <c r="AK214"/>
  <c r="AL80"/>
  <c r="AJ255"/>
  <c r="AJ85"/>
  <c r="AM248"/>
  <c r="AL112"/>
  <c r="AK251"/>
  <c r="AP251" s="1"/>
  <c r="AN81"/>
  <c r="AL277"/>
  <c r="AK247"/>
  <c r="AI129"/>
  <c r="AO154"/>
  <c r="AI247"/>
  <c r="AO222"/>
  <c r="AM277"/>
  <c r="AK64"/>
  <c r="AL116"/>
  <c r="AO210"/>
  <c r="AI74"/>
  <c r="AJ34"/>
  <c r="AK124"/>
  <c r="AP124" s="1"/>
  <c r="AO248"/>
  <c r="AJ164"/>
  <c r="AI92"/>
  <c r="AI182"/>
  <c r="AO225"/>
  <c r="AJ268"/>
  <c r="AK112"/>
  <c r="AP112" s="1"/>
  <c r="AI96"/>
  <c r="AO36"/>
  <c r="AO173"/>
  <c r="AJ190"/>
  <c r="AI283"/>
  <c r="AK238"/>
  <c r="AP238" s="1"/>
  <c r="AO199"/>
  <c r="AN90"/>
  <c r="AJ12"/>
  <c r="AN141"/>
  <c r="AK192"/>
  <c r="AP192" s="1"/>
  <c r="AJ249"/>
  <c r="AJ126"/>
  <c r="AJ286"/>
  <c r="AN69"/>
  <c r="AJ149"/>
  <c r="AL157"/>
  <c r="AN224"/>
  <c r="AI29"/>
  <c r="AK106"/>
  <c r="AP106" s="1"/>
  <c r="AK16"/>
  <c r="AP16" s="1"/>
  <c r="AK142"/>
  <c r="AI10"/>
  <c r="AK161"/>
  <c r="AP161" s="1"/>
  <c r="AN131"/>
  <c r="AM216"/>
  <c r="AK48"/>
  <c r="AP48" s="1"/>
  <c r="AM257"/>
  <c r="AK132"/>
  <c r="AP132" s="1"/>
  <c r="AJ39"/>
  <c r="AJ101"/>
  <c r="AI107"/>
  <c r="AN223"/>
  <c r="AJ30"/>
  <c r="AO54"/>
  <c r="AI58"/>
  <c r="AK207"/>
  <c r="AO146"/>
  <c r="AM143"/>
  <c r="AL144"/>
  <c r="AI269"/>
  <c r="AI138"/>
  <c r="AK121"/>
  <c r="AP121" s="1"/>
  <c r="AJ169"/>
  <c r="AO123"/>
  <c r="AO107"/>
  <c r="AJ222"/>
  <c r="AJ259"/>
  <c r="AO255"/>
  <c r="AJ103"/>
  <c r="AI278"/>
  <c r="AM196"/>
  <c r="AK253"/>
  <c r="AP253" s="1"/>
  <c r="AJ71"/>
  <c r="AK148"/>
  <c r="AP148" s="1"/>
  <c r="AM133"/>
  <c r="AL162"/>
  <c r="AM192"/>
  <c r="AM100"/>
  <c r="AN36"/>
  <c r="AL168"/>
  <c r="AK51"/>
  <c r="AI84"/>
  <c r="AI66"/>
  <c r="AO171"/>
  <c r="AJ211"/>
  <c r="AK225"/>
  <c r="AP225" s="1"/>
  <c r="AJ78"/>
  <c r="AN159"/>
  <c r="AI70"/>
  <c r="AN146"/>
  <c r="AK173"/>
  <c r="AI169"/>
  <c r="AI153"/>
  <c r="AL53"/>
  <c r="AI161"/>
  <c r="AL227"/>
  <c r="AK111"/>
  <c r="AI284"/>
  <c r="AN38"/>
  <c r="AO203"/>
  <c r="AJ40"/>
  <c r="AK278"/>
  <c r="AP278" s="1"/>
  <c r="AK138"/>
  <c r="AN208"/>
  <c r="AM247"/>
  <c r="AO51"/>
  <c r="AJ188"/>
  <c r="AK228"/>
  <c r="AP228" s="1"/>
  <c r="AL69"/>
  <c r="AI212"/>
  <c r="AN121"/>
  <c r="AN151"/>
  <c r="AJ123"/>
  <c r="AI242"/>
  <c r="AJ23"/>
  <c r="AJ220"/>
  <c r="AI123"/>
  <c r="AM70"/>
  <c r="AJ133"/>
  <c r="AO256"/>
  <c r="AK41"/>
  <c r="AN254"/>
  <c r="AN142"/>
  <c r="AJ263"/>
  <c r="AM122"/>
  <c r="AO193"/>
  <c r="AI190"/>
  <c r="AM148"/>
  <c r="AL238"/>
  <c r="AN203"/>
  <c r="AK198"/>
  <c r="AO67"/>
  <c r="AO240"/>
  <c r="AK137"/>
  <c r="AM85"/>
  <c r="AL55"/>
  <c r="AI183"/>
  <c r="AI281"/>
  <c r="AN126"/>
  <c r="AO91"/>
  <c r="AO101"/>
  <c r="AL206"/>
  <c r="AK29"/>
  <c r="AM94"/>
  <c r="AK193"/>
  <c r="AL232"/>
  <c r="AJ134"/>
  <c r="AN245"/>
  <c r="AN71"/>
  <c r="AM131"/>
  <c r="AN61"/>
  <c r="AI48"/>
  <c r="AJ283"/>
  <c r="AL25"/>
  <c r="AM253"/>
  <c r="AN236"/>
  <c r="AL253"/>
  <c r="AI30"/>
  <c r="AL83"/>
  <c r="AL180"/>
  <c r="AJ140"/>
  <c r="AO235"/>
  <c r="AL76"/>
  <c r="AJ167"/>
  <c r="AM71"/>
  <c r="AM121"/>
  <c r="AJ53"/>
  <c r="AK14"/>
  <c r="AO284"/>
  <c r="AK232"/>
  <c r="AP232" s="1"/>
  <c r="AM11"/>
  <c r="AK240"/>
  <c r="AP240" s="1"/>
  <c r="AJ247"/>
  <c r="AJ173"/>
  <c r="AM13"/>
  <c r="AJ212"/>
  <c r="AI222"/>
  <c r="AJ128"/>
  <c r="AJ185"/>
  <c r="AI43"/>
  <c r="AJ113"/>
  <c r="AK172"/>
  <c r="AN156"/>
  <c r="AJ94"/>
  <c r="AK53"/>
  <c r="AP53" s="1"/>
  <c r="AL169"/>
  <c r="AN279"/>
  <c r="AN154"/>
  <c r="AO201"/>
  <c r="AO143"/>
  <c r="AJ31"/>
  <c r="AN191"/>
  <c r="AK107"/>
  <c r="AP107" s="1"/>
  <c r="AN262"/>
  <c r="AI108"/>
  <c r="AM200"/>
  <c r="AO169"/>
  <c r="AM177"/>
  <c r="AJ214"/>
  <c r="AO280"/>
  <c r="AN10"/>
  <c r="AI41"/>
  <c r="AN124"/>
  <c r="AM44"/>
  <c r="AO57"/>
  <c r="AK57"/>
  <c r="AM39"/>
  <c r="AL170"/>
  <c r="AL101"/>
  <c r="AK147"/>
  <c r="AM74"/>
  <c r="AO198"/>
  <c r="AO32"/>
  <c r="AM59"/>
  <c r="AM256"/>
  <c r="AO195"/>
  <c r="AI187"/>
  <c r="AN53"/>
  <c r="AN213"/>
  <c r="AL235"/>
  <c r="AN31"/>
  <c r="AK143"/>
  <c r="AP143" s="1"/>
  <c r="AI86"/>
  <c r="AK146"/>
  <c r="AP146" s="1"/>
  <c r="AK127"/>
  <c r="AP127" s="1"/>
  <c r="AN200"/>
  <c r="AL134"/>
  <c r="AK249"/>
  <c r="AP249" s="1"/>
  <c r="AJ207"/>
  <c r="AO61"/>
  <c r="AI156"/>
  <c r="AM151"/>
  <c r="AO14"/>
  <c r="AO55"/>
  <c r="AL48"/>
  <c r="AJ74"/>
  <c r="AM135"/>
  <c r="AI167"/>
  <c r="AN152"/>
  <c r="AJ197"/>
  <c r="AL213"/>
  <c r="AJ91"/>
  <c r="AJ186"/>
  <c r="AI166"/>
  <c r="AL66"/>
  <c r="AJ231"/>
  <c r="AJ63"/>
  <c r="AN128"/>
  <c r="AI268"/>
  <c r="AI97"/>
  <c r="AO84"/>
  <c r="AK104"/>
  <c r="AP104" s="1"/>
  <c r="AL257"/>
  <c r="AI263"/>
  <c r="AK170"/>
  <c r="AP170" s="1"/>
  <c r="AL286"/>
  <c r="AK283"/>
  <c r="AK60"/>
  <c r="AP60" s="1"/>
  <c r="AJ184"/>
  <c r="AK202"/>
  <c r="AO207"/>
  <c r="AM278"/>
  <c r="AM207"/>
  <c r="AN250"/>
  <c r="AN179"/>
  <c r="AO259"/>
  <c r="AL242"/>
  <c r="AI223"/>
  <c r="AM51"/>
  <c r="AJ20"/>
  <c r="AM38"/>
  <c r="AI216"/>
  <c r="AL88"/>
  <c r="AM78"/>
  <c r="AO118"/>
  <c r="AN189"/>
  <c r="AJ45"/>
  <c r="AL103"/>
  <c r="AK94"/>
  <c r="AP94" s="1"/>
  <c r="AN284"/>
  <c r="AI213"/>
  <c r="AO182"/>
  <c r="AM93"/>
  <c r="AI25"/>
  <c r="AI34"/>
  <c r="AL190"/>
  <c r="AO175"/>
  <c r="AK72"/>
  <c r="AP72" s="1"/>
  <c r="AK191"/>
  <c r="AP191" s="1"/>
  <c r="AM25"/>
  <c r="AN278"/>
  <c r="AN30"/>
  <c r="AN55"/>
  <c r="AK31"/>
  <c r="AI179"/>
  <c r="AK126"/>
  <c r="AJ75"/>
  <c r="AK217"/>
  <c r="AP217" s="1"/>
  <c r="AK42"/>
  <c r="AP42" s="1"/>
  <c r="AL175"/>
  <c r="AM156"/>
  <c r="AN239"/>
  <c r="AM82"/>
  <c r="AJ157"/>
  <c r="AI142"/>
  <c r="AL176"/>
  <c r="AJ203"/>
  <c r="AK248"/>
  <c r="AP248" s="1"/>
  <c r="AI273"/>
  <c r="AL10"/>
  <c r="AO68"/>
  <c r="AI136"/>
  <c r="AN102"/>
  <c r="AL125"/>
  <c r="AK19"/>
  <c r="AN70"/>
  <c r="AM167"/>
  <c r="AK274"/>
  <c r="AP274" s="1"/>
  <c r="AL107"/>
  <c r="AK83"/>
  <c r="AP83" s="1"/>
  <c r="AN196"/>
  <c r="AK229"/>
  <c r="AK233"/>
  <c r="AI239"/>
  <c r="AK246"/>
  <c r="AM224"/>
  <c r="AJ233"/>
  <c r="AJ61"/>
  <c r="AI62"/>
  <c r="AK196"/>
  <c r="AP196" s="1"/>
  <c r="AN49"/>
  <c r="AL118"/>
  <c r="AN176"/>
  <c r="AM48"/>
  <c r="AL61"/>
  <c r="AK203"/>
  <c r="AP203" s="1"/>
  <c r="AK122"/>
  <c r="AP122" s="1"/>
  <c r="AJ88"/>
  <c r="AM221"/>
  <c r="AI82"/>
  <c r="AI194"/>
  <c r="AO155"/>
  <c r="AK197"/>
  <c r="AI144"/>
  <c r="AI176"/>
  <c r="AO79"/>
  <c r="AK281"/>
  <c r="AJ15"/>
  <c r="AN116"/>
  <c r="AN234"/>
  <c r="AM276"/>
  <c r="AN76"/>
  <c r="AO287"/>
  <c r="AN194"/>
  <c r="AI221"/>
  <c r="AN252"/>
  <c r="AK220"/>
  <c r="AI285"/>
  <c r="AO10"/>
  <c r="AN104"/>
  <c r="AJ28"/>
  <c r="AL16"/>
  <c r="AM55"/>
  <c r="AJ262"/>
  <c r="AN202"/>
  <c r="AO39"/>
  <c r="AN175"/>
  <c r="AN112"/>
  <c r="AK45"/>
  <c r="AP45" s="1"/>
  <c r="AO75"/>
  <c r="AK78"/>
  <c r="AP78" s="1"/>
  <c r="AN133"/>
  <c r="AJ89"/>
  <c r="AK50"/>
  <c r="AP50" s="1"/>
  <c r="AN118"/>
  <c r="AM274"/>
  <c r="AJ62"/>
  <c r="AM171"/>
  <c r="AI276"/>
  <c r="AK86"/>
  <c r="AP86" s="1"/>
  <c r="AI125"/>
  <c r="AK239"/>
  <c r="AP239" s="1"/>
  <c r="AI76"/>
  <c r="AI21"/>
  <c r="AN241"/>
  <c r="AL284"/>
  <c r="AJ102"/>
  <c r="AI71"/>
  <c r="AI168"/>
  <c r="AO194"/>
  <c r="AK262"/>
  <c r="AL147"/>
  <c r="AJ14"/>
  <c r="AJ121"/>
  <c r="AI80"/>
  <c r="AL30"/>
  <c r="AO176"/>
  <c r="AJ213"/>
  <c r="AM30"/>
  <c r="AM50"/>
  <c r="AK81"/>
  <c r="AP81" s="1"/>
  <c r="AO214"/>
  <c r="AK279"/>
  <c r="AI197"/>
  <c r="AM186"/>
  <c r="AK115"/>
  <c r="AP115" s="1"/>
  <c r="AM147"/>
  <c r="AK286"/>
  <c r="AP286" s="1"/>
  <c r="AI91"/>
  <c r="AM234"/>
  <c r="AJ285"/>
  <c r="AK97"/>
  <c r="AP97" s="1"/>
  <c r="AL200"/>
  <c r="AM123"/>
  <c r="AK25"/>
  <c r="AP25" s="1"/>
  <c r="AM21"/>
  <c r="AK284"/>
  <c r="AP284" s="1"/>
  <c r="AI87"/>
  <c r="AI173"/>
  <c r="AN26"/>
  <c r="AM210"/>
  <c r="AK174"/>
  <c r="AP174" s="1"/>
  <c r="AK260"/>
  <c r="AM92"/>
  <c r="AL250"/>
  <c r="AO126"/>
  <c r="AM181"/>
  <c r="AK88"/>
  <c r="AJ111"/>
  <c r="AK70"/>
  <c r="AP70" s="1"/>
  <c r="AL143"/>
  <c r="AM105"/>
  <c r="AI227"/>
  <c r="AJ216"/>
  <c r="AI248"/>
  <c r="AO23"/>
  <c r="AN63"/>
  <c r="AJ96"/>
  <c r="AO221"/>
  <c r="AL128"/>
  <c r="AO31"/>
  <c r="AO11"/>
  <c r="AN215"/>
  <c r="AM275"/>
  <c r="AL106"/>
  <c r="AM108"/>
  <c r="AN185"/>
  <c r="AN288"/>
  <c r="AJ90"/>
  <c r="AK28"/>
  <c r="AN21"/>
  <c r="AM223"/>
  <c r="AO281"/>
  <c r="AN248"/>
  <c r="AM116"/>
  <c r="AN109"/>
  <c r="AK67"/>
  <c r="AI174"/>
  <c r="AK190"/>
  <c r="AP190" s="1"/>
  <c r="AO245"/>
  <c r="AI89"/>
  <c r="AJ181"/>
  <c r="AJ120"/>
  <c r="AL14"/>
  <c r="AM287"/>
  <c r="AK32"/>
  <c r="AP32" s="1"/>
  <c r="AO181"/>
  <c r="AL153"/>
  <c r="AK65"/>
  <c r="AL222"/>
  <c r="AJ198"/>
  <c r="AJ261"/>
  <c r="AN145"/>
  <c r="AM218"/>
  <c r="AN238"/>
  <c r="AJ234"/>
  <c r="AJ163"/>
  <c r="AK288"/>
  <c r="AP288" s="1"/>
  <c r="AK219"/>
  <c r="AN83"/>
  <c r="AO202"/>
  <c r="AL131"/>
  <c r="AK35"/>
  <c r="AI131"/>
  <c r="AN42"/>
  <c r="AI83"/>
  <c r="AL223"/>
  <c r="AM164"/>
  <c r="AJ238"/>
  <c r="AI260"/>
  <c r="AO65"/>
  <c r="AL123"/>
  <c r="AN227"/>
  <c r="AM166"/>
  <c r="AM165"/>
  <c r="AN66"/>
  <c r="AJ153"/>
  <c r="AJ204"/>
  <c r="AI14"/>
  <c r="AN16"/>
  <c r="AK66"/>
  <c r="AL245"/>
  <c r="AL163"/>
  <c r="AM106"/>
  <c r="AO172"/>
  <c r="AJ193"/>
  <c r="AJ278"/>
  <c r="AO88"/>
  <c r="AM112"/>
  <c r="AI256"/>
  <c r="AJ22"/>
  <c r="AO258"/>
  <c r="AK282"/>
  <c r="AI104"/>
  <c r="AI52"/>
  <c r="AJ209"/>
  <c r="AM83"/>
  <c r="AO76"/>
  <c r="AO242"/>
  <c r="AJ228"/>
  <c r="AN46"/>
  <c r="AK176"/>
  <c r="AP176" s="1"/>
  <c r="AO246"/>
  <c r="AO49"/>
  <c r="AL119"/>
  <c r="AJ230"/>
  <c r="AN140"/>
  <c r="AN220"/>
  <c r="AM33"/>
  <c r="AN27"/>
  <c r="AM137"/>
  <c r="AN273"/>
  <c r="AM263"/>
  <c r="AN269"/>
  <c r="AM229"/>
  <c r="AM283"/>
  <c r="AN111"/>
  <c r="AL263"/>
  <c r="AL229"/>
  <c r="AL230"/>
  <c r="AL273"/>
  <c r="AM272"/>
  <c r="AN264"/>
  <c r="AN28"/>
  <c r="AN272"/>
  <c r="AM264"/>
  <c r="AM28"/>
  <c r="AO230"/>
  <c r="AP230" s="1"/>
  <c r="AL138"/>
  <c r="AN270"/>
  <c r="AO140"/>
  <c r="AP140" s="1"/>
  <c r="AO17"/>
  <c r="AN243"/>
  <c r="AL18"/>
  <c r="AO264"/>
  <c r="AP264" s="1"/>
  <c r="AL139"/>
  <c r="AL266"/>
  <c r="AO261"/>
  <c r="AP261" s="1"/>
  <c r="AO28"/>
  <c r="AL35"/>
  <c r="AN271"/>
  <c r="AN268"/>
  <c r="AL29"/>
  <c r="AL282"/>
  <c r="AL271"/>
  <c r="AO268"/>
  <c r="AP268" s="1"/>
  <c r="AO20"/>
  <c r="AO267"/>
  <c r="AP267" s="1"/>
  <c r="AL264"/>
  <c r="AL114"/>
  <c r="AN19"/>
  <c r="AM29"/>
  <c r="AO139"/>
  <c r="AP139" s="1"/>
  <c r="AO243"/>
  <c r="AP243" s="1"/>
  <c r="AM226"/>
  <c r="AO282"/>
  <c r="AO216"/>
  <c r="AJ242"/>
  <c r="AJ129"/>
  <c r="AO159"/>
  <c r="AI20"/>
  <c r="AM236"/>
  <c r="AN125"/>
  <c r="AO24"/>
  <c r="AL182"/>
  <c r="AL254"/>
  <c r="AO133"/>
  <c r="AL97"/>
  <c r="AL100"/>
  <c r="AJ287"/>
  <c r="AO109"/>
  <c r="AL57"/>
  <c r="AI198"/>
  <c r="AO279"/>
  <c r="AK223"/>
  <c r="AP223" s="1"/>
  <c r="AK254"/>
  <c r="AP254" s="1"/>
  <c r="AI22"/>
  <c r="AI228"/>
  <c r="AI75"/>
  <c r="AK12"/>
  <c r="AP12" s="1"/>
  <c r="AJ240"/>
  <c r="AJ49"/>
  <c r="AJ277"/>
  <c r="AI77"/>
  <c r="AI259"/>
  <c r="AL47"/>
  <c r="AM273"/>
  <c r="AN263"/>
  <c r="AM269"/>
  <c r="AN229"/>
  <c r="AN283"/>
  <c r="AN110"/>
  <c r="AM260"/>
  <c r="AL260"/>
  <c r="AL219"/>
  <c r="AL220"/>
  <c r="AM113"/>
  <c r="AO260"/>
  <c r="AP260" s="1"/>
  <c r="AN34"/>
  <c r="AO111"/>
  <c r="AP111" s="1"/>
  <c r="AO110"/>
  <c r="AP110" s="1"/>
  <c r="AO138"/>
  <c r="AP138" s="1"/>
  <c r="AO114"/>
  <c r="AP114" s="1"/>
  <c r="AL268"/>
  <c r="AL267"/>
  <c r="AL73"/>
  <c r="AN54"/>
  <c r="AO22"/>
  <c r="AL142"/>
  <c r="AN97"/>
  <c r="AO147"/>
  <c r="AJ227"/>
  <c r="AN122"/>
  <c r="AM158"/>
  <c r="AK263"/>
  <c r="AL151"/>
  <c r="AN235"/>
  <c r="AM251"/>
  <c r="AM43"/>
  <c r="AN249"/>
  <c r="AM153"/>
  <c r="AO200"/>
  <c r="AO66"/>
  <c r="AL165"/>
  <c r="AM46"/>
  <c r="AL46"/>
  <c r="AM110"/>
  <c r="AM230"/>
  <c r="AN260"/>
  <c r="AM265"/>
  <c r="AO47"/>
  <c r="AP47" s="1"/>
  <c r="AN219"/>
  <c r="AM41"/>
  <c r="AN17"/>
  <c r="AM244"/>
  <c r="AL283"/>
  <c r="AL17"/>
  <c r="AL269"/>
  <c r="AL27"/>
  <c r="AL110"/>
  <c r="AO229"/>
  <c r="AP229" s="1"/>
  <c r="AM138"/>
  <c r="AN261"/>
  <c r="AO244"/>
  <c r="AP244" s="1"/>
  <c r="AN138"/>
  <c r="AM261"/>
  <c r="AO265"/>
  <c r="AP265" s="1"/>
  <c r="AO273"/>
  <c r="AP273" s="1"/>
  <c r="AN266"/>
  <c r="AL261"/>
  <c r="AO27"/>
  <c r="AP27" s="1"/>
  <c r="AO41"/>
  <c r="AP41" s="1"/>
  <c r="AN139"/>
  <c r="AL113"/>
  <c r="AM35"/>
  <c r="AN35"/>
  <c r="AO270"/>
  <c r="AP270" s="1"/>
  <c r="AO266"/>
  <c r="AP266" s="1"/>
  <c r="AO113"/>
  <c r="AP113" s="1"/>
  <c r="AL19"/>
  <c r="AM268"/>
  <c r="AM271"/>
  <c r="AO35"/>
  <c r="AO19"/>
  <c r="AO29"/>
  <c r="AP29" s="1"/>
  <c r="AO271"/>
  <c r="AP271" s="1"/>
  <c r="AO226"/>
  <c r="AP226" s="1"/>
  <c r="AO263"/>
  <c r="AM270"/>
  <c r="AM19"/>
  <c r="AO34"/>
  <c r="AP34" s="1"/>
  <c r="AO18"/>
  <c r="AM20"/>
  <c r="AN20"/>
  <c r="AN226"/>
  <c r="AN267"/>
  <c r="AJ265"/>
  <c r="AJ158"/>
  <c r="AJ152"/>
  <c r="AL22"/>
  <c r="AK201"/>
  <c r="AP201" s="1"/>
  <c r="AL166"/>
  <c r="AL285"/>
  <c r="AJ254"/>
  <c r="AK242"/>
  <c r="AP242" s="1"/>
  <c r="AN84"/>
  <c r="AL51"/>
  <c r="AI250"/>
  <c r="AK224"/>
  <c r="AP224" s="1"/>
  <c r="AI178"/>
  <c r="AK129"/>
  <c r="AP129" s="1"/>
  <c r="AL150"/>
  <c r="AM75"/>
  <c r="AK194"/>
  <c r="AP194" s="1"/>
  <c r="AM15"/>
  <c r="AL132"/>
  <c r="AK166"/>
  <c r="AP166" s="1"/>
  <c r="AN52"/>
  <c r="AL217"/>
  <c r="AL281"/>
  <c r="AM49"/>
  <c r="AN148"/>
  <c r="AL58"/>
  <c r="AM47"/>
  <c r="AN11"/>
  <c r="AJ104"/>
  <c r="AI78"/>
  <c r="AL197"/>
  <c r="AJ205"/>
  <c r="AL211"/>
  <c r="AK212"/>
  <c r="AP212" s="1"/>
  <c r="AN47"/>
  <c r="AO46"/>
  <c r="AP46" s="1"/>
  <c r="AM219"/>
  <c r="AN41"/>
  <c r="AM17"/>
  <c r="AN244"/>
  <c r="AM140"/>
  <c r="AM220"/>
  <c r="AN33"/>
  <c r="AM27"/>
  <c r="AN137"/>
  <c r="AL244"/>
  <c r="AL41"/>
  <c r="AL137"/>
  <c r="AL33"/>
  <c r="AL140"/>
  <c r="AO137"/>
  <c r="AP137" s="1"/>
  <c r="AN114"/>
  <c r="AM18"/>
  <c r="AL111"/>
  <c r="AM114"/>
  <c r="AN18"/>
  <c r="AO33"/>
  <c r="AP33" s="1"/>
  <c r="AO219"/>
  <c r="AM139"/>
  <c r="AL272"/>
  <c r="AO283"/>
  <c r="AP283" s="1"/>
  <c r="AL34"/>
  <c r="AL270"/>
  <c r="AO272"/>
  <c r="AP272" s="1"/>
  <c r="AN29"/>
  <c r="AN282"/>
  <c r="AL20"/>
  <c r="AM267"/>
  <c r="AJ135"/>
  <c r="AK69"/>
  <c r="AP69" s="1"/>
  <c r="AO117"/>
  <c r="AJ218"/>
  <c r="AN259"/>
  <c r="AM225"/>
  <c r="AJ99"/>
  <c r="AN230"/>
  <c r="AN265"/>
  <c r="AL265"/>
  <c r="AM111"/>
  <c r="AO269"/>
  <c r="AP269" s="1"/>
  <c r="AM34"/>
  <c r="AN113"/>
  <c r="AO220"/>
  <c r="AP220" s="1"/>
  <c r="AM243"/>
  <c r="AL28"/>
  <c r="AM266"/>
  <c r="AL243"/>
  <c r="AM282"/>
  <c r="AL226"/>
  <c r="AP233" l="1"/>
  <c r="AP197"/>
  <c r="AP142"/>
  <c r="AP247"/>
  <c r="AP237"/>
  <c r="AP167"/>
  <c r="AP80"/>
  <c r="AP77"/>
  <c r="AP28"/>
  <c r="AP67"/>
  <c r="AP262"/>
  <c r="AP193"/>
  <c r="AP173"/>
  <c r="AP64"/>
  <c r="AP125"/>
  <c r="AP141"/>
  <c r="AP263"/>
  <c r="AP282"/>
  <c r="AP66"/>
  <c r="AP35"/>
  <c r="AP219"/>
  <c r="AP65"/>
  <c r="AP279"/>
  <c r="AP281"/>
  <c r="AP246"/>
  <c r="AP19"/>
  <c r="AP198"/>
  <c r="AP51"/>
  <c r="AP195"/>
  <c r="AP231"/>
  <c r="AP63"/>
  <c r="AP100"/>
  <c r="AP11"/>
  <c r="AP68"/>
  <c r="AP84"/>
  <c r="AP120"/>
  <c r="AP90"/>
  <c r="AP275"/>
  <c r="AP54"/>
  <c r="AP73"/>
  <c r="AP163"/>
  <c r="AP30"/>
  <c r="AP187"/>
  <c r="AP158"/>
  <c r="AP130"/>
  <c r="AP102"/>
  <c r="AP236"/>
  <c r="AP257"/>
  <c r="AP200"/>
  <c r="AP222"/>
  <c r="AP171"/>
  <c r="AP59"/>
  <c r="AP252"/>
  <c r="AP37"/>
  <c r="AP168"/>
  <c r="AP213"/>
  <c r="AP204"/>
  <c r="AP13"/>
  <c r="AP153"/>
  <c r="AP58"/>
  <c r="AP255"/>
  <c r="AP135"/>
  <c r="AP186"/>
  <c r="AP181"/>
  <c r="AP98"/>
  <c r="AP71"/>
  <c r="AP52"/>
  <c r="AP133"/>
  <c r="AP164"/>
  <c r="AP216"/>
  <c r="AP49"/>
  <c r="AP105"/>
  <c r="AP39"/>
  <c r="AP227"/>
  <c r="AP189"/>
  <c r="AP123"/>
  <c r="AP165"/>
  <c r="AP199"/>
  <c r="AP61"/>
  <c r="AP128"/>
  <c r="AP182"/>
  <c r="AP103"/>
  <c r="AP56"/>
  <c r="AP149"/>
  <c r="AP101"/>
  <c r="AP256"/>
  <c r="AP250"/>
  <c r="AP88"/>
  <c r="AP126"/>
  <c r="AP31"/>
  <c r="AP202"/>
  <c r="AP147"/>
  <c r="AP57"/>
  <c r="AP172"/>
  <c r="AP14"/>
  <c r="AP207"/>
  <c r="AP214"/>
  <c r="AP235"/>
  <c r="AP24"/>
  <c r="AP75"/>
  <c r="AP210"/>
  <c r="AP23"/>
  <c r="AP221"/>
  <c r="AP79"/>
  <c r="AP287"/>
  <c r="AP175"/>
  <c r="AP258"/>
  <c r="AP134"/>
  <c r="AP36"/>
  <c r="AP185"/>
  <c r="AP169"/>
  <c r="AP38"/>
  <c r="AP109"/>
  <c r="AP131"/>
  <c r="AP82"/>
  <c r="AP259"/>
  <c r="AP159"/>
  <c r="AP18"/>
  <c r="AP157"/>
  <c r="AP91"/>
  <c r="AP10"/>
  <c r="AP20"/>
  <c r="AP144"/>
  <c r="AP118"/>
  <c r="AP276"/>
  <c r="AP17"/>
  <c r="AP108"/>
  <c r="AP154"/>
  <c r="AP145"/>
  <c r="AP155"/>
  <c r="AP22"/>
  <c r="AP99"/>
  <c r="AO8"/>
  <c r="AJ8"/>
  <c r="AK8"/>
  <c r="AP280"/>
  <c r="AP74"/>
  <c r="AP218"/>
  <c r="AP117"/>
  <c r="AP179"/>
  <c r="AP55"/>
  <c r="AP188"/>
  <c r="AP178"/>
  <c r="AP156"/>
  <c r="AP76"/>
  <c r="AP245"/>
  <c r="AP87"/>
  <c r="AP8" l="1"/>
</calcChain>
</file>

<file path=xl/comments1.xml><?xml version="1.0" encoding="utf-8"?>
<comments xmlns="http://schemas.openxmlformats.org/spreadsheetml/2006/main">
  <authors>
    <author>rxk-1209242</author>
  </authors>
  <commentList>
    <comment ref="X5" authorId="0">
      <text>
        <r>
          <rPr>
            <b/>
            <sz val="9"/>
            <color indexed="81"/>
            <rFont val="Tahoma"/>
            <family val="2"/>
          </rPr>
          <t xml:space="preserve">rxk-1209242: </t>
        </r>
        <r>
          <rPr>
            <b/>
            <sz val="9"/>
            <color indexed="81"/>
            <rFont val="돋움"/>
            <family val="3"/>
            <charset val="129"/>
          </rPr>
          <t>원래수식</t>
        </r>
        <r>
          <rPr>
            <b/>
            <sz val="9"/>
            <color indexed="81"/>
            <rFont val="Tahoma"/>
            <family val="2"/>
          </rPr>
          <t xml:space="preserve"> =T5-6</t>
        </r>
      </text>
    </comment>
  </commentList>
</comments>
</file>

<file path=xl/sharedStrings.xml><?xml version="1.0" encoding="utf-8"?>
<sst xmlns="http://schemas.openxmlformats.org/spreadsheetml/2006/main" count="10953" uniqueCount="3830">
  <si>
    <t>MT</t>
  </si>
  <si>
    <t>AA</t>
  </si>
  <si>
    <t>NEW ERA</t>
  </si>
  <si>
    <t>CA</t>
  </si>
  <si>
    <t>BASIC CAP (핀치히터)</t>
  </si>
  <si>
    <t>BA</t>
  </si>
  <si>
    <t>A</t>
  </si>
  <si>
    <t>001</t>
  </si>
  <si>
    <t>B0</t>
  </si>
  <si>
    <t>Black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</si>
  <si>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</si>
  <si>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</si>
  <si>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</si>
  <si>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</si>
  <si>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</si>
  <si>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</si>
  <si>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</si>
  <si>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</si>
  <si>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</si>
  <si>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</si>
  <si>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</si>
  <si>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</si>
  <si>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</si>
  <si>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</si>
  <si>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</si>
  <si>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</si>
  <si>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</si>
  <si>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XS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</si>
  <si>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</si>
  <si>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</si>
  <si>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</si>
  <si>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</si>
  <si>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</si>
  <si>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</si>
  <si>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</si>
  <si>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</si>
  <si>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</si>
  <si>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</si>
  <si>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</si>
  <si>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</si>
  <si>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</si>
  <si>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</si>
  <si>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</si>
  <si>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</si>
  <si>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</si>
  <si>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</si>
  <si>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</si>
  <si>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</si>
  <si>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</si>
  <si>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</si>
  <si>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</si>
  <si>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</si>
  <si>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</si>
  <si>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</si>
  <si>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</si>
  <si>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</si>
  <si>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</si>
  <si>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</si>
  <si>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</si>
  <si>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</si>
  <si>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</si>
  <si>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</si>
  <si>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</si>
  <si>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</si>
  <si>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</si>
  <si>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</si>
  <si>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</si>
  <si>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</si>
  <si>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</si>
  <si>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</si>
  <si>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</si>
  <si>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</si>
  <si>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</si>
  <si>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</si>
  <si>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</si>
  <si>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</si>
  <si>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</si>
  <si>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</si>
  <si>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</si>
  <si>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</si>
  <si>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</si>
  <si>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</si>
  <si>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</si>
  <si>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</si>
  <si>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</si>
  <si>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</si>
  <si>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</si>
  <si>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</si>
  <si>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</si>
  <si>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</si>
  <si>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</si>
  <si>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</si>
  <si>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</si>
  <si>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</si>
  <si>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</si>
  <si>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</si>
  <si>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</si>
  <si>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</si>
  <si>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</si>
  <si>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</si>
  <si>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</si>
  <si>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</si>
  <si>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</si>
  <si>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</si>
  <si>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</si>
  <si>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</si>
  <si>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</si>
  <si>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</si>
  <si>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</si>
  <si>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</si>
  <si>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</si>
  <si>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</si>
  <si>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</si>
  <si>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</si>
  <si>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</si>
  <si>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</si>
  <si>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</si>
  <si>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</si>
  <si>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</si>
  <si>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</si>
  <si>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</si>
  <si>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</si>
  <si>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</si>
  <si>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</si>
  <si>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</si>
  <si>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</si>
  <si>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</si>
  <si>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</si>
  <si>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</si>
  <si>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</si>
  <si>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</si>
  <si>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</si>
  <si>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</si>
  <si>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</si>
  <si>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</si>
  <si>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</si>
  <si>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</si>
  <si>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</si>
  <si>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</si>
  <si>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</si>
  <si>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</si>
  <si>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</si>
  <si>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</si>
  <si>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</si>
  <si>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</si>
  <si>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</si>
  <si>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</si>
  <si>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</si>
  <si>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</si>
  <si>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</si>
  <si>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</si>
  <si>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</si>
  <si>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</si>
  <si>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</si>
  <si>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</si>
  <si>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</si>
  <si>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</si>
  <si>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</si>
  <si>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</si>
  <si>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</si>
  <si>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</si>
  <si>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</si>
  <si>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</si>
  <si>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</si>
  <si>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</si>
  <si>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</si>
  <si>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</si>
  <si>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</si>
  <si>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</si>
  <si>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</si>
  <si>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</si>
  <si>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</si>
  <si>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</si>
  <si>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</si>
  <si>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</si>
  <si>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</si>
  <si>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</si>
  <si>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Khaki</t>
  </si>
  <si>
    <t>75/8(61CM)</t>
  </si>
  <si>
    <t>AQ</t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</si>
  <si>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</si>
  <si>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</si>
  <si>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</si>
  <si>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</si>
  <si>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</si>
  <si>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</si>
  <si>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</si>
  <si>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</si>
  <si>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NTW</t>
  </si>
  <si>
    <t>MLB TWINS</t>
  </si>
  <si>
    <t>CT</t>
  </si>
  <si>
    <t>CASQUETTE</t>
  </si>
  <si>
    <t>C6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</si>
  <si>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</si>
  <si>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</si>
  <si>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</si>
  <si>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</si>
  <si>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</si>
  <si>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</si>
  <si>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</si>
  <si>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</si>
  <si>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</si>
  <si>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</si>
  <si>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</si>
  <si>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</si>
  <si>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</si>
  <si>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</si>
  <si>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</si>
  <si>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</si>
  <si>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</si>
  <si>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</si>
  <si>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</si>
  <si>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</si>
  <si>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</si>
  <si>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</si>
  <si>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</si>
  <si>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</si>
  <si>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</si>
  <si>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</si>
  <si>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</si>
  <si>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</si>
  <si>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</si>
  <si>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</si>
  <si>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</si>
  <si>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</si>
  <si>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</si>
  <si>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</si>
  <si>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</si>
  <si>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</si>
  <si>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</si>
  <si>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</si>
  <si>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</si>
  <si>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</si>
  <si>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</si>
  <si>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</si>
  <si>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</si>
  <si>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</si>
  <si>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</si>
  <si>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</si>
  <si>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</si>
  <si>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</si>
  <si>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</si>
  <si>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</si>
  <si>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</si>
  <si>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</si>
  <si>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</si>
  <si>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</si>
  <si>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</si>
  <si>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</si>
  <si>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</si>
  <si>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</si>
  <si>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</si>
  <si>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</si>
  <si>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</si>
  <si>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</si>
  <si>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</si>
  <si>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</si>
  <si>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</si>
  <si>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</si>
  <si>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</si>
  <si>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</si>
  <si>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</si>
  <si>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</si>
  <si>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</si>
  <si>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</si>
  <si>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</si>
  <si>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</si>
  <si>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</si>
  <si>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</si>
  <si>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</si>
  <si>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</si>
  <si>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</si>
  <si>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</si>
  <si>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</si>
  <si>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</si>
  <si>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</si>
  <si>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</si>
  <si>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</si>
  <si>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</si>
  <si>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</si>
  <si>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</si>
  <si>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</si>
  <si>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</si>
  <si>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</si>
  <si>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</si>
  <si>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</si>
  <si>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</si>
  <si>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</si>
  <si>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</si>
  <si>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</si>
  <si>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</si>
  <si>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</si>
  <si>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</si>
  <si>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</si>
  <si>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</si>
  <si>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</si>
  <si>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</si>
  <si>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</si>
  <si>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</si>
  <si>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</si>
  <si>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</si>
  <si>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</si>
  <si>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</si>
  <si>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</si>
  <si>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</si>
  <si>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</si>
  <si>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</si>
  <si>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</si>
  <si>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</si>
  <si>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</si>
  <si>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</si>
  <si>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</si>
  <si>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</si>
  <si>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</si>
  <si>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</si>
  <si>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</si>
  <si>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Mint</t>
  </si>
  <si>
    <t>BZ</t>
  </si>
  <si>
    <t>COP CARDINALS</t>
  </si>
  <si>
    <t>CAP CARRIER(모자 휴대가방)</t>
  </si>
  <si>
    <t>G1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</si>
  <si>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</si>
  <si>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</si>
  <si>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</si>
  <si>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</si>
  <si>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</si>
  <si>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</si>
  <si>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</si>
  <si>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</si>
  <si>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</si>
  <si>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</si>
  <si>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</si>
  <si>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</si>
  <si>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</si>
  <si>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</si>
  <si>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</si>
  <si>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</si>
  <si>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</si>
  <si>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</si>
  <si>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</si>
  <si>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</si>
  <si>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</si>
  <si>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</si>
  <si>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</si>
  <si>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</si>
  <si>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</si>
  <si>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</si>
  <si>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</si>
  <si>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</si>
  <si>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</si>
  <si>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</si>
  <si>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</si>
  <si>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</si>
  <si>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</si>
  <si>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</si>
  <si>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</si>
  <si>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</si>
  <si>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</si>
  <si>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</si>
  <si>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</si>
  <si>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</si>
  <si>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</si>
  <si>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</si>
  <si>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</si>
  <si>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</si>
  <si>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</si>
  <si>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</si>
  <si>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</si>
  <si>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</si>
  <si>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</si>
  <si>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</si>
  <si>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</si>
  <si>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</si>
  <si>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</si>
  <si>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</si>
  <si>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</si>
  <si>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</si>
  <si>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</si>
  <si>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</si>
  <si>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</si>
  <si>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</si>
  <si>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</si>
  <si>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</si>
  <si>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</si>
  <si>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</si>
  <si>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</si>
  <si>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</si>
  <si>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</si>
  <si>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</si>
  <si>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</si>
  <si>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</si>
  <si>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</si>
  <si>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</si>
  <si>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</si>
  <si>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</si>
  <si>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</si>
  <si>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</si>
  <si>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</si>
  <si>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</si>
  <si>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</si>
  <si>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</si>
  <si>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</si>
  <si>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</si>
  <si>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</si>
  <si>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</si>
  <si>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</si>
  <si>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</si>
  <si>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</si>
  <si>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</si>
  <si>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</si>
  <si>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</si>
  <si>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</si>
  <si>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</si>
  <si>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</si>
  <si>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</si>
  <si>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</si>
  <si>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</si>
  <si>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</si>
  <si>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</si>
  <si>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</si>
  <si>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</si>
  <si>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</si>
  <si>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</si>
  <si>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</si>
  <si>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</si>
  <si>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</si>
  <si>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</si>
  <si>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</si>
  <si>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</si>
  <si>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</si>
  <si>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</si>
  <si>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</si>
  <si>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</si>
  <si>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</si>
  <si>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</si>
  <si>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</si>
  <si>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Mage</t>
  </si>
  <si>
    <t>FM</t>
  </si>
  <si>
    <t>ADIDAS</t>
  </si>
  <si>
    <t>NB</t>
  </si>
  <si>
    <t>MULTI</t>
  </si>
  <si>
    <t>FN</t>
  </si>
  <si>
    <t>NKE</t>
  </si>
  <si>
    <t>NIKE</t>
  </si>
  <si>
    <t>R0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</si>
  <si>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</si>
  <si>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</si>
  <si>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</si>
  <si>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</si>
  <si>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</si>
  <si>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</si>
  <si>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</si>
  <si>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</si>
  <si>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</si>
  <si>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</si>
  <si>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</si>
  <si>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</si>
  <si>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</si>
  <si>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</si>
  <si>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</si>
  <si>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</si>
  <si>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</si>
  <si>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</si>
  <si>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</si>
  <si>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</si>
  <si>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</si>
  <si>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</si>
  <si>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</si>
  <si>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</si>
  <si>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</si>
  <si>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</si>
  <si>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</si>
  <si>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</si>
  <si>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</si>
  <si>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</si>
  <si>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</si>
  <si>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</si>
  <si>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</si>
  <si>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</si>
  <si>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</si>
  <si>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HUF</t>
  </si>
  <si>
    <t>R9</t>
  </si>
  <si>
    <t>Fuchsia Pink</t>
  </si>
  <si>
    <t>HUN</t>
  </si>
  <si>
    <t>HUNDREDS</t>
  </si>
  <si>
    <t>RA</t>
  </si>
  <si>
    <t>Lava</t>
  </si>
  <si>
    <t>TROPICAL SOUND</t>
  </si>
  <si>
    <t>RB</t>
  </si>
  <si>
    <t>PLAID RED</t>
  </si>
  <si>
    <t>GOO</t>
  </si>
  <si>
    <t>U0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</si>
  <si>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</si>
  <si>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</si>
  <si>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</si>
  <si>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</si>
  <si>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</si>
  <si>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</si>
  <si>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</si>
  <si>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</si>
  <si>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</si>
  <si>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</si>
  <si>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</si>
  <si>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</si>
  <si>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</si>
  <si>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</si>
  <si>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</si>
  <si>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</si>
  <si>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</si>
  <si>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</si>
  <si>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</si>
  <si>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</si>
  <si>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</si>
  <si>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</si>
  <si>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TRUE RELIGION</t>
  </si>
  <si>
    <t>U6</t>
  </si>
  <si>
    <t>Dk Blue</t>
  </si>
  <si>
    <t>DAK</t>
  </si>
  <si>
    <t>DAKINE</t>
  </si>
  <si>
    <t>U7</t>
  </si>
  <si>
    <t>Royal Blue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</si>
  <si>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</si>
  <si>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</si>
  <si>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</si>
  <si>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</si>
  <si>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</si>
  <si>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</si>
  <si>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</si>
  <si>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</si>
  <si>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</si>
  <si>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</si>
  <si>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</si>
  <si>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</si>
  <si>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</si>
  <si>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</si>
  <si>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</si>
  <si>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</si>
  <si>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</si>
  <si>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</si>
  <si>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</si>
  <si>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</si>
  <si>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</si>
  <si>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</si>
  <si>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</si>
  <si>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</si>
  <si>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</si>
  <si>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</si>
  <si>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</si>
  <si>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</si>
  <si>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</si>
  <si>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</si>
  <si>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</si>
  <si>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</si>
  <si>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</si>
  <si>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</si>
  <si>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</si>
  <si>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</si>
  <si>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</si>
  <si>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</si>
  <si>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</si>
  <si>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</si>
  <si>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</si>
  <si>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</si>
  <si>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</si>
  <si>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</si>
  <si>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</si>
  <si>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</si>
  <si>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</si>
  <si>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</si>
  <si>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</si>
  <si>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</si>
  <si>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</si>
  <si>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</si>
  <si>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</si>
  <si>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</si>
  <si>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</si>
  <si>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</si>
  <si>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</si>
  <si>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</si>
  <si>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</si>
  <si>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</si>
  <si>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</si>
  <si>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</si>
  <si>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</si>
  <si>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</si>
  <si>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</si>
  <si>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</si>
  <si>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</si>
  <si>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</si>
  <si>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</si>
  <si>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</si>
  <si>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</si>
  <si>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</si>
  <si>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</si>
  <si>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</si>
  <si>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</si>
  <si>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</si>
  <si>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</si>
  <si>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</si>
  <si>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</si>
  <si>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</si>
  <si>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</si>
  <si>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</si>
  <si>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</si>
  <si>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</si>
  <si>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</si>
  <si>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</si>
  <si>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</si>
  <si>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</si>
  <si>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</si>
  <si>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</si>
  <si>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</si>
  <si>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</si>
  <si>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</si>
  <si>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</si>
  <si>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</si>
  <si>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</si>
  <si>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</si>
  <si>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</si>
  <si>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</si>
  <si>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</si>
  <si>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</si>
  <si>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</si>
  <si>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</si>
  <si>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</si>
  <si>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</si>
  <si>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</si>
  <si>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</si>
  <si>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</si>
  <si>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</si>
  <si>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</si>
  <si>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</si>
  <si>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</si>
  <si>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</si>
  <si>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</si>
  <si>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</si>
  <si>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</si>
  <si>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</si>
  <si>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</si>
  <si>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</si>
  <si>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</si>
  <si>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</si>
  <si>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</si>
  <si>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</si>
  <si>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</si>
  <si>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</si>
  <si>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</si>
  <si>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</si>
  <si>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</si>
  <si>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</si>
  <si>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</si>
  <si>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</si>
  <si>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</si>
  <si>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</si>
  <si>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</si>
  <si>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</si>
  <si>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</si>
  <si>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</si>
  <si>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</si>
  <si>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</si>
  <si>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</si>
  <si>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</si>
  <si>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</si>
  <si>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</si>
  <si>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</si>
  <si>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</si>
  <si>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</si>
  <si>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</si>
  <si>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</si>
  <si>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</si>
  <si>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</si>
  <si>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</si>
  <si>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</si>
  <si>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</si>
  <si>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</si>
  <si>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</si>
  <si>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</si>
  <si>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</si>
  <si>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</si>
  <si>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</si>
  <si>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</si>
  <si>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</si>
  <si>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</si>
  <si>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</si>
  <si>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</si>
  <si>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</si>
  <si>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</si>
  <si>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품번</t>
  </si>
  <si>
    <t>품번명</t>
  </si>
  <si>
    <t>색상</t>
  </si>
  <si>
    <t>사이즈</t>
  </si>
  <si>
    <t>TAG가</t>
  </si>
  <si>
    <t>원가</t>
  </si>
  <si>
    <t>최초입고일</t>
  </si>
  <si>
    <t>입고수량</t>
  </si>
  <si>
    <t>입고금액</t>
  </si>
  <si>
    <t>최초출고일</t>
  </si>
  <si>
    <t>매장출고</t>
  </si>
  <si>
    <t>타계정</t>
  </si>
  <si>
    <t>출고금액</t>
  </si>
  <si>
    <t>최초판매일</t>
  </si>
  <si>
    <t>판매수량</t>
  </si>
  <si>
    <t>판매금액</t>
  </si>
  <si>
    <t>판매율(입,수)</t>
  </si>
  <si>
    <t>판매율(입,금)</t>
  </si>
  <si>
    <t>판매율(출,수)</t>
  </si>
  <si>
    <t>판매율(출,금)</t>
  </si>
  <si>
    <t>창고재고수량</t>
  </si>
  <si>
    <t>매장재고수량</t>
  </si>
  <si>
    <t>주간판매수량</t>
  </si>
  <si>
    <t>기간판매수량</t>
  </si>
  <si>
    <t>기간판매금액</t>
  </si>
  <si>
    <t>기간판매금액비</t>
  </si>
  <si>
    <t>C</t>
  </si>
  <si>
    <t>S</t>
  </si>
  <si>
    <t>판매가</t>
  </si>
  <si>
    <t>발주</t>
  </si>
  <si>
    <t>WH</t>
  </si>
  <si>
    <t>OSM</t>
  </si>
  <si>
    <t>OML</t>
  </si>
  <si>
    <t>NY</t>
  </si>
  <si>
    <t>YE</t>
  </si>
  <si>
    <t>BK</t>
  </si>
  <si>
    <t>KH</t>
  </si>
  <si>
    <t>GY</t>
  </si>
  <si>
    <t>BL</t>
  </si>
  <si>
    <t>RE</t>
  </si>
  <si>
    <t>GR</t>
  </si>
  <si>
    <t>PK</t>
  </si>
  <si>
    <t>NA</t>
  </si>
  <si>
    <t>LXL</t>
  </si>
  <si>
    <t>FF</t>
  </si>
  <si>
    <t>FRE</t>
  </si>
  <si>
    <t>AR</t>
  </si>
  <si>
    <t>OR</t>
  </si>
  <si>
    <t>F1</t>
  </si>
  <si>
    <t>BG</t>
  </si>
  <si>
    <t>PP</t>
  </si>
  <si>
    <t>OSS</t>
  </si>
  <si>
    <t>OMM</t>
  </si>
  <si>
    <t>F2</t>
  </si>
  <si>
    <t>OLL</t>
  </si>
  <si>
    <t>F3</t>
  </si>
  <si>
    <t>OXL</t>
  </si>
  <si>
    <t>F4</t>
  </si>
  <si>
    <t>BW</t>
  </si>
  <si>
    <t>IV</t>
  </si>
  <si>
    <t>OXS</t>
  </si>
  <si>
    <t>BU</t>
  </si>
  <si>
    <t>GD</t>
  </si>
  <si>
    <t>12FW SMB_02_FLAT_RD_KIDS</t>
  </si>
  <si>
    <t>BILTRE2201</t>
  </si>
  <si>
    <t>JAHT1MUC/MUCHO AMOR</t>
  </si>
  <si>
    <t>BILTRE2204</t>
  </si>
  <si>
    <t>9635307/MUTED TRUCKER CHARCOAL</t>
  </si>
  <si>
    <t>ELSTRE2222</t>
  </si>
  <si>
    <t>13SS ELS 03_SNAP_BK</t>
  </si>
  <si>
    <t>ELSTRE2223</t>
  </si>
  <si>
    <t>13SS ELS 04_SNAP_BL</t>
  </si>
  <si>
    <t>ELSTRE2224</t>
  </si>
  <si>
    <t>13SS ELS 21_SNAP_GR</t>
  </si>
  <si>
    <t>ELSTRE2723</t>
  </si>
  <si>
    <t>13SS ELS 04_SNAP_BL_KIDS</t>
  </si>
  <si>
    <t>ELSTRE2724</t>
  </si>
  <si>
    <t>13SS ELS 21_SNAP_GR_KIDS</t>
  </si>
  <si>
    <t>GOOTRE2011</t>
  </si>
  <si>
    <t>101-4283-NVY</t>
  </si>
  <si>
    <t>GOOTRE2012</t>
  </si>
  <si>
    <t>101-2153-NVY</t>
  </si>
  <si>
    <t>GOOTRE2015</t>
  </si>
  <si>
    <t>101-2152-PIN</t>
  </si>
  <si>
    <t>GOOTRE2016</t>
  </si>
  <si>
    <t>101-2155-GRY</t>
  </si>
  <si>
    <t>GOOTRE2206</t>
  </si>
  <si>
    <t>101-5152-NVY</t>
  </si>
  <si>
    <t>GOOTRE2207</t>
  </si>
  <si>
    <t>101-4918-BRO</t>
  </si>
  <si>
    <t>GOOTRE2208</t>
  </si>
  <si>
    <t>101-0551-OLI</t>
  </si>
  <si>
    <t>GOOTRE2209</t>
  </si>
  <si>
    <t>101-2758-BRO</t>
  </si>
  <si>
    <t>GOOTRE2210</t>
  </si>
  <si>
    <t>101-3049-BLU</t>
  </si>
  <si>
    <t>GOOTRE2211</t>
  </si>
  <si>
    <t>101-4405-MAR</t>
  </si>
  <si>
    <t>GOOTRE2212</t>
  </si>
  <si>
    <t>101-4281-KHA</t>
  </si>
  <si>
    <t>NIXTRE2201</t>
  </si>
  <si>
    <t>C1912001-00/MADOC TRUCKER HAT</t>
  </si>
  <si>
    <t>NIXTRE2202</t>
  </si>
  <si>
    <t>C1862005-00/ICONED TRUKER HAT</t>
  </si>
  <si>
    <t>NIXTRE2203</t>
  </si>
  <si>
    <t>C2003001-00/RERUN TRUCKER HAT</t>
  </si>
  <si>
    <t>13SS SMB CAP_01_FLAT_BK</t>
  </si>
  <si>
    <t>VBLBAE2204</t>
  </si>
  <si>
    <t>13SS VB 05_CURVED_CAMO</t>
  </si>
  <si>
    <t>VBLBAE2205</t>
  </si>
  <si>
    <t>13SS VB 08_CAMP_NV</t>
  </si>
  <si>
    <t>VBLBAE2704</t>
  </si>
  <si>
    <t>13SS VB 05_CURVED_CAMO_KIDS</t>
  </si>
  <si>
    <t>SPORTS</t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</si>
  <si>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</si>
  <si>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</si>
  <si>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</si>
  <si>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</si>
  <si>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</si>
  <si>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</si>
  <si>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</si>
  <si>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</si>
  <si>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</si>
  <si>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</si>
  <si>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</si>
  <si>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NEW</t>
  </si>
  <si>
    <t>F-HAT</t>
  </si>
  <si>
    <t>ADA</t>
  </si>
  <si>
    <t>F-CAP</t>
  </si>
  <si>
    <t>이미지</t>
    <phoneticPr fontId="6" type="noConversion"/>
  </si>
  <si>
    <t>브랜드/품목</t>
    <phoneticPr fontId="6" type="noConversion"/>
  </si>
  <si>
    <t>품번색상</t>
    <phoneticPr fontId="6" type="noConversion"/>
  </si>
  <si>
    <t>TAG가</t>
    <phoneticPr fontId="6" type="noConversion"/>
  </si>
  <si>
    <t>현판매가</t>
    <phoneticPr fontId="6" type="noConversion"/>
  </si>
  <si>
    <t>최초출고일</t>
    <phoneticPr fontId="6" type="noConversion"/>
  </si>
  <si>
    <t>판매율</t>
    <phoneticPr fontId="6" type="noConversion"/>
  </si>
  <si>
    <t>수량</t>
    <phoneticPr fontId="6" type="noConversion"/>
  </si>
  <si>
    <t>기간일평균수량</t>
    <phoneticPr fontId="6" type="noConversion"/>
  </si>
  <si>
    <t>총일수</t>
    <phoneticPr fontId="6" type="noConversion"/>
  </si>
  <si>
    <t>일평균수량</t>
    <phoneticPr fontId="6" type="noConversion"/>
  </si>
  <si>
    <t>기간일수</t>
    <phoneticPr fontId="6" type="noConversion"/>
  </si>
  <si>
    <t>소진예상일</t>
    <phoneticPr fontId="6" type="noConversion"/>
  </si>
  <si>
    <t>소진예상일수</t>
    <phoneticPr fontId="6" type="noConversion"/>
  </si>
  <si>
    <t>예상수량</t>
    <phoneticPr fontId="6" type="noConversion"/>
  </si>
  <si>
    <t>ELSBPE0603PK</t>
  </si>
  <si>
    <t>기간수량</t>
    <phoneticPr fontId="6" type="noConversion"/>
  </si>
  <si>
    <t>최초일</t>
    <phoneticPr fontId="6" type="noConversion"/>
  </si>
  <si>
    <t>PLAUME0204YE</t>
  </si>
  <si>
    <t>SMBFLE0701BL</t>
  </si>
  <si>
    <t>PLAUME0703BK</t>
  </si>
  <si>
    <t>ELSBAE0052BL</t>
  </si>
  <si>
    <t>ELSBAE0052PP</t>
  </si>
  <si>
    <t>ELSBAE0052YE</t>
  </si>
  <si>
    <t>ELSFIE0743YE</t>
  </si>
  <si>
    <t>ELSTRE2203BW</t>
  </si>
  <si>
    <t>ELSTRE2703BW</t>
  </si>
  <si>
    <t>ELSTRE2204BL</t>
  </si>
  <si>
    <t>ELSTRE2704BL</t>
  </si>
  <si>
    <t>ELSTRE2704OR</t>
  </si>
  <si>
    <t>ELSTRE2205GR</t>
  </si>
  <si>
    <t>ELSTRE2705GR</t>
  </si>
  <si>
    <t>ELSTRE2206PK</t>
  </si>
  <si>
    <t>ELSTRE2706PK</t>
  </si>
  <si>
    <t>ELSTRE2207BL</t>
  </si>
  <si>
    <t>ELSTRE2707BL</t>
  </si>
  <si>
    <t>ELSTRE2044YE</t>
  </si>
  <si>
    <t>ELSTRE2744YE</t>
  </si>
  <si>
    <t>ELSTRE2046BK</t>
  </si>
  <si>
    <t>ELSTRE2746BK</t>
  </si>
  <si>
    <t>SMBFIE0206BK</t>
  </si>
  <si>
    <t>SMBFIE0705BK</t>
  </si>
  <si>
    <t>SMBFIE0707NY</t>
  </si>
  <si>
    <t>SMBFIE0721WH</t>
  </si>
  <si>
    <t>SMBFIE0709PK</t>
  </si>
  <si>
    <t>SMBFIE0215BK</t>
  </si>
  <si>
    <t>SMBBAE0222NY</t>
  </si>
  <si>
    <t>SMBBAE0222GY</t>
  </si>
  <si>
    <t>SMBBAE0722GY</t>
  </si>
  <si>
    <t>SMBBAE0229NY</t>
  </si>
  <si>
    <t>SMBFLE0742NY</t>
  </si>
  <si>
    <t>SMBFLE0757PK</t>
  </si>
  <si>
    <t>ELSFIE0710GY</t>
  </si>
  <si>
    <t>ELSFIE0711PK</t>
  </si>
  <si>
    <t>ELSTRE2215RE</t>
  </si>
  <si>
    <t>ELSTRE2715RE</t>
  </si>
  <si>
    <t>ELSTRE2215BL</t>
  </si>
  <si>
    <t>ELSTRE2715BL</t>
  </si>
  <si>
    <t>ELSTRE2216PK</t>
  </si>
  <si>
    <t>ELSTRE2716PK</t>
  </si>
  <si>
    <t>ELSTRE2218LI</t>
  </si>
  <si>
    <t>ELSTRE2718LI</t>
  </si>
  <si>
    <t>ELSFIE0720GY</t>
  </si>
  <si>
    <t>ELSFIE0220PK</t>
  </si>
  <si>
    <t>ELSFIE0720PK</t>
  </si>
  <si>
    <t>ELSTRE2222BK</t>
  </si>
  <si>
    <t>ELSTRE2724GR</t>
  </si>
  <si>
    <t>ELSFIE0726OR</t>
  </si>
  <si>
    <t>PLAUME0003BW</t>
  </si>
  <si>
    <t>PLAUME0004BL</t>
  </si>
  <si>
    <t>ELSTSE2232BK</t>
  </si>
  <si>
    <t>ELSTSE2732BK</t>
  </si>
  <si>
    <t>ELSTSE2265RE</t>
  </si>
  <si>
    <t>ELSTSE2233GR</t>
  </si>
  <si>
    <t>ELSTSE2234PK</t>
  </si>
  <si>
    <t>ELSTSE2734PK</t>
  </si>
  <si>
    <t>ELSTSE2266NY</t>
  </si>
  <si>
    <t>ELSTSE2235MT</t>
  </si>
  <si>
    <t>ELSTSE2735MT</t>
  </si>
  <si>
    <t>ELSTSE2736BK</t>
  </si>
  <si>
    <t>ELSTSE2253YE</t>
  </si>
  <si>
    <t>ELSTSE2753YE</t>
  </si>
  <si>
    <t>ELSTSE2254OR</t>
  </si>
  <si>
    <t>ELSTSE2754OR</t>
  </si>
  <si>
    <t>ELSTSE2231KH</t>
  </si>
  <si>
    <t>ELSTSE2731KH</t>
  </si>
  <si>
    <t>ELSTSE2731BK</t>
  </si>
  <si>
    <t>ELSTSE2231RE</t>
  </si>
  <si>
    <t>ELSTSE2731RE</t>
  </si>
  <si>
    <t>SMBFIE0634RE</t>
  </si>
  <si>
    <t>ELSBPE0601BK</t>
  </si>
  <si>
    <t>차기입고일</t>
    <phoneticPr fontId="6" type="noConversion"/>
  </si>
  <si>
    <t>품번색상2</t>
    <phoneticPr fontId="6" type="noConversion"/>
  </si>
  <si>
    <t>추가</t>
    <phoneticPr fontId="6" type="noConversion"/>
  </si>
  <si>
    <t>현재</t>
    <phoneticPr fontId="6" type="noConversion"/>
  </si>
  <si>
    <t>러닝품번색상</t>
    <phoneticPr fontId="6" type="noConversion"/>
  </si>
  <si>
    <t>60% 초과</t>
    <phoneticPr fontId="6" type="noConversion"/>
  </si>
  <si>
    <t>~</t>
    <phoneticPr fontId="6" type="noConversion"/>
  </si>
  <si>
    <t>기간시점</t>
    <phoneticPr fontId="6" type="noConversion"/>
  </si>
  <si>
    <t>누계수량</t>
    <phoneticPr fontId="6" type="noConversion"/>
  </si>
  <si>
    <t>입고</t>
    <phoneticPr fontId="6" type="noConversion"/>
  </si>
  <si>
    <t>판매</t>
    <phoneticPr fontId="6" type="noConversion"/>
  </si>
  <si>
    <t>재고</t>
    <phoneticPr fontId="6" type="noConversion"/>
  </si>
  <si>
    <t>입고예정</t>
    <phoneticPr fontId="6" type="noConversion"/>
  </si>
  <si>
    <t>발주</t>
    <phoneticPr fontId="6" type="noConversion"/>
  </si>
  <si>
    <t>발주</t>
    <phoneticPr fontId="6" type="noConversion"/>
  </si>
  <si>
    <t>ELSFIE0661BK</t>
    <phoneticPr fontId="6" type="noConversion"/>
  </si>
  <si>
    <t>기획현황/입고현황 내역 붙여넣기</t>
  </si>
  <si>
    <t>E1</t>
    <phoneticPr fontId="6" type="noConversion"/>
  </si>
  <si>
    <t>E0,E2</t>
    <phoneticPr fontId="6" type="noConversion"/>
  </si>
  <si>
    <t>종결시점</t>
    <phoneticPr fontId="6" type="noConversion"/>
  </si>
  <si>
    <t>ELSTLE2230</t>
  </si>
  <si>
    <t>13SS_ELSTINKO_RAGLAN_07_BL</t>
  </si>
  <si>
    <t>ELSTLE2730</t>
  </si>
  <si>
    <t>ELSTSE2233</t>
  </si>
  <si>
    <t>13SS_ELSTINKO_PK_TSHIRT_03_GR</t>
  </si>
  <si>
    <t>ELSTSE2234</t>
  </si>
  <si>
    <t>13SS_ELSTINKO_PK_TSHIRT_08_PK</t>
  </si>
  <si>
    <t>ELSTSE2237</t>
  </si>
  <si>
    <t>13SS_ELSTINKO_TSHIRT_12_BK</t>
  </si>
  <si>
    <t>ELSTSE2240</t>
  </si>
  <si>
    <t>13SS_ELSTINKO_TSHIRT_12_YE</t>
  </si>
  <si>
    <t>ELSTSE2266</t>
  </si>
  <si>
    <t>13SS_ELSTINKO_PK_TSHIRT_08_NV</t>
  </si>
  <si>
    <t>ELSTSE2734</t>
  </si>
  <si>
    <t>13SS_ELSTINKO_PK_TSHIRT_08_PK_KIDS</t>
  </si>
  <si>
    <t>ELSTSE2737</t>
  </si>
  <si>
    <t>13SS_ELSTINKO_TSHIRT_12_BK_KIDS</t>
  </si>
  <si>
    <t>ELSTSE2740</t>
  </si>
  <si>
    <t>13SS_ELSTINKO_TSHIRT_12_YE_KIDS</t>
  </si>
  <si>
    <t>ELSTSE2766</t>
  </si>
  <si>
    <t>13SS_ELSTINKO_PK_TSHIRT_08_NV_KIDS</t>
  </si>
  <si>
    <t>SMBTRE2221</t>
  </si>
  <si>
    <t>13SS SMB CAP_22_FLAT_PP</t>
  </si>
  <si>
    <t>수량</t>
    <phoneticPr fontId="6" type="noConversion"/>
  </si>
  <si>
    <t>ELSFI620RE</t>
  </si>
  <si>
    <t>ELSFI620BK</t>
  </si>
  <si>
    <t>ELSFI620YE</t>
  </si>
  <si>
    <t>ELSFI640GR</t>
  </si>
  <si>
    <t>ELSFI641BW</t>
  </si>
  <si>
    <t>ELSFI642BL</t>
  </si>
  <si>
    <t>ELSFI643PK</t>
  </si>
  <si>
    <t>ELSBA649KH</t>
  </si>
  <si>
    <t>ELSBA649PK</t>
  </si>
  <si>
    <t>ELSFI661BK</t>
  </si>
  <si>
    <t>ELSTLE2210</t>
  </si>
  <si>
    <t>13SS_ELSTINKO_RAGLAN_01_BK</t>
  </si>
  <si>
    <t>ELSTLE2213</t>
  </si>
  <si>
    <t>13SS_ELSTINKO_RAGLAN_07_BK</t>
  </si>
  <si>
    <t>ELSTLE2214</t>
  </si>
  <si>
    <t>13SS_ELSTINKO_RAGLAN_07_GY</t>
  </si>
  <si>
    <t>ELSTLE2217</t>
  </si>
  <si>
    <t>13SS_ELSTINKO_RAGLAN_06_BK</t>
  </si>
  <si>
    <t>ELSTLE2224</t>
  </si>
  <si>
    <t>13SS_ELSTINKO_RAGLAN_07_BR</t>
  </si>
  <si>
    <t>ELSTLE2710</t>
  </si>
  <si>
    <t>ELSTLE2713</t>
  </si>
  <si>
    <t>ELSTLE2714</t>
  </si>
  <si>
    <t>ELSTLE2724</t>
  </si>
  <si>
    <t>13SS_ELSTINKO_RAGLAN_07_BR_KIDS</t>
  </si>
  <si>
    <t>ELSTLE2212</t>
  </si>
  <si>
    <t>13SS_ELSTINKO_RAGLAN_04_GR</t>
  </si>
  <si>
    <t>ELSTLE2216</t>
  </si>
  <si>
    <t>13SS_ELSTINKO_RAGLAN_05_BL</t>
  </si>
  <si>
    <t>ELSTLE2218</t>
  </si>
  <si>
    <t>13SS_ELSTINKO_RAGLAN_08_PK</t>
  </si>
  <si>
    <t>ELSTLE2712</t>
  </si>
  <si>
    <t>ELSTLE2718</t>
  </si>
  <si>
    <t>13SS_ELSTINKO_RAGLAN_08_PK_KIDS</t>
  </si>
  <si>
    <t>BROTRE2206</t>
  </si>
  <si>
    <t>13-SS-BRO-13-NV</t>
  </si>
  <si>
    <t>BROTRE2207</t>
  </si>
  <si>
    <t>13-SS-BRO-11-BK</t>
  </si>
  <si>
    <t>ELSTSE2239</t>
  </si>
  <si>
    <t>13SS_ELSTINKO_TSHIRT_12_PK</t>
  </si>
  <si>
    <t>ELSTSE2241</t>
  </si>
  <si>
    <t>13SS_ELSTINKO_RAGLAN_09_COR</t>
  </si>
  <si>
    <t>ELSTSE2245</t>
  </si>
  <si>
    <t>13SS_ELSTINKO_TSHIRT_13_PP</t>
  </si>
  <si>
    <t>ELSTSE2739</t>
  </si>
  <si>
    <t>13SS_ELSTINKO_TSHIRT_12_PK_KIDS</t>
  </si>
  <si>
    <t>ELSTSE2741</t>
  </si>
  <si>
    <t>13SS_ELSTINKO_RAGLAN_09_COR_KIDS</t>
  </si>
  <si>
    <t>ELSTSE2745</t>
  </si>
  <si>
    <t>13SS_ELSTINKO_TSHIRT_13_PP_KIDS</t>
  </si>
  <si>
    <t>NOVBAE2209</t>
  </si>
  <si>
    <t>13-SS-NOV-05-BK</t>
  </si>
  <si>
    <t>SMBTRE2220</t>
  </si>
  <si>
    <t>13SS SMB CAP_21_FLAT_NV</t>
  </si>
  <si>
    <t>VBLFIE2213</t>
  </si>
  <si>
    <t>13SS VB 06_WIRE_BG</t>
  </si>
  <si>
    <t>VBLFIE2214</t>
  </si>
  <si>
    <t>13SS VB 07_WIRE_GR</t>
  </si>
  <si>
    <t>ELSFIE0620YE</t>
  </si>
  <si>
    <t>ELSTLE2209</t>
  </si>
  <si>
    <t>13SS_ELSTINKO_RAGLAN_03_WT</t>
  </si>
  <si>
    <t>ELSTLE2211</t>
  </si>
  <si>
    <t>13SS_ELSTINKO_RAGLAN_02_WT</t>
  </si>
  <si>
    <t>ELSTLE2260</t>
  </si>
  <si>
    <t>13SS_ELSTINKO_RAGLAN_10_PK</t>
  </si>
  <si>
    <t>ELSTLE2709</t>
  </si>
  <si>
    <t>ELSTLE2711</t>
  </si>
  <si>
    <t>ELSTSE2238</t>
  </si>
  <si>
    <t>13SS_ELSTINKO_TSHIRT_12_MT</t>
  </si>
  <si>
    <t>ELSTSE2258</t>
  </si>
  <si>
    <t>13SS_ELSTINKO_TSHIRT_17_RD</t>
  </si>
  <si>
    <t>ELSTSE2259</t>
  </si>
  <si>
    <t>13SS_ELSTINKO_TSHIRT_17_BL</t>
  </si>
  <si>
    <t>ELSTSE2738</t>
  </si>
  <si>
    <t>13SS_ELSTINKO_TSHIRT_12_MT_KIDS</t>
  </si>
  <si>
    <t>ELSTSE2754</t>
  </si>
  <si>
    <t>13SS_ELSTINKO_PK_TSHIRT_10_OR_KIDS</t>
  </si>
  <si>
    <t>ELSTSE2758</t>
  </si>
  <si>
    <t>13SS_ELSTINKO_TSHIRT_17_RD_KIDS</t>
  </si>
  <si>
    <t>ELSTSE2759</t>
  </si>
  <si>
    <t>13SS_ELSTINKO_TSHIRT_17_BL_KIDS</t>
  </si>
  <si>
    <t>FFTFIE2214</t>
  </si>
  <si>
    <t>ELSTRE2205</t>
  </si>
  <si>
    <t>ELSTSE2254</t>
  </si>
  <si>
    <t>13SS_ELSTINKO_PK_TSHIRT_10_OR</t>
  </si>
  <si>
    <t>ELSTRE2046</t>
  </si>
  <si>
    <t>ELSTRE2215</t>
  </si>
  <si>
    <t>13SS ELS 16_SNAP_RD</t>
  </si>
  <si>
    <t>ELSTRE2216</t>
  </si>
  <si>
    <t>13SS ELS 18_SNAP_PK</t>
  </si>
  <si>
    <t>ELSTRE2705</t>
  </si>
  <si>
    <t>ELSTRE2715</t>
  </si>
  <si>
    <t>13SS ELS 16_SNAP_RD_KIDS</t>
  </si>
  <si>
    <t>ELSTRE2716</t>
  </si>
  <si>
    <t>13SS ELS 18_SNAP_PK_KIDS</t>
  </si>
  <si>
    <t>ELSTRE2746</t>
  </si>
  <si>
    <t>ELSTSE2251</t>
  </si>
  <si>
    <t>13SS_ELSTINKO_TSHIRT_02_WT</t>
  </si>
  <si>
    <t>ELSTSE2751</t>
  </si>
  <si>
    <t>13SS_ELSTINKO_TSHIRT_02_WT_KIDS</t>
  </si>
  <si>
    <t>ELSTRE2217</t>
  </si>
  <si>
    <t>13SS ELS 20_SNAP_OR</t>
  </si>
  <si>
    <t>ELSTRE2717</t>
  </si>
  <si>
    <t>13SS ELS 20_SNAP_OR_KIDS</t>
  </si>
  <si>
    <t>ELSTSE2231</t>
  </si>
  <si>
    <t>13SS_ELSTINKO_PK_TSHIRT_05_CAMO</t>
  </si>
  <si>
    <t>ELSTSE2236</t>
  </si>
  <si>
    <t>13SS_ELSTINKO_PK_TSHIRT_10_BK</t>
  </si>
  <si>
    <t>ELSTSE2243</t>
  </si>
  <si>
    <t>13SS_ELSTINKO_TSHIRT_13_YE</t>
  </si>
  <si>
    <t>ELSTSE2263</t>
  </si>
  <si>
    <t>13SS_ELSTINKO_TSHIRT_13_IVORY</t>
  </si>
  <si>
    <t>ELSTSE2264</t>
  </si>
  <si>
    <t>13SS_ELSTINKO_TSHIRT_13_NV</t>
  </si>
  <si>
    <t>ELSTSE2731</t>
  </si>
  <si>
    <t>13SS_ELSTINKO_PK_TSHIRT_05_CAMO_KIDS</t>
  </si>
  <si>
    <t>ELSTSE2743</t>
  </si>
  <si>
    <t>13SS_ELSTINKO_TSHIRT_13_YE_KIDS</t>
  </si>
  <si>
    <t>ELSTSE2763</t>
  </si>
  <si>
    <t>13SS_ELSTINKO_TSHIRT_13_IVORY_KIDS</t>
  </si>
  <si>
    <t>ELSTSE2764</t>
  </si>
  <si>
    <t>13SS_ELSTINKO_TSHIRT_13_NV_KIDS</t>
  </si>
  <si>
    <t>ELSTLE2215</t>
  </si>
  <si>
    <t>13SS_ELSTINKO_RAGLAN_08_NV</t>
  </si>
  <si>
    <t>ELSTLE2715</t>
  </si>
  <si>
    <t>ELSTRE2044</t>
  </si>
  <si>
    <t>ELSTRE2206</t>
  </si>
  <si>
    <t>ELSTRE2218</t>
  </si>
  <si>
    <t>13SS ELS 23_SNAP_LM</t>
  </si>
  <si>
    <t>ELSTRE2706</t>
  </si>
  <si>
    <t>ELSTRE2718</t>
  </si>
  <si>
    <t>13SS ELS 23_SNAP_LM_KIDS</t>
  </si>
  <si>
    <t>ELSTRE2744</t>
  </si>
  <si>
    <t>ELSTSE2261</t>
  </si>
  <si>
    <t>13SS_ELSTINKO_TSHIRT_04_PK</t>
  </si>
  <si>
    <t>ELSTSE2262</t>
  </si>
  <si>
    <t>13SS_ELSTINKO_TSHIRT_11_MT</t>
  </si>
  <si>
    <t>ELSTSE2736</t>
  </si>
  <si>
    <t>13SS_ELSTINKO_PK_TSHIRT_10_BK_KIDS</t>
  </si>
  <si>
    <t>ELSTSE2762</t>
  </si>
  <si>
    <t>13SS_ELSTINKO_TSHIRT_11_MT_KIDS</t>
  </si>
  <si>
    <t>JILFAE2229</t>
  </si>
  <si>
    <t>13-SS-SP-62</t>
  </si>
  <si>
    <t>JOIFAE2701</t>
  </si>
  <si>
    <t>JOIEBETE-KIDS-06</t>
  </si>
  <si>
    <t>JOIFAE2702</t>
  </si>
  <si>
    <t>JOIEBETE-KIDS-07</t>
  </si>
  <si>
    <t>JOIFAE2704</t>
  </si>
  <si>
    <t>13-SS-JOIE-KIDS-01</t>
  </si>
  <si>
    <t>JOIFAE2705</t>
  </si>
  <si>
    <t>13-SS-JOIE-KIDS-03</t>
  </si>
  <si>
    <t>데이터</t>
  </si>
  <si>
    <t>총합계</t>
  </si>
  <si>
    <t>브랜드품목</t>
  </si>
  <si>
    <t>ELS-가방</t>
  </si>
  <si>
    <t>HCU</t>
  </si>
  <si>
    <t>VBL</t>
  </si>
  <si>
    <t xml:space="preserve"> 입고수량</t>
  </si>
  <si>
    <t xml:space="preserve"> 판매수량</t>
  </si>
  <si>
    <t xml:space="preserve"> 판매율</t>
  </si>
  <si>
    <t>년도시즌</t>
  </si>
  <si>
    <t>ELSMIE2037</t>
  </si>
  <si>
    <t>ELSTRE2202</t>
  </si>
  <si>
    <t>ELSTRE2203</t>
  </si>
  <si>
    <t>ELSTRE2204</t>
  </si>
  <si>
    <t>ELSTRE2207</t>
  </si>
  <si>
    <t>ELSTRE2208</t>
  </si>
  <si>
    <t>ELSTRE2702</t>
  </si>
  <si>
    <t>ELSTRE2703</t>
  </si>
  <si>
    <t>ELSTRE2704</t>
  </si>
  <si>
    <t>ELSTRE2707</t>
  </si>
  <si>
    <t>ELSTRE2708</t>
  </si>
  <si>
    <t>ELSTSE2252</t>
  </si>
  <si>
    <t>13SS_ELSTINKO_TSHIRT_10_RD</t>
  </si>
  <si>
    <t>JILFAE2232</t>
  </si>
  <si>
    <t>13-SS-SP45</t>
  </si>
  <si>
    <t>JILFAE2233</t>
  </si>
  <si>
    <t>13-SS-SP54</t>
  </si>
  <si>
    <t>JILFEE2231</t>
  </si>
  <si>
    <t>13-SS-SP-23</t>
  </si>
  <si>
    <t>ELSTSE2242</t>
  </si>
  <si>
    <t>13SS_ELSTINKO_RAGLAN_09_YE</t>
  </si>
  <si>
    <t>ELSTSE2244</t>
  </si>
  <si>
    <t>13SS_ELSTINKO_TSHIRT_07_NV</t>
  </si>
  <si>
    <t>ELSTSE2246</t>
  </si>
  <si>
    <t>13SS_ELSTINKO_TSHIRT_13_BK</t>
  </si>
  <si>
    <t>ELSTSE2248</t>
  </si>
  <si>
    <t>13SS_ELSTINKO_TSHIRT_13_WLEO</t>
  </si>
  <si>
    <t>ELSTSE2249</t>
  </si>
  <si>
    <t>13SS_ELSTINKO_TSHIRT_13_ZIB</t>
  </si>
  <si>
    <t>ELSTSE2250</t>
  </si>
  <si>
    <t>13SS_ELSTINKO_TSHIRT_01_NV</t>
  </si>
  <si>
    <t>ELSTSE2742</t>
  </si>
  <si>
    <t>13SS_ELSTINKO_RAGLAN_09_YE_KIDS</t>
  </si>
  <si>
    <t>ELSTSE2744</t>
  </si>
  <si>
    <t>13SS_ELSTINKO_TSHIRT_07_NV_KIDS</t>
  </si>
  <si>
    <t>ELSTSE2746</t>
  </si>
  <si>
    <t>13SS_ELSTINKO_TSHIRT_13_BK_KIDS</t>
  </si>
  <si>
    <t>ELSTSE2748</t>
  </si>
  <si>
    <t>13SS_ELSTINKO_TSHIRT_13_WLEO_KIDS</t>
  </si>
  <si>
    <t>ELSTSE2749</t>
  </si>
  <si>
    <t>13SS_ELSTINKO_TSHIRT_13_ZIB_KIDS</t>
  </si>
  <si>
    <t>ELSTSE2750</t>
  </si>
  <si>
    <t>13SS_ELSTINKO_TSHIRT_01_NV_KIDS</t>
  </si>
  <si>
    <t>ELSTSE2253</t>
  </si>
  <si>
    <t>13SS_ELSTINKO_PK_TSHIRT_10_YE</t>
  </si>
  <si>
    <t>ELSTSE2753</t>
  </si>
  <si>
    <t>13SS_ELSTINKO_PK_TSHIRT_10_YE_KIDS</t>
  </si>
  <si>
    <t>JILFAE2031</t>
  </si>
  <si>
    <t>12SS-SP72</t>
  </si>
  <si>
    <t>JILFEE2740</t>
  </si>
  <si>
    <t>JILLBY-KIDS-02</t>
  </si>
  <si>
    <t>성별</t>
    <phoneticPr fontId="6" type="noConversion"/>
  </si>
  <si>
    <t>누계시점</t>
    <phoneticPr fontId="6" type="noConversion"/>
  </si>
  <si>
    <t>발주일</t>
  </si>
  <si>
    <t>품번색상</t>
  </si>
  <si>
    <t>오더차수</t>
  </si>
  <si>
    <t>업체명</t>
  </si>
  <si>
    <t>차기입고일</t>
  </si>
  <si>
    <t xml:space="preserve"> 미입고수량</t>
  </si>
  <si>
    <t>FOREMOST</t>
  </si>
  <si>
    <t/>
  </si>
  <si>
    <t>캡보이</t>
  </si>
  <si>
    <t>동일모자</t>
  </si>
  <si>
    <t>성진</t>
  </si>
  <si>
    <t>바이칼</t>
  </si>
  <si>
    <t>대경</t>
  </si>
  <si>
    <t>아트인드림</t>
  </si>
  <si>
    <t>EVERGREEN</t>
  </si>
  <si>
    <t>FLAT FITTY</t>
  </si>
  <si>
    <t>ELSBA052BL</t>
  </si>
  <si>
    <t>ELSBA052PP</t>
  </si>
  <si>
    <t>ELSBA052YE</t>
  </si>
  <si>
    <t>ELSFI220PK</t>
  </si>
  <si>
    <t>ELSFI020YE</t>
  </si>
  <si>
    <t>ELSFI061BK</t>
  </si>
  <si>
    <t>ELSFI710GY</t>
  </si>
  <si>
    <t>ELSFI711PK</t>
  </si>
  <si>
    <t>ELSFI720GY</t>
  </si>
  <si>
    <t>ELSFI720PK</t>
  </si>
  <si>
    <t>ELSFI726OR</t>
  </si>
  <si>
    <t>ELSFI043YE</t>
  </si>
  <si>
    <t>ELSTR044YE</t>
  </si>
  <si>
    <t>ELSTR046BK</t>
  </si>
  <si>
    <t>ELSTR203BW</t>
  </si>
  <si>
    <t>ELSTR204BL</t>
  </si>
  <si>
    <t>ELSTR205GR</t>
  </si>
  <si>
    <t>ELSTR206PK</t>
  </si>
  <si>
    <t>ELSTR207BL</t>
  </si>
  <si>
    <t>ELSTR215BL</t>
  </si>
  <si>
    <t>ELSTR215RE</t>
  </si>
  <si>
    <t>ELSTR216PK</t>
  </si>
  <si>
    <t>ELSTR218LI</t>
  </si>
  <si>
    <t>ELSTR222BK</t>
  </si>
  <si>
    <t>ELSTR703BW</t>
  </si>
  <si>
    <t>ELSTR704BL</t>
  </si>
  <si>
    <t>ELSTR704OR</t>
  </si>
  <si>
    <t>ELSTR705GR</t>
  </si>
  <si>
    <t>ELSTR706PK</t>
  </si>
  <si>
    <t>ELSTR707BL</t>
  </si>
  <si>
    <t>ELSTR715BL</t>
  </si>
  <si>
    <t>ELSTR715RE</t>
  </si>
  <si>
    <t>ELSTR716PK</t>
  </si>
  <si>
    <t>ELSTR718LI</t>
  </si>
  <si>
    <t>ELSTR724GR</t>
  </si>
  <si>
    <t>ELSTR744YE</t>
  </si>
  <si>
    <t>ELSTR746BK</t>
  </si>
  <si>
    <t>ELSBP601BK</t>
  </si>
  <si>
    <t>ELSBP603PK</t>
  </si>
  <si>
    <t>SMBBA222GY</t>
  </si>
  <si>
    <t>SMBBA222NY</t>
  </si>
  <si>
    <t>SMBBA229NY</t>
  </si>
  <si>
    <t>SMBBA722GY</t>
  </si>
  <si>
    <t>SMBFI206BK</t>
  </si>
  <si>
    <t>SMBFI215BK</t>
  </si>
  <si>
    <t>SMBFI634RE</t>
  </si>
  <si>
    <t>SMBFI705BK</t>
  </si>
  <si>
    <t>SMBFI707NY</t>
  </si>
  <si>
    <t>SMBFI709PK</t>
  </si>
  <si>
    <t>SMBFI721WH</t>
  </si>
  <si>
    <t>SMBFL701BL</t>
  </si>
  <si>
    <t>SMBFL742NY</t>
  </si>
  <si>
    <t>SMBFL757PK</t>
  </si>
  <si>
    <t>PLAUM003BW</t>
  </si>
  <si>
    <t>PLAUM004BL</t>
  </si>
  <si>
    <t>PLAUM204YE</t>
  </si>
  <si>
    <t>PLAUM703BK</t>
  </si>
  <si>
    <t>일</t>
    <phoneticPr fontId="6" type="noConversion"/>
  </si>
  <si>
    <t>업체</t>
    <phoneticPr fontId="6" type="noConversion"/>
  </si>
  <si>
    <t>* 러닝 스타일의 경우는 'D0'부터 입고/판매/재고 자료포함, 'E5'까지 입고예정 자료포함</t>
    <phoneticPr fontId="6" type="noConversion"/>
  </si>
  <si>
    <t>13SS 판매진행 현황 (13.05.13시점 입고일 조정해야 하는 것)</t>
    <phoneticPr fontId="6" type="noConversion"/>
  </si>
  <si>
    <t>ELSFIE5647BK</t>
  </si>
  <si>
    <t>JILFAE2741</t>
  </si>
  <si>
    <t>JILLBY-KIDS-06</t>
  </si>
  <si>
    <t>JILFAE2742</t>
  </si>
  <si>
    <t>JILLBY-KIDS-07</t>
  </si>
  <si>
    <t>JILMIE2244</t>
  </si>
  <si>
    <t>13SS-SP59BG</t>
  </si>
  <si>
    <t>ELSTSE2247</t>
  </si>
  <si>
    <t>13SS_ELSTINKO_TSHIRT_13_LEO</t>
  </si>
  <si>
    <t>ELSTSE2747</t>
  </si>
  <si>
    <t>13SS_ELSTINKO_TSHIRT_13_LEO_KIDS</t>
  </si>
  <si>
    <t>ELSTSE2232</t>
  </si>
  <si>
    <t>13SS_ELSTINKO_PK_TSHIRT_01_BK</t>
  </si>
  <si>
    <t>ELSTSE2235</t>
  </si>
  <si>
    <t>13SS_ELSTINKO_PK_TSHIRT_09_MT</t>
  </si>
  <si>
    <t>ELSTSE2732</t>
  </si>
  <si>
    <t>13SS_ELSTINKO_PK_TSHIRT_01_BK_KIDS</t>
  </si>
  <si>
    <t>ELSTSE2735</t>
  </si>
  <si>
    <t>13SS_ELSTINKO_PK_TSHIRT_09_MT_KIDS</t>
  </si>
  <si>
    <t>JILFAE2224</t>
  </si>
  <si>
    <t>13-SS-SP27</t>
  </si>
  <si>
    <t>JILFAE2227</t>
  </si>
  <si>
    <t>13-SS-SP-56</t>
  </si>
  <si>
    <t>JILFAE2228</t>
  </si>
  <si>
    <t>13-SS-SP12</t>
  </si>
  <si>
    <t>JILFAE2234</t>
  </si>
  <si>
    <t>13-SS-SP11</t>
  </si>
  <si>
    <t>JILFEE2226</t>
  </si>
  <si>
    <t>13-SS-SP20</t>
  </si>
  <si>
    <t>JILFEE2236</t>
  </si>
  <si>
    <t>13SS-JILLBY-SP43</t>
  </si>
  <si>
    <t>ELSTSE2265</t>
  </si>
  <si>
    <t>13SS_ELSTINKO_PK_TSHIRT_01_RD</t>
  </si>
  <si>
    <t>ELSTSE2765</t>
  </si>
  <si>
    <t>13SS_ELSTINKO_PK_TSHIRT_01_RD_KIDS</t>
  </si>
  <si>
    <t>FFT</t>
  </si>
  <si>
    <t>JILFAE2221</t>
  </si>
  <si>
    <t>13-SS-SP15</t>
  </si>
  <si>
    <t>JILFAE2222</t>
  </si>
  <si>
    <t>13-SS-SP42</t>
  </si>
  <si>
    <t>JILFEE2223</t>
  </si>
  <si>
    <t>13-SS-SP44</t>
  </si>
  <si>
    <t>QF</t>
  </si>
  <si>
    <t>캡보이2</t>
  </si>
  <si>
    <t>KP</t>
  </si>
  <si>
    <t>Black point</t>
  </si>
  <si>
    <t>WP</t>
  </si>
  <si>
    <t>Brown point</t>
  </si>
  <si>
    <t>브랜드품목</t>
    <phoneticPr fontId="6" type="noConversion"/>
  </si>
  <si>
    <t>현재</t>
    <phoneticPr fontId="6" type="noConversion"/>
  </si>
  <si>
    <t>기존</t>
    <phoneticPr fontId="6" type="noConversion"/>
  </si>
  <si>
    <t>수정</t>
    <phoneticPr fontId="6" type="noConversion"/>
  </si>
  <si>
    <t>ELSFI020RE</t>
    <phoneticPr fontId="6" type="noConversion"/>
  </si>
  <si>
    <t>ELSFIE0031GR</t>
    <phoneticPr fontId="6" type="noConversion"/>
  </si>
  <si>
    <t>ELSFIE0031 GR</t>
    <phoneticPr fontId="6" type="noConversion"/>
  </si>
  <si>
    <t>ELSFI020BK</t>
    <phoneticPr fontId="6" type="noConversion"/>
  </si>
  <si>
    <t>ELSFI020YE</t>
    <phoneticPr fontId="6" type="noConversion"/>
  </si>
  <si>
    <t>ELSFI040GR</t>
    <phoneticPr fontId="6" type="noConversion"/>
  </si>
  <si>
    <t>ELSFI041BW</t>
    <phoneticPr fontId="6" type="noConversion"/>
  </si>
  <si>
    <t>ELSFI042BL</t>
    <phoneticPr fontId="6" type="noConversion"/>
  </si>
  <si>
    <t>ELSFI043PK</t>
    <phoneticPr fontId="6" type="noConversion"/>
  </si>
  <si>
    <t>ELSBA049KH</t>
    <phoneticPr fontId="6" type="noConversion"/>
  </si>
  <si>
    <t>ELSBA049PK</t>
    <phoneticPr fontId="6" type="noConversion"/>
  </si>
  <si>
    <t>ELSFI061BK</t>
    <phoneticPr fontId="6" type="noConversion"/>
  </si>
  <si>
    <t>ELSFI743PP</t>
    <phoneticPr fontId="6" type="noConversion"/>
  </si>
  <si>
    <t>ELSFI043PP</t>
    <phoneticPr fontId="6" type="noConversion"/>
  </si>
  <si>
    <t>ELSFI743YE</t>
    <phoneticPr fontId="6" type="noConversion"/>
  </si>
  <si>
    <t>ELSFI043YE</t>
    <phoneticPr fontId="6" type="noConversion"/>
  </si>
  <si>
    <t>러닝</t>
    <phoneticPr fontId="6" type="noConversion"/>
  </si>
  <si>
    <t>현판매가</t>
    <phoneticPr fontId="6" type="noConversion"/>
  </si>
  <si>
    <t>추가</t>
    <phoneticPr fontId="6" type="noConversion"/>
  </si>
  <si>
    <t>판매율</t>
    <phoneticPr fontId="6" type="noConversion"/>
  </si>
  <si>
    <t>예상수량</t>
    <phoneticPr fontId="6" type="noConversion"/>
  </si>
  <si>
    <t>브랜드/품목</t>
    <phoneticPr fontId="6" type="noConversion"/>
  </si>
  <si>
    <t>성별</t>
    <phoneticPr fontId="6" type="noConversion"/>
  </si>
  <si>
    <t>TAG가</t>
    <phoneticPr fontId="6" type="noConversion"/>
  </si>
  <si>
    <t>~</t>
    <phoneticPr fontId="6" type="noConversion"/>
  </si>
  <si>
    <t>입고</t>
    <phoneticPr fontId="6" type="noConversion"/>
  </si>
  <si>
    <t>재고</t>
    <phoneticPr fontId="6" type="noConversion"/>
  </si>
  <si>
    <t>누계수량</t>
    <phoneticPr fontId="6" type="noConversion"/>
  </si>
  <si>
    <t>총일수</t>
    <phoneticPr fontId="6" type="noConversion"/>
  </si>
  <si>
    <t>일평균수량</t>
    <phoneticPr fontId="6" type="noConversion"/>
  </si>
  <si>
    <t>기간수량</t>
    <phoneticPr fontId="6" type="noConversion"/>
  </si>
  <si>
    <t>판매기간일평균수량</t>
    <phoneticPr fontId="6" type="noConversion"/>
  </si>
  <si>
    <t>입고예정수량</t>
    <phoneticPr fontId="6" type="noConversion"/>
  </si>
  <si>
    <t>발주수량</t>
    <phoneticPr fontId="6" type="noConversion"/>
  </si>
  <si>
    <t>업체명</t>
    <phoneticPr fontId="6" type="noConversion"/>
  </si>
  <si>
    <t>발주일</t>
    <phoneticPr fontId="6" type="noConversion"/>
  </si>
  <si>
    <t>정렬=발주일내림</t>
    <phoneticPr fontId="6" type="noConversion"/>
  </si>
  <si>
    <t>러닝품번색상</t>
    <phoneticPr fontId="6" type="noConversion"/>
  </si>
  <si>
    <t>품번색상</t>
    <phoneticPr fontId="6" type="noConversion"/>
  </si>
  <si>
    <t>업체명</t>
    <phoneticPr fontId="6" type="noConversion"/>
  </si>
  <si>
    <t>러닝품번색상</t>
    <phoneticPr fontId="6" type="noConversion"/>
  </si>
  <si>
    <t>품번색상</t>
    <phoneticPr fontId="6" type="noConversion"/>
  </si>
  <si>
    <t>업체명</t>
    <phoneticPr fontId="6" type="noConversion"/>
  </si>
  <si>
    <t>발주일</t>
    <phoneticPr fontId="6" type="noConversion"/>
  </si>
  <si>
    <t>미입고</t>
    <phoneticPr fontId="6" type="noConversion"/>
  </si>
  <si>
    <t>러닝품번색상 오름차순</t>
    <phoneticPr fontId="6" type="noConversion"/>
  </si>
  <si>
    <t>년도시즌</t>
    <phoneticPr fontId="6" type="noConversion"/>
  </si>
  <si>
    <t>재고수량</t>
    <phoneticPr fontId="6" type="noConversion"/>
  </si>
  <si>
    <t>BMD</t>
  </si>
  <si>
    <t>13SS ELS MESH 04 _SQUARE_S.BL</t>
  </si>
  <si>
    <t>13SS ELS MESH 02_SNAP_YEL</t>
  </si>
  <si>
    <t>13SS ELS MESH 03_SNAP_BK</t>
  </si>
  <si>
    <t>13SS ELS MESH 05_SNAP_BUG</t>
  </si>
  <si>
    <t>13SS ELS MESH 06_SNAP_BR</t>
  </si>
  <si>
    <t>13SS ELS MESH 07_SNAP_OR</t>
  </si>
  <si>
    <t>13SS ELS MESH 08_SNAP_GR</t>
  </si>
  <si>
    <t>13SS ELS MESH 09_SNAP_PK</t>
  </si>
  <si>
    <t>13SS ELS MESH 10_SNAP_S.BL</t>
  </si>
  <si>
    <t>13SS ELS MESH 11_SNAP_KHA</t>
  </si>
  <si>
    <t>13SS ELS MESH 05_SNAP_BUG_KIDS</t>
  </si>
  <si>
    <t>13SS ELS MESH 06_SNAP_BR_KIDS</t>
  </si>
  <si>
    <t>13SS ELS MESH 07_SNAP_BL_KIDS</t>
  </si>
  <si>
    <t>13SS ELS MESH 08_SNAP_GR_KIDS</t>
  </si>
  <si>
    <t>13SS ELS MESH 09_SNAP_PK_KIDS</t>
  </si>
  <si>
    <t>13SS ELS MESH 10_SNAP_S.BL_KIDS</t>
  </si>
  <si>
    <t>13SS ELS MESH 11_SNAP_KHA_KIDS</t>
  </si>
  <si>
    <t>13SS ELS MESH 02_SNAP_YEL_KIDS</t>
  </si>
  <si>
    <t>13SS ELS MESH 03_SNAP_BK_KIDS</t>
  </si>
  <si>
    <t>NOV</t>
  </si>
  <si>
    <t>PLA-가방</t>
  </si>
  <si>
    <t>ZZZ-가방</t>
  </si>
  <si>
    <t>B1A</t>
  </si>
  <si>
    <t>BRO</t>
  </si>
  <si>
    <t>ELS-의류</t>
  </si>
  <si>
    <t>ELS-ACC</t>
  </si>
  <si>
    <t>JOI</t>
  </si>
  <si>
    <t>MLB</t>
  </si>
  <si>
    <t>NAA</t>
  </si>
  <si>
    <t>NHL</t>
  </si>
  <si>
    <t>PLA-의류</t>
  </si>
  <si>
    <t>(다중 항목)</t>
  </si>
  <si>
    <t>URB</t>
  </si>
  <si>
    <t>13FW ELS 36_SNAP_BK_KIDS</t>
  </si>
  <si>
    <t>품번색상</t>
    <phoneticPr fontId="6" type="noConversion"/>
  </si>
  <si>
    <t>색상수</t>
    <phoneticPr fontId="6" type="noConversion"/>
  </si>
  <si>
    <t>러닝품번색상</t>
    <phoneticPr fontId="6" type="noConversion"/>
  </si>
  <si>
    <t>러닝</t>
    <phoneticPr fontId="6" type="noConversion"/>
  </si>
  <si>
    <t>브랜드/품목</t>
    <phoneticPr fontId="6" type="noConversion"/>
  </si>
  <si>
    <t>성별</t>
    <phoneticPr fontId="6" type="noConversion"/>
  </si>
  <si>
    <t>TAG가</t>
    <phoneticPr fontId="6" type="noConversion"/>
  </si>
  <si>
    <t>현판매가</t>
    <phoneticPr fontId="6" type="noConversion"/>
  </si>
  <si>
    <t>입고수량</t>
    <phoneticPr fontId="6" type="noConversion"/>
  </si>
  <si>
    <t>최초출고일</t>
    <phoneticPr fontId="6" type="noConversion"/>
  </si>
  <si>
    <t>판매누계수량</t>
    <phoneticPr fontId="6" type="noConversion"/>
  </si>
  <si>
    <t>판매율</t>
    <phoneticPr fontId="6" type="noConversion"/>
  </si>
  <si>
    <t>판매총일수</t>
    <phoneticPr fontId="6" type="noConversion"/>
  </si>
  <si>
    <t>판매일평균수량</t>
    <phoneticPr fontId="6" type="noConversion"/>
  </si>
  <si>
    <t>판매기간수량</t>
    <phoneticPr fontId="6" type="noConversion"/>
  </si>
  <si>
    <t>판매기간일수</t>
    <phoneticPr fontId="6" type="noConversion"/>
  </si>
  <si>
    <t>재고소진예상일수</t>
    <phoneticPr fontId="6" type="noConversion"/>
  </si>
  <si>
    <t>재고소진예상일</t>
    <phoneticPr fontId="6" type="noConversion"/>
  </si>
  <si>
    <t>판매예상수량</t>
    <phoneticPr fontId="6" type="noConversion"/>
  </si>
  <si>
    <t>발주업체</t>
    <phoneticPr fontId="6" type="noConversion"/>
  </si>
  <si>
    <t>발주일</t>
    <phoneticPr fontId="6" type="noConversion"/>
  </si>
  <si>
    <t>입고예정최초일</t>
    <phoneticPr fontId="6" type="noConversion"/>
  </si>
  <si>
    <t>ELSFIE5147BK</t>
    <phoneticPr fontId="6" type="noConversion"/>
  </si>
  <si>
    <t>공급</t>
  </si>
  <si>
    <t>FOB</t>
  </si>
  <si>
    <t>완사입</t>
  </si>
  <si>
    <t>TAG가</t>
    <phoneticPr fontId="6" type="noConversion"/>
  </si>
  <si>
    <t>수량</t>
    <phoneticPr fontId="6" type="noConversion"/>
  </si>
  <si>
    <t>ELSFIE5647BK</t>
    <phoneticPr fontId="6" type="noConversion"/>
  </si>
  <si>
    <t>업체</t>
    <phoneticPr fontId="6" type="noConversion"/>
  </si>
  <si>
    <t>원가(도착가,-V)</t>
    <phoneticPr fontId="6" type="noConversion"/>
  </si>
  <si>
    <t>배수</t>
    <phoneticPr fontId="6" type="noConversion"/>
  </si>
  <si>
    <t>계</t>
    <phoneticPr fontId="6" type="noConversion"/>
  </si>
  <si>
    <t>ELSTSE2231BK</t>
    <phoneticPr fontId="6" type="noConversion"/>
  </si>
  <si>
    <t>ELSTSE2236BK</t>
    <phoneticPr fontId="6" type="noConversion"/>
  </si>
  <si>
    <t>OXS</t>
    <phoneticPr fontId="45" type="noConversion"/>
  </si>
  <si>
    <t>입고</t>
    <phoneticPr fontId="45" type="noConversion"/>
  </si>
  <si>
    <t>입고%</t>
    <phoneticPr fontId="45" type="noConversion"/>
  </si>
  <si>
    <t>판매</t>
    <phoneticPr fontId="45" type="noConversion"/>
  </si>
  <si>
    <t>판매%</t>
    <phoneticPr fontId="45" type="noConversion"/>
  </si>
  <si>
    <t>발주%</t>
    <phoneticPr fontId="45" type="noConversion"/>
  </si>
  <si>
    <t>품번색상사이즈</t>
    <phoneticPr fontId="45" type="noConversion"/>
  </si>
  <si>
    <t>품번색상</t>
    <phoneticPr fontId="45" type="noConversion"/>
  </si>
  <si>
    <t>XXS</t>
    <phoneticPr fontId="45" type="noConversion"/>
  </si>
  <si>
    <t>ELSFI213PK</t>
    <phoneticPr fontId="6" type="noConversion"/>
  </si>
  <si>
    <t>ELSBA213PK</t>
    <phoneticPr fontId="6" type="noConversion"/>
  </si>
  <si>
    <t>13SS</t>
  </si>
  <si>
    <t>14SS</t>
  </si>
  <si>
    <t>13FW</t>
  </si>
  <si>
    <t>14FW</t>
  </si>
  <si>
    <t>13SS</t>
    <phoneticPr fontId="6" type="noConversion"/>
  </si>
  <si>
    <t>13FW</t>
    <phoneticPr fontId="6" type="noConversion"/>
  </si>
  <si>
    <t>14SS</t>
    <phoneticPr fontId="6" type="noConversion"/>
  </si>
  <si>
    <t>14FW</t>
    <phoneticPr fontId="6" type="noConversion"/>
  </si>
  <si>
    <t>12FW</t>
    <phoneticPr fontId="6" type="noConversion"/>
  </si>
  <si>
    <t>12SS</t>
    <phoneticPr fontId="6" type="noConversion"/>
  </si>
  <si>
    <t>15SS</t>
  </si>
  <si>
    <t>15FW</t>
  </si>
  <si>
    <t>입고예정</t>
  </si>
  <si>
    <t>러닝 재고/판매</t>
    <phoneticPr fontId="6" type="noConversion"/>
  </si>
  <si>
    <t>이월 재고/판매</t>
    <phoneticPr fontId="6" type="noConversion"/>
  </si>
  <si>
    <t>입고예정</t>
    <phoneticPr fontId="6" type="noConversion"/>
  </si>
  <si>
    <t>판매분석</t>
    <phoneticPr fontId="6" type="noConversion"/>
  </si>
  <si>
    <t>DATA BASE</t>
    <phoneticPr fontId="6" type="noConversion"/>
  </si>
  <si>
    <t>해당 시즌 판매분석을 위한 DATA BASE 범위</t>
    <phoneticPr fontId="6" type="noConversion"/>
  </si>
  <si>
    <t>이월 판매</t>
    <phoneticPr fontId="6" type="noConversion"/>
  </si>
  <si>
    <t>러닝 판매</t>
    <phoneticPr fontId="6" type="noConversion"/>
  </si>
  <si>
    <t>판매/입고예정</t>
    <phoneticPr fontId="6" type="noConversion"/>
  </si>
  <si>
    <t>JIL-ACC</t>
  </si>
  <si>
    <t>JOI-ACC</t>
  </si>
  <si>
    <t>YGF</t>
  </si>
  <si>
    <t>의류외</t>
    <phoneticPr fontId="6" type="noConversion"/>
  </si>
  <si>
    <t>모자</t>
    <phoneticPr fontId="6" type="noConversion"/>
  </si>
  <si>
    <t>STREET</t>
  </si>
  <si>
    <t>러닝 동일 상품</t>
    <phoneticPr fontId="6" type="noConversion"/>
  </si>
  <si>
    <t>품번 오류 상품</t>
    <phoneticPr fontId="6" type="noConversion"/>
  </si>
  <si>
    <t>E3~F2</t>
    <phoneticPr fontId="6" type="noConversion"/>
  </si>
  <si>
    <t>13FW ELSTINKO SHOEBAG_01_BK_KIDS</t>
  </si>
  <si>
    <t>NOV-ACC</t>
  </si>
  <si>
    <t>PLA-ACC</t>
  </si>
  <si>
    <t>확정</t>
    <phoneticPr fontId="6" type="noConversion"/>
  </si>
  <si>
    <t>F-CAP</t>
    <phoneticPr fontId="6" type="noConversion"/>
  </si>
  <si>
    <t>M</t>
    <phoneticPr fontId="6" type="noConversion"/>
  </si>
  <si>
    <t>PLK</t>
    <phoneticPr fontId="6" type="noConversion"/>
  </si>
  <si>
    <t>JOIE BETE KIDS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</si>
  <si>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</si>
  <si>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</si>
  <si>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</si>
  <si>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ADEEN</t>
    <phoneticPr fontId="6" type="noConversion"/>
  </si>
  <si>
    <t>URB</t>
    <phoneticPr fontId="6" type="noConversion"/>
  </si>
  <si>
    <t>URK</t>
    <phoneticPr fontId="6" type="noConversion"/>
  </si>
  <si>
    <t>YGF</t>
    <phoneticPr fontId="6" type="noConversion"/>
  </si>
  <si>
    <t>YG FAMILY KIDS</t>
    <phoneticPr fontId="6" type="noConversion"/>
  </si>
  <si>
    <t>ROBOCARPOLI</t>
    <phoneticPr fontId="6" type="noConversion"/>
  </si>
  <si>
    <t>DISNEY PRINCESS</t>
    <phoneticPr fontId="6" type="noConversion"/>
  </si>
  <si>
    <t>DPK</t>
    <phoneticPr fontId="6" type="noConversion"/>
  </si>
  <si>
    <t>13SS SMB_23_CURVED_NY_KIDS</t>
  </si>
  <si>
    <t>13SS VB 16_CURVED_RD_KIDS</t>
  </si>
  <si>
    <t>14SS RP 01_FLAT_BL_KIDS</t>
  </si>
  <si>
    <t>14SS RP 02_FLAT_RD_KIDS</t>
  </si>
  <si>
    <t>14SS RP 03_FLAT_PK_KIDS</t>
  </si>
  <si>
    <t>14SS RP 04_FLAT_GR_KIDS</t>
  </si>
  <si>
    <t>NOKTPF5511BK</t>
  </si>
  <si>
    <t>NOKTPF5511RE</t>
  </si>
  <si>
    <t>NOKTPF5511PK</t>
  </si>
  <si>
    <t>URKSNF3503NY</t>
  </si>
  <si>
    <t>URKSNF3503YE</t>
  </si>
  <si>
    <t>SMKSNF3502BL</t>
  </si>
  <si>
    <t>URKERF5517BK</t>
  </si>
  <si>
    <t>URKERF5518GY</t>
  </si>
  <si>
    <t>URKSNF3505BL</t>
  </si>
  <si>
    <t>URKSNF3506BK</t>
  </si>
  <si>
    <t>URKSNF3507GY</t>
  </si>
  <si>
    <t>URKSNF3507BK</t>
  </si>
  <si>
    <t>URKSNF3508GY</t>
  </si>
  <si>
    <t>URKSNF3509BK</t>
  </si>
  <si>
    <t>URKSNF3510PK</t>
  </si>
  <si>
    <t>SWKSNF3503PP</t>
  </si>
  <si>
    <t>SWKSNF3503PK</t>
  </si>
  <si>
    <t>SMKBEF5512BK</t>
  </si>
  <si>
    <t>SMKBEF5512PP</t>
  </si>
  <si>
    <t>SMKBEF5512PK</t>
  </si>
  <si>
    <t>SMKBEF5512RE</t>
  </si>
  <si>
    <t>SBKBEF5531BK</t>
  </si>
  <si>
    <t>SBKBEF5531GY</t>
  </si>
  <si>
    <t>SBKBEF5531BL</t>
  </si>
  <si>
    <t>SBKBEF5531RE</t>
  </si>
  <si>
    <t>SBKBEF5531PK</t>
  </si>
  <si>
    <t>SBKBEF5532YE</t>
  </si>
  <si>
    <t>SBKBEF5532BL</t>
  </si>
  <si>
    <t>SBKBEF5532RE</t>
  </si>
  <si>
    <t>SBKBEF5532GR</t>
  </si>
  <si>
    <t>SBKBEF5532IV</t>
  </si>
  <si>
    <t>SBKBEF5532GY</t>
  </si>
  <si>
    <t>SBKBEF5532BK</t>
  </si>
  <si>
    <t>SBKBEF5533BL</t>
  </si>
  <si>
    <t>SBKBEF5533RE</t>
  </si>
  <si>
    <t>ELKTLF5511MT</t>
  </si>
  <si>
    <t>ELKTLF5511PK</t>
  </si>
  <si>
    <t>ELKJPF5502RE</t>
  </si>
  <si>
    <t>ELKJPF5502YE</t>
  </si>
  <si>
    <t>ELKJPF5502BL</t>
  </si>
  <si>
    <t>ELKJPF5529PK</t>
  </si>
  <si>
    <t>ELKJPF5529OR</t>
  </si>
  <si>
    <t>ELKJPF5594NY</t>
  </si>
  <si>
    <t>ELKJPF5516BL</t>
  </si>
  <si>
    <t>ELKJPF5516PK</t>
  </si>
  <si>
    <t>ELKHPF5513MT</t>
  </si>
  <si>
    <t>ELKHPF5514PK</t>
  </si>
  <si>
    <t>ELKHPF5515RE</t>
  </si>
  <si>
    <t>ELKVEF5530RE</t>
  </si>
  <si>
    <t>ELKBAF5506GR</t>
  </si>
  <si>
    <t>ELKBAF5507RE</t>
  </si>
  <si>
    <t>ELKBAF5508PK</t>
  </si>
  <si>
    <t>ELKBAF5518PP</t>
  </si>
  <si>
    <t>ELKERF5511GR</t>
  </si>
  <si>
    <t>ELKERF5512RE</t>
  </si>
  <si>
    <t>ELKERF5513PK</t>
  </si>
  <si>
    <t>ELKERF5519RE</t>
  </si>
  <si>
    <t>ELKERF5520BL</t>
  </si>
  <si>
    <t>ELKERF5521GY</t>
  </si>
  <si>
    <t>ELKTPF5514MT</t>
  </si>
  <si>
    <t>ELKTPF5514OR</t>
  </si>
  <si>
    <t>JOKERF5501IV</t>
  </si>
  <si>
    <t>SMKBAF3503GR</t>
  </si>
  <si>
    <t>SMKBAF3503OR</t>
  </si>
  <si>
    <t>SMKERF5506NY</t>
  </si>
  <si>
    <t>HCKMIF5501NY</t>
  </si>
  <si>
    <t>WTKBAF5504RE</t>
  </si>
  <si>
    <t>WTKBAF5505BW</t>
  </si>
  <si>
    <t>WTKBAF5506BG</t>
  </si>
  <si>
    <t>WTKERF5511BG</t>
  </si>
  <si>
    <t>WTKERF5512PK</t>
  </si>
  <si>
    <t>BRKBAF5501GY</t>
  </si>
  <si>
    <t>BRKBAF5501PK</t>
  </si>
  <si>
    <t>BRKERF5504WH</t>
  </si>
  <si>
    <t>BRKERF5505RE</t>
  </si>
  <si>
    <t>BRKERF5506BK</t>
  </si>
  <si>
    <t>SWKERF5506YE</t>
  </si>
  <si>
    <t>ELKSNF5503RE</t>
  </si>
  <si>
    <t>SMKFIF3634RE</t>
  </si>
  <si>
    <t>SMKFLF3501BK</t>
  </si>
  <si>
    <t>ELKTHF5517BK</t>
  </si>
  <si>
    <t>ELKTHF5517RE</t>
  </si>
  <si>
    <t>ELKTHF5518YE</t>
  </si>
  <si>
    <t>ELKRPF5590GY</t>
  </si>
  <si>
    <t>ELKRPF5590PK</t>
  </si>
  <si>
    <t>ELKRPF5591PK</t>
  </si>
  <si>
    <t>ELKRPF5592BL</t>
  </si>
  <si>
    <t>ELKRPF5593MT</t>
  </si>
  <si>
    <t>ELKTHF5522BL</t>
  </si>
  <si>
    <t>ELKTHF5522PK</t>
  </si>
  <si>
    <t>ELKTLF4506BL</t>
  </si>
  <si>
    <t>ELKTLF4506YE</t>
  </si>
  <si>
    <t>ELKTLF5510NY</t>
  </si>
  <si>
    <t>ELKTLF5521RE</t>
  </si>
  <si>
    <t>ELKPTF5524BK</t>
  </si>
  <si>
    <t>VBKTLF4503NY</t>
  </si>
  <si>
    <t>VBKTLF4503BU</t>
  </si>
  <si>
    <t>DPKSNF3501PK</t>
  </si>
  <si>
    <t>DPKSNF3502BL</t>
  </si>
  <si>
    <t>DPKSNF3503PP</t>
  </si>
  <si>
    <t>DPKSNF3504MT</t>
  </si>
  <si>
    <t>SMKERF5505NY</t>
  </si>
  <si>
    <t>URKSNF3511RE</t>
  </si>
  <si>
    <t>URKSNF3511GY</t>
  </si>
  <si>
    <t>JOKEBF5502PK</t>
  </si>
  <si>
    <t>JOKEBF5505BL</t>
  </si>
  <si>
    <t>JOKEBF5508IV</t>
  </si>
  <si>
    <t>JOKEDF5504PK</t>
  </si>
  <si>
    <t>JOKEDF5507BL</t>
  </si>
  <si>
    <t>JOKMUF5503PK</t>
  </si>
  <si>
    <t>JOKMUF5506BL</t>
  </si>
  <si>
    <t>ELKEDF5522YE</t>
  </si>
  <si>
    <t>ELKEDF5523BK</t>
  </si>
  <si>
    <t>ELKEDF5524PK</t>
  </si>
  <si>
    <t>ELKERF5516OR</t>
  </si>
  <si>
    <t>ELKTPF5517BK</t>
  </si>
  <si>
    <t>ELKTPF5515RE</t>
  </si>
  <si>
    <t>JOKEBF5803BL</t>
  </si>
  <si>
    <t>JOKEBF5804RE</t>
  </si>
  <si>
    <t>JOKVBF5806NY</t>
  </si>
  <si>
    <t>JOKVBF5806PK</t>
  </si>
  <si>
    <t>VBKBAF5504BK</t>
  </si>
  <si>
    <t>VBKBAF5504PK</t>
  </si>
  <si>
    <t>VBKERF5506GY</t>
  </si>
  <si>
    <t>VBKERF5507GY</t>
  </si>
  <si>
    <t>VBKERF5508PK</t>
  </si>
  <si>
    <t>VBKERF5508YE</t>
  </si>
  <si>
    <t>NOKBAF5502GY</t>
  </si>
  <si>
    <t>NOKERF5501CL</t>
  </si>
  <si>
    <t>NOKERF5506BK</t>
  </si>
  <si>
    <t>NOKERF5506PK</t>
  </si>
  <si>
    <t>NOKFAF5503BW</t>
  </si>
  <si>
    <t>NOKTPF5508BK</t>
  </si>
  <si>
    <t>SMKBEF5507GR</t>
  </si>
  <si>
    <t>SMKBEF5507RE</t>
  </si>
  <si>
    <t>SMKBEF5507PK</t>
  </si>
  <si>
    <t>SMKBEF5508PK</t>
  </si>
  <si>
    <t>SMKBEF5508RE</t>
  </si>
  <si>
    <t>URKBEF5519BK</t>
  </si>
  <si>
    <t>URKBEF5519RE</t>
  </si>
  <si>
    <t>SWKBEF5509PK</t>
  </si>
  <si>
    <t>SWKBEF5509BL</t>
  </si>
  <si>
    <t>SWKBEF5511PK</t>
  </si>
  <si>
    <t>SBKBAF5511GY</t>
  </si>
  <si>
    <t>SBKBAF5512BG</t>
  </si>
  <si>
    <t>SBKBEF5534BK</t>
  </si>
  <si>
    <t>SBKBEF5534BL</t>
  </si>
  <si>
    <t>SBKBEF5534PP</t>
  </si>
  <si>
    <t>SBKBEF5535BL</t>
  </si>
  <si>
    <t>SBKBEF5536KH</t>
  </si>
  <si>
    <t>SBKBEF5536RE</t>
  </si>
  <si>
    <t>SBKBEF5538BK</t>
  </si>
  <si>
    <t>SBKBEF5540GY</t>
  </si>
  <si>
    <t>SBKBEF5540PK</t>
  </si>
  <si>
    <t>SBKERF5519PK</t>
  </si>
  <si>
    <t>SBKMIF5514RE</t>
  </si>
  <si>
    <t>SBKMIF5515NY</t>
  </si>
  <si>
    <t>SBKMIF5509KH</t>
  </si>
  <si>
    <t>ELKTLF5526BK</t>
  </si>
  <si>
    <t>ELKTPF5821MT</t>
  </si>
  <si>
    <t>ELKTPF5801NY</t>
  </si>
  <si>
    <t>HCKMIF5504NY</t>
  </si>
  <si>
    <t>HCKMIF3506BK</t>
  </si>
  <si>
    <t>HCKMIF3506KH</t>
  </si>
  <si>
    <t>HCKMIF3506NY</t>
  </si>
  <si>
    <t>HCKMIF3507GY</t>
  </si>
  <si>
    <t>HCKMIF3507BK</t>
  </si>
  <si>
    <t>POKBAF3501PK</t>
  </si>
  <si>
    <t>POKBAF3502YE</t>
  </si>
  <si>
    <t>SWKERF5516PK</t>
  </si>
  <si>
    <t>SWKERF5515PK</t>
  </si>
  <si>
    <t>SWKSNF5504PK</t>
  </si>
  <si>
    <t>SWKSNF5506PK</t>
  </si>
  <si>
    <t>SBKBEF5543NY</t>
  </si>
  <si>
    <t>SBKBEF5543PP</t>
  </si>
  <si>
    <t>SBKBEF5543RE</t>
  </si>
  <si>
    <t>SBKEBF5551WH</t>
  </si>
  <si>
    <t>SBKEBF5551YE</t>
  </si>
  <si>
    <t>SBKEBF5547BG</t>
  </si>
  <si>
    <t>SBKEBF5547GY</t>
  </si>
  <si>
    <t>SBKEBF5549BG</t>
  </si>
  <si>
    <t>SBKEBF5549RE</t>
  </si>
  <si>
    <t>SBKEBF5545PK</t>
  </si>
  <si>
    <t>SBKEBF5545NY</t>
  </si>
  <si>
    <t>SBKEBF5550MT</t>
  </si>
  <si>
    <t>SBKEBF5546GY</t>
  </si>
  <si>
    <t>SBKEBF5546BL</t>
  </si>
  <si>
    <t>SBKEBF5541BG</t>
  </si>
  <si>
    <t>SBKEBF5541IV</t>
  </si>
  <si>
    <t>SBKEBF5553PK</t>
  </si>
  <si>
    <t>SBKEBF5553MT</t>
  </si>
  <si>
    <t>SBKEBF5554PP</t>
  </si>
  <si>
    <t>SBKEBF5554BK</t>
  </si>
  <si>
    <t>SBKEBF5554RE</t>
  </si>
  <si>
    <t>DPKSNF3501</t>
  </si>
  <si>
    <t>14SS FROZEN SNAP_01_PK_KIDS</t>
  </si>
  <si>
    <t>2014-05-16</t>
  </si>
  <si>
    <t>2014-05-18</t>
  </si>
  <si>
    <t>DPKSNF3502</t>
  </si>
  <si>
    <t>14SS FROZEN SNAP_02_BL_KIDS</t>
  </si>
  <si>
    <t>ELKBPF3501BL</t>
  </si>
  <si>
    <t>ELKBPF3502PK</t>
  </si>
  <si>
    <t>ELKBPF3503PP</t>
  </si>
  <si>
    <t>SMKFIF3705BK</t>
  </si>
  <si>
    <t>POKFIF3901BL</t>
  </si>
  <si>
    <t>POKFIF3902RE</t>
  </si>
  <si>
    <t>POKFIF3903PK</t>
  </si>
  <si>
    <t>POKFIF3904GR</t>
  </si>
  <si>
    <t>SMKBAF5526GY</t>
  </si>
  <si>
    <t>ELKBAF3841BK</t>
  </si>
  <si>
    <t>ELKBAF3841RE</t>
  </si>
  <si>
    <t>SWKSNF5507NY</t>
  </si>
  <si>
    <t>SWKSNF5507PK</t>
  </si>
  <si>
    <t>SWKSNF5507BL</t>
  </si>
  <si>
    <t>SWKSNF5508NY</t>
  </si>
  <si>
    <t>SWKSNF5508PK</t>
  </si>
  <si>
    <t>SWKSNF5508RE</t>
  </si>
  <si>
    <t>SWKSNF5515OR</t>
  </si>
  <si>
    <t>SMKERF5518PK</t>
  </si>
  <si>
    <t>SMKERF5520BK</t>
  </si>
  <si>
    <t>SMKERF5521NY</t>
  </si>
  <si>
    <t>SMKERF5522RE</t>
  </si>
  <si>
    <t>SMKSNF5516RE</t>
  </si>
  <si>
    <t>SMKSNF5517NY</t>
  </si>
  <si>
    <t>SWKERF5514PK</t>
  </si>
  <si>
    <t>SWKSNF5513PK</t>
  </si>
  <si>
    <t>SWKSNF5504BK</t>
  </si>
  <si>
    <t>SMKERF5529NY</t>
  </si>
  <si>
    <t>SWKERF5536NY</t>
  </si>
  <si>
    <t>SWKERF5535PP</t>
  </si>
  <si>
    <t>SWKSNF5505BW</t>
  </si>
  <si>
    <t>SWKSNF5514PK</t>
  </si>
  <si>
    <t>SWKERF5517PK</t>
  </si>
  <si>
    <t>ELKBAF3531GY</t>
  </si>
  <si>
    <t>ELKERF5532PK</t>
  </si>
  <si>
    <t>2014-05-20</t>
  </si>
  <si>
    <t>JOKBAF3509PK</t>
  </si>
  <si>
    <t>JOKBAF3510YE</t>
  </si>
  <si>
    <t>JOKBAF3511GY</t>
  </si>
  <si>
    <t>JOKBAF3512PP</t>
  </si>
  <si>
    <t>JOKBAF5513PK</t>
  </si>
  <si>
    <t>VBKBAF3603RE</t>
  </si>
  <si>
    <t>VBKBAF3603GR</t>
  </si>
  <si>
    <t>POKEBF5503PK</t>
  </si>
  <si>
    <t>POKEBF5504BL</t>
  </si>
  <si>
    <t>DPKEBF5508PK</t>
  </si>
  <si>
    <t>ACC</t>
    <phoneticPr fontId="6" type="noConversion"/>
  </si>
  <si>
    <t>SPORTS</t>
    <phoneticPr fontId="6" type="noConversion"/>
  </si>
  <si>
    <t>JIK</t>
    <phoneticPr fontId="6" type="noConversion"/>
  </si>
  <si>
    <t>AND</t>
    <phoneticPr fontId="6" type="noConversion"/>
  </si>
  <si>
    <t>YGK</t>
    <phoneticPr fontId="6" type="noConversion"/>
  </si>
  <si>
    <t>ELKPTF4507RE</t>
  </si>
  <si>
    <t>ELKPTF4507YE</t>
  </si>
  <si>
    <t>PNKTLF4501NY</t>
  </si>
  <si>
    <t>PNKHPF5506BK</t>
  </si>
  <si>
    <t>PNKTHF5505BK</t>
  </si>
  <si>
    <t>PNKTLF5508GY</t>
  </si>
  <si>
    <t>PNKTLF5508BK</t>
  </si>
  <si>
    <t>PNKPTF5508BK</t>
  </si>
  <si>
    <t>JOKACF3518IV</t>
  </si>
  <si>
    <t>JOKACF3519YE</t>
  </si>
  <si>
    <t>JOKACF3520PK</t>
  </si>
  <si>
    <t>JOKACF3521GR</t>
  </si>
  <si>
    <t>JOKACF3522GY</t>
  </si>
  <si>
    <t>JOKBPF3514BL</t>
  </si>
  <si>
    <t>JOKBPF3515GY</t>
  </si>
  <si>
    <t>JOKBPF3516PK</t>
  </si>
  <si>
    <t>JOKBPF3517IV</t>
  </si>
  <si>
    <t>JOKEBF5523IV</t>
  </si>
  <si>
    <t>JOKEBF5523BL</t>
  </si>
  <si>
    <t>SMKBAF3729NY</t>
  </si>
  <si>
    <t>URKFIF3807BK</t>
  </si>
  <si>
    <t>2014-06-13</t>
  </si>
  <si>
    <t>2014-06-14</t>
  </si>
  <si>
    <t>SMKFIF3634</t>
  </si>
  <si>
    <t>ELKBEF3533PK</t>
  </si>
  <si>
    <t>ELKBEF3534BL</t>
  </si>
  <si>
    <t>ELKBBF4595PK</t>
  </si>
  <si>
    <t>ELKBBF4596BL</t>
  </si>
  <si>
    <t>ELKPTF5503BK</t>
  </si>
  <si>
    <t>2014-06-19</t>
  </si>
  <si>
    <t>2014-06-20</t>
  </si>
  <si>
    <t>DPKSNF3503</t>
  </si>
  <si>
    <t>14SS FROZEN SNAP_04_PP_KIDS</t>
  </si>
  <si>
    <t>2014-07-02</t>
  </si>
  <si>
    <t>DPKSNF3504</t>
  </si>
  <si>
    <t>14SS FROZEN SNAP_05_MT_KIDS</t>
  </si>
  <si>
    <t>2014-06-21</t>
  </si>
  <si>
    <t>2014-06-27</t>
  </si>
  <si>
    <t>ELKBPF3501</t>
  </si>
  <si>
    <t>ELKBPF3502</t>
  </si>
  <si>
    <t>ELKBPF3503</t>
  </si>
  <si>
    <t>14FW ELS BACKPACK_05_BL_TOD</t>
  </si>
  <si>
    <t>POKFIF3901</t>
  </si>
  <si>
    <t>2014-06-28</t>
  </si>
  <si>
    <t>POKFIF3902</t>
  </si>
  <si>
    <t>POKFIF3903</t>
  </si>
  <si>
    <t>POKFIF3904</t>
  </si>
  <si>
    <t>SMKFIF3705</t>
  </si>
  <si>
    <t>PNKERF5503PK</t>
  </si>
  <si>
    <t>PNKUMF5501RE</t>
  </si>
  <si>
    <t>PNKUMF5501PK</t>
  </si>
  <si>
    <t>ELKBPF3505BK</t>
  </si>
  <si>
    <t>ELKSBF3801BK</t>
  </si>
  <si>
    <t>DPKBPF3501PK</t>
  </si>
  <si>
    <t>DPKBPF3502PK</t>
  </si>
  <si>
    <t>DPKBPF3503NY</t>
  </si>
  <si>
    <t>PNKERF5503NY</t>
  </si>
  <si>
    <t>14FW</t>
    <phoneticPr fontId="6" type="noConversion"/>
  </si>
  <si>
    <t>15SS</t>
    <phoneticPr fontId="6" type="noConversion"/>
  </si>
  <si>
    <t>14SS</t>
    <phoneticPr fontId="6" type="noConversion"/>
  </si>
  <si>
    <t>13FW</t>
    <phoneticPr fontId="6" type="noConversion"/>
  </si>
  <si>
    <t>13SS</t>
    <phoneticPr fontId="6" type="noConversion"/>
  </si>
  <si>
    <t>13FW</t>
    <phoneticPr fontId="6" type="noConversion"/>
  </si>
  <si>
    <t>14FW</t>
    <phoneticPr fontId="6" type="noConversion"/>
  </si>
  <si>
    <t>15SS</t>
    <phoneticPr fontId="6" type="noConversion"/>
  </si>
  <si>
    <t>14FW</t>
    <phoneticPr fontId="6" type="noConversion"/>
  </si>
  <si>
    <t>14FW HATS ON KIDS</t>
    <phoneticPr fontId="6" type="noConversion"/>
  </si>
  <si>
    <t>14FW 판매진행 현황 KIDS</t>
    <phoneticPr fontId="6" type="noConversion"/>
  </si>
  <si>
    <t>F3</t>
    <phoneticPr fontId="6" type="noConversion"/>
  </si>
  <si>
    <t>F4</t>
    <phoneticPr fontId="6" type="noConversion"/>
  </si>
  <si>
    <t>F5</t>
    <phoneticPr fontId="6" type="noConversion"/>
  </si>
  <si>
    <t>품목</t>
    <phoneticPr fontId="6" type="noConversion"/>
  </si>
  <si>
    <t>JOKBEF5524YE</t>
  </si>
  <si>
    <t>JOKBEF5525MT</t>
  </si>
  <si>
    <t>ITEM (2자리)</t>
    <phoneticPr fontId="6" type="noConversion"/>
  </si>
  <si>
    <t>YEAR (2자리)</t>
    <phoneticPr fontId="6" type="noConversion"/>
  </si>
  <si>
    <t>STNO (3자리)</t>
    <phoneticPr fontId="6" type="noConversion"/>
  </si>
  <si>
    <t>분류</t>
    <phoneticPr fontId="6" type="noConversion"/>
  </si>
  <si>
    <t>인도네시아</t>
    <phoneticPr fontId="6" type="noConversion"/>
  </si>
  <si>
    <t>3</t>
    <phoneticPr fontId="6" type="noConversion"/>
  </si>
  <si>
    <t>ZEL</t>
    <phoneticPr fontId="6" type="noConversion"/>
  </si>
  <si>
    <t>HATS ON</t>
    <phoneticPr fontId="6" type="noConversion"/>
  </si>
  <si>
    <t>OVERSEA BUYING (LUI MARCHE)</t>
    <phoneticPr fontId="6" type="noConversion"/>
  </si>
  <si>
    <t>SBG</t>
    <phoneticPr fontId="6" type="noConversion"/>
  </si>
  <si>
    <t>PLH</t>
    <phoneticPr fontId="6" type="noConversion"/>
  </si>
  <si>
    <t>PNY</t>
    <phoneticPr fontId="6" type="noConversion"/>
  </si>
  <si>
    <t>URBAN SWAGGER</t>
    <phoneticPr fontId="6" type="noConversion"/>
  </si>
  <si>
    <t>URBAN SWAGGER KIDS</t>
    <phoneticPr fontId="6" type="noConversion"/>
  </si>
  <si>
    <t>DPS</t>
    <phoneticPr fontId="6" type="noConversion"/>
  </si>
  <si>
    <t>SBR</t>
    <phoneticPr fontId="6" type="noConversion"/>
  </si>
  <si>
    <t>2014-07-17</t>
  </si>
  <si>
    <t>2014-07-15</t>
  </si>
  <si>
    <t>2014-07-18</t>
  </si>
  <si>
    <t>2014-07-16</t>
  </si>
  <si>
    <t>2014-07-19</t>
  </si>
  <si>
    <t>URKSNF3503</t>
  </si>
  <si>
    <t>J&amp;F</t>
  </si>
  <si>
    <t>EVERRICH TEXTILE</t>
  </si>
  <si>
    <t>KIDS FIRST TOYS</t>
  </si>
  <si>
    <t>Y&amp;Y</t>
  </si>
  <si>
    <t>2014-07-23</t>
  </si>
  <si>
    <t>NOKFAF5503</t>
  </si>
  <si>
    <t>14FW NV 06_HAT_BR_KIDS</t>
  </si>
  <si>
    <t>2014-07-21</t>
  </si>
  <si>
    <t>SMKBAF3729</t>
  </si>
  <si>
    <t>SMKFLF3501</t>
  </si>
  <si>
    <t>2014-07-24</t>
  </si>
  <si>
    <t>HCKMIF3506</t>
  </si>
  <si>
    <t>2014-07-31</t>
  </si>
  <si>
    <t>HCKMIF3507</t>
  </si>
  <si>
    <t>HCKMIF5504</t>
  </si>
  <si>
    <t>14FW H.COUSTIC CAP-11_BK_KIDS</t>
  </si>
  <si>
    <t>14FW H.COUSTIC CAP-12_BK_KIDS</t>
  </si>
  <si>
    <t>2014-07-29</t>
  </si>
  <si>
    <t>2014-07-30</t>
  </si>
  <si>
    <t>SMKSNF3502</t>
  </si>
  <si>
    <t>URKSNF3505</t>
  </si>
  <si>
    <t>URKSNF3507</t>
  </si>
  <si>
    <t>URKSNF3509</t>
  </si>
  <si>
    <t>URKSNF3510</t>
  </si>
  <si>
    <t>URKSNF3511</t>
  </si>
  <si>
    <t>14FW_URBAN SWAGGER_03_FLAT_BK_KIDS</t>
  </si>
  <si>
    <t>DPKSNF3504MT</t>
    <phoneticPr fontId="6" type="noConversion"/>
  </si>
  <si>
    <t>BRKBAF5501</t>
  </si>
  <si>
    <t>14FW BROWN_SQURE_CAP-01-GY_KIDS</t>
  </si>
  <si>
    <t>2014-08-08</t>
  </si>
  <si>
    <t>ELHBAF3649</t>
  </si>
  <si>
    <t>ELSBAD3649KHFRE</t>
  </si>
  <si>
    <t>ELHBAF3811</t>
  </si>
  <si>
    <t>ELSBAE3811LIFRE</t>
  </si>
  <si>
    <t>ELHBAF3812</t>
  </si>
  <si>
    <t>ELSBAE3812NYFRE</t>
  </si>
  <si>
    <t>ELHFAF3818</t>
  </si>
  <si>
    <t>ELSFAE3818BLFRE</t>
  </si>
  <si>
    <t>ELHFIF3620</t>
  </si>
  <si>
    <t>ELSFIF0620BKOSM</t>
  </si>
  <si>
    <t>ELHFIF3640</t>
  </si>
  <si>
    <t>ELSFID3640GRFRE</t>
  </si>
  <si>
    <t>ELHFIF3642</t>
  </si>
  <si>
    <t>ELSFIF0642BLOSM</t>
  </si>
  <si>
    <t>ELHFIF3643</t>
  </si>
  <si>
    <t>ELSFIF0643PKOSM</t>
  </si>
  <si>
    <t>ELHFIF3710</t>
  </si>
  <si>
    <t>ELSFIF0710GYOSM</t>
  </si>
  <si>
    <t>ELHFIF3712</t>
  </si>
  <si>
    <t>ELSFIE3712BLFRE</t>
  </si>
  <si>
    <t>ELHFIF3714</t>
  </si>
  <si>
    <t>ELSFIE3714GRFRE</t>
  </si>
  <si>
    <t>ELHFIF3720</t>
  </si>
  <si>
    <t>ELSFIF0720GYOSM</t>
  </si>
  <si>
    <t>ELHFIF3721</t>
  </si>
  <si>
    <t>ELSFIE3721MTFRE</t>
  </si>
  <si>
    <t>ELHFIF3726</t>
  </si>
  <si>
    <t>ELSFIF0726OROSM</t>
  </si>
  <si>
    <t>ELHFIF3727</t>
  </si>
  <si>
    <t>ELSFIE3727ORFRE</t>
  </si>
  <si>
    <t>ELHFIF3826</t>
  </si>
  <si>
    <t>ELSFIE3826KHFRE</t>
  </si>
  <si>
    <t>ELHFIF3911</t>
  </si>
  <si>
    <t>ELSFIF0911YEOSM</t>
  </si>
  <si>
    <t>ELHFIF3922</t>
  </si>
  <si>
    <t>ELSFIF0922MTOSM</t>
  </si>
  <si>
    <t>ELHFIF3923</t>
  </si>
  <si>
    <t>ELSFIF0923PKOSM</t>
  </si>
  <si>
    <t>ELHHPF4704</t>
  </si>
  <si>
    <t>ELSHPE1704NYOSS</t>
  </si>
  <si>
    <t>ELHHPF4705</t>
  </si>
  <si>
    <t>ELSHPE1705KHOSS</t>
  </si>
  <si>
    <t>ELHHPF4719</t>
  </si>
  <si>
    <t>ELSHPE1719OROSS</t>
  </si>
  <si>
    <t>ELHHPF4720</t>
  </si>
  <si>
    <t>ELSHPE1720BLOSS</t>
  </si>
  <si>
    <t>ELHHPF4923</t>
  </si>
  <si>
    <t>ELSHPF1923REOXS</t>
  </si>
  <si>
    <t>ELHHPF4924</t>
  </si>
  <si>
    <t>ELSHPF1924YEOXS</t>
  </si>
  <si>
    <t>ELHHPF4926</t>
  </si>
  <si>
    <t>ELSHPF1926GYOXS</t>
  </si>
  <si>
    <t>ELHJPF4832</t>
  </si>
  <si>
    <t>ELHJPF4928</t>
  </si>
  <si>
    <t>ELSJPE4832BKOXS</t>
  </si>
  <si>
    <t>ELHJSF4638</t>
  </si>
  <si>
    <t>ELSJPF1928BLOXS</t>
  </si>
  <si>
    <t>ELHJSF4728</t>
  </si>
  <si>
    <t>ELSJSE1638BKOSS</t>
  </si>
  <si>
    <t>ELHJSF4949</t>
  </si>
  <si>
    <t>ELHJSF4950</t>
  </si>
  <si>
    <t>ELSJSE1728PKOSS</t>
  </si>
  <si>
    <t>ELSJSF1949GYOXS</t>
  </si>
  <si>
    <t>ELSJSF1950BKOXS</t>
  </si>
  <si>
    <t>ELHPTF4729</t>
  </si>
  <si>
    <t>ELHPTF4755</t>
  </si>
  <si>
    <t>ELHPTF4757</t>
  </si>
  <si>
    <t>ELHPTF4833</t>
  </si>
  <si>
    <t>ELSPTE1755YEOSS</t>
  </si>
  <si>
    <t>ELHPTF4986</t>
  </si>
  <si>
    <t>ELHPTF4987</t>
  </si>
  <si>
    <t>ELHTHF4701</t>
  </si>
  <si>
    <t>ELSPTE1757GYOSS</t>
  </si>
  <si>
    <t>ELHTHF4702</t>
  </si>
  <si>
    <t>ELSPTE4833BKOXS</t>
  </si>
  <si>
    <t>ELHTHF4703</t>
  </si>
  <si>
    <t>ELHTHF4721</t>
  </si>
  <si>
    <t>ELHTHF4725</t>
  </si>
  <si>
    <t>ELSPTF1986BKOXS</t>
  </si>
  <si>
    <t>ELSPTF1987KHOXS</t>
  </si>
  <si>
    <t>ELSTHE1701PKOSS</t>
  </si>
  <si>
    <t>ELHTHF4726</t>
  </si>
  <si>
    <t>ELSTHE1702PKOSS</t>
  </si>
  <si>
    <t>ELSTHE1703BLOSS</t>
  </si>
  <si>
    <t>ELSTHE1721BKOSS</t>
  </si>
  <si>
    <t>ELHTHF4727</t>
  </si>
  <si>
    <t>ELSTHE1725GYOSS</t>
  </si>
  <si>
    <t>ELHTHF4930</t>
  </si>
  <si>
    <t>ELHTHF4932</t>
  </si>
  <si>
    <t>ELHTHF4933</t>
  </si>
  <si>
    <t>ELSTHE1726NYOSS</t>
  </si>
  <si>
    <t>ELHTHF4935</t>
  </si>
  <si>
    <t>ELHTLF4706</t>
  </si>
  <si>
    <t>ELHTLF4707</t>
  </si>
  <si>
    <t>ELSTHE1727BKOSS</t>
  </si>
  <si>
    <t>ELHTLF4708</t>
  </si>
  <si>
    <t>ELSTHF1930YEOXS</t>
  </si>
  <si>
    <t>ELHTLF4722</t>
  </si>
  <si>
    <t>ELSTHF1932MTOXS</t>
  </si>
  <si>
    <t>ELHTLF4723</t>
  </si>
  <si>
    <t>ELSTHF1933PKOXS</t>
  </si>
  <si>
    <t>ELHTLF4936</t>
  </si>
  <si>
    <t>ELSTHF1935BKOXS</t>
  </si>
  <si>
    <t>ELHTLF4938</t>
  </si>
  <si>
    <t>ELSTLE1706REOSS</t>
  </si>
  <si>
    <t>ELSTLE1707PKOSS</t>
  </si>
  <si>
    <t>ELSTLE1708OROSS</t>
  </si>
  <si>
    <t>ELSTLE1722BWOSS</t>
  </si>
  <si>
    <t>ELSTLE1723BKOSS</t>
  </si>
  <si>
    <t>ELSTLF1936OROXS</t>
  </si>
  <si>
    <t>ELSTLF1938BKOXS</t>
  </si>
  <si>
    <t>2014-08-07</t>
  </si>
  <si>
    <t>ELKSBF3801</t>
  </si>
  <si>
    <t>ELKTLF5511</t>
  </si>
  <si>
    <t>14FW_ELSTINKO_MTM_21_MT_KIDS</t>
  </si>
  <si>
    <t>2014-08-10</t>
  </si>
  <si>
    <t>JIHFIF3925</t>
  </si>
  <si>
    <t>JIHFIF3926</t>
  </si>
  <si>
    <t>JIHFIF3928</t>
  </si>
  <si>
    <t>JIHFIF3929</t>
  </si>
  <si>
    <t>JILFIF0925NYOSM</t>
  </si>
  <si>
    <t>JILFIF0926OROSM</t>
  </si>
  <si>
    <t>JILFIF0928WHOSM</t>
  </si>
  <si>
    <t>JILFIF0929YEOSM</t>
  </si>
  <si>
    <t>JOHBAF3901</t>
  </si>
  <si>
    <t>JOIBAF0901YEFRE</t>
  </si>
  <si>
    <t>NOHFAF3605</t>
  </si>
  <si>
    <t>NOHMIF3602</t>
  </si>
  <si>
    <t>NOVFAE3605BGFRE</t>
  </si>
  <si>
    <t>NOVMIF0602REOSM</t>
  </si>
  <si>
    <t>PLHJPF4901</t>
  </si>
  <si>
    <t>PLHTLF4902</t>
  </si>
  <si>
    <t>PLHTLF4903</t>
  </si>
  <si>
    <t>2014-08-06</t>
  </si>
  <si>
    <t>PLAJPF1901BKOXS</t>
  </si>
  <si>
    <t>PLATLF1902WHOXS</t>
  </si>
  <si>
    <t>PLATLF1903BKOXS</t>
  </si>
  <si>
    <t>PNKHPF5506</t>
  </si>
  <si>
    <t>14FW_PLAYBOY_HOODZIP _04_BK_KIDS</t>
  </si>
  <si>
    <t>SMHBAF3729</t>
  </si>
  <si>
    <t>SMHFIF3702</t>
  </si>
  <si>
    <t>SMHFIF3957</t>
  </si>
  <si>
    <t>SMHFIF3958</t>
  </si>
  <si>
    <t>SMBBAF0729NYOSM</t>
  </si>
  <si>
    <t>SMBFIE3702REFRE</t>
  </si>
  <si>
    <t>SMBFIF0957NYOSM</t>
  </si>
  <si>
    <t>SMHFLF3740</t>
  </si>
  <si>
    <t>SMBFIF0958PKOSM</t>
  </si>
  <si>
    <t>SMHFLF3744</t>
  </si>
  <si>
    <t>SMHFLF3814</t>
  </si>
  <si>
    <t>SMHFLF3816</t>
  </si>
  <si>
    <t>SMHFLF3819</t>
  </si>
  <si>
    <t>SMHFLF3872</t>
  </si>
  <si>
    <t>SMBFLE3740KHFRE</t>
  </si>
  <si>
    <t>SMBFLE3744GRFRE</t>
  </si>
  <si>
    <t>SMBFLE3814BUFRE</t>
  </si>
  <si>
    <t>SMBFLE3816BUFRE</t>
  </si>
  <si>
    <t>SMBFLE3819NYFRE</t>
  </si>
  <si>
    <t>SMBFLE3872BKFRE</t>
  </si>
  <si>
    <t>2014-08-04</t>
  </si>
  <si>
    <t>SWKSNF3503</t>
  </si>
  <si>
    <t>URHFIF3909</t>
  </si>
  <si>
    <t>14FW SMB_05_FLAT_L/PP_F_KIDS</t>
  </si>
  <si>
    <t>URBFIF0909BLOSM</t>
  </si>
  <si>
    <t>URKSNF3506</t>
  </si>
  <si>
    <t>2014-08-09</t>
  </si>
  <si>
    <t>URKSNF3508</t>
  </si>
  <si>
    <t>VBHBAF3811</t>
  </si>
  <si>
    <t>VBHBAF3812</t>
  </si>
  <si>
    <t>VBHBAF3813</t>
  </si>
  <si>
    <t>VBHBAF3907</t>
  </si>
  <si>
    <t>VBHBAF3919</t>
  </si>
  <si>
    <t>VBLBAE3811NYFRE</t>
  </si>
  <si>
    <t>VBLBAE3812BKFRE</t>
  </si>
  <si>
    <t>VBLBAE3813BLFRE</t>
  </si>
  <si>
    <t>VBLBAF0907OROSM</t>
  </si>
  <si>
    <t>VBLBAF0919LIOSM</t>
  </si>
  <si>
    <t>SMHFIF3957NY</t>
  </si>
  <si>
    <t>SMHFIF3958PK</t>
  </si>
  <si>
    <t>JIHFIF3925NY</t>
  </si>
  <si>
    <t>JIHFIF3926OR</t>
  </si>
  <si>
    <t>URHFIF3909BL</t>
  </si>
  <si>
    <t>ELHBAF3649KH</t>
  </si>
  <si>
    <t>ELHBAF3649PK</t>
  </si>
  <si>
    <t>JOHBAF3901YE</t>
  </si>
  <si>
    <t>ELHFIF3640GR</t>
  </si>
  <si>
    <t>ELHBAF3811LI</t>
  </si>
  <si>
    <t>ELHBAF3811PK</t>
  </si>
  <si>
    <t>ELHBAF3812NY</t>
  </si>
  <si>
    <t>ELHFIF3642BL</t>
  </si>
  <si>
    <t>ELHFIF3720GY</t>
  </si>
  <si>
    <t>ELHFIF3720PK</t>
  </si>
  <si>
    <t>ELHFIF3712BL</t>
  </si>
  <si>
    <t>ELHFIF3714GR</t>
  </si>
  <si>
    <t>ELHFIF3826KH</t>
  </si>
  <si>
    <t>ELHFIF3826RE</t>
  </si>
  <si>
    <t>ELHFIF3620BK</t>
  </si>
  <si>
    <t>ELHFIF3620RE</t>
  </si>
  <si>
    <t>ELHFIF3620YE</t>
  </si>
  <si>
    <t>ELHFIF3643PK</t>
  </si>
  <si>
    <t>ELHFIF3710GY</t>
  </si>
  <si>
    <t>ELHFIF3911YE</t>
  </si>
  <si>
    <t>ELHFIF3922MT</t>
  </si>
  <si>
    <t>ELHFIF3923PK</t>
  </si>
  <si>
    <t>SMHBAF3729NY</t>
  </si>
  <si>
    <t>SMHFIF3702RE</t>
  </si>
  <si>
    <t>SMHFLF3740KH</t>
  </si>
  <si>
    <t>SMHFLF3744GR</t>
  </si>
  <si>
    <t>SMHFLF3744RE</t>
  </si>
  <si>
    <t>SMHFLF3814BU</t>
  </si>
  <si>
    <t>SMHFLF3816BU</t>
  </si>
  <si>
    <t>SMHFLF3819NY</t>
  </si>
  <si>
    <t>SMHFLF3872BK</t>
  </si>
  <si>
    <t>JIHFIF3928WH</t>
  </si>
  <si>
    <t>JIHFIF3929YE</t>
  </si>
  <si>
    <t>ELHFIF3721MT</t>
  </si>
  <si>
    <t>ELHFIF3721OR</t>
  </si>
  <si>
    <t>ELHFIF3726BL</t>
  </si>
  <si>
    <t>ELHFIF3727OR</t>
  </si>
  <si>
    <t>ELHFAF3818BL</t>
  </si>
  <si>
    <t>NOHFAF3605BG</t>
  </si>
  <si>
    <t>NOHMIF3602RE</t>
  </si>
  <si>
    <t>VBHBAF3811NY</t>
  </si>
  <si>
    <t>VBHBAF3812BK</t>
  </si>
  <si>
    <t>VBHBAF3813BL</t>
  </si>
  <si>
    <t>VBHBAF3907OR</t>
  </si>
  <si>
    <t>VBHBAF3919LI</t>
  </si>
  <si>
    <t>VBHBAF3919OR</t>
  </si>
  <si>
    <t>VBHBAF3919PK</t>
  </si>
  <si>
    <t>ELHTHF4701PK</t>
  </si>
  <si>
    <t>ELHTHF4702PK</t>
  </si>
  <si>
    <t>ELHTHF4703BL</t>
  </si>
  <si>
    <t>ELHTHF4721BK</t>
  </si>
  <si>
    <t>ELHTHF4725GY</t>
  </si>
  <si>
    <t>ELHTHF4725MT</t>
  </si>
  <si>
    <t>ELHTHF4725PK</t>
  </si>
  <si>
    <t>ELHTHF4726NY</t>
  </si>
  <si>
    <t>ELHTHF4726RE</t>
  </si>
  <si>
    <t>ELHTHF4726YE</t>
  </si>
  <si>
    <t>ELHTHF4727BK</t>
  </si>
  <si>
    <t>ELHTHF4932MT</t>
  </si>
  <si>
    <t>ELHTLF4706RE</t>
  </si>
  <si>
    <t>ELHTLF4707PK</t>
  </si>
  <si>
    <t>ELHTLF4708OR</t>
  </si>
  <si>
    <t>ELHTLF4722BW</t>
  </si>
  <si>
    <t>ELHTLF4723BK</t>
  </si>
  <si>
    <t>ELHJPF4928BL</t>
  </si>
  <si>
    <t>ELHJPF4928RE</t>
  </si>
  <si>
    <t>ELHHPF4704NY</t>
  </si>
  <si>
    <t>ELHHPF4704OR</t>
  </si>
  <si>
    <t>ELHHPF4705KH</t>
  </si>
  <si>
    <t>ELHHPF4719OR</t>
  </si>
  <si>
    <t>ELHHPF4720BL</t>
  </si>
  <si>
    <t>ELHHPF4924YE</t>
  </si>
  <si>
    <t>ELHHPF4926GY</t>
  </si>
  <si>
    <t>ELHJSF4638BK</t>
  </si>
  <si>
    <t>ELHJSF4638PK</t>
  </si>
  <si>
    <t>ELHJSF4728PK</t>
  </si>
  <si>
    <t>ELHJSF4728YE</t>
  </si>
  <si>
    <t>ELHJSF4949GY</t>
  </si>
  <si>
    <t>ELHJSF4950BK</t>
  </si>
  <si>
    <t>ELHPTF4729KH</t>
  </si>
  <si>
    <t>ELHJPF4832BK</t>
  </si>
  <si>
    <t>ELHJPF4832BW</t>
  </si>
  <si>
    <t>ELHJPF4832RE</t>
  </si>
  <si>
    <t>ELHPTF4757GY</t>
  </si>
  <si>
    <t>ELHPTF4833BK</t>
  </si>
  <si>
    <t>ELHPTF4833BW</t>
  </si>
  <si>
    <t>ELHPTF4833RE</t>
  </si>
  <si>
    <t>ELHPTF4986BK</t>
  </si>
  <si>
    <t>ELHPTF4987KH</t>
  </si>
  <si>
    <t>ELHTHF4930YE</t>
  </si>
  <si>
    <t>ELHHPF4923RE</t>
  </si>
  <si>
    <t>ELHPTF4755YE</t>
  </si>
  <si>
    <t>DPKERF5509PK</t>
  </si>
  <si>
    <t>림스스포츠</t>
  </si>
  <si>
    <t>2014-08-14</t>
  </si>
  <si>
    <t>2014-08-11</t>
  </si>
  <si>
    <t>2014-08-16</t>
  </si>
  <si>
    <t>2014-08-15</t>
  </si>
  <si>
    <t>ELHCRF3901</t>
  </si>
  <si>
    <t>ELSCRF0901YEFRE</t>
  </si>
  <si>
    <t>ELHCRF3902</t>
  </si>
  <si>
    <t>ELSCRF0902BKFRE</t>
  </si>
  <si>
    <t>ELHCRF3913</t>
  </si>
  <si>
    <t>ELSCRF0913PKFRE</t>
  </si>
  <si>
    <t>ELKBAF3531</t>
  </si>
  <si>
    <t>ELKBAF3841</t>
  </si>
  <si>
    <t>2014-08-13</t>
  </si>
  <si>
    <t>ELKBAF5507</t>
  </si>
  <si>
    <t>14FW ELS_61_SNAP_GY_KIDS</t>
  </si>
  <si>
    <t>ELKBAF5508</t>
  </si>
  <si>
    <t>2014-08-12</t>
  </si>
  <si>
    <t>ELKPTF4507</t>
  </si>
  <si>
    <t>14FW ELSTINKO_PANTS_02_RE_KIDS</t>
  </si>
  <si>
    <t>ELKTLF4506</t>
  </si>
  <si>
    <t>ELKTLF5510</t>
  </si>
  <si>
    <t>14FW_ELSTINKO_MTM_05_BL_KIDS</t>
  </si>
  <si>
    <t>14FW_ELSTINKO_MTM_14_NY_KIDS</t>
  </si>
  <si>
    <t>HCKMIF5501</t>
  </si>
  <si>
    <t>NOKBAF5502</t>
  </si>
  <si>
    <t>14FW NV 05_CAMP_GY_KIDS</t>
  </si>
  <si>
    <t>PNKTLF5508</t>
  </si>
  <si>
    <t>14FW_PLAYBOY_MTM_05_GY_KIDS</t>
  </si>
  <si>
    <t>URKFIF3807</t>
  </si>
  <si>
    <t>13FW_URBAN SWAGGER_02_FLAT_BK_KIDS</t>
  </si>
  <si>
    <t>2014-08-23</t>
  </si>
  <si>
    <t>2014-08-20</t>
  </si>
  <si>
    <t>2014-08-21</t>
  </si>
  <si>
    <t>2014-08-19</t>
  </si>
  <si>
    <t>2014-08-22</t>
  </si>
  <si>
    <t>2014-08-18</t>
  </si>
  <si>
    <t>2014-08-24</t>
  </si>
  <si>
    <t>ELKSNF5503</t>
  </si>
  <si>
    <t>ELKTHF5522</t>
  </si>
  <si>
    <t>14FW_ELSTINKO_HOOD_01_PK_KIDS</t>
  </si>
  <si>
    <t>ELKTLF5521</t>
  </si>
  <si>
    <t>NOKERF5501</t>
  </si>
  <si>
    <t>14FW NV 02_WIRE_MU_KIDS</t>
  </si>
  <si>
    <t>PNKPTF5508</t>
  </si>
  <si>
    <t>SMKBEF5510</t>
  </si>
  <si>
    <t>14FW SMB_02_KNIT_N_KIDS_NY</t>
  </si>
  <si>
    <t>VBKBAF3603</t>
  </si>
  <si>
    <t>VBKBAF5504</t>
  </si>
  <si>
    <t>VBKERF5506</t>
  </si>
  <si>
    <t>VBKERF5507</t>
  </si>
  <si>
    <t>VBKTLF4503</t>
  </si>
  <si>
    <t>14FW VB 04_WIRE_GY_KIDS</t>
  </si>
  <si>
    <t>14FW VB 11_WIRE_GY_KIDS</t>
  </si>
  <si>
    <t>14FW VB_MTM_03_NV_KIDS</t>
  </si>
  <si>
    <t>SMKSNG0705BK</t>
  </si>
  <si>
    <t>SWKSNG0634RE</t>
  </si>
  <si>
    <t>POKSNG0901BL</t>
  </si>
  <si>
    <t>SMKSNG0611WH</t>
  </si>
  <si>
    <t>SMKSNG0612PK</t>
  </si>
  <si>
    <t>SMKSNG0612BL</t>
  </si>
  <si>
    <t>SWKSNG0601PK</t>
  </si>
  <si>
    <t>SWKSNG0602YE</t>
  </si>
  <si>
    <t>SWKSNG0602PP</t>
  </si>
  <si>
    <t>SWKSNG0603BL</t>
  </si>
  <si>
    <t>BRKERF5505</t>
  </si>
  <si>
    <t>14FW BROWN_SQURE_CAP-08-RD_KIDS</t>
  </si>
  <si>
    <t>2014-09-05</t>
  </si>
  <si>
    <t>BRKERF5506</t>
  </si>
  <si>
    <t>14FW BROWN_SQURE_CAP-09-BK_KIDS</t>
  </si>
  <si>
    <t>DPHSNF3501</t>
  </si>
  <si>
    <t>DPSSNF3501PKOSM</t>
  </si>
  <si>
    <t>2014-09-02</t>
  </si>
  <si>
    <t>2014-09-04</t>
  </si>
  <si>
    <t>DPKBPF3501</t>
  </si>
  <si>
    <t>14FW DISNEY_BP_07_PK_KIDS</t>
  </si>
  <si>
    <t>2014-08-28</t>
  </si>
  <si>
    <t>DPKBPF3502</t>
  </si>
  <si>
    <t>14FW DISNEY_BP_08_PK_KIDS</t>
  </si>
  <si>
    <t>2014-09-03</t>
  </si>
  <si>
    <t>DPKBPF3503</t>
  </si>
  <si>
    <t>14FW DISNEY_BP_09_NV_KIDS</t>
  </si>
  <si>
    <t>ELHBPF3601</t>
  </si>
  <si>
    <t>ELSBPF0601BKOMM</t>
  </si>
  <si>
    <t>ELHBPF3915</t>
  </si>
  <si>
    <t>ELSBPF0915BKOSS</t>
  </si>
  <si>
    <t>2014-09-06</t>
  </si>
  <si>
    <t>ELHBPF3916</t>
  </si>
  <si>
    <t>ELSBPF0916YEOSS</t>
  </si>
  <si>
    <t>2014-08-26</t>
  </si>
  <si>
    <t>ELHCRF3903</t>
  </si>
  <si>
    <t>ELSCRF0903BKFRE</t>
  </si>
  <si>
    <t>ELHCRF3904</t>
  </si>
  <si>
    <t>ELSCRF0904YEFRE</t>
  </si>
  <si>
    <t>ELHCRF3905</t>
  </si>
  <si>
    <t>ELSCRF0905PKFRE</t>
  </si>
  <si>
    <t>2014-09-07</t>
  </si>
  <si>
    <t>ELHFIF3661</t>
  </si>
  <si>
    <t>ELSFIE3661BKFRE</t>
  </si>
  <si>
    <t>2014-08-30</t>
  </si>
  <si>
    <t>2014-09-01</t>
  </si>
  <si>
    <t>2014-08-29</t>
  </si>
  <si>
    <t>2014-08-27</t>
  </si>
  <si>
    <t>2014-08-25</t>
  </si>
  <si>
    <t>2014-08-31</t>
  </si>
  <si>
    <t>ELKBAF5506</t>
  </si>
  <si>
    <t>14FW ELS_53_SNAP_GR_KIDS</t>
  </si>
  <si>
    <t>ELKBBF4595</t>
  </si>
  <si>
    <t>ELKBBF4596</t>
  </si>
  <si>
    <t>14FW ELSTINKO_BIB_01_PI_BABY</t>
  </si>
  <si>
    <t>14FW ELSTINKO_BIB_02_BL_BABY</t>
  </si>
  <si>
    <t>ELKBEF3533</t>
  </si>
  <si>
    <t>ELKBEF3534</t>
  </si>
  <si>
    <t>14FW ELSTINKO_HAT_01_PI_BABY</t>
  </si>
  <si>
    <t>14FW ELSTINKO_HAT_02_BL_BABY</t>
  </si>
  <si>
    <t>ELKBPF3505</t>
  </si>
  <si>
    <t>2014-09-10</t>
  </si>
  <si>
    <t>ELKERF5512</t>
  </si>
  <si>
    <t>14FW ELS_01_SNAP_RD_KIDS</t>
  </si>
  <si>
    <t>ELKHPF5513</t>
  </si>
  <si>
    <t>ELKHPF5514</t>
  </si>
  <si>
    <t>ELKHPF5515</t>
  </si>
  <si>
    <t>14FW_ELSTINKO_HOODZIP_01_MT_KIDS</t>
  </si>
  <si>
    <t>14FW_ELSTINKO_HOODZIP_02_PK_KIDS</t>
  </si>
  <si>
    <t>ELKJPF5516</t>
  </si>
  <si>
    <t>14FW_ELSTINKO_HOODZIP_09_RE_KIDS</t>
  </si>
  <si>
    <t>2014-09-09</t>
  </si>
  <si>
    <t>14FW_ELSTINKO_JUMPER_01_BL_KIDS</t>
  </si>
  <si>
    <t>ELKPTF5524</t>
  </si>
  <si>
    <t>ELKRPF5590</t>
  </si>
  <si>
    <t>ELKRPF5591</t>
  </si>
  <si>
    <t>ELKRPF5592</t>
  </si>
  <si>
    <t>14FW_ELSTINKO_ROMPER_01_GY_BABY</t>
  </si>
  <si>
    <t>ELKRPF5593</t>
  </si>
  <si>
    <t>14FW_ELSTINKO_ROMPER_02_PK_BABY</t>
  </si>
  <si>
    <t>14FW_ELSTINKO_ROMPER_03_BL_BABY</t>
  </si>
  <si>
    <t>14FW_ELSTINKO_ROMPER_04_MT_BABY</t>
  </si>
  <si>
    <t>ELKTHF5517</t>
  </si>
  <si>
    <t>ELKTHF5518</t>
  </si>
  <si>
    <t>14FW_ELSTINKO_HOOD_21_BK_KIDS</t>
  </si>
  <si>
    <t>14FW_ELSTINKO_HOOD_03_YE_KIDS</t>
  </si>
  <si>
    <t>ELKTLF5526</t>
  </si>
  <si>
    <t>JOKBAF3509</t>
  </si>
  <si>
    <t>JOKBAF3510</t>
  </si>
  <si>
    <t>JOKBAF3511</t>
  </si>
  <si>
    <t>JOKBAF3512</t>
  </si>
  <si>
    <t>JOKEBF5803</t>
  </si>
  <si>
    <t>14FW JOIE BETE_35_GY_KIDS</t>
  </si>
  <si>
    <t>JOKEBF5804</t>
  </si>
  <si>
    <t>14FW JOIE BETE_36_PP_KIDS</t>
  </si>
  <si>
    <t>JOKERF5501</t>
  </si>
  <si>
    <t>13FW JOIE BETE_03_BL_KIDS</t>
  </si>
  <si>
    <t>13FW JOIE BETE_03_RD_KIDS</t>
  </si>
  <si>
    <t>14FW JOIE BETE_01_IV_KIDS</t>
  </si>
  <si>
    <t>JOKVBF5806</t>
  </si>
  <si>
    <t>13FW JOIE BETE_09_NY_KIDS</t>
  </si>
  <si>
    <t>PNKTHF5505</t>
  </si>
  <si>
    <t>PNKTLF4501</t>
  </si>
  <si>
    <t>PNKUMF5501</t>
  </si>
  <si>
    <t>POKBAF3501</t>
  </si>
  <si>
    <t>POKBAF3502</t>
  </si>
  <si>
    <t>14FWPB 06_FLAT_RE_KIDS</t>
  </si>
  <si>
    <t>14SS POLI 05_SNAP_PK_KIDS</t>
  </si>
  <si>
    <t>14SS POLI 06_SNAP_YE_KIDS</t>
  </si>
  <si>
    <t>SBKBAF5511</t>
  </si>
  <si>
    <t>SBKBAF5512</t>
  </si>
  <si>
    <t>14FW-JILL-BY_11_GY_KIDS</t>
  </si>
  <si>
    <t>14FW-JILL-BY_04_BG_KIDS</t>
  </si>
  <si>
    <t>SMHFIF3705</t>
  </si>
  <si>
    <t>SMBFIF3705BKOSM</t>
  </si>
  <si>
    <t>SMKBAF3503</t>
  </si>
  <si>
    <t>SMKERF5520</t>
  </si>
  <si>
    <t>SMKERF5521</t>
  </si>
  <si>
    <t>SMKERF5522</t>
  </si>
  <si>
    <t>14FW SMB_07_CURVED_GR_N_KIDS</t>
  </si>
  <si>
    <t>14FW SMB_33_FLAT_BK_N_KIDS</t>
  </si>
  <si>
    <t>14FW SMB_25_FLAT_NV_N_KIDS</t>
  </si>
  <si>
    <t>14FW SMB_26_FLAT_RD_N_KIDS</t>
  </si>
  <si>
    <t>SMKSNF5517</t>
  </si>
  <si>
    <t>SWKBEF5509</t>
  </si>
  <si>
    <t>SWKSNF5504</t>
  </si>
  <si>
    <t>SWKSNF5507</t>
  </si>
  <si>
    <t>SWKSNF5508</t>
  </si>
  <si>
    <t>14FW SMB_05_KNIT_F_KIDS_PK</t>
  </si>
  <si>
    <t>SWKSNF5513</t>
  </si>
  <si>
    <t>14FW SMB_39_FLAT_PK_F_KIDS</t>
  </si>
  <si>
    <t>URKERF5517</t>
  </si>
  <si>
    <t>URKERF5518</t>
  </si>
  <si>
    <t>14FW_URBAN SWAGGER_20_EAR FLAP_BK_KIDS</t>
  </si>
  <si>
    <t>14FW_URBAN SWAGGER_21_EAR FLAP_GY_KIDS</t>
  </si>
  <si>
    <t>VBKERF5508</t>
  </si>
  <si>
    <t>14FW VB 07_WIRE_PK_KIDS</t>
  </si>
  <si>
    <t>WTKBAF5504</t>
  </si>
  <si>
    <t>WTKBAF5505</t>
  </si>
  <si>
    <t>WTKBAF5506</t>
  </si>
  <si>
    <t>14FW WITAILOR CAP-05-RD_KIDS</t>
  </si>
  <si>
    <t>14FW WITAILOR CAP-06-BR_KIDS</t>
  </si>
  <si>
    <t>SMKBEF5510BK</t>
  </si>
  <si>
    <t>URKSNG0601GY</t>
  </si>
  <si>
    <t>URKSNG0602BK</t>
  </si>
  <si>
    <t>URKSNG0603WH</t>
  </si>
  <si>
    <t>URKSNG0615RE</t>
  </si>
  <si>
    <t>URKFCG0604BK</t>
  </si>
  <si>
    <t>URKFCG0538BK</t>
  </si>
  <si>
    <t>URKFCG0539BK</t>
  </si>
  <si>
    <t>URKFCG0611WH</t>
  </si>
  <si>
    <t>URKFCG0614GY</t>
  </si>
  <si>
    <t>URKSNG0612BL</t>
  </si>
  <si>
    <t>SBKSNG0625BL</t>
  </si>
  <si>
    <t>JOKBAG0904PK</t>
  </si>
  <si>
    <t>JOKBAG2601BW</t>
  </si>
  <si>
    <t>JOKBAG2602PP</t>
  </si>
  <si>
    <t>JOKBAG2603OR</t>
  </si>
  <si>
    <t>JOKFAG0604YE</t>
  </si>
  <si>
    <t>JOKSNG0902PK</t>
  </si>
  <si>
    <t>VBKBAG2605OR</t>
  </si>
  <si>
    <t>VBKBAG2605PK</t>
  </si>
  <si>
    <t>URKTRG2609RE</t>
  </si>
  <si>
    <t>SBKFAG2615BK</t>
  </si>
  <si>
    <t>SBKFAG2622NA</t>
  </si>
  <si>
    <t>SBKFAG2623NA</t>
  </si>
  <si>
    <t>SMKFI705BK</t>
    <phoneticPr fontId="6" type="noConversion"/>
  </si>
  <si>
    <t>SMKSN705BK</t>
    <phoneticPr fontId="6" type="noConversion"/>
  </si>
  <si>
    <t>SMKFI634RE</t>
    <phoneticPr fontId="6" type="noConversion"/>
  </si>
  <si>
    <t>SWKSN634RE</t>
    <phoneticPr fontId="6" type="noConversion"/>
  </si>
  <si>
    <t>POKFI901BL</t>
    <phoneticPr fontId="6" type="noConversion"/>
  </si>
  <si>
    <t>POKSN901BL</t>
    <phoneticPr fontId="6" type="noConversion"/>
  </si>
  <si>
    <t>JOKFI902PK</t>
    <phoneticPr fontId="6" type="noConversion"/>
  </si>
  <si>
    <t>JOKFI904PK</t>
    <phoneticPr fontId="6" type="noConversion"/>
  </si>
  <si>
    <t>JOKSN902PK</t>
    <phoneticPr fontId="6" type="noConversion"/>
  </si>
  <si>
    <t>JOKBA904PK</t>
    <phoneticPr fontId="6" type="noConversion"/>
  </si>
  <si>
    <t>SS</t>
    <phoneticPr fontId="6" type="noConversion"/>
  </si>
  <si>
    <t>FW</t>
    <phoneticPr fontId="6" type="noConversion"/>
  </si>
  <si>
    <t>KBO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</si>
  <si>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</si>
  <si>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</si>
  <si>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</si>
  <si>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IT</t>
    <phoneticPr fontId="6" type="noConversion"/>
  </si>
  <si>
    <t>필리핀</t>
    <phoneticPr fontId="6" type="noConversion"/>
  </si>
  <si>
    <t>PT</t>
    <phoneticPr fontId="6" type="noConversion"/>
  </si>
  <si>
    <t>TW</t>
    <phoneticPr fontId="6" type="noConversion"/>
  </si>
  <si>
    <t>베트남</t>
    <phoneticPr fontId="6" type="noConversion"/>
  </si>
  <si>
    <t>03M</t>
    <phoneticPr fontId="6" type="noConversion"/>
  </si>
  <si>
    <t>3M</t>
    <phoneticPr fontId="6" type="noConversion"/>
  </si>
  <si>
    <t>6M</t>
    <phoneticPr fontId="6" type="noConversion"/>
  </si>
  <si>
    <t>09M</t>
    <phoneticPr fontId="6" type="noConversion"/>
  </si>
  <si>
    <t>12M</t>
    <phoneticPr fontId="6" type="noConversion"/>
  </si>
  <si>
    <t>18M</t>
    <phoneticPr fontId="6" type="noConversion"/>
  </si>
  <si>
    <t>HOODED T-SHIRTS</t>
    <phoneticPr fontId="6" type="noConversion"/>
  </si>
  <si>
    <t>SB</t>
    <phoneticPr fontId="6" type="noConversion"/>
  </si>
  <si>
    <t>SHOULDER BAG</t>
    <phoneticPr fontId="6" type="noConversion"/>
  </si>
  <si>
    <t>PANTS</t>
    <phoneticPr fontId="6" type="noConversion"/>
  </si>
  <si>
    <t>STREET</t>
    <phoneticPr fontId="6" type="noConversion"/>
  </si>
  <si>
    <t>SV</t>
    <phoneticPr fontId="6" type="noConversion"/>
  </si>
  <si>
    <t>F-HAT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</si>
  <si>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</si>
  <si>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</si>
  <si>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</si>
  <si>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</si>
  <si>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BLANKET (담요)</t>
    <phoneticPr fontId="6" type="noConversion"/>
  </si>
  <si>
    <t>의류</t>
    <phoneticPr fontId="6" type="noConversion"/>
  </si>
  <si>
    <t>GOORIN BROTHERS</t>
    <phoneticPr fontId="6" type="noConversion"/>
  </si>
  <si>
    <t>GOD</t>
    <phoneticPr fontId="6" type="noConversion"/>
  </si>
  <si>
    <t>TRL</t>
    <phoneticPr fontId="6" type="noConversion"/>
  </si>
  <si>
    <t>TWI HATSON</t>
    <phoneticPr fontId="6" type="noConversion"/>
  </si>
  <si>
    <t>NHL</t>
    <phoneticPr fontId="6" type="noConversion"/>
  </si>
  <si>
    <t>JRC</t>
    <phoneticPr fontId="6" type="noConversion"/>
  </si>
  <si>
    <t>JOYRICH</t>
    <phoneticPr fontId="6" type="noConversion"/>
  </si>
  <si>
    <t>BRL</t>
    <phoneticPr fontId="6" type="noConversion"/>
  </si>
  <si>
    <t>CDL</t>
    <phoneticPr fontId="6" type="noConversion"/>
  </si>
  <si>
    <t>B</t>
    <phoneticPr fontId="6" type="noConversion"/>
  </si>
  <si>
    <t>JIT</t>
    <phoneticPr fontId="6" type="noConversion"/>
  </si>
  <si>
    <t>ELK</t>
    <phoneticPr fontId="6" type="noConversion"/>
  </si>
  <si>
    <t>ELSTINKO KIDS</t>
    <phoneticPr fontId="6" type="noConversion"/>
  </si>
  <si>
    <t>BRK</t>
    <phoneticPr fontId="6" type="noConversion"/>
  </si>
  <si>
    <t>MGM</t>
    <phoneticPr fontId="6" type="noConversion"/>
  </si>
  <si>
    <t>MR.REAL GOOD MAN</t>
    <phoneticPr fontId="6" type="noConversion"/>
  </si>
  <si>
    <t>BELLOPOLLY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</si>
  <si>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</si>
  <si>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</si>
  <si>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</si>
  <si>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SMKBEF5510BK</t>
    <phoneticPr fontId="6" type="noConversion"/>
  </si>
  <si>
    <t>URKSNF3509BK</t>
    <phoneticPr fontId="6" type="noConversion"/>
  </si>
  <si>
    <t>2014-09-12</t>
  </si>
  <si>
    <t>2014-09-16</t>
  </si>
  <si>
    <t>ELHHPF5804</t>
  </si>
  <si>
    <t>ELSHPE5804BKOXS</t>
  </si>
  <si>
    <t>ELHHPF5821</t>
  </si>
  <si>
    <t>ELSHPE5821BWOXS</t>
  </si>
  <si>
    <t>ELHHPF5822</t>
  </si>
  <si>
    <t>ELSHPE5822REOXS</t>
  </si>
  <si>
    <t>ELHHPF5823</t>
  </si>
  <si>
    <t>ELSHPE5823BKOXS</t>
  </si>
  <si>
    <t>ELHJPF5801</t>
  </si>
  <si>
    <t>ELHJPF5826</t>
  </si>
  <si>
    <t>ELSJPE5801BUOXS</t>
  </si>
  <si>
    <t>ELSJPE5826GROXS</t>
  </si>
  <si>
    <t>ELHJSF5827</t>
  </si>
  <si>
    <t>ELSJSE5827BWOXS</t>
  </si>
  <si>
    <t>ELHPTF5830</t>
  </si>
  <si>
    <t>ELHPTF5831</t>
  </si>
  <si>
    <t>ELSPTE5830BKOXS</t>
  </si>
  <si>
    <t>ELSPTE5831BWOXS</t>
  </si>
  <si>
    <t>ELHTHF5806</t>
  </si>
  <si>
    <t>ELHTHF5813</t>
  </si>
  <si>
    <t>ELHTHF5814</t>
  </si>
  <si>
    <t>ELSTHE5806LIOXS</t>
  </si>
  <si>
    <t>ELHTHF5815</t>
  </si>
  <si>
    <t>ELHTHF5818</t>
  </si>
  <si>
    <t>ELSTHE5813NYOXS</t>
  </si>
  <si>
    <t>ELSTHE5814BKOXS</t>
  </si>
  <si>
    <t>ELSTHE5815BWOXS</t>
  </si>
  <si>
    <t>ELSTHE5818NYOXS</t>
  </si>
  <si>
    <t>2014-09-13</t>
  </si>
  <si>
    <t>ELHTLF5807</t>
  </si>
  <si>
    <t>ELHTLF5808</t>
  </si>
  <si>
    <t>ELHTLF5809</t>
  </si>
  <si>
    <t>ELHTLF5810</t>
  </si>
  <si>
    <t>ELSTLE5807REOXS</t>
  </si>
  <si>
    <t>ELSTLE5808BKOXS</t>
  </si>
  <si>
    <t>ELSTLE5809YEOXS</t>
  </si>
  <si>
    <t>ELSTLE5810BLOXS</t>
  </si>
  <si>
    <t>2014-09-14</t>
  </si>
  <si>
    <t>PLHJPF5806</t>
  </si>
  <si>
    <t>PLHJPF5807</t>
  </si>
  <si>
    <t>PLHTLF5801</t>
  </si>
  <si>
    <t>PLHTLF5802</t>
  </si>
  <si>
    <t>PLHTLF5803</t>
  </si>
  <si>
    <t>PLHTLF5804</t>
  </si>
  <si>
    <t>PLAJPE5806BKOXS</t>
  </si>
  <si>
    <t>PLAJPE5807BLOXS</t>
  </si>
  <si>
    <t>PLATLE5801BKOXS</t>
  </si>
  <si>
    <t>PLATLE5802BKOXS</t>
  </si>
  <si>
    <t>PLATLE5803BKOXS</t>
  </si>
  <si>
    <t>PLATLE5804REOXS</t>
  </si>
  <si>
    <t>SMKBEF5512</t>
  </si>
  <si>
    <t>2014-09-15</t>
  </si>
  <si>
    <t>SMKERF5518</t>
  </si>
  <si>
    <t>14FW SMB_12_KNIT_N_KIDS_BK</t>
  </si>
  <si>
    <t>14FW SMB_14_FLAT_PK_N_KIDS</t>
  </si>
  <si>
    <t>SMKSNF5516</t>
  </si>
  <si>
    <t>SWKERF5514</t>
  </si>
  <si>
    <t>14FW SMB_40_FLAT_PK_F_KIDS</t>
  </si>
  <si>
    <t>URKBEF5519</t>
  </si>
  <si>
    <t>14FW_URBAN SWAGGER_03_KNIT_BK_KIDS</t>
  </si>
  <si>
    <t>URKSNG0509BK</t>
  </si>
  <si>
    <t>SWKSNG0635BK</t>
  </si>
  <si>
    <t>ELKBAG0531GY</t>
  </si>
  <si>
    <t>SMKBAG0915GY</t>
  </si>
  <si>
    <t>SWKBAG0969BL</t>
  </si>
  <si>
    <t>SMKFLG0920NY</t>
  </si>
  <si>
    <t>ELKSNG0606WH</t>
  </si>
  <si>
    <t>ELKBAG0610RE</t>
  </si>
  <si>
    <t>ELKSVG2609RE</t>
  </si>
  <si>
    <t>ELKFCG0608RE</t>
  </si>
  <si>
    <t>ELKSNG0603BK</t>
  </si>
  <si>
    <t>ELKSNG0605BK</t>
  </si>
  <si>
    <t>ELKSNG0607KH</t>
  </si>
  <si>
    <t>SMKBAG0617PK</t>
  </si>
  <si>
    <t>SMKBAG0617NY</t>
  </si>
  <si>
    <t>POKFIF3902RE</t>
    <phoneticPr fontId="6" type="noConversion"/>
  </si>
  <si>
    <t>DPKEBF5508</t>
  </si>
  <si>
    <t>14FW DISNEY 04_SNAP_PK_KIDS</t>
  </si>
  <si>
    <t>2014-09-17</t>
  </si>
  <si>
    <t>ELKERF5516</t>
  </si>
  <si>
    <t>14FW ELS 39_TROOPER_OR_KIDS</t>
  </si>
  <si>
    <t>ELKJPF5502</t>
  </si>
  <si>
    <t>14FW_ELSTINKO_DOWN_JUMPER_05_RD_KIDS</t>
  </si>
  <si>
    <t>ELKJPF5529</t>
  </si>
  <si>
    <t>ELKPTF5503</t>
  </si>
  <si>
    <t>2014-09-19</t>
  </si>
  <si>
    <t>2014-09-21</t>
  </si>
  <si>
    <t>ELKTPF5517</t>
  </si>
  <si>
    <t>ELKTPF5801</t>
  </si>
  <si>
    <t>ELKTPF5821</t>
  </si>
  <si>
    <t>14FW ELS_48_TROOPER_BK_KIDS</t>
  </si>
  <si>
    <t>13FW ELS 07_TROOPER_NV_KIDS</t>
  </si>
  <si>
    <t xml:space="preserve">13FW ELS </t>
  </si>
  <si>
    <t>22_WIRE_MIT_KIDS</t>
  </si>
  <si>
    <t>NOKERF5506</t>
  </si>
  <si>
    <t>14FW NV 13_WIRE_BK_KIDS</t>
  </si>
  <si>
    <t>2014-09-18</t>
  </si>
  <si>
    <t>SBKERF5519</t>
  </si>
  <si>
    <t>SMKERF5505</t>
  </si>
  <si>
    <t>14FW SMB_01_CURVED_NY_N_KIDS</t>
  </si>
  <si>
    <t>SWKBEF5511</t>
  </si>
  <si>
    <t>2014-09-20</t>
  </si>
  <si>
    <t>14FW SMB_01_KNIT_F_KIDS_PK</t>
  </si>
  <si>
    <t>SWKSNF5515</t>
  </si>
  <si>
    <t>ELKBAG0612PK</t>
  </si>
  <si>
    <t>ELKBAG0613BL</t>
  </si>
  <si>
    <t>ELKSNG0611WH</t>
  </si>
  <si>
    <t>ELKSNG0661BK</t>
  </si>
  <si>
    <t>JOKBAG2606BL</t>
  </si>
  <si>
    <t>VBKBAG0608BL</t>
  </si>
  <si>
    <t>VBKBAG0608PK</t>
  </si>
  <si>
    <t>URKFCG0610BK</t>
  </si>
  <si>
    <t>POKSNG0902RE</t>
  </si>
  <si>
    <t>POKSNG0903PK</t>
  </si>
  <si>
    <t>POKSNG0904GR</t>
  </si>
  <si>
    <t>POKFI902RE</t>
    <phoneticPr fontId="6" type="noConversion"/>
  </si>
  <si>
    <t>POKFI903PK</t>
    <phoneticPr fontId="6" type="noConversion"/>
  </si>
  <si>
    <t>POKFI904GR</t>
    <phoneticPr fontId="6" type="noConversion"/>
  </si>
  <si>
    <t>POKSN902RE</t>
    <phoneticPr fontId="6" type="noConversion"/>
  </si>
  <si>
    <t>POKSN903PK</t>
    <phoneticPr fontId="6" type="noConversion"/>
  </si>
  <si>
    <t>POKSN904GR</t>
    <phoneticPr fontId="6" type="noConversion"/>
  </si>
  <si>
    <t>SMKFI635BK</t>
    <phoneticPr fontId="6" type="noConversion"/>
  </si>
  <si>
    <t>SWKSN635BK</t>
    <phoneticPr fontId="6" type="noConversion"/>
  </si>
  <si>
    <t>SMKFIF3635BK</t>
    <phoneticPr fontId="6" type="noConversion"/>
  </si>
  <si>
    <t>BRKERF5504</t>
  </si>
  <si>
    <t>14FW BROWN_SQURE_CAP-06-WH_KIDS</t>
  </si>
  <si>
    <t>2014-09-30</t>
  </si>
  <si>
    <t>2014-10-01</t>
  </si>
  <si>
    <t>2014-10-02</t>
  </si>
  <si>
    <t>2014-09-25</t>
  </si>
  <si>
    <t>2014-09-24</t>
  </si>
  <si>
    <t>2014-10-05</t>
  </si>
  <si>
    <t>2014-09-28</t>
  </si>
  <si>
    <t>2014-09-23</t>
  </si>
  <si>
    <t>2014-09-27</t>
  </si>
  <si>
    <t>2014-09-26</t>
  </si>
  <si>
    <t>2014-10-03</t>
  </si>
  <si>
    <t>ELKBAF5518</t>
  </si>
  <si>
    <t>ELKEDF5522</t>
  </si>
  <si>
    <t>ELKEDF5523</t>
  </si>
  <si>
    <t>ELKEDF5524</t>
  </si>
  <si>
    <t>ELKERF5511</t>
  </si>
  <si>
    <t>14FW ELS_32_SKI GLOBE_YE_KIDS</t>
  </si>
  <si>
    <t>14FW ELS_33_SKI GLOBE_BK_KIDS</t>
  </si>
  <si>
    <t>ELKERF5513</t>
  </si>
  <si>
    <t>14FW ELS_72_SKI GLOBE_PK_KIDS</t>
  </si>
  <si>
    <t>14FW ELS_02_SNAP_GR_KIDS</t>
  </si>
  <si>
    <t>ELKERF5519</t>
  </si>
  <si>
    <t>2014-10-04</t>
  </si>
  <si>
    <t>ELKERF5532</t>
  </si>
  <si>
    <t>14FW ELS_05_SNAP_PK_KIDS</t>
  </si>
  <si>
    <t>14FW ELS_45_SNAP_RD_KIDS</t>
  </si>
  <si>
    <t>ELKTPF5515</t>
  </si>
  <si>
    <t>14FW ELS 40_TROOPER_RD_KIDS</t>
  </si>
  <si>
    <t>2014-09-29</t>
  </si>
  <si>
    <t>ELKVEF5530</t>
  </si>
  <si>
    <t>14FW_ELSTINKO_VEST_RED_01_KIDS</t>
  </si>
  <si>
    <t>JOKBAF5513</t>
  </si>
  <si>
    <t>JOKEBF5523</t>
  </si>
  <si>
    <t>14FW JOIEBETE_KNIT_04_IV</t>
  </si>
  <si>
    <t>NOKTPF5508</t>
  </si>
  <si>
    <t>NOKTPF5511</t>
  </si>
  <si>
    <t>14FW NV 07_TROOPER_BK_KIDS</t>
  </si>
  <si>
    <t>14FW NV 09_TROOPER_BK_KIDS</t>
  </si>
  <si>
    <t>PNKERF5503</t>
  </si>
  <si>
    <t>14FWPB 05_FLAT_NY_KIDS</t>
  </si>
  <si>
    <t>POKEBF5503</t>
  </si>
  <si>
    <t>POKEBF5504</t>
  </si>
  <si>
    <t>14FW POLI-01_PK_KNIT-KIDS</t>
  </si>
  <si>
    <t>SBKBEF5531</t>
  </si>
  <si>
    <t>SBKBEF5532</t>
  </si>
  <si>
    <t>14FW-JILLBY-KNIT-67_BK_KIDS</t>
  </si>
  <si>
    <t>SBKBEF5533</t>
  </si>
  <si>
    <t>14FW-JILLBY-KNIT_01_YE_KIDS</t>
  </si>
  <si>
    <t>SBKBEF5534</t>
  </si>
  <si>
    <t>SBKBEF5536</t>
  </si>
  <si>
    <t>SBKBEF5538</t>
  </si>
  <si>
    <t>SBKBEF5540</t>
  </si>
  <si>
    <t>14FW-JILLBY-KNIT-48_BL_KIDS</t>
  </si>
  <si>
    <t>SBKEBF5553</t>
  </si>
  <si>
    <t>14FW-JILLBY-KNIT-12_BK_KIDS</t>
  </si>
  <si>
    <t>SBKEBF5554</t>
  </si>
  <si>
    <t>14FW-JILLBY-KNIT_02_KH_KIDS</t>
  </si>
  <si>
    <t>14FW-JILLBY-KNIT-61-BK_KIDS</t>
  </si>
  <si>
    <t>SBKMIF5509</t>
  </si>
  <si>
    <t>14FW-JILLBY-KNIT-46_GY_KIDS</t>
  </si>
  <si>
    <t>SBKMIF5514</t>
  </si>
  <si>
    <t>14FW-JILLBY-KNIT-55-PP_KIDS</t>
  </si>
  <si>
    <t>13FW-JILLBY-31_KH_KIDS (JILMIE5318KH)</t>
  </si>
  <si>
    <t>14FW-JILL-BY_31_RE_KIDS</t>
  </si>
  <si>
    <t>SMKBEF5507</t>
  </si>
  <si>
    <t>SMKBEF5508</t>
  </si>
  <si>
    <t>14FW SMB_04_KNIT_N_KIDS_GR</t>
  </si>
  <si>
    <t>2014-09-22</t>
  </si>
  <si>
    <t>14FW SMB_03_KNIT_N_KIDS_PK</t>
  </si>
  <si>
    <t>SWKERF5517</t>
  </si>
  <si>
    <t>14FW SMB_17_FLAT_PK_F_KIDS</t>
  </si>
  <si>
    <t>PNKSNG0601BK</t>
  </si>
  <si>
    <t>URKSNG0807BK</t>
  </si>
  <si>
    <t>URKSNG0807RE</t>
  </si>
  <si>
    <t>SBKSNG0631PK</t>
  </si>
  <si>
    <t>VBKBAG0911MT</t>
  </si>
  <si>
    <t>VBKBAG0904NY</t>
  </si>
  <si>
    <t>VBKBAG0904RE</t>
  </si>
  <si>
    <t>VBKBAG0918NY</t>
  </si>
  <si>
    <t>SBKMIG0633YE</t>
  </si>
  <si>
    <t>URKSNG0618GY</t>
  </si>
  <si>
    <t>SMKSNG0614OR</t>
  </si>
  <si>
    <t>SMKSNG0613NY</t>
  </si>
  <si>
    <t>VBKBAG0609RE</t>
  </si>
  <si>
    <t>VBKBAG0610BL</t>
  </si>
  <si>
    <t>VBKBAG0610PK</t>
  </si>
  <si>
    <t>SWKSNG0958PK</t>
  </si>
  <si>
    <t>SWKSNG0604PK</t>
  </si>
  <si>
    <t>ELKBAG0625YE</t>
  </si>
  <si>
    <t>ELKBAG0627BK</t>
  </si>
  <si>
    <t>ELKBAG0629BL</t>
  </si>
  <si>
    <t>ELKFCG0626YE</t>
  </si>
  <si>
    <t>WTKBAG0603GY</t>
  </si>
  <si>
    <t>WTKBAG0604NY</t>
  </si>
  <si>
    <t>SWKSNG0719PK</t>
  </si>
  <si>
    <t>SWKSNG0978BL</t>
  </si>
  <si>
    <t>PNKUMG0605PK</t>
  </si>
  <si>
    <t>PNKUMG0606WH</t>
  </si>
  <si>
    <t>PNKUMG0607PK</t>
  </si>
  <si>
    <t>VBKBAG2604MT</t>
  </si>
  <si>
    <t>VBKBAG2604PK</t>
  </si>
  <si>
    <t>SBKMIG0634BL</t>
  </si>
  <si>
    <t>JOKFAG2913PK</t>
  </si>
  <si>
    <t>ELKSNG0633BK</t>
  </si>
  <si>
    <t>SMKTRG2621BK</t>
  </si>
  <si>
    <t>URKSNG0621BK</t>
  </si>
  <si>
    <t>URKSNG0621PK</t>
  </si>
  <si>
    <t>ELKBAG2634BK</t>
  </si>
  <si>
    <t>ELKSNG2636GR</t>
  </si>
  <si>
    <t>PRANCE</t>
  </si>
  <si>
    <t>2014-10-08</t>
  </si>
  <si>
    <t>2014-10-10</t>
  </si>
  <si>
    <t>ELHBEF5802</t>
  </si>
  <si>
    <t>ELSBEE5802GRFRE</t>
  </si>
  <si>
    <t>2014-10-14</t>
  </si>
  <si>
    <t>ELHBEF5803</t>
  </si>
  <si>
    <t>ELSBEE5803BLFRE</t>
  </si>
  <si>
    <t>2014-10-20</t>
  </si>
  <si>
    <t>ELHBEF5804</t>
  </si>
  <si>
    <t>ELSBEE5804BKFRE</t>
  </si>
  <si>
    <t>2014-10-17</t>
  </si>
  <si>
    <t>ELHBEF5838</t>
  </si>
  <si>
    <t>ELSBEE5838MTFRE</t>
  </si>
  <si>
    <t>2014-10-21</t>
  </si>
  <si>
    <t>ELHBEF5839</t>
  </si>
  <si>
    <t>ELSBEE5839BLFRE</t>
  </si>
  <si>
    <t>2014-10-12</t>
  </si>
  <si>
    <t>ELHEBF5828</t>
  </si>
  <si>
    <t>ELSEBE5828GYFRE</t>
  </si>
  <si>
    <t>2014-10-22</t>
  </si>
  <si>
    <t>ELHEBF5829</t>
  </si>
  <si>
    <t>ELSEBE5829BLFRE</t>
  </si>
  <si>
    <t>2014-10-29</t>
  </si>
  <si>
    <t>2014-10-18</t>
  </si>
  <si>
    <t>ELHEBF5830</t>
  </si>
  <si>
    <t>ELSEBE5830BLFRE</t>
  </si>
  <si>
    <t>ELHEBF5840</t>
  </si>
  <si>
    <t>ELSEBE5840PKFRE</t>
  </si>
  <si>
    <t>ELHERF5643</t>
  </si>
  <si>
    <t>ELSERD3643GRFRE</t>
  </si>
  <si>
    <t>2014-10-11</t>
  </si>
  <si>
    <t>ELHERF5644</t>
  </si>
  <si>
    <t>ELSERE5644REFRE</t>
  </si>
  <si>
    <t>2014-10-15</t>
  </si>
  <si>
    <t>2014-10-28</t>
  </si>
  <si>
    <t>ELHERF5645</t>
  </si>
  <si>
    <t>ELSERE5645BKFRE</t>
  </si>
  <si>
    <t>2014-10-26</t>
  </si>
  <si>
    <t>ELHERF5652</t>
  </si>
  <si>
    <t>ELSERD3652GYFRE</t>
  </si>
  <si>
    <t>ELHERF5664</t>
  </si>
  <si>
    <t>ELSERD3664PKFRE</t>
  </si>
  <si>
    <t>ELHERF5665</t>
  </si>
  <si>
    <t>ELSERD3665MTFRE</t>
  </si>
  <si>
    <t>ELHERF5810</t>
  </si>
  <si>
    <t>ELSERE5810PKFRE</t>
  </si>
  <si>
    <t>2014-10-16</t>
  </si>
  <si>
    <t>2014-10-23</t>
  </si>
  <si>
    <t>ELHERF5816</t>
  </si>
  <si>
    <t>ELSERE5816BLFRE</t>
  </si>
  <si>
    <t>2014-10-25</t>
  </si>
  <si>
    <t>ELHERF5832</t>
  </si>
  <si>
    <t>ELSERE5832GYFRE</t>
  </si>
  <si>
    <t>2014-10-24</t>
  </si>
  <si>
    <t>ELHERF5833</t>
  </si>
  <si>
    <t>ELSERE5833NYFRE</t>
  </si>
  <si>
    <t>ELHERF5834</t>
  </si>
  <si>
    <t>ELSERE5834YEFRE</t>
  </si>
  <si>
    <t>2014-10-19</t>
  </si>
  <si>
    <t>ELHFIF5647</t>
  </si>
  <si>
    <t>ELSFIE5647BKFRE</t>
  </si>
  <si>
    <t>ELHFIF5669</t>
  </si>
  <si>
    <t>ELSFID3669PPFRE</t>
  </si>
  <si>
    <t>ELHHPF5636</t>
  </si>
  <si>
    <t>ELSHPD3636BWOSS</t>
  </si>
  <si>
    <t>2014-10-27</t>
  </si>
  <si>
    <t>ELHTHF5617</t>
  </si>
  <si>
    <t>ELHTHF5618</t>
  </si>
  <si>
    <t>ELHTHF5625</t>
  </si>
  <si>
    <t>ELSTHD3617NYOMM</t>
  </si>
  <si>
    <t>ELHTHF5628</t>
  </si>
  <si>
    <t>ELSTHD3618MTOSS</t>
  </si>
  <si>
    <t>ELHTHF5629</t>
  </si>
  <si>
    <t>ELSTHD3625GYOSS</t>
  </si>
  <si>
    <t>ELHTHF5635</t>
  </si>
  <si>
    <t>ELSTHD3628MTOSS</t>
  </si>
  <si>
    <t>ELSTHD3629PKOSS</t>
  </si>
  <si>
    <t>ELSTHD3635OROSS</t>
  </si>
  <si>
    <t>ELHTLF5607</t>
  </si>
  <si>
    <t>ELHTLF5639</t>
  </si>
  <si>
    <t>ELSTLD3607YEOMM</t>
  </si>
  <si>
    <t>ELSTLD3639PKOSS</t>
  </si>
  <si>
    <t>ELHTPF5608</t>
  </si>
  <si>
    <t>ELHTPF5648</t>
  </si>
  <si>
    <t>ELHTPF5824</t>
  </si>
  <si>
    <t>ELSTPE5608BUFRE</t>
  </si>
  <si>
    <t>ELHTPF5831</t>
  </si>
  <si>
    <t>ELSTPE5648NYFRE</t>
  </si>
  <si>
    <t>ELSTPE5824NYFRE</t>
  </si>
  <si>
    <t>ELSTPE5831NYFRE</t>
  </si>
  <si>
    <t>ELHVBF5822</t>
  </si>
  <si>
    <t>ELSVBE5822ORFRE</t>
  </si>
  <si>
    <t>2014-10-07</t>
  </si>
  <si>
    <t>2014-10-06</t>
  </si>
  <si>
    <t>ELKJPF5594</t>
  </si>
  <si>
    <t>14FW_ELSTINKO_ROMPER_05_EBONY_BABY</t>
  </si>
  <si>
    <t>JIHBAF5808</t>
  </si>
  <si>
    <t>JIHBEF5842</t>
  </si>
  <si>
    <t>JIHBEF5844</t>
  </si>
  <si>
    <t>JIHBEF5849</t>
  </si>
  <si>
    <t>JIHBEF5855</t>
  </si>
  <si>
    <t>JIHBEF5856</t>
  </si>
  <si>
    <t>JILBAE5808KHFRE</t>
  </si>
  <si>
    <t>JILBEE5842GRFRE</t>
  </si>
  <si>
    <t>JIHEBF5843</t>
  </si>
  <si>
    <t>JILBEE5844MTFRE</t>
  </si>
  <si>
    <t>JIHEBF5850</t>
  </si>
  <si>
    <t>JILBEE5849BKFRE</t>
  </si>
  <si>
    <t>JIHERF5806</t>
  </si>
  <si>
    <t>JILBEE5855KHFRE</t>
  </si>
  <si>
    <t>JIHFAF5604</t>
  </si>
  <si>
    <t>JILBEE5856BKFRE</t>
  </si>
  <si>
    <t>JILEBE5843REFRE</t>
  </si>
  <si>
    <t>JILEBE5850BWFRE</t>
  </si>
  <si>
    <t>JILERE5806MTFRE</t>
  </si>
  <si>
    <t>JIHTPF5833</t>
  </si>
  <si>
    <t>JILFAE5604BKFRE</t>
  </si>
  <si>
    <t>JIHTPF5834</t>
  </si>
  <si>
    <t>JILTPE5833GRFRE</t>
  </si>
  <si>
    <t>JILTPE5834BKFRE</t>
  </si>
  <si>
    <t>JOHEBF5601</t>
  </si>
  <si>
    <t>2014-10-13</t>
  </si>
  <si>
    <t>JOHEBF5604</t>
  </si>
  <si>
    <t>JOHEBF5605</t>
  </si>
  <si>
    <t>JOHEBF5606</t>
  </si>
  <si>
    <t>JOHEBF5612</t>
  </si>
  <si>
    <t>JOHEBF5805</t>
  </si>
  <si>
    <t>JOHEBF5807</t>
  </si>
  <si>
    <t>JOHEBF5808</t>
  </si>
  <si>
    <t>JOHEBF5809</t>
  </si>
  <si>
    <t>JOIEBD3601BGFRE</t>
  </si>
  <si>
    <t>JOHEBF5812</t>
  </si>
  <si>
    <t>JOIEBE5604YEFRE</t>
  </si>
  <si>
    <t>JOHEBF5817</t>
  </si>
  <si>
    <t>JOIEBD3605ORFRE</t>
  </si>
  <si>
    <t>JOHERF5801</t>
  </si>
  <si>
    <t>JOIEBE5606BWFRE</t>
  </si>
  <si>
    <t>JOHERF5802</t>
  </si>
  <si>
    <t>JOIEBD3612BGFRE</t>
  </si>
  <si>
    <t>JOIEBE5805GYFRE</t>
  </si>
  <si>
    <t>JOIEBE5807BLFRE</t>
  </si>
  <si>
    <t>JOHMUF5814</t>
  </si>
  <si>
    <t>JOIEBE5808IVFRE</t>
  </si>
  <si>
    <t>JOHMUF5816</t>
  </si>
  <si>
    <t>JOIEBE5809BLFRE</t>
  </si>
  <si>
    <t>JOHMUF5818</t>
  </si>
  <si>
    <t>JOIEBE5812YEFRE</t>
  </si>
  <si>
    <t>JOHTPF5653</t>
  </si>
  <si>
    <t>JOIEBE5817MTFRE</t>
  </si>
  <si>
    <t>JOHTPF5656</t>
  </si>
  <si>
    <t>JOIERE5801PKFRE</t>
  </si>
  <si>
    <t>JOIERE5802ORFRE</t>
  </si>
  <si>
    <t>JOIMUE5814KHFRE</t>
  </si>
  <si>
    <t>JOIMUE5816MTFRE</t>
  </si>
  <si>
    <t>JOIMUE5818BLFRE</t>
  </si>
  <si>
    <t>JOITPD3653IVFRE</t>
  </si>
  <si>
    <t>JOITPD3656GRFRE</t>
  </si>
  <si>
    <t>2014-10-09</t>
  </si>
  <si>
    <t>NOHBAF5803</t>
  </si>
  <si>
    <t>NOHBAF5804</t>
  </si>
  <si>
    <t>NOHBAF5819</t>
  </si>
  <si>
    <t>NOVBAE5803ORFRE</t>
  </si>
  <si>
    <t>NOVBAE5804BLFRE</t>
  </si>
  <si>
    <t>NOVBAE5819NYFRE</t>
  </si>
  <si>
    <t>NOHMIF5820</t>
  </si>
  <si>
    <t>NOHTPF5807</t>
  </si>
  <si>
    <t>NOHTPF5809</t>
  </si>
  <si>
    <t>NOVMIE5820KHFRE</t>
  </si>
  <si>
    <t>NOVTPE5807PPFRE</t>
  </si>
  <si>
    <t>NOVTPE5809ORFRE</t>
  </si>
  <si>
    <t>SBKBEF5535</t>
  </si>
  <si>
    <t>SBKBEF5543</t>
  </si>
  <si>
    <t>14FW-JILLBY-KNIT-16_BL_KIDS</t>
  </si>
  <si>
    <t>SBKEBF5541</t>
  </si>
  <si>
    <t>SBKEBF5545</t>
  </si>
  <si>
    <t>SBKEBF5546</t>
  </si>
  <si>
    <t>14FW-JILLBY-KNIT-45-NV_KIDS</t>
  </si>
  <si>
    <t>SBKEBF5547</t>
  </si>
  <si>
    <t>14FW-JILLBY-KNIT-62-BG_KIDS</t>
  </si>
  <si>
    <t>14FW-JILLBY-KNIT-30-PK_KIDS</t>
  </si>
  <si>
    <t>14FW-JILLBY-KNIT-54-GY_KIDS</t>
  </si>
  <si>
    <t>14FW-JILLBY-KNIT-23-BG_KIDS</t>
  </si>
  <si>
    <t>SBKMIF5515</t>
  </si>
  <si>
    <t>14FW-JILL-BY_19_NV_KIDS</t>
  </si>
  <si>
    <t>SMHBAF5636</t>
  </si>
  <si>
    <t>SMHBAF5637</t>
  </si>
  <si>
    <t>SMHBEF5628</t>
  </si>
  <si>
    <t>SMHBEF5630</t>
  </si>
  <si>
    <t>SMHBEF5863</t>
  </si>
  <si>
    <t>SMBBAD3636PKFRE</t>
  </si>
  <si>
    <t>SMBBAD3637YEFRE</t>
  </si>
  <si>
    <t>SMBBED3628PKFRE</t>
  </si>
  <si>
    <t>SMBBED3630BLFRE</t>
  </si>
  <si>
    <t>SMBBEE5863REFRE</t>
  </si>
  <si>
    <t>SMHFIF5855</t>
  </si>
  <si>
    <t>SMHFIF5860</t>
  </si>
  <si>
    <t>SMBFIE5855ORFRE</t>
  </si>
  <si>
    <t>SMBFIE5860YEFRE</t>
  </si>
  <si>
    <t>SMKBAF5526</t>
  </si>
  <si>
    <t>14FW SMB_20_CURVED_GY_N_KIDS</t>
  </si>
  <si>
    <t>SMKERF5506</t>
  </si>
  <si>
    <t>SMKERF5529</t>
  </si>
  <si>
    <t>14FW SMB_08_CURVED_NY_N_KIDS</t>
  </si>
  <si>
    <t>14FW SMB_12_CURVED_NV_N_KIDS</t>
  </si>
  <si>
    <t>SWKERF5506</t>
  </si>
  <si>
    <t>SWKERF5515</t>
  </si>
  <si>
    <t>SWKERF5516</t>
  </si>
  <si>
    <t>SWKERF5535</t>
  </si>
  <si>
    <t>SWKERF5536</t>
  </si>
  <si>
    <t>14FW SMB_08_CURVED_YE_F_KIDS</t>
  </si>
  <si>
    <t>SWKSNF5505</t>
  </si>
  <si>
    <t>14FW SMB_11_CURVED_PK_F_KIDS</t>
  </si>
  <si>
    <t>SWKSNF5506</t>
  </si>
  <si>
    <t>14FW SMB_15_CURVED_PK_F_KIDS</t>
  </si>
  <si>
    <t>14FW SMB_43_FLAT_PP_F_KIDS</t>
  </si>
  <si>
    <t>14FW SMB_16_CURVED_NY_F_KIDS</t>
  </si>
  <si>
    <t>SWKSNF5514</t>
  </si>
  <si>
    <t>14FW SMB_20_FLAT_BW_F_KIDS</t>
  </si>
  <si>
    <t>VBHBAF5802</t>
  </si>
  <si>
    <t>VBHERF5801</t>
  </si>
  <si>
    <t>VBHERF5814</t>
  </si>
  <si>
    <t>VBLBAE5802BKFRE</t>
  </si>
  <si>
    <t>VBLERE5801ORFRE</t>
  </si>
  <si>
    <t>VBLERE5814BKFRE</t>
  </si>
  <si>
    <t>WTHERF5806</t>
  </si>
  <si>
    <t>WTKERF5511</t>
  </si>
  <si>
    <t>WTKERF5512</t>
  </si>
  <si>
    <t>ELKBPG0623PK</t>
  </si>
  <si>
    <t>ELKBPG0624BL</t>
  </si>
  <si>
    <t>ELKBPG0625BL</t>
  </si>
  <si>
    <t>JOKBEG0607PK</t>
  </si>
  <si>
    <t>JOKBEG0608BL</t>
  </si>
  <si>
    <t>ELKTLG1605GR</t>
  </si>
  <si>
    <t>ELKTLG1606RE</t>
  </si>
  <si>
    <t>ELKTLG1610WH</t>
  </si>
  <si>
    <t>ELKJPG1604MT</t>
  </si>
  <si>
    <t>ELKJPG1612BL</t>
  </si>
  <si>
    <t>JOKJSG1601BL</t>
  </si>
  <si>
    <t>JOKOPG1602PK</t>
  </si>
  <si>
    <t>SMKTHG2601BK</t>
  </si>
  <si>
    <t>SMKPTG2602BK</t>
  </si>
  <si>
    <t>SMKPTG2604PK</t>
  </si>
  <si>
    <t>SMKTSG2603PK</t>
  </si>
  <si>
    <t>ELKTLG1601RE</t>
  </si>
  <si>
    <t>ELKPTG1602RE</t>
  </si>
  <si>
    <t>PNKSNG0601PK</t>
  </si>
  <si>
    <t>ELKBAG0623PK</t>
  </si>
  <si>
    <t>ELKFCG0624PK</t>
  </si>
  <si>
    <t>WTKBAG0601GR</t>
  </si>
  <si>
    <t>POKBAG0601BL</t>
  </si>
  <si>
    <t>POKBAG0602PK</t>
  </si>
  <si>
    <t>POKBAG0603RE</t>
  </si>
  <si>
    <t>POKBAG0604GR</t>
  </si>
  <si>
    <t>POKSVG2605BL</t>
  </si>
  <si>
    <t>POKSVG2606PK</t>
  </si>
  <si>
    <t>ELKSNG2638WH</t>
  </si>
  <si>
    <t>SBKBAF5511GY</t>
    <phoneticPr fontId="6" type="noConversion"/>
  </si>
  <si>
    <t>SBKERF5519PK</t>
    <phoneticPr fontId="6" type="noConversion"/>
  </si>
  <si>
    <t>2014-11-05</t>
  </si>
  <si>
    <t>2014-11-04</t>
  </si>
  <si>
    <t>2014-10-31</t>
  </si>
  <si>
    <t>2014-11-03</t>
  </si>
  <si>
    <t>2014-11-02</t>
  </si>
  <si>
    <t>2014-11-07</t>
  </si>
  <si>
    <t>ELKERF5520</t>
  </si>
  <si>
    <t>ELKERF5521</t>
  </si>
  <si>
    <t>2014-11-08</t>
  </si>
  <si>
    <t>ELKTPF5514</t>
  </si>
  <si>
    <t>14FW ELS 37_TROOPER_MT_KIDS</t>
  </si>
  <si>
    <t>2014-11-09</t>
  </si>
  <si>
    <t>JOKACF3518</t>
  </si>
  <si>
    <t>JOKACF3519</t>
  </si>
  <si>
    <t>JOKACF3520</t>
  </si>
  <si>
    <t>JOKACF3521</t>
  </si>
  <si>
    <t>JOKACF3522</t>
  </si>
  <si>
    <t>14FW JOIE BETE_26_IV_KIDS</t>
  </si>
  <si>
    <t>14FW JOIE BETE_24_YL_KIDS</t>
  </si>
  <si>
    <t>14FW JOIE BETE_23_PK_KIDS</t>
  </si>
  <si>
    <t>JOKBPF3514</t>
  </si>
  <si>
    <t>JOKBPF3515</t>
  </si>
  <si>
    <t>JOKBPF3516</t>
  </si>
  <si>
    <t>JOKBPF3517</t>
  </si>
  <si>
    <t>JOKEBF5502</t>
  </si>
  <si>
    <t>JOKEBF5505</t>
  </si>
  <si>
    <t>JOKEBF5508</t>
  </si>
  <si>
    <t>14FW JOIE BETE_29_BL_KIDS</t>
  </si>
  <si>
    <t>14FW JOIE BETE_30_GY_KIDS</t>
  </si>
  <si>
    <t>14FW JOIE BETE_31_PK_KIDS</t>
  </si>
  <si>
    <t>JOKEDF5504</t>
  </si>
  <si>
    <t>14FW JOIE BETE_32_IV_KIDS</t>
  </si>
  <si>
    <t>JOKEDF5507</t>
  </si>
  <si>
    <t>14FW JOIE BETE_15_PK_KIDS</t>
  </si>
  <si>
    <t>14FW JOIE BETE_18_BL_KIDS</t>
  </si>
  <si>
    <t>14FW JOIE BETE_34_IV_KIDS</t>
  </si>
  <si>
    <t>(JOIEBE5808IV)</t>
  </si>
  <si>
    <t>14FW JOIE BETE_17_PK_KIDS</t>
  </si>
  <si>
    <t>14FW JOIE BETE_20_BL_KIDS</t>
  </si>
  <si>
    <t>JOKMUF5503</t>
  </si>
  <si>
    <t>JOKMUF5506</t>
  </si>
  <si>
    <t>2014-11-06</t>
  </si>
  <si>
    <t>2014-11-01</t>
  </si>
  <si>
    <t>SBKEBF5549</t>
  </si>
  <si>
    <t>SBKEBF5550</t>
  </si>
  <si>
    <t>14FW-JILLBY-KNIT-56-BG_KIDS</t>
  </si>
  <si>
    <t>2014-10-30</t>
  </si>
  <si>
    <t>DPKSNG0606BK</t>
  </si>
  <si>
    <t>DPKSNG0607RE</t>
  </si>
  <si>
    <t>DPKSNG0608BK</t>
  </si>
  <si>
    <t>DPKSNG0505GY</t>
  </si>
  <si>
    <t>DPKSNG0505BK</t>
  </si>
  <si>
    <t>DPKSNG0916BK</t>
  </si>
  <si>
    <t>SBKMIG0642GR</t>
  </si>
  <si>
    <t>SBKMIG0642PK</t>
  </si>
  <si>
    <t>SBKMIG0643GR</t>
  </si>
  <si>
    <t>SBKMIG0643PK</t>
  </si>
  <si>
    <t>ELKTSG2624PK</t>
  </si>
  <si>
    <t>ELKTSG2624OR</t>
  </si>
  <si>
    <t>ELKTSG2625YE</t>
  </si>
  <si>
    <t>ELKTSG2626PK</t>
  </si>
  <si>
    <t>ELKTSG2627KH</t>
  </si>
  <si>
    <t>ELKBSG2646WH</t>
  </si>
  <si>
    <t>ELKBSG2647KH</t>
  </si>
  <si>
    <t>ELKBSG2648RE</t>
  </si>
  <si>
    <t>ELKBSG2649PK</t>
  </si>
  <si>
    <t>ELKRPG2643PK</t>
  </si>
  <si>
    <t>ELKRPG2644YE</t>
  </si>
  <si>
    <t>ELKRPG2645BL</t>
  </si>
  <si>
    <t>ELKSLG2628MT</t>
  </si>
  <si>
    <t>ELKSLG2629MT</t>
  </si>
  <si>
    <t>ELKSLG2630PK</t>
  </si>
  <si>
    <t>ELKSLG2630WH</t>
  </si>
  <si>
    <t>HKKTSG2612PK</t>
  </si>
  <si>
    <t>JOKFAG2611YE</t>
  </si>
  <si>
    <t>ELKPTG2637WH</t>
  </si>
  <si>
    <t>ELKPTG2621BK</t>
  </si>
  <si>
    <t>ELKTSG2631WH</t>
  </si>
  <si>
    <t>JOKPTG2605NY</t>
  </si>
  <si>
    <t>JOKTSG2603PK</t>
  </si>
  <si>
    <t>JOKTSG2604BL</t>
  </si>
  <si>
    <t>HKKTSG2609PK</t>
  </si>
  <si>
    <t>HKKTSG2610PK</t>
  </si>
  <si>
    <t>HKKTSG2611RE</t>
  </si>
  <si>
    <t>JOKBAG0610GR</t>
  </si>
  <si>
    <t>JOKBAG0610RE</t>
  </si>
  <si>
    <t>JOKTRG2609BL</t>
  </si>
  <si>
    <t>JOKTRG2609PK</t>
  </si>
  <si>
    <t>ELKPTG2640RE</t>
  </si>
  <si>
    <t>ELKPTG2640BK</t>
  </si>
  <si>
    <t>ELKTSG2639RE</t>
  </si>
  <si>
    <t>HKKTSG2606BK</t>
  </si>
  <si>
    <t>ELKTSG2641BL</t>
  </si>
  <si>
    <t>ELKTSG2641YE</t>
  </si>
  <si>
    <t>ELKTSG2641PK</t>
  </si>
  <si>
    <t>ELKTSG2642OR</t>
  </si>
  <si>
    <t>ELKTSG2642BK</t>
  </si>
  <si>
    <t>SMKFIF3705BK</t>
    <phoneticPr fontId="6" type="noConversion"/>
  </si>
  <si>
    <t>DPKERF5509</t>
  </si>
  <si>
    <t>14FW FROZEN SNAP_03_PK_KIDS</t>
  </si>
  <si>
    <t>2014-11-13</t>
  </si>
  <si>
    <t>2014-11-15</t>
  </si>
  <si>
    <t>2014-11-10</t>
  </si>
  <si>
    <t>2014-11-14</t>
  </si>
  <si>
    <t>2014-11-11</t>
  </si>
  <si>
    <t>2014-11-16</t>
  </si>
  <si>
    <t>2014-11-12</t>
  </si>
  <si>
    <t>JOKBEF5524</t>
  </si>
  <si>
    <t>JOKBEF5525</t>
  </si>
  <si>
    <t>14FW JOIEBETE_KNIT_01_YL</t>
  </si>
  <si>
    <t>14FW JOIEBETE_KNIT_02_MT</t>
  </si>
  <si>
    <t>SBKEBF5551</t>
  </si>
  <si>
    <t>ELKPTG2636YE</t>
  </si>
  <si>
    <t>ELKTSG2633YE</t>
  </si>
  <si>
    <t>ELKOPG2635PK</t>
  </si>
  <si>
    <t>ELKSLG2634YE</t>
  </si>
  <si>
    <t>JOKBAG0612NY</t>
  </si>
  <si>
    <t>JOKBAG0613PK</t>
  </si>
  <si>
    <t>WTKBAG0605GR</t>
  </si>
  <si>
    <t>WTKBAG0606BK</t>
  </si>
  <si>
    <t>WTKBAG0607BL</t>
  </si>
  <si>
    <t>BRKTRG2605PK</t>
  </si>
  <si>
    <t>BRKTRG2606OR</t>
  </si>
  <si>
    <t>BRKWCG0601BL</t>
  </si>
  <si>
    <t>BRKWCG0603YE</t>
  </si>
  <si>
    <t>시즌</t>
    <phoneticPr fontId="6" type="noConversion"/>
  </si>
  <si>
    <t>2014-11-21</t>
  </si>
  <si>
    <t>2014-11-22</t>
  </si>
  <si>
    <t>2014-11-18</t>
  </si>
  <si>
    <t>2014-11-19</t>
  </si>
  <si>
    <t>2014-11-23</t>
  </si>
  <si>
    <t>SWKBAG0607NY</t>
  </si>
  <si>
    <t>SWKTRG2605BK</t>
  </si>
  <si>
    <t>SWKTRG2606BL</t>
  </si>
  <si>
    <t>HKKTRG2609PK</t>
  </si>
  <si>
    <t>HKKBAG0601NY</t>
  </si>
  <si>
    <t>HKKTRG2610PK</t>
  </si>
  <si>
    <t>HKKSNG0602PK</t>
  </si>
  <si>
    <t>HKKUMG0604PK</t>
  </si>
  <si>
    <t>2014-11-30</t>
  </si>
  <si>
    <t>2014-11-28</t>
  </si>
  <si>
    <t>2014-11-25</t>
  </si>
  <si>
    <t>2014-11-24</t>
  </si>
  <si>
    <t>SMKBAG0626NY</t>
  </si>
  <si>
    <t>SMKTRG2622BK</t>
  </si>
  <si>
    <t>SWKSNG0609PK</t>
  </si>
  <si>
    <t>SBKFAG0658GY</t>
  </si>
  <si>
    <t>SBKFAG0661WH</t>
  </si>
  <si>
    <t>SWKBAG0608PK</t>
  </si>
  <si>
    <t>BLLFEF5003BKFRE</t>
  </si>
  <si>
    <t>2014-12-02</t>
  </si>
  <si>
    <t>BRHERF5504</t>
  </si>
  <si>
    <t>BROERF5504WHOSM</t>
  </si>
  <si>
    <t>2014-12-03</t>
  </si>
  <si>
    <t>2014-12-05</t>
  </si>
  <si>
    <t>ELHERF5511</t>
  </si>
  <si>
    <t>ELSERF5511GROSM</t>
  </si>
  <si>
    <t>2014-12-04</t>
  </si>
  <si>
    <t>ELHERF5512</t>
  </si>
  <si>
    <t>ELSERF5512REOSM</t>
  </si>
  <si>
    <t>ELHERF5513</t>
  </si>
  <si>
    <t>ELSERF5513PKOML</t>
  </si>
  <si>
    <t>2014-12-06</t>
  </si>
  <si>
    <t>ELHERF5516</t>
  </si>
  <si>
    <t>ELSERF5516OROSM</t>
  </si>
  <si>
    <t>ELHERF5519</t>
  </si>
  <si>
    <t>ELSERF5519REOSM</t>
  </si>
  <si>
    <t>ELHJPF5001</t>
  </si>
  <si>
    <t>ELHJPF5028</t>
  </si>
  <si>
    <t>ELSJPF5001BKOXS</t>
  </si>
  <si>
    <t>ELSJPF5028BKOXS</t>
  </si>
  <si>
    <t>ELHSNF3001</t>
  </si>
  <si>
    <t>ELHSNF5003</t>
  </si>
  <si>
    <t>ELHSNF5028</t>
  </si>
  <si>
    <t>ELSSNF3001BKFRE</t>
  </si>
  <si>
    <t>ELSSNF5003REFRE</t>
  </si>
  <si>
    <t>ELSSNF5028GYFRE</t>
  </si>
  <si>
    <t>ELHTHF5017</t>
  </si>
  <si>
    <t>ELSTHF5017BKOSS</t>
  </si>
  <si>
    <t>ELHTPF5301</t>
  </si>
  <si>
    <t>ELSTPF5301NYFRE</t>
  </si>
  <si>
    <t>14FW ELS_52_SNAP_RD_KIDS</t>
  </si>
  <si>
    <t>HCHMIF3007</t>
  </si>
  <si>
    <t>HCHMIF3010</t>
  </si>
  <si>
    <t>HCHMIF3210</t>
  </si>
  <si>
    <t>HCHMIF3306</t>
  </si>
  <si>
    <t>HCUMIF3007BKFRE</t>
  </si>
  <si>
    <t>HCUMIF3010BKFRE</t>
  </si>
  <si>
    <t>HCUMIF3210BKFRE</t>
  </si>
  <si>
    <t>HCUMIF3306KHFRE</t>
  </si>
  <si>
    <t>MGHSNF3001</t>
  </si>
  <si>
    <t>MGHSNF3004</t>
  </si>
  <si>
    <t>MGHSNF3016</t>
  </si>
  <si>
    <t>MGMSNF3001BKFRE</t>
  </si>
  <si>
    <t>MGMSNF3004GYFRE</t>
  </si>
  <si>
    <t>MGMSNF3016NYFRE</t>
  </si>
  <si>
    <t>NOHERF5004</t>
  </si>
  <si>
    <t>NOVERF5004BKFRE</t>
  </si>
  <si>
    <t>PLHUMF3407</t>
  </si>
  <si>
    <t>PLHUMF3409</t>
  </si>
  <si>
    <t>PLHUMF3411</t>
  </si>
  <si>
    <t>PLHUMF5001</t>
  </si>
  <si>
    <t>PLAUMF3407BKFRE</t>
  </si>
  <si>
    <t>PLAUMF3409BKFRE</t>
  </si>
  <si>
    <t>PLAUMF3411BKFRE</t>
  </si>
  <si>
    <t>PLAUMF5001BKFRE</t>
  </si>
  <si>
    <t>PNHJPF5007</t>
  </si>
  <si>
    <t>PNHTHF5005</t>
  </si>
  <si>
    <t>PNYJPF5007BKOMM</t>
  </si>
  <si>
    <t>PNYTHF5005BKOSS</t>
  </si>
  <si>
    <t>14FW POLI-02_BL_KNIT-KIDS</t>
  </si>
  <si>
    <t>SBHBAF5008</t>
  </si>
  <si>
    <t>SBHBAF5011</t>
  </si>
  <si>
    <t>SBHBAF5012</t>
  </si>
  <si>
    <t>SBHBAF5017</t>
  </si>
  <si>
    <t>SBHBAF5512</t>
  </si>
  <si>
    <t>SBHBEF5023</t>
  </si>
  <si>
    <t>SBHBEF5024</t>
  </si>
  <si>
    <t>SBRBAF5008BGFRE</t>
  </si>
  <si>
    <t>SBHBEF5025</t>
  </si>
  <si>
    <t>SBRBAF5011GYFRE</t>
  </si>
  <si>
    <t>SBRBAF5012BGFRE</t>
  </si>
  <si>
    <t>SBHBEF5032</t>
  </si>
  <si>
    <t>SBRBAF5017BKFRE</t>
  </si>
  <si>
    <t>SBRBAF5512BGOSM</t>
  </si>
  <si>
    <t>SBRBEF5023BKFRE</t>
  </si>
  <si>
    <t>SBRBEF5024NYFRE</t>
  </si>
  <si>
    <t>SBHBEF5034</t>
  </si>
  <si>
    <t>SBRBEF5025BKFRE</t>
  </si>
  <si>
    <t>SBRBEF5032BKFRE</t>
  </si>
  <si>
    <t>SBHBEF5043</t>
  </si>
  <si>
    <t>SBHBEF5052</t>
  </si>
  <si>
    <t>SBHEBF5026</t>
  </si>
  <si>
    <t>SBRBEF5034BKFRE</t>
  </si>
  <si>
    <t>SBHEBF5028</t>
  </si>
  <si>
    <t>SBHEBF5049</t>
  </si>
  <si>
    <t>SBRBEF5043NYFRE</t>
  </si>
  <si>
    <t>SBRBEF5052BUFRE</t>
  </si>
  <si>
    <t>SBHERF5019</t>
  </si>
  <si>
    <t>SBHERF5022</t>
  </si>
  <si>
    <t>SBHFAF5079</t>
  </si>
  <si>
    <t>SBREBF5026CLFRE</t>
  </si>
  <si>
    <t>SBHMIF3001</t>
  </si>
  <si>
    <t>SBREBF5028GYFRE</t>
  </si>
  <si>
    <t>SBHMIF3002</t>
  </si>
  <si>
    <t>SBREBF5049BGFRE</t>
  </si>
  <si>
    <t>SBHMIF5007</t>
  </si>
  <si>
    <t>SBHSNF3062</t>
  </si>
  <si>
    <t>SBRERF5019PKFRE</t>
  </si>
  <si>
    <t>SBHTPF5029</t>
  </si>
  <si>
    <t>SBRERF5022IVFRE</t>
  </si>
  <si>
    <t>SBRFAF5079BKFRE</t>
  </si>
  <si>
    <t>SBRMIF3001BKOXS</t>
  </si>
  <si>
    <t>SBRMIF3002BKFRE</t>
  </si>
  <si>
    <t>SBRMIF5007BKOSM</t>
  </si>
  <si>
    <t>SBRSNF3062NYFRE</t>
  </si>
  <si>
    <t>SBRTPF5029BKFRE</t>
  </si>
  <si>
    <t>SMHBAF5026</t>
  </si>
  <si>
    <t>SMBBAF5026GYFRE</t>
  </si>
  <si>
    <t>SMHSNF3010</t>
  </si>
  <si>
    <t>SMBSNF3010BKFRE</t>
  </si>
  <si>
    <t>SWHERF5514</t>
  </si>
  <si>
    <t>SWHERF5517</t>
  </si>
  <si>
    <t>SWBERF5514PKOSM</t>
  </si>
  <si>
    <t>SWBERF5517PKOSM</t>
  </si>
  <si>
    <t>14FW SMB_31_FLAT_NY_F_KIDS</t>
  </si>
  <si>
    <t>14FW SMB_36_FLAT_PK_F_KIDS</t>
  </si>
  <si>
    <t>14FW SMB_20_FLAT_PK_F_KIDS</t>
  </si>
  <si>
    <t>URHFIF3408</t>
  </si>
  <si>
    <t>URHFIF3411</t>
  </si>
  <si>
    <t>URHFIF3451</t>
  </si>
  <si>
    <t>URHFIF3454</t>
  </si>
  <si>
    <t>URHJPF5005</t>
  </si>
  <si>
    <t>URHJPF5007</t>
  </si>
  <si>
    <t>URHSNF3002</t>
  </si>
  <si>
    <t>URHSNF3011</t>
  </si>
  <si>
    <t>URBFIF3408BKFRE</t>
  </si>
  <si>
    <t>URHSNF3012</t>
  </si>
  <si>
    <t>URBFIF3411BKXSS</t>
  </si>
  <si>
    <t>URHSNF3024</t>
  </si>
  <si>
    <t>URBFIF3451BKFRE</t>
  </si>
  <si>
    <t>URHSNF3304</t>
  </si>
  <si>
    <t>URHSNF3403</t>
  </si>
  <si>
    <t>URBFIF3454MTFRE</t>
  </si>
  <si>
    <t>URHSNF3412</t>
  </si>
  <si>
    <t>URHSNF3413</t>
  </si>
  <si>
    <t>URBJPF5005BKOSS</t>
  </si>
  <si>
    <t>URHSNF3414</t>
  </si>
  <si>
    <t>URBJPF5007BKOXS</t>
  </si>
  <si>
    <t>URHSNF5020</t>
  </si>
  <si>
    <t>URBSNF3002BKFRE</t>
  </si>
  <si>
    <t>URHSNF5029</t>
  </si>
  <si>
    <t>URBSNF3011GYFRE</t>
  </si>
  <si>
    <t>URBSNF3012BKFRE</t>
  </si>
  <si>
    <t>URBSNF3024BKFRE</t>
  </si>
  <si>
    <t>URBSNF3304BKFRE</t>
  </si>
  <si>
    <t>URBSNF3403BKFRE</t>
  </si>
  <si>
    <t>URBSNF3412BKFRE</t>
  </si>
  <si>
    <t>URBSNF3413BKFRE</t>
  </si>
  <si>
    <t>URBSNF3414BKFRE</t>
  </si>
  <si>
    <t>URBSNF5020BKFRE</t>
  </si>
  <si>
    <t>14SS_URBAN SWAGGER_69_FLAT_NV_KIDS</t>
  </si>
  <si>
    <t>VBHBAF3404</t>
  </si>
  <si>
    <t>VBHBAF5002</t>
  </si>
  <si>
    <t>VBHBAF5113</t>
  </si>
  <si>
    <t>VBHERF5007</t>
  </si>
  <si>
    <t>VBLBAF3404NYFRE</t>
  </si>
  <si>
    <t>VBLBAF5002BKFRE</t>
  </si>
  <si>
    <t>VBLBAF5113REFRE</t>
  </si>
  <si>
    <t>VBLERF5007GYFRE</t>
  </si>
  <si>
    <t>WTHERF5011</t>
  </si>
  <si>
    <t>WTHTPF5305</t>
  </si>
  <si>
    <t>SMHSNG0402BK</t>
  </si>
  <si>
    <t>SMHSNG0426BK</t>
  </si>
  <si>
    <t>URHSNG0009BK</t>
  </si>
  <si>
    <t>SBHSNG0056BK</t>
  </si>
  <si>
    <t>SWHSNG0705BK</t>
  </si>
  <si>
    <t>SMHFIG0134RE</t>
  </si>
  <si>
    <t>SMHFIG0135BK</t>
  </si>
  <si>
    <t>URHSNG0443BK</t>
  </si>
  <si>
    <t>URHSNG0443WH</t>
  </si>
  <si>
    <t>URHFCG0038BK</t>
  </si>
  <si>
    <t>URHFCG0039BK</t>
  </si>
  <si>
    <t>URHSNG0011BK</t>
  </si>
  <si>
    <t>SBKBAG0558GY</t>
  </si>
  <si>
    <t>URKTRG2807RE</t>
  </si>
  <si>
    <t>ELKTRG2520BL</t>
  </si>
  <si>
    <t>SWKTRG2634RE</t>
  </si>
  <si>
    <t>SWKSNG0705BK</t>
  </si>
  <si>
    <t>BRAND (3자리)</t>
    <phoneticPr fontId="6" type="noConversion"/>
  </si>
  <si>
    <t>SEASON (1자리)</t>
    <phoneticPr fontId="6" type="noConversion"/>
  </si>
  <si>
    <t>COLOR (2자리)</t>
    <phoneticPr fontId="6" type="noConversion"/>
  </si>
  <si>
    <t>SIZE (3자리)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</si>
  <si>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</si>
  <si>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</si>
  <si>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</si>
  <si>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</si>
  <si>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</si>
  <si>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</si>
  <si>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</si>
  <si>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</si>
  <si>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</si>
  <si>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</si>
  <si>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0</t>
    <phoneticPr fontId="6" type="noConversion"/>
  </si>
  <si>
    <t>XXS</t>
    <phoneticPr fontId="6" type="noConversion"/>
  </si>
  <si>
    <t>IN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</si>
  <si>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</si>
  <si>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</si>
  <si>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</si>
  <si>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</si>
  <si>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</si>
  <si>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</si>
  <si>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</si>
  <si>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</si>
  <si>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</si>
  <si>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</si>
  <si>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</si>
  <si>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</si>
  <si>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</si>
  <si>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</si>
  <si>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</si>
  <si>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</si>
  <si>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FR</t>
    <phoneticPr fontId="6" type="noConversion"/>
  </si>
  <si>
    <t>영국</t>
    <phoneticPr fontId="6" type="noConversion"/>
  </si>
  <si>
    <t>이탈리아</t>
    <phoneticPr fontId="6" type="noConversion"/>
  </si>
  <si>
    <t>PI</t>
    <phoneticPr fontId="6" type="noConversion"/>
  </si>
  <si>
    <t>포르투갈</t>
    <phoneticPr fontId="6" type="noConversion"/>
  </si>
  <si>
    <t>대만</t>
    <phoneticPr fontId="6" type="noConversion"/>
  </si>
  <si>
    <t>VT</t>
    <phoneticPr fontId="6" type="noConversion"/>
  </si>
  <si>
    <t>CB</t>
    <phoneticPr fontId="6" type="noConversion"/>
  </si>
  <si>
    <t>캄보디아</t>
    <phoneticPr fontId="6" type="noConversion"/>
  </si>
  <si>
    <t>MLB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</si>
  <si>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</si>
  <si>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</si>
  <si>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</si>
  <si>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2</t>
    <phoneticPr fontId="6" type="noConversion"/>
  </si>
  <si>
    <t>06M</t>
    <phoneticPr fontId="6" type="noConversion"/>
  </si>
  <si>
    <t>9M</t>
    <phoneticPr fontId="6" type="noConversion"/>
  </si>
  <si>
    <t>SHOT SLEEVES</t>
    <phoneticPr fontId="6" type="noConversion"/>
  </si>
  <si>
    <t>LONG SLEEVES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</si>
  <si>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</si>
  <si>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</si>
  <si>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</si>
  <si>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의류</t>
    <phoneticPr fontId="6" type="noConversion"/>
  </si>
  <si>
    <t>KBO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</si>
  <si>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</si>
  <si>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</si>
  <si>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</si>
  <si>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</si>
  <si>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</si>
  <si>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</si>
  <si>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</si>
  <si>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</si>
  <si>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</si>
  <si>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</si>
  <si>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</si>
  <si>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가방</t>
    <phoneticPr fontId="6" type="noConversion"/>
  </si>
  <si>
    <t>RC</t>
    <phoneticPr fontId="6" type="noConversion"/>
  </si>
  <si>
    <t>RAIN COAT (우비)</t>
    <phoneticPr fontId="6" type="noConversion"/>
  </si>
  <si>
    <t>SUN VISOR (썬캡)</t>
    <phoneticPr fontId="6" type="noConversion"/>
  </si>
  <si>
    <t>BB</t>
    <phoneticPr fontId="6" type="noConversion"/>
  </si>
  <si>
    <t>BIB (턱받이)</t>
    <phoneticPr fontId="6" type="noConversion"/>
  </si>
  <si>
    <t>BS</t>
    <phoneticPr fontId="6" type="noConversion"/>
  </si>
  <si>
    <t>BODYSUIT (바디수트)</t>
    <phoneticPr fontId="6" type="noConversion"/>
  </si>
  <si>
    <t>GRL</t>
    <phoneticPr fontId="6" type="noConversion"/>
  </si>
  <si>
    <t>GRACEHAT(LUI MARCHE)</t>
    <phoneticPr fontId="6" type="noConversion"/>
  </si>
  <si>
    <t>RP</t>
    <phoneticPr fontId="6" type="noConversion"/>
  </si>
  <si>
    <t>ROMPER (롬퍼)</t>
    <phoneticPr fontId="6" type="noConversion"/>
  </si>
  <si>
    <t>BK</t>
    <phoneticPr fontId="6" type="noConversion"/>
  </si>
  <si>
    <t>CR</t>
    <phoneticPr fontId="6" type="noConversion"/>
  </si>
  <si>
    <t>CARRIER (캐리어)</t>
    <phoneticPr fontId="6" type="noConversion"/>
  </si>
  <si>
    <t>의류외</t>
    <phoneticPr fontId="6" type="noConversion"/>
  </si>
  <si>
    <t>가방</t>
    <phoneticPr fontId="6" type="noConversion"/>
  </si>
  <si>
    <t>OP</t>
    <phoneticPr fontId="6" type="noConversion"/>
  </si>
  <si>
    <t>ONE-PIECE (원피스)</t>
    <phoneticPr fontId="6" type="noConversion"/>
  </si>
  <si>
    <t>의류</t>
    <phoneticPr fontId="6" type="noConversion"/>
  </si>
  <si>
    <t>STREET</t>
    <phoneticPr fontId="6" type="noConversion"/>
  </si>
  <si>
    <t>SN</t>
    <phoneticPr fontId="6" type="noConversion"/>
  </si>
  <si>
    <t>SNAPBACK</t>
    <phoneticPr fontId="6" type="noConversion"/>
  </si>
  <si>
    <t>모자</t>
    <phoneticPr fontId="6" type="noConversion"/>
  </si>
  <si>
    <t>VE</t>
    <phoneticPr fontId="6" type="noConversion"/>
  </si>
  <si>
    <t>VEST (조끼)</t>
    <phoneticPr fontId="6" type="noConversion"/>
  </si>
  <si>
    <t>의류</t>
    <phoneticPr fontId="6" type="noConversion"/>
  </si>
  <si>
    <t>FC</t>
    <phoneticPr fontId="6" type="noConversion"/>
  </si>
  <si>
    <t>FOLDING CAP</t>
    <phoneticPr fontId="6" type="noConversion"/>
  </si>
  <si>
    <t>의류외</t>
    <phoneticPr fontId="6" type="noConversion"/>
  </si>
  <si>
    <t>모자</t>
    <phoneticPr fontId="6" type="noConversion"/>
  </si>
  <si>
    <t>STREET</t>
    <phoneticPr fontId="6" type="noConversion"/>
  </si>
  <si>
    <t>SL</t>
    <phoneticPr fontId="6" type="noConversion"/>
  </si>
  <si>
    <t>SLEEVELESS</t>
    <phoneticPr fontId="6" type="noConversion"/>
  </si>
  <si>
    <t>F-HAT</t>
    <phoneticPr fontId="6" type="noConversion"/>
  </si>
  <si>
    <t>GOL</t>
    <phoneticPr fontId="6" type="noConversion"/>
  </si>
  <si>
    <t>GOORIN BROTHERS(LUI MARCHE)</t>
    <phoneticPr fontId="6" type="noConversion"/>
  </si>
  <si>
    <t>GOORIN BROTHERS(DISTRIBUTION)</t>
    <phoneticPr fontId="6" type="noConversion"/>
  </si>
  <si>
    <t>TRUE RELIGION(LUI MARCHE)</t>
    <phoneticPr fontId="6" type="noConversion"/>
  </si>
  <si>
    <t>TWH</t>
    <phoneticPr fontId="6" type="noConversion"/>
  </si>
  <si>
    <t>AKU</t>
    <phoneticPr fontId="6" type="noConversion"/>
  </si>
  <si>
    <t>AKURTZ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</si>
  <si>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</si>
  <si>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</si>
  <si>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</si>
  <si>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</si>
  <si>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</si>
  <si>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</si>
  <si>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</si>
  <si>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MITCHELL &amp; NESS</t>
    <phoneticPr fontId="6" type="noConversion"/>
  </si>
  <si>
    <t>KRH</t>
    <phoneticPr fontId="6" type="noConversion"/>
  </si>
  <si>
    <t>KURIHARA</t>
    <phoneticPr fontId="6" type="noConversion"/>
  </si>
  <si>
    <t>ZZ</t>
    <phoneticPr fontId="6" type="noConversion"/>
  </si>
  <si>
    <t>BRONER HATS</t>
    <phoneticPr fontId="6" type="noConversion"/>
  </si>
  <si>
    <t>CODELLO</t>
    <phoneticPr fontId="6" type="noConversion"/>
  </si>
  <si>
    <t>OBY</t>
    <phoneticPr fontId="6" type="noConversion"/>
  </si>
  <si>
    <t>SEEBERGER</t>
    <phoneticPr fontId="6" type="noConversion"/>
  </si>
  <si>
    <t>EGN</t>
    <phoneticPr fontId="6" type="noConversion"/>
  </si>
  <si>
    <t>EUGENIA KIM</t>
    <phoneticPr fontId="6" type="noConversion"/>
  </si>
  <si>
    <t>GRV</t>
    <phoneticPr fontId="6" type="noConversion"/>
  </si>
  <si>
    <t>GREVI</t>
    <phoneticPr fontId="6" type="noConversion"/>
  </si>
  <si>
    <t>PLAYBOY KIDS</t>
    <phoneticPr fontId="6" type="noConversion"/>
  </si>
  <si>
    <t>PLA HATSON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</si>
  <si>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</si>
  <si>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</si>
  <si>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</si>
  <si>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PNH</t>
    <phoneticPr fontId="6" type="noConversion"/>
  </si>
  <si>
    <t>PNY HATSON</t>
    <phoneticPr fontId="6" type="noConversion"/>
  </si>
  <si>
    <t>JILL BY JILL STUART</t>
    <phoneticPr fontId="6" type="noConversion"/>
  </si>
  <si>
    <t>JILL BY JILL STUART KIDS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</si>
  <si>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</si>
  <si>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</si>
  <si>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</si>
  <si>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ELH</t>
    <phoneticPr fontId="6" type="noConversion"/>
  </si>
  <si>
    <t>ELS HATSON</t>
    <phoneticPr fontId="6" type="noConversion"/>
  </si>
  <si>
    <t>F-CAP</t>
    <phoneticPr fontId="6" type="noConversion"/>
  </si>
  <si>
    <t>M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</si>
  <si>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</si>
  <si>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</si>
  <si>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</si>
  <si>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</si>
  <si>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</si>
  <si>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</si>
  <si>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</si>
  <si>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</si>
  <si>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F-HAT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</si>
  <si>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</si>
  <si>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</si>
  <si>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</si>
  <si>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</si>
  <si>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</si>
  <si>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</si>
  <si>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</si>
  <si>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</si>
  <si>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</si>
  <si>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</si>
  <si>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</si>
  <si>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</si>
  <si>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</si>
  <si>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</si>
  <si>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</si>
  <si>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</si>
  <si>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</si>
  <si>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SMK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</si>
  <si>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</si>
  <si>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</si>
  <si>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</si>
  <si>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</si>
  <si>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SWH</t>
    <phoneticPr fontId="6" type="noConversion"/>
  </si>
  <si>
    <t>SWB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</si>
  <si>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</si>
  <si>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</si>
  <si>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</si>
  <si>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</si>
  <si>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</si>
  <si>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</si>
  <si>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</si>
  <si>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</si>
  <si>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</si>
  <si>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</si>
  <si>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</si>
  <si>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SQUARE</t>
    <phoneticPr fontId="6" type="noConversion"/>
  </si>
  <si>
    <t>BROWN SQUARE KIDS</t>
    <phoneticPr fontId="6" type="noConversion"/>
  </si>
  <si>
    <t>BRO HATSON</t>
    <phoneticPr fontId="6" type="noConversion"/>
  </si>
  <si>
    <t>JOI</t>
    <phoneticPr fontId="6" type="noConversion"/>
  </si>
  <si>
    <t>JOIE BETE</t>
    <phoneticPr fontId="6" type="noConversion"/>
  </si>
  <si>
    <t>JOK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</si>
  <si>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</si>
  <si>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</si>
  <si>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</si>
  <si>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NCAA</t>
    <phoneticPr fontId="6" type="noConversion"/>
  </si>
  <si>
    <t>URH</t>
    <phoneticPr fontId="6" type="noConversion"/>
  </si>
  <si>
    <t>URB HATSON</t>
    <phoneticPr fontId="6" type="noConversion"/>
  </si>
  <si>
    <t>YG FAMILY</t>
    <phoneticPr fontId="6" type="noConversion"/>
  </si>
  <si>
    <t>POL</t>
    <phoneticPr fontId="6" type="noConversion"/>
  </si>
  <si>
    <t>POK</t>
    <phoneticPr fontId="6" type="noConversion"/>
  </si>
  <si>
    <t>ROBOCARPOLI KIDS</t>
    <phoneticPr fontId="6" type="noConversion"/>
  </si>
  <si>
    <t>POH</t>
    <phoneticPr fontId="6" type="noConversion"/>
  </si>
  <si>
    <t>POL HATSON</t>
    <phoneticPr fontId="6" type="noConversion"/>
  </si>
  <si>
    <t>DISNEY PRINCESS KIDS</t>
    <phoneticPr fontId="6" type="noConversion"/>
  </si>
  <si>
    <t>DPH</t>
    <phoneticPr fontId="6" type="noConversion"/>
  </si>
  <si>
    <t>DPS HATSON</t>
    <phoneticPr fontId="6" type="noConversion"/>
  </si>
  <si>
    <t>MGK</t>
    <phoneticPr fontId="6" type="noConversion"/>
  </si>
  <si>
    <t>MR.REAL GOOD MAN_KIDS</t>
    <phoneticPr fontId="6" type="noConversion"/>
  </si>
  <si>
    <t>MGH</t>
    <phoneticPr fontId="6" type="noConversion"/>
  </si>
  <si>
    <t>MGM HATSON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</si>
  <si>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</si>
  <si>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</si>
  <si>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</si>
  <si>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SBH</t>
    <phoneticPr fontId="6" type="noConversion"/>
  </si>
  <si>
    <t>SBR HATSON</t>
    <phoneticPr fontId="6" type="noConversion"/>
  </si>
  <si>
    <t>BLL</t>
    <phoneticPr fontId="6" type="noConversion"/>
  </si>
  <si>
    <t>BLH</t>
    <phoneticPr fontId="6" type="noConversion"/>
  </si>
  <si>
    <t>BLL HATSON</t>
    <phoneticPr fontId="6" type="noConversion"/>
  </si>
  <si>
    <t>HKT</t>
    <phoneticPr fontId="6" type="noConversion"/>
  </si>
  <si>
    <t>HELLO KITTY</t>
    <phoneticPr fontId="6" type="noConversion"/>
  </si>
  <si>
    <t>HKK</t>
    <phoneticPr fontId="6" type="noConversion"/>
  </si>
  <si>
    <t>HELLO KITTY KIDS</t>
    <phoneticPr fontId="6" type="noConversion"/>
  </si>
  <si>
    <t>JST</t>
    <phoneticPr fontId="6" type="noConversion"/>
  </si>
  <si>
    <t>JILLSTUART</t>
    <phoneticPr fontId="6" type="noConversion"/>
  </si>
  <si>
    <t>C</t>
    <phoneticPr fontId="6" type="noConversion"/>
  </si>
  <si>
    <t>SHL</t>
    <phoneticPr fontId="6" type="noConversion"/>
  </si>
  <si>
    <t>SHERLOCK HOLMES</t>
    <phoneticPr fontId="6" type="noConversion"/>
  </si>
  <si>
    <t>2014-12-09</t>
  </si>
  <si>
    <t>2014-12-14</t>
  </si>
  <si>
    <t>URBSNF5029GYFRE</t>
  </si>
  <si>
    <t>14SS_URBAN SWAGGER_42_FLAT_BL_KIDS</t>
  </si>
  <si>
    <t>14SS_URBAN SWAGGER_39_FLAT_BK_KIDS</t>
  </si>
  <si>
    <t>14SS_URBAN SWAGGER_40_FLAT_GY_KIDS</t>
  </si>
  <si>
    <t>14FW SMB_10_FLAT_OR_F_KIDS</t>
  </si>
  <si>
    <t>SMKTRG2619GY</t>
  </si>
  <si>
    <t>2014-12-21</t>
  </si>
  <si>
    <t>2014-12-20</t>
  </si>
  <si>
    <t>2014-12-19</t>
  </si>
  <si>
    <t>2014-12-18</t>
  </si>
  <si>
    <t>SMKTRG2630PK</t>
  </si>
  <si>
    <t>DPKTRG2614WH</t>
  </si>
  <si>
    <t>URKTRG2643BL</t>
  </si>
  <si>
    <t>URKSNG0641BL</t>
  </si>
  <si>
    <t>14FW SMB_18_FLAT_PK_F_KIDS</t>
  </si>
  <si>
    <t>14FW_URBAN SWAGGER_02_FLAT_GY_KIDS</t>
  </si>
  <si>
    <t>14FW SMB_23_FLAT_NV_N_KIDS</t>
  </si>
  <si>
    <t>14FW VB 02_WIRE_BK_KIDS</t>
  </si>
  <si>
    <t>14FW ELS BACKPACK_04_PP_KIDS</t>
  </si>
  <si>
    <t>2014-12-28</t>
  </si>
  <si>
    <t>2015-01-03</t>
  </si>
  <si>
    <t>14FW_URBAN SWAGGER_09_FLAT_PK_KIDS</t>
  </si>
  <si>
    <t>2014-12-25</t>
  </si>
  <si>
    <t>14FW_URBAN SWAGGER_13_FLAT_RD_KIDS</t>
  </si>
  <si>
    <t>2014-12-26</t>
  </si>
  <si>
    <t>2014-12-27</t>
  </si>
  <si>
    <t>2014-12-24</t>
  </si>
  <si>
    <t>2014-12-23</t>
  </si>
  <si>
    <t>2014-12-22</t>
  </si>
  <si>
    <t>2014-12-29</t>
  </si>
  <si>
    <t>BY_13_PK_KIDS</t>
  </si>
  <si>
    <t>2014-12-30</t>
  </si>
  <si>
    <t>14FW SMB_22_FLAT_RD_N_KIDS</t>
  </si>
  <si>
    <t>14FW SMB_06_CURVED_BK_N_KIDS</t>
  </si>
  <si>
    <t>14FW SMB_02_FLAT_BL_N_KIDS</t>
  </si>
  <si>
    <t>14FW SMB_44_FLAT_PK_F_KIDS</t>
  </si>
  <si>
    <t>ELKTSG2618GY</t>
  </si>
  <si>
    <t>SMKSNG0636PK</t>
  </si>
  <si>
    <t>SMKSNG0638RE</t>
  </si>
  <si>
    <t>SMKSNG0641BK</t>
  </si>
  <si>
    <t>ELKBAF3841BK</t>
    <phoneticPr fontId="6" type="noConversion"/>
  </si>
  <si>
    <t>2015-01-10</t>
  </si>
  <si>
    <t>2015-01-05</t>
  </si>
  <si>
    <t>2015-01-11</t>
  </si>
  <si>
    <t>ELKBPG0705BW</t>
  </si>
  <si>
    <t>ELKBPG0601BL</t>
  </si>
  <si>
    <t>ELKBPG0602YE</t>
  </si>
  <si>
    <t>ELKBPG0801BW</t>
  </si>
  <si>
    <t>ELKBPG0811BW</t>
  </si>
  <si>
    <t>ELKBAG0841BK</t>
  </si>
  <si>
    <t>ELKBAG0841RE</t>
  </si>
  <si>
    <t>ELKBAG0956PK</t>
  </si>
  <si>
    <t>ELKTRG2912PK</t>
  </si>
  <si>
    <t>ELKTRG2746BK</t>
  </si>
  <si>
    <t>ELKTRG2715BL</t>
  </si>
  <si>
    <t>ELKTRG2715RE</t>
  </si>
  <si>
    <t>ELKTRG2716PK</t>
  </si>
  <si>
    <t>ELKTRG2722BK</t>
  </si>
  <si>
    <t>ELKTRG2724GR</t>
  </si>
  <si>
    <t>ELKSWG2650YE</t>
  </si>
  <si>
    <t>ELKSWG2651MT</t>
  </si>
  <si>
    <t>ELKSWG2652PK</t>
  </si>
  <si>
    <t>SMKSNG0502BL</t>
  </si>
  <si>
    <t>2015-01-15</t>
  </si>
  <si>
    <t>2015-01-13</t>
  </si>
  <si>
    <t>2015-01-12</t>
  </si>
  <si>
    <t>리오더</t>
    <phoneticPr fontId="6" type="noConversion"/>
  </si>
  <si>
    <t>2015-01-16</t>
  </si>
  <si>
    <t>ELKSBG0801BK</t>
  </si>
  <si>
    <t>2015-01-19</t>
  </si>
  <si>
    <t>2015-01-24</t>
  </si>
  <si>
    <t>2015-01-22</t>
  </si>
  <si>
    <t>2015-01-23</t>
  </si>
  <si>
    <t>2015-01-25</t>
  </si>
  <si>
    <t>이관</t>
    <phoneticPr fontId="6" type="noConversion"/>
  </si>
  <si>
    <t>이관</t>
    <phoneticPr fontId="6" type="noConversion"/>
  </si>
  <si>
    <t>2015-02-01</t>
  </si>
  <si>
    <t>14FW ELS_52_SNAP_PK_KIDS</t>
  </si>
  <si>
    <t>14FW ELS_47_SNAP_PP_KIDS</t>
  </si>
  <si>
    <t>14FW ELS BACKPACK_05_PK_TOD</t>
  </si>
  <si>
    <t>14FW ELS BACKPACK_07_BK_KIDS</t>
  </si>
  <si>
    <t>14FW ELS 41_SNAP_BL_KIDS</t>
  </si>
  <si>
    <t>14FW ELS 42_SNAP_GY_KIDS</t>
  </si>
  <si>
    <t>14FW ELS_62_CURVED PK_KIDS</t>
  </si>
  <si>
    <t>2015-01-30</t>
  </si>
  <si>
    <t>14FW_ELSTINKO_PADDING_JUMPER_06_PK_KIDS</t>
  </si>
  <si>
    <t>14FW ELSTINKO_PANTS_03_BK_KIDS</t>
  </si>
  <si>
    <t>14FW ELS_06_SNAP_RD_KIDS</t>
  </si>
  <si>
    <t>14FW_ELSTINKO_MTM_13_RE_KIDS</t>
  </si>
  <si>
    <t>14FW JOIE BETE_02_PK_KIDS</t>
  </si>
  <si>
    <t>WTRERF5011BGFRE</t>
  </si>
  <si>
    <t>WTRERE5806ORFRE</t>
  </si>
  <si>
    <t>BLHFEF5003</t>
  </si>
  <si>
    <t>14FW_ELSTINKO_MTM_20_BK_KIDS</t>
  </si>
  <si>
    <t>2015-02-06</t>
  </si>
  <si>
    <t>14FW ELSTINKO_PANTS_04_BK_KIDS</t>
  </si>
  <si>
    <t>14FW PLAYBOY_PANTS_01_BK_KIDS</t>
  </si>
  <si>
    <t>14FW JOIE BETE_25_GR_KIDS</t>
  </si>
  <si>
    <t>14FW JOIE BETE_27_GY_KIDS</t>
  </si>
  <si>
    <t>14FW JOIE BETE_33_PK_KIDS</t>
  </si>
  <si>
    <t>14FW JOIE BETE_34_YL_KIDS</t>
  </si>
  <si>
    <t>14FW-JILLBY-KNIT-59-MT_KIDS</t>
  </si>
  <si>
    <t>14FW-JILLBY-KNIT-05-WH_KIDS</t>
  </si>
  <si>
    <t>14FW-JILL-</t>
  </si>
  <si>
    <t>14FW PLAYBOY_HOOD_02_BK_KIDS</t>
  </si>
  <si>
    <t>2015-02-02</t>
  </si>
  <si>
    <t>14FW_PLAYBOY_MTM_04_NY_KIDS</t>
  </si>
  <si>
    <t>ELKBPG0505BK</t>
  </si>
  <si>
    <t>ELKBPG0601BK</t>
  </si>
  <si>
    <t>2015-02-14</t>
  </si>
  <si>
    <t>2015-02-10</t>
  </si>
  <si>
    <t>DPKBPF3503NY</t>
    <phoneticPr fontId="6" type="noConversion"/>
  </si>
  <si>
    <t>ELKBEF3534BL</t>
    <phoneticPr fontId="6" type="noConversion"/>
  </si>
  <si>
    <t>2015-02-18</t>
  </si>
  <si>
    <t>2015-02-21</t>
  </si>
  <si>
    <t>2015-02-24</t>
  </si>
  <si>
    <t>ELSPTE1756BKOSS</t>
  </si>
  <si>
    <t>X</t>
    <phoneticPr fontId="6" type="noConversion"/>
  </si>
  <si>
    <t>X</t>
    <phoneticPr fontId="6" type="noConversion"/>
  </si>
  <si>
    <t>DPHEBF5508</t>
  </si>
  <si>
    <t>14FW DPS 04_SNAP_PK_KIDS</t>
  </si>
  <si>
    <t>2015-09-09</t>
  </si>
  <si>
    <t>DPHERF5509</t>
  </si>
  <si>
    <t>14FW DPS SNAP_03_PK_KIDS</t>
  </si>
  <si>
    <t>ELHBAF5506</t>
  </si>
  <si>
    <t>ELHBAF5507</t>
  </si>
  <si>
    <t>2015-10-06</t>
  </si>
  <si>
    <t>ELHBAF5508</t>
  </si>
  <si>
    <t>ELHBAF5518</t>
  </si>
  <si>
    <t>ELHEDF5522</t>
  </si>
  <si>
    <t>14FW ELS_32_ED_YE_KIDS</t>
  </si>
  <si>
    <t>ELHEDF5523</t>
  </si>
  <si>
    <t>14FW ELS_33_ED_BK_KIDS</t>
  </si>
  <si>
    <t>ELHEDF5524</t>
  </si>
  <si>
    <t>14FW ELS_72_ED_PK_KIDS</t>
  </si>
  <si>
    <t>ELHERF5520</t>
  </si>
  <si>
    <t>ELHERF5521</t>
  </si>
  <si>
    <t>ELHERF5532</t>
  </si>
  <si>
    <t>ELHHPF5513</t>
  </si>
  <si>
    <t>2015-10-02</t>
  </si>
  <si>
    <t>2015-09-25</t>
  </si>
  <si>
    <t>ELHHPF5514</t>
  </si>
  <si>
    <t>2015-10-03</t>
  </si>
  <si>
    <t>ELHHPF5515</t>
  </si>
  <si>
    <t>ELHJPF5502</t>
  </si>
  <si>
    <t>2015-06-29</t>
  </si>
  <si>
    <t>2015-07-01</t>
  </si>
  <si>
    <t>2015-07-02</t>
  </si>
  <si>
    <t>2015-07-03</t>
  </si>
  <si>
    <t>2015-07-04</t>
  </si>
  <si>
    <t>ELHJPF5516</t>
  </si>
  <si>
    <t>14FW_ELS_DOWN_JP_05_BL_KIDS</t>
  </si>
  <si>
    <t>2015-10-05</t>
  </si>
  <si>
    <t>ELHJPF5529</t>
  </si>
  <si>
    <t>14FW_ELS_PADDING_JP_06_OR_KIDS</t>
  </si>
  <si>
    <t>ELHPTF4507</t>
  </si>
  <si>
    <t>ELHPTF4756</t>
  </si>
  <si>
    <t>ELSPTE1729KHOSS</t>
  </si>
  <si>
    <t>ELHPTF5503</t>
  </si>
  <si>
    <t>2015-10-01</t>
  </si>
  <si>
    <t>ELHPTF5524</t>
  </si>
  <si>
    <t>14FW ELSTINKO_PT_04_BK_KIDS</t>
  </si>
  <si>
    <t>ELHSNF5503</t>
  </si>
  <si>
    <t>ELHTHF5517</t>
  </si>
  <si>
    <t>2015-09-23</t>
  </si>
  <si>
    <t>ELHTHF5518</t>
  </si>
  <si>
    <t>2015-10-04</t>
  </si>
  <si>
    <t>ELHTHF5522</t>
  </si>
  <si>
    <t>2015-09-19</t>
  </si>
  <si>
    <t>14FW_ELSTINKO_HOOD_01_BL_KIDS</t>
  </si>
  <si>
    <t>2015-03-23</t>
  </si>
  <si>
    <t>ELHTLF4506</t>
  </si>
  <si>
    <t>ELHTLF5510</t>
  </si>
  <si>
    <t>ELHTLF5511</t>
  </si>
  <si>
    <t>2015-10-07</t>
  </si>
  <si>
    <t>ELHTLF5521</t>
  </si>
  <si>
    <t>ELHTLF5526</t>
  </si>
  <si>
    <t>ELHTPF5514</t>
  </si>
  <si>
    <t>ELHTPF5515</t>
  </si>
  <si>
    <t>ELHTPF5517</t>
  </si>
  <si>
    <t>14FW ELS 37_TP_MT_KIDS</t>
  </si>
  <si>
    <t>14FW ELS 40_TP_RD_KIDS</t>
  </si>
  <si>
    <t>14FW ELS_48_TP_BK_KIDS</t>
  </si>
  <si>
    <t>ELHTPF5801</t>
  </si>
  <si>
    <t>ELHTPF5821</t>
  </si>
  <si>
    <t>13FW ELS 07_TP_NV_KIDS</t>
  </si>
  <si>
    <t>13FW ELS 22_WIRE_MT_KIDS</t>
  </si>
  <si>
    <t>2015-04-09</t>
  </si>
  <si>
    <t>2015-04-12</t>
  </si>
  <si>
    <t>ELHVEF5530</t>
  </si>
  <si>
    <t>2015-05-09</t>
  </si>
  <si>
    <t>2015-03-22</t>
  </si>
  <si>
    <t>14FW H.COUSTIC CAP-04_NY_KIDS</t>
  </si>
  <si>
    <t>14FW H.COUSTIC CAP-09_NV_KIDS</t>
  </si>
  <si>
    <t>JOHBAF5513</t>
  </si>
  <si>
    <t>JOHBEF5524</t>
  </si>
  <si>
    <t>JOHBEF5525</t>
  </si>
  <si>
    <t>JOHEBF5502</t>
  </si>
  <si>
    <t>JOHEBF5505</t>
  </si>
  <si>
    <t>JOHEBF5508</t>
  </si>
  <si>
    <t>JOHEBF5523</t>
  </si>
  <si>
    <t>14FW JOI_02_PK_KIDS</t>
  </si>
  <si>
    <t>14FW JOI_KNIT_01_YL</t>
  </si>
  <si>
    <t>14FW JOI_KNIT_02_MT</t>
  </si>
  <si>
    <t>14FW JOI_15_PK_KIDS</t>
  </si>
  <si>
    <t>JOHEBF5803</t>
  </si>
  <si>
    <t>14FW JOI_18_BL_KIDS</t>
  </si>
  <si>
    <t>JOHEBF5804</t>
  </si>
  <si>
    <t>14FW JOI_KNIT_04_IV</t>
  </si>
  <si>
    <t>JOHEDF5504</t>
  </si>
  <si>
    <t>JOHEDF5507</t>
  </si>
  <si>
    <t>JOHERF5501</t>
  </si>
  <si>
    <t>13FW JOI_03_BL_KIDS</t>
  </si>
  <si>
    <t>13FW JOI_03_RD_KIDS</t>
  </si>
  <si>
    <t>JOHMUF5503</t>
  </si>
  <si>
    <t>JOHMUF5506</t>
  </si>
  <si>
    <t>14FW JOI_17_PK_KIDS</t>
  </si>
  <si>
    <t>14FW JOI_20_BL_KIDS</t>
  </si>
  <si>
    <t>14FW JOI_01_IV_KIDS</t>
  </si>
  <si>
    <t>JOHVBF5806</t>
  </si>
  <si>
    <t>14FW JOI_16_PK_KIDS</t>
  </si>
  <si>
    <t>14FW JOI_19_BL_KIDS</t>
  </si>
  <si>
    <t>13FW JOI_09_NY_KIDS</t>
  </si>
  <si>
    <t>14FW JOIE BETE_16_PK_KIDS</t>
  </si>
  <si>
    <t>14FW JOIE BETE_19_BL_KIDS</t>
  </si>
  <si>
    <t>NOHTPF5511</t>
  </si>
  <si>
    <t>14FW NV 09_TP_RE_KIDS</t>
  </si>
  <si>
    <t>2015-03-14</t>
  </si>
  <si>
    <t>PNHHPF5506</t>
  </si>
  <si>
    <t>PNHPTF5508</t>
  </si>
  <si>
    <t>PNHTHF5505</t>
  </si>
  <si>
    <t>PNHTLF4501</t>
  </si>
  <si>
    <t>2015-09-20</t>
  </si>
  <si>
    <t>PNHTLF5508</t>
  </si>
  <si>
    <t>PNHUMF5501</t>
  </si>
  <si>
    <t>14FW_PLAYBOY_MTM_05_BK_KIDS</t>
  </si>
  <si>
    <t>SBHBAF5511</t>
  </si>
  <si>
    <t>14FW-JIL_11_GY_KIDS</t>
  </si>
  <si>
    <t>SBHEBF5549</t>
  </si>
  <si>
    <t>SBHEBF5551</t>
  </si>
  <si>
    <t>SBHEBF5554</t>
  </si>
  <si>
    <t>14FW-JIL-KNIT-56-BG_KIDS</t>
  </si>
  <si>
    <t>14FW-JIL-KNIT-05-WH_KIDS</t>
  </si>
  <si>
    <t>14FW-JIL-KNIT-55-PP_KIDS</t>
  </si>
  <si>
    <t>14FW-JILLBY-KNIT-41-PK_KIDS</t>
  </si>
  <si>
    <t>SMHBAF5526</t>
  </si>
  <si>
    <t>SMHBEF5507</t>
  </si>
  <si>
    <t>SMHBEF5508</t>
  </si>
  <si>
    <t>SMHERF5521</t>
  </si>
  <si>
    <t>SMHERF5522</t>
  </si>
  <si>
    <t>14FW SMB_20_BA_GY_N_KIDS</t>
  </si>
  <si>
    <t>SMHERF5529</t>
  </si>
  <si>
    <t>14FW SMB_12_BA_NV_N_KIDS</t>
  </si>
  <si>
    <t>SWHBEF5509</t>
  </si>
  <si>
    <t>SWHERF5515</t>
  </si>
  <si>
    <t>SWHERF5516</t>
  </si>
  <si>
    <t>SWHERF5536</t>
  </si>
  <si>
    <t>SWHSNF5504</t>
  </si>
  <si>
    <t>SWHSNF5505</t>
  </si>
  <si>
    <t>SWHSNF5506</t>
  </si>
  <si>
    <t>SWHSNF5507</t>
  </si>
  <si>
    <t>SWHSNF5508</t>
  </si>
  <si>
    <t>14FW SMB_11_BA_PK_F_KIDS</t>
  </si>
  <si>
    <t>14FW SMB_15_BA_PK_F_KIDS</t>
  </si>
  <si>
    <t>14FW SMB_16_BA_NY_F_KIDS</t>
  </si>
  <si>
    <t>14FW SMB_39_FLAT_BK_F_KIDS</t>
  </si>
  <si>
    <t>14FW SMB_18_FLAT_NV_F_KIDS</t>
  </si>
  <si>
    <t>2015-05-31</t>
  </si>
  <si>
    <t>2015-03-06</t>
  </si>
  <si>
    <t>VBHERF5506</t>
  </si>
  <si>
    <t>VBHERF5507</t>
  </si>
  <si>
    <t>WTRTPF5305GYFRE</t>
  </si>
  <si>
    <t>SMHFIF3705BK</t>
  </si>
  <si>
    <t>SMHBEF5863RE</t>
  </si>
  <si>
    <t>SMHFIF5855OR</t>
  </si>
  <si>
    <t>SMHFIF5860YE</t>
  </si>
  <si>
    <t>SMHBAF5636PK</t>
  </si>
  <si>
    <t>SMHBAF5637YE</t>
  </si>
  <si>
    <t>SMHBEF5628PK</t>
  </si>
  <si>
    <t>SMHBEF5630BL</t>
  </si>
  <si>
    <t>SWHERF5514PK</t>
  </si>
  <si>
    <t>SWHERF5517PK</t>
  </si>
  <si>
    <t>SMHBAF5026GY</t>
  </si>
  <si>
    <t>SMHSNF3010BK</t>
  </si>
  <si>
    <t>SMHBEF5507GR</t>
  </si>
  <si>
    <t>SMHBEF5507RE</t>
  </si>
  <si>
    <t>SMHBEF5507PK</t>
  </si>
  <si>
    <t>SMHBEF5508PK</t>
  </si>
  <si>
    <t>SMHBEF5508RE</t>
  </si>
  <si>
    <t>SMHBAF5526GY</t>
  </si>
  <si>
    <t>SMHERF5529NY</t>
  </si>
  <si>
    <t>SMHERF5521NY</t>
  </si>
  <si>
    <t>SMHERF5522RE</t>
  </si>
  <si>
    <t>SWHBEF5509PK</t>
  </si>
  <si>
    <t>SWHBEF5509BL</t>
  </si>
  <si>
    <t>SWHSNF5504BK</t>
  </si>
  <si>
    <t>SWHSNF5504PK</t>
  </si>
  <si>
    <t>SWHERF5515PK</t>
  </si>
  <si>
    <t>SWHERF5516PK</t>
  </si>
  <si>
    <t>SWHERF5536NY</t>
  </si>
  <si>
    <t>SWHSNF5505BW</t>
  </si>
  <si>
    <t>SWHSNF5506PK</t>
  </si>
  <si>
    <t>SWHSNF5507NY</t>
  </si>
  <si>
    <t>SWHSNF5507PK</t>
  </si>
  <si>
    <t>SWHSNF5508NY</t>
  </si>
  <si>
    <t>SWHSNF5508PK</t>
  </si>
  <si>
    <t>2015-10-13</t>
  </si>
  <si>
    <t>2015-10-17</t>
  </si>
  <si>
    <t>2015-10-16</t>
  </si>
  <si>
    <t>2015-10-14</t>
  </si>
  <si>
    <t>2015-10-24</t>
  </si>
  <si>
    <t>2015-10-15</t>
  </si>
  <si>
    <t>2015-11-21</t>
  </si>
  <si>
    <t>2015-10-31</t>
  </si>
  <si>
    <t>2015-12-10</t>
  </si>
  <si>
    <t>2015-11-30</t>
  </si>
  <si>
    <t>2015-12-09</t>
  </si>
  <si>
    <t>2015-10-21</t>
  </si>
  <si>
    <t>2015-10-23</t>
  </si>
  <si>
    <t>2015-11-03</t>
  </si>
  <si>
    <t>2015-10-09</t>
  </si>
  <si>
    <t>2015-11-13</t>
  </si>
  <si>
    <t>2015-11-08</t>
  </si>
  <si>
    <t>2015-11-04</t>
  </si>
  <si>
    <t>2015-10-28</t>
  </si>
  <si>
    <t>2015-10-30</t>
  </si>
  <si>
    <t>2015-11-05</t>
  </si>
  <si>
    <t>14FW JOI_34_IV_KIDS(JOIEBE5808IV)</t>
  </si>
  <si>
    <t>2015-11-25</t>
  </si>
  <si>
    <t>2015-11-28</t>
  </si>
  <si>
    <t>2015-12-01</t>
  </si>
  <si>
    <t>2015-12-05</t>
  </si>
  <si>
    <t>2015-11-20</t>
  </si>
  <si>
    <t>2015-11-24</t>
  </si>
  <si>
    <t>2015-11-29</t>
  </si>
  <si>
    <t>2015-12-08</t>
  </si>
  <si>
    <t>2015-12-07</t>
  </si>
  <si>
    <t>2015-11-07</t>
  </si>
  <si>
    <t>2015-12-11</t>
  </si>
  <si>
    <t>2015-12-04</t>
  </si>
  <si>
    <t>2015-12-17</t>
  </si>
  <si>
    <t>2016-01-27</t>
  </si>
  <si>
    <t>2015-12-24</t>
  </si>
  <si>
    <t>2015-10-10</t>
  </si>
  <si>
    <t>2015-11-02</t>
  </si>
  <si>
    <t>2015-12-03</t>
  </si>
  <si>
    <t>2015-11-18</t>
  </si>
  <si>
    <t>2015-11-11</t>
  </si>
  <si>
    <t>2015-10-12</t>
  </si>
  <si>
    <t>2015-11-27</t>
  </si>
  <si>
    <t>2015-12-19</t>
  </si>
  <si>
    <t>2015-11-01</t>
  </si>
  <si>
    <t>2015-12-23</t>
  </si>
  <si>
    <t>2015-12-18</t>
  </si>
  <si>
    <t>2015-10-22</t>
  </si>
  <si>
    <t>2015-11-22</t>
  </si>
  <si>
    <t>2015-10-20</t>
  </si>
  <si>
    <t>2015-11-26</t>
  </si>
  <si>
    <t>SMHBAF3729NY</t>
    <phoneticPr fontId="6" type="noConversion"/>
  </si>
</sst>
</file>

<file path=xl/styles.xml><?xml version="1.0" encoding="utf-8"?>
<styleSheet xmlns="http://schemas.openxmlformats.org/spreadsheetml/2006/main">
  <numFmts count="12">
    <numFmt numFmtId="41" formatCode="_-* #,##0_-;\-* #,##0_-;_-* &quot;-&quot;_-;_-@_-"/>
    <numFmt numFmtId="176" formatCode="mm\/dd"/>
    <numFmt numFmtId="177" formatCode="yy\/mm\/dd"/>
    <numFmt numFmtId="178" formatCode="#,##0_);[Red]\(#,##0\)"/>
    <numFmt numFmtId="179" formatCode="0&quot;일&quot;\ &quot;이&quot;&quot;하&quot;"/>
    <numFmt numFmtId="180" formatCode="0&quot;일&quot;\ &quot;미&quot;&quot;만&quot;"/>
    <numFmt numFmtId="181" formatCode="0.0%"/>
    <numFmt numFmtId="182" formatCode="&quot;가&quot;&quot;중&quot;&quot;치&quot;\ 0%"/>
    <numFmt numFmtId="183" formatCode="0&quot;장&quot;"/>
    <numFmt numFmtId="184" formatCode="_-* #,##0.0_-;\-* #,##0.0_-;_-* &quot;-&quot;_-;_-@_-"/>
    <numFmt numFmtId="185" formatCode="#,##0,,"/>
    <numFmt numFmtId="186" formatCode="0;_愀"/>
  </numFmts>
  <fonts count="5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name val="HY헤드라인M"/>
      <family val="1"/>
      <charset val="129"/>
    </font>
    <font>
      <b/>
      <sz val="1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1"/>
      <color rgb="FFFF0000"/>
      <name val="돋움체"/>
      <family val="3"/>
      <charset val="129"/>
    </font>
    <font>
      <b/>
      <sz val="10"/>
      <color rgb="FF00206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0033CC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FF"/>
        <bgColor indexed="64"/>
      </patternFill>
    </fill>
  </fills>
  <borders count="1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indexed="64"/>
      </left>
      <right style="medium">
        <color auto="1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50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4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04">
    <xf numFmtId="0" fontId="0" fillId="0" borderId="0" xfId="0">
      <alignment vertical="center"/>
    </xf>
    <xf numFmtId="0" fontId="24" fillId="25" borderId="0" xfId="0" applyNumberFormat="1" applyFont="1" applyFill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76" fontId="25" fillId="0" borderId="0" xfId="0" applyNumberFormat="1" applyFont="1">
      <alignment vertical="center"/>
    </xf>
    <xf numFmtId="3" fontId="25" fillId="0" borderId="0" xfId="0" applyNumberFormat="1" applyFont="1">
      <alignment vertical="center"/>
    </xf>
    <xf numFmtId="176" fontId="25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14" fontId="25" fillId="26" borderId="0" xfId="0" applyNumberFormat="1" applyFont="1" applyFill="1" applyAlignment="1">
      <alignment horizontal="center" vertical="center"/>
    </xf>
    <xf numFmtId="3" fontId="25" fillId="26" borderId="0" xfId="0" applyNumberFormat="1" applyFont="1" applyFill="1" applyAlignment="1">
      <alignment horizontal="right" vertical="center"/>
    </xf>
    <xf numFmtId="0" fontId="25" fillId="26" borderId="0" xfId="0" applyFont="1" applyFill="1" applyAlignment="1">
      <alignment horizontal="center" vertical="center"/>
    </xf>
    <xf numFmtId="176" fontId="25" fillId="26" borderId="0" xfId="0" applyNumberFormat="1" applyFont="1" applyFill="1" applyAlignment="1">
      <alignment horizontal="center" vertical="center"/>
    </xf>
    <xf numFmtId="3" fontId="25" fillId="26" borderId="0" xfId="0" applyNumberFormat="1" applyFont="1" applyFill="1" applyAlignment="1">
      <alignment horizontal="center" vertical="center"/>
    </xf>
    <xf numFmtId="3" fontId="25" fillId="0" borderId="0" xfId="0" applyNumberFormat="1" applyFont="1" applyAlignment="1">
      <alignment horizontal="right" vertical="center"/>
    </xf>
    <xf numFmtId="0" fontId="25" fillId="26" borderId="0" xfId="0" applyFont="1" applyFill="1">
      <alignment vertical="center"/>
    </xf>
    <xf numFmtId="9" fontId="25" fillId="0" borderId="0" xfId="43" applyFont="1">
      <alignment vertical="center"/>
    </xf>
    <xf numFmtId="9" fontId="25" fillId="0" borderId="0" xfId="43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3" fontId="25" fillId="30" borderId="0" xfId="0" applyNumberFormat="1" applyFont="1" applyFill="1" applyAlignment="1">
      <alignment horizontal="center" vertical="center"/>
    </xf>
    <xf numFmtId="3" fontId="25" fillId="24" borderId="0" xfId="0" applyNumberFormat="1" applyFont="1" applyFill="1">
      <alignment vertical="center"/>
    </xf>
    <xf numFmtId="178" fontId="25" fillId="0" borderId="0" xfId="0" applyNumberFormat="1" applyFont="1">
      <alignment vertical="center"/>
    </xf>
    <xf numFmtId="9" fontId="25" fillId="31" borderId="0" xfId="43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3" fontId="28" fillId="0" borderId="0" xfId="0" applyNumberFormat="1" applyFont="1">
      <alignment vertical="center"/>
    </xf>
    <xf numFmtId="177" fontId="28" fillId="0" borderId="0" xfId="0" applyNumberFormat="1" applyFont="1" applyAlignment="1">
      <alignment horizontal="center" vertical="center"/>
    </xf>
    <xf numFmtId="9" fontId="28" fillId="0" borderId="0" xfId="43" applyFont="1">
      <alignment vertical="center"/>
    </xf>
    <xf numFmtId="178" fontId="28" fillId="0" borderId="0" xfId="0" applyNumberFormat="1" applyFont="1">
      <alignment vertical="center"/>
    </xf>
    <xf numFmtId="0" fontId="25" fillId="0" borderId="24" xfId="0" applyFont="1" applyFill="1" applyBorder="1" applyAlignment="1">
      <alignment horizontal="center" vertical="center"/>
    </xf>
    <xf numFmtId="0" fontId="25" fillId="0" borderId="25" xfId="0" applyFont="1" applyFill="1" applyBorder="1" applyAlignment="1">
      <alignment horizontal="center" vertical="center"/>
    </xf>
    <xf numFmtId="3" fontId="25" fillId="0" borderId="31" xfId="0" applyNumberFormat="1" applyFont="1" applyFill="1" applyBorder="1">
      <alignment vertical="center"/>
    </xf>
    <xf numFmtId="3" fontId="25" fillId="0" borderId="15" xfId="0" applyNumberFormat="1" applyFont="1" applyFill="1" applyBorder="1">
      <alignment vertical="center"/>
    </xf>
    <xf numFmtId="0" fontId="25" fillId="0" borderId="17" xfId="0" applyFont="1" applyFill="1" applyBorder="1">
      <alignment vertical="center"/>
    </xf>
    <xf numFmtId="3" fontId="25" fillId="0" borderId="20" xfId="0" applyNumberFormat="1" applyFont="1" applyFill="1" applyBorder="1">
      <alignment vertical="center"/>
    </xf>
    <xf numFmtId="3" fontId="25" fillId="0" borderId="21" xfId="0" applyNumberFormat="1" applyFont="1" applyFill="1" applyBorder="1">
      <alignment vertical="center"/>
    </xf>
    <xf numFmtId="3" fontId="25" fillId="0" borderId="29" xfId="0" applyNumberFormat="1" applyFont="1" applyFill="1" applyBorder="1">
      <alignment vertical="center"/>
    </xf>
    <xf numFmtId="177" fontId="25" fillId="0" borderId="13" xfId="0" applyNumberFormat="1" applyFont="1" applyFill="1" applyBorder="1" applyAlignment="1">
      <alignment horizontal="center" vertical="center"/>
    </xf>
    <xf numFmtId="3" fontId="25" fillId="0" borderId="12" xfId="0" applyNumberFormat="1" applyFont="1" applyFill="1" applyBorder="1">
      <alignment vertical="center"/>
    </xf>
    <xf numFmtId="3" fontId="25" fillId="0" borderId="32" xfId="0" applyNumberFormat="1" applyFont="1" applyFill="1" applyBorder="1">
      <alignment vertical="center"/>
    </xf>
    <xf numFmtId="178" fontId="25" fillId="0" borderId="26" xfId="0" applyNumberFormat="1" applyFont="1" applyFill="1" applyBorder="1">
      <alignment vertical="center"/>
    </xf>
    <xf numFmtId="9" fontId="25" fillId="0" borderId="35" xfId="43" applyFont="1" applyFill="1" applyBorder="1">
      <alignment vertical="center"/>
    </xf>
    <xf numFmtId="3" fontId="25" fillId="0" borderId="38" xfId="0" applyNumberFormat="1" applyFont="1" applyFill="1" applyBorder="1">
      <alignment vertical="center"/>
    </xf>
    <xf numFmtId="3" fontId="25" fillId="0" borderId="39" xfId="0" applyNumberFormat="1" applyFont="1" applyFill="1" applyBorder="1">
      <alignment vertical="center"/>
    </xf>
    <xf numFmtId="179" fontId="25" fillId="31" borderId="0" xfId="0" applyNumberFormat="1" applyFont="1" applyFill="1" applyAlignment="1">
      <alignment horizontal="center" vertical="center"/>
    </xf>
    <xf numFmtId="0" fontId="25" fillId="33" borderId="22" xfId="0" applyFont="1" applyFill="1" applyBorder="1" applyAlignment="1">
      <alignment horizontal="center" vertical="center" wrapText="1"/>
    </xf>
    <xf numFmtId="177" fontId="25" fillId="33" borderId="18" xfId="0" applyNumberFormat="1" applyFont="1" applyFill="1" applyBorder="1" applyAlignment="1">
      <alignment horizontal="center" vertical="center" wrapText="1"/>
    </xf>
    <xf numFmtId="177" fontId="25" fillId="33" borderId="23" xfId="0" applyNumberFormat="1" applyFont="1" applyFill="1" applyBorder="1" applyAlignment="1">
      <alignment horizontal="center" vertical="center" wrapText="1"/>
    </xf>
    <xf numFmtId="177" fontId="25" fillId="0" borderId="26" xfId="0" applyNumberFormat="1" applyFont="1" applyFill="1" applyBorder="1" applyAlignment="1">
      <alignment horizontal="center" vertical="center"/>
    </xf>
    <xf numFmtId="178" fontId="28" fillId="0" borderId="0" xfId="0" applyNumberFormat="1" applyFont="1" applyAlignment="1">
      <alignment horizontal="right" vertical="center"/>
    </xf>
    <xf numFmtId="178" fontId="25" fillId="0" borderId="0" xfId="0" applyNumberFormat="1" applyFont="1" applyAlignment="1">
      <alignment horizontal="right" vertical="center"/>
    </xf>
    <xf numFmtId="178" fontId="25" fillId="0" borderId="12" xfId="0" applyNumberFormat="1" applyFont="1" applyFill="1" applyBorder="1" applyAlignment="1">
      <alignment horizontal="right" vertical="center"/>
    </xf>
    <xf numFmtId="0" fontId="25" fillId="29" borderId="46" xfId="0" applyFont="1" applyFill="1" applyBorder="1" applyAlignment="1">
      <alignment horizontal="center" vertical="center"/>
    </xf>
    <xf numFmtId="177" fontId="27" fillId="32" borderId="46" xfId="0" applyNumberFormat="1" applyFont="1" applyFill="1" applyBorder="1" applyAlignment="1">
      <alignment horizontal="center" vertical="center"/>
    </xf>
    <xf numFmtId="178" fontId="26" fillId="32" borderId="46" xfId="0" applyNumberFormat="1" applyFont="1" applyFill="1" applyBorder="1" applyAlignment="1">
      <alignment horizontal="right" vertical="center"/>
    </xf>
    <xf numFmtId="177" fontId="27" fillId="32" borderId="42" xfId="0" applyNumberFormat="1" applyFont="1" applyFill="1" applyBorder="1" applyAlignment="1">
      <alignment horizontal="center" vertical="center"/>
    </xf>
    <xf numFmtId="3" fontId="25" fillId="32" borderId="50" xfId="0" applyNumberFormat="1" applyFont="1" applyFill="1" applyBorder="1" applyAlignment="1">
      <alignment horizontal="center" vertical="center" wrapText="1"/>
    </xf>
    <xf numFmtId="177" fontId="25" fillId="32" borderId="51" xfId="0" applyNumberFormat="1" applyFont="1" applyFill="1" applyBorder="1" applyAlignment="1">
      <alignment horizontal="center" vertical="center" wrapText="1"/>
    </xf>
    <xf numFmtId="3" fontId="25" fillId="32" borderId="52" xfId="0" applyNumberFormat="1" applyFont="1" applyFill="1" applyBorder="1" applyAlignment="1">
      <alignment horizontal="center" vertical="center" wrapText="1"/>
    </xf>
    <xf numFmtId="9" fontId="25" fillId="32" borderId="53" xfId="43" applyFont="1" applyFill="1" applyBorder="1" applyAlignment="1">
      <alignment horizontal="center" vertical="center" wrapText="1"/>
    </xf>
    <xf numFmtId="3" fontId="25" fillId="32" borderId="54" xfId="0" applyNumberFormat="1" applyFont="1" applyFill="1" applyBorder="1" applyAlignment="1">
      <alignment horizontal="center" vertical="center" wrapText="1"/>
    </xf>
    <xf numFmtId="3" fontId="25" fillId="32" borderId="55" xfId="0" applyNumberFormat="1" applyFont="1" applyFill="1" applyBorder="1" applyAlignment="1">
      <alignment horizontal="center" vertical="center" wrapText="1"/>
    </xf>
    <xf numFmtId="3" fontId="25" fillId="32" borderId="56" xfId="0" applyNumberFormat="1" applyFont="1" applyFill="1" applyBorder="1" applyAlignment="1">
      <alignment horizontal="center" vertical="center" wrapText="1"/>
    </xf>
    <xf numFmtId="178" fontId="25" fillId="32" borderId="52" xfId="0" applyNumberFormat="1" applyFont="1" applyFill="1" applyBorder="1" applyAlignment="1">
      <alignment horizontal="center" vertical="center" wrapText="1"/>
    </xf>
    <xf numFmtId="177" fontId="25" fillId="32" borderId="49" xfId="0" applyNumberFormat="1" applyFont="1" applyFill="1" applyBorder="1" applyAlignment="1">
      <alignment horizontal="center" vertical="center" wrapText="1"/>
    </xf>
    <xf numFmtId="178" fontId="25" fillId="32" borderId="57" xfId="0" applyNumberFormat="1" applyFont="1" applyFill="1" applyBorder="1" applyAlignment="1">
      <alignment horizontal="center" vertical="center" wrapText="1"/>
    </xf>
    <xf numFmtId="3" fontId="27" fillId="32" borderId="29" xfId="0" applyNumberFormat="1" applyFont="1" applyFill="1" applyBorder="1" applyAlignment="1">
      <alignment horizontal="center" vertical="center"/>
    </xf>
    <xf numFmtId="178" fontId="27" fillId="32" borderId="26" xfId="0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25" fillId="26" borderId="0" xfId="0" applyFont="1" applyFill="1" applyAlignment="1">
      <alignment horizontal="center" vertical="center" wrapText="1"/>
    </xf>
    <xf numFmtId="0" fontId="25" fillId="33" borderId="19" xfId="0" applyFont="1" applyFill="1" applyBorder="1" applyAlignment="1">
      <alignment horizontal="center" vertical="center" wrapText="1"/>
    </xf>
    <xf numFmtId="3" fontId="25" fillId="33" borderId="22" xfId="0" applyNumberFormat="1" applyFont="1" applyFill="1" applyBorder="1" applyAlignment="1">
      <alignment horizontal="center" vertical="center" wrapText="1"/>
    </xf>
    <xf numFmtId="3" fontId="25" fillId="33" borderId="23" xfId="0" applyNumberFormat="1" applyFont="1" applyFill="1" applyBorder="1" applyAlignment="1">
      <alignment horizontal="center" vertical="center" wrapText="1"/>
    </xf>
    <xf numFmtId="3" fontId="25" fillId="33" borderId="30" xfId="0" applyNumberFormat="1" applyFont="1" applyFill="1" applyBorder="1" applyAlignment="1">
      <alignment horizontal="center" vertical="center" wrapText="1"/>
    </xf>
    <xf numFmtId="3" fontId="25" fillId="33" borderId="16" xfId="0" applyNumberFormat="1" applyFont="1" applyFill="1" applyBorder="1" applyAlignment="1">
      <alignment horizontal="center" vertical="center" wrapText="1"/>
    </xf>
    <xf numFmtId="9" fontId="25" fillId="33" borderId="34" xfId="43" applyFont="1" applyFill="1" applyBorder="1" applyAlignment="1">
      <alignment horizontal="center" vertical="center" wrapText="1"/>
    </xf>
    <xf numFmtId="3" fontId="25" fillId="33" borderId="36" xfId="0" applyNumberFormat="1" applyFont="1" applyFill="1" applyBorder="1" applyAlignment="1">
      <alignment horizontal="center" vertical="center" wrapText="1"/>
    </xf>
    <xf numFmtId="3" fontId="25" fillId="33" borderId="37" xfId="0" applyNumberFormat="1" applyFont="1" applyFill="1" applyBorder="1" applyAlignment="1">
      <alignment horizontal="center" vertical="center" wrapText="1"/>
    </xf>
    <xf numFmtId="3" fontId="25" fillId="33" borderId="33" xfId="0" applyNumberFormat="1" applyFont="1" applyFill="1" applyBorder="1" applyAlignment="1">
      <alignment horizontal="center" vertical="center" wrapText="1"/>
    </xf>
    <xf numFmtId="178" fontId="25" fillId="33" borderId="16" xfId="0" applyNumberFormat="1" applyFont="1" applyFill="1" applyBorder="1" applyAlignment="1">
      <alignment horizontal="center" vertical="center" wrapText="1"/>
    </xf>
    <xf numFmtId="178" fontId="25" fillId="33" borderId="27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3" fontId="25" fillId="29" borderId="58" xfId="0" applyNumberFormat="1" applyFont="1" applyFill="1" applyBorder="1" applyAlignment="1">
      <alignment horizontal="center" vertical="center"/>
    </xf>
    <xf numFmtId="3" fontId="25" fillId="29" borderId="60" xfId="0" applyNumberFormat="1" applyFont="1" applyFill="1" applyBorder="1" applyAlignment="1">
      <alignment horizontal="center" vertical="center"/>
    </xf>
    <xf numFmtId="0" fontId="27" fillId="26" borderId="0" xfId="0" applyFont="1" applyFill="1" applyAlignment="1">
      <alignment horizontal="left" vertical="center"/>
    </xf>
    <xf numFmtId="3" fontId="25" fillId="24" borderId="0" xfId="0" applyNumberFormat="1" applyFont="1" applyFill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5" fillId="32" borderId="0" xfId="0" applyFont="1" applyFill="1" applyAlignment="1">
      <alignment horizontal="center" vertical="center"/>
    </xf>
    <xf numFmtId="14" fontId="27" fillId="26" borderId="0" xfId="0" applyNumberFormat="1" applyFont="1" applyFill="1" applyAlignment="1">
      <alignment horizontal="left" vertical="center"/>
    </xf>
    <xf numFmtId="177" fontId="25" fillId="0" borderId="0" xfId="0" applyNumberFormat="1" applyFont="1" applyFill="1" applyAlignment="1">
      <alignment horizontal="center" vertical="center"/>
    </xf>
    <xf numFmtId="177" fontId="27" fillId="0" borderId="58" xfId="0" applyNumberFormat="1" applyFont="1" applyFill="1" applyBorder="1" applyAlignment="1">
      <alignment horizontal="center" vertical="center"/>
    </xf>
    <xf numFmtId="177" fontId="27" fillId="0" borderId="61" xfId="0" applyNumberFormat="1" applyFont="1" applyFill="1" applyBorder="1" applyAlignment="1">
      <alignment horizontal="center" vertical="center"/>
    </xf>
    <xf numFmtId="180" fontId="25" fillId="31" borderId="0" xfId="0" applyNumberFormat="1" applyFont="1" applyFill="1" applyAlignment="1">
      <alignment horizontal="center" vertical="center"/>
    </xf>
    <xf numFmtId="3" fontId="25" fillId="0" borderId="62" xfId="0" applyNumberFormat="1" applyFont="1" applyFill="1" applyBorder="1">
      <alignment vertical="center"/>
    </xf>
    <xf numFmtId="0" fontId="25" fillId="0" borderId="0" xfId="0" applyFont="1" applyFill="1">
      <alignment vertical="center"/>
    </xf>
    <xf numFmtId="0" fontId="25" fillId="0" borderId="0" xfId="0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Fill="1">
      <alignment vertical="center"/>
    </xf>
    <xf numFmtId="0" fontId="25" fillId="33" borderId="34" xfId="0" applyFont="1" applyFill="1" applyBorder="1" applyAlignment="1">
      <alignment horizontal="center" vertical="center" wrapText="1"/>
    </xf>
    <xf numFmtId="0" fontId="25" fillId="0" borderId="70" xfId="0" applyFont="1" applyFill="1" applyBorder="1" applyAlignment="1">
      <alignment horizontal="center" vertical="center"/>
    </xf>
    <xf numFmtId="0" fontId="25" fillId="0" borderId="35" xfId="0" applyFont="1" applyFill="1" applyBorder="1" applyAlignment="1">
      <alignment horizontal="center" vertical="center"/>
    </xf>
    <xf numFmtId="0" fontId="25" fillId="27" borderId="0" xfId="0" applyFont="1" applyFill="1">
      <alignment vertical="center"/>
    </xf>
    <xf numFmtId="3" fontId="31" fillId="0" borderId="0" xfId="0" applyNumberFormat="1" applyFont="1">
      <alignment vertical="center"/>
    </xf>
    <xf numFmtId="3" fontId="27" fillId="0" borderId="0" xfId="0" applyNumberFormat="1" applyFont="1">
      <alignment vertical="center"/>
    </xf>
    <xf numFmtId="3" fontId="27" fillId="0" borderId="0" xfId="0" applyNumberFormat="1" applyFont="1" applyAlignment="1">
      <alignment horizontal="center" vertical="center"/>
    </xf>
    <xf numFmtId="3" fontId="27" fillId="32" borderId="51" xfId="0" applyNumberFormat="1" applyFont="1" applyFill="1" applyBorder="1" applyAlignment="1">
      <alignment horizontal="center" vertical="center" wrapText="1"/>
    </xf>
    <xf numFmtId="3" fontId="27" fillId="33" borderId="18" xfId="0" applyNumberFormat="1" applyFont="1" applyFill="1" applyBorder="1" applyAlignment="1">
      <alignment horizontal="center" vertical="center" wrapText="1"/>
    </xf>
    <xf numFmtId="3" fontId="27" fillId="0" borderId="13" xfId="0" applyNumberFormat="1" applyFont="1" applyFill="1" applyBorder="1">
      <alignment vertical="center"/>
    </xf>
    <xf numFmtId="182" fontId="29" fillId="34" borderId="0" xfId="43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2" fillId="0" borderId="0" xfId="0" applyFont="1" applyFill="1">
      <alignment vertical="center"/>
    </xf>
    <xf numFmtId="0" fontId="33" fillId="0" borderId="0" xfId="0" applyFont="1">
      <alignment vertical="center"/>
    </xf>
    <xf numFmtId="177" fontId="25" fillId="0" borderId="0" xfId="0" applyNumberFormat="1" applyFont="1">
      <alignment vertical="center"/>
    </xf>
    <xf numFmtId="0" fontId="25" fillId="0" borderId="63" xfId="0" applyFont="1" applyFill="1" applyBorder="1">
      <alignment vertical="center"/>
    </xf>
    <xf numFmtId="0" fontId="25" fillId="0" borderId="64" xfId="0" applyFont="1" applyFill="1" applyBorder="1">
      <alignment vertical="center"/>
    </xf>
    <xf numFmtId="177" fontId="25" fillId="26" borderId="0" xfId="0" applyNumberFormat="1" applyFont="1" applyFill="1">
      <alignment vertical="center"/>
    </xf>
    <xf numFmtId="0" fontId="30" fillId="26" borderId="0" xfId="0" applyFont="1" applyFill="1">
      <alignment vertical="center"/>
    </xf>
    <xf numFmtId="177" fontId="30" fillId="26" borderId="0" xfId="0" applyNumberFormat="1" applyFont="1" applyFill="1">
      <alignment vertical="center"/>
    </xf>
    <xf numFmtId="177" fontId="25" fillId="32" borderId="73" xfId="0" applyNumberFormat="1" applyFont="1" applyFill="1" applyBorder="1" applyAlignment="1">
      <alignment horizontal="center" vertical="center" wrapText="1"/>
    </xf>
    <xf numFmtId="177" fontId="25" fillId="33" borderId="74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>
      <alignment vertical="center"/>
    </xf>
    <xf numFmtId="0" fontId="25" fillId="0" borderId="0" xfId="0" applyNumberFormat="1" applyFont="1" applyFill="1" applyBorder="1">
      <alignment vertical="center"/>
    </xf>
    <xf numFmtId="177" fontId="25" fillId="32" borderId="56" xfId="0" applyNumberFormat="1" applyFont="1" applyFill="1" applyBorder="1" applyAlignment="1">
      <alignment horizontal="center" vertical="center" wrapText="1"/>
    </xf>
    <xf numFmtId="177" fontId="25" fillId="33" borderId="33" xfId="0" applyNumberFormat="1" applyFont="1" applyFill="1" applyBorder="1" applyAlignment="1">
      <alignment horizontal="center" vertical="center" wrapText="1"/>
    </xf>
    <xf numFmtId="0" fontId="33" fillId="0" borderId="0" xfId="0" applyFont="1" applyFill="1">
      <alignment vertical="center"/>
    </xf>
    <xf numFmtId="177" fontId="25" fillId="0" borderId="0" xfId="0" applyNumberFormat="1" applyFont="1" applyFill="1">
      <alignment vertical="center"/>
    </xf>
    <xf numFmtId="3" fontId="25" fillId="35" borderId="0" xfId="0" applyNumberFormat="1" applyFont="1" applyFill="1" applyAlignment="1">
      <alignment horizontal="center" vertical="center"/>
    </xf>
    <xf numFmtId="0" fontId="25" fillId="35" borderId="0" xfId="0" applyFont="1" applyFill="1">
      <alignment vertical="center"/>
    </xf>
    <xf numFmtId="177" fontId="25" fillId="35" borderId="0" xfId="0" applyNumberFormat="1" applyFont="1" applyFill="1">
      <alignment vertical="center"/>
    </xf>
    <xf numFmtId="177" fontId="25" fillId="26" borderId="0" xfId="0" applyNumberFormat="1" applyFont="1" applyFill="1" applyAlignment="1">
      <alignment horizontal="center" vertical="center"/>
    </xf>
    <xf numFmtId="177" fontId="25" fillId="0" borderId="32" xfId="0" applyNumberFormat="1" applyFont="1" applyFill="1" applyBorder="1" applyAlignment="1">
      <alignment horizontal="center" vertical="center"/>
    </xf>
    <xf numFmtId="3" fontId="25" fillId="0" borderId="72" xfId="0" applyNumberFormat="1" applyFont="1" applyFill="1" applyBorder="1" applyAlignment="1">
      <alignment horizontal="center" vertical="center"/>
    </xf>
    <xf numFmtId="0" fontId="24" fillId="0" borderId="88" xfId="0" pivotButton="1" applyFont="1" applyBorder="1">
      <alignment vertical="center"/>
    </xf>
    <xf numFmtId="0" fontId="24" fillId="0" borderId="88" xfId="0" applyFont="1" applyBorder="1">
      <alignment vertical="center"/>
    </xf>
    <xf numFmtId="0" fontId="24" fillId="0" borderId="78" xfId="0" applyFont="1" applyBorder="1">
      <alignment vertical="center"/>
    </xf>
    <xf numFmtId="0" fontId="24" fillId="0" borderId="85" xfId="0" applyFont="1" applyBorder="1">
      <alignment vertical="center"/>
    </xf>
    <xf numFmtId="0" fontId="24" fillId="28" borderId="86" xfId="0" applyFont="1" applyFill="1" applyBorder="1">
      <alignment vertical="center"/>
    </xf>
    <xf numFmtId="3" fontId="24" fillId="28" borderId="86" xfId="0" applyNumberFormat="1" applyFont="1" applyFill="1" applyBorder="1">
      <alignment vertical="center"/>
    </xf>
    <xf numFmtId="3" fontId="24" fillId="28" borderId="87" xfId="0" applyNumberFormat="1" applyFont="1" applyFill="1" applyBorder="1">
      <alignment vertical="center"/>
    </xf>
    <xf numFmtId="0" fontId="26" fillId="0" borderId="0" xfId="0" applyFont="1">
      <alignment vertical="center"/>
    </xf>
    <xf numFmtId="0" fontId="34" fillId="0" borderId="0" xfId="0" applyFont="1">
      <alignment vertical="center"/>
    </xf>
    <xf numFmtId="0" fontId="24" fillId="0" borderId="78" xfId="0" applyFont="1" applyFill="1" applyBorder="1">
      <alignment vertical="center"/>
    </xf>
    <xf numFmtId="3" fontId="24" fillId="0" borderId="78" xfId="0" applyNumberFormat="1" applyFont="1" applyFill="1" applyBorder="1">
      <alignment vertical="center"/>
    </xf>
    <xf numFmtId="3" fontId="24" fillId="0" borderId="85" xfId="0" applyNumberFormat="1" applyFont="1" applyFill="1" applyBorder="1">
      <alignment vertical="center"/>
    </xf>
    <xf numFmtId="0" fontId="24" fillId="0" borderId="65" xfId="0" applyFont="1" applyFill="1" applyBorder="1">
      <alignment vertical="center"/>
    </xf>
    <xf numFmtId="3" fontId="24" fillId="0" borderId="65" xfId="0" applyNumberFormat="1" applyFont="1" applyFill="1" applyBorder="1">
      <alignment vertical="center"/>
    </xf>
    <xf numFmtId="3" fontId="24" fillId="0" borderId="0" xfId="0" applyNumberFormat="1" applyFont="1" applyFill="1">
      <alignment vertical="center"/>
    </xf>
    <xf numFmtId="183" fontId="25" fillId="0" borderId="0" xfId="0" applyNumberFormat="1" applyFont="1" applyAlignment="1">
      <alignment horizontal="center" vertical="center" wrapText="1"/>
    </xf>
    <xf numFmtId="184" fontId="25" fillId="0" borderId="0" xfId="44" applyNumberFormat="1" applyFont="1">
      <alignment vertical="center"/>
    </xf>
    <xf numFmtId="184" fontId="25" fillId="26" borderId="0" xfId="44" applyNumberFormat="1" applyFont="1" applyFill="1" applyAlignment="1">
      <alignment horizontal="center" vertical="center" wrapText="1"/>
    </xf>
    <xf numFmtId="184" fontId="25" fillId="26" borderId="0" xfId="44" applyNumberFormat="1" applyFont="1" applyFill="1" applyAlignment="1">
      <alignment horizontal="center" vertical="center"/>
    </xf>
    <xf numFmtId="184" fontId="25" fillId="26" borderId="0" xfId="44" applyNumberFormat="1" applyFont="1" applyFill="1">
      <alignment vertical="center"/>
    </xf>
    <xf numFmtId="0" fontId="24" fillId="38" borderId="0" xfId="0" applyNumberFormat="1" applyFont="1" applyFill="1" applyAlignment="1">
      <alignment horizontal="center" vertical="center"/>
    </xf>
    <xf numFmtId="0" fontId="24" fillId="30" borderId="0" xfId="0" applyNumberFormat="1" applyFont="1" applyFill="1" applyAlignment="1">
      <alignment horizontal="center" vertical="center"/>
    </xf>
    <xf numFmtId="49" fontId="24" fillId="38" borderId="0" xfId="0" applyNumberFormat="1" applyFont="1" applyFill="1" applyAlignment="1">
      <alignment horizontal="center" vertical="center"/>
    </xf>
    <xf numFmtId="0" fontId="24" fillId="32" borderId="0" xfId="0" applyNumberFormat="1" applyFont="1" applyFill="1" applyAlignment="1">
      <alignment horizontal="center" vertical="center"/>
    </xf>
    <xf numFmtId="0" fontId="24" fillId="39" borderId="0" xfId="0" applyNumberFormat="1" applyFont="1" applyFill="1" applyAlignment="1">
      <alignment horizontal="center" vertical="center"/>
    </xf>
    <xf numFmtId="0" fontId="24" fillId="36" borderId="0" xfId="0" applyNumberFormat="1" applyFont="1" applyFill="1" applyAlignment="1">
      <alignment horizontal="center" vertical="center"/>
    </xf>
    <xf numFmtId="0" fontId="24" fillId="38" borderId="90" xfId="0" applyNumberFormat="1" applyFont="1" applyFill="1" applyBorder="1" applyAlignment="1">
      <alignment horizontal="center" vertical="center"/>
    </xf>
    <xf numFmtId="0" fontId="24" fillId="38" borderId="0" xfId="0" applyNumberFormat="1" applyFont="1" applyFill="1" applyBorder="1" applyAlignment="1">
      <alignment horizontal="center" vertical="center"/>
    </xf>
    <xf numFmtId="0" fontId="24" fillId="39" borderId="0" xfId="0" applyNumberFormat="1" applyFont="1" applyFill="1" applyBorder="1" applyAlignment="1">
      <alignment horizontal="center" vertical="center"/>
    </xf>
    <xf numFmtId="0" fontId="24" fillId="39" borderId="92" xfId="0" applyNumberFormat="1" applyFont="1" applyFill="1" applyBorder="1" applyAlignment="1">
      <alignment horizontal="center" vertical="center"/>
    </xf>
    <xf numFmtId="3" fontId="25" fillId="29" borderId="94" xfId="0" applyNumberFormat="1" applyFont="1" applyFill="1" applyBorder="1" applyAlignment="1">
      <alignment horizontal="center" vertical="center"/>
    </xf>
    <xf numFmtId="177" fontId="27" fillId="0" borderId="95" xfId="0" applyNumberFormat="1" applyFont="1" applyFill="1" applyBorder="1" applyAlignment="1">
      <alignment horizontal="center" vertical="center"/>
    </xf>
    <xf numFmtId="3" fontId="25" fillId="29" borderId="95" xfId="0" applyNumberFormat="1" applyFont="1" applyFill="1" applyBorder="1" applyAlignment="1">
      <alignment horizontal="center" vertical="center"/>
    </xf>
    <xf numFmtId="177" fontId="27" fillId="0" borderId="96" xfId="0" applyNumberFormat="1" applyFont="1" applyFill="1" applyBorder="1" applyAlignment="1">
      <alignment horizontal="center" vertical="center"/>
    </xf>
    <xf numFmtId="177" fontId="25" fillId="29" borderId="95" xfId="0" applyNumberFormat="1" applyFont="1" applyFill="1" applyBorder="1" applyAlignment="1">
      <alignment horizontal="center" vertical="center"/>
    </xf>
    <xf numFmtId="3" fontId="26" fillId="29" borderId="95" xfId="0" applyNumberFormat="1" applyFont="1" applyFill="1" applyBorder="1" applyAlignment="1">
      <alignment horizontal="center" vertical="center"/>
    </xf>
    <xf numFmtId="178" fontId="26" fillId="32" borderId="46" xfId="0" applyNumberFormat="1" applyFont="1" applyFill="1" applyBorder="1" applyAlignment="1">
      <alignment horizontal="center" vertical="center"/>
    </xf>
    <xf numFmtId="0" fontId="24" fillId="0" borderId="79" xfId="0" applyFont="1" applyBorder="1">
      <alignment vertical="center"/>
    </xf>
    <xf numFmtId="181" fontId="24" fillId="28" borderId="97" xfId="0" applyNumberFormat="1" applyFont="1" applyFill="1" applyBorder="1">
      <alignment vertical="center"/>
    </xf>
    <xf numFmtId="181" fontId="24" fillId="0" borderId="79" xfId="0" applyNumberFormat="1" applyFont="1" applyFill="1" applyBorder="1">
      <alignment vertical="center"/>
    </xf>
    <xf numFmtId="181" fontId="24" fillId="0" borderId="80" xfId="0" applyNumberFormat="1" applyFont="1" applyFill="1" applyBorder="1">
      <alignment vertical="center"/>
    </xf>
    <xf numFmtId="0" fontId="25" fillId="37" borderId="0" xfId="0" applyFont="1" applyFill="1" applyAlignment="1">
      <alignment horizontal="center" vertical="center"/>
    </xf>
    <xf numFmtId="0" fontId="27" fillId="0" borderId="0" xfId="0" applyFont="1">
      <alignment vertical="center"/>
    </xf>
    <xf numFmtId="0" fontId="37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>
      <alignment vertical="center"/>
    </xf>
    <xf numFmtId="177" fontId="29" fillId="0" borderId="0" xfId="0" applyNumberFormat="1" applyFont="1" applyAlignment="1">
      <alignment horizontal="center" vertical="center"/>
    </xf>
    <xf numFmtId="9" fontId="29" fillId="0" borderId="0" xfId="43" applyFont="1">
      <alignment vertical="center"/>
    </xf>
    <xf numFmtId="178" fontId="29" fillId="0" borderId="0" xfId="0" applyNumberFormat="1" applyFont="1" applyAlignment="1">
      <alignment horizontal="right" vertical="center"/>
    </xf>
    <xf numFmtId="0" fontId="29" fillId="26" borderId="0" xfId="0" applyFont="1" applyFill="1">
      <alignment vertical="center"/>
    </xf>
    <xf numFmtId="184" fontId="29" fillId="26" borderId="0" xfId="44" applyNumberFormat="1" applyFont="1" applyFill="1">
      <alignment vertical="center"/>
    </xf>
    <xf numFmtId="0" fontId="29" fillId="0" borderId="0" xfId="0" applyFont="1" applyFill="1">
      <alignment vertical="center"/>
    </xf>
    <xf numFmtId="177" fontId="29" fillId="0" borderId="0" xfId="0" applyNumberFormat="1" applyFont="1" applyFill="1" applyAlignment="1">
      <alignment horizontal="center" vertical="center"/>
    </xf>
    <xf numFmtId="177" fontId="29" fillId="0" borderId="0" xfId="0" applyNumberFormat="1" applyFont="1">
      <alignment vertical="center"/>
    </xf>
    <xf numFmtId="0" fontId="38" fillId="0" borderId="0" xfId="0" applyFont="1" applyFill="1">
      <alignment vertical="center"/>
    </xf>
    <xf numFmtId="0" fontId="39" fillId="0" borderId="99" xfId="0" applyFont="1" applyFill="1" applyBorder="1" applyAlignment="1">
      <alignment horizontal="center" vertical="center" wrapText="1"/>
    </xf>
    <xf numFmtId="3" fontId="39" fillId="0" borderId="99" xfId="0" applyNumberFormat="1" applyFont="1" applyFill="1" applyBorder="1" applyAlignment="1">
      <alignment horizontal="center" vertical="center" wrapText="1"/>
    </xf>
    <xf numFmtId="177" fontId="39" fillId="0" borderId="99" xfId="0" applyNumberFormat="1" applyFont="1" applyFill="1" applyBorder="1" applyAlignment="1">
      <alignment horizontal="center" vertical="center" wrapText="1"/>
    </xf>
    <xf numFmtId="9" fontId="39" fillId="0" borderId="99" xfId="43" applyFont="1" applyFill="1" applyBorder="1" applyAlignment="1">
      <alignment horizontal="center" vertical="center" wrapText="1"/>
    </xf>
    <xf numFmtId="3" fontId="35" fillId="0" borderId="99" xfId="0" applyNumberFormat="1" applyFont="1" applyFill="1" applyBorder="1" applyAlignment="1">
      <alignment horizontal="center" vertical="center" wrapText="1"/>
    </xf>
    <xf numFmtId="178" fontId="39" fillId="0" borderId="99" xfId="0" applyNumberFormat="1" applyFont="1" applyFill="1" applyBorder="1" applyAlignment="1">
      <alignment horizontal="center" vertical="center" wrapText="1"/>
    </xf>
    <xf numFmtId="41" fontId="29" fillId="0" borderId="0" xfId="44" applyFont="1">
      <alignment vertical="center"/>
    </xf>
    <xf numFmtId="41" fontId="25" fillId="0" borderId="0" xfId="44" applyFont="1">
      <alignment vertical="center"/>
    </xf>
    <xf numFmtId="41" fontId="25" fillId="0" borderId="0" xfId="44" applyFont="1" applyAlignment="1">
      <alignment horizontal="center" vertical="center"/>
    </xf>
    <xf numFmtId="41" fontId="25" fillId="0" borderId="0" xfId="44" applyFont="1" applyAlignment="1">
      <alignment horizontal="center" vertical="center" wrapText="1"/>
    </xf>
    <xf numFmtId="41" fontId="25" fillId="0" borderId="0" xfId="44" applyFont="1" applyFill="1" applyAlignment="1">
      <alignment horizontal="center" vertical="center" wrapText="1"/>
    </xf>
    <xf numFmtId="0" fontId="25" fillId="33" borderId="27" xfId="0" applyFont="1" applyFill="1" applyBorder="1" applyAlignment="1">
      <alignment horizontal="center" vertical="center" wrapText="1"/>
    </xf>
    <xf numFmtId="0" fontId="25" fillId="0" borderId="98" xfId="0" applyFont="1" applyFill="1" applyBorder="1" applyAlignment="1">
      <alignment horizontal="center" vertical="center"/>
    </xf>
    <xf numFmtId="0" fontId="39" fillId="0" borderId="19" xfId="0" applyFont="1" applyFill="1" applyBorder="1" applyAlignment="1">
      <alignment horizontal="center" vertical="center" wrapText="1"/>
    </xf>
    <xf numFmtId="0" fontId="40" fillId="0" borderId="83" xfId="0" applyFont="1" applyBorder="1">
      <alignment vertical="center"/>
    </xf>
    <xf numFmtId="0" fontId="24" fillId="0" borderId="65" xfId="0" applyFont="1" applyBorder="1">
      <alignment vertical="center"/>
    </xf>
    <xf numFmtId="3" fontId="24" fillId="0" borderId="65" xfId="0" applyNumberFormat="1" applyFont="1" applyBorder="1">
      <alignment vertical="center"/>
    </xf>
    <xf numFmtId="3" fontId="24" fillId="0" borderId="0" xfId="0" applyNumberFormat="1" applyFont="1">
      <alignment vertical="center"/>
    </xf>
    <xf numFmtId="181" fontId="24" fillId="0" borderId="80" xfId="0" applyNumberFormat="1" applyFont="1" applyBorder="1">
      <alignment vertical="center"/>
    </xf>
    <xf numFmtId="0" fontId="40" fillId="0" borderId="84" xfId="0" applyFont="1" applyFill="1" applyBorder="1">
      <alignment vertical="center"/>
    </xf>
    <xf numFmtId="3" fontId="24" fillId="31" borderId="65" xfId="0" applyNumberFormat="1" applyFont="1" applyFill="1" applyBorder="1">
      <alignment vertical="center"/>
    </xf>
    <xf numFmtId="3" fontId="24" fillId="31" borderId="0" xfId="0" applyNumberFormat="1" applyFont="1" applyFill="1">
      <alignment vertical="center"/>
    </xf>
    <xf numFmtId="181" fontId="24" fillId="31" borderId="80" xfId="0" applyNumberFormat="1" applyFont="1" applyFill="1" applyBorder="1">
      <alignment vertical="center"/>
    </xf>
    <xf numFmtId="0" fontId="24" fillId="31" borderId="65" xfId="0" applyFont="1" applyFill="1" applyBorder="1">
      <alignment vertical="center"/>
    </xf>
    <xf numFmtId="0" fontId="24" fillId="31" borderId="78" xfId="0" applyFont="1" applyFill="1" applyBorder="1">
      <alignment vertical="center"/>
    </xf>
    <xf numFmtId="3" fontId="24" fillId="31" borderId="78" xfId="0" applyNumberFormat="1" applyFont="1" applyFill="1" applyBorder="1">
      <alignment vertical="center"/>
    </xf>
    <xf numFmtId="3" fontId="24" fillId="31" borderId="85" xfId="0" applyNumberFormat="1" applyFont="1" applyFill="1" applyBorder="1">
      <alignment vertical="center"/>
    </xf>
    <xf numFmtId="181" fontId="24" fillId="31" borderId="79" xfId="0" applyNumberFormat="1" applyFont="1" applyFill="1" applyBorder="1">
      <alignment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25" borderId="10" xfId="0" applyFont="1" applyFill="1" applyBorder="1" applyAlignment="1">
      <alignment horizontal="center" vertical="center"/>
    </xf>
    <xf numFmtId="0" fontId="40" fillId="25" borderId="0" xfId="0" applyNumberFormat="1" applyFont="1" applyFill="1" applyAlignment="1">
      <alignment horizontal="center" vertical="center"/>
    </xf>
    <xf numFmtId="0" fontId="40" fillId="25" borderId="10" xfId="0" applyFont="1" applyFill="1" applyBorder="1" applyAlignment="1">
      <alignment horizontal="center" vertical="center"/>
    </xf>
    <xf numFmtId="49" fontId="40" fillId="38" borderId="0" xfId="0" applyNumberFormat="1" applyFont="1" applyFill="1" applyAlignment="1">
      <alignment horizontal="center" vertical="center"/>
    </xf>
    <xf numFmtId="49" fontId="41" fillId="38" borderId="11" xfId="0" applyNumberFormat="1" applyFont="1" applyFill="1" applyBorder="1" applyAlignment="1">
      <alignment horizontal="center" vertical="center"/>
    </xf>
    <xf numFmtId="49" fontId="40" fillId="38" borderId="0" xfId="0" applyNumberFormat="1" applyFont="1" applyFill="1" applyAlignment="1">
      <alignment horizontal="left" vertical="center"/>
    </xf>
    <xf numFmtId="0" fontId="40" fillId="38" borderId="0" xfId="0" applyNumberFormat="1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49" fontId="40" fillId="0" borderId="0" xfId="0" applyNumberFormat="1" applyFont="1" applyAlignment="1">
      <alignment horizontal="left" vertical="center"/>
    </xf>
    <xf numFmtId="49" fontId="40" fillId="0" borderId="11" xfId="0" applyNumberFormat="1" applyFont="1" applyBorder="1" applyAlignment="1">
      <alignment horizontal="center" vertical="center"/>
    </xf>
    <xf numFmtId="49" fontId="40" fillId="0" borderId="11" xfId="0" quotePrefix="1" applyNumberFormat="1" applyFont="1" applyBorder="1" applyAlignment="1">
      <alignment horizontal="center" vertical="center"/>
    </xf>
    <xf numFmtId="49" fontId="40" fillId="0" borderId="11" xfId="0" applyNumberFormat="1" applyFont="1" applyFill="1" applyBorder="1" applyAlignment="1">
      <alignment horizontal="center" vertical="center"/>
    </xf>
    <xf numFmtId="49" fontId="40" fillId="0" borderId="0" xfId="0" applyNumberFormat="1" applyFont="1" applyFill="1" applyAlignment="1">
      <alignment horizontal="center" vertical="center"/>
    </xf>
    <xf numFmtId="49" fontId="40" fillId="30" borderId="0" xfId="0" applyNumberFormat="1" applyFont="1" applyFill="1" applyAlignment="1">
      <alignment horizontal="center" vertical="center"/>
    </xf>
    <xf numFmtId="49" fontId="41" fillId="30" borderId="11" xfId="0" applyNumberFormat="1" applyFont="1" applyFill="1" applyBorder="1" applyAlignment="1">
      <alignment horizontal="center" vertical="center"/>
    </xf>
    <xf numFmtId="49" fontId="40" fillId="30" borderId="0" xfId="0" applyNumberFormat="1" applyFont="1" applyFill="1" applyAlignment="1">
      <alignment horizontal="left" vertical="center"/>
    </xf>
    <xf numFmtId="0" fontId="40" fillId="30" borderId="0" xfId="0" applyNumberFormat="1" applyFont="1" applyFill="1" applyAlignment="1">
      <alignment horizontal="center" vertical="center"/>
    </xf>
    <xf numFmtId="49" fontId="42" fillId="0" borderId="11" xfId="0" applyNumberFormat="1" applyFont="1" applyBorder="1" applyAlignment="1">
      <alignment horizontal="center" vertical="center"/>
    </xf>
    <xf numFmtId="49" fontId="42" fillId="0" borderId="0" xfId="0" applyNumberFormat="1" applyFont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49" fontId="40" fillId="32" borderId="0" xfId="0" applyNumberFormat="1" applyFont="1" applyFill="1" applyAlignment="1">
      <alignment horizontal="center" vertical="center"/>
    </xf>
    <xf numFmtId="49" fontId="41" fillId="32" borderId="11" xfId="0" applyNumberFormat="1" applyFont="1" applyFill="1" applyBorder="1" applyAlignment="1">
      <alignment horizontal="center" vertical="center"/>
    </xf>
    <xf numFmtId="49" fontId="40" fillId="32" borderId="0" xfId="0" applyNumberFormat="1" applyFont="1" applyFill="1" applyAlignment="1">
      <alignment horizontal="left" vertical="center"/>
    </xf>
    <xf numFmtId="0" fontId="40" fillId="32" borderId="0" xfId="0" applyNumberFormat="1" applyFont="1" applyFill="1" applyAlignment="1">
      <alignment horizontal="center" vertical="center"/>
    </xf>
    <xf numFmtId="49" fontId="40" fillId="39" borderId="0" xfId="0" applyNumberFormat="1" applyFont="1" applyFill="1" applyAlignment="1">
      <alignment horizontal="center" vertical="center"/>
    </xf>
    <xf numFmtId="49" fontId="41" fillId="39" borderId="11" xfId="0" applyNumberFormat="1" applyFont="1" applyFill="1" applyBorder="1" applyAlignment="1">
      <alignment horizontal="center" vertical="center"/>
    </xf>
    <xf numFmtId="49" fontId="40" fillId="39" borderId="0" xfId="0" applyNumberFormat="1" applyFont="1" applyFill="1" applyAlignment="1">
      <alignment horizontal="left" vertical="center"/>
    </xf>
    <xf numFmtId="0" fontId="40" fillId="39" borderId="0" xfId="0" applyNumberFormat="1" applyFont="1" applyFill="1" applyAlignment="1">
      <alignment horizontal="center" vertical="center"/>
    </xf>
    <xf numFmtId="49" fontId="40" fillId="36" borderId="0" xfId="0" applyNumberFormat="1" applyFont="1" applyFill="1" applyAlignment="1">
      <alignment horizontal="center" vertical="center"/>
    </xf>
    <xf numFmtId="49" fontId="41" fillId="36" borderId="11" xfId="0" applyNumberFormat="1" applyFont="1" applyFill="1" applyBorder="1" applyAlignment="1">
      <alignment horizontal="center" vertical="center"/>
    </xf>
    <xf numFmtId="49" fontId="40" fillId="36" borderId="0" xfId="0" applyNumberFormat="1" applyFont="1" applyFill="1" applyAlignment="1">
      <alignment horizontal="left" vertical="center"/>
    </xf>
    <xf numFmtId="0" fontId="40" fillId="36" borderId="0" xfId="0" applyNumberFormat="1" applyFont="1" applyFill="1" applyAlignment="1">
      <alignment horizontal="center" vertical="center"/>
    </xf>
    <xf numFmtId="49" fontId="40" fillId="39" borderId="0" xfId="0" applyNumberFormat="1" applyFont="1" applyFill="1" applyBorder="1" applyAlignment="1">
      <alignment horizontal="center" vertical="center"/>
    </xf>
    <xf numFmtId="49" fontId="40" fillId="39" borderId="0" xfId="0" applyNumberFormat="1" applyFont="1" applyFill="1" applyBorder="1" applyAlignment="1">
      <alignment horizontal="left" vertical="center"/>
    </xf>
    <xf numFmtId="49" fontId="40" fillId="31" borderId="0" xfId="0" applyNumberFormat="1" applyFont="1" applyFill="1" applyAlignment="1">
      <alignment horizontal="center" vertical="center"/>
    </xf>
    <xf numFmtId="49" fontId="41" fillId="31" borderId="11" xfId="0" applyNumberFormat="1" applyFont="1" applyFill="1" applyBorder="1" applyAlignment="1">
      <alignment horizontal="center" vertical="center"/>
    </xf>
    <xf numFmtId="49" fontId="40" fillId="31" borderId="0" xfId="0" applyNumberFormat="1" applyFont="1" applyFill="1" applyAlignment="1">
      <alignment horizontal="left" vertical="center"/>
    </xf>
    <xf numFmtId="0" fontId="40" fillId="31" borderId="0" xfId="0" applyNumberFormat="1" applyFont="1" applyFill="1" applyAlignment="1">
      <alignment horizontal="center" vertical="center"/>
    </xf>
    <xf numFmtId="0" fontId="24" fillId="31" borderId="0" xfId="0" applyNumberFormat="1" applyFont="1" applyFill="1" applyAlignment="1">
      <alignment horizontal="center" vertical="center"/>
    </xf>
    <xf numFmtId="49" fontId="40" fillId="40" borderId="0" xfId="0" applyNumberFormat="1" applyFont="1" applyFill="1" applyAlignment="1">
      <alignment horizontal="center" vertical="center"/>
    </xf>
    <xf numFmtId="49" fontId="40" fillId="40" borderId="11" xfId="0" applyNumberFormat="1" applyFont="1" applyFill="1" applyBorder="1" applyAlignment="1">
      <alignment horizontal="center" vertical="center"/>
    </xf>
    <xf numFmtId="49" fontId="40" fillId="40" borderId="0" xfId="0" applyNumberFormat="1" applyFont="1" applyFill="1" applyAlignment="1">
      <alignment horizontal="left" vertical="center"/>
    </xf>
    <xf numFmtId="49" fontId="40" fillId="38" borderId="90" xfId="0" applyNumberFormat="1" applyFont="1" applyFill="1" applyBorder="1" applyAlignment="1">
      <alignment horizontal="center" vertical="center"/>
    </xf>
    <xf numFmtId="49" fontId="41" fillId="38" borderId="91" xfId="0" applyNumberFormat="1" applyFont="1" applyFill="1" applyBorder="1" applyAlignment="1">
      <alignment horizontal="center" vertical="center"/>
    </xf>
    <xf numFmtId="49" fontId="40" fillId="38" borderId="90" xfId="0" applyNumberFormat="1" applyFont="1" applyFill="1" applyBorder="1" applyAlignment="1">
      <alignment horizontal="left" vertical="center"/>
    </xf>
    <xf numFmtId="0" fontId="40" fillId="38" borderId="90" xfId="0" applyNumberFormat="1" applyFont="1" applyFill="1" applyBorder="1" applyAlignment="1">
      <alignment horizontal="center" vertical="center"/>
    </xf>
    <xf numFmtId="49" fontId="40" fillId="38" borderId="0" xfId="0" applyNumberFormat="1" applyFont="1" applyFill="1" applyBorder="1" applyAlignment="1">
      <alignment horizontal="center" vertical="center"/>
    </xf>
    <xf numFmtId="49" fontId="40" fillId="38" borderId="0" xfId="0" applyNumberFormat="1" applyFont="1" applyFill="1" applyBorder="1" applyAlignment="1">
      <alignment horizontal="left" vertical="center"/>
    </xf>
    <xf numFmtId="0" fontId="40" fillId="38" borderId="0" xfId="0" applyNumberFormat="1" applyFont="1" applyFill="1" applyBorder="1" applyAlignment="1">
      <alignment horizontal="center" vertical="center"/>
    </xf>
    <xf numFmtId="0" fontId="40" fillId="39" borderId="0" xfId="0" applyNumberFormat="1" applyFont="1" applyFill="1" applyBorder="1" applyAlignment="1">
      <alignment horizontal="center" vertical="center"/>
    </xf>
    <xf numFmtId="49" fontId="40" fillId="39" borderId="92" xfId="0" applyNumberFormat="1" applyFont="1" applyFill="1" applyBorder="1" applyAlignment="1">
      <alignment horizontal="center" vertical="center"/>
    </xf>
    <xf numFmtId="49" fontId="41" fillId="39" borderId="93" xfId="0" applyNumberFormat="1" applyFont="1" applyFill="1" applyBorder="1" applyAlignment="1">
      <alignment horizontal="center" vertical="center"/>
    </xf>
    <xf numFmtId="49" fontId="40" fillId="39" borderId="92" xfId="0" applyNumberFormat="1" applyFont="1" applyFill="1" applyBorder="1" applyAlignment="1">
      <alignment horizontal="left" vertical="center"/>
    </xf>
    <xf numFmtId="0" fontId="40" fillId="39" borderId="92" xfId="0" applyNumberFormat="1" applyFont="1" applyFill="1" applyBorder="1" applyAlignment="1">
      <alignment horizontal="center" vertical="center"/>
    </xf>
    <xf numFmtId="49" fontId="41" fillId="0" borderId="0" xfId="0" applyNumberFormat="1" applyFont="1" applyAlignment="1">
      <alignment horizontal="center" vertical="center"/>
    </xf>
    <xf numFmtId="0" fontId="40" fillId="0" borderId="0" xfId="0" applyNumberFormat="1" applyFont="1" applyAlignment="1">
      <alignment horizontal="center" vertical="center"/>
    </xf>
    <xf numFmtId="0" fontId="39" fillId="0" borderId="0" xfId="0" applyFont="1" applyFill="1" applyAlignment="1">
      <alignment horizontal="center" vertical="center" wrapText="1"/>
    </xf>
    <xf numFmtId="184" fontId="39" fillId="0" borderId="0" xfId="44" applyNumberFormat="1" applyFont="1" applyFill="1" applyAlignment="1">
      <alignment horizontal="center" vertical="center" wrapText="1"/>
    </xf>
    <xf numFmtId="177" fontId="39" fillId="0" borderId="18" xfId="0" applyNumberFormat="1" applyFont="1" applyFill="1" applyBorder="1" applyAlignment="1">
      <alignment horizontal="center" vertical="center" wrapText="1"/>
    </xf>
    <xf numFmtId="177" fontId="39" fillId="0" borderId="34" xfId="0" applyNumberFormat="1" applyFont="1" applyFill="1" applyBorder="1" applyAlignment="1">
      <alignment horizontal="center" vertical="center" wrapText="1"/>
    </xf>
    <xf numFmtId="0" fontId="39" fillId="0" borderId="0" xfId="0" applyFont="1">
      <alignment vertical="center"/>
    </xf>
    <xf numFmtId="0" fontId="25" fillId="29" borderId="104" xfId="0" applyFont="1" applyFill="1" applyBorder="1" applyAlignment="1">
      <alignment horizontal="center" vertical="center"/>
    </xf>
    <xf numFmtId="3" fontId="25" fillId="32" borderId="53" xfId="0" applyNumberFormat="1" applyFont="1" applyFill="1" applyBorder="1" applyAlignment="1">
      <alignment horizontal="center" vertical="center" wrapText="1"/>
    </xf>
    <xf numFmtId="3" fontId="25" fillId="33" borderId="34" xfId="0" applyNumberFormat="1" applyFont="1" applyFill="1" applyBorder="1" applyAlignment="1">
      <alignment horizontal="center" vertical="center" wrapText="1"/>
    </xf>
    <xf numFmtId="3" fontId="25" fillId="0" borderId="35" xfId="0" applyNumberFormat="1" applyFont="1" applyFill="1" applyBorder="1">
      <alignment vertical="center"/>
    </xf>
    <xf numFmtId="177" fontId="27" fillId="32" borderId="105" xfId="0" applyNumberFormat="1" applyFont="1" applyFill="1" applyBorder="1" applyAlignment="1">
      <alignment horizontal="center" vertical="center"/>
    </xf>
    <xf numFmtId="3" fontId="27" fillId="32" borderId="73" xfId="0" applyNumberFormat="1" applyFont="1" applyFill="1" applyBorder="1" applyAlignment="1">
      <alignment horizontal="center" vertical="center" wrapText="1"/>
    </xf>
    <xf numFmtId="3" fontId="27" fillId="33" borderId="74" xfId="0" applyNumberFormat="1" applyFont="1" applyFill="1" applyBorder="1" applyAlignment="1">
      <alignment horizontal="left" vertical="center" wrapText="1"/>
    </xf>
    <xf numFmtId="3" fontId="27" fillId="0" borderId="72" xfId="0" applyNumberFormat="1" applyFont="1" applyFill="1" applyBorder="1">
      <alignment vertical="center"/>
    </xf>
    <xf numFmtId="0" fontId="25" fillId="32" borderId="107" xfId="0" applyFont="1" applyFill="1" applyBorder="1" applyAlignment="1">
      <alignment horizontal="center" vertical="center" wrapText="1"/>
    </xf>
    <xf numFmtId="0" fontId="25" fillId="0" borderId="106" xfId="0" applyFont="1" applyFill="1" applyBorder="1" applyAlignment="1">
      <alignment horizontal="center" vertical="center" wrapText="1"/>
    </xf>
    <xf numFmtId="185" fontId="25" fillId="0" borderId="106" xfId="0" applyNumberFormat="1" applyFont="1" applyFill="1" applyBorder="1" applyAlignment="1">
      <alignment horizontal="center" vertical="center" wrapText="1"/>
    </xf>
    <xf numFmtId="3" fontId="25" fillId="0" borderId="112" xfId="0" applyNumberFormat="1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09" xfId="0" applyFont="1" applyBorder="1" applyAlignment="1">
      <alignment horizontal="center" vertical="center"/>
    </xf>
    <xf numFmtId="0" fontId="25" fillId="32" borderId="114" xfId="0" applyFont="1" applyFill="1" applyBorder="1" applyAlignment="1">
      <alignment horizontal="center" vertical="center" wrapText="1"/>
    </xf>
    <xf numFmtId="0" fontId="43" fillId="32" borderId="115" xfId="0" applyFont="1" applyFill="1" applyBorder="1" applyAlignment="1">
      <alignment horizontal="center" vertical="center" wrapText="1"/>
    </xf>
    <xf numFmtId="0" fontId="25" fillId="0" borderId="116" xfId="0" applyFont="1" applyFill="1" applyBorder="1" applyAlignment="1">
      <alignment horizontal="center" vertical="center" wrapText="1"/>
    </xf>
    <xf numFmtId="185" fontId="25" fillId="0" borderId="117" xfId="0" applyNumberFormat="1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4" fontId="25" fillId="0" borderId="95" xfId="0" applyNumberFormat="1" applyFont="1" applyBorder="1" applyAlignment="1">
      <alignment horizontal="center" vertical="center"/>
    </xf>
    <xf numFmtId="3" fontId="25" fillId="0" borderId="95" xfId="0" applyNumberFormat="1" applyFont="1" applyBorder="1" applyAlignment="1">
      <alignment horizontal="center" vertical="center"/>
    </xf>
    <xf numFmtId="3" fontId="25" fillId="0" borderId="96" xfId="0" applyNumberFormat="1" applyFont="1" applyBorder="1" applyAlignment="1">
      <alignment horizontal="center" vertical="center"/>
    </xf>
    <xf numFmtId="4" fontId="25" fillId="0" borderId="19" xfId="0" applyNumberFormat="1" applyFont="1" applyFill="1" applyBorder="1" applyAlignment="1">
      <alignment horizontal="center" vertical="center" wrapText="1"/>
    </xf>
    <xf numFmtId="4" fontId="25" fillId="0" borderId="109" xfId="0" applyNumberFormat="1" applyFont="1" applyBorder="1">
      <alignment vertical="center"/>
    </xf>
    <xf numFmtId="0" fontId="39" fillId="0" borderId="119" xfId="0" applyFont="1" applyFill="1" applyBorder="1" applyAlignment="1">
      <alignment horizontal="center" vertical="center" wrapText="1"/>
    </xf>
    <xf numFmtId="0" fontId="25" fillId="0" borderId="58" xfId="0" applyFont="1" applyFill="1" applyBorder="1">
      <alignment vertical="center"/>
    </xf>
    <xf numFmtId="0" fontId="25" fillId="0" borderId="58" xfId="0" applyFont="1" applyFill="1" applyBorder="1" applyAlignment="1">
      <alignment horizontal="center" vertical="center"/>
    </xf>
    <xf numFmtId="0" fontId="25" fillId="0" borderId="120" xfId="0" applyFont="1" applyFill="1" applyBorder="1">
      <alignment vertical="center"/>
    </xf>
    <xf numFmtId="0" fontId="25" fillId="0" borderId="120" xfId="0" applyFont="1" applyFill="1" applyBorder="1" applyAlignment="1">
      <alignment horizontal="center" vertical="center"/>
    </xf>
    <xf numFmtId="0" fontId="44" fillId="0" borderId="0" xfId="45" applyFont="1">
      <alignment vertical="center"/>
    </xf>
    <xf numFmtId="0" fontId="44" fillId="26" borderId="0" xfId="45" applyFont="1" applyFill="1" applyAlignment="1">
      <alignment horizontal="center" vertical="center"/>
    </xf>
    <xf numFmtId="3" fontId="44" fillId="26" borderId="0" xfId="45" applyNumberFormat="1" applyFont="1" applyFill="1">
      <alignment vertical="center"/>
    </xf>
    <xf numFmtId="0" fontId="44" fillId="26" borderId="0" xfId="45" applyFont="1" applyFill="1">
      <alignment vertical="center"/>
    </xf>
    <xf numFmtId="0" fontId="25" fillId="26" borderId="0" xfId="45" applyFont="1" applyFill="1" applyAlignment="1">
      <alignment horizontal="center" vertical="center"/>
    </xf>
    <xf numFmtId="0" fontId="25" fillId="32" borderId="0" xfId="45" applyFont="1" applyFill="1" applyAlignment="1">
      <alignment horizontal="center" vertical="center"/>
    </xf>
    <xf numFmtId="0" fontId="25" fillId="24" borderId="0" xfId="45" applyFont="1" applyFill="1" applyAlignment="1">
      <alignment horizontal="center" vertical="center"/>
    </xf>
    <xf numFmtId="0" fontId="25" fillId="0" borderId="0" xfId="47" applyFont="1">
      <alignment vertical="center"/>
    </xf>
    <xf numFmtId="3" fontId="25" fillId="0" borderId="0" xfId="47" applyNumberFormat="1" applyFont="1">
      <alignment vertical="center"/>
    </xf>
    <xf numFmtId="14" fontId="25" fillId="0" borderId="0" xfId="47" applyNumberFormat="1" applyFont="1">
      <alignment vertical="center"/>
    </xf>
    <xf numFmtId="9" fontId="44" fillId="26" borderId="0" xfId="43" applyFont="1" applyFill="1">
      <alignment vertical="center"/>
    </xf>
    <xf numFmtId="9" fontId="26" fillId="26" borderId="0" xfId="46" applyFont="1" applyFill="1" applyAlignment="1">
      <alignment horizontal="center" vertical="center"/>
    </xf>
    <xf numFmtId="0" fontId="44" fillId="27" borderId="0" xfId="45" applyFont="1" applyFill="1" applyAlignment="1">
      <alignment horizontal="center" vertical="center"/>
    </xf>
    <xf numFmtId="9" fontId="44" fillId="27" borderId="0" xfId="46" applyFont="1" applyFill="1">
      <alignment vertical="center"/>
    </xf>
    <xf numFmtId="9" fontId="44" fillId="0" borderId="0" xfId="43" applyFont="1">
      <alignment vertical="center"/>
    </xf>
    <xf numFmtId="0" fontId="44" fillId="0" borderId="0" xfId="45" applyFont="1" applyFill="1">
      <alignment vertical="center"/>
    </xf>
    <xf numFmtId="9" fontId="44" fillId="31" borderId="0" xfId="43" applyFont="1" applyFill="1">
      <alignment vertical="center"/>
    </xf>
    <xf numFmtId="0" fontId="25" fillId="42" borderId="58" xfId="0" applyFont="1" applyFill="1" applyBorder="1" applyAlignment="1">
      <alignment horizontal="center" vertical="center"/>
    </xf>
    <xf numFmtId="0" fontId="25" fillId="31" borderId="58" xfId="0" applyFont="1" applyFill="1" applyBorder="1" applyAlignment="1">
      <alignment horizontal="center" vertical="center"/>
    </xf>
    <xf numFmtId="0" fontId="44" fillId="31" borderId="0" xfId="45" applyFont="1" applyFill="1">
      <alignment vertical="center"/>
    </xf>
    <xf numFmtId="0" fontId="44" fillId="43" borderId="0" xfId="45" applyFont="1" applyFill="1" applyAlignment="1">
      <alignment horizontal="center" vertical="center"/>
    </xf>
    <xf numFmtId="186" fontId="44" fillId="26" borderId="0" xfId="45" applyNumberFormat="1" applyFont="1" applyFill="1">
      <alignment vertical="center"/>
    </xf>
    <xf numFmtId="9" fontId="44" fillId="26" borderId="0" xfId="45" applyNumberFormat="1" applyFont="1" applyFill="1">
      <alignment vertical="center"/>
    </xf>
    <xf numFmtId="0" fontId="46" fillId="0" borderId="0" xfId="0" applyFont="1">
      <alignment vertical="center"/>
    </xf>
    <xf numFmtId="0" fontId="46" fillId="0" borderId="58" xfId="0" applyFont="1" applyBorder="1" applyAlignment="1">
      <alignment horizontal="center" vertical="center"/>
    </xf>
    <xf numFmtId="0" fontId="46" fillId="44" borderId="58" xfId="0" applyFont="1" applyFill="1" applyBorder="1" applyAlignment="1">
      <alignment horizontal="center" vertical="center"/>
    </xf>
    <xf numFmtId="0" fontId="46" fillId="42" borderId="58" xfId="0" applyFont="1" applyFill="1" applyBorder="1" applyAlignment="1">
      <alignment horizontal="center" vertical="center"/>
    </xf>
    <xf numFmtId="0" fontId="46" fillId="31" borderId="58" xfId="0" applyFont="1" applyFill="1" applyBorder="1" applyAlignment="1">
      <alignment horizontal="center" vertical="center"/>
    </xf>
    <xf numFmtId="0" fontId="47" fillId="0" borderId="0" xfId="0" applyFont="1">
      <alignment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31" borderId="107" xfId="0" applyFont="1" applyFill="1" applyBorder="1" applyAlignment="1">
      <alignment horizontal="center" vertical="center"/>
    </xf>
    <xf numFmtId="0" fontId="46" fillId="34" borderId="107" xfId="0" applyFont="1" applyFill="1" applyBorder="1" applyAlignment="1">
      <alignment horizontal="center" vertical="center"/>
    </xf>
    <xf numFmtId="0" fontId="46" fillId="0" borderId="107" xfId="0" applyFont="1" applyBorder="1" applyAlignment="1">
      <alignment horizontal="center" vertical="center"/>
    </xf>
    <xf numFmtId="0" fontId="46" fillId="0" borderId="121" xfId="0" applyFont="1" applyBorder="1" applyAlignment="1">
      <alignment horizontal="center" vertical="center"/>
    </xf>
    <xf numFmtId="0" fontId="46" fillId="42" borderId="121" xfId="0" applyFont="1" applyFill="1" applyBorder="1" applyAlignment="1">
      <alignment horizontal="center" vertical="center"/>
    </xf>
    <xf numFmtId="0" fontId="46" fillId="31" borderId="121" xfId="0" applyFont="1" applyFill="1" applyBorder="1" applyAlignment="1">
      <alignment horizontal="center" vertical="center"/>
    </xf>
    <xf numFmtId="0" fontId="46" fillId="34" borderId="121" xfId="0" applyFont="1" applyFill="1" applyBorder="1" applyAlignment="1">
      <alignment horizontal="center" vertical="center"/>
    </xf>
    <xf numFmtId="0" fontId="46" fillId="45" borderId="58" xfId="0" applyFont="1" applyFill="1" applyBorder="1" applyAlignment="1">
      <alignment horizontal="center" vertical="center"/>
    </xf>
    <xf numFmtId="0" fontId="46" fillId="42" borderId="124" xfId="0" applyFont="1" applyFill="1" applyBorder="1" applyAlignment="1">
      <alignment horizontal="center" vertical="center"/>
    </xf>
    <xf numFmtId="0" fontId="46" fillId="31" borderId="125" xfId="0" applyFont="1" applyFill="1" applyBorder="1" applyAlignment="1">
      <alignment horizontal="center" vertical="center"/>
    </xf>
    <xf numFmtId="0" fontId="46" fillId="34" borderId="125" xfId="0" applyFont="1" applyFill="1" applyBorder="1" applyAlignment="1">
      <alignment horizontal="center" vertical="center"/>
    </xf>
    <xf numFmtId="0" fontId="46" fillId="31" borderId="126" xfId="0" applyFont="1" applyFill="1" applyBorder="1" applyAlignment="1">
      <alignment horizontal="center" vertical="center"/>
    </xf>
    <xf numFmtId="0" fontId="46" fillId="45" borderId="118" xfId="0" applyFont="1" applyFill="1" applyBorder="1" applyAlignment="1">
      <alignment horizontal="center" vertical="center"/>
    </xf>
    <xf numFmtId="0" fontId="46" fillId="45" borderId="122" xfId="0" applyFont="1" applyFill="1" applyBorder="1" applyAlignment="1">
      <alignment horizontal="center" vertical="center"/>
    </xf>
    <xf numFmtId="0" fontId="46" fillId="44" borderId="107" xfId="0" applyFont="1" applyFill="1" applyBorder="1" applyAlignment="1">
      <alignment horizontal="center" vertical="center"/>
    </xf>
    <xf numFmtId="0" fontId="46" fillId="44" borderId="121" xfId="0" applyFont="1" applyFill="1" applyBorder="1" applyAlignment="1">
      <alignment horizontal="center" vertical="center"/>
    </xf>
    <xf numFmtId="0" fontId="46" fillId="44" borderId="123" xfId="0" applyFont="1" applyFill="1" applyBorder="1" applyAlignment="1">
      <alignment horizontal="center" vertical="center"/>
    </xf>
    <xf numFmtId="0" fontId="46" fillId="45" borderId="124" xfId="0" applyFont="1" applyFill="1" applyBorder="1" applyAlignment="1">
      <alignment horizontal="center" vertical="center"/>
    </xf>
    <xf numFmtId="0" fontId="46" fillId="45" borderId="125" xfId="0" applyFont="1" applyFill="1" applyBorder="1" applyAlignment="1">
      <alignment horizontal="center" vertical="center"/>
    </xf>
    <xf numFmtId="0" fontId="46" fillId="45" borderId="126" xfId="0" applyFont="1" applyFill="1" applyBorder="1" applyAlignment="1">
      <alignment horizontal="center" vertical="center"/>
    </xf>
    <xf numFmtId="3" fontId="25" fillId="31" borderId="0" xfId="0" applyNumberFormat="1" applyFont="1" applyFill="1" applyAlignment="1">
      <alignment horizontal="center" vertical="center"/>
    </xf>
    <xf numFmtId="3" fontId="25" fillId="31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3" fontId="25" fillId="34" borderId="0" xfId="0" applyNumberFormat="1" applyFont="1" applyFill="1" applyAlignment="1">
      <alignment horizontal="center" vertical="center" wrapText="1"/>
    </xf>
    <xf numFmtId="49" fontId="42" fillId="32" borderId="0" xfId="0" applyNumberFormat="1" applyFont="1" applyFill="1" applyAlignment="1">
      <alignment horizontal="center" vertical="center"/>
    </xf>
    <xf numFmtId="49" fontId="48" fillId="32" borderId="11" xfId="0" applyNumberFormat="1" applyFont="1" applyFill="1" applyBorder="1" applyAlignment="1">
      <alignment horizontal="center" vertical="center"/>
    </xf>
    <xf numFmtId="49" fontId="42" fillId="32" borderId="0" xfId="0" applyNumberFormat="1" applyFont="1" applyFill="1" applyAlignment="1">
      <alignment horizontal="left" vertical="center"/>
    </xf>
    <xf numFmtId="0" fontId="42" fillId="32" borderId="0" xfId="0" applyNumberFormat="1" applyFont="1" applyFill="1" applyAlignment="1">
      <alignment horizontal="center" vertical="center"/>
    </xf>
    <xf numFmtId="0" fontId="49" fillId="32" borderId="0" xfId="0" applyNumberFormat="1" applyFont="1" applyFill="1" applyAlignment="1">
      <alignment horizontal="center" vertical="center"/>
    </xf>
    <xf numFmtId="49" fontId="42" fillId="38" borderId="0" xfId="0" applyNumberFormat="1" applyFont="1" applyFill="1" applyBorder="1" applyAlignment="1">
      <alignment horizontal="center" vertical="center"/>
    </xf>
    <xf numFmtId="49" fontId="48" fillId="38" borderId="11" xfId="0" applyNumberFormat="1" applyFont="1" applyFill="1" applyBorder="1" applyAlignment="1">
      <alignment horizontal="center" vertical="center"/>
    </xf>
    <xf numFmtId="49" fontId="42" fillId="38" borderId="0" xfId="0" applyNumberFormat="1" applyFont="1" applyFill="1" applyBorder="1" applyAlignment="1">
      <alignment horizontal="left" vertical="center"/>
    </xf>
    <xf numFmtId="0" fontId="42" fillId="38" borderId="0" xfId="0" applyNumberFormat="1" applyFont="1" applyFill="1" applyBorder="1" applyAlignment="1">
      <alignment horizontal="center" vertical="center"/>
    </xf>
    <xf numFmtId="0" fontId="49" fillId="38" borderId="0" xfId="0" applyNumberFormat="1" applyFont="1" applyFill="1" applyBorder="1" applyAlignment="1">
      <alignment horizontal="center" vertical="center"/>
    </xf>
    <xf numFmtId="3" fontId="27" fillId="31" borderId="0" xfId="0" applyNumberFormat="1" applyFont="1" applyFill="1" applyAlignment="1">
      <alignment horizontal="center" vertical="center"/>
    </xf>
    <xf numFmtId="0" fontId="25" fillId="37" borderId="0" xfId="0" applyFont="1" applyFill="1" applyAlignment="1">
      <alignment vertical="center" wrapText="1"/>
    </xf>
    <xf numFmtId="0" fontId="38" fillId="0" borderId="0" xfId="0" applyFont="1" applyBorder="1">
      <alignment vertical="center"/>
    </xf>
    <xf numFmtId="0" fontId="38" fillId="0" borderId="0" xfId="0" applyFont="1" applyFill="1" applyBorder="1">
      <alignment vertical="center"/>
    </xf>
    <xf numFmtId="0" fontId="25" fillId="0" borderId="0" xfId="0" applyFont="1" applyBorder="1">
      <alignment vertical="center"/>
    </xf>
    <xf numFmtId="0" fontId="32" fillId="0" borderId="0" xfId="0" applyFont="1" applyBorder="1">
      <alignment vertical="center"/>
    </xf>
    <xf numFmtId="14" fontId="32" fillId="0" borderId="0" xfId="0" applyNumberFormat="1" applyFont="1" applyBorder="1">
      <alignment vertical="center"/>
    </xf>
    <xf numFmtId="0" fontId="32" fillId="0" borderId="0" xfId="0" applyNumberFormat="1" applyFont="1" applyFill="1" applyBorder="1">
      <alignment vertical="center"/>
    </xf>
    <xf numFmtId="0" fontId="32" fillId="0" borderId="0" xfId="0" applyFont="1" applyFill="1" applyBorder="1">
      <alignment vertical="center"/>
    </xf>
    <xf numFmtId="0" fontId="25" fillId="33" borderId="0" xfId="0" applyFont="1" applyFill="1" applyAlignment="1">
      <alignment horizontal="center" vertical="center"/>
    </xf>
    <xf numFmtId="176" fontId="25" fillId="33" borderId="0" xfId="0" applyNumberFormat="1" applyFont="1" applyFill="1" applyAlignment="1">
      <alignment horizontal="center" vertical="center"/>
    </xf>
    <xf numFmtId="3" fontId="25" fillId="33" borderId="0" xfId="0" applyNumberFormat="1" applyFont="1" applyFill="1" applyAlignment="1">
      <alignment horizontal="right" vertical="center"/>
    </xf>
    <xf numFmtId="0" fontId="32" fillId="0" borderId="95" xfId="0" applyFont="1" applyBorder="1">
      <alignment vertical="center"/>
    </xf>
    <xf numFmtId="0" fontId="32" fillId="0" borderId="95" xfId="0" applyNumberFormat="1" applyFont="1" applyFill="1" applyBorder="1">
      <alignment vertical="center"/>
    </xf>
    <xf numFmtId="0" fontId="40" fillId="0" borderId="128" xfId="0" applyFont="1" applyBorder="1">
      <alignment vertical="center"/>
    </xf>
    <xf numFmtId="0" fontId="40" fillId="0" borderId="128" xfId="0" pivotButton="1" applyFont="1" applyBorder="1">
      <alignment vertical="center"/>
    </xf>
    <xf numFmtId="0" fontId="24" fillId="0" borderId="128" xfId="0" applyFont="1" applyBorder="1">
      <alignment vertical="center"/>
    </xf>
    <xf numFmtId="0" fontId="24" fillId="0" borderId="128" xfId="0" pivotButton="1" applyFont="1" applyBorder="1">
      <alignment vertical="center"/>
    </xf>
    <xf numFmtId="0" fontId="24" fillId="0" borderId="129" xfId="0" applyFont="1" applyBorder="1">
      <alignment vertical="center"/>
    </xf>
    <xf numFmtId="3" fontId="24" fillId="0" borderId="128" xfId="0" applyNumberFormat="1" applyFont="1" applyFill="1" applyBorder="1">
      <alignment vertical="center"/>
    </xf>
    <xf numFmtId="181" fontId="24" fillId="0" borderId="129" xfId="0" applyNumberFormat="1" applyFont="1" applyFill="1" applyBorder="1">
      <alignment vertical="center"/>
    </xf>
    <xf numFmtId="0" fontId="24" fillId="0" borderId="128" xfId="0" applyFont="1" applyFill="1" applyBorder="1">
      <alignment vertical="center"/>
    </xf>
    <xf numFmtId="3" fontId="25" fillId="42" borderId="130" xfId="0" applyNumberFormat="1" applyFont="1" applyFill="1" applyBorder="1" applyAlignment="1">
      <alignment horizontal="center" vertical="center"/>
    </xf>
    <xf numFmtId="178" fontId="27" fillId="42" borderId="29" xfId="0" applyNumberFormat="1" applyFont="1" applyFill="1" applyBorder="1" applyAlignment="1">
      <alignment horizontal="center" vertical="center"/>
    </xf>
    <xf numFmtId="178" fontId="25" fillId="42" borderId="50" xfId="0" applyNumberFormat="1" applyFont="1" applyFill="1" applyBorder="1" applyAlignment="1">
      <alignment horizontal="center" vertical="center" wrapText="1"/>
    </xf>
    <xf numFmtId="3" fontId="25" fillId="0" borderId="122" xfId="0" applyNumberFormat="1" applyFont="1" applyBorder="1" applyAlignment="1">
      <alignment horizontal="center" vertical="center"/>
    </xf>
    <xf numFmtId="3" fontId="25" fillId="0" borderId="94" xfId="0" applyNumberFormat="1" applyFont="1" applyBorder="1" applyAlignment="1">
      <alignment horizontal="center" vertical="center"/>
    </xf>
    <xf numFmtId="177" fontId="25" fillId="0" borderId="63" xfId="0" pivotButton="1" applyNumberFormat="1" applyFont="1" applyBorder="1">
      <alignment vertical="center"/>
    </xf>
    <xf numFmtId="177" fontId="32" fillId="0" borderId="95" xfId="0" applyNumberFormat="1" applyFont="1" applyBorder="1">
      <alignment vertical="center"/>
    </xf>
    <xf numFmtId="177" fontId="29" fillId="0" borderId="0" xfId="0" applyNumberFormat="1" applyFont="1" applyFill="1">
      <alignment vertical="center"/>
    </xf>
    <xf numFmtId="177" fontId="25" fillId="0" borderId="63" xfId="0" applyNumberFormat="1" applyFont="1" applyFill="1" applyBorder="1">
      <alignment vertical="center"/>
    </xf>
    <xf numFmtId="176" fontId="25" fillId="0" borderId="0" xfId="0" applyNumberFormat="1" applyFont="1" applyFill="1" applyAlignment="1">
      <alignment horizontal="center" vertical="center"/>
    </xf>
    <xf numFmtId="3" fontId="25" fillId="0" borderId="0" xfId="0" applyNumberFormat="1" applyFont="1" applyFill="1" applyAlignment="1">
      <alignment horizontal="right" vertical="center"/>
    </xf>
    <xf numFmtId="49" fontId="40" fillId="0" borderId="131" xfId="0" applyNumberFormat="1" applyFont="1" applyBorder="1" applyAlignment="1">
      <alignment horizontal="center" vertical="center"/>
    </xf>
    <xf numFmtId="49" fontId="40" fillId="0" borderId="131" xfId="0" applyNumberFormat="1" applyFont="1" applyFill="1" applyBorder="1" applyAlignment="1">
      <alignment horizontal="center" vertical="center"/>
    </xf>
    <xf numFmtId="49" fontId="40" fillId="40" borderId="131" xfId="0" applyNumberFormat="1" applyFont="1" applyFill="1" applyBorder="1" applyAlignment="1">
      <alignment horizontal="center" vertical="center"/>
    </xf>
    <xf numFmtId="0" fontId="24" fillId="41" borderId="102" xfId="0" applyFont="1" applyFill="1" applyBorder="1">
      <alignment vertical="center"/>
    </xf>
    <xf numFmtId="177" fontId="25" fillId="41" borderId="0" xfId="0" applyNumberFormat="1" applyFont="1" applyFill="1" applyAlignment="1">
      <alignment horizontal="center" vertical="center"/>
    </xf>
    <xf numFmtId="178" fontId="25" fillId="0" borderId="26" xfId="0" applyNumberFormat="1" applyFont="1" applyFill="1" applyBorder="1" applyAlignment="1">
      <alignment horizontal="center" vertical="center"/>
    </xf>
    <xf numFmtId="178" fontId="25" fillId="0" borderId="89" xfId="0" applyNumberFormat="1" applyFont="1" applyFill="1" applyBorder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49" fontId="50" fillId="38" borderId="0" xfId="0" applyNumberFormat="1" applyFont="1" applyFill="1" applyBorder="1" applyAlignment="1">
      <alignment horizontal="center" vertical="center"/>
    </xf>
    <xf numFmtId="49" fontId="51" fillId="38" borderId="11" xfId="0" applyNumberFormat="1" applyFont="1" applyFill="1" applyBorder="1" applyAlignment="1">
      <alignment horizontal="center" vertical="center"/>
    </xf>
    <xf numFmtId="49" fontId="50" fillId="38" borderId="0" xfId="0" applyNumberFormat="1" applyFont="1" applyFill="1" applyBorder="1" applyAlignment="1">
      <alignment horizontal="left" vertical="center"/>
    </xf>
    <xf numFmtId="0" fontId="50" fillId="38" borderId="0" xfId="0" applyNumberFormat="1" applyFont="1" applyFill="1" applyBorder="1" applyAlignment="1">
      <alignment horizontal="center" vertical="center"/>
    </xf>
    <xf numFmtId="0" fontId="52" fillId="38" borderId="0" xfId="0" applyNumberFormat="1" applyFont="1" applyFill="1" applyBorder="1" applyAlignment="1">
      <alignment horizontal="center" vertical="center"/>
    </xf>
    <xf numFmtId="0" fontId="24" fillId="0" borderId="102" xfId="0" applyFont="1" applyBorder="1">
      <alignment vertical="center"/>
    </xf>
    <xf numFmtId="177" fontId="27" fillId="0" borderId="132" xfId="0" applyNumberFormat="1" applyFont="1" applyFill="1" applyBorder="1" applyAlignment="1">
      <alignment horizontal="center" vertical="center"/>
    </xf>
    <xf numFmtId="0" fontId="36" fillId="0" borderId="102" xfId="0" applyFont="1" applyBorder="1" applyAlignment="1">
      <alignment horizontal="center" vertical="center"/>
    </xf>
    <xf numFmtId="0" fontId="40" fillId="38" borderId="0" xfId="0" applyFont="1" applyFill="1" applyBorder="1" applyAlignment="1">
      <alignment horizontal="center" vertical="center"/>
    </xf>
    <xf numFmtId="0" fontId="24" fillId="38" borderId="0" xfId="0" applyFont="1" applyFill="1" applyBorder="1" applyAlignment="1">
      <alignment horizontal="center" vertical="center"/>
    </xf>
    <xf numFmtId="0" fontId="42" fillId="38" borderId="0" xfId="0" applyFont="1" applyFill="1" applyBorder="1" applyAlignment="1">
      <alignment horizontal="center" vertical="center"/>
    </xf>
    <xf numFmtId="0" fontId="49" fillId="38" borderId="0" xfId="0" applyFont="1" applyFill="1" applyBorder="1" applyAlignment="1">
      <alignment horizontal="center" vertical="center"/>
    </xf>
    <xf numFmtId="0" fontId="24" fillId="0" borderId="127" xfId="0" applyFont="1" applyBorder="1">
      <alignment vertical="center"/>
    </xf>
    <xf numFmtId="0" fontId="55" fillId="0" borderId="0" xfId="0" applyFont="1" applyAlignment="1">
      <alignment horizontal="center" vertical="center"/>
    </xf>
    <xf numFmtId="0" fontId="24" fillId="46" borderId="102" xfId="0" applyFont="1" applyFill="1" applyBorder="1">
      <alignment vertical="center"/>
    </xf>
    <xf numFmtId="0" fontId="24" fillId="46" borderId="127" xfId="0" applyFont="1" applyFill="1" applyBorder="1">
      <alignment vertical="center"/>
    </xf>
    <xf numFmtId="0" fontId="40" fillId="25" borderId="0" xfId="0" applyFont="1" applyFill="1" applyAlignment="1">
      <alignment horizontal="center" vertical="center"/>
    </xf>
    <xf numFmtId="0" fontId="50" fillId="38" borderId="0" xfId="0" applyFont="1" applyFill="1" applyBorder="1" applyAlignment="1">
      <alignment horizontal="center" vertical="center"/>
    </xf>
    <xf numFmtId="0" fontId="52" fillId="38" borderId="0" xfId="0" applyFont="1" applyFill="1" applyBorder="1" applyAlignment="1">
      <alignment horizontal="center" vertical="center"/>
    </xf>
    <xf numFmtId="0" fontId="40" fillId="32" borderId="0" xfId="0" applyFont="1" applyFill="1" applyAlignment="1">
      <alignment horizontal="center" vertical="center"/>
    </xf>
    <xf numFmtId="49" fontId="25" fillId="0" borderId="0" xfId="47" applyNumberFormat="1" applyFont="1">
      <alignment vertical="center"/>
    </xf>
    <xf numFmtId="3" fontId="25" fillId="0" borderId="70" xfId="0" applyNumberFormat="1" applyFont="1" applyFill="1" applyBorder="1" applyAlignment="1">
      <alignment horizontal="center" vertical="center"/>
    </xf>
    <xf numFmtId="0" fontId="25" fillId="47" borderId="98" xfId="0" applyFont="1" applyFill="1" applyBorder="1" applyAlignment="1">
      <alignment horizontal="center" vertical="center"/>
    </xf>
    <xf numFmtId="0" fontId="25" fillId="29" borderId="133" xfId="0" applyFont="1" applyFill="1" applyBorder="1" applyAlignment="1">
      <alignment horizontal="center" vertical="center" wrapText="1"/>
    </xf>
    <xf numFmtId="0" fontId="25" fillId="29" borderId="67" xfId="0" applyFont="1" applyFill="1" applyBorder="1" applyAlignment="1">
      <alignment horizontal="center" vertical="center" wrapText="1"/>
    </xf>
    <xf numFmtId="0" fontId="25" fillId="29" borderId="68" xfId="0" applyFont="1" applyFill="1" applyBorder="1" applyAlignment="1">
      <alignment horizontal="center" vertical="center" wrapText="1"/>
    </xf>
    <xf numFmtId="0" fontId="25" fillId="29" borderId="94" xfId="0" applyFont="1" applyFill="1" applyBorder="1" applyAlignment="1">
      <alignment horizontal="center" vertical="center"/>
    </xf>
    <xf numFmtId="0" fontId="25" fillId="29" borderId="81" xfId="0" applyFont="1" applyFill="1" applyBorder="1" applyAlignment="1">
      <alignment horizontal="center" vertical="center"/>
    </xf>
    <xf numFmtId="0" fontId="25" fillId="29" borderId="95" xfId="0" applyFont="1" applyFill="1" applyBorder="1" applyAlignment="1">
      <alignment horizontal="center" vertical="center"/>
    </xf>
    <xf numFmtId="0" fontId="25" fillId="29" borderId="96" xfId="0" applyFont="1" applyFill="1" applyBorder="1" applyAlignment="1">
      <alignment horizontal="center" vertical="center"/>
    </xf>
    <xf numFmtId="0" fontId="25" fillId="26" borderId="0" xfId="0" applyFont="1" applyFill="1" applyBorder="1" applyAlignment="1">
      <alignment horizontal="center" vertical="center" wrapText="1"/>
    </xf>
    <xf numFmtId="0" fontId="25" fillId="32" borderId="101" xfId="0" applyFont="1" applyFill="1" applyBorder="1" applyAlignment="1">
      <alignment horizontal="center" vertical="center" wrapText="1"/>
    </xf>
    <xf numFmtId="0" fontId="25" fillId="32" borderId="17" xfId="0" applyFont="1" applyFill="1" applyBorder="1" applyAlignment="1">
      <alignment horizontal="center" vertical="center" wrapText="1"/>
    </xf>
    <xf numFmtId="0" fontId="25" fillId="32" borderId="47" xfId="0" applyFont="1" applyFill="1" applyBorder="1" applyAlignment="1">
      <alignment horizontal="center" vertical="center" wrapText="1"/>
    </xf>
    <xf numFmtId="0" fontId="25" fillId="32" borderId="100" xfId="0" applyFont="1" applyFill="1" applyBorder="1" applyAlignment="1">
      <alignment horizontal="center" vertical="center" wrapText="1"/>
    </xf>
    <xf numFmtId="0" fontId="25" fillId="32" borderId="26" xfId="0" applyFont="1" applyFill="1" applyBorder="1" applyAlignment="1">
      <alignment horizontal="center" vertical="center" wrapText="1"/>
    </xf>
    <xf numFmtId="0" fontId="25" fillId="32" borderId="57" xfId="0" applyFont="1" applyFill="1" applyBorder="1" applyAlignment="1">
      <alignment horizontal="center" vertical="center" wrapText="1"/>
    </xf>
    <xf numFmtId="0" fontId="25" fillId="32" borderId="41" xfId="0" applyFont="1" applyFill="1" applyBorder="1" applyAlignment="1">
      <alignment horizontal="center" vertical="center" wrapText="1"/>
    </xf>
    <xf numFmtId="0" fontId="25" fillId="32" borderId="20" xfId="0" applyFont="1" applyFill="1" applyBorder="1" applyAlignment="1">
      <alignment horizontal="center" vertical="center" wrapText="1"/>
    </xf>
    <xf numFmtId="0" fontId="25" fillId="32" borderId="48" xfId="0" applyFont="1" applyFill="1" applyBorder="1" applyAlignment="1">
      <alignment horizontal="center" vertical="center" wrapText="1"/>
    </xf>
    <xf numFmtId="0" fontId="25" fillId="29" borderId="69" xfId="0" applyFont="1" applyFill="1" applyBorder="1" applyAlignment="1">
      <alignment horizontal="center" vertical="center" wrapText="1"/>
    </xf>
    <xf numFmtId="0" fontId="25" fillId="29" borderId="35" xfId="0" applyFont="1" applyFill="1" applyBorder="1" applyAlignment="1">
      <alignment horizontal="center" vertical="center" wrapText="1"/>
    </xf>
    <xf numFmtId="0" fontId="25" fillId="29" borderId="53" xfId="0" applyFont="1" applyFill="1" applyBorder="1" applyAlignment="1">
      <alignment horizontal="center" vertical="center" wrapText="1"/>
    </xf>
    <xf numFmtId="0" fontId="25" fillId="29" borderId="66" xfId="0" applyFont="1" applyFill="1" applyBorder="1" applyAlignment="1">
      <alignment horizontal="center" vertical="center" wrapText="1"/>
    </xf>
    <xf numFmtId="3" fontId="25" fillId="32" borderId="41" xfId="0" applyNumberFormat="1" applyFont="1" applyFill="1" applyBorder="1" applyAlignment="1">
      <alignment horizontal="center" vertical="center" wrapText="1"/>
    </xf>
    <xf numFmtId="3" fontId="25" fillId="32" borderId="20" xfId="0" applyNumberFormat="1" applyFont="1" applyFill="1" applyBorder="1" applyAlignment="1">
      <alignment horizontal="center" vertical="center" wrapText="1"/>
    </xf>
    <xf numFmtId="3" fontId="25" fillId="32" borderId="48" xfId="0" applyNumberFormat="1" applyFont="1" applyFill="1" applyBorder="1" applyAlignment="1">
      <alignment horizontal="center" vertical="center" wrapText="1"/>
    </xf>
    <xf numFmtId="3" fontId="25" fillId="32" borderId="42" xfId="0" applyNumberFormat="1" applyFont="1" applyFill="1" applyBorder="1" applyAlignment="1">
      <alignment horizontal="center" vertical="center" wrapText="1"/>
    </xf>
    <xf numFmtId="3" fontId="25" fillId="32" borderId="21" xfId="0" applyNumberFormat="1" applyFont="1" applyFill="1" applyBorder="1" applyAlignment="1">
      <alignment horizontal="center" vertical="center" wrapText="1"/>
    </xf>
    <xf numFmtId="3" fontId="25" fillId="32" borderId="49" xfId="0" applyNumberFormat="1" applyFont="1" applyFill="1" applyBorder="1" applyAlignment="1">
      <alignment horizontal="center" vertical="center" wrapText="1"/>
    </xf>
    <xf numFmtId="0" fontId="25" fillId="32" borderId="43" xfId="0" applyFont="1" applyFill="1" applyBorder="1" applyAlignment="1">
      <alignment horizontal="center" vertical="center"/>
    </xf>
    <xf numFmtId="0" fontId="25" fillId="32" borderId="44" xfId="0" applyFont="1" applyFill="1" applyBorder="1" applyAlignment="1">
      <alignment horizontal="center" vertical="center"/>
    </xf>
    <xf numFmtId="0" fontId="25" fillId="32" borderId="45" xfId="0" applyFont="1" applyFill="1" applyBorder="1" applyAlignment="1">
      <alignment horizontal="center" vertical="center"/>
    </xf>
    <xf numFmtId="0" fontId="27" fillId="32" borderId="13" xfId="0" applyFont="1" applyFill="1" applyBorder="1" applyAlignment="1">
      <alignment horizontal="center" vertical="center"/>
    </xf>
    <xf numFmtId="0" fontId="27" fillId="32" borderId="12" xfId="0" applyFont="1" applyFill="1" applyBorder="1" applyAlignment="1">
      <alignment horizontal="center" vertical="center"/>
    </xf>
    <xf numFmtId="0" fontId="27" fillId="32" borderId="35" xfId="0" applyFont="1" applyFill="1" applyBorder="1" applyAlignment="1">
      <alignment horizontal="center" vertical="center"/>
    </xf>
    <xf numFmtId="0" fontId="27" fillId="32" borderId="72" xfId="0" applyFont="1" applyFill="1" applyBorder="1" applyAlignment="1">
      <alignment horizontal="center" vertical="center"/>
    </xf>
    <xf numFmtId="0" fontId="27" fillId="32" borderId="21" xfId="0" applyFont="1" applyFill="1" applyBorder="1" applyAlignment="1">
      <alignment horizontal="center" vertical="center"/>
    </xf>
    <xf numFmtId="3" fontId="27" fillId="32" borderId="82" xfId="0" applyNumberFormat="1" applyFont="1" applyFill="1" applyBorder="1" applyAlignment="1">
      <alignment horizontal="center" vertical="center"/>
    </xf>
    <xf numFmtId="3" fontId="27" fillId="32" borderId="28" xfId="0" applyNumberFormat="1" applyFont="1" applyFill="1" applyBorder="1" applyAlignment="1">
      <alignment horizontal="center" vertical="center"/>
    </xf>
    <xf numFmtId="0" fontId="27" fillId="32" borderId="14" xfId="0" applyFont="1" applyFill="1" applyBorder="1" applyAlignment="1">
      <alignment horizontal="center" vertical="center"/>
    </xf>
    <xf numFmtId="0" fontId="27" fillId="32" borderId="28" xfId="0" applyFont="1" applyFill="1" applyBorder="1" applyAlignment="1">
      <alignment horizontal="center" vertical="center"/>
    </xf>
    <xf numFmtId="3" fontId="25" fillId="32" borderId="43" xfId="0" applyNumberFormat="1" applyFont="1" applyFill="1" applyBorder="1" applyAlignment="1">
      <alignment horizontal="center" vertical="center"/>
    </xf>
    <xf numFmtId="3" fontId="25" fillId="32" borderId="71" xfId="0" applyNumberFormat="1" applyFont="1" applyFill="1" applyBorder="1" applyAlignment="1">
      <alignment horizontal="center" vertical="center"/>
    </xf>
    <xf numFmtId="3" fontId="25" fillId="32" borderId="44" xfId="0" applyNumberFormat="1" applyFont="1" applyFill="1" applyBorder="1" applyAlignment="1">
      <alignment horizontal="center" vertical="center"/>
    </xf>
    <xf numFmtId="3" fontId="25" fillId="32" borderId="59" xfId="0" applyNumberFormat="1" applyFont="1" applyFill="1" applyBorder="1" applyAlignment="1">
      <alignment horizontal="center" vertical="center"/>
    </xf>
    <xf numFmtId="0" fontId="29" fillId="32" borderId="109" xfId="0" applyFont="1" applyFill="1" applyBorder="1" applyAlignment="1">
      <alignment horizontal="center" vertical="center"/>
    </xf>
    <xf numFmtId="0" fontId="29" fillId="32" borderId="113" xfId="0" applyFont="1" applyFill="1" applyBorder="1" applyAlignment="1">
      <alignment horizontal="center" vertical="center"/>
    </xf>
    <xf numFmtId="0" fontId="25" fillId="32" borderId="110" xfId="0" applyFont="1" applyFill="1" applyBorder="1" applyAlignment="1">
      <alignment horizontal="center" vertical="center"/>
    </xf>
    <xf numFmtId="0" fontId="25" fillId="32" borderId="111" xfId="0" applyFont="1" applyFill="1" applyBorder="1" applyAlignment="1">
      <alignment horizontal="center" vertical="center"/>
    </xf>
    <xf numFmtId="0" fontId="25" fillId="32" borderId="103" xfId="0" applyFont="1" applyFill="1" applyBorder="1" applyAlignment="1">
      <alignment horizontal="center" vertical="center"/>
    </xf>
    <xf numFmtId="0" fontId="25" fillId="32" borderId="108" xfId="0" applyFont="1" applyFill="1" applyBorder="1" applyAlignment="1">
      <alignment horizontal="center" vertical="center"/>
    </xf>
    <xf numFmtId="0" fontId="29" fillId="32" borderId="60" xfId="0" applyFont="1" applyFill="1" applyBorder="1" applyAlignment="1">
      <alignment horizontal="center" vertical="center"/>
    </xf>
    <xf numFmtId="0" fontId="29" fillId="32" borderId="95" xfId="0" applyFont="1" applyFill="1" applyBorder="1" applyAlignment="1">
      <alignment horizontal="center" vertical="center"/>
    </xf>
    <xf numFmtId="0" fontId="29" fillId="32" borderId="96" xfId="0" applyFont="1" applyFill="1" applyBorder="1" applyAlignment="1">
      <alignment horizontal="center" vertical="center"/>
    </xf>
    <xf numFmtId="0" fontId="40" fillId="2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29" borderId="75" xfId="0" applyFont="1" applyFill="1" applyBorder="1" applyAlignment="1">
      <alignment horizontal="center" vertical="center"/>
    </xf>
    <xf numFmtId="0" fontId="25" fillId="29" borderId="76" xfId="0" applyFont="1" applyFill="1" applyBorder="1" applyAlignment="1">
      <alignment horizontal="center" vertical="center"/>
    </xf>
    <xf numFmtId="0" fontId="25" fillId="29" borderId="77" xfId="0" applyFont="1" applyFill="1" applyBorder="1" applyAlignment="1">
      <alignment horizontal="center" vertical="center"/>
    </xf>
    <xf numFmtId="0" fontId="27" fillId="32" borderId="32" xfId="0" applyFont="1" applyFill="1" applyBorder="1" applyAlignment="1">
      <alignment horizontal="center" vertical="center"/>
    </xf>
    <xf numFmtId="3" fontId="27" fillId="32" borderId="72" xfId="0" applyNumberFormat="1" applyFont="1" applyFill="1" applyBorder="1" applyAlignment="1">
      <alignment horizontal="center" vertical="center"/>
    </xf>
    <xf numFmtId="3" fontId="27" fillId="32" borderId="32" xfId="0" applyNumberFormat="1" applyFont="1" applyFill="1" applyBorder="1" applyAlignment="1">
      <alignment horizontal="center" vertical="center"/>
    </xf>
    <xf numFmtId="0" fontId="25" fillId="32" borderId="40" xfId="0" applyFont="1" applyFill="1" applyBorder="1" applyAlignment="1">
      <alignment horizontal="center" vertical="center" wrapText="1"/>
    </xf>
    <xf numFmtId="0" fontId="46" fillId="45" borderId="58" xfId="0" applyFont="1" applyFill="1" applyBorder="1" applyAlignment="1">
      <alignment horizontal="center" vertical="center"/>
    </xf>
    <xf numFmtId="0" fontId="46" fillId="45" borderId="107" xfId="0" applyFont="1" applyFill="1" applyBorder="1" applyAlignment="1">
      <alignment horizontal="center" vertical="center"/>
    </xf>
    <xf numFmtId="0" fontId="46" fillId="45" borderId="121" xfId="0" applyFont="1" applyFill="1" applyBorder="1" applyAlignment="1">
      <alignment horizontal="center" vertical="center"/>
    </xf>
  </cellXfs>
  <cellStyles count="50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43" builtinId="5"/>
    <cellStyle name="백분율 2" xfId="46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4" builtinId="6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  <cellStyle name="표준 3" xfId="45"/>
    <cellStyle name="표준 4" xfId="48"/>
    <cellStyle name="표준 5" xfId="49"/>
    <cellStyle name="표준_Sheet1 2" xfId="47"/>
  </cellStyles>
  <dxfs count="68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B0F0"/>
      </font>
    </dxf>
    <dxf>
      <font>
        <color rgb="FF00B0F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81" formatCode="0.0%"/>
    </dxf>
    <dxf>
      <numFmt numFmtId="3" formatCode="#,##0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B0F0"/>
      </font>
    </dxf>
    <dxf>
      <font>
        <color rgb="FF00B0F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81" formatCode="0.0%"/>
    </dxf>
    <dxf>
      <numFmt numFmtId="3" formatCode="#,##0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ont>
        <b/>
        <i val="0"/>
        <color rgb="FF0033CC"/>
      </font>
      <fill>
        <patternFill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CCFFCC"/>
      <color rgb="FF0033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jpe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pn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58" Type="http://schemas.openxmlformats.org/officeDocument/2006/relationships/image" Target="../media/image258.jpeg"/><Relationship Id="rId22" Type="http://schemas.openxmlformats.org/officeDocument/2006/relationships/image" Target="../media/image22.pn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jpe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png"/><Relationship Id="rId161" Type="http://schemas.openxmlformats.org/officeDocument/2006/relationships/image" Target="../media/image161.jpeg"/><Relationship Id="rId182" Type="http://schemas.openxmlformats.org/officeDocument/2006/relationships/image" Target="../media/image182.pn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44" Type="http://schemas.openxmlformats.org/officeDocument/2006/relationships/image" Target="../media/image44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jpeg"/><Relationship Id="rId172" Type="http://schemas.openxmlformats.org/officeDocument/2006/relationships/image" Target="../media/image172.png"/><Relationship Id="rId193" Type="http://schemas.openxmlformats.org/officeDocument/2006/relationships/image" Target="../media/image193.jpeg"/><Relationship Id="rId202" Type="http://schemas.openxmlformats.org/officeDocument/2006/relationships/image" Target="../media/image202.jpeg"/><Relationship Id="rId207" Type="http://schemas.openxmlformats.org/officeDocument/2006/relationships/image" Target="../media/image207.png"/><Relationship Id="rId223" Type="http://schemas.openxmlformats.org/officeDocument/2006/relationships/image" Target="../media/image223.jpeg"/><Relationship Id="rId228" Type="http://schemas.openxmlformats.org/officeDocument/2006/relationships/image" Target="../media/image228.jpeg"/><Relationship Id="rId244" Type="http://schemas.openxmlformats.org/officeDocument/2006/relationships/image" Target="../media/image244.png"/><Relationship Id="rId249" Type="http://schemas.openxmlformats.org/officeDocument/2006/relationships/image" Target="../media/image249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png"/><Relationship Id="rId265" Type="http://schemas.openxmlformats.org/officeDocument/2006/relationships/image" Target="../media/image265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png"/><Relationship Id="rId120" Type="http://schemas.openxmlformats.org/officeDocument/2006/relationships/image" Target="../media/image120.jpe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jpeg"/><Relationship Id="rId188" Type="http://schemas.openxmlformats.org/officeDocument/2006/relationships/image" Target="../media/image188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png"/><Relationship Id="rId239" Type="http://schemas.openxmlformats.org/officeDocument/2006/relationships/image" Target="../media/image239.pn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0" Type="http://schemas.openxmlformats.org/officeDocument/2006/relationships/image" Target="../media/image250.jpeg"/><Relationship Id="rId255" Type="http://schemas.openxmlformats.org/officeDocument/2006/relationships/image" Target="../media/image255.png"/><Relationship Id="rId271" Type="http://schemas.openxmlformats.org/officeDocument/2006/relationships/image" Target="../media/image271.png"/><Relationship Id="rId276" Type="http://schemas.openxmlformats.org/officeDocument/2006/relationships/image" Target="../media/image276.jpe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19" Type="http://schemas.openxmlformats.org/officeDocument/2006/relationships/image" Target="../media/image19.png"/><Relationship Id="rId224" Type="http://schemas.openxmlformats.org/officeDocument/2006/relationships/image" Target="../media/image224.jpeg"/><Relationship Id="rId240" Type="http://schemas.openxmlformats.org/officeDocument/2006/relationships/image" Target="../media/image240.jpeg"/><Relationship Id="rId245" Type="http://schemas.openxmlformats.org/officeDocument/2006/relationships/image" Target="../media/image245.png"/><Relationship Id="rId261" Type="http://schemas.openxmlformats.org/officeDocument/2006/relationships/image" Target="../media/image261.png"/><Relationship Id="rId266" Type="http://schemas.openxmlformats.org/officeDocument/2006/relationships/image" Target="../media/image266.jpeg"/><Relationship Id="rId14" Type="http://schemas.openxmlformats.org/officeDocument/2006/relationships/image" Target="../media/image14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jpe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jpe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png"/><Relationship Id="rId230" Type="http://schemas.openxmlformats.org/officeDocument/2006/relationships/image" Target="../media/image230.jpeg"/><Relationship Id="rId235" Type="http://schemas.openxmlformats.org/officeDocument/2006/relationships/image" Target="../media/image235.png"/><Relationship Id="rId251" Type="http://schemas.openxmlformats.org/officeDocument/2006/relationships/image" Target="../media/image251.jpeg"/><Relationship Id="rId256" Type="http://schemas.openxmlformats.org/officeDocument/2006/relationships/image" Target="../media/image256.jpe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jpeg"/><Relationship Id="rId272" Type="http://schemas.openxmlformats.org/officeDocument/2006/relationships/image" Target="../media/image272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pn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267" Type="http://schemas.openxmlformats.org/officeDocument/2006/relationships/image" Target="../media/image267.jpe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106" Type="http://schemas.openxmlformats.org/officeDocument/2006/relationships/image" Target="../media/image106.png"/><Relationship Id="rId127" Type="http://schemas.openxmlformats.org/officeDocument/2006/relationships/image" Target="../media/image127.jpeg"/><Relationship Id="rId262" Type="http://schemas.openxmlformats.org/officeDocument/2006/relationships/image" Target="../media/image262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jpe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pn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44" Type="http://schemas.openxmlformats.org/officeDocument/2006/relationships/image" Target="../media/image144.png"/><Relationship Id="rId90" Type="http://schemas.openxmlformats.org/officeDocument/2006/relationships/image" Target="../media/image90.jpe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jpe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jpe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jpe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jpe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24" Type="http://schemas.openxmlformats.org/officeDocument/2006/relationships/image" Target="../media/image124.jpeg"/><Relationship Id="rId70" Type="http://schemas.openxmlformats.org/officeDocument/2006/relationships/image" Target="../media/image70.png"/><Relationship Id="rId91" Type="http://schemas.openxmlformats.org/officeDocument/2006/relationships/image" Target="../media/image91.jpeg"/><Relationship Id="rId145" Type="http://schemas.openxmlformats.org/officeDocument/2006/relationships/image" Target="../media/image145.pn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png"/><Relationship Id="rId275" Type="http://schemas.openxmlformats.org/officeDocument/2006/relationships/image" Target="../media/image275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4.jpeg"/><Relationship Id="rId13" Type="http://schemas.openxmlformats.org/officeDocument/2006/relationships/image" Target="../media/image289.jpeg"/><Relationship Id="rId18" Type="http://schemas.openxmlformats.org/officeDocument/2006/relationships/image" Target="../media/image294.jpeg"/><Relationship Id="rId26" Type="http://schemas.openxmlformats.org/officeDocument/2006/relationships/image" Target="../media/image302.jpeg"/><Relationship Id="rId39" Type="http://schemas.openxmlformats.org/officeDocument/2006/relationships/image" Target="../media/image315.jpeg"/><Relationship Id="rId3" Type="http://schemas.openxmlformats.org/officeDocument/2006/relationships/image" Target="../media/image279.jpeg"/><Relationship Id="rId21" Type="http://schemas.openxmlformats.org/officeDocument/2006/relationships/image" Target="../media/image297.png"/><Relationship Id="rId34" Type="http://schemas.openxmlformats.org/officeDocument/2006/relationships/image" Target="../media/image310.jpeg"/><Relationship Id="rId42" Type="http://schemas.openxmlformats.org/officeDocument/2006/relationships/image" Target="../media/image318.jpeg"/><Relationship Id="rId7" Type="http://schemas.openxmlformats.org/officeDocument/2006/relationships/image" Target="../media/image283.jpeg"/><Relationship Id="rId12" Type="http://schemas.openxmlformats.org/officeDocument/2006/relationships/image" Target="../media/image288.jpeg"/><Relationship Id="rId17" Type="http://schemas.openxmlformats.org/officeDocument/2006/relationships/image" Target="../media/image293.jpeg"/><Relationship Id="rId25" Type="http://schemas.openxmlformats.org/officeDocument/2006/relationships/image" Target="../media/image301.png"/><Relationship Id="rId33" Type="http://schemas.openxmlformats.org/officeDocument/2006/relationships/image" Target="../media/image309.png"/><Relationship Id="rId38" Type="http://schemas.openxmlformats.org/officeDocument/2006/relationships/image" Target="../media/image314.jpeg"/><Relationship Id="rId2" Type="http://schemas.openxmlformats.org/officeDocument/2006/relationships/image" Target="../media/image278.jpeg"/><Relationship Id="rId16" Type="http://schemas.openxmlformats.org/officeDocument/2006/relationships/image" Target="../media/image292.jpeg"/><Relationship Id="rId20" Type="http://schemas.openxmlformats.org/officeDocument/2006/relationships/image" Target="../media/image296.jpeg"/><Relationship Id="rId29" Type="http://schemas.openxmlformats.org/officeDocument/2006/relationships/image" Target="../media/image305.jpeg"/><Relationship Id="rId41" Type="http://schemas.openxmlformats.org/officeDocument/2006/relationships/image" Target="../media/image317.jpeg"/><Relationship Id="rId1" Type="http://schemas.openxmlformats.org/officeDocument/2006/relationships/image" Target="../media/image277.jpeg"/><Relationship Id="rId6" Type="http://schemas.openxmlformats.org/officeDocument/2006/relationships/image" Target="../media/image282.jpeg"/><Relationship Id="rId11" Type="http://schemas.openxmlformats.org/officeDocument/2006/relationships/image" Target="../media/image287.jpeg"/><Relationship Id="rId24" Type="http://schemas.openxmlformats.org/officeDocument/2006/relationships/image" Target="../media/image300.jpeg"/><Relationship Id="rId32" Type="http://schemas.openxmlformats.org/officeDocument/2006/relationships/image" Target="../media/image308.png"/><Relationship Id="rId37" Type="http://schemas.openxmlformats.org/officeDocument/2006/relationships/image" Target="../media/image313.png"/><Relationship Id="rId40" Type="http://schemas.openxmlformats.org/officeDocument/2006/relationships/image" Target="../media/image316.jpeg"/><Relationship Id="rId45" Type="http://schemas.openxmlformats.org/officeDocument/2006/relationships/image" Target="../media/image321.jpeg"/><Relationship Id="rId5" Type="http://schemas.openxmlformats.org/officeDocument/2006/relationships/image" Target="../media/image281.jpeg"/><Relationship Id="rId15" Type="http://schemas.openxmlformats.org/officeDocument/2006/relationships/image" Target="../media/image291.jpeg"/><Relationship Id="rId23" Type="http://schemas.openxmlformats.org/officeDocument/2006/relationships/image" Target="../media/image299.jpeg"/><Relationship Id="rId28" Type="http://schemas.openxmlformats.org/officeDocument/2006/relationships/image" Target="../media/image304.png"/><Relationship Id="rId36" Type="http://schemas.openxmlformats.org/officeDocument/2006/relationships/image" Target="../media/image312.png"/><Relationship Id="rId10" Type="http://schemas.openxmlformats.org/officeDocument/2006/relationships/image" Target="../media/image286.jpeg"/><Relationship Id="rId19" Type="http://schemas.openxmlformats.org/officeDocument/2006/relationships/image" Target="../media/image295.jpeg"/><Relationship Id="rId31" Type="http://schemas.openxmlformats.org/officeDocument/2006/relationships/image" Target="../media/image307.png"/><Relationship Id="rId44" Type="http://schemas.openxmlformats.org/officeDocument/2006/relationships/image" Target="../media/image320.jpeg"/><Relationship Id="rId4" Type="http://schemas.openxmlformats.org/officeDocument/2006/relationships/image" Target="../media/image280.jpeg"/><Relationship Id="rId9" Type="http://schemas.openxmlformats.org/officeDocument/2006/relationships/image" Target="../media/image285.jpeg"/><Relationship Id="rId14" Type="http://schemas.openxmlformats.org/officeDocument/2006/relationships/image" Target="../media/image290.jpeg"/><Relationship Id="rId22" Type="http://schemas.openxmlformats.org/officeDocument/2006/relationships/image" Target="../media/image298.jpeg"/><Relationship Id="rId27" Type="http://schemas.openxmlformats.org/officeDocument/2006/relationships/image" Target="../media/image303.png"/><Relationship Id="rId30" Type="http://schemas.openxmlformats.org/officeDocument/2006/relationships/image" Target="../media/image306.jpeg"/><Relationship Id="rId35" Type="http://schemas.openxmlformats.org/officeDocument/2006/relationships/image" Target="../media/image311.jpeg"/><Relationship Id="rId43" Type="http://schemas.openxmlformats.org/officeDocument/2006/relationships/image" Target="../media/image31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9.jpeg"/><Relationship Id="rId3" Type="http://schemas.openxmlformats.org/officeDocument/2006/relationships/image" Target="../media/image324.jpeg"/><Relationship Id="rId7" Type="http://schemas.openxmlformats.org/officeDocument/2006/relationships/image" Target="../media/image328.jpeg"/><Relationship Id="rId12" Type="http://schemas.openxmlformats.org/officeDocument/2006/relationships/image" Target="../media/image333.png"/><Relationship Id="rId2" Type="http://schemas.openxmlformats.org/officeDocument/2006/relationships/image" Target="../media/image323.jpeg"/><Relationship Id="rId1" Type="http://schemas.openxmlformats.org/officeDocument/2006/relationships/image" Target="../media/image322.jpeg"/><Relationship Id="rId6" Type="http://schemas.openxmlformats.org/officeDocument/2006/relationships/image" Target="../media/image327.jpeg"/><Relationship Id="rId11" Type="http://schemas.openxmlformats.org/officeDocument/2006/relationships/image" Target="../media/image332.png"/><Relationship Id="rId5" Type="http://schemas.openxmlformats.org/officeDocument/2006/relationships/image" Target="../media/image326.png"/><Relationship Id="rId10" Type="http://schemas.openxmlformats.org/officeDocument/2006/relationships/image" Target="../media/image331.png"/><Relationship Id="rId4" Type="http://schemas.openxmlformats.org/officeDocument/2006/relationships/image" Target="../media/image325.png"/><Relationship Id="rId9" Type="http://schemas.openxmlformats.org/officeDocument/2006/relationships/image" Target="../media/image3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81642</xdr:colOff>
      <xdr:row>225</xdr:row>
      <xdr:rowOff>136070</xdr:rowOff>
    </xdr:from>
    <xdr:to>
      <xdr:col>6</xdr:col>
      <xdr:colOff>688117</xdr:colOff>
      <xdr:row>225</xdr:row>
      <xdr:rowOff>532070</xdr:rowOff>
    </xdr:to>
    <xdr:pic>
      <xdr:nvPicPr>
        <xdr:cNvPr id="609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253092" y="2269670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46</xdr:row>
      <xdr:rowOff>136070</xdr:rowOff>
    </xdr:from>
    <xdr:to>
      <xdr:col>6</xdr:col>
      <xdr:colOff>648856</xdr:colOff>
      <xdr:row>46</xdr:row>
      <xdr:rowOff>525300</xdr:rowOff>
    </xdr:to>
    <xdr:pic>
      <xdr:nvPicPr>
        <xdr:cNvPr id="614" name="그림 7" descr="1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936420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176891</xdr:colOff>
      <xdr:row>45</xdr:row>
      <xdr:rowOff>122463</xdr:rowOff>
    </xdr:from>
    <xdr:to>
      <xdr:col>6</xdr:col>
      <xdr:colOff>608961</xdr:colOff>
      <xdr:row>45</xdr:row>
      <xdr:rowOff>528863</xdr:rowOff>
    </xdr:to>
    <xdr:pic>
      <xdr:nvPicPr>
        <xdr:cNvPr id="615" name="그림 31" descr="07.jpg"/>
        <xdr:cNvPicPr>
          <a:picLocks noChangeAspect="1"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 bwMode="auto">
        <a:xfrm>
          <a:off x="348341" y="3589563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190496</xdr:colOff>
      <xdr:row>109</xdr:row>
      <xdr:rowOff>59530</xdr:rowOff>
    </xdr:from>
    <xdr:to>
      <xdr:col>6</xdr:col>
      <xdr:colOff>563660</xdr:colOff>
      <xdr:row>109</xdr:row>
      <xdr:rowOff>599530</xdr:rowOff>
    </xdr:to>
    <xdr:pic>
      <xdr:nvPicPr>
        <xdr:cNvPr id="616" name="그림 615" descr="03BL-ADULT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61946" y="4193380"/>
          <a:ext cx="373164" cy="540000"/>
        </a:xfrm>
        <a:prstGeom prst="rect">
          <a:avLst/>
        </a:prstGeom>
      </xdr:spPr>
    </xdr:pic>
    <xdr:clientData fLocksWithSheet="0"/>
  </xdr:twoCellAnchor>
  <xdr:twoCellAnchor>
    <xdr:from>
      <xdr:col>6</xdr:col>
      <xdr:colOff>190497</xdr:colOff>
      <xdr:row>110</xdr:row>
      <xdr:rowOff>59530</xdr:rowOff>
    </xdr:from>
    <xdr:to>
      <xdr:col>6</xdr:col>
      <xdr:colOff>566713</xdr:colOff>
      <xdr:row>110</xdr:row>
      <xdr:rowOff>599530</xdr:rowOff>
    </xdr:to>
    <xdr:pic>
      <xdr:nvPicPr>
        <xdr:cNvPr id="617" name="그림 616" descr="03RD-ADULT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61947" y="4860130"/>
          <a:ext cx="376216" cy="540000"/>
        </a:xfrm>
        <a:prstGeom prst="rect">
          <a:avLst/>
        </a:prstGeom>
      </xdr:spPr>
    </xdr:pic>
    <xdr:clientData fLocksWithSheet="0"/>
  </xdr:twoCellAnchor>
  <xdr:twoCellAnchor>
    <xdr:from>
      <xdr:col>6</xdr:col>
      <xdr:colOff>226214</xdr:colOff>
      <xdr:row>113</xdr:row>
      <xdr:rowOff>59530</xdr:rowOff>
    </xdr:from>
    <xdr:to>
      <xdr:col>6</xdr:col>
      <xdr:colOff>572086</xdr:colOff>
      <xdr:row>113</xdr:row>
      <xdr:rowOff>599530</xdr:rowOff>
    </xdr:to>
    <xdr:pic>
      <xdr:nvPicPr>
        <xdr:cNvPr id="618" name="그림 617" descr="09PK-ADULT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97664" y="6193630"/>
          <a:ext cx="345872" cy="540000"/>
        </a:xfrm>
        <a:prstGeom prst="rect">
          <a:avLst/>
        </a:prstGeom>
      </xdr:spPr>
    </xdr:pic>
    <xdr:clientData fLocksWithSheet="0"/>
  </xdr:twoCellAnchor>
  <xdr:twoCellAnchor>
    <xdr:from>
      <xdr:col>6</xdr:col>
      <xdr:colOff>226214</xdr:colOff>
      <xdr:row>112</xdr:row>
      <xdr:rowOff>59530</xdr:rowOff>
    </xdr:from>
    <xdr:to>
      <xdr:col>6</xdr:col>
      <xdr:colOff>549032</xdr:colOff>
      <xdr:row>112</xdr:row>
      <xdr:rowOff>599530</xdr:rowOff>
    </xdr:to>
    <xdr:pic>
      <xdr:nvPicPr>
        <xdr:cNvPr id="619" name="그림 618" descr="09NY-ADULT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97664" y="5526880"/>
          <a:ext cx="322818" cy="540000"/>
        </a:xfrm>
        <a:prstGeom prst="rect">
          <a:avLst/>
        </a:prstGeom>
      </xdr:spPr>
    </xdr:pic>
    <xdr:clientData fLocksWithSheet="0"/>
  </xdr:twoCellAnchor>
  <xdr:twoCellAnchor>
    <xdr:from>
      <xdr:col>6</xdr:col>
      <xdr:colOff>130966</xdr:colOff>
      <xdr:row>228</xdr:row>
      <xdr:rowOff>95248</xdr:rowOff>
    </xdr:from>
    <xdr:to>
      <xdr:col>6</xdr:col>
      <xdr:colOff>634966</xdr:colOff>
      <xdr:row>228</xdr:row>
      <xdr:rowOff>585786</xdr:rowOff>
    </xdr:to>
    <xdr:pic>
      <xdr:nvPicPr>
        <xdr:cNvPr id="62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02416" y="956309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107154</xdr:colOff>
      <xdr:row>204</xdr:row>
      <xdr:rowOff>71436</xdr:rowOff>
    </xdr:from>
    <xdr:to>
      <xdr:col>6</xdr:col>
      <xdr:colOff>647154</xdr:colOff>
      <xdr:row>204</xdr:row>
      <xdr:rowOff>596360</xdr:rowOff>
    </xdr:to>
    <xdr:pic>
      <xdr:nvPicPr>
        <xdr:cNvPr id="6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78604" y="10206036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119060</xdr:colOff>
      <xdr:row>205</xdr:row>
      <xdr:rowOff>71436</xdr:rowOff>
    </xdr:from>
    <xdr:to>
      <xdr:col>6</xdr:col>
      <xdr:colOff>653394</xdr:colOff>
      <xdr:row>205</xdr:row>
      <xdr:rowOff>596105</xdr:rowOff>
    </xdr:to>
    <xdr:pic>
      <xdr:nvPicPr>
        <xdr:cNvPr id="62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0510" y="10872786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95248</xdr:colOff>
      <xdr:row>229</xdr:row>
      <xdr:rowOff>107154</xdr:rowOff>
    </xdr:from>
    <xdr:to>
      <xdr:col>6</xdr:col>
      <xdr:colOff>671248</xdr:colOff>
      <xdr:row>229</xdr:row>
      <xdr:rowOff>565791</xdr:rowOff>
    </xdr:to>
    <xdr:pic>
      <xdr:nvPicPr>
        <xdr:cNvPr id="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66698" y="11575254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119060</xdr:colOff>
      <xdr:row>243</xdr:row>
      <xdr:rowOff>107155</xdr:rowOff>
    </xdr:from>
    <xdr:to>
      <xdr:col>6</xdr:col>
      <xdr:colOff>664484</xdr:colOff>
      <xdr:row>243</xdr:row>
      <xdr:rowOff>531374</xdr:rowOff>
    </xdr:to>
    <xdr:pic>
      <xdr:nvPicPr>
        <xdr:cNvPr id="62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0510" y="12242005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130966</xdr:colOff>
      <xdr:row>242</xdr:row>
      <xdr:rowOff>142872</xdr:rowOff>
    </xdr:from>
    <xdr:to>
      <xdr:col>6</xdr:col>
      <xdr:colOff>670966</xdr:colOff>
      <xdr:row>242</xdr:row>
      <xdr:rowOff>546451</xdr:rowOff>
    </xdr:to>
    <xdr:pic>
      <xdr:nvPicPr>
        <xdr:cNvPr id="62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02416" y="12944472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119062</xdr:colOff>
      <xdr:row>218</xdr:row>
      <xdr:rowOff>95251</xdr:rowOff>
    </xdr:from>
    <xdr:to>
      <xdr:col>6</xdr:col>
      <xdr:colOff>657986</xdr:colOff>
      <xdr:row>218</xdr:row>
      <xdr:rowOff>563722</xdr:rowOff>
    </xdr:to>
    <xdr:pic>
      <xdr:nvPicPr>
        <xdr:cNvPr id="630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0512" y="13563601"/>
          <a:ext cx="538924" cy="468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107155</xdr:colOff>
      <xdr:row>219</xdr:row>
      <xdr:rowOff>95250</xdr:rowOff>
    </xdr:from>
    <xdr:to>
      <xdr:col>6</xdr:col>
      <xdr:colOff>647155</xdr:colOff>
      <xdr:row>219</xdr:row>
      <xdr:rowOff>566453</xdr:rowOff>
    </xdr:to>
    <xdr:pic>
      <xdr:nvPicPr>
        <xdr:cNvPr id="63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78605" y="14230350"/>
          <a:ext cx="540000" cy="47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235</xdr:row>
      <xdr:rowOff>95252</xdr:rowOff>
    </xdr:from>
    <xdr:to>
      <xdr:col>6</xdr:col>
      <xdr:colOff>651125</xdr:colOff>
      <xdr:row>235</xdr:row>
      <xdr:rowOff>560179</xdr:rowOff>
    </xdr:to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14897102"/>
          <a:ext cx="540000" cy="4649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262</xdr:row>
      <xdr:rowOff>111125</xdr:rowOff>
    </xdr:from>
    <xdr:to>
      <xdr:col>6</xdr:col>
      <xdr:colOff>651125</xdr:colOff>
      <xdr:row>262</xdr:row>
      <xdr:rowOff>558398</xdr:rowOff>
    </xdr:to>
    <xdr:pic>
      <xdr:nvPicPr>
        <xdr:cNvPr id="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15579725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264</xdr:row>
      <xdr:rowOff>108857</xdr:rowOff>
    </xdr:from>
    <xdr:to>
      <xdr:col>6</xdr:col>
      <xdr:colOff>648856</xdr:colOff>
      <xdr:row>264</xdr:row>
      <xdr:rowOff>554542</xdr:rowOff>
    </xdr:to>
    <xdr:pic>
      <xdr:nvPicPr>
        <xdr:cNvPr id="63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6910957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265</xdr:row>
      <xdr:rowOff>108856</xdr:rowOff>
    </xdr:from>
    <xdr:to>
      <xdr:col>6</xdr:col>
      <xdr:colOff>648856</xdr:colOff>
      <xdr:row>265</xdr:row>
      <xdr:rowOff>554943</xdr:rowOff>
    </xdr:to>
    <xdr:pic>
      <xdr:nvPicPr>
        <xdr:cNvPr id="63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7577706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267</xdr:row>
      <xdr:rowOff>111125</xdr:rowOff>
    </xdr:from>
    <xdr:to>
      <xdr:col>6</xdr:col>
      <xdr:colOff>651125</xdr:colOff>
      <xdr:row>267</xdr:row>
      <xdr:rowOff>557452</xdr:rowOff>
    </xdr:to>
    <xdr:pic>
      <xdr:nvPicPr>
        <xdr:cNvPr id="63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18246725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266</xdr:row>
      <xdr:rowOff>111125</xdr:rowOff>
    </xdr:from>
    <xdr:to>
      <xdr:col>6</xdr:col>
      <xdr:colOff>651125</xdr:colOff>
      <xdr:row>266</xdr:row>
      <xdr:rowOff>557452</xdr:rowOff>
    </xdr:to>
    <xdr:pic>
      <xdr:nvPicPr>
        <xdr:cNvPr id="6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18913475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268</xdr:row>
      <xdr:rowOff>95250</xdr:rowOff>
    </xdr:from>
    <xdr:to>
      <xdr:col>6</xdr:col>
      <xdr:colOff>651125</xdr:colOff>
      <xdr:row>268</xdr:row>
      <xdr:rowOff>541414</xdr:rowOff>
    </xdr:to>
    <xdr:pic>
      <xdr:nvPicPr>
        <xdr:cNvPr id="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19564350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269</xdr:row>
      <xdr:rowOff>95250</xdr:rowOff>
    </xdr:from>
    <xdr:to>
      <xdr:col>6</xdr:col>
      <xdr:colOff>651125</xdr:colOff>
      <xdr:row>269</xdr:row>
      <xdr:rowOff>541414</xdr:rowOff>
    </xdr:to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20231100"/>
          <a:ext cx="540000" cy="446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270</xdr:row>
      <xdr:rowOff>95250</xdr:rowOff>
    </xdr:from>
    <xdr:to>
      <xdr:col>6</xdr:col>
      <xdr:colOff>651125</xdr:colOff>
      <xdr:row>270</xdr:row>
      <xdr:rowOff>541721</xdr:rowOff>
    </xdr:to>
    <xdr:pic>
      <xdr:nvPicPr>
        <xdr:cNvPr id="64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20897850"/>
          <a:ext cx="540000" cy="446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272</xdr:row>
      <xdr:rowOff>111125</xdr:rowOff>
    </xdr:from>
    <xdr:to>
      <xdr:col>6</xdr:col>
      <xdr:colOff>651125</xdr:colOff>
      <xdr:row>272</xdr:row>
      <xdr:rowOff>556286</xdr:rowOff>
    </xdr:to>
    <xdr:pic>
      <xdr:nvPicPr>
        <xdr:cNvPr id="64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21580475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271</xdr:row>
      <xdr:rowOff>111125</xdr:rowOff>
    </xdr:from>
    <xdr:to>
      <xdr:col>6</xdr:col>
      <xdr:colOff>651125</xdr:colOff>
      <xdr:row>271</xdr:row>
      <xdr:rowOff>556286</xdr:rowOff>
    </xdr:to>
    <xdr:pic>
      <xdr:nvPicPr>
        <xdr:cNvPr id="64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22247225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259</xdr:row>
      <xdr:rowOff>111125</xdr:rowOff>
    </xdr:from>
    <xdr:to>
      <xdr:col>6</xdr:col>
      <xdr:colOff>651125</xdr:colOff>
      <xdr:row>259</xdr:row>
      <xdr:rowOff>561936</xdr:rowOff>
    </xdr:to>
    <xdr:pic>
      <xdr:nvPicPr>
        <xdr:cNvPr id="6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22913975"/>
          <a:ext cx="540000" cy="45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111125</xdr:colOff>
      <xdr:row>260</xdr:row>
      <xdr:rowOff>111125</xdr:rowOff>
    </xdr:from>
    <xdr:to>
      <xdr:col>6</xdr:col>
      <xdr:colOff>651125</xdr:colOff>
      <xdr:row>260</xdr:row>
      <xdr:rowOff>561936</xdr:rowOff>
    </xdr:to>
    <xdr:pic>
      <xdr:nvPicPr>
        <xdr:cNvPr id="6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2575" y="23580725"/>
          <a:ext cx="540000" cy="45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16</xdr:row>
      <xdr:rowOff>95250</xdr:rowOff>
    </xdr:from>
    <xdr:to>
      <xdr:col>6</xdr:col>
      <xdr:colOff>648856</xdr:colOff>
      <xdr:row>16</xdr:row>
      <xdr:rowOff>547189</xdr:rowOff>
    </xdr:to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42316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17</xdr:row>
      <xdr:rowOff>95249</xdr:rowOff>
    </xdr:from>
    <xdr:to>
      <xdr:col>6</xdr:col>
      <xdr:colOff>648856</xdr:colOff>
      <xdr:row>17</xdr:row>
      <xdr:rowOff>546188</xdr:rowOff>
    </xdr:to>
    <xdr:pic>
      <xdr:nvPicPr>
        <xdr:cNvPr id="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4898349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18</xdr:row>
      <xdr:rowOff>95249</xdr:rowOff>
    </xdr:from>
    <xdr:to>
      <xdr:col>6</xdr:col>
      <xdr:colOff>648856</xdr:colOff>
      <xdr:row>18</xdr:row>
      <xdr:rowOff>547188</xdr:rowOff>
    </xdr:to>
    <xdr:pic>
      <xdr:nvPicPr>
        <xdr:cNvPr id="64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5565099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19</xdr:row>
      <xdr:rowOff>95250</xdr:rowOff>
    </xdr:from>
    <xdr:to>
      <xdr:col>6</xdr:col>
      <xdr:colOff>648856</xdr:colOff>
      <xdr:row>19</xdr:row>
      <xdr:rowOff>547189</xdr:rowOff>
    </xdr:to>
    <xdr:pic>
      <xdr:nvPicPr>
        <xdr:cNvPr id="6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623185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40</xdr:row>
      <xdr:rowOff>108856</xdr:rowOff>
    </xdr:from>
    <xdr:to>
      <xdr:col>6</xdr:col>
      <xdr:colOff>648856</xdr:colOff>
      <xdr:row>40</xdr:row>
      <xdr:rowOff>560999</xdr:rowOff>
    </xdr:to>
    <xdr:pic>
      <xdr:nvPicPr>
        <xdr:cNvPr id="650" name="그림 649" descr="006.JPG"/>
        <xdr:cNvPicPr>
          <a:picLocks noChangeAspect="1"/>
        </xdr:cNvPicPr>
      </xdr:nvPicPr>
      <xdr:blipFill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26912206"/>
          <a:ext cx="540000" cy="452143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26</xdr:row>
      <xdr:rowOff>108856</xdr:rowOff>
    </xdr:from>
    <xdr:to>
      <xdr:col>6</xdr:col>
      <xdr:colOff>648856</xdr:colOff>
      <xdr:row>26</xdr:row>
      <xdr:rowOff>554356</xdr:rowOff>
    </xdr:to>
    <xdr:pic>
      <xdr:nvPicPr>
        <xdr:cNvPr id="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7578956"/>
          <a:ext cx="540000" cy="44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27</xdr:row>
      <xdr:rowOff>108856</xdr:rowOff>
    </xdr:from>
    <xdr:to>
      <xdr:col>6</xdr:col>
      <xdr:colOff>648856</xdr:colOff>
      <xdr:row>27</xdr:row>
      <xdr:rowOff>563167</xdr:rowOff>
    </xdr:to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8245706"/>
          <a:ext cx="540000" cy="4543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28</xdr:row>
      <xdr:rowOff>108856</xdr:rowOff>
    </xdr:from>
    <xdr:to>
      <xdr:col>6</xdr:col>
      <xdr:colOff>648856</xdr:colOff>
      <xdr:row>28</xdr:row>
      <xdr:rowOff>568456</xdr:rowOff>
    </xdr:to>
    <xdr:pic>
      <xdr:nvPicPr>
        <xdr:cNvPr id="65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28912456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32</xdr:row>
      <xdr:rowOff>68035</xdr:rowOff>
    </xdr:from>
    <xdr:to>
      <xdr:col>6</xdr:col>
      <xdr:colOff>662463</xdr:colOff>
      <xdr:row>32</xdr:row>
      <xdr:rowOff>603553</xdr:rowOff>
    </xdr:to>
    <xdr:pic>
      <xdr:nvPicPr>
        <xdr:cNvPr id="654" name="그림 653" descr="002.JPG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29538385"/>
          <a:ext cx="540000" cy="535518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33</xdr:row>
      <xdr:rowOff>68035</xdr:rowOff>
    </xdr:from>
    <xdr:to>
      <xdr:col>6</xdr:col>
      <xdr:colOff>662463</xdr:colOff>
      <xdr:row>33</xdr:row>
      <xdr:rowOff>598959</xdr:rowOff>
    </xdr:to>
    <xdr:pic>
      <xdr:nvPicPr>
        <xdr:cNvPr id="655" name="그림 654" descr="001.JPG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30205135"/>
          <a:ext cx="540000" cy="530924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34</xdr:row>
      <xdr:rowOff>122463</xdr:rowOff>
    </xdr:from>
    <xdr:to>
      <xdr:col>6</xdr:col>
      <xdr:colOff>662463</xdr:colOff>
      <xdr:row>34</xdr:row>
      <xdr:rowOff>551165</xdr:rowOff>
    </xdr:to>
    <xdr:pic>
      <xdr:nvPicPr>
        <xdr:cNvPr id="656" name="그림 655" descr="005.JPG"/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30926313"/>
          <a:ext cx="540000" cy="428702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282</xdr:row>
      <xdr:rowOff>95249</xdr:rowOff>
    </xdr:from>
    <xdr:to>
      <xdr:col>6</xdr:col>
      <xdr:colOff>693642</xdr:colOff>
      <xdr:row>282</xdr:row>
      <xdr:rowOff>536846</xdr:rowOff>
    </xdr:to>
    <xdr:pic>
      <xdr:nvPicPr>
        <xdr:cNvPr id="65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53092" y="3156584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281</xdr:row>
      <xdr:rowOff>54428</xdr:rowOff>
    </xdr:from>
    <xdr:to>
      <xdr:col>6</xdr:col>
      <xdr:colOff>638810</xdr:colOff>
      <xdr:row>281</xdr:row>
      <xdr:rowOff>594428</xdr:rowOff>
    </xdr:to>
    <xdr:pic>
      <xdr:nvPicPr>
        <xdr:cNvPr id="658" name="그림 657" descr="MTM_BUG.jpg"/>
        <xdr:cNvPicPr>
          <a:picLocks noChangeAspect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32191778"/>
          <a:ext cx="529954" cy="540000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61</xdr:row>
      <xdr:rowOff>79375</xdr:rowOff>
    </xdr:from>
    <xdr:to>
      <xdr:col>6</xdr:col>
      <xdr:colOff>653910</xdr:colOff>
      <xdr:row>61</xdr:row>
      <xdr:rowOff>583375</xdr:rowOff>
    </xdr:to>
    <xdr:pic>
      <xdr:nvPicPr>
        <xdr:cNvPr id="659" name="그림 658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8450" y="32883475"/>
          <a:ext cx="526910" cy="504000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62</xdr:row>
      <xdr:rowOff>63500</xdr:rowOff>
    </xdr:from>
    <xdr:to>
      <xdr:col>6</xdr:col>
      <xdr:colOff>664168</xdr:colOff>
      <xdr:row>62</xdr:row>
      <xdr:rowOff>603500</xdr:rowOff>
    </xdr:to>
    <xdr:pic>
      <xdr:nvPicPr>
        <xdr:cNvPr id="660" name="그림 659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33534350"/>
          <a:ext cx="553043" cy="540000"/>
        </a:xfrm>
        <a:prstGeom prst="rect">
          <a:avLst/>
        </a:prstGeom>
      </xdr:spPr>
    </xdr:pic>
    <xdr:clientData/>
  </xdr:twoCellAnchor>
  <xdr:twoCellAnchor>
    <xdr:from>
      <xdr:col>6</xdr:col>
      <xdr:colOff>108857</xdr:colOff>
      <xdr:row>60</xdr:row>
      <xdr:rowOff>54430</xdr:rowOff>
    </xdr:from>
    <xdr:to>
      <xdr:col>6</xdr:col>
      <xdr:colOff>684857</xdr:colOff>
      <xdr:row>60</xdr:row>
      <xdr:rowOff>599189</xdr:rowOff>
    </xdr:to>
    <xdr:pic>
      <xdr:nvPicPr>
        <xdr:cNvPr id="661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4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7" y="34192030"/>
          <a:ext cx="576000" cy="544759"/>
        </a:xfrm>
        <a:prstGeom prst="rect">
          <a:avLst/>
        </a:prstGeom>
        <a:noFill/>
      </xdr:spPr>
    </xdr:pic>
    <xdr:clientData/>
  </xdr:twoCellAnchor>
  <xdr:twoCellAnchor>
    <xdr:from>
      <xdr:col>6</xdr:col>
      <xdr:colOff>142875</xdr:colOff>
      <xdr:row>70</xdr:row>
      <xdr:rowOff>47625</xdr:rowOff>
    </xdr:from>
    <xdr:to>
      <xdr:col>6</xdr:col>
      <xdr:colOff>570827</xdr:colOff>
      <xdr:row>70</xdr:row>
      <xdr:rowOff>623625</xdr:rowOff>
    </xdr:to>
    <xdr:pic>
      <xdr:nvPicPr>
        <xdr:cNvPr id="662" name="그림 661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14325" y="34851975"/>
          <a:ext cx="427952" cy="576000"/>
        </a:xfrm>
        <a:prstGeom prst="rect">
          <a:avLst/>
        </a:prstGeom>
      </xdr:spPr>
    </xdr:pic>
    <xdr:clientData/>
  </xdr:twoCellAnchor>
  <xdr:twoCellAnchor>
    <xdr:from>
      <xdr:col>6</xdr:col>
      <xdr:colOff>54428</xdr:colOff>
      <xdr:row>66</xdr:row>
      <xdr:rowOff>95248</xdr:rowOff>
    </xdr:from>
    <xdr:to>
      <xdr:col>6</xdr:col>
      <xdr:colOff>702428</xdr:colOff>
      <xdr:row>66</xdr:row>
      <xdr:rowOff>590150</xdr:rowOff>
    </xdr:to>
    <xdr:pic>
      <xdr:nvPicPr>
        <xdr:cNvPr id="663" name="그림 662" descr="1111.JPG"/>
        <xdr:cNvPicPr>
          <a:picLocks noChangeAspect="1"/>
        </xdr:cNvPicPr>
      </xdr:nvPicPr>
      <xdr:blipFill>
        <a:blip xmlns:r="http://schemas.openxmlformats.org/officeDocument/2006/relationships" r:embed="rId4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25878" y="35566348"/>
          <a:ext cx="648000" cy="494902"/>
        </a:xfrm>
        <a:prstGeom prst="rect">
          <a:avLst/>
        </a:prstGeom>
      </xdr:spPr>
    </xdr:pic>
    <xdr:clientData/>
  </xdr:twoCellAnchor>
  <xdr:twoCellAnchor>
    <xdr:from>
      <xdr:col>6</xdr:col>
      <xdr:colOff>68035</xdr:colOff>
      <xdr:row>65</xdr:row>
      <xdr:rowOff>122463</xdr:rowOff>
    </xdr:from>
    <xdr:to>
      <xdr:col>6</xdr:col>
      <xdr:colOff>716035</xdr:colOff>
      <xdr:row>65</xdr:row>
      <xdr:rowOff>567203</xdr:rowOff>
    </xdr:to>
    <xdr:pic>
      <xdr:nvPicPr>
        <xdr:cNvPr id="664" name="그림 663" descr="WEREWREWR.JPG"/>
        <xdr:cNvPicPr>
          <a:picLocks noChangeAspect="1"/>
        </xdr:cNvPicPr>
      </xdr:nvPicPr>
      <xdr:blipFill>
        <a:blip xmlns:r="http://schemas.openxmlformats.org/officeDocument/2006/relationships" r:embed="rId4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39485" y="36260313"/>
          <a:ext cx="648000" cy="444740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89</xdr:row>
      <xdr:rowOff>108856</xdr:rowOff>
    </xdr:from>
    <xdr:to>
      <xdr:col>6</xdr:col>
      <xdr:colOff>671249</xdr:colOff>
      <xdr:row>89</xdr:row>
      <xdr:rowOff>540509</xdr:rowOff>
    </xdr:to>
    <xdr:pic>
      <xdr:nvPicPr>
        <xdr:cNvPr id="665" name="그림 664"/>
        <xdr:cNvPicPr>
          <a:picLocks noChangeAspect="1"/>
        </xdr:cNvPicPr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36913456"/>
          <a:ext cx="576000" cy="431653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82</xdr:row>
      <xdr:rowOff>63500</xdr:rowOff>
    </xdr:from>
    <xdr:to>
      <xdr:col>6</xdr:col>
      <xdr:colOff>651125</xdr:colOff>
      <xdr:row>82</xdr:row>
      <xdr:rowOff>603500</xdr:rowOff>
    </xdr:to>
    <xdr:pic>
      <xdr:nvPicPr>
        <xdr:cNvPr id="666" name="그림 665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37534850"/>
          <a:ext cx="540000" cy="540000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83</xdr:row>
      <xdr:rowOff>63500</xdr:rowOff>
    </xdr:from>
    <xdr:to>
      <xdr:col>6</xdr:col>
      <xdr:colOff>651125</xdr:colOff>
      <xdr:row>83</xdr:row>
      <xdr:rowOff>603500</xdr:rowOff>
    </xdr:to>
    <xdr:pic>
      <xdr:nvPicPr>
        <xdr:cNvPr id="667" name="그림 666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38201600"/>
          <a:ext cx="540000" cy="540000"/>
        </a:xfrm>
        <a:prstGeom prst="rect">
          <a:avLst/>
        </a:prstGeom>
      </xdr:spPr>
    </xdr:pic>
    <xdr:clientData/>
  </xdr:twoCellAnchor>
  <xdr:twoCellAnchor>
    <xdr:from>
      <xdr:col>6</xdr:col>
      <xdr:colOff>163285</xdr:colOff>
      <xdr:row>68</xdr:row>
      <xdr:rowOff>54429</xdr:rowOff>
    </xdr:from>
    <xdr:to>
      <xdr:col>6</xdr:col>
      <xdr:colOff>554142</xdr:colOff>
      <xdr:row>68</xdr:row>
      <xdr:rowOff>594429</xdr:rowOff>
    </xdr:to>
    <xdr:pic>
      <xdr:nvPicPr>
        <xdr:cNvPr id="668" name="그림 667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5" y="38859279"/>
          <a:ext cx="390857" cy="540000"/>
        </a:xfrm>
        <a:prstGeom prst="rect">
          <a:avLst/>
        </a:prstGeom>
      </xdr:spPr>
    </xdr:pic>
    <xdr:clientData/>
  </xdr:twoCellAnchor>
  <xdr:twoCellAnchor>
    <xdr:from>
      <xdr:col>6</xdr:col>
      <xdr:colOff>176892</xdr:colOff>
      <xdr:row>69</xdr:row>
      <xdr:rowOff>54428</xdr:rowOff>
    </xdr:from>
    <xdr:to>
      <xdr:col>6</xdr:col>
      <xdr:colOff>567749</xdr:colOff>
      <xdr:row>69</xdr:row>
      <xdr:rowOff>594428</xdr:rowOff>
    </xdr:to>
    <xdr:pic>
      <xdr:nvPicPr>
        <xdr:cNvPr id="669" name="그림 668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5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48342" y="39526028"/>
          <a:ext cx="390857" cy="540000"/>
        </a:xfrm>
        <a:prstGeom prst="rect">
          <a:avLst/>
        </a:prstGeom>
      </xdr:spPr>
    </xdr:pic>
    <xdr:clientData/>
  </xdr:twoCellAnchor>
  <xdr:twoCellAnchor>
    <xdr:from>
      <xdr:col>6</xdr:col>
      <xdr:colOff>79375</xdr:colOff>
      <xdr:row>128</xdr:row>
      <xdr:rowOff>95250</xdr:rowOff>
    </xdr:from>
    <xdr:to>
      <xdr:col>6</xdr:col>
      <xdr:colOff>655375</xdr:colOff>
      <xdr:row>128</xdr:row>
      <xdr:rowOff>547437</xdr:rowOff>
    </xdr:to>
    <xdr:pic>
      <xdr:nvPicPr>
        <xdr:cNvPr id="670" name="그림 669" descr="14FW NV 02_WIRE_MU_KIDS.jpg"/>
        <xdr:cNvPicPr>
          <a:picLocks noChangeAspect="1"/>
        </xdr:cNvPicPr>
      </xdr:nvPicPr>
      <xdr:blipFill>
        <a:blip xmlns:r="http://schemas.openxmlformats.org/officeDocument/2006/relationships" r:embed="rId5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0825" y="40233600"/>
          <a:ext cx="576000" cy="452187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127</xdr:row>
      <xdr:rowOff>95250</xdr:rowOff>
    </xdr:from>
    <xdr:to>
      <xdr:col>6</xdr:col>
      <xdr:colOff>651125</xdr:colOff>
      <xdr:row>127</xdr:row>
      <xdr:rowOff>569796</xdr:rowOff>
    </xdr:to>
    <xdr:pic>
      <xdr:nvPicPr>
        <xdr:cNvPr id="671" name="그림 670" descr="14FW NV 05_CAMP_GY_KIDS.jpg"/>
        <xdr:cNvPicPr>
          <a:picLocks noChangeAspect="1"/>
        </xdr:cNvPicPr>
      </xdr:nvPicPr>
      <xdr:blipFill>
        <a:blip xmlns:r="http://schemas.openxmlformats.org/officeDocument/2006/relationships" r:embed="rId5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40900350"/>
          <a:ext cx="540000" cy="474546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131</xdr:row>
      <xdr:rowOff>142875</xdr:rowOff>
    </xdr:from>
    <xdr:to>
      <xdr:col>6</xdr:col>
      <xdr:colOff>687125</xdr:colOff>
      <xdr:row>131</xdr:row>
      <xdr:rowOff>521057</xdr:rowOff>
    </xdr:to>
    <xdr:pic>
      <xdr:nvPicPr>
        <xdr:cNvPr id="672" name="그림 671" descr="14FW NV 06_HAT_BR_KIDS.jpg"/>
        <xdr:cNvPicPr>
          <a:picLocks noChangeAspect="1"/>
        </xdr:cNvPicPr>
      </xdr:nvPicPr>
      <xdr:blipFill>
        <a:blip xmlns:r="http://schemas.openxmlformats.org/officeDocument/2006/relationships" r:embed="rId5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41614725"/>
          <a:ext cx="576000" cy="378182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129</xdr:row>
      <xdr:rowOff>142875</xdr:rowOff>
    </xdr:from>
    <xdr:to>
      <xdr:col>6</xdr:col>
      <xdr:colOff>651125</xdr:colOff>
      <xdr:row>129</xdr:row>
      <xdr:rowOff>540903</xdr:rowOff>
    </xdr:to>
    <xdr:pic>
      <xdr:nvPicPr>
        <xdr:cNvPr id="673" name="그림 672" descr="14FW NV 13_WIRE_BK.jpg"/>
        <xdr:cNvPicPr>
          <a:picLocks noChangeAspect="1"/>
        </xdr:cNvPicPr>
      </xdr:nvPicPr>
      <xdr:blipFill>
        <a:blip xmlns:r="http://schemas.openxmlformats.org/officeDocument/2006/relationships" r:embed="rId5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42281475"/>
          <a:ext cx="540000" cy="398028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130</xdr:row>
      <xdr:rowOff>142875</xdr:rowOff>
    </xdr:from>
    <xdr:to>
      <xdr:col>6</xdr:col>
      <xdr:colOff>651125</xdr:colOff>
      <xdr:row>130</xdr:row>
      <xdr:rowOff>540903</xdr:rowOff>
    </xdr:to>
    <xdr:pic>
      <xdr:nvPicPr>
        <xdr:cNvPr id="674" name="그림 673" descr="14FW NV 13_WIRE_PK.jpg"/>
        <xdr:cNvPicPr>
          <a:picLocks noChangeAspect="1"/>
        </xdr:cNvPicPr>
      </xdr:nvPicPr>
      <xdr:blipFill>
        <a:blip xmlns:r="http://schemas.openxmlformats.org/officeDocument/2006/relationships" r:embed="rId5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42948225"/>
          <a:ext cx="540000" cy="398028"/>
        </a:xfrm>
        <a:prstGeom prst="rect">
          <a:avLst/>
        </a:prstGeom>
      </xdr:spPr>
    </xdr:pic>
    <xdr:clientData/>
  </xdr:twoCellAnchor>
  <xdr:twoCellAnchor>
    <xdr:from>
      <xdr:col>6</xdr:col>
      <xdr:colOff>79375</xdr:colOff>
      <xdr:row>132</xdr:row>
      <xdr:rowOff>95250</xdr:rowOff>
    </xdr:from>
    <xdr:to>
      <xdr:col>6</xdr:col>
      <xdr:colOff>691375</xdr:colOff>
      <xdr:row>132</xdr:row>
      <xdr:rowOff>583613</xdr:rowOff>
    </xdr:to>
    <xdr:pic>
      <xdr:nvPicPr>
        <xdr:cNvPr id="675" name="그림 674" descr="14FW NV 08_TROOPER_BK.jp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250825" y="43567350"/>
          <a:ext cx="612000" cy="488363"/>
        </a:xfrm>
        <a:prstGeom prst="rect">
          <a:avLst/>
        </a:prstGeom>
      </xdr:spPr>
    </xdr:pic>
    <xdr:clientData/>
  </xdr:twoCellAnchor>
  <xdr:twoCellAnchor>
    <xdr:from>
      <xdr:col>6</xdr:col>
      <xdr:colOff>79375</xdr:colOff>
      <xdr:row>133</xdr:row>
      <xdr:rowOff>95250</xdr:rowOff>
    </xdr:from>
    <xdr:to>
      <xdr:col>6</xdr:col>
      <xdr:colOff>691375</xdr:colOff>
      <xdr:row>133</xdr:row>
      <xdr:rowOff>584466</xdr:rowOff>
    </xdr:to>
    <xdr:pic>
      <xdr:nvPicPr>
        <xdr:cNvPr id="676" name="그림 675" descr="14FW NV 09_TROOPER_BK.jpg"/>
        <xdr:cNvPicPr>
          <a:picLocks noChangeAspect="1"/>
        </xdr:cNvPicPr>
      </xdr:nvPicPr>
      <xdr:blipFill>
        <a:blip xmlns:r="http://schemas.openxmlformats.org/officeDocument/2006/relationships" r:embed="rId5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0825" y="44234100"/>
          <a:ext cx="612000" cy="489216"/>
        </a:xfrm>
        <a:prstGeom prst="rect">
          <a:avLst/>
        </a:prstGeom>
      </xdr:spPr>
    </xdr:pic>
    <xdr:clientData/>
  </xdr:twoCellAnchor>
  <xdr:twoCellAnchor>
    <xdr:from>
      <xdr:col>6</xdr:col>
      <xdr:colOff>79375</xdr:colOff>
      <xdr:row>135</xdr:row>
      <xdr:rowOff>95250</xdr:rowOff>
    </xdr:from>
    <xdr:to>
      <xdr:col>6</xdr:col>
      <xdr:colOff>691375</xdr:colOff>
      <xdr:row>135</xdr:row>
      <xdr:rowOff>571788</xdr:rowOff>
    </xdr:to>
    <xdr:pic>
      <xdr:nvPicPr>
        <xdr:cNvPr id="677" name="그림 676" descr="14FW NV 09_TROOPER_RE.jpg"/>
        <xdr:cNvPicPr>
          <a:picLocks noChangeAspect="1"/>
        </xdr:cNvPicPr>
      </xdr:nvPicPr>
      <xdr:blipFill>
        <a:blip xmlns:r="http://schemas.openxmlformats.org/officeDocument/2006/relationships" r:embed="rId6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0825" y="44900850"/>
          <a:ext cx="612000" cy="476538"/>
        </a:xfrm>
        <a:prstGeom prst="rect">
          <a:avLst/>
        </a:prstGeom>
      </xdr:spPr>
    </xdr:pic>
    <xdr:clientData/>
  </xdr:twoCellAnchor>
  <xdr:twoCellAnchor>
    <xdr:from>
      <xdr:col>6</xdr:col>
      <xdr:colOff>79375</xdr:colOff>
      <xdr:row>134</xdr:row>
      <xdr:rowOff>95250</xdr:rowOff>
    </xdr:from>
    <xdr:to>
      <xdr:col>6</xdr:col>
      <xdr:colOff>691375</xdr:colOff>
      <xdr:row>134</xdr:row>
      <xdr:rowOff>587687</xdr:rowOff>
    </xdr:to>
    <xdr:pic>
      <xdr:nvPicPr>
        <xdr:cNvPr id="678" name="그림 677" descr="14FW NV 09_TROOPER_PK.jpg"/>
        <xdr:cNvPicPr>
          <a:picLocks noChangeAspect="1"/>
        </xdr:cNvPicPr>
      </xdr:nvPicPr>
      <xdr:blipFill>
        <a:blip xmlns:r="http://schemas.openxmlformats.org/officeDocument/2006/relationships" r:embed="rId6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0825" y="45567600"/>
          <a:ext cx="612000" cy="492437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275</xdr:row>
      <xdr:rowOff>95250</xdr:rowOff>
    </xdr:from>
    <xdr:to>
      <xdr:col>6</xdr:col>
      <xdr:colOff>671250</xdr:colOff>
      <xdr:row>275</xdr:row>
      <xdr:rowOff>576240</xdr:rowOff>
    </xdr:to>
    <xdr:pic>
      <xdr:nvPicPr>
        <xdr:cNvPr id="679" name="그림 678" descr="14FW VB 02_WIRE_BK.jpg"/>
        <xdr:cNvPicPr>
          <a:picLocks noChangeAspect="1"/>
        </xdr:cNvPicPr>
      </xdr:nvPicPr>
      <xdr:blipFill>
        <a:blip xmlns:r="http://schemas.openxmlformats.org/officeDocument/2006/relationships" r:embed="rId6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46234350"/>
          <a:ext cx="576000" cy="48099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276</xdr:row>
      <xdr:rowOff>95250</xdr:rowOff>
    </xdr:from>
    <xdr:to>
      <xdr:col>6</xdr:col>
      <xdr:colOff>671250</xdr:colOff>
      <xdr:row>276</xdr:row>
      <xdr:rowOff>556583</xdr:rowOff>
    </xdr:to>
    <xdr:pic>
      <xdr:nvPicPr>
        <xdr:cNvPr id="680" name="그림 679" descr="14FW VB 02_WIRE_PK_KIDS.jpg"/>
        <xdr:cNvPicPr>
          <a:picLocks noChangeAspect="1"/>
        </xdr:cNvPicPr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46901100"/>
          <a:ext cx="576000" cy="461333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277</xdr:row>
      <xdr:rowOff>95250</xdr:rowOff>
    </xdr:from>
    <xdr:to>
      <xdr:col>6</xdr:col>
      <xdr:colOff>671250</xdr:colOff>
      <xdr:row>277</xdr:row>
      <xdr:rowOff>556583</xdr:rowOff>
    </xdr:to>
    <xdr:pic>
      <xdr:nvPicPr>
        <xdr:cNvPr id="681" name="그림 680" descr="14FW VB 04_WIRE_GY.jpg"/>
        <xdr:cNvPicPr>
          <a:picLocks noChangeAspect="1"/>
        </xdr:cNvPicPr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47567850"/>
          <a:ext cx="576000" cy="461333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278</xdr:row>
      <xdr:rowOff>95250</xdr:rowOff>
    </xdr:from>
    <xdr:to>
      <xdr:col>6</xdr:col>
      <xdr:colOff>671250</xdr:colOff>
      <xdr:row>278</xdr:row>
      <xdr:rowOff>571331</xdr:rowOff>
    </xdr:to>
    <xdr:pic>
      <xdr:nvPicPr>
        <xdr:cNvPr id="682" name="그림 681" descr="14FW VB 11_WIRE_GY.jpg"/>
        <xdr:cNvPicPr>
          <a:picLocks noChangeAspect="1"/>
        </xdr:cNvPicPr>
      </xdr:nvPicPr>
      <xdr:blipFill>
        <a:blip xmlns:r="http://schemas.openxmlformats.org/officeDocument/2006/relationships" r:embed="rId6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48234600"/>
          <a:ext cx="576000" cy="476081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279</xdr:row>
      <xdr:rowOff>95250</xdr:rowOff>
    </xdr:from>
    <xdr:to>
      <xdr:col>6</xdr:col>
      <xdr:colOff>671250</xdr:colOff>
      <xdr:row>279</xdr:row>
      <xdr:rowOff>556583</xdr:rowOff>
    </xdr:to>
    <xdr:pic>
      <xdr:nvPicPr>
        <xdr:cNvPr id="683" name="그림 682" descr="14FW VB 07_WIRE_PK_KIDS.jpg"/>
        <xdr:cNvPicPr>
          <a:picLocks noChangeAspect="1"/>
        </xdr:cNvPicPr>
      </xdr:nvPicPr>
      <xdr:blipFill>
        <a:blip xmlns:r="http://schemas.openxmlformats.org/officeDocument/2006/relationships" r:embed="rId6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48901350"/>
          <a:ext cx="576000" cy="461333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280</xdr:row>
      <xdr:rowOff>95250</xdr:rowOff>
    </xdr:from>
    <xdr:to>
      <xdr:col>6</xdr:col>
      <xdr:colOff>671250</xdr:colOff>
      <xdr:row>280</xdr:row>
      <xdr:rowOff>556583</xdr:rowOff>
    </xdr:to>
    <xdr:pic>
      <xdr:nvPicPr>
        <xdr:cNvPr id="684" name="그림 683" descr="14FW VB 07_WIRE_YE_KIDS.jpg"/>
        <xdr:cNvPicPr>
          <a:picLocks noChangeAspect="1"/>
        </xdr:cNvPicPr>
      </xdr:nvPicPr>
      <xdr:blipFill>
        <a:blip xmlns:r="http://schemas.openxmlformats.org/officeDocument/2006/relationships" r:embed="rId6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49568100"/>
          <a:ext cx="576000" cy="461333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9</xdr:row>
      <xdr:rowOff>95250</xdr:rowOff>
    </xdr:from>
    <xdr:to>
      <xdr:col>6</xdr:col>
      <xdr:colOff>651125</xdr:colOff>
      <xdr:row>9</xdr:row>
      <xdr:rowOff>592716</xdr:rowOff>
    </xdr:to>
    <xdr:pic>
      <xdr:nvPicPr>
        <xdr:cNvPr id="685" name="그림 684" descr="01-GY.PNG"/>
        <xdr:cNvPicPr>
          <a:picLocks noChangeAspect="1"/>
        </xdr:cNvPicPr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0234850"/>
          <a:ext cx="540000" cy="497466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10</xdr:row>
      <xdr:rowOff>95250</xdr:rowOff>
    </xdr:from>
    <xdr:to>
      <xdr:col>6</xdr:col>
      <xdr:colOff>651125</xdr:colOff>
      <xdr:row>10</xdr:row>
      <xdr:rowOff>593857</xdr:rowOff>
    </xdr:to>
    <xdr:pic>
      <xdr:nvPicPr>
        <xdr:cNvPr id="686" name="그림 685" descr="01-PK.PNG"/>
        <xdr:cNvPicPr>
          <a:picLocks noChangeAspect="1"/>
        </xdr:cNvPicPr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0901600"/>
          <a:ext cx="540000" cy="498607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11</xdr:row>
      <xdr:rowOff>95250</xdr:rowOff>
    </xdr:from>
    <xdr:to>
      <xdr:col>6</xdr:col>
      <xdr:colOff>651125</xdr:colOff>
      <xdr:row>11</xdr:row>
      <xdr:rowOff>509704</xdr:rowOff>
    </xdr:to>
    <xdr:pic>
      <xdr:nvPicPr>
        <xdr:cNvPr id="687" name="그림 686" descr="06-WH.PNG"/>
        <xdr:cNvPicPr>
          <a:picLocks noChangeAspect="1"/>
        </xdr:cNvPicPr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1568350"/>
          <a:ext cx="540000" cy="414454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12</xdr:row>
      <xdr:rowOff>95250</xdr:rowOff>
    </xdr:from>
    <xdr:to>
      <xdr:col>6</xdr:col>
      <xdr:colOff>651125</xdr:colOff>
      <xdr:row>12</xdr:row>
      <xdr:rowOff>503653</xdr:rowOff>
    </xdr:to>
    <xdr:pic>
      <xdr:nvPicPr>
        <xdr:cNvPr id="688" name="그림 687" descr="08-RD.PNG"/>
        <xdr:cNvPicPr>
          <a:picLocks noChangeAspect="1"/>
        </xdr:cNvPicPr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2235100"/>
          <a:ext cx="540000" cy="408403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13</xdr:row>
      <xdr:rowOff>95250</xdr:rowOff>
    </xdr:from>
    <xdr:to>
      <xdr:col>6</xdr:col>
      <xdr:colOff>651125</xdr:colOff>
      <xdr:row>13</xdr:row>
      <xdr:rowOff>560297</xdr:rowOff>
    </xdr:to>
    <xdr:pic>
      <xdr:nvPicPr>
        <xdr:cNvPr id="689" name="그림 688" descr="09-BK.PNG"/>
        <xdr:cNvPicPr>
          <a:picLocks noChangeAspect="1"/>
        </xdr:cNvPicPr>
      </xdr:nvPicPr>
      <xdr:blipFill>
        <a:blip xmlns:r="http://schemas.openxmlformats.org/officeDocument/2006/relationships" r:embed="rId7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>
        <a:xfrm>
          <a:off x="282575" y="52901850"/>
          <a:ext cx="540000" cy="465047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154</xdr:row>
      <xdr:rowOff>63500</xdr:rowOff>
    </xdr:from>
    <xdr:to>
      <xdr:col>6</xdr:col>
      <xdr:colOff>651125</xdr:colOff>
      <xdr:row>154</xdr:row>
      <xdr:rowOff>627715</xdr:rowOff>
    </xdr:to>
    <xdr:pic>
      <xdr:nvPicPr>
        <xdr:cNvPr id="690" name="그림 689" descr="K-145.jpg"/>
        <xdr:cNvPicPr>
          <a:picLocks noChangeAspect="1"/>
        </xdr:cNvPicPr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3536850"/>
          <a:ext cx="540000" cy="564215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155</xdr:row>
      <xdr:rowOff>63500</xdr:rowOff>
    </xdr:from>
    <xdr:to>
      <xdr:col>6</xdr:col>
      <xdr:colOff>615125</xdr:colOff>
      <xdr:row>155</xdr:row>
      <xdr:rowOff>590101</xdr:rowOff>
    </xdr:to>
    <xdr:pic>
      <xdr:nvPicPr>
        <xdr:cNvPr id="691" name="그림 690" descr="K-146.jpg"/>
        <xdr:cNvPicPr>
          <a:picLocks noChangeAspect="1"/>
        </xdr:cNvPicPr>
      </xdr:nvPicPr>
      <xdr:blipFill>
        <a:blip xmlns:r="http://schemas.openxmlformats.org/officeDocument/2006/relationships" r:embed="rId7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4203600"/>
          <a:ext cx="504000" cy="526601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202</xdr:row>
      <xdr:rowOff>127000</xdr:rowOff>
    </xdr:from>
    <xdr:to>
      <xdr:col>6</xdr:col>
      <xdr:colOff>651125</xdr:colOff>
      <xdr:row>202</xdr:row>
      <xdr:rowOff>556060</xdr:rowOff>
    </xdr:to>
    <xdr:pic>
      <xdr:nvPicPr>
        <xdr:cNvPr id="692" name="그림 691" descr="K-164.jpg"/>
        <xdr:cNvPicPr>
          <a:picLocks noChangeAspect="1"/>
        </xdr:cNvPicPr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4933850"/>
          <a:ext cx="540000" cy="429060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203</xdr:row>
      <xdr:rowOff>127000</xdr:rowOff>
    </xdr:from>
    <xdr:to>
      <xdr:col>6</xdr:col>
      <xdr:colOff>651125</xdr:colOff>
      <xdr:row>203</xdr:row>
      <xdr:rowOff>558040</xdr:rowOff>
    </xdr:to>
    <xdr:pic>
      <xdr:nvPicPr>
        <xdr:cNvPr id="693" name="그림 692" descr="K-166.jpg"/>
        <xdr:cNvPicPr>
          <a:picLocks noChangeAspect="1"/>
        </xdr:cNvPicPr>
      </xdr:nvPicPr>
      <xdr:blipFill>
        <a:blip xmlns:r="http://schemas.openxmlformats.org/officeDocument/2006/relationships" r:embed="rId7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5600600"/>
          <a:ext cx="540000" cy="431040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201</xdr:row>
      <xdr:rowOff>111125</xdr:rowOff>
    </xdr:from>
    <xdr:to>
      <xdr:col>6</xdr:col>
      <xdr:colOff>651125</xdr:colOff>
      <xdr:row>201</xdr:row>
      <xdr:rowOff>537477</xdr:rowOff>
    </xdr:to>
    <xdr:pic>
      <xdr:nvPicPr>
        <xdr:cNvPr id="694" name="그림 693" descr="K-165.jpg"/>
        <xdr:cNvPicPr>
          <a:picLocks noChangeAspect="1"/>
        </xdr:cNvPicPr>
      </xdr:nvPicPr>
      <xdr:blipFill>
        <a:blip xmlns:r="http://schemas.openxmlformats.org/officeDocument/2006/relationships" r:embed="rId7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6251475"/>
          <a:ext cx="540000" cy="426352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200</xdr:row>
      <xdr:rowOff>79375</xdr:rowOff>
    </xdr:from>
    <xdr:to>
      <xdr:col>6</xdr:col>
      <xdr:colOff>631000</xdr:colOff>
      <xdr:row>200</xdr:row>
      <xdr:rowOff>585586</xdr:rowOff>
    </xdr:to>
    <xdr:pic>
      <xdr:nvPicPr>
        <xdr:cNvPr id="695" name="그림 694" descr="K-150.jpg"/>
        <xdr:cNvPicPr>
          <a:picLocks noChangeAspect="1"/>
        </xdr:cNvPicPr>
      </xdr:nvPicPr>
      <xdr:blipFill>
        <a:blip xmlns:r="http://schemas.openxmlformats.org/officeDocument/2006/relationships" r:embed="rId7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793750" y="2569482"/>
          <a:ext cx="504000" cy="506211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72</xdr:row>
      <xdr:rowOff>79374</xdr:rowOff>
    </xdr:from>
    <xdr:to>
      <xdr:col>6</xdr:col>
      <xdr:colOff>671250</xdr:colOff>
      <xdr:row>72</xdr:row>
      <xdr:rowOff>604922</xdr:rowOff>
    </xdr:to>
    <xdr:pic>
      <xdr:nvPicPr>
        <xdr:cNvPr id="696" name="그림 695" descr="d_0318.jpg"/>
        <xdr:cNvPicPr>
          <a:picLocks noChangeAspect="1"/>
        </xdr:cNvPicPr>
      </xdr:nvPicPr>
      <xdr:blipFill>
        <a:blip xmlns:r="http://schemas.openxmlformats.org/officeDocument/2006/relationships" r:embed="rId7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57553224"/>
          <a:ext cx="576000" cy="525548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73</xdr:row>
      <xdr:rowOff>63500</xdr:rowOff>
    </xdr:from>
    <xdr:to>
      <xdr:col>6</xdr:col>
      <xdr:colOff>671250</xdr:colOff>
      <xdr:row>73</xdr:row>
      <xdr:rowOff>589048</xdr:rowOff>
    </xdr:to>
    <xdr:pic>
      <xdr:nvPicPr>
        <xdr:cNvPr id="697" name="그림 696" descr="d_0312.jpg"/>
        <xdr:cNvPicPr>
          <a:picLocks noChangeAspect="1"/>
        </xdr:cNvPicPr>
      </xdr:nvPicPr>
      <xdr:blipFill>
        <a:blip xmlns:r="http://schemas.openxmlformats.org/officeDocument/2006/relationships" r:embed="rId8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58204100"/>
          <a:ext cx="576000" cy="525548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74</xdr:row>
      <xdr:rowOff>95250</xdr:rowOff>
    </xdr:from>
    <xdr:to>
      <xdr:col>6</xdr:col>
      <xdr:colOff>687125</xdr:colOff>
      <xdr:row>74</xdr:row>
      <xdr:rowOff>574549</xdr:rowOff>
    </xdr:to>
    <xdr:pic>
      <xdr:nvPicPr>
        <xdr:cNvPr id="698" name="그림 697" descr="d_0341.jpg"/>
        <xdr:cNvPicPr>
          <a:picLocks noChangeAspect="1"/>
        </xdr:cNvPicPr>
      </xdr:nvPicPr>
      <xdr:blipFill>
        <a:blip xmlns:r="http://schemas.openxmlformats.org/officeDocument/2006/relationships" r:embed="rId8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58902600"/>
          <a:ext cx="576000" cy="479299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75</xdr:row>
      <xdr:rowOff>95250</xdr:rowOff>
    </xdr:from>
    <xdr:to>
      <xdr:col>6</xdr:col>
      <xdr:colOff>671250</xdr:colOff>
      <xdr:row>75</xdr:row>
      <xdr:rowOff>574549</xdr:rowOff>
    </xdr:to>
    <xdr:pic>
      <xdr:nvPicPr>
        <xdr:cNvPr id="699" name="그림 698" descr="d_0337.jpg"/>
        <xdr:cNvPicPr>
          <a:picLocks noChangeAspect="1"/>
        </xdr:cNvPicPr>
      </xdr:nvPicPr>
      <xdr:blipFill>
        <a:blip xmlns:r="http://schemas.openxmlformats.org/officeDocument/2006/relationships" r:embed="rId8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700" y="59569350"/>
          <a:ext cx="576000" cy="479299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76</xdr:row>
      <xdr:rowOff>63501</xdr:rowOff>
    </xdr:from>
    <xdr:to>
      <xdr:col>6</xdr:col>
      <xdr:colOff>631000</xdr:colOff>
      <xdr:row>76</xdr:row>
      <xdr:rowOff>632956</xdr:rowOff>
    </xdr:to>
    <xdr:pic>
      <xdr:nvPicPr>
        <xdr:cNvPr id="700" name="그림 699" descr="d_0354.jpg"/>
        <xdr:cNvPicPr>
          <a:picLocks noChangeAspect="1"/>
        </xdr:cNvPicPr>
      </xdr:nvPicPr>
      <xdr:blipFill>
        <a:blip xmlns:r="http://schemas.openxmlformats.org/officeDocument/2006/relationships" r:embed="rId8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8450" y="60204351"/>
          <a:ext cx="504000" cy="569455"/>
        </a:xfrm>
        <a:prstGeom prst="rect">
          <a:avLst/>
        </a:prstGeom>
      </xdr:spPr>
    </xdr:pic>
    <xdr:clientData/>
  </xdr:twoCellAnchor>
  <xdr:twoCellAnchor>
    <xdr:from>
      <xdr:col>6</xdr:col>
      <xdr:colOff>111125</xdr:colOff>
      <xdr:row>67</xdr:row>
      <xdr:rowOff>63501</xdr:rowOff>
    </xdr:from>
    <xdr:to>
      <xdr:col>6</xdr:col>
      <xdr:colOff>651125</xdr:colOff>
      <xdr:row>67</xdr:row>
      <xdr:rowOff>598442</xdr:rowOff>
    </xdr:to>
    <xdr:pic>
      <xdr:nvPicPr>
        <xdr:cNvPr id="701" name="그림 700" descr="d_1023.jpg"/>
        <xdr:cNvPicPr>
          <a:picLocks noChangeAspect="1"/>
        </xdr:cNvPicPr>
      </xdr:nvPicPr>
      <xdr:blipFill>
        <a:blip xmlns:r="http://schemas.openxmlformats.org/officeDocument/2006/relationships" r:embed="rId8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2575" y="60871101"/>
          <a:ext cx="540000" cy="534941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85</xdr:row>
      <xdr:rowOff>95250</xdr:rowOff>
    </xdr:from>
    <xdr:to>
      <xdr:col>6</xdr:col>
      <xdr:colOff>648856</xdr:colOff>
      <xdr:row>85</xdr:row>
      <xdr:rowOff>531039</xdr:rowOff>
    </xdr:to>
    <xdr:pic>
      <xdr:nvPicPr>
        <xdr:cNvPr id="702" name="그림 701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61569600"/>
          <a:ext cx="540000" cy="435789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86</xdr:row>
      <xdr:rowOff>122464</xdr:rowOff>
    </xdr:from>
    <xdr:to>
      <xdr:col>6</xdr:col>
      <xdr:colOff>662463</xdr:colOff>
      <xdr:row>86</xdr:row>
      <xdr:rowOff>558253</xdr:rowOff>
    </xdr:to>
    <xdr:pic>
      <xdr:nvPicPr>
        <xdr:cNvPr id="703" name="그림 702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8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62263564"/>
          <a:ext cx="540000" cy="435789"/>
        </a:xfrm>
        <a:prstGeom prst="rect">
          <a:avLst/>
        </a:prstGeom>
      </xdr:spPr>
    </xdr:pic>
    <xdr:clientData/>
  </xdr:twoCellAnchor>
  <xdr:twoCellAnchor>
    <xdr:from>
      <xdr:col>6</xdr:col>
      <xdr:colOff>163284</xdr:colOff>
      <xdr:row>57</xdr:row>
      <xdr:rowOff>68037</xdr:rowOff>
    </xdr:from>
    <xdr:to>
      <xdr:col>6</xdr:col>
      <xdr:colOff>595284</xdr:colOff>
      <xdr:row>57</xdr:row>
      <xdr:rowOff>612774</xdr:rowOff>
    </xdr:to>
    <xdr:pic>
      <xdr:nvPicPr>
        <xdr:cNvPr id="704" name="그림 703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830034" y="3102430"/>
          <a:ext cx="432000" cy="544737"/>
        </a:xfrm>
        <a:prstGeom prst="rect">
          <a:avLst/>
        </a:prstGeom>
      </xdr:spPr>
    </xdr:pic>
    <xdr:clientData/>
  </xdr:twoCellAnchor>
  <xdr:twoCellAnchor>
    <xdr:from>
      <xdr:col>6</xdr:col>
      <xdr:colOff>163284</xdr:colOff>
      <xdr:row>58</xdr:row>
      <xdr:rowOff>54428</xdr:rowOff>
    </xdr:from>
    <xdr:to>
      <xdr:col>6</xdr:col>
      <xdr:colOff>559284</xdr:colOff>
      <xdr:row>58</xdr:row>
      <xdr:rowOff>626958</xdr:rowOff>
    </xdr:to>
    <xdr:pic>
      <xdr:nvPicPr>
        <xdr:cNvPr id="705" name="그림 704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63529028"/>
          <a:ext cx="396000" cy="57253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59</xdr:row>
      <xdr:rowOff>54428</xdr:rowOff>
    </xdr:from>
    <xdr:to>
      <xdr:col>6</xdr:col>
      <xdr:colOff>572891</xdr:colOff>
      <xdr:row>59</xdr:row>
      <xdr:rowOff>623530</xdr:rowOff>
    </xdr:to>
    <xdr:pic>
      <xdr:nvPicPr>
        <xdr:cNvPr id="706" name="그림 705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48341" y="64195778"/>
          <a:ext cx="396000" cy="569102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63</xdr:row>
      <xdr:rowOff>81643</xdr:rowOff>
    </xdr:from>
    <xdr:to>
      <xdr:col>6</xdr:col>
      <xdr:colOff>648856</xdr:colOff>
      <xdr:row>63</xdr:row>
      <xdr:rowOff>579916</xdr:rowOff>
    </xdr:to>
    <xdr:pic>
      <xdr:nvPicPr>
        <xdr:cNvPr id="707" name="그림 706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64889743"/>
          <a:ext cx="540000" cy="498273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64</xdr:row>
      <xdr:rowOff>81642</xdr:rowOff>
    </xdr:from>
    <xdr:to>
      <xdr:col>6</xdr:col>
      <xdr:colOff>648856</xdr:colOff>
      <xdr:row>64</xdr:row>
      <xdr:rowOff>579915</xdr:rowOff>
    </xdr:to>
    <xdr:pic>
      <xdr:nvPicPr>
        <xdr:cNvPr id="708" name="그림 707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65556492"/>
          <a:ext cx="540000" cy="498273"/>
        </a:xfrm>
        <a:prstGeom prst="rect">
          <a:avLst/>
        </a:prstGeom>
      </xdr:spPr>
    </xdr:pic>
    <xdr:clientData/>
  </xdr:twoCellAnchor>
  <xdr:twoCellAnchor>
    <xdr:from>
      <xdr:col>6</xdr:col>
      <xdr:colOff>149677</xdr:colOff>
      <xdr:row>77</xdr:row>
      <xdr:rowOff>68036</xdr:rowOff>
    </xdr:from>
    <xdr:to>
      <xdr:col>6</xdr:col>
      <xdr:colOff>617677</xdr:colOff>
      <xdr:row>77</xdr:row>
      <xdr:rowOff>595334</xdr:rowOff>
    </xdr:to>
    <xdr:pic>
      <xdr:nvPicPr>
        <xdr:cNvPr id="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21127" y="6620963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78</xdr:row>
      <xdr:rowOff>54428</xdr:rowOff>
    </xdr:from>
    <xdr:to>
      <xdr:col>6</xdr:col>
      <xdr:colOff>626463</xdr:colOff>
      <xdr:row>78</xdr:row>
      <xdr:rowOff>596821</xdr:rowOff>
    </xdr:to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6686277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163284</xdr:colOff>
      <xdr:row>79</xdr:row>
      <xdr:rowOff>40821</xdr:rowOff>
    </xdr:from>
    <xdr:to>
      <xdr:col>6</xdr:col>
      <xdr:colOff>559284</xdr:colOff>
      <xdr:row>79</xdr:row>
      <xdr:rowOff>618889</xdr:rowOff>
    </xdr:to>
    <xdr:pic>
      <xdr:nvPicPr>
        <xdr:cNvPr id="711" name="그림 710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67515921"/>
          <a:ext cx="396000" cy="578068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84</xdr:row>
      <xdr:rowOff>95249</xdr:rowOff>
    </xdr:from>
    <xdr:to>
      <xdr:col>6</xdr:col>
      <xdr:colOff>626463</xdr:colOff>
      <xdr:row>84</xdr:row>
      <xdr:rowOff>601888</xdr:rowOff>
    </xdr:to>
    <xdr:pic>
      <xdr:nvPicPr>
        <xdr:cNvPr id="712" name="그림 711" descr="14FW_ELSTINKO_MTM_14_NY_KIDS.jpg"/>
        <xdr:cNvPicPr>
          <a:picLocks noChangeAspect="1"/>
        </xdr:cNvPicPr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68237099"/>
          <a:ext cx="504000" cy="506639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87</xdr:row>
      <xdr:rowOff>81642</xdr:rowOff>
    </xdr:from>
    <xdr:to>
      <xdr:col>6</xdr:col>
      <xdr:colOff>626463</xdr:colOff>
      <xdr:row>87</xdr:row>
      <xdr:rowOff>588281</xdr:rowOff>
    </xdr:to>
    <xdr:pic>
      <xdr:nvPicPr>
        <xdr:cNvPr id="713" name="그림 712" descr="14FW_ELSTINKO_MTM_13_RE_KIDS.jpg"/>
        <xdr:cNvPicPr>
          <a:picLocks noChangeAspect="1"/>
        </xdr:cNvPicPr>
      </xdr:nvPicPr>
      <xdr:blipFill>
        <a:blip xmlns:r="http://schemas.openxmlformats.org/officeDocument/2006/relationships" r:embed="rId9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68890242"/>
          <a:ext cx="504000" cy="506639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80</xdr:row>
      <xdr:rowOff>54430</xdr:rowOff>
    </xdr:from>
    <xdr:to>
      <xdr:col>6</xdr:col>
      <xdr:colOff>572891</xdr:colOff>
      <xdr:row>80</xdr:row>
      <xdr:rowOff>613357</xdr:rowOff>
    </xdr:to>
    <xdr:pic>
      <xdr:nvPicPr>
        <xdr:cNvPr id="714" name="그림 713" descr="14FW_ELSTINKO_HOOD_01_BL_KIDS.jpg"/>
        <xdr:cNvPicPr>
          <a:picLocks noChangeAspect="1"/>
        </xdr:cNvPicPr>
      </xdr:nvPicPr>
      <xdr:blipFill>
        <a:blip xmlns:r="http://schemas.openxmlformats.org/officeDocument/2006/relationships" r:embed="rId9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48341" y="69529780"/>
          <a:ext cx="396000" cy="558927"/>
        </a:xfrm>
        <a:prstGeom prst="rect">
          <a:avLst/>
        </a:prstGeom>
      </xdr:spPr>
    </xdr:pic>
    <xdr:clientData/>
  </xdr:twoCellAnchor>
  <xdr:twoCellAnchor>
    <xdr:from>
      <xdr:col>6</xdr:col>
      <xdr:colOff>163284</xdr:colOff>
      <xdr:row>81</xdr:row>
      <xdr:rowOff>54429</xdr:rowOff>
    </xdr:from>
    <xdr:to>
      <xdr:col>6</xdr:col>
      <xdr:colOff>559284</xdr:colOff>
      <xdr:row>81</xdr:row>
      <xdr:rowOff>607502</xdr:rowOff>
    </xdr:to>
    <xdr:pic>
      <xdr:nvPicPr>
        <xdr:cNvPr id="715" name="그림 714" descr="14FW_ELSTINKO_HOOD_01_PK_KIDS.jpg"/>
        <xdr:cNvPicPr>
          <a:picLocks noChangeAspect="1"/>
        </xdr:cNvPicPr>
      </xdr:nvPicPr>
      <xdr:blipFill>
        <a:blip xmlns:r="http://schemas.openxmlformats.org/officeDocument/2006/relationships" r:embed="rId9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70196529"/>
          <a:ext cx="396000" cy="553073"/>
        </a:xfrm>
        <a:prstGeom prst="rect">
          <a:avLst/>
        </a:prstGeom>
      </xdr:spPr>
    </xdr:pic>
    <xdr:clientData/>
  </xdr:twoCellAnchor>
  <xdr:twoCellAnchor>
    <xdr:from>
      <xdr:col>6</xdr:col>
      <xdr:colOff>244926</xdr:colOff>
      <xdr:row>71</xdr:row>
      <xdr:rowOff>40822</xdr:rowOff>
    </xdr:from>
    <xdr:to>
      <xdr:col>6</xdr:col>
      <xdr:colOff>496926</xdr:colOff>
      <xdr:row>71</xdr:row>
      <xdr:rowOff>607114</xdr:rowOff>
    </xdr:to>
    <xdr:pic>
      <xdr:nvPicPr>
        <xdr:cNvPr id="716" name="그림 715" descr="14FW ELSTINKO_PANTS_03_BK_KIDS.jpg"/>
        <xdr:cNvPicPr>
          <a:picLocks noChangeAspect="1"/>
        </xdr:cNvPicPr>
      </xdr:nvPicPr>
      <xdr:blipFill>
        <a:blip xmlns:r="http://schemas.openxmlformats.org/officeDocument/2006/relationships" r:embed="rId9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16376" y="70849672"/>
          <a:ext cx="252000" cy="566292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88</xdr:row>
      <xdr:rowOff>108857</xdr:rowOff>
    </xdr:from>
    <xdr:to>
      <xdr:col>6</xdr:col>
      <xdr:colOff>671249</xdr:colOff>
      <xdr:row>88</xdr:row>
      <xdr:rowOff>560950</xdr:rowOff>
    </xdr:to>
    <xdr:pic>
      <xdr:nvPicPr>
        <xdr:cNvPr id="717" name="그림 716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10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71584457"/>
          <a:ext cx="576000" cy="452093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95</xdr:row>
      <xdr:rowOff>108856</xdr:rowOff>
    </xdr:from>
    <xdr:to>
      <xdr:col>6</xdr:col>
      <xdr:colOff>671249</xdr:colOff>
      <xdr:row>95</xdr:row>
      <xdr:rowOff>578826</xdr:rowOff>
    </xdr:to>
    <xdr:pic>
      <xdr:nvPicPr>
        <xdr:cNvPr id="718" name="그림 717" descr="2014-04-07 15;53;30.PNG"/>
        <xdr:cNvPicPr>
          <a:picLocks noChangeAspect="1"/>
        </xdr:cNvPicPr>
      </xdr:nvPicPr>
      <xdr:blipFill>
        <a:blip xmlns:r="http://schemas.openxmlformats.org/officeDocument/2006/relationships" r:embed="rId10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72251206"/>
          <a:ext cx="576000" cy="46997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111</xdr:row>
      <xdr:rowOff>95250</xdr:rowOff>
    </xdr:from>
    <xdr:to>
      <xdr:col>6</xdr:col>
      <xdr:colOff>648856</xdr:colOff>
      <xdr:row>111</xdr:row>
      <xdr:rowOff>552877</xdr:rowOff>
    </xdr:to>
    <xdr:pic>
      <xdr:nvPicPr>
        <xdr:cNvPr id="719" name="그림 718" descr="2014-01-06_120518.png"/>
        <xdr:cNvPicPr>
          <a:picLocks noChangeAspect="1"/>
        </xdr:cNvPicPr>
      </xdr:nvPicPr>
      <xdr:blipFill>
        <a:blip xmlns:r="http://schemas.openxmlformats.org/officeDocument/2006/relationships" r:embed="rId10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72904350"/>
          <a:ext cx="540000" cy="457627"/>
        </a:xfrm>
        <a:prstGeom prst="rect">
          <a:avLst/>
        </a:prstGeom>
      </xdr:spPr>
    </xdr:pic>
    <xdr:clientData/>
  </xdr:twoCellAnchor>
  <xdr:twoCellAnchor>
    <xdr:from>
      <xdr:col>6</xdr:col>
      <xdr:colOff>149678</xdr:colOff>
      <xdr:row>121</xdr:row>
      <xdr:rowOff>108856</xdr:rowOff>
    </xdr:from>
    <xdr:to>
      <xdr:col>6</xdr:col>
      <xdr:colOff>593908</xdr:colOff>
      <xdr:row>121</xdr:row>
      <xdr:rowOff>576856</xdr:rowOff>
    </xdr:to>
    <xdr:pic>
      <xdr:nvPicPr>
        <xdr:cNvPr id="721" name="그림 720" descr="2014-04-14_180656.png"/>
        <xdr:cNvPicPr>
          <a:picLocks noChangeAspect="1"/>
        </xdr:cNvPicPr>
      </xdr:nvPicPr>
      <xdr:blipFill>
        <a:blip xmlns:r="http://schemas.openxmlformats.org/officeDocument/2006/relationships" r:embed="rId10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1128" y="74251456"/>
          <a:ext cx="444230" cy="468000"/>
        </a:xfrm>
        <a:prstGeom prst="rect">
          <a:avLst/>
        </a:prstGeom>
      </xdr:spPr>
    </xdr:pic>
    <xdr:clientData/>
  </xdr:twoCellAnchor>
  <xdr:twoCellAnchor>
    <xdr:from>
      <xdr:col>6</xdr:col>
      <xdr:colOff>149677</xdr:colOff>
      <xdr:row>119</xdr:row>
      <xdr:rowOff>108855</xdr:rowOff>
    </xdr:from>
    <xdr:to>
      <xdr:col>6</xdr:col>
      <xdr:colOff>661622</xdr:colOff>
      <xdr:row>119</xdr:row>
      <xdr:rowOff>576855</xdr:rowOff>
    </xdr:to>
    <xdr:pic>
      <xdr:nvPicPr>
        <xdr:cNvPr id="722" name="그림 721" descr="2014-04-14_180700.png"/>
        <xdr:cNvPicPr>
          <a:picLocks noChangeAspect="1"/>
        </xdr:cNvPicPr>
      </xdr:nvPicPr>
      <xdr:blipFill>
        <a:blip xmlns:r="http://schemas.openxmlformats.org/officeDocument/2006/relationships" r:embed="rId10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1127" y="74918205"/>
          <a:ext cx="511945" cy="468000"/>
        </a:xfrm>
        <a:prstGeom prst="rect">
          <a:avLst/>
        </a:prstGeom>
      </xdr:spPr>
    </xdr:pic>
    <xdr:clientData/>
  </xdr:twoCellAnchor>
  <xdr:twoCellAnchor>
    <xdr:from>
      <xdr:col>6</xdr:col>
      <xdr:colOff>149678</xdr:colOff>
      <xdr:row>122</xdr:row>
      <xdr:rowOff>108856</xdr:rowOff>
    </xdr:from>
    <xdr:to>
      <xdr:col>6</xdr:col>
      <xdr:colOff>621499</xdr:colOff>
      <xdr:row>122</xdr:row>
      <xdr:rowOff>576856</xdr:rowOff>
    </xdr:to>
    <xdr:pic>
      <xdr:nvPicPr>
        <xdr:cNvPr id="724" name="그림 723" descr="2014-04-14_180718.png"/>
        <xdr:cNvPicPr>
          <a:picLocks noChangeAspect="1"/>
        </xdr:cNvPicPr>
      </xdr:nvPicPr>
      <xdr:blipFill>
        <a:blip xmlns:r="http://schemas.openxmlformats.org/officeDocument/2006/relationships" r:embed="rId10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1128" y="76251706"/>
          <a:ext cx="471821" cy="468000"/>
        </a:xfrm>
        <a:prstGeom prst="rect">
          <a:avLst/>
        </a:prstGeom>
      </xdr:spPr>
    </xdr:pic>
    <xdr:clientData/>
  </xdr:twoCellAnchor>
  <xdr:twoCellAnchor>
    <xdr:from>
      <xdr:col>6</xdr:col>
      <xdr:colOff>149677</xdr:colOff>
      <xdr:row>120</xdr:row>
      <xdr:rowOff>108856</xdr:rowOff>
    </xdr:from>
    <xdr:to>
      <xdr:col>6</xdr:col>
      <xdr:colOff>624805</xdr:colOff>
      <xdr:row>120</xdr:row>
      <xdr:rowOff>576856</xdr:rowOff>
    </xdr:to>
    <xdr:pic>
      <xdr:nvPicPr>
        <xdr:cNvPr id="725" name="그림 724" descr="2014-04-14_180724.png"/>
        <xdr:cNvPicPr>
          <a:picLocks noChangeAspect="1"/>
        </xdr:cNvPicPr>
      </xdr:nvPicPr>
      <xdr:blipFill>
        <a:blip xmlns:r="http://schemas.openxmlformats.org/officeDocument/2006/relationships" r:embed="rId10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1127" y="76918456"/>
          <a:ext cx="475128" cy="468000"/>
        </a:xfrm>
        <a:prstGeom prst="rect">
          <a:avLst/>
        </a:prstGeom>
      </xdr:spPr>
    </xdr:pic>
    <xdr:clientData/>
  </xdr:twoCellAnchor>
  <xdr:twoCellAnchor>
    <xdr:from>
      <xdr:col>6</xdr:col>
      <xdr:colOff>163284</xdr:colOff>
      <xdr:row>106</xdr:row>
      <xdr:rowOff>81644</xdr:rowOff>
    </xdr:from>
    <xdr:to>
      <xdr:col>6</xdr:col>
      <xdr:colOff>595284</xdr:colOff>
      <xdr:row>106</xdr:row>
      <xdr:rowOff>598180</xdr:rowOff>
    </xdr:to>
    <xdr:pic>
      <xdr:nvPicPr>
        <xdr:cNvPr id="726" name="그림 725" descr="2014-04-03_112621.png"/>
        <xdr:cNvPicPr>
          <a:picLocks noChangeAspect="1"/>
        </xdr:cNvPicPr>
      </xdr:nvPicPr>
      <xdr:blipFill>
        <a:blip xmlns:r="http://schemas.openxmlformats.org/officeDocument/2006/relationships" r:embed="rId10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77557994"/>
          <a:ext cx="432000" cy="516536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283</xdr:row>
      <xdr:rowOff>95249</xdr:rowOff>
    </xdr:from>
    <xdr:to>
      <xdr:col>6</xdr:col>
      <xdr:colOff>648856</xdr:colOff>
      <xdr:row>283</xdr:row>
      <xdr:rowOff>554903</xdr:rowOff>
    </xdr:to>
    <xdr:pic>
      <xdr:nvPicPr>
        <xdr:cNvPr id="727" name="그림 726" descr="K-14.jpg"/>
        <xdr:cNvPicPr>
          <a:picLocks noChangeAspect="1"/>
        </xdr:cNvPicPr>
      </xdr:nvPicPr>
      <xdr:blipFill>
        <a:blip xmlns:r="http://schemas.openxmlformats.org/officeDocument/2006/relationships" r:embed="rId10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78238349"/>
          <a:ext cx="540000" cy="459654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284</xdr:row>
      <xdr:rowOff>95249</xdr:rowOff>
    </xdr:from>
    <xdr:to>
      <xdr:col>6</xdr:col>
      <xdr:colOff>648856</xdr:colOff>
      <xdr:row>284</xdr:row>
      <xdr:rowOff>554903</xdr:rowOff>
    </xdr:to>
    <xdr:pic>
      <xdr:nvPicPr>
        <xdr:cNvPr id="728" name="그림 727" descr="K-13.jpg"/>
        <xdr:cNvPicPr>
          <a:picLocks noChangeAspect="1"/>
        </xdr:cNvPicPr>
      </xdr:nvPicPr>
      <xdr:blipFill>
        <a:blip xmlns:r="http://schemas.openxmlformats.org/officeDocument/2006/relationships" r:embed="rId10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78905099"/>
          <a:ext cx="540000" cy="459654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285</xdr:row>
      <xdr:rowOff>95250</xdr:rowOff>
    </xdr:from>
    <xdr:to>
      <xdr:col>6</xdr:col>
      <xdr:colOff>648856</xdr:colOff>
      <xdr:row>285</xdr:row>
      <xdr:rowOff>573223</xdr:rowOff>
    </xdr:to>
    <xdr:pic>
      <xdr:nvPicPr>
        <xdr:cNvPr id="729" name="그림 728" descr="K-12.jpg"/>
        <xdr:cNvPicPr>
          <a:picLocks noChangeAspect="1"/>
        </xdr:cNvPicPr>
      </xdr:nvPicPr>
      <xdr:blipFill>
        <a:blip xmlns:r="http://schemas.openxmlformats.org/officeDocument/2006/relationships" r:embed="rId11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79571850"/>
          <a:ext cx="540000" cy="477973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286</xdr:row>
      <xdr:rowOff>108856</xdr:rowOff>
    </xdr:from>
    <xdr:to>
      <xdr:col>6</xdr:col>
      <xdr:colOff>671249</xdr:colOff>
      <xdr:row>286</xdr:row>
      <xdr:rowOff>562399</xdr:rowOff>
    </xdr:to>
    <xdr:pic>
      <xdr:nvPicPr>
        <xdr:cNvPr id="730" name="그림 729" descr="K-16.jpg"/>
        <xdr:cNvPicPr>
          <a:picLocks noChangeAspect="1"/>
        </xdr:cNvPicPr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80252206"/>
          <a:ext cx="576000" cy="453543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287</xdr:row>
      <xdr:rowOff>108856</xdr:rowOff>
    </xdr:from>
    <xdr:to>
      <xdr:col>6</xdr:col>
      <xdr:colOff>671249</xdr:colOff>
      <xdr:row>287</xdr:row>
      <xdr:rowOff>562399</xdr:rowOff>
    </xdr:to>
    <xdr:pic>
      <xdr:nvPicPr>
        <xdr:cNvPr id="731" name="그림 730" descr="K-17.jpg"/>
        <xdr:cNvPicPr>
          <a:picLocks noChangeAspect="1"/>
        </xdr:cNvPicPr>
      </xdr:nvPicPr>
      <xdr:blipFill>
        <a:blip xmlns:r="http://schemas.openxmlformats.org/officeDocument/2006/relationships" r:embed="rId11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80918956"/>
          <a:ext cx="576000" cy="453543"/>
        </a:xfrm>
        <a:prstGeom prst="rect">
          <a:avLst/>
        </a:prstGeom>
      </xdr:spPr>
    </xdr:pic>
    <xdr:clientData/>
  </xdr:twoCellAnchor>
  <xdr:twoCellAnchor>
    <xdr:from>
      <xdr:col>6</xdr:col>
      <xdr:colOff>136071</xdr:colOff>
      <xdr:row>35</xdr:row>
      <xdr:rowOff>81642</xdr:rowOff>
    </xdr:from>
    <xdr:to>
      <xdr:col>6</xdr:col>
      <xdr:colOff>658991</xdr:colOff>
      <xdr:row>35</xdr:row>
      <xdr:rowOff>585642</xdr:rowOff>
    </xdr:to>
    <xdr:pic>
      <xdr:nvPicPr>
        <xdr:cNvPr id="7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1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07521" y="81558492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204106</xdr:colOff>
      <xdr:row>44</xdr:row>
      <xdr:rowOff>81642</xdr:rowOff>
    </xdr:from>
    <xdr:to>
      <xdr:col>6</xdr:col>
      <xdr:colOff>576156</xdr:colOff>
      <xdr:row>44</xdr:row>
      <xdr:rowOff>585642</xdr:rowOff>
    </xdr:to>
    <xdr:pic>
      <xdr:nvPicPr>
        <xdr:cNvPr id="73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75556" y="82225242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204105</xdr:colOff>
      <xdr:row>43</xdr:row>
      <xdr:rowOff>68035</xdr:rowOff>
    </xdr:from>
    <xdr:to>
      <xdr:col>6</xdr:col>
      <xdr:colOff>591393</xdr:colOff>
      <xdr:row>43</xdr:row>
      <xdr:rowOff>608035</xdr:rowOff>
    </xdr:to>
    <xdr:pic>
      <xdr:nvPicPr>
        <xdr:cNvPr id="734" name="그림 733" descr="40.JPG"/>
        <xdr:cNvPicPr>
          <a:picLocks noChangeAspect="1"/>
        </xdr:cNvPicPr>
      </xdr:nvPicPr>
      <xdr:blipFill>
        <a:blip xmlns:r="http://schemas.openxmlformats.org/officeDocument/2006/relationships" r:embed="rId11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75555" y="82878385"/>
          <a:ext cx="387288" cy="540000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47</xdr:row>
      <xdr:rowOff>122464</xdr:rowOff>
    </xdr:from>
    <xdr:to>
      <xdr:col>6</xdr:col>
      <xdr:colOff>662463</xdr:colOff>
      <xdr:row>47</xdr:row>
      <xdr:rowOff>557141</xdr:rowOff>
    </xdr:to>
    <xdr:pic>
      <xdr:nvPicPr>
        <xdr:cNvPr id="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83599564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48</xdr:row>
      <xdr:rowOff>122464</xdr:rowOff>
    </xdr:from>
    <xdr:to>
      <xdr:col>6</xdr:col>
      <xdr:colOff>662463</xdr:colOff>
      <xdr:row>48</xdr:row>
      <xdr:rowOff>608029</xdr:rowOff>
    </xdr:to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84266314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49</xdr:row>
      <xdr:rowOff>122464</xdr:rowOff>
    </xdr:from>
    <xdr:to>
      <xdr:col>6</xdr:col>
      <xdr:colOff>662463</xdr:colOff>
      <xdr:row>49</xdr:row>
      <xdr:rowOff>525319</xdr:rowOff>
    </xdr:to>
    <xdr:pic>
      <xdr:nvPicPr>
        <xdr:cNvPr id="73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84933064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163286</xdr:colOff>
      <xdr:row>29</xdr:row>
      <xdr:rowOff>95249</xdr:rowOff>
    </xdr:from>
    <xdr:to>
      <xdr:col>6</xdr:col>
      <xdr:colOff>631019</xdr:colOff>
      <xdr:row>29</xdr:row>
      <xdr:rowOff>599249</xdr:rowOff>
    </xdr:to>
    <xdr:pic>
      <xdr:nvPicPr>
        <xdr:cNvPr id="7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1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34736" y="85572599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95250</xdr:colOff>
      <xdr:row>36</xdr:row>
      <xdr:rowOff>108855</xdr:rowOff>
    </xdr:from>
    <xdr:to>
      <xdr:col>6</xdr:col>
      <xdr:colOff>635250</xdr:colOff>
      <xdr:row>36</xdr:row>
      <xdr:rowOff>546957</xdr:rowOff>
    </xdr:to>
    <xdr:pic>
      <xdr:nvPicPr>
        <xdr:cNvPr id="73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2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66700" y="86252955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37</xdr:row>
      <xdr:rowOff>81641</xdr:rowOff>
    </xdr:from>
    <xdr:to>
      <xdr:col>6</xdr:col>
      <xdr:colOff>638888</xdr:colOff>
      <xdr:row>37</xdr:row>
      <xdr:rowOff>585641</xdr:rowOff>
    </xdr:to>
    <xdr:pic>
      <xdr:nvPicPr>
        <xdr:cNvPr id="74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2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86892491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95249</xdr:colOff>
      <xdr:row>38</xdr:row>
      <xdr:rowOff>108857</xdr:rowOff>
    </xdr:from>
    <xdr:to>
      <xdr:col>6</xdr:col>
      <xdr:colOff>635249</xdr:colOff>
      <xdr:row>38</xdr:row>
      <xdr:rowOff>535974</xdr:rowOff>
    </xdr:to>
    <xdr:pic>
      <xdr:nvPicPr>
        <xdr:cNvPr id="7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2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66699" y="87586457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163284</xdr:colOff>
      <xdr:row>41</xdr:row>
      <xdr:rowOff>68035</xdr:rowOff>
    </xdr:from>
    <xdr:to>
      <xdr:col>6</xdr:col>
      <xdr:colOff>598557</xdr:colOff>
      <xdr:row>41</xdr:row>
      <xdr:rowOff>608035</xdr:rowOff>
    </xdr:to>
    <xdr:pic>
      <xdr:nvPicPr>
        <xdr:cNvPr id="742" name="그림 741" descr="37 MT.JPG"/>
        <xdr:cNvPicPr>
          <a:picLocks noChangeAspect="1"/>
        </xdr:cNvPicPr>
      </xdr:nvPicPr>
      <xdr:blipFill>
        <a:blip xmlns:r="http://schemas.openxmlformats.org/officeDocument/2006/relationships" r:embed="rId12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88212385"/>
          <a:ext cx="435273" cy="540000"/>
        </a:xfrm>
        <a:prstGeom prst="rect">
          <a:avLst/>
        </a:prstGeom>
      </xdr:spPr>
    </xdr:pic>
    <xdr:clientData/>
  </xdr:twoCellAnchor>
  <xdr:twoCellAnchor>
    <xdr:from>
      <xdr:col>6</xdr:col>
      <xdr:colOff>204105</xdr:colOff>
      <xdr:row>42</xdr:row>
      <xdr:rowOff>68035</xdr:rowOff>
    </xdr:from>
    <xdr:to>
      <xdr:col>6</xdr:col>
      <xdr:colOff>575355</xdr:colOff>
      <xdr:row>42</xdr:row>
      <xdr:rowOff>608035</xdr:rowOff>
    </xdr:to>
    <xdr:pic>
      <xdr:nvPicPr>
        <xdr:cNvPr id="743" name="그림 742" descr="37 OR.JPG"/>
        <xdr:cNvPicPr>
          <a:picLocks noChangeAspect="1"/>
        </xdr:cNvPicPr>
      </xdr:nvPicPr>
      <xdr:blipFill>
        <a:blip xmlns:r="http://schemas.openxmlformats.org/officeDocument/2006/relationships" r:embed="rId12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75555" y="88879135"/>
          <a:ext cx="371250" cy="540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208</xdr:row>
      <xdr:rowOff>81642</xdr:rowOff>
    </xdr:from>
    <xdr:to>
      <xdr:col>6</xdr:col>
      <xdr:colOff>612856</xdr:colOff>
      <xdr:row>208</xdr:row>
      <xdr:rowOff>585642</xdr:rowOff>
    </xdr:to>
    <xdr:pic>
      <xdr:nvPicPr>
        <xdr:cNvPr id="744" name="그림 743"/>
        <xdr:cNvPicPr>
          <a:picLocks noChangeAspect="1"/>
        </xdr:cNvPicPr>
      </xdr:nvPicPr>
      <xdr:blipFill>
        <a:blip xmlns:r="http://schemas.openxmlformats.org/officeDocument/2006/relationships" r:embed="rId12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89559492"/>
          <a:ext cx="504000" cy="504000"/>
        </a:xfrm>
        <a:prstGeom prst="rect">
          <a:avLst/>
        </a:prstGeom>
      </xdr:spPr>
    </xdr:pic>
    <xdr:clientData/>
  </xdr:twoCellAnchor>
  <xdr:twoCellAnchor>
    <xdr:from>
      <xdr:col>6</xdr:col>
      <xdr:colOff>108857</xdr:colOff>
      <xdr:row>210</xdr:row>
      <xdr:rowOff>81642</xdr:rowOff>
    </xdr:from>
    <xdr:to>
      <xdr:col>6</xdr:col>
      <xdr:colOff>633180</xdr:colOff>
      <xdr:row>210</xdr:row>
      <xdr:rowOff>585642</xdr:rowOff>
    </xdr:to>
    <xdr:pic>
      <xdr:nvPicPr>
        <xdr:cNvPr id="745" name="그림 744"/>
        <xdr:cNvPicPr>
          <a:picLocks noChangeAspect="1"/>
        </xdr:cNvPicPr>
      </xdr:nvPicPr>
      <xdr:blipFill>
        <a:blip xmlns:r="http://schemas.openxmlformats.org/officeDocument/2006/relationships" r:embed="rId12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7" y="90226242"/>
          <a:ext cx="524323" cy="504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209</xdr:row>
      <xdr:rowOff>81642</xdr:rowOff>
    </xdr:from>
    <xdr:to>
      <xdr:col>6</xdr:col>
      <xdr:colOff>608792</xdr:colOff>
      <xdr:row>209</xdr:row>
      <xdr:rowOff>585642</xdr:rowOff>
    </xdr:to>
    <xdr:pic>
      <xdr:nvPicPr>
        <xdr:cNvPr id="746" name="그림 745"/>
        <xdr:cNvPicPr>
          <a:picLocks noChangeAspect="1"/>
        </xdr:cNvPicPr>
      </xdr:nvPicPr>
      <xdr:blipFill>
        <a:blip xmlns:r="http://schemas.openxmlformats.org/officeDocument/2006/relationships" r:embed="rId12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90892992"/>
          <a:ext cx="499936" cy="504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211</xdr:row>
      <xdr:rowOff>81642</xdr:rowOff>
    </xdr:from>
    <xdr:to>
      <xdr:col>6</xdr:col>
      <xdr:colOff>647506</xdr:colOff>
      <xdr:row>211</xdr:row>
      <xdr:rowOff>585642</xdr:rowOff>
    </xdr:to>
    <xdr:pic>
      <xdr:nvPicPr>
        <xdr:cNvPr id="747" name="그림 746" descr="K-9.jpg"/>
        <xdr:cNvPicPr>
          <a:picLocks noChangeAspect="1"/>
        </xdr:cNvPicPr>
      </xdr:nvPicPr>
      <xdr:blipFill>
        <a:blip xmlns:r="http://schemas.openxmlformats.org/officeDocument/2006/relationships" r:embed="rId12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91559742"/>
          <a:ext cx="538650" cy="504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212</xdr:row>
      <xdr:rowOff>81642</xdr:rowOff>
    </xdr:from>
    <xdr:to>
      <xdr:col>6</xdr:col>
      <xdr:colOff>647506</xdr:colOff>
      <xdr:row>212</xdr:row>
      <xdr:rowOff>585642</xdr:rowOff>
    </xdr:to>
    <xdr:pic>
      <xdr:nvPicPr>
        <xdr:cNvPr id="748" name="그림 747" descr="K-8.jpg"/>
        <xdr:cNvPicPr>
          <a:picLocks noChangeAspect="1"/>
        </xdr:cNvPicPr>
      </xdr:nvPicPr>
      <xdr:blipFill>
        <a:blip xmlns:r="http://schemas.openxmlformats.org/officeDocument/2006/relationships" r:embed="rId12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0306" y="92226492"/>
          <a:ext cx="538650" cy="504000"/>
        </a:xfrm>
        <a:prstGeom prst="rect">
          <a:avLst/>
        </a:prstGeom>
      </xdr:spPr>
    </xdr:pic>
    <xdr:clientData/>
  </xdr:twoCellAnchor>
  <xdr:twoCellAnchor>
    <xdr:from>
      <xdr:col>6</xdr:col>
      <xdr:colOff>163285</xdr:colOff>
      <xdr:row>213</xdr:row>
      <xdr:rowOff>68035</xdr:rowOff>
    </xdr:from>
    <xdr:to>
      <xdr:col>6</xdr:col>
      <xdr:colOff>616327</xdr:colOff>
      <xdr:row>213</xdr:row>
      <xdr:rowOff>608035</xdr:rowOff>
    </xdr:to>
    <xdr:pic>
      <xdr:nvPicPr>
        <xdr:cNvPr id="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34735" y="92879635"/>
          <a:ext cx="453042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136070</xdr:colOff>
      <xdr:row>233</xdr:row>
      <xdr:rowOff>68035</xdr:rowOff>
    </xdr:from>
    <xdr:to>
      <xdr:col>6</xdr:col>
      <xdr:colOff>632521</xdr:colOff>
      <xdr:row>233</xdr:row>
      <xdr:rowOff>608035</xdr:rowOff>
    </xdr:to>
    <xdr:pic>
      <xdr:nvPicPr>
        <xdr:cNvPr id="750" name="그림 749" descr="K-11.jpg"/>
        <xdr:cNvPicPr>
          <a:picLocks noChangeAspect="1"/>
        </xdr:cNvPicPr>
      </xdr:nvPicPr>
      <xdr:blipFill>
        <a:blip xmlns:r="http://schemas.openxmlformats.org/officeDocument/2006/relationships" r:embed="rId13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93546385"/>
          <a:ext cx="496451" cy="540000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232</xdr:row>
      <xdr:rowOff>68035</xdr:rowOff>
    </xdr:from>
    <xdr:to>
      <xdr:col>6</xdr:col>
      <xdr:colOff>632521</xdr:colOff>
      <xdr:row>232</xdr:row>
      <xdr:rowOff>608035</xdr:rowOff>
    </xdr:to>
    <xdr:pic>
      <xdr:nvPicPr>
        <xdr:cNvPr id="751" name="그림 750" descr="K-10.jpg"/>
        <xdr:cNvPicPr>
          <a:picLocks noChangeAspect="1"/>
        </xdr:cNvPicPr>
      </xdr:nvPicPr>
      <xdr:blipFill>
        <a:blip xmlns:r="http://schemas.openxmlformats.org/officeDocument/2006/relationships" r:embed="rId13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94213135"/>
          <a:ext cx="496451" cy="540000"/>
        </a:xfrm>
        <a:prstGeom prst="rect">
          <a:avLst/>
        </a:prstGeom>
      </xdr:spPr>
    </xdr:pic>
    <xdr:clientData/>
  </xdr:twoCellAnchor>
  <xdr:twoCellAnchor>
    <xdr:from>
      <xdr:col>6</xdr:col>
      <xdr:colOff>176892</xdr:colOff>
      <xdr:row>234</xdr:row>
      <xdr:rowOff>81642</xdr:rowOff>
    </xdr:from>
    <xdr:to>
      <xdr:col>6</xdr:col>
      <xdr:colOff>572505</xdr:colOff>
      <xdr:row>234</xdr:row>
      <xdr:rowOff>585642</xdr:rowOff>
    </xdr:to>
    <xdr:pic>
      <xdr:nvPicPr>
        <xdr:cNvPr id="752" name="그림 751" descr="Capture_205.png"/>
        <xdr:cNvPicPr>
          <a:picLocks noChangeAspect="1"/>
        </xdr:cNvPicPr>
      </xdr:nvPicPr>
      <xdr:blipFill>
        <a:blip xmlns:r="http://schemas.openxmlformats.org/officeDocument/2006/relationships" r:embed="rId13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48342" y="94893492"/>
          <a:ext cx="395613" cy="504000"/>
        </a:xfrm>
        <a:prstGeom prst="rect">
          <a:avLst/>
        </a:prstGeom>
      </xdr:spPr>
    </xdr:pic>
    <xdr:clientData/>
  </xdr:twoCellAnchor>
  <xdr:twoCellAnchor>
    <xdr:from>
      <xdr:col>6</xdr:col>
      <xdr:colOff>122464</xdr:colOff>
      <xdr:row>214</xdr:row>
      <xdr:rowOff>108856</xdr:rowOff>
    </xdr:from>
    <xdr:to>
      <xdr:col>6</xdr:col>
      <xdr:colOff>651920</xdr:colOff>
      <xdr:row>214</xdr:row>
      <xdr:rowOff>576856</xdr:rowOff>
    </xdr:to>
    <xdr:pic>
      <xdr:nvPicPr>
        <xdr:cNvPr id="753" name="그림 752"/>
        <xdr:cNvPicPr>
          <a:picLocks noChangeAspect="1"/>
        </xdr:cNvPicPr>
      </xdr:nvPicPr>
      <xdr:blipFill>
        <a:blip xmlns:r="http://schemas.openxmlformats.org/officeDocument/2006/relationships" r:embed="rId13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4" y="95587456"/>
          <a:ext cx="529456" cy="468000"/>
        </a:xfrm>
        <a:prstGeom prst="rect">
          <a:avLst/>
        </a:prstGeom>
      </xdr:spPr>
    </xdr:pic>
    <xdr:clientData/>
  </xdr:twoCellAnchor>
  <xdr:twoCellAnchor>
    <xdr:from>
      <xdr:col>6</xdr:col>
      <xdr:colOff>122464</xdr:colOff>
      <xdr:row>216</xdr:row>
      <xdr:rowOff>108856</xdr:rowOff>
    </xdr:from>
    <xdr:to>
      <xdr:col>6</xdr:col>
      <xdr:colOff>649531</xdr:colOff>
      <xdr:row>216</xdr:row>
      <xdr:rowOff>576856</xdr:rowOff>
    </xdr:to>
    <xdr:pic>
      <xdr:nvPicPr>
        <xdr:cNvPr id="754" name="그림 753"/>
        <xdr:cNvPicPr>
          <a:picLocks noChangeAspect="1"/>
        </xdr:cNvPicPr>
      </xdr:nvPicPr>
      <xdr:blipFill>
        <a:blip xmlns:r="http://schemas.openxmlformats.org/officeDocument/2006/relationships" r:embed="rId13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4" y="96254206"/>
          <a:ext cx="527067" cy="468000"/>
        </a:xfrm>
        <a:prstGeom prst="rect">
          <a:avLst/>
        </a:prstGeom>
      </xdr:spPr>
    </xdr:pic>
    <xdr:clientData/>
  </xdr:twoCellAnchor>
  <xdr:twoCellAnchor>
    <xdr:from>
      <xdr:col>6</xdr:col>
      <xdr:colOff>122464</xdr:colOff>
      <xdr:row>215</xdr:row>
      <xdr:rowOff>108856</xdr:rowOff>
    </xdr:from>
    <xdr:to>
      <xdr:col>6</xdr:col>
      <xdr:colOff>639494</xdr:colOff>
      <xdr:row>215</xdr:row>
      <xdr:rowOff>576856</xdr:rowOff>
    </xdr:to>
    <xdr:pic>
      <xdr:nvPicPr>
        <xdr:cNvPr id="755" name="그림 754"/>
        <xdr:cNvPicPr>
          <a:picLocks noChangeAspect="1"/>
        </xdr:cNvPicPr>
      </xdr:nvPicPr>
      <xdr:blipFill>
        <a:blip xmlns:r="http://schemas.openxmlformats.org/officeDocument/2006/relationships" r:embed="rId13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4" y="96920956"/>
          <a:ext cx="517030" cy="468000"/>
        </a:xfrm>
        <a:prstGeom prst="rect">
          <a:avLst/>
        </a:prstGeom>
      </xdr:spPr>
    </xdr:pic>
    <xdr:clientData/>
  </xdr:twoCellAnchor>
  <xdr:twoCellAnchor>
    <xdr:from>
      <xdr:col>6</xdr:col>
      <xdr:colOff>122464</xdr:colOff>
      <xdr:row>217</xdr:row>
      <xdr:rowOff>108856</xdr:rowOff>
    </xdr:from>
    <xdr:to>
      <xdr:col>6</xdr:col>
      <xdr:colOff>633008</xdr:colOff>
      <xdr:row>217</xdr:row>
      <xdr:rowOff>576856</xdr:rowOff>
    </xdr:to>
    <xdr:pic>
      <xdr:nvPicPr>
        <xdr:cNvPr id="756" name="그림 755"/>
        <xdr:cNvPicPr>
          <a:picLocks noChangeAspect="1"/>
        </xdr:cNvPicPr>
      </xdr:nvPicPr>
      <xdr:blipFill>
        <a:blip xmlns:r="http://schemas.openxmlformats.org/officeDocument/2006/relationships" r:embed="rId13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4" y="97587706"/>
          <a:ext cx="510544" cy="468000"/>
        </a:xfrm>
        <a:prstGeom prst="rect">
          <a:avLst/>
        </a:prstGeom>
      </xdr:spPr>
    </xdr:pic>
    <xdr:clientData/>
  </xdr:twoCellAnchor>
  <xdr:twoCellAnchor>
    <xdr:from>
      <xdr:col>6</xdr:col>
      <xdr:colOff>202406</xdr:colOff>
      <xdr:row>156</xdr:row>
      <xdr:rowOff>59531</xdr:rowOff>
    </xdr:from>
    <xdr:to>
      <xdr:col>6</xdr:col>
      <xdr:colOff>583406</xdr:colOff>
      <xdr:row>156</xdr:row>
      <xdr:rowOff>620479</xdr:rowOff>
    </xdr:to>
    <xdr:pic>
      <xdr:nvPicPr>
        <xdr:cNvPr id="757" name="그림 756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3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73856" y="98205131"/>
          <a:ext cx="381000" cy="560948"/>
        </a:xfrm>
        <a:prstGeom prst="rect">
          <a:avLst/>
        </a:prstGeom>
      </xdr:spPr>
    </xdr:pic>
    <xdr:clientData/>
  </xdr:twoCellAnchor>
  <xdr:twoCellAnchor>
    <xdr:from>
      <xdr:col>6</xdr:col>
      <xdr:colOff>250032</xdr:colOff>
      <xdr:row>158</xdr:row>
      <xdr:rowOff>47625</xdr:rowOff>
    </xdr:from>
    <xdr:to>
      <xdr:col>6</xdr:col>
      <xdr:colOff>595314</xdr:colOff>
      <xdr:row>158</xdr:row>
      <xdr:rowOff>608573</xdr:rowOff>
    </xdr:to>
    <xdr:pic>
      <xdr:nvPicPr>
        <xdr:cNvPr id="758" name="그림 757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3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21482" y="98859975"/>
          <a:ext cx="345282" cy="560948"/>
        </a:xfrm>
        <a:prstGeom prst="rect">
          <a:avLst/>
        </a:prstGeom>
      </xdr:spPr>
    </xdr:pic>
    <xdr:clientData/>
  </xdr:twoCellAnchor>
  <xdr:twoCellAnchor>
    <xdr:from>
      <xdr:col>6</xdr:col>
      <xdr:colOff>238125</xdr:colOff>
      <xdr:row>157</xdr:row>
      <xdr:rowOff>35718</xdr:rowOff>
    </xdr:from>
    <xdr:to>
      <xdr:col>6</xdr:col>
      <xdr:colOff>571500</xdr:colOff>
      <xdr:row>157</xdr:row>
      <xdr:rowOff>596666</xdr:rowOff>
    </xdr:to>
    <xdr:pic>
      <xdr:nvPicPr>
        <xdr:cNvPr id="759" name="그림 758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4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09575" y="99514818"/>
          <a:ext cx="333375" cy="560948"/>
        </a:xfrm>
        <a:prstGeom prst="rect">
          <a:avLst/>
        </a:prstGeom>
      </xdr:spPr>
    </xdr:pic>
    <xdr:clientData/>
  </xdr:twoCellAnchor>
  <xdr:twoCellAnchor>
    <xdr:from>
      <xdr:col>6</xdr:col>
      <xdr:colOff>238125</xdr:colOff>
      <xdr:row>160</xdr:row>
      <xdr:rowOff>35719</xdr:rowOff>
    </xdr:from>
    <xdr:to>
      <xdr:col>6</xdr:col>
      <xdr:colOff>595313</xdr:colOff>
      <xdr:row>160</xdr:row>
      <xdr:rowOff>596667</xdr:rowOff>
    </xdr:to>
    <xdr:pic>
      <xdr:nvPicPr>
        <xdr:cNvPr id="760" name="그림 759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4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09575" y="100181569"/>
          <a:ext cx="357188" cy="560948"/>
        </a:xfrm>
        <a:prstGeom prst="rect">
          <a:avLst/>
        </a:prstGeom>
      </xdr:spPr>
    </xdr:pic>
    <xdr:clientData/>
  </xdr:twoCellAnchor>
  <xdr:twoCellAnchor>
    <xdr:from>
      <xdr:col>6</xdr:col>
      <xdr:colOff>250031</xdr:colOff>
      <xdr:row>159</xdr:row>
      <xdr:rowOff>47625</xdr:rowOff>
    </xdr:from>
    <xdr:to>
      <xdr:col>6</xdr:col>
      <xdr:colOff>608918</xdr:colOff>
      <xdr:row>159</xdr:row>
      <xdr:rowOff>608573</xdr:rowOff>
    </xdr:to>
    <xdr:pic>
      <xdr:nvPicPr>
        <xdr:cNvPr id="761" name="그림 760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4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21481" y="100860225"/>
          <a:ext cx="358887" cy="560948"/>
        </a:xfrm>
        <a:prstGeom prst="rect">
          <a:avLst/>
        </a:prstGeom>
      </xdr:spPr>
    </xdr:pic>
    <xdr:clientData/>
  </xdr:twoCellAnchor>
  <xdr:twoCellAnchor>
    <xdr:from>
      <xdr:col>6</xdr:col>
      <xdr:colOff>166685</xdr:colOff>
      <xdr:row>167</xdr:row>
      <xdr:rowOff>71436</xdr:rowOff>
    </xdr:from>
    <xdr:to>
      <xdr:col>6</xdr:col>
      <xdr:colOff>621828</xdr:colOff>
      <xdr:row>167</xdr:row>
      <xdr:rowOff>611436</xdr:rowOff>
    </xdr:to>
    <xdr:pic>
      <xdr:nvPicPr>
        <xdr:cNvPr id="762" name="그림 761"/>
        <xdr:cNvPicPr>
          <a:picLocks noChangeAspect="1"/>
        </xdr:cNvPicPr>
      </xdr:nvPicPr>
      <xdr:blipFill>
        <a:blip xmlns:r="http://schemas.openxmlformats.org/officeDocument/2006/relationships" r:embed="rId14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5" y="101550786"/>
          <a:ext cx="455143" cy="540000"/>
        </a:xfrm>
        <a:prstGeom prst="rect">
          <a:avLst/>
        </a:prstGeom>
      </xdr:spPr>
    </xdr:pic>
    <xdr:clientData/>
  </xdr:twoCellAnchor>
  <xdr:twoCellAnchor>
    <xdr:from>
      <xdr:col>6</xdr:col>
      <xdr:colOff>166684</xdr:colOff>
      <xdr:row>162</xdr:row>
      <xdr:rowOff>71436</xdr:rowOff>
    </xdr:from>
    <xdr:to>
      <xdr:col>6</xdr:col>
      <xdr:colOff>626825</xdr:colOff>
      <xdr:row>162</xdr:row>
      <xdr:rowOff>611436</xdr:rowOff>
    </xdr:to>
    <xdr:pic>
      <xdr:nvPicPr>
        <xdr:cNvPr id="763" name="그림 762"/>
        <xdr:cNvPicPr>
          <a:picLocks noChangeAspect="1"/>
        </xdr:cNvPicPr>
      </xdr:nvPicPr>
      <xdr:blipFill>
        <a:blip xmlns:r="http://schemas.openxmlformats.org/officeDocument/2006/relationships" r:embed="rId14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4" y="102217536"/>
          <a:ext cx="460141" cy="540000"/>
        </a:xfrm>
        <a:prstGeom prst="rect">
          <a:avLst/>
        </a:prstGeom>
      </xdr:spPr>
    </xdr:pic>
    <xdr:clientData/>
  </xdr:twoCellAnchor>
  <xdr:twoCellAnchor>
    <xdr:from>
      <xdr:col>6</xdr:col>
      <xdr:colOff>166684</xdr:colOff>
      <xdr:row>166</xdr:row>
      <xdr:rowOff>71436</xdr:rowOff>
    </xdr:from>
    <xdr:to>
      <xdr:col>6</xdr:col>
      <xdr:colOff>633918</xdr:colOff>
      <xdr:row>166</xdr:row>
      <xdr:rowOff>611436</xdr:rowOff>
    </xdr:to>
    <xdr:pic>
      <xdr:nvPicPr>
        <xdr:cNvPr id="764" name="그림 763"/>
        <xdr:cNvPicPr>
          <a:picLocks noChangeAspect="1"/>
        </xdr:cNvPicPr>
      </xdr:nvPicPr>
      <xdr:blipFill>
        <a:blip xmlns:r="http://schemas.openxmlformats.org/officeDocument/2006/relationships" r:embed="rId14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4" y="102884286"/>
          <a:ext cx="467234" cy="540000"/>
        </a:xfrm>
        <a:prstGeom prst="rect">
          <a:avLst/>
        </a:prstGeom>
      </xdr:spPr>
    </xdr:pic>
    <xdr:clientData/>
  </xdr:twoCellAnchor>
  <xdr:twoCellAnchor>
    <xdr:from>
      <xdr:col>6</xdr:col>
      <xdr:colOff>166684</xdr:colOff>
      <xdr:row>163</xdr:row>
      <xdr:rowOff>71436</xdr:rowOff>
    </xdr:from>
    <xdr:to>
      <xdr:col>6</xdr:col>
      <xdr:colOff>601792</xdr:colOff>
      <xdr:row>163</xdr:row>
      <xdr:rowOff>611436</xdr:rowOff>
    </xdr:to>
    <xdr:pic>
      <xdr:nvPicPr>
        <xdr:cNvPr id="765" name="그림 764"/>
        <xdr:cNvPicPr>
          <a:picLocks noChangeAspect="1"/>
        </xdr:cNvPicPr>
      </xdr:nvPicPr>
      <xdr:blipFill>
        <a:blip xmlns:r="http://schemas.openxmlformats.org/officeDocument/2006/relationships" r:embed="rId14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4" y="103551036"/>
          <a:ext cx="435108" cy="540000"/>
        </a:xfrm>
        <a:prstGeom prst="rect">
          <a:avLst/>
        </a:prstGeom>
      </xdr:spPr>
    </xdr:pic>
    <xdr:clientData/>
  </xdr:twoCellAnchor>
  <xdr:twoCellAnchor>
    <xdr:from>
      <xdr:col>6</xdr:col>
      <xdr:colOff>166684</xdr:colOff>
      <xdr:row>165</xdr:row>
      <xdr:rowOff>71436</xdr:rowOff>
    </xdr:from>
    <xdr:to>
      <xdr:col>6</xdr:col>
      <xdr:colOff>581191</xdr:colOff>
      <xdr:row>165</xdr:row>
      <xdr:rowOff>611436</xdr:rowOff>
    </xdr:to>
    <xdr:pic>
      <xdr:nvPicPr>
        <xdr:cNvPr id="766" name="그림 765"/>
        <xdr:cNvPicPr>
          <a:picLocks noChangeAspect="1"/>
        </xdr:cNvPicPr>
      </xdr:nvPicPr>
      <xdr:blipFill>
        <a:blip xmlns:r="http://schemas.openxmlformats.org/officeDocument/2006/relationships" r:embed="rId14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4" y="104217786"/>
          <a:ext cx="414507" cy="540000"/>
        </a:xfrm>
        <a:prstGeom prst="rect">
          <a:avLst/>
        </a:prstGeom>
      </xdr:spPr>
    </xdr:pic>
    <xdr:clientData/>
  </xdr:twoCellAnchor>
  <xdr:twoCellAnchor>
    <xdr:from>
      <xdr:col>6</xdr:col>
      <xdr:colOff>166684</xdr:colOff>
      <xdr:row>164</xdr:row>
      <xdr:rowOff>71436</xdr:rowOff>
    </xdr:from>
    <xdr:to>
      <xdr:col>6</xdr:col>
      <xdr:colOff>610520</xdr:colOff>
      <xdr:row>164</xdr:row>
      <xdr:rowOff>611436</xdr:rowOff>
    </xdr:to>
    <xdr:pic>
      <xdr:nvPicPr>
        <xdr:cNvPr id="767" name="그림 766"/>
        <xdr:cNvPicPr>
          <a:picLocks noChangeAspect="1"/>
        </xdr:cNvPicPr>
      </xdr:nvPicPr>
      <xdr:blipFill>
        <a:blip xmlns:r="http://schemas.openxmlformats.org/officeDocument/2006/relationships" r:embed="rId14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4" y="104884536"/>
          <a:ext cx="443836" cy="540000"/>
        </a:xfrm>
        <a:prstGeom prst="rect">
          <a:avLst/>
        </a:prstGeom>
      </xdr:spPr>
    </xdr:pic>
    <xdr:clientData/>
  </xdr:twoCellAnchor>
  <xdr:twoCellAnchor>
    <xdr:from>
      <xdr:col>6</xdr:col>
      <xdr:colOff>166684</xdr:colOff>
      <xdr:row>161</xdr:row>
      <xdr:rowOff>71436</xdr:rowOff>
    </xdr:from>
    <xdr:to>
      <xdr:col>6</xdr:col>
      <xdr:colOff>621616</xdr:colOff>
      <xdr:row>161</xdr:row>
      <xdr:rowOff>611436</xdr:rowOff>
    </xdr:to>
    <xdr:pic>
      <xdr:nvPicPr>
        <xdr:cNvPr id="768" name="그림 767"/>
        <xdr:cNvPicPr>
          <a:picLocks noChangeAspect="1"/>
        </xdr:cNvPicPr>
      </xdr:nvPicPr>
      <xdr:blipFill>
        <a:blip xmlns:r="http://schemas.openxmlformats.org/officeDocument/2006/relationships" r:embed="rId14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8134" y="105551286"/>
          <a:ext cx="454932" cy="540000"/>
        </a:xfrm>
        <a:prstGeom prst="rect">
          <a:avLst/>
        </a:prstGeom>
      </xdr:spPr>
    </xdr:pic>
    <xdr:clientData/>
  </xdr:twoCellAnchor>
  <xdr:twoCellAnchor>
    <xdr:from>
      <xdr:col>6</xdr:col>
      <xdr:colOff>178590</xdr:colOff>
      <xdr:row>168</xdr:row>
      <xdr:rowOff>71435</xdr:rowOff>
    </xdr:from>
    <xdr:to>
      <xdr:col>6</xdr:col>
      <xdr:colOff>595309</xdr:colOff>
      <xdr:row>168</xdr:row>
      <xdr:rowOff>595310</xdr:rowOff>
    </xdr:to>
    <xdr:pic>
      <xdr:nvPicPr>
        <xdr:cNvPr id="769" name="그림 768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15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50040" y="106218035"/>
          <a:ext cx="416719" cy="523875"/>
        </a:xfrm>
        <a:prstGeom prst="rect">
          <a:avLst/>
        </a:prstGeom>
      </xdr:spPr>
    </xdr:pic>
    <xdr:clientData/>
  </xdr:twoCellAnchor>
  <xdr:twoCellAnchor>
    <xdr:from>
      <xdr:col>6</xdr:col>
      <xdr:colOff>214313</xdr:colOff>
      <xdr:row>169</xdr:row>
      <xdr:rowOff>71436</xdr:rowOff>
    </xdr:from>
    <xdr:to>
      <xdr:col>6</xdr:col>
      <xdr:colOff>585612</xdr:colOff>
      <xdr:row>169</xdr:row>
      <xdr:rowOff>595311</xdr:rowOff>
    </xdr:to>
    <xdr:pic>
      <xdr:nvPicPr>
        <xdr:cNvPr id="770" name="그림 769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15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85763" y="106884786"/>
          <a:ext cx="371299" cy="523875"/>
        </a:xfrm>
        <a:prstGeom prst="rect">
          <a:avLst/>
        </a:prstGeom>
      </xdr:spPr>
    </xdr:pic>
    <xdr:clientData/>
  </xdr:twoCellAnchor>
  <xdr:twoCellAnchor>
    <xdr:from>
      <xdr:col>6</xdr:col>
      <xdr:colOff>154782</xdr:colOff>
      <xdr:row>170</xdr:row>
      <xdr:rowOff>83328</xdr:rowOff>
    </xdr:from>
    <xdr:to>
      <xdr:col>6</xdr:col>
      <xdr:colOff>582281</xdr:colOff>
      <xdr:row>170</xdr:row>
      <xdr:rowOff>551328</xdr:rowOff>
    </xdr:to>
    <xdr:pic>
      <xdr:nvPicPr>
        <xdr:cNvPr id="771" name="그림 770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5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26232" y="107563428"/>
          <a:ext cx="427499" cy="468000"/>
        </a:xfrm>
        <a:prstGeom prst="rect">
          <a:avLst/>
        </a:prstGeom>
      </xdr:spPr>
    </xdr:pic>
    <xdr:clientData/>
  </xdr:twoCellAnchor>
  <xdr:twoCellAnchor>
    <xdr:from>
      <xdr:col>6</xdr:col>
      <xdr:colOff>130967</xdr:colOff>
      <xdr:row>171</xdr:row>
      <xdr:rowOff>95234</xdr:rowOff>
    </xdr:from>
    <xdr:to>
      <xdr:col>6</xdr:col>
      <xdr:colOff>598967</xdr:colOff>
      <xdr:row>171</xdr:row>
      <xdr:rowOff>563234</xdr:rowOff>
    </xdr:to>
    <xdr:pic>
      <xdr:nvPicPr>
        <xdr:cNvPr id="772" name="그림 771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5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02417" y="108242084"/>
          <a:ext cx="468000" cy="468000"/>
        </a:xfrm>
        <a:prstGeom prst="rect">
          <a:avLst/>
        </a:prstGeom>
      </xdr:spPr>
    </xdr:pic>
    <xdr:clientData/>
  </xdr:twoCellAnchor>
  <xdr:twoCellAnchor>
    <xdr:from>
      <xdr:col>6</xdr:col>
      <xdr:colOff>130966</xdr:colOff>
      <xdr:row>172</xdr:row>
      <xdr:rowOff>95234</xdr:rowOff>
    </xdr:from>
    <xdr:to>
      <xdr:col>6</xdr:col>
      <xdr:colOff>605522</xdr:colOff>
      <xdr:row>172</xdr:row>
      <xdr:rowOff>563234</xdr:rowOff>
    </xdr:to>
    <xdr:pic>
      <xdr:nvPicPr>
        <xdr:cNvPr id="773" name="그림 772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15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02416" y="108908834"/>
          <a:ext cx="474556" cy="468000"/>
        </a:xfrm>
        <a:prstGeom prst="rect">
          <a:avLst/>
        </a:prstGeom>
      </xdr:spPr>
    </xdr:pic>
    <xdr:clientData/>
  </xdr:twoCellAnchor>
  <xdr:twoCellAnchor>
    <xdr:from>
      <xdr:col>6</xdr:col>
      <xdr:colOff>142873</xdr:colOff>
      <xdr:row>173</xdr:row>
      <xdr:rowOff>59530</xdr:rowOff>
    </xdr:from>
    <xdr:to>
      <xdr:col>6</xdr:col>
      <xdr:colOff>596980</xdr:colOff>
      <xdr:row>173</xdr:row>
      <xdr:rowOff>599530</xdr:rowOff>
    </xdr:to>
    <xdr:pic>
      <xdr:nvPicPr>
        <xdr:cNvPr id="774" name="그림 773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15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14323" y="109539880"/>
          <a:ext cx="454107" cy="540000"/>
        </a:xfrm>
        <a:prstGeom prst="rect">
          <a:avLst/>
        </a:prstGeom>
      </xdr:spPr>
    </xdr:pic>
    <xdr:clientData/>
  </xdr:twoCellAnchor>
  <xdr:twoCellAnchor>
    <xdr:from>
      <xdr:col>6</xdr:col>
      <xdr:colOff>154778</xdr:colOff>
      <xdr:row>174</xdr:row>
      <xdr:rowOff>71435</xdr:rowOff>
    </xdr:from>
    <xdr:to>
      <xdr:col>6</xdr:col>
      <xdr:colOff>611701</xdr:colOff>
      <xdr:row>174</xdr:row>
      <xdr:rowOff>611435</xdr:rowOff>
    </xdr:to>
    <xdr:pic>
      <xdr:nvPicPr>
        <xdr:cNvPr id="775" name="그림 774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15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26228" y="110218535"/>
          <a:ext cx="456923" cy="540000"/>
        </a:xfrm>
        <a:prstGeom prst="rect">
          <a:avLst/>
        </a:prstGeom>
      </xdr:spPr>
    </xdr:pic>
    <xdr:clientData/>
  </xdr:twoCellAnchor>
  <xdr:twoCellAnchor>
    <xdr:from>
      <xdr:col>6</xdr:col>
      <xdr:colOff>154778</xdr:colOff>
      <xdr:row>175</xdr:row>
      <xdr:rowOff>71436</xdr:rowOff>
    </xdr:from>
    <xdr:to>
      <xdr:col>6</xdr:col>
      <xdr:colOff>625825</xdr:colOff>
      <xdr:row>175</xdr:row>
      <xdr:rowOff>611436</xdr:rowOff>
    </xdr:to>
    <xdr:pic>
      <xdr:nvPicPr>
        <xdr:cNvPr id="776" name="그림 775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15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26228" y="110885286"/>
          <a:ext cx="471047" cy="540000"/>
        </a:xfrm>
        <a:prstGeom prst="rect">
          <a:avLst/>
        </a:prstGeom>
      </xdr:spPr>
    </xdr:pic>
    <xdr:clientData/>
  </xdr:twoCellAnchor>
  <xdr:twoCellAnchor>
    <xdr:from>
      <xdr:col>6</xdr:col>
      <xdr:colOff>154779</xdr:colOff>
      <xdr:row>176</xdr:row>
      <xdr:rowOff>71436</xdr:rowOff>
    </xdr:from>
    <xdr:to>
      <xdr:col>6</xdr:col>
      <xdr:colOff>548268</xdr:colOff>
      <xdr:row>176</xdr:row>
      <xdr:rowOff>611436</xdr:rowOff>
    </xdr:to>
    <xdr:pic>
      <xdr:nvPicPr>
        <xdr:cNvPr id="777" name="그림 776" descr="Capture_779.png"/>
        <xdr:cNvPicPr>
          <a:picLocks noChangeAspect="1"/>
        </xdr:cNvPicPr>
      </xdr:nvPicPr>
      <xdr:blipFill>
        <a:blip xmlns:r="http://schemas.openxmlformats.org/officeDocument/2006/relationships" r:embed="rId15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6229" y="111552036"/>
          <a:ext cx="393489" cy="540000"/>
        </a:xfrm>
        <a:prstGeom prst="rect">
          <a:avLst/>
        </a:prstGeom>
      </xdr:spPr>
    </xdr:pic>
    <xdr:clientData/>
  </xdr:twoCellAnchor>
  <xdr:twoCellAnchor>
    <xdr:from>
      <xdr:col>6</xdr:col>
      <xdr:colOff>154777</xdr:colOff>
      <xdr:row>177</xdr:row>
      <xdr:rowOff>71435</xdr:rowOff>
    </xdr:from>
    <xdr:to>
      <xdr:col>6</xdr:col>
      <xdr:colOff>612404</xdr:colOff>
      <xdr:row>177</xdr:row>
      <xdr:rowOff>611435</xdr:rowOff>
    </xdr:to>
    <xdr:pic>
      <xdr:nvPicPr>
        <xdr:cNvPr id="778" name="그림 777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15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26227" y="112218785"/>
          <a:ext cx="457627" cy="540000"/>
        </a:xfrm>
        <a:prstGeom prst="rect">
          <a:avLst/>
        </a:prstGeom>
      </xdr:spPr>
    </xdr:pic>
    <xdr:clientData/>
  </xdr:twoCellAnchor>
  <xdr:twoCellAnchor>
    <xdr:from>
      <xdr:col>6</xdr:col>
      <xdr:colOff>154778</xdr:colOff>
      <xdr:row>178</xdr:row>
      <xdr:rowOff>71436</xdr:rowOff>
    </xdr:from>
    <xdr:to>
      <xdr:col>6</xdr:col>
      <xdr:colOff>603016</xdr:colOff>
      <xdr:row>178</xdr:row>
      <xdr:rowOff>611436</xdr:rowOff>
    </xdr:to>
    <xdr:pic>
      <xdr:nvPicPr>
        <xdr:cNvPr id="779" name="그림 778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16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26228" y="112885536"/>
          <a:ext cx="448238" cy="540000"/>
        </a:xfrm>
        <a:prstGeom prst="rect">
          <a:avLst/>
        </a:prstGeom>
      </xdr:spPr>
    </xdr:pic>
    <xdr:clientData/>
  </xdr:twoCellAnchor>
  <xdr:twoCellAnchor>
    <xdr:from>
      <xdr:col>6</xdr:col>
      <xdr:colOff>163286</xdr:colOff>
      <xdr:row>257</xdr:row>
      <xdr:rowOff>122464</xdr:rowOff>
    </xdr:from>
    <xdr:to>
      <xdr:col>6</xdr:col>
      <xdr:colOff>615106</xdr:colOff>
      <xdr:row>257</xdr:row>
      <xdr:rowOff>590464</xdr:rowOff>
    </xdr:to>
    <xdr:pic>
      <xdr:nvPicPr>
        <xdr:cNvPr id="780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16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34736" y="113603314"/>
          <a:ext cx="451820" cy="46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176890</xdr:colOff>
      <xdr:row>258</xdr:row>
      <xdr:rowOff>95250</xdr:rowOff>
    </xdr:from>
    <xdr:to>
      <xdr:col>6</xdr:col>
      <xdr:colOff>627464</xdr:colOff>
      <xdr:row>258</xdr:row>
      <xdr:rowOff>563250</xdr:rowOff>
    </xdr:to>
    <xdr:pic>
      <xdr:nvPicPr>
        <xdr:cNvPr id="781" name="Picture 965305"/>
        <xdr:cNvPicPr>
          <a:picLocks noChangeAspect="1" noChangeArrowheads="1"/>
        </xdr:cNvPicPr>
      </xdr:nvPicPr>
      <xdr:blipFill>
        <a:blip xmlns:r="http://schemas.openxmlformats.org/officeDocument/2006/relationships" r:embed="rId16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48340" y="114242850"/>
          <a:ext cx="450574" cy="46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96</xdr:row>
      <xdr:rowOff>108856</xdr:rowOff>
    </xdr:from>
    <xdr:to>
      <xdr:col>6</xdr:col>
      <xdr:colOff>648856</xdr:colOff>
      <xdr:row>96</xdr:row>
      <xdr:rowOff>571995</xdr:rowOff>
    </xdr:to>
    <xdr:pic>
      <xdr:nvPicPr>
        <xdr:cNvPr id="78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6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14923206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108856</xdr:colOff>
      <xdr:row>90</xdr:row>
      <xdr:rowOff>108857</xdr:rowOff>
    </xdr:from>
    <xdr:to>
      <xdr:col>6</xdr:col>
      <xdr:colOff>648856</xdr:colOff>
      <xdr:row>90</xdr:row>
      <xdr:rowOff>557562</xdr:rowOff>
    </xdr:to>
    <xdr:pic>
      <xdr:nvPicPr>
        <xdr:cNvPr id="783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1558995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108856</xdr:colOff>
      <xdr:row>91</xdr:row>
      <xdr:rowOff>108857</xdr:rowOff>
    </xdr:from>
    <xdr:to>
      <xdr:col>6</xdr:col>
      <xdr:colOff>648856</xdr:colOff>
      <xdr:row>91</xdr:row>
      <xdr:rowOff>557562</xdr:rowOff>
    </xdr:to>
    <xdr:pic>
      <xdr:nvPicPr>
        <xdr:cNvPr id="78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1625670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108856</xdr:colOff>
      <xdr:row>92</xdr:row>
      <xdr:rowOff>108857</xdr:rowOff>
    </xdr:from>
    <xdr:to>
      <xdr:col>6</xdr:col>
      <xdr:colOff>648856</xdr:colOff>
      <xdr:row>92</xdr:row>
      <xdr:rowOff>557562</xdr:rowOff>
    </xdr:to>
    <xdr:pic>
      <xdr:nvPicPr>
        <xdr:cNvPr id="785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1692345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108856</xdr:colOff>
      <xdr:row>94</xdr:row>
      <xdr:rowOff>108856</xdr:rowOff>
    </xdr:from>
    <xdr:to>
      <xdr:col>6</xdr:col>
      <xdr:colOff>648856</xdr:colOff>
      <xdr:row>94</xdr:row>
      <xdr:rowOff>548786</xdr:rowOff>
    </xdr:to>
    <xdr:pic>
      <xdr:nvPicPr>
        <xdr:cNvPr id="78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6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17590206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108856</xdr:colOff>
      <xdr:row>93</xdr:row>
      <xdr:rowOff>108856</xdr:rowOff>
    </xdr:from>
    <xdr:to>
      <xdr:col>6</xdr:col>
      <xdr:colOff>648856</xdr:colOff>
      <xdr:row>93</xdr:row>
      <xdr:rowOff>548786</xdr:rowOff>
    </xdr:to>
    <xdr:pic>
      <xdr:nvPicPr>
        <xdr:cNvPr id="78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6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18256956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6</xdr:col>
      <xdr:colOff>95249</xdr:colOff>
      <xdr:row>146</xdr:row>
      <xdr:rowOff>108856</xdr:rowOff>
    </xdr:from>
    <xdr:to>
      <xdr:col>6</xdr:col>
      <xdr:colOff>635249</xdr:colOff>
      <xdr:row>146</xdr:row>
      <xdr:rowOff>562554</xdr:rowOff>
    </xdr:to>
    <xdr:pic>
      <xdr:nvPicPr>
        <xdr:cNvPr id="788" name="그림 787" descr="1.jpg"/>
        <xdr:cNvPicPr>
          <a:picLocks noChangeAspect="1"/>
        </xdr:cNvPicPr>
      </xdr:nvPicPr>
      <xdr:blipFill>
        <a:blip xmlns:r="http://schemas.openxmlformats.org/officeDocument/2006/relationships" r:embed="rId16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118923706"/>
          <a:ext cx="540000" cy="453698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147</xdr:row>
      <xdr:rowOff>108856</xdr:rowOff>
    </xdr:from>
    <xdr:to>
      <xdr:col>6</xdr:col>
      <xdr:colOff>635249</xdr:colOff>
      <xdr:row>147</xdr:row>
      <xdr:rowOff>535553</xdr:rowOff>
    </xdr:to>
    <xdr:pic>
      <xdr:nvPicPr>
        <xdr:cNvPr id="789" name="그림 788" descr="3.jpg"/>
        <xdr:cNvPicPr>
          <a:picLocks noChangeAspect="1"/>
        </xdr:cNvPicPr>
      </xdr:nvPicPr>
      <xdr:blipFill>
        <a:blip xmlns:r="http://schemas.openxmlformats.org/officeDocument/2006/relationships" r:embed="rId16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119590456"/>
          <a:ext cx="540000" cy="426697"/>
        </a:xfrm>
        <a:prstGeom prst="rect">
          <a:avLst/>
        </a:prstGeom>
      </xdr:spPr>
    </xdr:pic>
    <xdr:clientData/>
  </xdr:twoCellAnchor>
  <xdr:twoCellAnchor>
    <xdr:from>
      <xdr:col>6</xdr:col>
      <xdr:colOff>163284</xdr:colOff>
      <xdr:row>50</xdr:row>
      <xdr:rowOff>68035</xdr:rowOff>
    </xdr:from>
    <xdr:to>
      <xdr:col>6</xdr:col>
      <xdr:colOff>617012</xdr:colOff>
      <xdr:row>50</xdr:row>
      <xdr:rowOff>608035</xdr:rowOff>
    </xdr:to>
    <xdr:pic>
      <xdr:nvPicPr>
        <xdr:cNvPr id="790" name="그림 789" descr="14FW ELS BACKPACK_05_BL_TOD.jpg"/>
        <xdr:cNvPicPr>
          <a:picLocks noChangeAspect="1"/>
        </xdr:cNvPicPr>
      </xdr:nvPicPr>
      <xdr:blipFill>
        <a:blip xmlns:r="http://schemas.openxmlformats.org/officeDocument/2006/relationships" r:embed="rId16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120216385"/>
          <a:ext cx="453728" cy="540000"/>
        </a:xfrm>
        <a:prstGeom prst="rect">
          <a:avLst/>
        </a:prstGeom>
      </xdr:spPr>
    </xdr:pic>
    <xdr:clientData/>
  </xdr:twoCellAnchor>
  <xdr:twoCellAnchor>
    <xdr:from>
      <xdr:col>6</xdr:col>
      <xdr:colOff>163284</xdr:colOff>
      <xdr:row>51</xdr:row>
      <xdr:rowOff>54428</xdr:rowOff>
    </xdr:from>
    <xdr:to>
      <xdr:col>6</xdr:col>
      <xdr:colOff>639558</xdr:colOff>
      <xdr:row>51</xdr:row>
      <xdr:rowOff>594428</xdr:rowOff>
    </xdr:to>
    <xdr:pic>
      <xdr:nvPicPr>
        <xdr:cNvPr id="791" name="그림 790"/>
        <xdr:cNvPicPr>
          <a:picLocks noChangeAspect="1"/>
        </xdr:cNvPicPr>
      </xdr:nvPicPr>
      <xdr:blipFill>
        <a:blip xmlns:r="http://schemas.openxmlformats.org/officeDocument/2006/relationships" r:embed="rId16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4734" y="120869528"/>
          <a:ext cx="476274" cy="540000"/>
        </a:xfrm>
        <a:prstGeom prst="rect">
          <a:avLst/>
        </a:prstGeom>
      </xdr:spPr>
    </xdr:pic>
    <xdr:clientData/>
  </xdr:twoCellAnchor>
  <xdr:twoCellAnchor>
    <xdr:from>
      <xdr:col>6</xdr:col>
      <xdr:colOff>204105</xdr:colOff>
      <xdr:row>52</xdr:row>
      <xdr:rowOff>54428</xdr:rowOff>
    </xdr:from>
    <xdr:to>
      <xdr:col>6</xdr:col>
      <xdr:colOff>564735</xdr:colOff>
      <xdr:row>52</xdr:row>
      <xdr:rowOff>594428</xdr:rowOff>
    </xdr:to>
    <xdr:pic>
      <xdr:nvPicPr>
        <xdr:cNvPr id="792" name="그림 791"/>
        <xdr:cNvPicPr>
          <a:picLocks noChangeAspect="1"/>
        </xdr:cNvPicPr>
      </xdr:nvPicPr>
      <xdr:blipFill>
        <a:blip xmlns:r="http://schemas.openxmlformats.org/officeDocument/2006/relationships" r:embed="rId17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75555" y="121536278"/>
          <a:ext cx="360630" cy="540000"/>
        </a:xfrm>
        <a:prstGeom prst="rect">
          <a:avLst/>
        </a:prstGeom>
      </xdr:spPr>
    </xdr:pic>
    <xdr:clientData/>
  </xdr:twoCellAnchor>
  <xdr:twoCellAnchor>
    <xdr:from>
      <xdr:col>6</xdr:col>
      <xdr:colOff>176893</xdr:colOff>
      <xdr:row>188</xdr:row>
      <xdr:rowOff>68035</xdr:rowOff>
    </xdr:from>
    <xdr:to>
      <xdr:col>6</xdr:col>
      <xdr:colOff>566546</xdr:colOff>
      <xdr:row>188</xdr:row>
      <xdr:rowOff>608035</xdr:rowOff>
    </xdr:to>
    <xdr:pic>
      <xdr:nvPicPr>
        <xdr:cNvPr id="793" name="그림 792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17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48343" y="122216635"/>
          <a:ext cx="389653" cy="5400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189</xdr:row>
      <xdr:rowOff>68035</xdr:rowOff>
    </xdr:from>
    <xdr:to>
      <xdr:col>6</xdr:col>
      <xdr:colOff>548589</xdr:colOff>
      <xdr:row>189</xdr:row>
      <xdr:rowOff>608035</xdr:rowOff>
    </xdr:to>
    <xdr:pic>
      <xdr:nvPicPr>
        <xdr:cNvPr id="794" name="그림 793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17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48341" y="122883385"/>
          <a:ext cx="371698" cy="540000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190</xdr:row>
      <xdr:rowOff>68035</xdr:rowOff>
    </xdr:from>
    <xdr:to>
      <xdr:col>6</xdr:col>
      <xdr:colOff>612320</xdr:colOff>
      <xdr:row>190</xdr:row>
      <xdr:rowOff>598713</xdr:rowOff>
    </xdr:to>
    <xdr:pic>
      <xdr:nvPicPr>
        <xdr:cNvPr id="795" name="그림 794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17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 b="-5121"/>
        <a:stretch/>
      </xdr:blipFill>
      <xdr:spPr>
        <a:xfrm>
          <a:off x="293913" y="123550135"/>
          <a:ext cx="489857" cy="530678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191</xdr:row>
      <xdr:rowOff>68035</xdr:rowOff>
    </xdr:from>
    <xdr:to>
      <xdr:col>6</xdr:col>
      <xdr:colOff>612321</xdr:colOff>
      <xdr:row>191</xdr:row>
      <xdr:rowOff>598713</xdr:rowOff>
    </xdr:to>
    <xdr:pic>
      <xdr:nvPicPr>
        <xdr:cNvPr id="796" name="그림 795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17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 b="-5121"/>
        <a:stretch/>
      </xdr:blipFill>
      <xdr:spPr>
        <a:xfrm>
          <a:off x="293913" y="124216885"/>
          <a:ext cx="489858" cy="530678"/>
        </a:xfrm>
        <a:prstGeom prst="rect">
          <a:avLst/>
        </a:prstGeom>
      </xdr:spPr>
    </xdr:pic>
    <xdr:clientData/>
  </xdr:twoCellAnchor>
  <xdr:twoCellAnchor>
    <xdr:from>
      <xdr:col>6</xdr:col>
      <xdr:colOff>204105</xdr:colOff>
      <xdr:row>187</xdr:row>
      <xdr:rowOff>68035</xdr:rowOff>
    </xdr:from>
    <xdr:to>
      <xdr:col>6</xdr:col>
      <xdr:colOff>537496</xdr:colOff>
      <xdr:row>187</xdr:row>
      <xdr:rowOff>608035</xdr:rowOff>
    </xdr:to>
    <xdr:pic>
      <xdr:nvPicPr>
        <xdr:cNvPr id="797" name="그림 796" descr="Capture_352.png"/>
        <xdr:cNvPicPr>
          <a:picLocks noChangeAspect="1"/>
        </xdr:cNvPicPr>
      </xdr:nvPicPr>
      <xdr:blipFill>
        <a:blip xmlns:r="http://schemas.openxmlformats.org/officeDocument/2006/relationships" r:embed="rId17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75555" y="124883635"/>
          <a:ext cx="333391" cy="540000"/>
        </a:xfrm>
        <a:prstGeom prst="rect">
          <a:avLst/>
        </a:prstGeom>
      </xdr:spPr>
    </xdr:pic>
    <xdr:clientData/>
  </xdr:twoCellAnchor>
  <xdr:twoCellAnchor>
    <xdr:from>
      <xdr:col>6</xdr:col>
      <xdr:colOff>231321</xdr:colOff>
      <xdr:row>186</xdr:row>
      <xdr:rowOff>68035</xdr:rowOff>
    </xdr:from>
    <xdr:to>
      <xdr:col>6</xdr:col>
      <xdr:colOff>639534</xdr:colOff>
      <xdr:row>186</xdr:row>
      <xdr:rowOff>608035</xdr:rowOff>
    </xdr:to>
    <xdr:pic>
      <xdr:nvPicPr>
        <xdr:cNvPr id="798" name="그림 797" descr="Capture_388.png"/>
        <xdr:cNvPicPr>
          <a:picLocks noChangeAspect="1"/>
        </xdr:cNvPicPr>
      </xdr:nvPicPr>
      <xdr:blipFill rotWithShape="1">
        <a:blip xmlns:r="http://schemas.openxmlformats.org/officeDocument/2006/relationships" r:embed="rId17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02771" y="125550385"/>
          <a:ext cx="408213" cy="540000"/>
        </a:xfrm>
        <a:prstGeom prst="rect">
          <a:avLst/>
        </a:prstGeom>
      </xdr:spPr>
    </xdr:pic>
    <xdr:clientData/>
  </xdr:twoCellAnchor>
  <xdr:twoCellAnchor>
    <xdr:from>
      <xdr:col>6</xdr:col>
      <xdr:colOff>244928</xdr:colOff>
      <xdr:row>182</xdr:row>
      <xdr:rowOff>68035</xdr:rowOff>
    </xdr:from>
    <xdr:to>
      <xdr:col>6</xdr:col>
      <xdr:colOff>625928</xdr:colOff>
      <xdr:row>182</xdr:row>
      <xdr:rowOff>608035</xdr:rowOff>
    </xdr:to>
    <xdr:pic>
      <xdr:nvPicPr>
        <xdr:cNvPr id="799" name="그림 798" descr="Capture_392.png"/>
        <xdr:cNvPicPr>
          <a:picLocks noChangeAspect="1"/>
        </xdr:cNvPicPr>
      </xdr:nvPicPr>
      <xdr:blipFill rotWithShape="1">
        <a:blip xmlns:r="http://schemas.openxmlformats.org/officeDocument/2006/relationships" r:embed="rId17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16378" y="126217135"/>
          <a:ext cx="381000" cy="540000"/>
        </a:xfrm>
        <a:prstGeom prst="rect">
          <a:avLst/>
        </a:prstGeom>
      </xdr:spPr>
    </xdr:pic>
    <xdr:clientData/>
  </xdr:twoCellAnchor>
  <xdr:twoCellAnchor>
    <xdr:from>
      <xdr:col>6</xdr:col>
      <xdr:colOff>190496</xdr:colOff>
      <xdr:row>183</xdr:row>
      <xdr:rowOff>68036</xdr:rowOff>
    </xdr:from>
    <xdr:to>
      <xdr:col>6</xdr:col>
      <xdr:colOff>624479</xdr:colOff>
      <xdr:row>183</xdr:row>
      <xdr:rowOff>608036</xdr:rowOff>
    </xdr:to>
    <xdr:pic>
      <xdr:nvPicPr>
        <xdr:cNvPr id="800" name="그림 799" descr="Capture_392.png"/>
        <xdr:cNvPicPr>
          <a:picLocks noChangeAspect="1"/>
        </xdr:cNvPicPr>
      </xdr:nvPicPr>
      <xdr:blipFill rotWithShape="1">
        <a:blip xmlns:r="http://schemas.openxmlformats.org/officeDocument/2006/relationships" r:embed="rId17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61946" y="126883886"/>
          <a:ext cx="433983" cy="5400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179</xdr:row>
      <xdr:rowOff>68035</xdr:rowOff>
    </xdr:from>
    <xdr:to>
      <xdr:col>6</xdr:col>
      <xdr:colOff>574294</xdr:colOff>
      <xdr:row>179</xdr:row>
      <xdr:rowOff>608035</xdr:rowOff>
    </xdr:to>
    <xdr:pic>
      <xdr:nvPicPr>
        <xdr:cNvPr id="801" name="그림 800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17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48341" y="127550635"/>
          <a:ext cx="397403" cy="5400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181</xdr:row>
      <xdr:rowOff>68035</xdr:rowOff>
    </xdr:from>
    <xdr:to>
      <xdr:col>6</xdr:col>
      <xdr:colOff>561916</xdr:colOff>
      <xdr:row>181</xdr:row>
      <xdr:rowOff>608035</xdr:rowOff>
    </xdr:to>
    <xdr:pic>
      <xdr:nvPicPr>
        <xdr:cNvPr id="802" name="그림 801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18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48341" y="128884135"/>
          <a:ext cx="385025" cy="5400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180</xdr:row>
      <xdr:rowOff>68035</xdr:rowOff>
    </xdr:from>
    <xdr:to>
      <xdr:col>6</xdr:col>
      <xdr:colOff>562606</xdr:colOff>
      <xdr:row>180</xdr:row>
      <xdr:rowOff>608035</xdr:rowOff>
    </xdr:to>
    <xdr:pic>
      <xdr:nvPicPr>
        <xdr:cNvPr id="803" name="그림 802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18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48341" y="128217385"/>
          <a:ext cx="385715" cy="540000"/>
        </a:xfrm>
        <a:prstGeom prst="rect">
          <a:avLst/>
        </a:prstGeom>
      </xdr:spPr>
    </xdr:pic>
    <xdr:clientData/>
  </xdr:twoCellAnchor>
  <xdr:twoCellAnchor>
    <xdr:from>
      <xdr:col>6</xdr:col>
      <xdr:colOff>190499</xdr:colOff>
      <xdr:row>198</xdr:row>
      <xdr:rowOff>68035</xdr:rowOff>
    </xdr:from>
    <xdr:to>
      <xdr:col>6</xdr:col>
      <xdr:colOff>581803</xdr:colOff>
      <xdr:row>198</xdr:row>
      <xdr:rowOff>608035</xdr:rowOff>
    </xdr:to>
    <xdr:pic>
      <xdr:nvPicPr>
        <xdr:cNvPr id="804" name="그림 803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18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61949" y="130884385"/>
          <a:ext cx="391304" cy="540000"/>
        </a:xfrm>
        <a:prstGeom prst="rect">
          <a:avLst/>
        </a:prstGeom>
      </xdr:spPr>
    </xdr:pic>
    <xdr:clientData/>
  </xdr:twoCellAnchor>
  <xdr:twoCellAnchor>
    <xdr:from>
      <xdr:col>6</xdr:col>
      <xdr:colOff>190498</xdr:colOff>
      <xdr:row>197</xdr:row>
      <xdr:rowOff>68035</xdr:rowOff>
    </xdr:from>
    <xdr:to>
      <xdr:col>6</xdr:col>
      <xdr:colOff>537082</xdr:colOff>
      <xdr:row>197</xdr:row>
      <xdr:rowOff>608035</xdr:rowOff>
    </xdr:to>
    <xdr:pic>
      <xdr:nvPicPr>
        <xdr:cNvPr id="805" name="그림 804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18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61948" y="131551135"/>
          <a:ext cx="346584" cy="540000"/>
        </a:xfrm>
        <a:prstGeom prst="rect">
          <a:avLst/>
        </a:prstGeom>
      </xdr:spPr>
    </xdr:pic>
    <xdr:clientData/>
  </xdr:twoCellAnchor>
  <xdr:twoCellAnchor>
    <xdr:from>
      <xdr:col>6</xdr:col>
      <xdr:colOff>190499</xdr:colOff>
      <xdr:row>199</xdr:row>
      <xdr:rowOff>68035</xdr:rowOff>
    </xdr:from>
    <xdr:to>
      <xdr:col>6</xdr:col>
      <xdr:colOff>503542</xdr:colOff>
      <xdr:row>199</xdr:row>
      <xdr:rowOff>608035</xdr:rowOff>
    </xdr:to>
    <xdr:pic>
      <xdr:nvPicPr>
        <xdr:cNvPr id="806" name="그림 805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18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361949" y="132217885"/>
          <a:ext cx="313043" cy="540000"/>
        </a:xfrm>
        <a:prstGeom prst="rect">
          <a:avLst/>
        </a:prstGeom>
      </xdr:spPr>
    </xdr:pic>
    <xdr:clientData/>
  </xdr:twoCellAnchor>
  <xdr:twoCellAnchor>
    <xdr:from>
      <xdr:col>6</xdr:col>
      <xdr:colOff>272142</xdr:colOff>
      <xdr:row>196</xdr:row>
      <xdr:rowOff>68035</xdr:rowOff>
    </xdr:from>
    <xdr:to>
      <xdr:col>6</xdr:col>
      <xdr:colOff>571500</xdr:colOff>
      <xdr:row>196</xdr:row>
      <xdr:rowOff>608035</xdr:rowOff>
    </xdr:to>
    <xdr:pic>
      <xdr:nvPicPr>
        <xdr:cNvPr id="807" name="그림 806" descr="Capture_391.png"/>
        <xdr:cNvPicPr>
          <a:picLocks noChangeAspect="1"/>
        </xdr:cNvPicPr>
      </xdr:nvPicPr>
      <xdr:blipFill rotWithShape="1">
        <a:blip xmlns:r="http://schemas.openxmlformats.org/officeDocument/2006/relationships" r:embed="rId18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43592" y="129550885"/>
          <a:ext cx="299358" cy="540000"/>
        </a:xfrm>
        <a:prstGeom prst="rect">
          <a:avLst/>
        </a:prstGeom>
      </xdr:spPr>
    </xdr:pic>
    <xdr:clientData/>
  </xdr:twoCellAnchor>
  <xdr:twoCellAnchor>
    <xdr:from>
      <xdr:col>6</xdr:col>
      <xdr:colOff>258537</xdr:colOff>
      <xdr:row>195</xdr:row>
      <xdr:rowOff>68035</xdr:rowOff>
    </xdr:from>
    <xdr:to>
      <xdr:col>6</xdr:col>
      <xdr:colOff>530954</xdr:colOff>
      <xdr:row>195</xdr:row>
      <xdr:rowOff>608035</xdr:rowOff>
    </xdr:to>
    <xdr:pic>
      <xdr:nvPicPr>
        <xdr:cNvPr id="808" name="그림 807" descr="Capture_391.png"/>
        <xdr:cNvPicPr>
          <a:picLocks noChangeAspect="1"/>
        </xdr:cNvPicPr>
      </xdr:nvPicPr>
      <xdr:blipFill rotWithShape="1">
        <a:blip xmlns:r="http://schemas.openxmlformats.org/officeDocument/2006/relationships" r:embed="rId18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29987" y="130217635"/>
          <a:ext cx="272417" cy="540000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143</xdr:row>
      <xdr:rowOff>108855</xdr:rowOff>
    </xdr:from>
    <xdr:to>
      <xdr:col>6</xdr:col>
      <xdr:colOff>693642</xdr:colOff>
      <xdr:row>143</xdr:row>
      <xdr:rowOff>547499</xdr:rowOff>
    </xdr:to>
    <xdr:pic>
      <xdr:nvPicPr>
        <xdr:cNvPr id="809" name="그림 808" descr="1111.JPG"/>
        <xdr:cNvPicPr>
          <a:picLocks noChangeAspect="1"/>
        </xdr:cNvPicPr>
      </xdr:nvPicPr>
      <xdr:blipFill>
        <a:blip xmlns:r="http://schemas.openxmlformats.org/officeDocument/2006/relationships" r:embed="rId18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32925455"/>
          <a:ext cx="612000" cy="438644"/>
        </a:xfrm>
        <a:prstGeom prst="rect">
          <a:avLst/>
        </a:prstGeom>
      </xdr:spPr>
    </xdr:pic>
    <xdr:clientData/>
  </xdr:twoCellAnchor>
  <xdr:twoCellAnchor>
    <xdr:from>
      <xdr:col>6</xdr:col>
      <xdr:colOff>190498</xdr:colOff>
      <xdr:row>140</xdr:row>
      <xdr:rowOff>68035</xdr:rowOff>
    </xdr:from>
    <xdr:to>
      <xdr:col>6</xdr:col>
      <xdr:colOff>586429</xdr:colOff>
      <xdr:row>140</xdr:row>
      <xdr:rowOff>608035</xdr:rowOff>
    </xdr:to>
    <xdr:pic>
      <xdr:nvPicPr>
        <xdr:cNvPr id="810" name="그림 809" descr="Capture_803.png"/>
        <xdr:cNvPicPr>
          <a:picLocks noChangeAspect="1"/>
        </xdr:cNvPicPr>
      </xdr:nvPicPr>
      <xdr:blipFill>
        <a:blip xmlns:r="http://schemas.openxmlformats.org/officeDocument/2006/relationships" r:embed="rId18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61948" y="133551385"/>
          <a:ext cx="395931" cy="540000"/>
        </a:xfrm>
        <a:prstGeom prst="rect">
          <a:avLst/>
        </a:prstGeom>
      </xdr:spPr>
    </xdr:pic>
    <xdr:clientData/>
  </xdr:twoCellAnchor>
  <xdr:twoCellAnchor>
    <xdr:from>
      <xdr:col>6</xdr:col>
      <xdr:colOff>68035</xdr:colOff>
      <xdr:row>145</xdr:row>
      <xdr:rowOff>95249</xdr:rowOff>
    </xdr:from>
    <xdr:to>
      <xdr:col>6</xdr:col>
      <xdr:colOff>680035</xdr:colOff>
      <xdr:row>145</xdr:row>
      <xdr:rowOff>558885</xdr:rowOff>
    </xdr:to>
    <xdr:pic>
      <xdr:nvPicPr>
        <xdr:cNvPr id="811" name="그림 810" descr="33333.JPG"/>
        <xdr:cNvPicPr>
          <a:picLocks noChangeAspect="1"/>
        </xdr:cNvPicPr>
      </xdr:nvPicPr>
      <xdr:blipFill>
        <a:blip xmlns:r="http://schemas.openxmlformats.org/officeDocument/2006/relationships" r:embed="rId18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39485" y="134245349"/>
          <a:ext cx="612000" cy="463636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144</xdr:row>
      <xdr:rowOff>108856</xdr:rowOff>
    </xdr:from>
    <xdr:to>
      <xdr:col>6</xdr:col>
      <xdr:colOff>693642</xdr:colOff>
      <xdr:row>144</xdr:row>
      <xdr:rowOff>563933</xdr:rowOff>
    </xdr:to>
    <xdr:pic>
      <xdr:nvPicPr>
        <xdr:cNvPr id="812" name="그림 811" descr="444444.JPG"/>
        <xdr:cNvPicPr>
          <a:picLocks noChangeAspect="1"/>
        </xdr:cNvPicPr>
      </xdr:nvPicPr>
      <xdr:blipFill>
        <a:blip xmlns:r="http://schemas.openxmlformats.org/officeDocument/2006/relationships" r:embed="rId19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34925706"/>
          <a:ext cx="612000" cy="455077"/>
        </a:xfrm>
        <a:prstGeom prst="rect">
          <a:avLst/>
        </a:prstGeom>
      </xdr:spPr>
    </xdr:pic>
    <xdr:clientData/>
  </xdr:twoCellAnchor>
  <xdr:twoCellAnchor>
    <xdr:from>
      <xdr:col>6</xdr:col>
      <xdr:colOff>258533</xdr:colOff>
      <xdr:row>141</xdr:row>
      <xdr:rowOff>68035</xdr:rowOff>
    </xdr:from>
    <xdr:to>
      <xdr:col>6</xdr:col>
      <xdr:colOff>517904</xdr:colOff>
      <xdr:row>141</xdr:row>
      <xdr:rowOff>608035</xdr:rowOff>
    </xdr:to>
    <xdr:pic>
      <xdr:nvPicPr>
        <xdr:cNvPr id="813" name="그림 812" descr="Capture_805.png"/>
        <xdr:cNvPicPr>
          <a:picLocks noChangeAspect="1"/>
        </xdr:cNvPicPr>
      </xdr:nvPicPr>
      <xdr:blipFill>
        <a:blip xmlns:r="http://schemas.openxmlformats.org/officeDocument/2006/relationships" r:embed="rId19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29983" y="135551635"/>
          <a:ext cx="259371" cy="540000"/>
        </a:xfrm>
        <a:prstGeom prst="rect">
          <a:avLst/>
        </a:prstGeom>
      </xdr:spPr>
    </xdr:pic>
    <xdr:clientData/>
  </xdr:twoCellAnchor>
  <xdr:twoCellAnchor>
    <xdr:from>
      <xdr:col>6</xdr:col>
      <xdr:colOff>217712</xdr:colOff>
      <xdr:row>142</xdr:row>
      <xdr:rowOff>68035</xdr:rowOff>
    </xdr:from>
    <xdr:to>
      <xdr:col>6</xdr:col>
      <xdr:colOff>575194</xdr:colOff>
      <xdr:row>142</xdr:row>
      <xdr:rowOff>608035</xdr:rowOff>
    </xdr:to>
    <xdr:pic>
      <xdr:nvPicPr>
        <xdr:cNvPr id="814" name="그림 813" descr="Capture_802.png"/>
        <xdr:cNvPicPr>
          <a:picLocks noChangeAspect="1"/>
        </xdr:cNvPicPr>
      </xdr:nvPicPr>
      <xdr:blipFill>
        <a:blip xmlns:r="http://schemas.openxmlformats.org/officeDocument/2006/relationships" r:embed="rId19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89162" y="136218385"/>
          <a:ext cx="357482" cy="540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254</xdr:row>
      <xdr:rowOff>122464</xdr:rowOff>
    </xdr:from>
    <xdr:to>
      <xdr:col>6</xdr:col>
      <xdr:colOff>648856</xdr:colOff>
      <xdr:row>254</xdr:row>
      <xdr:rowOff>546579</xdr:rowOff>
    </xdr:to>
    <xdr:pic>
      <xdr:nvPicPr>
        <xdr:cNvPr id="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36939564"/>
          <a:ext cx="540000" cy="424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244</xdr:row>
      <xdr:rowOff>122464</xdr:rowOff>
    </xdr:from>
    <xdr:to>
      <xdr:col>6</xdr:col>
      <xdr:colOff>648856</xdr:colOff>
      <xdr:row>244</xdr:row>
      <xdr:rowOff>530377</xdr:rowOff>
    </xdr:to>
    <xdr:pic>
      <xdr:nvPicPr>
        <xdr:cNvPr id="8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37606314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245</xdr:row>
      <xdr:rowOff>122464</xdr:rowOff>
    </xdr:from>
    <xdr:to>
      <xdr:col>6</xdr:col>
      <xdr:colOff>648856</xdr:colOff>
      <xdr:row>245</xdr:row>
      <xdr:rowOff>557295</xdr:rowOff>
    </xdr:to>
    <xdr:pic>
      <xdr:nvPicPr>
        <xdr:cNvPr id="8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9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38273064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95249</xdr:colOff>
      <xdr:row>236</xdr:row>
      <xdr:rowOff>122463</xdr:rowOff>
    </xdr:from>
    <xdr:to>
      <xdr:col>6</xdr:col>
      <xdr:colOff>635249</xdr:colOff>
      <xdr:row>236</xdr:row>
      <xdr:rowOff>526374</xdr:rowOff>
    </xdr:to>
    <xdr:pic>
      <xdr:nvPicPr>
        <xdr:cNvPr id="81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9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66699" y="138939813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246</xdr:row>
      <xdr:rowOff>122464</xdr:rowOff>
    </xdr:from>
    <xdr:to>
      <xdr:col>6</xdr:col>
      <xdr:colOff>662463</xdr:colOff>
      <xdr:row>246</xdr:row>
      <xdr:rowOff>533233</xdr:rowOff>
    </xdr:to>
    <xdr:pic>
      <xdr:nvPicPr>
        <xdr:cNvPr id="81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9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3960656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247</xdr:row>
      <xdr:rowOff>122463</xdr:rowOff>
    </xdr:from>
    <xdr:to>
      <xdr:col>6</xdr:col>
      <xdr:colOff>662463</xdr:colOff>
      <xdr:row>247</xdr:row>
      <xdr:rowOff>531963</xdr:rowOff>
    </xdr:to>
    <xdr:pic>
      <xdr:nvPicPr>
        <xdr:cNvPr id="820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9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027331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255</xdr:row>
      <xdr:rowOff>122463</xdr:rowOff>
    </xdr:from>
    <xdr:to>
      <xdr:col>6</xdr:col>
      <xdr:colOff>648856</xdr:colOff>
      <xdr:row>255</xdr:row>
      <xdr:rowOff>527463</xdr:rowOff>
    </xdr:to>
    <xdr:pic>
      <xdr:nvPicPr>
        <xdr:cNvPr id="82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9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094006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237</xdr:row>
      <xdr:rowOff>122463</xdr:rowOff>
    </xdr:from>
    <xdr:to>
      <xdr:col>6</xdr:col>
      <xdr:colOff>662463</xdr:colOff>
      <xdr:row>237</xdr:row>
      <xdr:rowOff>560049</xdr:rowOff>
    </xdr:to>
    <xdr:pic>
      <xdr:nvPicPr>
        <xdr:cNvPr id="822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0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160681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238</xdr:row>
      <xdr:rowOff>122463</xdr:rowOff>
    </xdr:from>
    <xdr:to>
      <xdr:col>6</xdr:col>
      <xdr:colOff>648856</xdr:colOff>
      <xdr:row>238</xdr:row>
      <xdr:rowOff>527463</xdr:rowOff>
    </xdr:to>
    <xdr:pic>
      <xdr:nvPicPr>
        <xdr:cNvPr id="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227356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241</xdr:row>
      <xdr:rowOff>122463</xdr:rowOff>
    </xdr:from>
    <xdr:to>
      <xdr:col>6</xdr:col>
      <xdr:colOff>648856</xdr:colOff>
      <xdr:row>241</xdr:row>
      <xdr:rowOff>541054</xdr:rowOff>
    </xdr:to>
    <xdr:pic>
      <xdr:nvPicPr>
        <xdr:cNvPr id="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2940313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240</xdr:row>
      <xdr:rowOff>136070</xdr:rowOff>
    </xdr:from>
    <xdr:to>
      <xdr:col>6</xdr:col>
      <xdr:colOff>648856</xdr:colOff>
      <xdr:row>240</xdr:row>
      <xdr:rowOff>533084</xdr:rowOff>
    </xdr:to>
    <xdr:pic>
      <xdr:nvPicPr>
        <xdr:cNvPr id="8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0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4287420"/>
          <a:ext cx="540000" cy="3970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249</xdr:row>
      <xdr:rowOff>122463</xdr:rowOff>
    </xdr:from>
    <xdr:to>
      <xdr:col>6</xdr:col>
      <xdr:colOff>662463</xdr:colOff>
      <xdr:row>249</xdr:row>
      <xdr:rowOff>547051</xdr:rowOff>
    </xdr:to>
    <xdr:pic>
      <xdr:nvPicPr>
        <xdr:cNvPr id="82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0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4940563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250</xdr:row>
      <xdr:rowOff>122463</xdr:rowOff>
    </xdr:from>
    <xdr:to>
      <xdr:col>6</xdr:col>
      <xdr:colOff>662463</xdr:colOff>
      <xdr:row>250</xdr:row>
      <xdr:rowOff>541467</xdr:rowOff>
    </xdr:to>
    <xdr:pic>
      <xdr:nvPicPr>
        <xdr:cNvPr id="828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0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5607313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251</xdr:row>
      <xdr:rowOff>122463</xdr:rowOff>
    </xdr:from>
    <xdr:to>
      <xdr:col>6</xdr:col>
      <xdr:colOff>662463</xdr:colOff>
      <xdr:row>251</xdr:row>
      <xdr:rowOff>545355</xdr:rowOff>
    </xdr:to>
    <xdr:pic>
      <xdr:nvPicPr>
        <xdr:cNvPr id="829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0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6940813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248</xdr:row>
      <xdr:rowOff>136070</xdr:rowOff>
    </xdr:from>
    <xdr:to>
      <xdr:col>6</xdr:col>
      <xdr:colOff>662463</xdr:colOff>
      <xdr:row>248</xdr:row>
      <xdr:rowOff>560988</xdr:rowOff>
    </xdr:to>
    <xdr:pic>
      <xdr:nvPicPr>
        <xdr:cNvPr id="83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0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6287670"/>
          <a:ext cx="540000" cy="4249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252</xdr:row>
      <xdr:rowOff>122463</xdr:rowOff>
    </xdr:from>
    <xdr:to>
      <xdr:col>6</xdr:col>
      <xdr:colOff>662463</xdr:colOff>
      <xdr:row>252</xdr:row>
      <xdr:rowOff>534511</xdr:rowOff>
    </xdr:to>
    <xdr:pic>
      <xdr:nvPicPr>
        <xdr:cNvPr id="831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0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4760756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256</xdr:row>
      <xdr:rowOff>122464</xdr:rowOff>
    </xdr:from>
    <xdr:to>
      <xdr:col>6</xdr:col>
      <xdr:colOff>648856</xdr:colOff>
      <xdr:row>256</xdr:row>
      <xdr:rowOff>545245</xdr:rowOff>
    </xdr:to>
    <xdr:pic>
      <xdr:nvPicPr>
        <xdr:cNvPr id="83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0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8941064"/>
          <a:ext cx="540000" cy="4227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253</xdr:row>
      <xdr:rowOff>122463</xdr:rowOff>
    </xdr:from>
    <xdr:to>
      <xdr:col>6</xdr:col>
      <xdr:colOff>648856</xdr:colOff>
      <xdr:row>253</xdr:row>
      <xdr:rowOff>547713</xdr:rowOff>
    </xdr:to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1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8274313"/>
          <a:ext cx="540000" cy="425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239</xdr:row>
      <xdr:rowOff>122464</xdr:rowOff>
    </xdr:from>
    <xdr:to>
      <xdr:col>6</xdr:col>
      <xdr:colOff>648856</xdr:colOff>
      <xdr:row>239</xdr:row>
      <xdr:rowOff>543583</xdr:rowOff>
    </xdr:to>
    <xdr:pic>
      <xdr:nvPicPr>
        <xdr:cNvPr id="83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49607814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230</xdr:row>
      <xdr:rowOff>108856</xdr:rowOff>
    </xdr:from>
    <xdr:to>
      <xdr:col>6</xdr:col>
      <xdr:colOff>648856</xdr:colOff>
      <xdr:row>230</xdr:row>
      <xdr:rowOff>566966</xdr:rowOff>
    </xdr:to>
    <xdr:pic>
      <xdr:nvPicPr>
        <xdr:cNvPr id="835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1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50260956"/>
          <a:ext cx="540000" cy="458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231</xdr:row>
      <xdr:rowOff>108856</xdr:rowOff>
    </xdr:from>
    <xdr:to>
      <xdr:col>6</xdr:col>
      <xdr:colOff>648856</xdr:colOff>
      <xdr:row>231</xdr:row>
      <xdr:rowOff>556996</xdr:rowOff>
    </xdr:to>
    <xdr:pic>
      <xdr:nvPicPr>
        <xdr:cNvPr id="83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1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50927706"/>
          <a:ext cx="540000" cy="448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220</xdr:row>
      <xdr:rowOff>122463</xdr:rowOff>
    </xdr:from>
    <xdr:to>
      <xdr:col>6</xdr:col>
      <xdr:colOff>662463</xdr:colOff>
      <xdr:row>220</xdr:row>
      <xdr:rowOff>536229</xdr:rowOff>
    </xdr:to>
    <xdr:pic>
      <xdr:nvPicPr>
        <xdr:cNvPr id="83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1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51608063"/>
          <a:ext cx="540000" cy="4137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221</xdr:row>
      <xdr:rowOff>122463</xdr:rowOff>
    </xdr:from>
    <xdr:to>
      <xdr:col>6</xdr:col>
      <xdr:colOff>662463</xdr:colOff>
      <xdr:row>221</xdr:row>
      <xdr:rowOff>521035</xdr:rowOff>
    </xdr:to>
    <xdr:pic>
      <xdr:nvPicPr>
        <xdr:cNvPr id="83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1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52274813"/>
          <a:ext cx="540000" cy="39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222</xdr:row>
      <xdr:rowOff>122463</xdr:rowOff>
    </xdr:from>
    <xdr:to>
      <xdr:col>6</xdr:col>
      <xdr:colOff>662463</xdr:colOff>
      <xdr:row>222</xdr:row>
      <xdr:rowOff>520599</xdr:rowOff>
    </xdr:to>
    <xdr:pic>
      <xdr:nvPicPr>
        <xdr:cNvPr id="83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1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5294156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223</xdr:row>
      <xdr:rowOff>122463</xdr:rowOff>
    </xdr:from>
    <xdr:to>
      <xdr:col>6</xdr:col>
      <xdr:colOff>662463</xdr:colOff>
      <xdr:row>223</xdr:row>
      <xdr:rowOff>504963</xdr:rowOff>
    </xdr:to>
    <xdr:pic>
      <xdr:nvPicPr>
        <xdr:cNvPr id="84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1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93913" y="15360831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176891</xdr:colOff>
      <xdr:row>207</xdr:row>
      <xdr:rowOff>95250</xdr:rowOff>
    </xdr:from>
    <xdr:to>
      <xdr:col>6</xdr:col>
      <xdr:colOff>608891</xdr:colOff>
      <xdr:row>207</xdr:row>
      <xdr:rowOff>587220</xdr:rowOff>
    </xdr:to>
    <xdr:pic>
      <xdr:nvPicPr>
        <xdr:cNvPr id="84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1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48341" y="15424785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224</xdr:row>
      <xdr:rowOff>95249</xdr:rowOff>
    </xdr:from>
    <xdr:to>
      <xdr:col>6</xdr:col>
      <xdr:colOff>648856</xdr:colOff>
      <xdr:row>224</xdr:row>
      <xdr:rowOff>532835</xdr:rowOff>
    </xdr:to>
    <xdr:pic>
      <xdr:nvPicPr>
        <xdr:cNvPr id="842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1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5491459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227</xdr:row>
      <xdr:rowOff>136070</xdr:rowOff>
    </xdr:from>
    <xdr:to>
      <xdr:col>6</xdr:col>
      <xdr:colOff>648856</xdr:colOff>
      <xdr:row>227</xdr:row>
      <xdr:rowOff>489088</xdr:rowOff>
    </xdr:to>
    <xdr:pic>
      <xdr:nvPicPr>
        <xdr:cNvPr id="84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2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55622170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118042</xdr:colOff>
      <xdr:row>24</xdr:row>
      <xdr:rowOff>165780</xdr:rowOff>
    </xdr:from>
    <xdr:to>
      <xdr:col>6</xdr:col>
      <xdr:colOff>658042</xdr:colOff>
      <xdr:row>24</xdr:row>
      <xdr:rowOff>535780</xdr:rowOff>
    </xdr:to>
    <xdr:pic>
      <xdr:nvPicPr>
        <xdr:cNvPr id="844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221" cstate="email"/>
        <a:srcRect/>
        <a:stretch>
          <a:fillRect/>
        </a:stretch>
      </xdr:blipFill>
      <xdr:spPr bwMode="auto">
        <a:xfrm>
          <a:off x="289492" y="156318630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116228</xdr:colOff>
      <xdr:row>25</xdr:row>
      <xdr:rowOff>142674</xdr:rowOff>
    </xdr:from>
    <xdr:to>
      <xdr:col>6</xdr:col>
      <xdr:colOff>656228</xdr:colOff>
      <xdr:row>25</xdr:row>
      <xdr:rowOff>531286</xdr:rowOff>
    </xdr:to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22" cstate="email"/>
        <a:srcRect/>
        <a:stretch>
          <a:fillRect/>
        </a:stretch>
      </xdr:blipFill>
      <xdr:spPr bwMode="auto">
        <a:xfrm>
          <a:off x="287678" y="156962274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95249</xdr:colOff>
      <xdr:row>23</xdr:row>
      <xdr:rowOff>108857</xdr:rowOff>
    </xdr:from>
    <xdr:to>
      <xdr:col>6</xdr:col>
      <xdr:colOff>635249</xdr:colOff>
      <xdr:row>23</xdr:row>
      <xdr:rowOff>574374</xdr:rowOff>
    </xdr:to>
    <xdr:pic>
      <xdr:nvPicPr>
        <xdr:cNvPr id="846" name="그림 845" descr="tyu.JPG"/>
        <xdr:cNvPicPr>
          <a:picLocks noChangeAspect="1"/>
        </xdr:cNvPicPr>
      </xdr:nvPicPr>
      <xdr:blipFill>
        <a:blip xmlns:r="http://schemas.openxmlformats.org/officeDocument/2006/relationships" r:embed="rId22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66699" y="157595207"/>
          <a:ext cx="540000" cy="465517"/>
        </a:xfrm>
        <a:prstGeom prst="rect">
          <a:avLst/>
        </a:prstGeom>
      </xdr:spPr>
    </xdr:pic>
    <xdr:clientData/>
  </xdr:twoCellAnchor>
  <xdr:twoCellAnchor>
    <xdr:from>
      <xdr:col>6</xdr:col>
      <xdr:colOff>122463</xdr:colOff>
      <xdr:row>39</xdr:row>
      <xdr:rowOff>108856</xdr:rowOff>
    </xdr:from>
    <xdr:to>
      <xdr:col>6</xdr:col>
      <xdr:colOff>662463</xdr:colOff>
      <xdr:row>39</xdr:row>
      <xdr:rowOff>568856</xdr:rowOff>
    </xdr:to>
    <xdr:pic>
      <xdr:nvPicPr>
        <xdr:cNvPr id="847" name="그림 846" descr="try.JPG"/>
        <xdr:cNvPicPr>
          <a:picLocks noChangeAspect="1"/>
        </xdr:cNvPicPr>
      </xdr:nvPicPr>
      <xdr:blipFill>
        <a:blip xmlns:r="http://schemas.openxmlformats.org/officeDocument/2006/relationships" r:embed="rId22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3" y="158261956"/>
          <a:ext cx="540000" cy="460000"/>
        </a:xfrm>
        <a:prstGeom prst="rect">
          <a:avLst/>
        </a:prstGeom>
      </xdr:spPr>
    </xdr:pic>
    <xdr:clientData/>
  </xdr:twoCellAnchor>
  <xdr:twoCellAnchor>
    <xdr:from>
      <xdr:col>6</xdr:col>
      <xdr:colOff>147975</xdr:colOff>
      <xdr:row>150</xdr:row>
      <xdr:rowOff>113958</xdr:rowOff>
    </xdr:from>
    <xdr:to>
      <xdr:col>6</xdr:col>
      <xdr:colOff>615975</xdr:colOff>
      <xdr:row>150</xdr:row>
      <xdr:rowOff>530188</xdr:rowOff>
    </xdr:to>
    <xdr:pic>
      <xdr:nvPicPr>
        <xdr:cNvPr id="848" name="그림 847" descr="14SS RP 01_FLAT_BL_KIDS.jpg"/>
        <xdr:cNvPicPr>
          <a:picLocks noChangeAspect="1"/>
        </xdr:cNvPicPr>
      </xdr:nvPicPr>
      <xdr:blipFill>
        <a:blip xmlns:r="http://schemas.openxmlformats.org/officeDocument/2006/relationships" r:embed="rId22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19425" y="158933808"/>
          <a:ext cx="468000" cy="416230"/>
        </a:xfrm>
        <a:prstGeom prst="rect">
          <a:avLst/>
        </a:prstGeom>
      </xdr:spPr>
    </xdr:pic>
    <xdr:clientData/>
  </xdr:twoCellAnchor>
  <xdr:twoCellAnchor>
    <xdr:from>
      <xdr:col>6</xdr:col>
      <xdr:colOff>147976</xdr:colOff>
      <xdr:row>151</xdr:row>
      <xdr:rowOff>141172</xdr:rowOff>
    </xdr:from>
    <xdr:to>
      <xdr:col>6</xdr:col>
      <xdr:colOff>615976</xdr:colOff>
      <xdr:row>151</xdr:row>
      <xdr:rowOff>574199</xdr:rowOff>
    </xdr:to>
    <xdr:pic>
      <xdr:nvPicPr>
        <xdr:cNvPr id="849" name="그림 848" descr="14SS RP 02_FLAT_RD_KIDS.jpg"/>
        <xdr:cNvPicPr>
          <a:picLocks noChangeAspect="1"/>
        </xdr:cNvPicPr>
      </xdr:nvPicPr>
      <xdr:blipFill>
        <a:blip xmlns:r="http://schemas.openxmlformats.org/officeDocument/2006/relationships" r:embed="rId22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19426" y="159627772"/>
          <a:ext cx="468000" cy="433027"/>
        </a:xfrm>
        <a:prstGeom prst="rect">
          <a:avLst/>
        </a:prstGeom>
      </xdr:spPr>
    </xdr:pic>
    <xdr:clientData/>
  </xdr:twoCellAnchor>
  <xdr:twoCellAnchor>
    <xdr:from>
      <xdr:col>6</xdr:col>
      <xdr:colOff>147976</xdr:colOff>
      <xdr:row>152</xdr:row>
      <xdr:rowOff>113958</xdr:rowOff>
    </xdr:from>
    <xdr:to>
      <xdr:col>6</xdr:col>
      <xdr:colOff>615976</xdr:colOff>
      <xdr:row>152</xdr:row>
      <xdr:rowOff>544602</xdr:rowOff>
    </xdr:to>
    <xdr:pic>
      <xdr:nvPicPr>
        <xdr:cNvPr id="850" name="그림 849" descr="14SS RP 03_FLAT_PK_KIDS.jpg"/>
        <xdr:cNvPicPr>
          <a:picLocks noChangeAspect="1"/>
        </xdr:cNvPicPr>
      </xdr:nvPicPr>
      <xdr:blipFill>
        <a:blip xmlns:r="http://schemas.openxmlformats.org/officeDocument/2006/relationships" r:embed="rId22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19426" y="160267308"/>
          <a:ext cx="468000" cy="430644"/>
        </a:xfrm>
        <a:prstGeom prst="rect">
          <a:avLst/>
        </a:prstGeom>
      </xdr:spPr>
    </xdr:pic>
    <xdr:clientData/>
  </xdr:twoCellAnchor>
  <xdr:twoCellAnchor>
    <xdr:from>
      <xdr:col>6</xdr:col>
      <xdr:colOff>147975</xdr:colOff>
      <xdr:row>153</xdr:row>
      <xdr:rowOff>113958</xdr:rowOff>
    </xdr:from>
    <xdr:to>
      <xdr:col>6</xdr:col>
      <xdr:colOff>615975</xdr:colOff>
      <xdr:row>153</xdr:row>
      <xdr:rowOff>554607</xdr:rowOff>
    </xdr:to>
    <xdr:pic>
      <xdr:nvPicPr>
        <xdr:cNvPr id="851" name="그림 850" descr="14SS RP 04_FLAT_GR_KIDS.jpg"/>
        <xdr:cNvPicPr>
          <a:picLocks noChangeAspect="1"/>
        </xdr:cNvPicPr>
      </xdr:nvPicPr>
      <xdr:blipFill>
        <a:blip xmlns:r="http://schemas.openxmlformats.org/officeDocument/2006/relationships" r:embed="rId22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19425" y="160934058"/>
          <a:ext cx="468000" cy="440649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274</xdr:row>
      <xdr:rowOff>81642</xdr:rowOff>
    </xdr:from>
    <xdr:to>
      <xdr:col>6</xdr:col>
      <xdr:colOff>653642</xdr:colOff>
      <xdr:row>274</xdr:row>
      <xdr:rowOff>549642</xdr:rowOff>
    </xdr:to>
    <xdr:pic>
      <xdr:nvPicPr>
        <xdr:cNvPr id="852" name="그림 17" descr="13SS-VB-16_CURVED_RD.jpg"/>
        <xdr:cNvPicPr preferRelativeResize="0">
          <a:picLocks/>
        </xdr:cNvPicPr>
      </xdr:nvPicPr>
      <xdr:blipFill>
        <a:blip xmlns:r="http://schemas.openxmlformats.org/officeDocument/2006/relationships" r:embed="rId229" cstate="email"/>
        <a:srcRect/>
        <a:stretch>
          <a:fillRect/>
        </a:stretch>
      </xdr:blipFill>
      <xdr:spPr bwMode="auto">
        <a:xfrm>
          <a:off x="253092" y="161568492"/>
          <a:ext cx="57200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91167</xdr:colOff>
      <xdr:row>273</xdr:row>
      <xdr:rowOff>102051</xdr:rowOff>
    </xdr:from>
    <xdr:to>
      <xdr:col>6</xdr:col>
      <xdr:colOff>646917</xdr:colOff>
      <xdr:row>273</xdr:row>
      <xdr:rowOff>570051</xdr:rowOff>
    </xdr:to>
    <xdr:pic>
      <xdr:nvPicPr>
        <xdr:cNvPr id="853" name="그림 16" descr="13SS-VB-16_CURVED_GR.jpg"/>
        <xdr:cNvPicPr preferRelativeResize="0">
          <a:picLocks/>
        </xdr:cNvPicPr>
      </xdr:nvPicPr>
      <xdr:blipFill>
        <a:blip xmlns:r="http://schemas.openxmlformats.org/officeDocument/2006/relationships" r:embed="rId230" cstate="email"/>
        <a:srcRect/>
        <a:stretch>
          <a:fillRect/>
        </a:stretch>
      </xdr:blipFill>
      <xdr:spPr bwMode="auto">
        <a:xfrm>
          <a:off x="262617" y="162255651"/>
          <a:ext cx="55575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127000</xdr:colOff>
      <xdr:row>97</xdr:row>
      <xdr:rowOff>85272</xdr:rowOff>
    </xdr:from>
    <xdr:to>
      <xdr:col>6</xdr:col>
      <xdr:colOff>667000</xdr:colOff>
      <xdr:row>97</xdr:row>
      <xdr:rowOff>583466</xdr:rowOff>
    </xdr:to>
    <xdr:pic>
      <xdr:nvPicPr>
        <xdr:cNvPr id="854" name="그림 853" descr="2014-04-16_111346.png"/>
        <xdr:cNvPicPr>
          <a:picLocks noChangeAspect="1"/>
        </xdr:cNvPicPr>
      </xdr:nvPicPr>
      <xdr:blipFill>
        <a:blip xmlns:r="http://schemas.openxmlformats.org/officeDocument/2006/relationships" r:embed="rId23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8450" y="162905622"/>
          <a:ext cx="540000" cy="498194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98</xdr:row>
      <xdr:rowOff>98879</xdr:rowOff>
    </xdr:from>
    <xdr:to>
      <xdr:col>6</xdr:col>
      <xdr:colOff>667000</xdr:colOff>
      <xdr:row>98</xdr:row>
      <xdr:rowOff>539926</xdr:rowOff>
    </xdr:to>
    <xdr:pic>
      <xdr:nvPicPr>
        <xdr:cNvPr id="855" name="그림 854" descr="2014-04-14_181135.png"/>
        <xdr:cNvPicPr>
          <a:picLocks noChangeAspect="1"/>
        </xdr:cNvPicPr>
      </xdr:nvPicPr>
      <xdr:blipFill>
        <a:blip xmlns:r="http://schemas.openxmlformats.org/officeDocument/2006/relationships" r:embed="rId23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8450" y="163585979"/>
          <a:ext cx="540000" cy="441047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99</xdr:row>
      <xdr:rowOff>98879</xdr:rowOff>
    </xdr:from>
    <xdr:to>
      <xdr:col>6</xdr:col>
      <xdr:colOff>667000</xdr:colOff>
      <xdr:row>99</xdr:row>
      <xdr:rowOff>574079</xdr:rowOff>
    </xdr:to>
    <xdr:pic>
      <xdr:nvPicPr>
        <xdr:cNvPr id="856" name="그림 855" descr="2014-04-14_181129.png"/>
        <xdr:cNvPicPr>
          <a:picLocks noChangeAspect="1"/>
        </xdr:cNvPicPr>
      </xdr:nvPicPr>
      <xdr:blipFill>
        <a:blip xmlns:r="http://schemas.openxmlformats.org/officeDocument/2006/relationships" r:embed="rId23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8450" y="164252729"/>
          <a:ext cx="540000" cy="475200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100</xdr:row>
      <xdr:rowOff>139700</xdr:rowOff>
    </xdr:from>
    <xdr:to>
      <xdr:col>6</xdr:col>
      <xdr:colOff>667000</xdr:colOff>
      <xdr:row>100</xdr:row>
      <xdr:rowOff>558416</xdr:rowOff>
    </xdr:to>
    <xdr:pic>
      <xdr:nvPicPr>
        <xdr:cNvPr id="857" name="그림 856" descr="2014-04-14_181144.png"/>
        <xdr:cNvPicPr>
          <a:picLocks noChangeAspect="1"/>
        </xdr:cNvPicPr>
      </xdr:nvPicPr>
      <xdr:blipFill>
        <a:blip xmlns:r="http://schemas.openxmlformats.org/officeDocument/2006/relationships" r:embed="rId23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8450" y="164960300"/>
          <a:ext cx="540000" cy="418716"/>
        </a:xfrm>
        <a:prstGeom prst="rect">
          <a:avLst/>
        </a:prstGeom>
      </xdr:spPr>
    </xdr:pic>
    <xdr:clientData/>
  </xdr:twoCellAnchor>
  <xdr:twoCellAnchor>
    <xdr:from>
      <xdr:col>6</xdr:col>
      <xdr:colOff>139701</xdr:colOff>
      <xdr:row>101</xdr:row>
      <xdr:rowOff>88901</xdr:rowOff>
    </xdr:from>
    <xdr:to>
      <xdr:col>6</xdr:col>
      <xdr:colOff>595940</xdr:colOff>
      <xdr:row>101</xdr:row>
      <xdr:rowOff>592901</xdr:rowOff>
    </xdr:to>
    <xdr:pic>
      <xdr:nvPicPr>
        <xdr:cNvPr id="858" name="그림 857" descr="14FW JOIE BETE_02_PK_KIDS.png"/>
        <xdr:cNvPicPr>
          <a:picLocks noChangeAspect="1"/>
        </xdr:cNvPicPr>
      </xdr:nvPicPr>
      <xdr:blipFill>
        <a:blip xmlns:r="http://schemas.openxmlformats.org/officeDocument/2006/relationships" r:embed="rId23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11151" y="165576251"/>
          <a:ext cx="456239" cy="504000"/>
        </a:xfrm>
        <a:prstGeom prst="rect">
          <a:avLst/>
        </a:prstGeom>
      </xdr:spPr>
    </xdr:pic>
    <xdr:clientData/>
  </xdr:twoCellAnchor>
  <xdr:twoCellAnchor>
    <xdr:from>
      <xdr:col>6</xdr:col>
      <xdr:colOff>241301</xdr:colOff>
      <xdr:row>148</xdr:row>
      <xdr:rowOff>50800</xdr:rowOff>
    </xdr:from>
    <xdr:to>
      <xdr:col>6</xdr:col>
      <xdr:colOff>510596</xdr:colOff>
      <xdr:row>148</xdr:row>
      <xdr:rowOff>590800</xdr:rowOff>
    </xdr:to>
    <xdr:pic>
      <xdr:nvPicPr>
        <xdr:cNvPr id="859" name="그림 858" descr="11.jpg"/>
        <xdr:cNvPicPr>
          <a:picLocks noChangeAspect="1"/>
        </xdr:cNvPicPr>
      </xdr:nvPicPr>
      <xdr:blipFill>
        <a:blip xmlns:r="http://schemas.openxmlformats.org/officeDocument/2006/relationships" r:embed="rId23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12751" y="166204900"/>
          <a:ext cx="269295" cy="540000"/>
        </a:xfrm>
        <a:prstGeom prst="rect">
          <a:avLst/>
        </a:prstGeom>
      </xdr:spPr>
    </xdr:pic>
    <xdr:clientData/>
  </xdr:twoCellAnchor>
  <xdr:twoCellAnchor>
    <xdr:from>
      <xdr:col>6</xdr:col>
      <xdr:colOff>177800</xdr:colOff>
      <xdr:row>149</xdr:row>
      <xdr:rowOff>50800</xdr:rowOff>
    </xdr:from>
    <xdr:to>
      <xdr:col>6</xdr:col>
      <xdr:colOff>561026</xdr:colOff>
      <xdr:row>149</xdr:row>
      <xdr:rowOff>590800</xdr:rowOff>
    </xdr:to>
    <xdr:pic>
      <xdr:nvPicPr>
        <xdr:cNvPr id="860" name="그림 859" descr="22.jpg"/>
        <xdr:cNvPicPr>
          <a:picLocks noChangeAspect="1"/>
        </xdr:cNvPicPr>
      </xdr:nvPicPr>
      <xdr:blipFill>
        <a:blip xmlns:r="http://schemas.openxmlformats.org/officeDocument/2006/relationships" r:embed="rId23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49250" y="166871650"/>
          <a:ext cx="383226" cy="540000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14</xdr:row>
      <xdr:rowOff>63500</xdr:rowOff>
    </xdr:from>
    <xdr:to>
      <xdr:col>6</xdr:col>
      <xdr:colOff>559335</xdr:colOff>
      <xdr:row>14</xdr:row>
      <xdr:rowOff>603500</xdr:rowOff>
    </xdr:to>
    <xdr:pic>
      <xdr:nvPicPr>
        <xdr:cNvPr id="86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3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323850" y="167551100"/>
          <a:ext cx="406935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176891</xdr:colOff>
      <xdr:row>123</xdr:row>
      <xdr:rowOff>54428</xdr:rowOff>
    </xdr:from>
    <xdr:to>
      <xdr:col>6</xdr:col>
      <xdr:colOff>631718</xdr:colOff>
      <xdr:row>123</xdr:row>
      <xdr:rowOff>594428</xdr:rowOff>
    </xdr:to>
    <xdr:pic>
      <xdr:nvPicPr>
        <xdr:cNvPr id="863" name="그림 862" descr="2014-03-21_091044.png"/>
        <xdr:cNvPicPr>
          <a:picLocks noChangeAspect="1"/>
        </xdr:cNvPicPr>
      </xdr:nvPicPr>
      <xdr:blipFill>
        <a:blip xmlns:r="http://schemas.openxmlformats.org/officeDocument/2006/relationships" r:embed="rId23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48341" y="168875528"/>
          <a:ext cx="454827" cy="540000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124</xdr:row>
      <xdr:rowOff>54428</xdr:rowOff>
    </xdr:from>
    <xdr:to>
      <xdr:col>6</xdr:col>
      <xdr:colOff>619228</xdr:colOff>
      <xdr:row>124</xdr:row>
      <xdr:rowOff>594428</xdr:rowOff>
    </xdr:to>
    <xdr:pic>
      <xdr:nvPicPr>
        <xdr:cNvPr id="864" name="그림 863" descr="2014-03-21_091156.png"/>
        <xdr:cNvPicPr>
          <a:picLocks noChangeAspect="1"/>
        </xdr:cNvPicPr>
      </xdr:nvPicPr>
      <xdr:blipFill>
        <a:blip xmlns:r="http://schemas.openxmlformats.org/officeDocument/2006/relationships" r:embed="rId24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169542278"/>
          <a:ext cx="483158" cy="540000"/>
        </a:xfrm>
        <a:prstGeom prst="rect">
          <a:avLst/>
        </a:prstGeom>
      </xdr:spPr>
    </xdr:pic>
    <xdr:clientData/>
  </xdr:twoCellAnchor>
  <xdr:twoCellAnchor>
    <xdr:from>
      <xdr:col>6</xdr:col>
      <xdr:colOff>136071</xdr:colOff>
      <xdr:row>125</xdr:row>
      <xdr:rowOff>54428</xdr:rowOff>
    </xdr:from>
    <xdr:to>
      <xdr:col>6</xdr:col>
      <xdr:colOff>638946</xdr:colOff>
      <xdr:row>125</xdr:row>
      <xdr:rowOff>594428</xdr:rowOff>
    </xdr:to>
    <xdr:pic>
      <xdr:nvPicPr>
        <xdr:cNvPr id="865" name="그림 864" descr="2014-03-21_091203.png"/>
        <xdr:cNvPicPr>
          <a:picLocks noChangeAspect="1"/>
        </xdr:cNvPicPr>
      </xdr:nvPicPr>
      <xdr:blipFill>
        <a:blip xmlns:r="http://schemas.openxmlformats.org/officeDocument/2006/relationships" r:embed="rId24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1" y="170209028"/>
          <a:ext cx="502875" cy="540000"/>
        </a:xfrm>
        <a:prstGeom prst="rect">
          <a:avLst/>
        </a:prstGeom>
      </xdr:spPr>
    </xdr:pic>
    <xdr:clientData/>
  </xdr:twoCellAnchor>
  <xdr:twoCellAnchor>
    <xdr:from>
      <xdr:col>6</xdr:col>
      <xdr:colOff>190498</xdr:colOff>
      <xdr:row>126</xdr:row>
      <xdr:rowOff>54428</xdr:rowOff>
    </xdr:from>
    <xdr:to>
      <xdr:col>6</xdr:col>
      <xdr:colOff>563426</xdr:colOff>
      <xdr:row>126</xdr:row>
      <xdr:rowOff>594428</xdr:rowOff>
    </xdr:to>
    <xdr:pic>
      <xdr:nvPicPr>
        <xdr:cNvPr id="866" name="그림 865" descr="2014-03-21_091129.png"/>
        <xdr:cNvPicPr>
          <a:picLocks noChangeAspect="1"/>
        </xdr:cNvPicPr>
      </xdr:nvPicPr>
      <xdr:blipFill>
        <a:blip xmlns:r="http://schemas.openxmlformats.org/officeDocument/2006/relationships" r:embed="rId24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61948" y="170875778"/>
          <a:ext cx="372928" cy="540000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114</xdr:row>
      <xdr:rowOff>149677</xdr:rowOff>
    </xdr:from>
    <xdr:to>
      <xdr:col>6</xdr:col>
      <xdr:colOff>693642</xdr:colOff>
      <xdr:row>114</xdr:row>
      <xdr:rowOff>524006</xdr:rowOff>
    </xdr:to>
    <xdr:pic>
      <xdr:nvPicPr>
        <xdr:cNvPr id="867" name="그림 866" descr="2014-03-21_091151.png"/>
        <xdr:cNvPicPr>
          <a:picLocks noChangeAspect="1"/>
        </xdr:cNvPicPr>
      </xdr:nvPicPr>
      <xdr:blipFill>
        <a:blip xmlns:r="http://schemas.openxmlformats.org/officeDocument/2006/relationships" r:embed="rId24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71637777"/>
          <a:ext cx="612000" cy="374329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115</xdr:row>
      <xdr:rowOff>149677</xdr:rowOff>
    </xdr:from>
    <xdr:to>
      <xdr:col>6</xdr:col>
      <xdr:colOff>693642</xdr:colOff>
      <xdr:row>115</xdr:row>
      <xdr:rowOff>495019</xdr:rowOff>
    </xdr:to>
    <xdr:pic>
      <xdr:nvPicPr>
        <xdr:cNvPr id="868" name="그림 867" descr="2014-03-21_091259.png"/>
        <xdr:cNvPicPr>
          <a:picLocks noChangeAspect="1"/>
        </xdr:cNvPicPr>
      </xdr:nvPicPr>
      <xdr:blipFill>
        <a:blip xmlns:r="http://schemas.openxmlformats.org/officeDocument/2006/relationships" r:embed="rId24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72304527"/>
          <a:ext cx="612000" cy="345342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116</xdr:row>
      <xdr:rowOff>149677</xdr:rowOff>
    </xdr:from>
    <xdr:to>
      <xdr:col>6</xdr:col>
      <xdr:colOff>693642</xdr:colOff>
      <xdr:row>116</xdr:row>
      <xdr:rowOff>532778</xdr:rowOff>
    </xdr:to>
    <xdr:pic>
      <xdr:nvPicPr>
        <xdr:cNvPr id="869" name="그림 868" descr="2014-03-21_091252.png"/>
        <xdr:cNvPicPr>
          <a:picLocks noChangeAspect="1"/>
        </xdr:cNvPicPr>
      </xdr:nvPicPr>
      <xdr:blipFill>
        <a:blip xmlns:r="http://schemas.openxmlformats.org/officeDocument/2006/relationships" r:embed="rId24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72971277"/>
          <a:ext cx="612000" cy="383101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117</xdr:row>
      <xdr:rowOff>149676</xdr:rowOff>
    </xdr:from>
    <xdr:to>
      <xdr:col>6</xdr:col>
      <xdr:colOff>693642</xdr:colOff>
      <xdr:row>117</xdr:row>
      <xdr:rowOff>531246</xdr:rowOff>
    </xdr:to>
    <xdr:pic>
      <xdr:nvPicPr>
        <xdr:cNvPr id="870" name="그림 869" descr="2014-03-21_091249.png"/>
        <xdr:cNvPicPr>
          <a:picLocks noChangeAspect="1"/>
        </xdr:cNvPicPr>
      </xdr:nvPicPr>
      <xdr:blipFill>
        <a:blip xmlns:r="http://schemas.openxmlformats.org/officeDocument/2006/relationships" r:embed="rId24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73638026"/>
          <a:ext cx="612000" cy="381570"/>
        </a:xfrm>
        <a:prstGeom prst="rect">
          <a:avLst/>
        </a:prstGeom>
      </xdr:spPr>
    </xdr:pic>
    <xdr:clientData/>
  </xdr:twoCellAnchor>
  <xdr:twoCellAnchor>
    <xdr:from>
      <xdr:col>6</xdr:col>
      <xdr:colOff>81642</xdr:colOff>
      <xdr:row>118</xdr:row>
      <xdr:rowOff>149677</xdr:rowOff>
    </xdr:from>
    <xdr:to>
      <xdr:col>6</xdr:col>
      <xdr:colOff>693642</xdr:colOff>
      <xdr:row>118</xdr:row>
      <xdr:rowOff>520657</xdr:rowOff>
    </xdr:to>
    <xdr:pic>
      <xdr:nvPicPr>
        <xdr:cNvPr id="871" name="그림 870" descr="2014-03-21_091117.png"/>
        <xdr:cNvPicPr>
          <a:picLocks noChangeAspect="1"/>
        </xdr:cNvPicPr>
      </xdr:nvPicPr>
      <xdr:blipFill>
        <a:blip xmlns:r="http://schemas.openxmlformats.org/officeDocument/2006/relationships" r:embed="rId24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53092" y="174304777"/>
          <a:ext cx="612000" cy="370980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108</xdr:row>
      <xdr:rowOff>68035</xdr:rowOff>
    </xdr:from>
    <xdr:to>
      <xdr:col>6</xdr:col>
      <xdr:colOff>606091</xdr:colOff>
      <xdr:row>108</xdr:row>
      <xdr:rowOff>608035</xdr:rowOff>
    </xdr:to>
    <xdr:pic>
      <xdr:nvPicPr>
        <xdr:cNvPr id="872" name="그림 871" descr="2_0141.jpg"/>
        <xdr:cNvPicPr>
          <a:picLocks noChangeAspect="1"/>
        </xdr:cNvPicPr>
      </xdr:nvPicPr>
      <xdr:blipFill>
        <a:blip xmlns:r="http://schemas.openxmlformats.org/officeDocument/2006/relationships" r:embed="rId24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174889885"/>
          <a:ext cx="470021" cy="540000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107</xdr:row>
      <xdr:rowOff>68035</xdr:rowOff>
    </xdr:from>
    <xdr:to>
      <xdr:col>6</xdr:col>
      <xdr:colOff>630584</xdr:colOff>
      <xdr:row>107</xdr:row>
      <xdr:rowOff>608035</xdr:rowOff>
    </xdr:to>
    <xdr:pic>
      <xdr:nvPicPr>
        <xdr:cNvPr id="873" name="그림 872" descr="2_0131.jpg"/>
        <xdr:cNvPicPr>
          <a:picLocks noChangeAspect="1"/>
        </xdr:cNvPicPr>
      </xdr:nvPicPr>
      <xdr:blipFill>
        <a:blip xmlns:r="http://schemas.openxmlformats.org/officeDocument/2006/relationships" r:embed="rId24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175556635"/>
          <a:ext cx="494514" cy="540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206</xdr:row>
      <xdr:rowOff>163284</xdr:rowOff>
    </xdr:from>
    <xdr:to>
      <xdr:col>6</xdr:col>
      <xdr:colOff>648856</xdr:colOff>
      <xdr:row>206</xdr:row>
      <xdr:rowOff>494389</xdr:rowOff>
    </xdr:to>
    <xdr:pic>
      <xdr:nvPicPr>
        <xdr:cNvPr id="87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5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80306" y="176318634"/>
          <a:ext cx="540000" cy="3311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261</xdr:row>
      <xdr:rowOff>108857</xdr:rowOff>
    </xdr:from>
    <xdr:to>
      <xdr:col>6</xdr:col>
      <xdr:colOff>648856</xdr:colOff>
      <xdr:row>261</xdr:row>
      <xdr:rowOff>551591</xdr:rowOff>
    </xdr:to>
    <xdr:pic>
      <xdr:nvPicPr>
        <xdr:cNvPr id="875" name="Picture 6"/>
        <xdr:cNvPicPr preferRelativeResize="0">
          <a:picLocks noChangeArrowheads="1"/>
        </xdr:cNvPicPr>
      </xdr:nvPicPr>
      <xdr:blipFill>
        <a:blip xmlns:r="http://schemas.openxmlformats.org/officeDocument/2006/relationships" r:embed="rId251" cstate="email"/>
        <a:srcRect/>
        <a:stretch>
          <a:fillRect/>
        </a:stretch>
      </xdr:blipFill>
      <xdr:spPr bwMode="auto">
        <a:xfrm>
          <a:off x="280306" y="176930957"/>
          <a:ext cx="540000" cy="44273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136071</xdr:colOff>
      <xdr:row>30</xdr:row>
      <xdr:rowOff>122464</xdr:rowOff>
    </xdr:from>
    <xdr:to>
      <xdr:col>6</xdr:col>
      <xdr:colOff>640071</xdr:colOff>
      <xdr:row>30</xdr:row>
      <xdr:rowOff>546430</xdr:rowOff>
    </xdr:to>
    <xdr:pic>
      <xdr:nvPicPr>
        <xdr:cNvPr id="876" name="그림 875"/>
        <xdr:cNvPicPr>
          <a:picLocks noChangeAspect="1"/>
        </xdr:cNvPicPr>
      </xdr:nvPicPr>
      <xdr:blipFill>
        <a:blip xmlns:r="http://schemas.openxmlformats.org/officeDocument/2006/relationships" r:embed="rId25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1" y="177611314"/>
          <a:ext cx="504000" cy="423966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31</xdr:row>
      <xdr:rowOff>149677</xdr:rowOff>
    </xdr:from>
    <xdr:to>
      <xdr:col>6</xdr:col>
      <xdr:colOff>640070</xdr:colOff>
      <xdr:row>31</xdr:row>
      <xdr:rowOff>528719</xdr:rowOff>
    </xdr:to>
    <xdr:pic>
      <xdr:nvPicPr>
        <xdr:cNvPr id="877" name="그림 876"/>
        <xdr:cNvPicPr>
          <a:picLocks noChangeAspect="1"/>
        </xdr:cNvPicPr>
      </xdr:nvPicPr>
      <xdr:blipFill>
        <a:blip xmlns:r="http://schemas.openxmlformats.org/officeDocument/2006/relationships" r:embed="rId25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178305277"/>
          <a:ext cx="504000" cy="379042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55</xdr:row>
      <xdr:rowOff>81643</xdr:rowOff>
    </xdr:from>
    <xdr:to>
      <xdr:col>6</xdr:col>
      <xdr:colOff>640070</xdr:colOff>
      <xdr:row>55</xdr:row>
      <xdr:rowOff>560548</xdr:rowOff>
    </xdr:to>
    <xdr:pic>
      <xdr:nvPicPr>
        <xdr:cNvPr id="878" name="그림 877"/>
        <xdr:cNvPicPr>
          <a:picLocks noChangeAspect="1"/>
        </xdr:cNvPicPr>
      </xdr:nvPicPr>
      <xdr:blipFill>
        <a:blip xmlns:r="http://schemas.openxmlformats.org/officeDocument/2006/relationships" r:embed="rId25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178903993"/>
          <a:ext cx="504000" cy="478905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56</xdr:row>
      <xdr:rowOff>81642</xdr:rowOff>
    </xdr:from>
    <xdr:to>
      <xdr:col>6</xdr:col>
      <xdr:colOff>640070</xdr:colOff>
      <xdr:row>56</xdr:row>
      <xdr:rowOff>562250</xdr:rowOff>
    </xdr:to>
    <xdr:pic>
      <xdr:nvPicPr>
        <xdr:cNvPr id="879" name="그림 878"/>
        <xdr:cNvPicPr>
          <a:picLocks noChangeAspect="1"/>
        </xdr:cNvPicPr>
      </xdr:nvPicPr>
      <xdr:blipFill>
        <a:blip xmlns:r="http://schemas.openxmlformats.org/officeDocument/2006/relationships" r:embed="rId25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07520" y="179570742"/>
          <a:ext cx="504000" cy="480608"/>
        </a:xfrm>
        <a:prstGeom prst="rect">
          <a:avLst/>
        </a:prstGeom>
      </xdr:spPr>
    </xdr:pic>
    <xdr:clientData/>
  </xdr:twoCellAnchor>
  <xdr:twoCellAnchor>
    <xdr:from>
      <xdr:col>6</xdr:col>
      <xdr:colOff>153899</xdr:colOff>
      <xdr:row>21</xdr:row>
      <xdr:rowOff>67864</xdr:rowOff>
    </xdr:from>
    <xdr:to>
      <xdr:col>6</xdr:col>
      <xdr:colOff>636745</xdr:colOff>
      <xdr:row>21</xdr:row>
      <xdr:rowOff>607864</xdr:rowOff>
    </xdr:to>
    <xdr:pic>
      <xdr:nvPicPr>
        <xdr:cNvPr id="880" name="그림 879" descr="K-1.jpg"/>
        <xdr:cNvPicPr>
          <a:picLocks noChangeAspect="1"/>
        </xdr:cNvPicPr>
      </xdr:nvPicPr>
      <xdr:blipFill>
        <a:blip xmlns:r="http://schemas.openxmlformats.org/officeDocument/2006/relationships" r:embed="rId25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5349" y="180890464"/>
          <a:ext cx="482846" cy="540000"/>
        </a:xfrm>
        <a:prstGeom prst="rect">
          <a:avLst/>
        </a:prstGeom>
      </xdr:spPr>
    </xdr:pic>
    <xdr:clientData/>
  </xdr:twoCellAnchor>
  <xdr:twoCellAnchor>
    <xdr:from>
      <xdr:col>6</xdr:col>
      <xdr:colOff>160042</xdr:colOff>
      <xdr:row>22</xdr:row>
      <xdr:rowOff>64557</xdr:rowOff>
    </xdr:from>
    <xdr:to>
      <xdr:col>6</xdr:col>
      <xdr:colOff>635941</xdr:colOff>
      <xdr:row>22</xdr:row>
      <xdr:rowOff>604557</xdr:rowOff>
    </xdr:to>
    <xdr:pic>
      <xdr:nvPicPr>
        <xdr:cNvPr id="881" name="그림 880" descr="K-2.jpg"/>
        <xdr:cNvPicPr>
          <a:picLocks noChangeAspect="1"/>
        </xdr:cNvPicPr>
      </xdr:nvPicPr>
      <xdr:blipFill>
        <a:blip xmlns:r="http://schemas.openxmlformats.org/officeDocument/2006/relationships" r:embed="rId25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31492" y="181553907"/>
          <a:ext cx="475899" cy="540000"/>
        </a:xfrm>
        <a:prstGeom prst="rect">
          <a:avLst/>
        </a:prstGeom>
      </xdr:spPr>
    </xdr:pic>
    <xdr:clientData/>
  </xdr:twoCellAnchor>
  <xdr:twoCellAnchor>
    <xdr:from>
      <xdr:col>6</xdr:col>
      <xdr:colOff>122464</xdr:colOff>
      <xdr:row>20</xdr:row>
      <xdr:rowOff>68035</xdr:rowOff>
    </xdr:from>
    <xdr:to>
      <xdr:col>6</xdr:col>
      <xdr:colOff>633327</xdr:colOff>
      <xdr:row>20</xdr:row>
      <xdr:rowOff>608035</xdr:rowOff>
    </xdr:to>
    <xdr:pic>
      <xdr:nvPicPr>
        <xdr:cNvPr id="882" name="그림 881" descr="K-3.jpg"/>
        <xdr:cNvPicPr>
          <a:picLocks noChangeAspect="1"/>
        </xdr:cNvPicPr>
      </xdr:nvPicPr>
      <xdr:blipFill>
        <a:blip xmlns:r="http://schemas.openxmlformats.org/officeDocument/2006/relationships" r:embed="rId25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3914" y="180223885"/>
          <a:ext cx="510863" cy="540000"/>
        </a:xfrm>
        <a:prstGeom prst="rect">
          <a:avLst/>
        </a:prstGeom>
      </xdr:spPr>
    </xdr:pic>
    <xdr:clientData/>
  </xdr:twoCellAnchor>
  <xdr:twoCellAnchor>
    <xdr:from>
      <xdr:col>6</xdr:col>
      <xdr:colOff>231319</xdr:colOff>
      <xdr:row>193</xdr:row>
      <xdr:rowOff>54428</xdr:rowOff>
    </xdr:from>
    <xdr:to>
      <xdr:col>6</xdr:col>
      <xdr:colOff>582581</xdr:colOff>
      <xdr:row>193</xdr:row>
      <xdr:rowOff>594428</xdr:rowOff>
    </xdr:to>
    <xdr:pic>
      <xdr:nvPicPr>
        <xdr:cNvPr id="883" name="그림 882" descr="Capture_356.png"/>
        <xdr:cNvPicPr>
          <a:picLocks noChangeAspect="1"/>
        </xdr:cNvPicPr>
      </xdr:nvPicPr>
      <xdr:blipFill>
        <a:blip xmlns:r="http://schemas.openxmlformats.org/officeDocument/2006/relationships" r:embed="rId25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02769" y="182210528"/>
          <a:ext cx="351262" cy="540000"/>
        </a:xfrm>
        <a:prstGeom prst="rect">
          <a:avLst/>
        </a:prstGeom>
      </xdr:spPr>
    </xdr:pic>
    <xdr:clientData/>
  </xdr:twoCellAnchor>
  <xdr:twoCellAnchor>
    <xdr:from>
      <xdr:col>6</xdr:col>
      <xdr:colOff>231323</xdr:colOff>
      <xdr:row>194</xdr:row>
      <xdr:rowOff>54428</xdr:rowOff>
    </xdr:from>
    <xdr:to>
      <xdr:col>6</xdr:col>
      <xdr:colOff>578325</xdr:colOff>
      <xdr:row>194</xdr:row>
      <xdr:rowOff>594428</xdr:rowOff>
    </xdr:to>
    <xdr:pic>
      <xdr:nvPicPr>
        <xdr:cNvPr id="884" name="그림 883" descr="Capture_379.png"/>
        <xdr:cNvPicPr>
          <a:picLocks noChangeAspect="1"/>
        </xdr:cNvPicPr>
      </xdr:nvPicPr>
      <xdr:blipFill rotWithShape="1">
        <a:blip xmlns:r="http://schemas.openxmlformats.org/officeDocument/2006/relationships" r:embed="rId26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/>
      </xdr:blipFill>
      <xdr:spPr>
        <a:xfrm>
          <a:off x="402773" y="182877278"/>
          <a:ext cx="347002" cy="540000"/>
        </a:xfrm>
        <a:prstGeom prst="rect">
          <a:avLst/>
        </a:prstGeom>
      </xdr:spPr>
    </xdr:pic>
    <xdr:clientData/>
  </xdr:twoCellAnchor>
  <xdr:twoCellAnchor>
    <xdr:from>
      <xdr:col>6</xdr:col>
      <xdr:colOff>231319</xdr:colOff>
      <xdr:row>192</xdr:row>
      <xdr:rowOff>54428</xdr:rowOff>
    </xdr:from>
    <xdr:to>
      <xdr:col>6</xdr:col>
      <xdr:colOff>577623</xdr:colOff>
      <xdr:row>192</xdr:row>
      <xdr:rowOff>594428</xdr:rowOff>
    </xdr:to>
    <xdr:pic>
      <xdr:nvPicPr>
        <xdr:cNvPr id="885" name="그림 884" descr="Capture_355.png"/>
        <xdr:cNvPicPr>
          <a:picLocks noChangeAspect="1"/>
        </xdr:cNvPicPr>
      </xdr:nvPicPr>
      <xdr:blipFill>
        <a:blip xmlns:r="http://schemas.openxmlformats.org/officeDocument/2006/relationships" r:embed="rId26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02769" y="183544028"/>
          <a:ext cx="346304" cy="540000"/>
        </a:xfrm>
        <a:prstGeom prst="rect">
          <a:avLst/>
        </a:prstGeom>
      </xdr:spPr>
    </xdr:pic>
    <xdr:clientData/>
  </xdr:twoCellAnchor>
  <xdr:twoCellAnchor>
    <xdr:from>
      <xdr:col>6</xdr:col>
      <xdr:colOff>149677</xdr:colOff>
      <xdr:row>185</xdr:row>
      <xdr:rowOff>68035</xdr:rowOff>
    </xdr:from>
    <xdr:to>
      <xdr:col>6</xdr:col>
      <xdr:colOff>614909</xdr:colOff>
      <xdr:row>185</xdr:row>
      <xdr:rowOff>608035</xdr:rowOff>
    </xdr:to>
    <xdr:pic>
      <xdr:nvPicPr>
        <xdr:cNvPr id="886" name="그림 885" descr="Capture_385.png"/>
        <xdr:cNvPicPr>
          <a:picLocks noChangeAspect="1"/>
        </xdr:cNvPicPr>
      </xdr:nvPicPr>
      <xdr:blipFill>
        <a:blip xmlns:r="http://schemas.openxmlformats.org/officeDocument/2006/relationships" r:embed="rId26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1127" y="184224385"/>
          <a:ext cx="465232" cy="540000"/>
        </a:xfrm>
        <a:prstGeom prst="rect">
          <a:avLst/>
        </a:prstGeom>
      </xdr:spPr>
    </xdr:pic>
    <xdr:clientData/>
  </xdr:twoCellAnchor>
  <xdr:twoCellAnchor>
    <xdr:from>
      <xdr:col>6</xdr:col>
      <xdr:colOff>149677</xdr:colOff>
      <xdr:row>184</xdr:row>
      <xdr:rowOff>68035</xdr:rowOff>
    </xdr:from>
    <xdr:to>
      <xdr:col>6</xdr:col>
      <xdr:colOff>594735</xdr:colOff>
      <xdr:row>184</xdr:row>
      <xdr:rowOff>608035</xdr:rowOff>
    </xdr:to>
    <xdr:pic>
      <xdr:nvPicPr>
        <xdr:cNvPr id="887" name="그림 886" descr="Capture_386.png"/>
        <xdr:cNvPicPr>
          <a:picLocks noChangeAspect="1"/>
        </xdr:cNvPicPr>
      </xdr:nvPicPr>
      <xdr:blipFill>
        <a:blip xmlns:r="http://schemas.openxmlformats.org/officeDocument/2006/relationships" r:embed="rId26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21127" y="184891135"/>
          <a:ext cx="445058" cy="5400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54</xdr:row>
      <xdr:rowOff>68035</xdr:rowOff>
    </xdr:from>
    <xdr:to>
      <xdr:col>6</xdr:col>
      <xdr:colOff>605581</xdr:colOff>
      <xdr:row>54</xdr:row>
      <xdr:rowOff>572035</xdr:rowOff>
    </xdr:to>
    <xdr:pic>
      <xdr:nvPicPr>
        <xdr:cNvPr id="888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264" cstate="email"/>
        <a:srcRect/>
        <a:stretch>
          <a:fillRect/>
        </a:stretch>
      </xdr:blipFill>
      <xdr:spPr bwMode="auto">
        <a:xfrm>
          <a:off x="348341" y="185557885"/>
          <a:ext cx="428690" cy="504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190498</xdr:colOff>
      <xdr:row>53</xdr:row>
      <xdr:rowOff>54428</xdr:rowOff>
    </xdr:from>
    <xdr:to>
      <xdr:col>6</xdr:col>
      <xdr:colOff>568772</xdr:colOff>
      <xdr:row>53</xdr:row>
      <xdr:rowOff>594428</xdr:rowOff>
    </xdr:to>
    <xdr:pic>
      <xdr:nvPicPr>
        <xdr:cNvPr id="889" name="그림 888" descr="14FW ELS BACKPACK_07_BK_KIDS.jpg"/>
        <xdr:cNvPicPr>
          <a:picLocks noChangeAspect="1"/>
        </xdr:cNvPicPr>
      </xdr:nvPicPr>
      <xdr:blipFill>
        <a:blip xmlns:r="http://schemas.openxmlformats.org/officeDocument/2006/relationships" r:embed="rId26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361948" y="186211028"/>
          <a:ext cx="378274" cy="540000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102</xdr:row>
      <xdr:rowOff>63500</xdr:rowOff>
    </xdr:from>
    <xdr:to>
      <xdr:col>6</xdr:col>
      <xdr:colOff>644633</xdr:colOff>
      <xdr:row>102</xdr:row>
      <xdr:rowOff>603500</xdr:rowOff>
    </xdr:to>
    <xdr:pic>
      <xdr:nvPicPr>
        <xdr:cNvPr id="890" name="그림 889" descr="2_4439.jpg"/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298450" y="186886850"/>
          <a:ext cx="517633" cy="540000"/>
        </a:xfrm>
        <a:prstGeom prst="rect">
          <a:avLst/>
        </a:prstGeom>
      </xdr:spPr>
    </xdr:pic>
    <xdr:clientData/>
  </xdr:twoCellAnchor>
  <xdr:twoCellAnchor>
    <xdr:from>
      <xdr:col>6</xdr:col>
      <xdr:colOff>127000</xdr:colOff>
      <xdr:row>103</xdr:row>
      <xdr:rowOff>63500</xdr:rowOff>
    </xdr:from>
    <xdr:to>
      <xdr:col>6</xdr:col>
      <xdr:colOff>644633</xdr:colOff>
      <xdr:row>103</xdr:row>
      <xdr:rowOff>603500</xdr:rowOff>
    </xdr:to>
    <xdr:pic>
      <xdr:nvPicPr>
        <xdr:cNvPr id="891" name="그림 890" descr="2_4428.jpg"/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298450" y="187553600"/>
          <a:ext cx="517633" cy="540000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15</xdr:row>
      <xdr:rowOff>127000</xdr:rowOff>
    </xdr:from>
    <xdr:to>
      <xdr:col>6</xdr:col>
      <xdr:colOff>654300</xdr:colOff>
      <xdr:row>15</xdr:row>
      <xdr:rowOff>563240</xdr:rowOff>
    </xdr:to>
    <xdr:pic>
      <xdr:nvPicPr>
        <xdr:cNvPr id="282" name="그림 281"/>
        <xdr:cNvPicPr>
          <a:picLocks noChangeAspect="1"/>
        </xdr:cNvPicPr>
      </xdr:nvPicPr>
      <xdr:blipFill>
        <a:blip xmlns:r="http://schemas.openxmlformats.org/officeDocument/2006/relationships" r:embed="rId26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5750" y="688451125"/>
          <a:ext cx="540000" cy="43624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226</xdr:row>
      <xdr:rowOff>176891</xdr:rowOff>
    </xdr:from>
    <xdr:to>
      <xdr:col>6</xdr:col>
      <xdr:colOff>684856</xdr:colOff>
      <xdr:row>226</xdr:row>
      <xdr:rowOff>544757</xdr:rowOff>
    </xdr:to>
    <xdr:pic>
      <xdr:nvPicPr>
        <xdr:cNvPr id="283" name="그림 282"/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3646713" y="149624141"/>
          <a:ext cx="576000" cy="367866"/>
        </a:xfrm>
        <a:prstGeom prst="rect">
          <a:avLst/>
        </a:prstGeom>
      </xdr:spPr>
    </xdr:pic>
    <xdr:clientData/>
  </xdr:twoCellAnchor>
  <xdr:twoCellAnchor>
    <xdr:from>
      <xdr:col>6</xdr:col>
      <xdr:colOff>122464</xdr:colOff>
      <xdr:row>263</xdr:row>
      <xdr:rowOff>122464</xdr:rowOff>
    </xdr:from>
    <xdr:to>
      <xdr:col>6</xdr:col>
      <xdr:colOff>662464</xdr:colOff>
      <xdr:row>263</xdr:row>
      <xdr:rowOff>573420</xdr:rowOff>
    </xdr:to>
    <xdr:pic>
      <xdr:nvPicPr>
        <xdr:cNvPr id="281" name="Picture 965304"/>
        <xdr:cNvPicPr>
          <a:picLocks noChangeAspect="1" noChangeArrowheads="1"/>
        </xdr:cNvPicPr>
      </xdr:nvPicPr>
      <xdr:blipFill>
        <a:blip xmlns:r="http://schemas.openxmlformats.org/officeDocument/2006/relationships" r:embed="rId27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789214" y="20165785"/>
          <a:ext cx="540000" cy="4509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54428</xdr:colOff>
      <xdr:row>136</xdr:row>
      <xdr:rowOff>95249</xdr:rowOff>
    </xdr:from>
    <xdr:to>
      <xdr:col>6</xdr:col>
      <xdr:colOff>702428</xdr:colOff>
      <xdr:row>136</xdr:row>
      <xdr:rowOff>603480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721178" y="1768928"/>
          <a:ext cx="648000" cy="508231"/>
        </a:xfrm>
        <a:prstGeom prst="rect">
          <a:avLst/>
        </a:prstGeom>
      </xdr:spPr>
    </xdr:pic>
    <xdr:clientData/>
  </xdr:twoCellAnchor>
  <xdr:twoCellAnchor>
    <xdr:from>
      <xdr:col>6</xdr:col>
      <xdr:colOff>54428</xdr:colOff>
      <xdr:row>137</xdr:row>
      <xdr:rowOff>95247</xdr:rowOff>
    </xdr:from>
    <xdr:to>
      <xdr:col>6</xdr:col>
      <xdr:colOff>702428</xdr:colOff>
      <xdr:row>137</xdr:row>
      <xdr:rowOff>608515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721178" y="2449283"/>
          <a:ext cx="648000" cy="513268"/>
        </a:xfrm>
        <a:prstGeom prst="rect">
          <a:avLst/>
        </a:prstGeom>
      </xdr:spPr>
    </xdr:pic>
    <xdr:clientData/>
  </xdr:twoCellAnchor>
  <xdr:twoCellAnchor>
    <xdr:from>
      <xdr:col>6</xdr:col>
      <xdr:colOff>54428</xdr:colOff>
      <xdr:row>139</xdr:row>
      <xdr:rowOff>95248</xdr:rowOff>
    </xdr:from>
    <xdr:to>
      <xdr:col>6</xdr:col>
      <xdr:colOff>702428</xdr:colOff>
      <xdr:row>139</xdr:row>
      <xdr:rowOff>574205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721178" y="3809998"/>
          <a:ext cx="648000" cy="478957"/>
        </a:xfrm>
        <a:prstGeom prst="rect">
          <a:avLst/>
        </a:prstGeom>
      </xdr:spPr>
    </xdr:pic>
    <xdr:clientData/>
  </xdr:twoCellAnchor>
  <xdr:twoCellAnchor>
    <xdr:from>
      <xdr:col>6</xdr:col>
      <xdr:colOff>54428</xdr:colOff>
      <xdr:row>138</xdr:row>
      <xdr:rowOff>95249</xdr:rowOff>
    </xdr:from>
    <xdr:to>
      <xdr:col>6</xdr:col>
      <xdr:colOff>702428</xdr:colOff>
      <xdr:row>138</xdr:row>
      <xdr:rowOff>613649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721178" y="3129642"/>
          <a:ext cx="648000" cy="5184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104</xdr:row>
      <xdr:rowOff>54428</xdr:rowOff>
    </xdr:from>
    <xdr:to>
      <xdr:col>6</xdr:col>
      <xdr:colOff>585851</xdr:colOff>
      <xdr:row>104</xdr:row>
      <xdr:rowOff>630428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843641" y="6490607"/>
          <a:ext cx="408960" cy="576000"/>
        </a:xfrm>
        <a:prstGeom prst="rect">
          <a:avLst/>
        </a:prstGeom>
      </xdr:spPr>
    </xdr:pic>
    <xdr:clientData/>
  </xdr:twoCellAnchor>
  <xdr:twoCellAnchor>
    <xdr:from>
      <xdr:col>6</xdr:col>
      <xdr:colOff>176893</xdr:colOff>
      <xdr:row>105</xdr:row>
      <xdr:rowOff>54428</xdr:rowOff>
    </xdr:from>
    <xdr:to>
      <xdr:col>6</xdr:col>
      <xdr:colOff>555246</xdr:colOff>
      <xdr:row>105</xdr:row>
      <xdr:rowOff>630428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843643" y="7170964"/>
          <a:ext cx="378353" cy="576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315</xdr:row>
      <xdr:rowOff>81642</xdr:rowOff>
    </xdr:from>
    <xdr:to>
      <xdr:col>6</xdr:col>
      <xdr:colOff>612856</xdr:colOff>
      <xdr:row>315</xdr:row>
      <xdr:rowOff>585642</xdr:rowOff>
    </xdr:to>
    <xdr:pic>
      <xdr:nvPicPr>
        <xdr:cNvPr id="285" name="그림 284"/>
        <xdr:cNvPicPr>
          <a:picLocks noChangeAspect="1"/>
        </xdr:cNvPicPr>
      </xdr:nvPicPr>
      <xdr:blipFill>
        <a:blip xmlns:r="http://schemas.openxmlformats.org/officeDocument/2006/relationships" r:embed="rId12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18981" y="19550742"/>
          <a:ext cx="504000" cy="504000"/>
        </a:xfrm>
        <a:prstGeom prst="rect">
          <a:avLst/>
        </a:prstGeom>
      </xdr:spPr>
    </xdr:pic>
    <xdr:clientData/>
  </xdr:twoCellAnchor>
  <xdr:twoCellAnchor>
    <xdr:from>
      <xdr:col>6</xdr:col>
      <xdr:colOff>108857</xdr:colOff>
      <xdr:row>316</xdr:row>
      <xdr:rowOff>81642</xdr:rowOff>
    </xdr:from>
    <xdr:to>
      <xdr:col>6</xdr:col>
      <xdr:colOff>633180</xdr:colOff>
      <xdr:row>316</xdr:row>
      <xdr:rowOff>585642</xdr:rowOff>
    </xdr:to>
    <xdr:pic>
      <xdr:nvPicPr>
        <xdr:cNvPr id="286" name="그림 285"/>
        <xdr:cNvPicPr>
          <a:picLocks noChangeAspect="1"/>
        </xdr:cNvPicPr>
      </xdr:nvPicPr>
      <xdr:blipFill>
        <a:blip xmlns:r="http://schemas.openxmlformats.org/officeDocument/2006/relationships" r:embed="rId12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18982" y="20217492"/>
          <a:ext cx="524323" cy="504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317</xdr:row>
      <xdr:rowOff>81642</xdr:rowOff>
    </xdr:from>
    <xdr:to>
      <xdr:col>6</xdr:col>
      <xdr:colOff>608792</xdr:colOff>
      <xdr:row>317</xdr:row>
      <xdr:rowOff>585642</xdr:rowOff>
    </xdr:to>
    <xdr:pic>
      <xdr:nvPicPr>
        <xdr:cNvPr id="287" name="그림 286"/>
        <xdr:cNvPicPr>
          <a:picLocks noChangeAspect="1"/>
        </xdr:cNvPicPr>
      </xdr:nvPicPr>
      <xdr:blipFill>
        <a:blip xmlns:r="http://schemas.openxmlformats.org/officeDocument/2006/relationships" r:embed="rId12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18981" y="20884242"/>
          <a:ext cx="499936" cy="504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318</xdr:row>
      <xdr:rowOff>81642</xdr:rowOff>
    </xdr:from>
    <xdr:to>
      <xdr:col>6</xdr:col>
      <xdr:colOff>647506</xdr:colOff>
      <xdr:row>318</xdr:row>
      <xdr:rowOff>585642</xdr:rowOff>
    </xdr:to>
    <xdr:pic>
      <xdr:nvPicPr>
        <xdr:cNvPr id="288" name="그림 287" descr="K-9.jpg"/>
        <xdr:cNvPicPr>
          <a:picLocks noChangeAspect="1"/>
        </xdr:cNvPicPr>
      </xdr:nvPicPr>
      <xdr:blipFill>
        <a:blip xmlns:r="http://schemas.openxmlformats.org/officeDocument/2006/relationships" r:embed="rId12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18981" y="21550992"/>
          <a:ext cx="538650" cy="504000"/>
        </a:xfrm>
        <a:prstGeom prst="rect">
          <a:avLst/>
        </a:prstGeom>
      </xdr:spPr>
    </xdr:pic>
    <xdr:clientData/>
  </xdr:twoCellAnchor>
  <xdr:twoCellAnchor>
    <xdr:from>
      <xdr:col>6</xdr:col>
      <xdr:colOff>108856</xdr:colOff>
      <xdr:row>319</xdr:row>
      <xdr:rowOff>81642</xdr:rowOff>
    </xdr:from>
    <xdr:to>
      <xdr:col>6</xdr:col>
      <xdr:colOff>647506</xdr:colOff>
      <xdr:row>319</xdr:row>
      <xdr:rowOff>585642</xdr:rowOff>
    </xdr:to>
    <xdr:pic>
      <xdr:nvPicPr>
        <xdr:cNvPr id="289" name="그림 288" descr="K-8.jpg"/>
        <xdr:cNvPicPr>
          <a:picLocks noChangeAspect="1"/>
        </xdr:cNvPicPr>
      </xdr:nvPicPr>
      <xdr:blipFill>
        <a:blip xmlns:r="http://schemas.openxmlformats.org/officeDocument/2006/relationships" r:embed="rId12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18981" y="22217742"/>
          <a:ext cx="538650" cy="504000"/>
        </a:xfrm>
        <a:prstGeom prst="rect">
          <a:avLst/>
        </a:prstGeom>
      </xdr:spPr>
    </xdr:pic>
    <xdr:clientData/>
  </xdr:twoCellAnchor>
  <xdr:twoCellAnchor>
    <xdr:from>
      <xdr:col>6</xdr:col>
      <xdr:colOff>176891</xdr:colOff>
      <xdr:row>320</xdr:row>
      <xdr:rowOff>95250</xdr:rowOff>
    </xdr:from>
    <xdr:to>
      <xdr:col>6</xdr:col>
      <xdr:colOff>608891</xdr:colOff>
      <xdr:row>320</xdr:row>
      <xdr:rowOff>587220</xdr:rowOff>
    </xdr:to>
    <xdr:pic>
      <xdr:nvPicPr>
        <xdr:cNvPr id="290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1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87016" y="2289810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321</xdr:row>
      <xdr:rowOff>95249</xdr:rowOff>
    </xdr:from>
    <xdr:to>
      <xdr:col>6</xdr:col>
      <xdr:colOff>648856</xdr:colOff>
      <xdr:row>321</xdr:row>
      <xdr:rowOff>532835</xdr:rowOff>
    </xdr:to>
    <xdr:pic>
      <xdr:nvPicPr>
        <xdr:cNvPr id="291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1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18981" y="2356484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322</xdr:row>
      <xdr:rowOff>122463</xdr:rowOff>
    </xdr:from>
    <xdr:to>
      <xdr:col>6</xdr:col>
      <xdr:colOff>662463</xdr:colOff>
      <xdr:row>322</xdr:row>
      <xdr:rowOff>520599</xdr:rowOff>
    </xdr:to>
    <xdr:pic>
      <xdr:nvPicPr>
        <xdr:cNvPr id="29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1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24258813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323</xdr:row>
      <xdr:rowOff>122463</xdr:rowOff>
    </xdr:from>
    <xdr:to>
      <xdr:col>6</xdr:col>
      <xdr:colOff>662463</xdr:colOff>
      <xdr:row>323</xdr:row>
      <xdr:rowOff>504963</xdr:rowOff>
    </xdr:to>
    <xdr:pic>
      <xdr:nvPicPr>
        <xdr:cNvPr id="29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1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24925563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136070</xdr:colOff>
      <xdr:row>324</xdr:row>
      <xdr:rowOff>68035</xdr:rowOff>
    </xdr:from>
    <xdr:to>
      <xdr:col>6</xdr:col>
      <xdr:colOff>632521</xdr:colOff>
      <xdr:row>324</xdr:row>
      <xdr:rowOff>608035</xdr:rowOff>
    </xdr:to>
    <xdr:pic>
      <xdr:nvPicPr>
        <xdr:cNvPr id="294" name="그림 293" descr="K-11.jpg"/>
        <xdr:cNvPicPr>
          <a:picLocks noChangeAspect="1"/>
        </xdr:cNvPicPr>
      </xdr:nvPicPr>
      <xdr:blipFill>
        <a:blip xmlns:r="http://schemas.openxmlformats.org/officeDocument/2006/relationships" r:embed="rId13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46195" y="25537885"/>
          <a:ext cx="496451" cy="540000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325</xdr:row>
      <xdr:rowOff>68035</xdr:rowOff>
    </xdr:from>
    <xdr:to>
      <xdr:col>6</xdr:col>
      <xdr:colOff>632521</xdr:colOff>
      <xdr:row>325</xdr:row>
      <xdr:rowOff>608035</xdr:rowOff>
    </xdr:to>
    <xdr:pic>
      <xdr:nvPicPr>
        <xdr:cNvPr id="295" name="그림 294" descr="K-10.jpg"/>
        <xdr:cNvPicPr>
          <a:picLocks noChangeAspect="1"/>
        </xdr:cNvPicPr>
      </xdr:nvPicPr>
      <xdr:blipFill>
        <a:blip xmlns:r="http://schemas.openxmlformats.org/officeDocument/2006/relationships" r:embed="rId13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46195" y="26204635"/>
          <a:ext cx="496451" cy="540000"/>
        </a:xfrm>
        <a:prstGeom prst="rect">
          <a:avLst/>
        </a:prstGeom>
      </xdr:spPr>
    </xdr:pic>
    <xdr:clientData/>
  </xdr:twoCellAnchor>
  <xdr:twoCellAnchor>
    <xdr:from>
      <xdr:col>6</xdr:col>
      <xdr:colOff>95249</xdr:colOff>
      <xdr:row>326</xdr:row>
      <xdr:rowOff>122463</xdr:rowOff>
    </xdr:from>
    <xdr:to>
      <xdr:col>6</xdr:col>
      <xdr:colOff>635249</xdr:colOff>
      <xdr:row>326</xdr:row>
      <xdr:rowOff>526374</xdr:rowOff>
    </xdr:to>
    <xdr:pic>
      <xdr:nvPicPr>
        <xdr:cNvPr id="29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9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05374" y="26925813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327</xdr:row>
      <xdr:rowOff>122464</xdr:rowOff>
    </xdr:from>
    <xdr:to>
      <xdr:col>6</xdr:col>
      <xdr:colOff>648856</xdr:colOff>
      <xdr:row>327</xdr:row>
      <xdr:rowOff>530377</xdr:rowOff>
    </xdr:to>
    <xdr:pic>
      <xdr:nvPicPr>
        <xdr:cNvPr id="29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18981" y="27592564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328</xdr:row>
      <xdr:rowOff>122464</xdr:rowOff>
    </xdr:from>
    <xdr:to>
      <xdr:col>6</xdr:col>
      <xdr:colOff>648856</xdr:colOff>
      <xdr:row>328</xdr:row>
      <xdr:rowOff>557295</xdr:rowOff>
    </xdr:to>
    <xdr:pic>
      <xdr:nvPicPr>
        <xdr:cNvPr id="29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9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18981" y="28259314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329</xdr:row>
      <xdr:rowOff>122463</xdr:rowOff>
    </xdr:from>
    <xdr:to>
      <xdr:col>6</xdr:col>
      <xdr:colOff>662463</xdr:colOff>
      <xdr:row>329</xdr:row>
      <xdr:rowOff>560049</xdr:rowOff>
    </xdr:to>
    <xdr:pic>
      <xdr:nvPicPr>
        <xdr:cNvPr id="29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0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28926063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330</xdr:row>
      <xdr:rowOff>122463</xdr:rowOff>
    </xdr:from>
    <xdr:to>
      <xdr:col>6</xdr:col>
      <xdr:colOff>648856</xdr:colOff>
      <xdr:row>330</xdr:row>
      <xdr:rowOff>527463</xdr:rowOff>
    </xdr:to>
    <xdr:pic>
      <xdr:nvPicPr>
        <xdr:cNvPr id="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18981" y="29592813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331</xdr:row>
      <xdr:rowOff>122463</xdr:rowOff>
    </xdr:from>
    <xdr:to>
      <xdr:col>6</xdr:col>
      <xdr:colOff>648856</xdr:colOff>
      <xdr:row>331</xdr:row>
      <xdr:rowOff>541054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18981" y="30259563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332</xdr:row>
      <xdr:rowOff>122464</xdr:rowOff>
    </xdr:from>
    <xdr:to>
      <xdr:col>6</xdr:col>
      <xdr:colOff>662463</xdr:colOff>
      <xdr:row>332</xdr:row>
      <xdr:rowOff>533233</xdr:rowOff>
    </xdr:to>
    <xdr:pic>
      <xdr:nvPicPr>
        <xdr:cNvPr id="30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97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30926314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333</xdr:row>
      <xdr:rowOff>122463</xdr:rowOff>
    </xdr:from>
    <xdr:to>
      <xdr:col>6</xdr:col>
      <xdr:colOff>662463</xdr:colOff>
      <xdr:row>333</xdr:row>
      <xdr:rowOff>531963</xdr:rowOff>
    </xdr:to>
    <xdr:pic>
      <xdr:nvPicPr>
        <xdr:cNvPr id="30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9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31593063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334</xdr:row>
      <xdr:rowOff>122463</xdr:rowOff>
    </xdr:from>
    <xdr:to>
      <xdr:col>6</xdr:col>
      <xdr:colOff>662463</xdr:colOff>
      <xdr:row>334</xdr:row>
      <xdr:rowOff>547051</xdr:rowOff>
    </xdr:to>
    <xdr:pic>
      <xdr:nvPicPr>
        <xdr:cNvPr id="30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04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32259813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335</xdr:row>
      <xdr:rowOff>122463</xdr:rowOff>
    </xdr:from>
    <xdr:to>
      <xdr:col>6</xdr:col>
      <xdr:colOff>662463</xdr:colOff>
      <xdr:row>335</xdr:row>
      <xdr:rowOff>541467</xdr:rowOff>
    </xdr:to>
    <xdr:pic>
      <xdr:nvPicPr>
        <xdr:cNvPr id="30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0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32926563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336</xdr:row>
      <xdr:rowOff>122463</xdr:rowOff>
    </xdr:from>
    <xdr:to>
      <xdr:col>6</xdr:col>
      <xdr:colOff>662463</xdr:colOff>
      <xdr:row>336</xdr:row>
      <xdr:rowOff>545355</xdr:rowOff>
    </xdr:to>
    <xdr:pic>
      <xdr:nvPicPr>
        <xdr:cNvPr id="30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0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33593313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122463</xdr:colOff>
      <xdr:row>337</xdr:row>
      <xdr:rowOff>122463</xdr:rowOff>
    </xdr:from>
    <xdr:to>
      <xdr:col>6</xdr:col>
      <xdr:colOff>662463</xdr:colOff>
      <xdr:row>337</xdr:row>
      <xdr:rowOff>534511</xdr:rowOff>
    </xdr:to>
    <xdr:pic>
      <xdr:nvPicPr>
        <xdr:cNvPr id="30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0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3426006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108856</xdr:colOff>
      <xdr:row>338</xdr:row>
      <xdr:rowOff>122464</xdr:rowOff>
    </xdr:from>
    <xdr:to>
      <xdr:col>6</xdr:col>
      <xdr:colOff>648856</xdr:colOff>
      <xdr:row>338</xdr:row>
      <xdr:rowOff>543583</xdr:rowOff>
    </xdr:to>
    <xdr:pic>
      <xdr:nvPicPr>
        <xdr:cNvPr id="30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18981" y="34926814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86745</xdr:colOff>
      <xdr:row>10</xdr:row>
      <xdr:rowOff>69057</xdr:rowOff>
    </xdr:from>
    <xdr:to>
      <xdr:col>1</xdr:col>
      <xdr:colOff>698745</xdr:colOff>
      <xdr:row>10</xdr:row>
      <xdr:rowOff>506911</xdr:rowOff>
    </xdr:to>
    <xdr:pic>
      <xdr:nvPicPr>
        <xdr:cNvPr id="59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953520" y="3145632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86745</xdr:colOff>
      <xdr:row>9</xdr:row>
      <xdr:rowOff>80963</xdr:rowOff>
    </xdr:from>
    <xdr:to>
      <xdr:col>1</xdr:col>
      <xdr:colOff>698745</xdr:colOff>
      <xdr:row>9</xdr:row>
      <xdr:rowOff>518817</xdr:rowOff>
    </xdr:to>
    <xdr:pic>
      <xdr:nvPicPr>
        <xdr:cNvPr id="95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953520" y="2481263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86745</xdr:colOff>
      <xdr:row>8</xdr:row>
      <xdr:rowOff>130969</xdr:rowOff>
    </xdr:from>
    <xdr:to>
      <xdr:col>1</xdr:col>
      <xdr:colOff>698745</xdr:colOff>
      <xdr:row>8</xdr:row>
      <xdr:rowOff>568823</xdr:rowOff>
    </xdr:to>
    <xdr:pic>
      <xdr:nvPicPr>
        <xdr:cNvPr id="96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 bwMode="auto">
        <a:xfrm>
          <a:off x="953520" y="1854994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150018</xdr:colOff>
      <xdr:row>11</xdr:row>
      <xdr:rowOff>90148</xdr:rowOff>
    </xdr:from>
    <xdr:to>
      <xdr:col>1</xdr:col>
      <xdr:colOff>664368</xdr:colOff>
      <xdr:row>11</xdr:row>
      <xdr:rowOff>556873</xdr:rowOff>
    </xdr:to>
    <xdr:pic>
      <xdr:nvPicPr>
        <xdr:cNvPr id="97" name="그림 32" descr="13SS-ELS-05_FLAT_PK.jpg"/>
        <xdr:cNvPicPr>
          <a:picLocks noChangeAspect="1"/>
        </xdr:cNvPicPr>
      </xdr:nvPicPr>
      <xdr:blipFill>
        <a:blip xmlns:r="http://schemas.openxmlformats.org/officeDocument/2006/relationships" r:embed="rId4" cstate="email"/>
        <a:srcRect/>
        <a:stretch>
          <a:fillRect/>
        </a:stretch>
      </xdr:blipFill>
      <xdr:spPr bwMode="auto">
        <a:xfrm>
          <a:off x="1016793" y="3842998"/>
          <a:ext cx="514350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119062</xdr:colOff>
      <xdr:row>12</xdr:row>
      <xdr:rowOff>166687</xdr:rowOff>
    </xdr:from>
    <xdr:to>
      <xdr:col>1</xdr:col>
      <xdr:colOff>659062</xdr:colOff>
      <xdr:row>12</xdr:row>
      <xdr:rowOff>553029</xdr:rowOff>
    </xdr:to>
    <xdr:pic>
      <xdr:nvPicPr>
        <xdr:cNvPr id="9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 bwMode="auto">
        <a:xfrm>
          <a:off x="985837" y="4595812"/>
          <a:ext cx="540000" cy="3863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87085</xdr:colOff>
      <xdr:row>13</xdr:row>
      <xdr:rowOff>144575</xdr:rowOff>
    </xdr:from>
    <xdr:to>
      <xdr:col>1</xdr:col>
      <xdr:colOff>699085</xdr:colOff>
      <xdr:row>13</xdr:row>
      <xdr:rowOff>583959</xdr:rowOff>
    </xdr:to>
    <xdr:pic>
      <xdr:nvPicPr>
        <xdr:cNvPr id="99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/>
        <a:srcRect/>
        <a:stretch>
          <a:fillRect/>
        </a:stretch>
      </xdr:blipFill>
      <xdr:spPr bwMode="auto">
        <a:xfrm>
          <a:off x="953860" y="5249975"/>
          <a:ext cx="612000" cy="4393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183357</xdr:colOff>
      <xdr:row>14</xdr:row>
      <xdr:rowOff>104775</xdr:rowOff>
    </xdr:from>
    <xdr:to>
      <xdr:col>1</xdr:col>
      <xdr:colOff>669132</xdr:colOff>
      <xdr:row>14</xdr:row>
      <xdr:rowOff>536775</xdr:rowOff>
    </xdr:to>
    <xdr:pic>
      <xdr:nvPicPr>
        <xdr:cNvPr id="100" name="그림 16" descr="11.jpg"/>
        <xdr:cNvPicPr preferRelativeResize="0">
          <a:picLocks/>
        </xdr:cNvPicPr>
      </xdr:nvPicPr>
      <xdr:blipFill>
        <a:blip xmlns:r="http://schemas.openxmlformats.org/officeDocument/2006/relationships" r:embed="rId7" cstate="email"/>
        <a:srcRect/>
        <a:stretch>
          <a:fillRect/>
        </a:stretch>
      </xdr:blipFill>
      <xdr:spPr bwMode="auto">
        <a:xfrm>
          <a:off x="1050132" y="5886450"/>
          <a:ext cx="485775" cy="43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128589</xdr:colOff>
      <xdr:row>15</xdr:row>
      <xdr:rowOff>30957</xdr:rowOff>
    </xdr:from>
    <xdr:to>
      <xdr:col>1</xdr:col>
      <xdr:colOff>633414</xdr:colOff>
      <xdr:row>15</xdr:row>
      <xdr:rowOff>498957</xdr:rowOff>
    </xdr:to>
    <xdr:pic>
      <xdr:nvPicPr>
        <xdr:cNvPr id="101" name="그림 17" descr="12.jpg"/>
        <xdr:cNvPicPr preferRelativeResize="0">
          <a:picLocks/>
        </xdr:cNvPicPr>
      </xdr:nvPicPr>
      <xdr:blipFill>
        <a:blip xmlns:r="http://schemas.openxmlformats.org/officeDocument/2006/relationships" r:embed="rId8" cstate="email"/>
        <a:srcRect/>
        <a:stretch>
          <a:fillRect/>
        </a:stretch>
      </xdr:blipFill>
      <xdr:spPr bwMode="auto">
        <a:xfrm>
          <a:off x="995364" y="6488907"/>
          <a:ext cx="504825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111920</xdr:colOff>
      <xdr:row>16</xdr:row>
      <xdr:rowOff>102395</xdr:rowOff>
    </xdr:from>
    <xdr:to>
      <xdr:col>1</xdr:col>
      <xdr:colOff>657027</xdr:colOff>
      <xdr:row>16</xdr:row>
      <xdr:rowOff>538481</xdr:rowOff>
    </xdr:to>
    <xdr:pic>
      <xdr:nvPicPr>
        <xdr:cNvPr id="102" name="그림 12" descr="07.jpg"/>
        <xdr:cNvPicPr>
          <a:picLocks noChangeAspect="1"/>
        </xdr:cNvPicPr>
      </xdr:nvPicPr>
      <xdr:blipFill>
        <a:blip xmlns:r="http://schemas.openxmlformats.org/officeDocument/2006/relationships" r:embed="rId9" cstate="email"/>
        <a:srcRect/>
        <a:stretch>
          <a:fillRect/>
        </a:stretch>
      </xdr:blipFill>
      <xdr:spPr bwMode="auto">
        <a:xfrm>
          <a:off x="978695" y="7236620"/>
          <a:ext cx="545107" cy="4360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166688</xdr:colOff>
      <xdr:row>17</xdr:row>
      <xdr:rowOff>71098</xdr:rowOff>
    </xdr:from>
    <xdr:to>
      <xdr:col>1</xdr:col>
      <xdr:colOff>681038</xdr:colOff>
      <xdr:row>17</xdr:row>
      <xdr:rowOff>547348</xdr:rowOff>
    </xdr:to>
    <xdr:pic>
      <xdr:nvPicPr>
        <xdr:cNvPr id="103" name="그림 32" descr="13SS-ELS-05_FLAT_PK.jpg"/>
        <xdr:cNvPicPr>
          <a:picLocks noChangeAspect="1"/>
        </xdr:cNvPicPr>
      </xdr:nvPicPr>
      <xdr:blipFill>
        <a:blip xmlns:r="http://schemas.openxmlformats.org/officeDocument/2006/relationships" r:embed="rId10" cstate="email"/>
        <a:srcRect/>
        <a:stretch>
          <a:fillRect/>
        </a:stretch>
      </xdr:blipFill>
      <xdr:spPr bwMode="auto">
        <a:xfrm>
          <a:off x="1033463" y="7881598"/>
          <a:ext cx="5143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221453</xdr:colOff>
      <xdr:row>18</xdr:row>
      <xdr:rowOff>117362</xdr:rowOff>
    </xdr:from>
    <xdr:to>
      <xdr:col>1</xdr:col>
      <xdr:colOff>626453</xdr:colOff>
      <xdr:row>18</xdr:row>
      <xdr:rowOff>585362</xdr:rowOff>
    </xdr:to>
    <xdr:pic>
      <xdr:nvPicPr>
        <xdr:cNvPr id="104" name="그림 103" descr="13SS-ELS-11_FLAT_OR.jpg"/>
        <xdr:cNvPicPr>
          <a:picLocks noChangeAspect="1"/>
        </xdr:cNvPicPr>
      </xdr:nvPicPr>
      <xdr:blipFill>
        <a:blip xmlns:r="http://schemas.openxmlformats.org/officeDocument/2006/relationships" r:embed="rId11" cstate="email"/>
        <a:stretch>
          <a:fillRect/>
        </a:stretch>
      </xdr:blipFill>
      <xdr:spPr>
        <a:xfrm>
          <a:off x="1088228" y="8604137"/>
          <a:ext cx="405000" cy="468000"/>
        </a:xfrm>
        <a:prstGeom prst="rect">
          <a:avLst/>
        </a:prstGeom>
      </xdr:spPr>
    </xdr:pic>
    <xdr:clientData/>
  </xdr:twoCellAnchor>
  <xdr:twoCellAnchor>
    <xdr:from>
      <xdr:col>1</xdr:col>
      <xdr:colOff>93889</xdr:colOff>
      <xdr:row>19</xdr:row>
      <xdr:rowOff>98652</xdr:rowOff>
    </xdr:from>
    <xdr:to>
      <xdr:col>1</xdr:col>
      <xdr:colOff>705889</xdr:colOff>
      <xdr:row>19</xdr:row>
      <xdr:rowOff>536506</xdr:rowOff>
    </xdr:to>
    <xdr:pic>
      <xdr:nvPicPr>
        <xdr:cNvPr id="105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960664" y="9261702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95250</xdr:colOff>
      <xdr:row>21</xdr:row>
      <xdr:rowOff>119063</xdr:rowOff>
    </xdr:from>
    <xdr:to>
      <xdr:col>1</xdr:col>
      <xdr:colOff>707250</xdr:colOff>
      <xdr:row>21</xdr:row>
      <xdr:rowOff>556917</xdr:rowOff>
    </xdr:to>
    <xdr:pic>
      <xdr:nvPicPr>
        <xdr:cNvPr id="10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/>
        <a:srcRect/>
        <a:stretch>
          <a:fillRect/>
        </a:stretch>
      </xdr:blipFill>
      <xdr:spPr bwMode="auto">
        <a:xfrm>
          <a:off x="962025" y="10634663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107156</xdr:colOff>
      <xdr:row>20</xdr:row>
      <xdr:rowOff>116683</xdr:rowOff>
    </xdr:from>
    <xdr:to>
      <xdr:col>1</xdr:col>
      <xdr:colOff>719156</xdr:colOff>
      <xdr:row>20</xdr:row>
      <xdr:rowOff>554537</xdr:rowOff>
    </xdr:to>
    <xdr:pic>
      <xdr:nvPicPr>
        <xdr:cNvPr id="107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3" cstate="email"/>
        <a:srcRect/>
        <a:stretch>
          <a:fillRect/>
        </a:stretch>
      </xdr:blipFill>
      <xdr:spPr bwMode="auto">
        <a:xfrm>
          <a:off x="973931" y="9956008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150021</xdr:colOff>
      <xdr:row>22</xdr:row>
      <xdr:rowOff>93904</xdr:rowOff>
    </xdr:from>
    <xdr:to>
      <xdr:col>1</xdr:col>
      <xdr:colOff>629436</xdr:colOff>
      <xdr:row>22</xdr:row>
      <xdr:rowOff>561904</xdr:rowOff>
    </xdr:to>
    <xdr:pic>
      <xdr:nvPicPr>
        <xdr:cNvPr id="108" name="그림 107" descr="06.jpg"/>
        <xdr:cNvPicPr>
          <a:picLocks noChangeAspect="1"/>
        </xdr:cNvPicPr>
      </xdr:nvPicPr>
      <xdr:blipFill>
        <a:blip xmlns:r="http://schemas.openxmlformats.org/officeDocument/2006/relationships" r:embed="rId14" cstate="email"/>
        <a:stretch>
          <a:fillRect/>
        </a:stretch>
      </xdr:blipFill>
      <xdr:spPr>
        <a:xfrm>
          <a:off x="1016796" y="11285779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175906</xdr:colOff>
      <xdr:row>23</xdr:row>
      <xdr:rowOff>81408</xdr:rowOff>
    </xdr:from>
    <xdr:to>
      <xdr:col>1</xdr:col>
      <xdr:colOff>655321</xdr:colOff>
      <xdr:row>23</xdr:row>
      <xdr:rowOff>549408</xdr:rowOff>
    </xdr:to>
    <xdr:pic>
      <xdr:nvPicPr>
        <xdr:cNvPr id="109" name="그림 108" descr="07-1.jpg"/>
        <xdr:cNvPicPr>
          <a:picLocks noChangeAspect="1"/>
        </xdr:cNvPicPr>
      </xdr:nvPicPr>
      <xdr:blipFill>
        <a:blip xmlns:r="http://schemas.openxmlformats.org/officeDocument/2006/relationships" r:embed="rId15" cstate="email"/>
        <a:stretch>
          <a:fillRect/>
        </a:stretch>
      </xdr:blipFill>
      <xdr:spPr>
        <a:xfrm>
          <a:off x="1042681" y="11949558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162647</xdr:colOff>
      <xdr:row>24</xdr:row>
      <xdr:rowOff>102629</xdr:rowOff>
    </xdr:from>
    <xdr:to>
      <xdr:col>1</xdr:col>
      <xdr:colOff>642062</xdr:colOff>
      <xdr:row>24</xdr:row>
      <xdr:rowOff>570629</xdr:rowOff>
    </xdr:to>
    <xdr:pic>
      <xdr:nvPicPr>
        <xdr:cNvPr id="110" name="그림 109" descr="08.jpg"/>
        <xdr:cNvPicPr>
          <a:picLocks noChangeAspect="1"/>
        </xdr:cNvPicPr>
      </xdr:nvPicPr>
      <xdr:blipFill>
        <a:blip xmlns:r="http://schemas.openxmlformats.org/officeDocument/2006/relationships" r:embed="rId16" cstate="email"/>
        <a:stretch>
          <a:fillRect/>
        </a:stretch>
      </xdr:blipFill>
      <xdr:spPr>
        <a:xfrm>
          <a:off x="1029422" y="12647054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153265</xdr:colOff>
      <xdr:row>25</xdr:row>
      <xdr:rowOff>88489</xdr:rowOff>
    </xdr:from>
    <xdr:to>
      <xdr:col>1</xdr:col>
      <xdr:colOff>632680</xdr:colOff>
      <xdr:row>25</xdr:row>
      <xdr:rowOff>556489</xdr:rowOff>
    </xdr:to>
    <xdr:pic>
      <xdr:nvPicPr>
        <xdr:cNvPr id="111" name="그림 110" descr="09.jpg"/>
        <xdr:cNvPicPr>
          <a:picLocks noChangeAspect="1"/>
        </xdr:cNvPicPr>
      </xdr:nvPicPr>
      <xdr:blipFill>
        <a:blip xmlns:r="http://schemas.openxmlformats.org/officeDocument/2006/relationships" r:embed="rId17" cstate="email"/>
        <a:stretch>
          <a:fillRect/>
        </a:stretch>
      </xdr:blipFill>
      <xdr:spPr>
        <a:xfrm>
          <a:off x="1020040" y="13309189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141992</xdr:colOff>
      <xdr:row>26</xdr:row>
      <xdr:rowOff>116902</xdr:rowOff>
    </xdr:from>
    <xdr:to>
      <xdr:col>1</xdr:col>
      <xdr:colOff>621407</xdr:colOff>
      <xdr:row>26</xdr:row>
      <xdr:rowOff>584902</xdr:rowOff>
    </xdr:to>
    <xdr:pic>
      <xdr:nvPicPr>
        <xdr:cNvPr id="112" name="그림 111" descr="10.jpg"/>
        <xdr:cNvPicPr>
          <a:picLocks noChangeAspect="1"/>
        </xdr:cNvPicPr>
      </xdr:nvPicPr>
      <xdr:blipFill>
        <a:blip xmlns:r="http://schemas.openxmlformats.org/officeDocument/2006/relationships" r:embed="rId18" cstate="email"/>
        <a:stretch>
          <a:fillRect/>
        </a:stretch>
      </xdr:blipFill>
      <xdr:spPr>
        <a:xfrm>
          <a:off x="1008767" y="14013877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145258</xdr:colOff>
      <xdr:row>28</xdr:row>
      <xdr:rowOff>157164</xdr:rowOff>
    </xdr:from>
    <xdr:to>
      <xdr:col>1</xdr:col>
      <xdr:colOff>669133</xdr:colOff>
      <xdr:row>28</xdr:row>
      <xdr:rowOff>547689</xdr:rowOff>
    </xdr:to>
    <xdr:pic>
      <xdr:nvPicPr>
        <xdr:cNvPr id="113" name="그림 21" descr="16.jpg"/>
        <xdr:cNvPicPr preferRelativeResize="0">
          <a:picLocks/>
        </xdr:cNvPicPr>
      </xdr:nvPicPr>
      <xdr:blipFill>
        <a:blip xmlns:r="http://schemas.openxmlformats.org/officeDocument/2006/relationships" r:embed="rId19" cstate="email"/>
        <a:srcRect/>
        <a:stretch>
          <a:fillRect/>
        </a:stretch>
      </xdr:blipFill>
      <xdr:spPr bwMode="auto">
        <a:xfrm>
          <a:off x="1012033" y="15406689"/>
          <a:ext cx="5238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130971</xdr:colOff>
      <xdr:row>27</xdr:row>
      <xdr:rowOff>219076</xdr:rowOff>
    </xdr:from>
    <xdr:to>
      <xdr:col>1</xdr:col>
      <xdr:colOff>645321</xdr:colOff>
      <xdr:row>27</xdr:row>
      <xdr:rowOff>571501</xdr:rowOff>
    </xdr:to>
    <xdr:pic>
      <xdr:nvPicPr>
        <xdr:cNvPr id="114" name="그림 22" descr="17.jpg"/>
        <xdr:cNvPicPr preferRelativeResize="0">
          <a:picLocks/>
        </xdr:cNvPicPr>
      </xdr:nvPicPr>
      <xdr:blipFill>
        <a:blip xmlns:r="http://schemas.openxmlformats.org/officeDocument/2006/relationships" r:embed="rId20" cstate="email"/>
        <a:srcRect/>
        <a:stretch>
          <a:fillRect/>
        </a:stretch>
      </xdr:blipFill>
      <xdr:spPr bwMode="auto">
        <a:xfrm>
          <a:off x="997746" y="14792326"/>
          <a:ext cx="51435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114299</xdr:colOff>
      <xdr:row>29</xdr:row>
      <xdr:rowOff>158183</xdr:rowOff>
    </xdr:from>
    <xdr:to>
      <xdr:col>1</xdr:col>
      <xdr:colOff>702469</xdr:colOff>
      <xdr:row>29</xdr:row>
      <xdr:rowOff>550296</xdr:rowOff>
    </xdr:to>
    <xdr:pic>
      <xdr:nvPicPr>
        <xdr:cNvPr id="115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1" cstate="email"/>
        <a:srcRect/>
        <a:stretch>
          <a:fillRect/>
        </a:stretch>
      </xdr:blipFill>
      <xdr:spPr bwMode="auto">
        <a:xfrm>
          <a:off x="981074" y="16083983"/>
          <a:ext cx="588170" cy="39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164308</xdr:colOff>
      <xdr:row>30</xdr:row>
      <xdr:rowOff>147640</xdr:rowOff>
    </xdr:from>
    <xdr:to>
      <xdr:col>1</xdr:col>
      <xdr:colOff>669133</xdr:colOff>
      <xdr:row>30</xdr:row>
      <xdr:rowOff>547690</xdr:rowOff>
    </xdr:to>
    <xdr:pic>
      <xdr:nvPicPr>
        <xdr:cNvPr id="116" name="그림 25" descr="23-1.jpg"/>
        <xdr:cNvPicPr preferRelativeResize="0">
          <a:picLocks/>
        </xdr:cNvPicPr>
      </xdr:nvPicPr>
      <xdr:blipFill>
        <a:blip xmlns:r="http://schemas.openxmlformats.org/officeDocument/2006/relationships" r:embed="rId22" cstate="email"/>
        <a:srcRect/>
        <a:stretch>
          <a:fillRect/>
        </a:stretch>
      </xdr:blipFill>
      <xdr:spPr bwMode="auto">
        <a:xfrm>
          <a:off x="1031083" y="16749715"/>
          <a:ext cx="5048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135733</xdr:colOff>
      <xdr:row>31</xdr:row>
      <xdr:rowOff>90489</xdr:rowOff>
    </xdr:from>
    <xdr:to>
      <xdr:col>1</xdr:col>
      <xdr:colOff>715629</xdr:colOff>
      <xdr:row>31</xdr:row>
      <xdr:rowOff>553341</xdr:rowOff>
    </xdr:to>
    <xdr:pic>
      <xdr:nvPicPr>
        <xdr:cNvPr id="117" name="그림 10" descr="05.jpg"/>
        <xdr:cNvPicPr>
          <a:picLocks noChangeAspect="1"/>
        </xdr:cNvPicPr>
      </xdr:nvPicPr>
      <xdr:blipFill>
        <a:blip xmlns:r="http://schemas.openxmlformats.org/officeDocument/2006/relationships" r:embed="rId23" cstate="email"/>
        <a:srcRect/>
        <a:stretch>
          <a:fillRect/>
        </a:stretch>
      </xdr:blipFill>
      <xdr:spPr bwMode="auto">
        <a:xfrm>
          <a:off x="1002508" y="17368839"/>
          <a:ext cx="579896" cy="462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32</xdr:row>
      <xdr:rowOff>130969</xdr:rowOff>
    </xdr:from>
    <xdr:to>
      <xdr:col>1</xdr:col>
      <xdr:colOff>641340</xdr:colOff>
      <xdr:row>32</xdr:row>
      <xdr:rowOff>598969</xdr:rowOff>
    </xdr:to>
    <xdr:pic>
      <xdr:nvPicPr>
        <xdr:cNvPr id="118" name="그림 117" descr="06.jpg"/>
        <xdr:cNvPicPr>
          <a:picLocks noChangeAspect="1"/>
        </xdr:cNvPicPr>
      </xdr:nvPicPr>
      <xdr:blipFill>
        <a:blip xmlns:r="http://schemas.openxmlformats.org/officeDocument/2006/relationships" r:embed="rId14" cstate="email"/>
        <a:stretch>
          <a:fillRect/>
        </a:stretch>
      </xdr:blipFill>
      <xdr:spPr>
        <a:xfrm>
          <a:off x="1028700" y="18085594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152094</xdr:colOff>
      <xdr:row>33</xdr:row>
      <xdr:rowOff>117127</xdr:rowOff>
    </xdr:from>
    <xdr:to>
      <xdr:col>1</xdr:col>
      <xdr:colOff>631509</xdr:colOff>
      <xdr:row>33</xdr:row>
      <xdr:rowOff>585127</xdr:rowOff>
    </xdr:to>
    <xdr:pic>
      <xdr:nvPicPr>
        <xdr:cNvPr id="119" name="그림 118" descr="07-1.jpg"/>
        <xdr:cNvPicPr>
          <a:picLocks noChangeAspect="1"/>
        </xdr:cNvPicPr>
      </xdr:nvPicPr>
      <xdr:blipFill>
        <a:blip xmlns:r="http://schemas.openxmlformats.org/officeDocument/2006/relationships" r:embed="rId15" cstate="email"/>
        <a:stretch>
          <a:fillRect/>
        </a:stretch>
      </xdr:blipFill>
      <xdr:spPr>
        <a:xfrm>
          <a:off x="1018869" y="18748027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142621</xdr:colOff>
      <xdr:row>34</xdr:row>
      <xdr:rowOff>106935</xdr:rowOff>
    </xdr:from>
    <xdr:to>
      <xdr:col>1</xdr:col>
      <xdr:colOff>645942</xdr:colOff>
      <xdr:row>34</xdr:row>
      <xdr:rowOff>574935</xdr:rowOff>
    </xdr:to>
    <xdr:pic>
      <xdr:nvPicPr>
        <xdr:cNvPr id="120" name="그림 119" descr="07-2.jpg"/>
        <xdr:cNvPicPr>
          <a:picLocks noChangeAspect="1"/>
        </xdr:cNvPicPr>
      </xdr:nvPicPr>
      <xdr:blipFill>
        <a:blip xmlns:r="http://schemas.openxmlformats.org/officeDocument/2006/relationships" r:embed="rId24" cstate="email"/>
        <a:stretch>
          <a:fillRect/>
        </a:stretch>
      </xdr:blipFill>
      <xdr:spPr>
        <a:xfrm>
          <a:off x="1009396" y="19414110"/>
          <a:ext cx="503321" cy="468000"/>
        </a:xfrm>
        <a:prstGeom prst="rect">
          <a:avLst/>
        </a:prstGeom>
      </xdr:spPr>
    </xdr:pic>
    <xdr:clientData/>
  </xdr:twoCellAnchor>
  <xdr:twoCellAnchor>
    <xdr:from>
      <xdr:col>1</xdr:col>
      <xdr:colOff>150742</xdr:colOff>
      <xdr:row>35</xdr:row>
      <xdr:rowOff>114536</xdr:rowOff>
    </xdr:from>
    <xdr:to>
      <xdr:col>1</xdr:col>
      <xdr:colOff>630157</xdr:colOff>
      <xdr:row>35</xdr:row>
      <xdr:rowOff>582536</xdr:rowOff>
    </xdr:to>
    <xdr:pic>
      <xdr:nvPicPr>
        <xdr:cNvPr id="121" name="그림 120" descr="08.jpg"/>
        <xdr:cNvPicPr>
          <a:picLocks noChangeAspect="1"/>
        </xdr:cNvPicPr>
      </xdr:nvPicPr>
      <xdr:blipFill>
        <a:blip xmlns:r="http://schemas.openxmlformats.org/officeDocument/2006/relationships" r:embed="rId16" cstate="email"/>
        <a:stretch>
          <a:fillRect/>
        </a:stretch>
      </xdr:blipFill>
      <xdr:spPr>
        <a:xfrm>
          <a:off x="1017517" y="20097986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141359</xdr:colOff>
      <xdr:row>36</xdr:row>
      <xdr:rowOff>88489</xdr:rowOff>
    </xdr:from>
    <xdr:to>
      <xdr:col>1</xdr:col>
      <xdr:colOff>620774</xdr:colOff>
      <xdr:row>36</xdr:row>
      <xdr:rowOff>556489</xdr:rowOff>
    </xdr:to>
    <xdr:pic>
      <xdr:nvPicPr>
        <xdr:cNvPr id="122" name="그림 121" descr="09.jpg"/>
        <xdr:cNvPicPr>
          <a:picLocks noChangeAspect="1"/>
        </xdr:cNvPicPr>
      </xdr:nvPicPr>
      <xdr:blipFill>
        <a:blip xmlns:r="http://schemas.openxmlformats.org/officeDocument/2006/relationships" r:embed="rId17" cstate="email"/>
        <a:stretch>
          <a:fillRect/>
        </a:stretch>
      </xdr:blipFill>
      <xdr:spPr>
        <a:xfrm>
          <a:off x="1008134" y="20748214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177711</xdr:colOff>
      <xdr:row>37</xdr:row>
      <xdr:rowOff>104995</xdr:rowOff>
    </xdr:from>
    <xdr:to>
      <xdr:col>1</xdr:col>
      <xdr:colOff>657126</xdr:colOff>
      <xdr:row>37</xdr:row>
      <xdr:rowOff>572995</xdr:rowOff>
    </xdr:to>
    <xdr:pic>
      <xdr:nvPicPr>
        <xdr:cNvPr id="123" name="그림 122" descr="10.jpg"/>
        <xdr:cNvPicPr>
          <a:picLocks noChangeAspect="1"/>
        </xdr:cNvPicPr>
      </xdr:nvPicPr>
      <xdr:blipFill>
        <a:blip xmlns:r="http://schemas.openxmlformats.org/officeDocument/2006/relationships" r:embed="rId18" cstate="email"/>
        <a:stretch>
          <a:fillRect/>
        </a:stretch>
      </xdr:blipFill>
      <xdr:spPr>
        <a:xfrm>
          <a:off x="1044486" y="21440995"/>
          <a:ext cx="479415" cy="468000"/>
        </a:xfrm>
        <a:prstGeom prst="rect">
          <a:avLst/>
        </a:prstGeom>
      </xdr:spPr>
    </xdr:pic>
    <xdr:clientData/>
  </xdr:twoCellAnchor>
  <xdr:twoCellAnchor>
    <xdr:from>
      <xdr:col>1</xdr:col>
      <xdr:colOff>121445</xdr:colOff>
      <xdr:row>39</xdr:row>
      <xdr:rowOff>157165</xdr:rowOff>
    </xdr:from>
    <xdr:to>
      <xdr:col>1</xdr:col>
      <xdr:colOff>645320</xdr:colOff>
      <xdr:row>39</xdr:row>
      <xdr:rowOff>547690</xdr:rowOff>
    </xdr:to>
    <xdr:pic>
      <xdr:nvPicPr>
        <xdr:cNvPr id="124" name="그림 21" descr="16.jpg"/>
        <xdr:cNvPicPr preferRelativeResize="0">
          <a:picLocks/>
        </xdr:cNvPicPr>
      </xdr:nvPicPr>
      <xdr:blipFill>
        <a:blip xmlns:r="http://schemas.openxmlformats.org/officeDocument/2006/relationships" r:embed="rId19" cstate="email"/>
        <a:srcRect/>
        <a:stretch>
          <a:fillRect/>
        </a:stretch>
      </xdr:blipFill>
      <xdr:spPr bwMode="auto">
        <a:xfrm>
          <a:off x="988220" y="22845715"/>
          <a:ext cx="5238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142876</xdr:colOff>
      <xdr:row>38</xdr:row>
      <xdr:rowOff>195265</xdr:rowOff>
    </xdr:from>
    <xdr:to>
      <xdr:col>1</xdr:col>
      <xdr:colOff>657226</xdr:colOff>
      <xdr:row>38</xdr:row>
      <xdr:rowOff>547690</xdr:rowOff>
    </xdr:to>
    <xdr:pic>
      <xdr:nvPicPr>
        <xdr:cNvPr id="125" name="그림 22" descr="17.jpg"/>
        <xdr:cNvPicPr preferRelativeResize="0">
          <a:picLocks/>
        </xdr:cNvPicPr>
      </xdr:nvPicPr>
      <xdr:blipFill>
        <a:blip xmlns:r="http://schemas.openxmlformats.org/officeDocument/2006/relationships" r:embed="rId20" cstate="email"/>
        <a:srcRect/>
        <a:stretch>
          <a:fillRect/>
        </a:stretch>
      </xdr:blipFill>
      <xdr:spPr bwMode="auto">
        <a:xfrm>
          <a:off x="1009651" y="22207540"/>
          <a:ext cx="51435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130969</xdr:colOff>
      <xdr:row>40</xdr:row>
      <xdr:rowOff>153422</xdr:rowOff>
    </xdr:from>
    <xdr:to>
      <xdr:col>1</xdr:col>
      <xdr:colOff>690563</xdr:colOff>
      <xdr:row>40</xdr:row>
      <xdr:rowOff>526485</xdr:rowOff>
    </xdr:to>
    <xdr:pic>
      <xdr:nvPicPr>
        <xdr:cNvPr id="12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5" cstate="email"/>
        <a:srcRect/>
        <a:stretch>
          <a:fillRect/>
        </a:stretch>
      </xdr:blipFill>
      <xdr:spPr bwMode="auto">
        <a:xfrm>
          <a:off x="997744" y="23518247"/>
          <a:ext cx="559594" cy="373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200027</xdr:colOff>
      <xdr:row>41</xdr:row>
      <xdr:rowOff>111920</xdr:rowOff>
    </xdr:from>
    <xdr:to>
      <xdr:col>1</xdr:col>
      <xdr:colOff>704852</xdr:colOff>
      <xdr:row>41</xdr:row>
      <xdr:rowOff>511970</xdr:rowOff>
    </xdr:to>
    <xdr:pic>
      <xdr:nvPicPr>
        <xdr:cNvPr id="127" name="그림 25" descr="23-1.jpg"/>
        <xdr:cNvPicPr preferRelativeResize="0">
          <a:picLocks/>
        </xdr:cNvPicPr>
      </xdr:nvPicPr>
      <xdr:blipFill>
        <a:blip xmlns:r="http://schemas.openxmlformats.org/officeDocument/2006/relationships" r:embed="rId22" cstate="email"/>
        <a:srcRect/>
        <a:stretch>
          <a:fillRect/>
        </a:stretch>
      </xdr:blipFill>
      <xdr:spPr bwMode="auto">
        <a:xfrm>
          <a:off x="1066802" y="24153020"/>
          <a:ext cx="5048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95250</xdr:colOff>
      <xdr:row>43</xdr:row>
      <xdr:rowOff>69056</xdr:rowOff>
    </xdr:from>
    <xdr:to>
      <xdr:col>1</xdr:col>
      <xdr:colOff>707250</xdr:colOff>
      <xdr:row>43</xdr:row>
      <xdr:rowOff>506910</xdr:rowOff>
    </xdr:to>
    <xdr:pic>
      <xdr:nvPicPr>
        <xdr:cNvPr id="128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3" cstate="email"/>
        <a:srcRect/>
        <a:stretch>
          <a:fillRect/>
        </a:stretch>
      </xdr:blipFill>
      <xdr:spPr bwMode="auto">
        <a:xfrm>
          <a:off x="962025" y="25462706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95250</xdr:colOff>
      <xdr:row>44</xdr:row>
      <xdr:rowOff>35719</xdr:rowOff>
    </xdr:from>
    <xdr:to>
      <xdr:col>1</xdr:col>
      <xdr:colOff>707250</xdr:colOff>
      <xdr:row>44</xdr:row>
      <xdr:rowOff>473573</xdr:rowOff>
    </xdr:to>
    <xdr:pic>
      <xdr:nvPicPr>
        <xdr:cNvPr id="129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/>
        <a:srcRect/>
        <a:stretch>
          <a:fillRect/>
        </a:stretch>
      </xdr:blipFill>
      <xdr:spPr bwMode="auto">
        <a:xfrm>
          <a:off x="962025" y="26105644"/>
          <a:ext cx="612000" cy="437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190501</xdr:colOff>
      <xdr:row>42</xdr:row>
      <xdr:rowOff>130969</xdr:rowOff>
    </xdr:from>
    <xdr:to>
      <xdr:col>1</xdr:col>
      <xdr:colOff>680896</xdr:colOff>
      <xdr:row>42</xdr:row>
      <xdr:rowOff>526969</xdr:rowOff>
    </xdr:to>
    <xdr:pic>
      <xdr:nvPicPr>
        <xdr:cNvPr id="130" name="그림 40" descr="21.jpg"/>
        <xdr:cNvPicPr>
          <a:picLocks noChangeAspect="1"/>
        </xdr:cNvPicPr>
      </xdr:nvPicPr>
      <xdr:blipFill>
        <a:blip xmlns:r="http://schemas.openxmlformats.org/officeDocument/2006/relationships" r:embed="rId26" cstate="email"/>
        <a:srcRect/>
        <a:stretch>
          <a:fillRect/>
        </a:stretch>
      </xdr:blipFill>
      <xdr:spPr bwMode="auto">
        <a:xfrm>
          <a:off x="1057276" y="24848344"/>
          <a:ext cx="490395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207169</xdr:colOff>
      <xdr:row>45</xdr:row>
      <xdr:rowOff>71438</xdr:rowOff>
    </xdr:from>
    <xdr:to>
      <xdr:col>1</xdr:col>
      <xdr:colOff>594340</xdr:colOff>
      <xdr:row>45</xdr:row>
      <xdr:rowOff>611438</xdr:rowOff>
    </xdr:to>
    <xdr:pic>
      <xdr:nvPicPr>
        <xdr:cNvPr id="131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27" cstate="email"/>
        <a:srcRect/>
        <a:stretch>
          <a:fillRect/>
        </a:stretch>
      </xdr:blipFill>
      <xdr:spPr bwMode="auto">
        <a:xfrm>
          <a:off x="1073944" y="7205663"/>
          <a:ext cx="387171" cy="54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195263</xdr:colOff>
      <xdr:row>46</xdr:row>
      <xdr:rowOff>62253</xdr:rowOff>
    </xdr:from>
    <xdr:to>
      <xdr:col>1</xdr:col>
      <xdr:colOff>549638</xdr:colOff>
      <xdr:row>46</xdr:row>
      <xdr:rowOff>602253</xdr:rowOff>
    </xdr:to>
    <xdr:pic>
      <xdr:nvPicPr>
        <xdr:cNvPr id="13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/>
        <a:srcRect/>
        <a:stretch>
          <a:fillRect/>
        </a:stretch>
      </xdr:blipFill>
      <xdr:spPr bwMode="auto">
        <a:xfrm>
          <a:off x="1062038" y="9901578"/>
          <a:ext cx="354375" cy="54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90487</xdr:colOff>
      <xdr:row>48</xdr:row>
      <xdr:rowOff>105453</xdr:rowOff>
    </xdr:from>
    <xdr:to>
      <xdr:col>1</xdr:col>
      <xdr:colOff>599540</xdr:colOff>
      <xdr:row>48</xdr:row>
      <xdr:rowOff>573453</xdr:rowOff>
    </xdr:to>
    <xdr:pic>
      <xdr:nvPicPr>
        <xdr:cNvPr id="133" name="그림 56" descr="45.jpg"/>
        <xdr:cNvPicPr>
          <a:picLocks noChangeAspect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957262" y="3162978"/>
          <a:ext cx="509053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90486</xdr:colOff>
      <xdr:row>47</xdr:row>
      <xdr:rowOff>131307</xdr:rowOff>
    </xdr:from>
    <xdr:to>
      <xdr:col>1</xdr:col>
      <xdr:colOff>583557</xdr:colOff>
      <xdr:row>47</xdr:row>
      <xdr:rowOff>599307</xdr:rowOff>
    </xdr:to>
    <xdr:pic>
      <xdr:nvPicPr>
        <xdr:cNvPr id="134" name="그림 57" descr="46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957261" y="2522082"/>
          <a:ext cx="493071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78580</xdr:colOff>
      <xdr:row>49</xdr:row>
      <xdr:rowOff>100691</xdr:rowOff>
    </xdr:from>
    <xdr:to>
      <xdr:col>1</xdr:col>
      <xdr:colOff>589913</xdr:colOff>
      <xdr:row>49</xdr:row>
      <xdr:rowOff>568691</xdr:rowOff>
    </xdr:to>
    <xdr:pic>
      <xdr:nvPicPr>
        <xdr:cNvPr id="135" name="그림 64" descr="2012-09-19_174354.pn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945355" y="11825966"/>
          <a:ext cx="511333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78580</xdr:colOff>
      <xdr:row>50</xdr:row>
      <xdr:rowOff>95589</xdr:rowOff>
    </xdr:from>
    <xdr:to>
      <xdr:col>1</xdr:col>
      <xdr:colOff>571651</xdr:colOff>
      <xdr:row>50</xdr:row>
      <xdr:rowOff>563589</xdr:rowOff>
    </xdr:to>
    <xdr:pic>
      <xdr:nvPicPr>
        <xdr:cNvPr id="136" name="그림 57" descr="46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945355" y="20488614"/>
          <a:ext cx="493071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46565</xdr:colOff>
      <xdr:row>51</xdr:row>
      <xdr:rowOff>106096</xdr:rowOff>
    </xdr:from>
    <xdr:to>
      <xdr:col>1</xdr:col>
      <xdr:colOff>645991</xdr:colOff>
      <xdr:row>51</xdr:row>
      <xdr:rowOff>571761</xdr:rowOff>
    </xdr:to>
    <xdr:pic>
      <xdr:nvPicPr>
        <xdr:cNvPr id="137" name="Picture 965303"/>
        <xdr:cNvPicPr>
          <a:picLocks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913340" y="29166871"/>
          <a:ext cx="599426" cy="4656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77104</xdr:colOff>
      <xdr:row>52</xdr:row>
      <xdr:rowOff>169594</xdr:rowOff>
    </xdr:from>
    <xdr:to>
      <xdr:col>1</xdr:col>
      <xdr:colOff>586314</xdr:colOff>
      <xdr:row>52</xdr:row>
      <xdr:rowOff>550594</xdr:rowOff>
    </xdr:to>
    <xdr:pic>
      <xdr:nvPicPr>
        <xdr:cNvPr id="138" name="Picture 965306"/>
        <xdr:cNvPicPr>
          <a:picLocks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943879" y="35897869"/>
          <a:ext cx="509210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87085</xdr:colOff>
      <xdr:row>53</xdr:row>
      <xdr:rowOff>167704</xdr:rowOff>
    </xdr:from>
    <xdr:to>
      <xdr:col>1</xdr:col>
      <xdr:colOff>693560</xdr:colOff>
      <xdr:row>53</xdr:row>
      <xdr:rowOff>563704</xdr:rowOff>
    </xdr:to>
    <xdr:pic>
      <xdr:nvPicPr>
        <xdr:cNvPr id="13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953860" y="41896729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134411</xdr:colOff>
      <xdr:row>54</xdr:row>
      <xdr:rowOff>150808</xdr:rowOff>
    </xdr:from>
    <xdr:to>
      <xdr:col>1</xdr:col>
      <xdr:colOff>692532</xdr:colOff>
      <xdr:row>54</xdr:row>
      <xdr:rowOff>546808</xdr:rowOff>
    </xdr:to>
    <xdr:pic>
      <xdr:nvPicPr>
        <xdr:cNvPr id="140" name="그림 30" descr="K-22.jpg"/>
        <xdr:cNvPicPr>
          <a:picLocks noChangeAspect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001186" y="48547333"/>
          <a:ext cx="558121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83342</xdr:colOff>
      <xdr:row>55</xdr:row>
      <xdr:rowOff>157158</xdr:rowOff>
    </xdr:from>
    <xdr:to>
      <xdr:col>1</xdr:col>
      <xdr:colOff>597592</xdr:colOff>
      <xdr:row>55</xdr:row>
      <xdr:rowOff>553158</xdr:rowOff>
    </xdr:to>
    <xdr:pic>
      <xdr:nvPicPr>
        <xdr:cNvPr id="141" name="그림 79" descr="2012-09-19_174403.png"/>
        <xdr:cNvPicPr>
          <a:picLocks noChangeAspect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950117" y="49220433"/>
          <a:ext cx="514250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95249</xdr:colOff>
      <xdr:row>56</xdr:row>
      <xdr:rowOff>166684</xdr:rowOff>
    </xdr:from>
    <xdr:to>
      <xdr:col>1</xdr:col>
      <xdr:colOff>587644</xdr:colOff>
      <xdr:row>56</xdr:row>
      <xdr:rowOff>562684</xdr:rowOff>
    </xdr:to>
    <xdr:pic>
      <xdr:nvPicPr>
        <xdr:cNvPr id="142" name="그림 84" descr="2012-09-19_174546.png"/>
        <xdr:cNvPicPr>
          <a:picLocks noChangeAspect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962024" y="50563459"/>
          <a:ext cx="492395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95248</xdr:colOff>
      <xdr:row>57</xdr:row>
      <xdr:rowOff>152396</xdr:rowOff>
    </xdr:from>
    <xdr:to>
      <xdr:col>1</xdr:col>
      <xdr:colOff>591501</xdr:colOff>
      <xdr:row>57</xdr:row>
      <xdr:rowOff>548396</xdr:rowOff>
    </xdr:to>
    <xdr:pic>
      <xdr:nvPicPr>
        <xdr:cNvPr id="143" name="그림 46" descr="23.jpg"/>
        <xdr:cNvPicPr>
          <a:picLocks noChangeAspect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962023" y="51882671"/>
          <a:ext cx="496253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82661</xdr:colOff>
      <xdr:row>58</xdr:row>
      <xdr:rowOff>104432</xdr:rowOff>
    </xdr:from>
    <xdr:to>
      <xdr:col>1</xdr:col>
      <xdr:colOff>626965</xdr:colOff>
      <xdr:row>58</xdr:row>
      <xdr:rowOff>572432</xdr:rowOff>
    </xdr:to>
    <xdr:pic>
      <xdr:nvPicPr>
        <xdr:cNvPr id="144" name="그림 18" descr="SMB_0.jpg"/>
        <xdr:cNvPicPr>
          <a:picLocks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949436" y="78504707"/>
          <a:ext cx="544304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35718</xdr:colOff>
      <xdr:row>59</xdr:row>
      <xdr:rowOff>92527</xdr:rowOff>
    </xdr:from>
    <xdr:to>
      <xdr:col>1</xdr:col>
      <xdr:colOff>638144</xdr:colOff>
      <xdr:row>59</xdr:row>
      <xdr:rowOff>560527</xdr:rowOff>
    </xdr:to>
    <xdr:pic>
      <xdr:nvPicPr>
        <xdr:cNvPr id="145" name="그림 59" descr="48.jpg"/>
        <xdr:cNvPicPr>
          <a:picLocks noChangeAspect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902493" y="82493302"/>
          <a:ext cx="602426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76200</xdr:colOff>
      <xdr:row>60</xdr:row>
      <xdr:rowOff>106815</xdr:rowOff>
    </xdr:from>
    <xdr:to>
      <xdr:col>1</xdr:col>
      <xdr:colOff>613533</xdr:colOff>
      <xdr:row>60</xdr:row>
      <xdr:rowOff>574815</xdr:rowOff>
    </xdr:to>
    <xdr:pic>
      <xdr:nvPicPr>
        <xdr:cNvPr id="146" name="그림 19" descr="K-13.jpg"/>
        <xdr:cNvPicPr>
          <a:picLocks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942975" y="85174590"/>
          <a:ext cx="537333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100353</xdr:colOff>
      <xdr:row>61</xdr:row>
      <xdr:rowOff>129267</xdr:rowOff>
    </xdr:from>
    <xdr:to>
      <xdr:col>1</xdr:col>
      <xdr:colOff>692024</xdr:colOff>
      <xdr:row>61</xdr:row>
      <xdr:rowOff>525267</xdr:rowOff>
    </xdr:to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2" cstate="email"/>
        <a:srcRect/>
        <a:stretch>
          <a:fillRect/>
        </a:stretch>
      </xdr:blipFill>
      <xdr:spPr bwMode="auto">
        <a:xfrm>
          <a:off x="967128" y="5910942"/>
          <a:ext cx="591671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122464</xdr:colOff>
      <xdr:row>62</xdr:row>
      <xdr:rowOff>103752</xdr:rowOff>
    </xdr:from>
    <xdr:to>
      <xdr:col>1</xdr:col>
      <xdr:colOff>714135</xdr:colOff>
      <xdr:row>62</xdr:row>
      <xdr:rowOff>499752</xdr:rowOff>
    </xdr:to>
    <xdr:pic>
      <xdr:nvPicPr>
        <xdr:cNvPr id="14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3" cstate="email"/>
        <a:srcRect/>
        <a:stretch>
          <a:fillRect/>
        </a:stretch>
      </xdr:blipFill>
      <xdr:spPr bwMode="auto">
        <a:xfrm>
          <a:off x="989239" y="6561702"/>
          <a:ext cx="591671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143216</xdr:colOff>
      <xdr:row>63</xdr:row>
      <xdr:rowOff>108178</xdr:rowOff>
    </xdr:from>
    <xdr:to>
      <xdr:col>1</xdr:col>
      <xdr:colOff>683216</xdr:colOff>
      <xdr:row>63</xdr:row>
      <xdr:rowOff>549996</xdr:rowOff>
    </xdr:to>
    <xdr:pic>
      <xdr:nvPicPr>
        <xdr:cNvPr id="149" name="그림 9" descr="08.jpg"/>
        <xdr:cNvPicPr>
          <a:picLocks noChangeAspect="1"/>
        </xdr:cNvPicPr>
      </xdr:nvPicPr>
      <xdr:blipFill>
        <a:blip xmlns:r="http://schemas.openxmlformats.org/officeDocument/2006/relationships" r:embed="rId44" cstate="email"/>
        <a:srcRect/>
        <a:stretch>
          <a:fillRect/>
        </a:stretch>
      </xdr:blipFill>
      <xdr:spPr bwMode="auto">
        <a:xfrm>
          <a:off x="1009991" y="9947503"/>
          <a:ext cx="540000" cy="441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133690</xdr:colOff>
      <xdr:row>64</xdr:row>
      <xdr:rowOff>141515</xdr:rowOff>
    </xdr:from>
    <xdr:to>
      <xdr:col>1</xdr:col>
      <xdr:colOff>673690</xdr:colOff>
      <xdr:row>64</xdr:row>
      <xdr:rowOff>558788</xdr:rowOff>
    </xdr:to>
    <xdr:pic>
      <xdr:nvPicPr>
        <xdr:cNvPr id="150" name="그림 8" descr="07.jpg"/>
        <xdr:cNvPicPr>
          <a:picLocks noChangeAspect="1"/>
        </xdr:cNvPicPr>
      </xdr:nvPicPr>
      <xdr:blipFill>
        <a:blip xmlns:r="http://schemas.openxmlformats.org/officeDocument/2006/relationships" r:embed="rId45" cstate="email"/>
        <a:srcRect/>
        <a:stretch>
          <a:fillRect/>
        </a:stretch>
      </xdr:blipFill>
      <xdr:spPr bwMode="auto">
        <a:xfrm>
          <a:off x="1000465" y="14038490"/>
          <a:ext cx="540000" cy="4172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282349</xdr:colOff>
      <xdr:row>502</xdr:row>
      <xdr:rowOff>30616</xdr:rowOff>
    </xdr:from>
    <xdr:to>
      <xdr:col>0</xdr:col>
      <xdr:colOff>918947</xdr:colOff>
      <xdr:row>502</xdr:row>
      <xdr:rowOff>475366</xdr:rowOff>
    </xdr:to>
    <xdr:pic>
      <xdr:nvPicPr>
        <xdr:cNvPr id="2" name="그림 32" descr="1_00037.jpg"/>
        <xdr:cNvPicPr preferRelativeResize="0">
          <a:picLocks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282349" y="4495460"/>
          <a:ext cx="636598" cy="444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268743</xdr:colOff>
      <xdr:row>503</xdr:row>
      <xdr:rowOff>57830</xdr:rowOff>
    </xdr:from>
    <xdr:to>
      <xdr:col>0</xdr:col>
      <xdr:colOff>916038</xdr:colOff>
      <xdr:row>503</xdr:row>
      <xdr:rowOff>476105</xdr:rowOff>
    </xdr:to>
    <xdr:pic>
      <xdr:nvPicPr>
        <xdr:cNvPr id="3" name="그림 29" descr="1_00035.jpg"/>
        <xdr:cNvPicPr preferRelativeResize="0">
          <a:picLocks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268743" y="5010830"/>
          <a:ext cx="647295" cy="41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336777</xdr:colOff>
      <xdr:row>504</xdr:row>
      <xdr:rowOff>30615</xdr:rowOff>
    </xdr:from>
    <xdr:to>
      <xdr:col>0</xdr:col>
      <xdr:colOff>839719</xdr:colOff>
      <xdr:row>504</xdr:row>
      <xdr:rowOff>475365</xdr:rowOff>
    </xdr:to>
    <xdr:pic>
      <xdr:nvPicPr>
        <xdr:cNvPr id="4" name="그림 27" descr="1_00036.jpg"/>
        <xdr:cNvPicPr preferRelativeResize="0">
          <a:picLocks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 bwMode="auto">
        <a:xfrm>
          <a:off x="336777" y="5471771"/>
          <a:ext cx="502942" cy="444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377598</xdr:colOff>
      <xdr:row>505</xdr:row>
      <xdr:rowOff>42521</xdr:rowOff>
    </xdr:from>
    <xdr:to>
      <xdr:col>0</xdr:col>
      <xdr:colOff>835901</xdr:colOff>
      <xdr:row>505</xdr:row>
      <xdr:rowOff>477746</xdr:rowOff>
    </xdr:to>
    <xdr:pic>
      <xdr:nvPicPr>
        <xdr:cNvPr id="5" name="Picture 9"/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email"/>
        <a:srcRect/>
        <a:stretch>
          <a:fillRect/>
        </a:stretch>
      </xdr:blipFill>
      <xdr:spPr bwMode="auto">
        <a:xfrm>
          <a:off x="377598" y="5971834"/>
          <a:ext cx="458303" cy="435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294255</xdr:colOff>
      <xdr:row>506</xdr:row>
      <xdr:rowOff>66334</xdr:rowOff>
    </xdr:from>
    <xdr:to>
      <xdr:col>0</xdr:col>
      <xdr:colOff>891032</xdr:colOff>
      <xdr:row>506</xdr:row>
      <xdr:rowOff>472984</xdr:rowOff>
    </xdr:to>
    <xdr:pic>
      <xdr:nvPicPr>
        <xdr:cNvPr id="6" name="Picture 965305"/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 bwMode="auto">
        <a:xfrm>
          <a:off x="294255" y="6483803"/>
          <a:ext cx="596777" cy="406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283435</xdr:colOff>
      <xdr:row>500</xdr:row>
      <xdr:rowOff>69736</xdr:rowOff>
    </xdr:from>
    <xdr:to>
      <xdr:col>0</xdr:col>
      <xdr:colOff>930731</xdr:colOff>
      <xdr:row>500</xdr:row>
      <xdr:rowOff>478486</xdr:rowOff>
    </xdr:to>
    <xdr:pic>
      <xdr:nvPicPr>
        <xdr:cNvPr id="7" name="그림 34" descr="1_00031.jpg"/>
        <xdr:cNvPicPr preferRelativeResize="0">
          <a:picLocks/>
        </xdr:cNvPicPr>
      </xdr:nvPicPr>
      <xdr:blipFill>
        <a:blip xmlns:r="http://schemas.openxmlformats.org/officeDocument/2006/relationships" r:embed="rId6" cstate="email"/>
        <a:srcRect/>
        <a:stretch>
          <a:fillRect/>
        </a:stretch>
      </xdr:blipFill>
      <xdr:spPr bwMode="auto">
        <a:xfrm>
          <a:off x="283435" y="3558267"/>
          <a:ext cx="647296" cy="40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294256</xdr:colOff>
      <xdr:row>499</xdr:row>
      <xdr:rowOff>26601</xdr:rowOff>
    </xdr:from>
    <xdr:to>
      <xdr:col>0</xdr:col>
      <xdr:colOff>941551</xdr:colOff>
      <xdr:row>499</xdr:row>
      <xdr:rowOff>473451</xdr:rowOff>
    </xdr:to>
    <xdr:pic>
      <xdr:nvPicPr>
        <xdr:cNvPr id="8" name="그림 30" descr="1_00032.jpg"/>
        <xdr:cNvPicPr preferRelativeResize="0">
          <a:picLocks/>
        </xdr:cNvPicPr>
      </xdr:nvPicPr>
      <xdr:blipFill>
        <a:blip xmlns:r="http://schemas.openxmlformats.org/officeDocument/2006/relationships" r:embed="rId7" cstate="email"/>
        <a:srcRect/>
        <a:stretch>
          <a:fillRect/>
        </a:stretch>
      </xdr:blipFill>
      <xdr:spPr bwMode="auto">
        <a:xfrm>
          <a:off x="294256" y="3026976"/>
          <a:ext cx="647295" cy="44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285134</xdr:colOff>
      <xdr:row>501</xdr:row>
      <xdr:rowOff>64638</xdr:rowOff>
    </xdr:from>
    <xdr:to>
      <xdr:col>0</xdr:col>
      <xdr:colOff>932429</xdr:colOff>
      <xdr:row>501</xdr:row>
      <xdr:rowOff>473388</xdr:rowOff>
    </xdr:to>
    <xdr:pic>
      <xdr:nvPicPr>
        <xdr:cNvPr id="9" name="그림 33" descr="1_00033.jpg"/>
        <xdr:cNvPicPr preferRelativeResize="0">
          <a:picLocks/>
        </xdr:cNvPicPr>
      </xdr:nvPicPr>
      <xdr:blipFill>
        <a:blip xmlns:r="http://schemas.openxmlformats.org/officeDocument/2006/relationships" r:embed="rId8" cstate="email"/>
        <a:srcRect/>
        <a:stretch>
          <a:fillRect/>
        </a:stretch>
      </xdr:blipFill>
      <xdr:spPr bwMode="auto">
        <a:xfrm>
          <a:off x="285134" y="4041326"/>
          <a:ext cx="647295" cy="40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270442</xdr:colOff>
      <xdr:row>507</xdr:row>
      <xdr:rowOff>54427</xdr:rowOff>
    </xdr:from>
    <xdr:to>
      <xdr:col>0</xdr:col>
      <xdr:colOff>899988</xdr:colOff>
      <xdr:row>507</xdr:row>
      <xdr:rowOff>470602</xdr:rowOff>
    </xdr:to>
    <xdr:pic>
      <xdr:nvPicPr>
        <xdr:cNvPr id="10" name="Picture 965303"/>
        <xdr:cNvPicPr preferRelativeResize="0">
          <a:picLocks noChangeArrowheads="1"/>
        </xdr:cNvPicPr>
      </xdr:nvPicPr>
      <xdr:blipFill>
        <a:blip xmlns:r="http://schemas.openxmlformats.org/officeDocument/2006/relationships" r:embed="rId9" cstate="email"/>
        <a:srcRect/>
        <a:stretch>
          <a:fillRect/>
        </a:stretch>
      </xdr:blipFill>
      <xdr:spPr bwMode="auto">
        <a:xfrm>
          <a:off x="270442" y="6960052"/>
          <a:ext cx="629546" cy="416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270443</xdr:colOff>
      <xdr:row>515</xdr:row>
      <xdr:rowOff>54427</xdr:rowOff>
    </xdr:from>
    <xdr:to>
      <xdr:col>0</xdr:col>
      <xdr:colOff>907041</xdr:colOff>
      <xdr:row>515</xdr:row>
      <xdr:rowOff>470602</xdr:rowOff>
    </xdr:to>
    <xdr:pic>
      <xdr:nvPicPr>
        <xdr:cNvPr id="11" name="그림 32" descr="1_00037.jpg"/>
        <xdr:cNvPicPr preferRelativeResize="0">
          <a:picLocks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270443" y="10865302"/>
          <a:ext cx="636598" cy="416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360589</xdr:colOff>
      <xdr:row>516</xdr:row>
      <xdr:rowOff>30615</xdr:rowOff>
    </xdr:from>
    <xdr:to>
      <xdr:col>0</xdr:col>
      <xdr:colOff>863531</xdr:colOff>
      <xdr:row>516</xdr:row>
      <xdr:rowOff>475365</xdr:rowOff>
    </xdr:to>
    <xdr:pic>
      <xdr:nvPicPr>
        <xdr:cNvPr id="12" name="그림 27" descr="1_00036.jpg"/>
        <xdr:cNvPicPr preferRelativeResize="0">
          <a:picLocks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 bwMode="auto">
        <a:xfrm>
          <a:off x="360589" y="11329646"/>
          <a:ext cx="502942" cy="444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352085</xdr:colOff>
      <xdr:row>508</xdr:row>
      <xdr:rowOff>54427</xdr:rowOff>
    </xdr:from>
    <xdr:to>
      <xdr:col>0</xdr:col>
      <xdr:colOff>820648</xdr:colOff>
      <xdr:row>508</xdr:row>
      <xdr:rowOff>470602</xdr:rowOff>
    </xdr:to>
    <xdr:pic>
      <xdr:nvPicPr>
        <xdr:cNvPr id="13" name="Picture 965304"/>
        <xdr:cNvPicPr preferRelativeResize="0">
          <a:picLocks noChangeArrowheads="1"/>
        </xdr:cNvPicPr>
      </xdr:nvPicPr>
      <xdr:blipFill>
        <a:blip xmlns:r="http://schemas.openxmlformats.org/officeDocument/2006/relationships" r:embed="rId10" cstate="email"/>
        <a:srcRect/>
        <a:stretch>
          <a:fillRect/>
        </a:stretch>
      </xdr:blipFill>
      <xdr:spPr bwMode="auto">
        <a:xfrm>
          <a:off x="352085" y="7448208"/>
          <a:ext cx="468563" cy="416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389504</xdr:colOff>
      <xdr:row>517</xdr:row>
      <xdr:rowOff>54427</xdr:rowOff>
    </xdr:from>
    <xdr:to>
      <xdr:col>0</xdr:col>
      <xdr:colOff>847807</xdr:colOff>
      <xdr:row>517</xdr:row>
      <xdr:rowOff>470602</xdr:rowOff>
    </xdr:to>
    <xdr:pic>
      <xdr:nvPicPr>
        <xdr:cNvPr id="14" name="Picture 9"/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email"/>
        <a:srcRect/>
        <a:stretch>
          <a:fillRect/>
        </a:stretch>
      </xdr:blipFill>
      <xdr:spPr bwMode="auto">
        <a:xfrm>
          <a:off x="389504" y="11841615"/>
          <a:ext cx="458303" cy="416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318067</xdr:colOff>
      <xdr:row>518</xdr:row>
      <xdr:rowOff>90147</xdr:rowOff>
    </xdr:from>
    <xdr:to>
      <xdr:col>0</xdr:col>
      <xdr:colOff>914844</xdr:colOff>
      <xdr:row>518</xdr:row>
      <xdr:rowOff>477747</xdr:rowOff>
    </xdr:to>
    <xdr:pic>
      <xdr:nvPicPr>
        <xdr:cNvPr id="15" name="Picture 965305"/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 bwMode="auto">
        <a:xfrm>
          <a:off x="318067" y="12365491"/>
          <a:ext cx="596777" cy="38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259622</xdr:colOff>
      <xdr:row>513</xdr:row>
      <xdr:rowOff>81641</xdr:rowOff>
    </xdr:from>
    <xdr:to>
      <xdr:col>0</xdr:col>
      <xdr:colOff>906918</xdr:colOff>
      <xdr:row>513</xdr:row>
      <xdr:rowOff>471341</xdr:rowOff>
    </xdr:to>
    <xdr:pic>
      <xdr:nvPicPr>
        <xdr:cNvPr id="16" name="그림 34" descr="1_00031.jpg"/>
        <xdr:cNvPicPr preferRelativeResize="0">
          <a:picLocks/>
        </xdr:cNvPicPr>
      </xdr:nvPicPr>
      <xdr:blipFill>
        <a:blip xmlns:r="http://schemas.openxmlformats.org/officeDocument/2006/relationships" r:embed="rId6" cstate="email"/>
        <a:srcRect/>
        <a:stretch>
          <a:fillRect/>
        </a:stretch>
      </xdr:blipFill>
      <xdr:spPr bwMode="auto">
        <a:xfrm>
          <a:off x="259622" y="9916204"/>
          <a:ext cx="647296" cy="38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258537</xdr:colOff>
      <xdr:row>512</xdr:row>
      <xdr:rowOff>86130</xdr:rowOff>
    </xdr:from>
    <xdr:to>
      <xdr:col>0</xdr:col>
      <xdr:colOff>905832</xdr:colOff>
      <xdr:row>512</xdr:row>
      <xdr:rowOff>475830</xdr:rowOff>
    </xdr:to>
    <xdr:pic>
      <xdr:nvPicPr>
        <xdr:cNvPr id="17" name="그림 30" descr="1_00032.jpg"/>
        <xdr:cNvPicPr preferRelativeResize="0">
          <a:picLocks/>
        </xdr:cNvPicPr>
      </xdr:nvPicPr>
      <xdr:blipFill>
        <a:blip xmlns:r="http://schemas.openxmlformats.org/officeDocument/2006/relationships" r:embed="rId7" cstate="email"/>
        <a:srcRect/>
        <a:stretch>
          <a:fillRect/>
        </a:stretch>
      </xdr:blipFill>
      <xdr:spPr bwMode="auto">
        <a:xfrm>
          <a:off x="258537" y="9432536"/>
          <a:ext cx="647295" cy="38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285134</xdr:colOff>
      <xdr:row>514</xdr:row>
      <xdr:rowOff>100356</xdr:rowOff>
    </xdr:from>
    <xdr:to>
      <xdr:col>0</xdr:col>
      <xdr:colOff>932429</xdr:colOff>
      <xdr:row>514</xdr:row>
      <xdr:rowOff>471006</xdr:rowOff>
    </xdr:to>
    <xdr:pic>
      <xdr:nvPicPr>
        <xdr:cNvPr id="18" name="그림 33" descr="1_00033.jpg"/>
        <xdr:cNvPicPr preferRelativeResize="0">
          <a:picLocks/>
        </xdr:cNvPicPr>
      </xdr:nvPicPr>
      <xdr:blipFill>
        <a:blip xmlns:r="http://schemas.openxmlformats.org/officeDocument/2006/relationships" r:embed="rId8" cstate="email"/>
        <a:srcRect/>
        <a:stretch>
          <a:fillRect/>
        </a:stretch>
      </xdr:blipFill>
      <xdr:spPr bwMode="auto">
        <a:xfrm>
          <a:off x="285134" y="10423075"/>
          <a:ext cx="647295" cy="37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294255</xdr:colOff>
      <xdr:row>519</xdr:row>
      <xdr:rowOff>66334</xdr:rowOff>
    </xdr:from>
    <xdr:to>
      <xdr:col>0</xdr:col>
      <xdr:colOff>891032</xdr:colOff>
      <xdr:row>519</xdr:row>
      <xdr:rowOff>472984</xdr:rowOff>
    </xdr:to>
    <xdr:pic>
      <xdr:nvPicPr>
        <xdr:cNvPr id="19" name="Picture 965306"/>
        <xdr:cNvPicPr preferRelativeResize="0">
          <a:picLocks noChangeArrowheads="1"/>
        </xdr:cNvPicPr>
      </xdr:nvPicPr>
      <xdr:blipFill>
        <a:blip xmlns:r="http://schemas.openxmlformats.org/officeDocument/2006/relationships" r:embed="rId11" cstate="email"/>
        <a:srcRect/>
        <a:stretch>
          <a:fillRect/>
        </a:stretch>
      </xdr:blipFill>
      <xdr:spPr bwMode="auto">
        <a:xfrm>
          <a:off x="294255" y="12829834"/>
          <a:ext cx="596777" cy="406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282348</xdr:colOff>
      <xdr:row>520</xdr:row>
      <xdr:rowOff>30614</xdr:rowOff>
    </xdr:from>
    <xdr:to>
      <xdr:col>0</xdr:col>
      <xdr:colOff>918005</xdr:colOff>
      <xdr:row>520</xdr:row>
      <xdr:rowOff>475364</xdr:rowOff>
    </xdr:to>
    <xdr:pic>
      <xdr:nvPicPr>
        <xdr:cNvPr id="20" name="Picture 965307"/>
        <xdr:cNvPicPr preferRelativeResize="0">
          <a:picLocks noChangeArrowheads="1"/>
        </xdr:cNvPicPr>
      </xdr:nvPicPr>
      <xdr:blipFill>
        <a:blip xmlns:r="http://schemas.openxmlformats.org/officeDocument/2006/relationships" r:embed="rId12" cstate="email"/>
        <a:srcRect/>
        <a:stretch>
          <a:fillRect/>
        </a:stretch>
      </xdr:blipFill>
      <xdr:spPr bwMode="auto">
        <a:xfrm>
          <a:off x="282348" y="13282270"/>
          <a:ext cx="635657" cy="444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270443</xdr:colOff>
      <xdr:row>509</xdr:row>
      <xdr:rowOff>42521</xdr:rowOff>
    </xdr:from>
    <xdr:to>
      <xdr:col>0</xdr:col>
      <xdr:colOff>867220</xdr:colOff>
      <xdr:row>509</xdr:row>
      <xdr:rowOff>477746</xdr:rowOff>
    </xdr:to>
    <xdr:pic>
      <xdr:nvPicPr>
        <xdr:cNvPr id="21" name="Picture 965306"/>
        <xdr:cNvPicPr preferRelativeResize="0">
          <a:picLocks noChangeArrowheads="1"/>
        </xdr:cNvPicPr>
      </xdr:nvPicPr>
      <xdr:blipFill>
        <a:blip xmlns:r="http://schemas.openxmlformats.org/officeDocument/2006/relationships" r:embed="rId11" cstate="email"/>
        <a:srcRect/>
        <a:stretch>
          <a:fillRect/>
        </a:stretch>
      </xdr:blipFill>
      <xdr:spPr bwMode="auto">
        <a:xfrm>
          <a:off x="270443" y="7924459"/>
          <a:ext cx="596777" cy="435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294255</xdr:colOff>
      <xdr:row>510</xdr:row>
      <xdr:rowOff>78239</xdr:rowOff>
    </xdr:from>
    <xdr:to>
      <xdr:col>0</xdr:col>
      <xdr:colOff>929912</xdr:colOff>
      <xdr:row>510</xdr:row>
      <xdr:rowOff>475364</xdr:rowOff>
    </xdr:to>
    <xdr:pic>
      <xdr:nvPicPr>
        <xdr:cNvPr id="22" name="Picture 965307"/>
        <xdr:cNvPicPr preferRelativeResize="0">
          <a:picLocks noChangeArrowheads="1"/>
        </xdr:cNvPicPr>
      </xdr:nvPicPr>
      <xdr:blipFill>
        <a:blip xmlns:r="http://schemas.openxmlformats.org/officeDocument/2006/relationships" r:embed="rId12" cstate="email"/>
        <a:srcRect/>
        <a:stretch>
          <a:fillRect/>
        </a:stretch>
      </xdr:blipFill>
      <xdr:spPr bwMode="auto">
        <a:xfrm>
          <a:off x="294255" y="8448333"/>
          <a:ext cx="635657" cy="397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(HATS%20ON%20KIDS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아트"/>
      <sheetName val="에버그린"/>
      <sheetName val="대경"/>
      <sheetName val="한림"/>
      <sheetName val="피아필드"/>
      <sheetName val="용상"/>
      <sheetName val="가격결정"/>
      <sheetName val="판매DB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  <sheetName val="Sheet1"/>
    </sheetNames>
    <sheetDataSet>
      <sheetData sheetId="0"/>
      <sheetData sheetId="1"/>
      <sheetData sheetId="2">
        <row r="1"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  <cell r="AT1">
            <v>41</v>
          </cell>
          <cell r="AU1">
            <v>42</v>
          </cell>
          <cell r="AV1">
            <v>43</v>
          </cell>
          <cell r="AW1">
            <v>44</v>
          </cell>
        </row>
        <row r="3">
          <cell r="AO3" t="str">
            <v>환율</v>
          </cell>
          <cell r="AS3" t="str">
            <v>관세</v>
          </cell>
          <cell r="AW3" t="str">
            <v>제비용</v>
          </cell>
        </row>
        <row r="4">
          <cell r="AO4" t="str">
            <v>KRW</v>
          </cell>
          <cell r="AP4" t="str">
            <v>EUR</v>
          </cell>
          <cell r="AQ4" t="str">
            <v>USD</v>
          </cell>
          <cell r="AR4" t="str">
            <v>JPY</v>
          </cell>
          <cell r="AS4" t="str">
            <v>모자</v>
          </cell>
          <cell r="AT4" t="str">
            <v>의류</v>
          </cell>
          <cell r="AU4" t="str">
            <v>가방</v>
          </cell>
          <cell r="AV4" t="str">
            <v>ACC</v>
          </cell>
          <cell r="AW4">
            <v>0.05</v>
          </cell>
        </row>
        <row r="5">
          <cell r="AO5">
            <v>1</v>
          </cell>
          <cell r="AP5">
            <v>1500</v>
          </cell>
          <cell r="AQ5">
            <v>1100</v>
          </cell>
          <cell r="AR5">
            <v>13</v>
          </cell>
          <cell r="AS5">
            <v>0.08</v>
          </cell>
          <cell r="AT5">
            <v>0.13</v>
          </cell>
          <cell r="AU5">
            <v>5.6000000000000001E-2</v>
          </cell>
          <cell r="AV5">
            <v>0.08</v>
          </cell>
        </row>
        <row r="8">
          <cell r="Z8" t="str">
            <v>품번색상</v>
          </cell>
          <cell r="AA8" t="str">
            <v>품번오더차수</v>
          </cell>
          <cell r="AB8" t="str">
            <v>색상수</v>
          </cell>
          <cell r="AC8" t="str">
            <v>원자재 혼용율</v>
          </cell>
          <cell r="AD8" t="str">
            <v>사이즈타입</v>
          </cell>
          <cell r="AE8" t="str">
            <v>사이즈</v>
          </cell>
          <cell r="AF8" t="str">
            <v>수량</v>
          </cell>
          <cell r="AG8" t="str">
            <v>업체</v>
          </cell>
          <cell r="AM8" t="str">
            <v>TAG가</v>
          </cell>
          <cell r="AO8" t="str">
            <v>원가(-VAT)</v>
          </cell>
        </row>
        <row r="9">
          <cell r="AG9" t="str">
            <v>업체명</v>
          </cell>
          <cell r="AH9" t="str">
            <v>차수</v>
          </cell>
          <cell r="AI9" t="str">
            <v>차수</v>
          </cell>
          <cell r="AJ9" t="str">
            <v>분류</v>
          </cell>
          <cell r="AK9" t="str">
            <v>국가</v>
          </cell>
          <cell r="AL9" t="str">
            <v>수입/내수</v>
          </cell>
          <cell r="AN9" t="str">
            <v>확정일</v>
          </cell>
          <cell r="AO9" t="str">
            <v>목표</v>
          </cell>
          <cell r="AP9" t="str">
            <v>조정</v>
          </cell>
          <cell r="AQ9" t="str">
            <v>차이</v>
          </cell>
          <cell r="AR9" t="str">
            <v>공급자재</v>
          </cell>
          <cell r="AV9" t="str">
            <v>해외(FOB, USD, JPY)</v>
          </cell>
          <cell r="AW9" t="str">
            <v>국내(KRW)</v>
          </cell>
        </row>
        <row r="10">
          <cell r="AR10" t="str">
            <v>원자재</v>
          </cell>
          <cell r="AS10" t="str">
            <v>부자재</v>
          </cell>
          <cell r="AT10" t="str">
            <v>기타</v>
          </cell>
          <cell r="AU10" t="str">
            <v>계</v>
          </cell>
        </row>
        <row r="11">
          <cell r="AB11">
            <v>738.00000000000568</v>
          </cell>
          <cell r="AF11">
            <v>184930</v>
          </cell>
        </row>
        <row r="12">
          <cell r="Z12" t="str">
            <v>품번색상</v>
          </cell>
          <cell r="AA12" t="str">
            <v>오더차수</v>
          </cell>
          <cell r="AB12" t="str">
            <v>색상수</v>
          </cell>
          <cell r="AC12" t="str">
            <v>혼용율</v>
          </cell>
          <cell r="AD12" t="str">
            <v>사이즈타입</v>
          </cell>
          <cell r="AE12" t="str">
            <v>사이즈</v>
          </cell>
          <cell r="AF12" t="str">
            <v>수량</v>
          </cell>
          <cell r="AG12" t="str">
            <v>업체명</v>
          </cell>
          <cell r="AH12" t="str">
            <v>차수</v>
          </cell>
          <cell r="AI12" t="str">
            <v>차수2</v>
          </cell>
          <cell r="AJ12" t="str">
            <v>분류</v>
          </cell>
          <cell r="AK12" t="str">
            <v>국가</v>
          </cell>
          <cell r="AL12" t="str">
            <v>수입/내수</v>
          </cell>
          <cell r="AM12" t="str">
            <v>TAG가목표</v>
          </cell>
          <cell r="AN12" t="str">
            <v>TAG가조정</v>
          </cell>
          <cell r="AO12" t="str">
            <v>원가목표</v>
          </cell>
          <cell r="AP12" t="str">
            <v>원가조정</v>
          </cell>
          <cell r="AQ12" t="str">
            <v>원가차이</v>
          </cell>
          <cell r="AR12" t="str">
            <v>공급원자재</v>
          </cell>
          <cell r="AS12" t="str">
            <v>공급부자재</v>
          </cell>
          <cell r="AT12" t="str">
            <v>공급기타</v>
          </cell>
          <cell r="AU12" t="str">
            <v>공급계</v>
          </cell>
          <cell r="AV12" t="str">
            <v>해외(FOB, USD, JPY)</v>
          </cell>
          <cell r="AW12" t="str">
            <v>국내(KRW)</v>
          </cell>
        </row>
        <row r="13">
          <cell r="Z13" t="str">
            <v>SMKFIF3634RE</v>
          </cell>
          <cell r="AA13" t="str">
            <v>R1</v>
          </cell>
          <cell r="AB13">
            <v>0.5</v>
          </cell>
          <cell r="AC13">
            <v>0</v>
          </cell>
          <cell r="AD13">
            <v>1</v>
          </cell>
          <cell r="AE13" t="str">
            <v>OSM</v>
          </cell>
          <cell r="AF13">
            <v>150</v>
          </cell>
          <cell r="AG13" t="str">
            <v>성진</v>
          </cell>
          <cell r="AH13">
            <v>1</v>
          </cell>
          <cell r="AI13" t="str">
            <v>01</v>
          </cell>
          <cell r="AJ13" t="str">
            <v>M</v>
          </cell>
          <cell r="AK13" t="str">
            <v>BG</v>
          </cell>
          <cell r="AL13">
            <v>1</v>
          </cell>
          <cell r="AM13">
            <v>55000</v>
          </cell>
          <cell r="AN13">
            <v>41710</v>
          </cell>
          <cell r="AO13">
            <v>8333.3333333333321</v>
          </cell>
          <cell r="AP13">
            <v>7972.2500000000009</v>
          </cell>
          <cell r="AQ13">
            <v>-361.08333333333121</v>
          </cell>
          <cell r="AR13">
            <v>0</v>
          </cell>
          <cell r="AS13">
            <v>1080</v>
          </cell>
          <cell r="AT13">
            <v>20</v>
          </cell>
          <cell r="AU13">
            <v>1100</v>
          </cell>
          <cell r="AV13">
            <v>5.95</v>
          </cell>
          <cell r="AW13">
            <v>0</v>
          </cell>
        </row>
        <row r="14">
          <cell r="Z14" t="str">
            <v>SMKFIF3634RE</v>
          </cell>
          <cell r="AA14" t="str">
            <v>R1</v>
          </cell>
          <cell r="AB14">
            <v>0.5</v>
          </cell>
          <cell r="AC14">
            <v>0</v>
          </cell>
          <cell r="AD14">
            <v>1</v>
          </cell>
          <cell r="AE14" t="str">
            <v>OML</v>
          </cell>
          <cell r="AF14">
            <v>100</v>
          </cell>
          <cell r="AG14" t="str">
            <v>성진</v>
          </cell>
          <cell r="AH14">
            <v>1</v>
          </cell>
          <cell r="AI14" t="str">
            <v>01</v>
          </cell>
          <cell r="AJ14" t="str">
            <v>M</v>
          </cell>
          <cell r="AK14" t="str">
            <v>BG</v>
          </cell>
          <cell r="AL14">
            <v>1</v>
          </cell>
          <cell r="AM14">
            <v>55000</v>
          </cell>
          <cell r="AN14">
            <v>41710</v>
          </cell>
          <cell r="AO14">
            <v>8333.3333333333321</v>
          </cell>
          <cell r="AP14">
            <v>7972.2500000000009</v>
          </cell>
          <cell r="AQ14">
            <v>-361.08333333333121</v>
          </cell>
          <cell r="AR14">
            <v>0</v>
          </cell>
          <cell r="AS14">
            <v>1080</v>
          </cell>
          <cell r="AT14">
            <v>20</v>
          </cell>
          <cell r="AU14">
            <v>1100</v>
          </cell>
          <cell r="AV14">
            <v>5.95</v>
          </cell>
          <cell r="AW14">
            <v>0</v>
          </cell>
        </row>
        <row r="15">
          <cell r="Z15" t="str">
            <v/>
          </cell>
          <cell r="AA15" t="str">
            <v>R1</v>
          </cell>
          <cell r="AB15">
            <v>1</v>
          </cell>
          <cell r="AC15">
            <v>0</v>
          </cell>
          <cell r="AD15">
            <v>1</v>
          </cell>
          <cell r="AI15" t="str">
            <v/>
          </cell>
          <cell r="AL15" t="str">
            <v/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 t="str">
            <v/>
          </cell>
          <cell r="AU15">
            <v>0</v>
          </cell>
          <cell r="AV15">
            <v>0</v>
          </cell>
          <cell r="AW15">
            <v>0</v>
          </cell>
        </row>
        <row r="16">
          <cell r="Z16" t="str">
            <v>ELKTPF5821MT</v>
          </cell>
          <cell r="AA16" t="str">
            <v>R1</v>
          </cell>
          <cell r="AB16">
            <v>1</v>
          </cell>
          <cell r="AC16" t="str">
            <v>겉감 1: 면 75%, 폴리에스터 25%/겉감 2 :폴리에스터 65%, 아크릴 35%</v>
          </cell>
          <cell r="AD16">
            <v>1</v>
          </cell>
          <cell r="AE16" t="str">
            <v>FRE</v>
          </cell>
          <cell r="AF16">
            <v>250</v>
          </cell>
          <cell r="AG16" t="str">
            <v>FOREMOST</v>
          </cell>
          <cell r="AH16">
            <v>1</v>
          </cell>
          <cell r="AI16" t="str">
            <v>01</v>
          </cell>
          <cell r="AJ16" t="str">
            <v>M</v>
          </cell>
          <cell r="AK16" t="str">
            <v>CN</v>
          </cell>
          <cell r="AL16">
            <v>1</v>
          </cell>
          <cell r="AM16">
            <v>45000</v>
          </cell>
          <cell r="AN16">
            <v>41710</v>
          </cell>
          <cell r="AO16">
            <v>6818.1818181818171</v>
          </cell>
          <cell r="AP16">
            <v>6718.04</v>
          </cell>
          <cell r="AQ16">
            <v>-100.14181818181714</v>
          </cell>
          <cell r="AR16">
            <v>960</v>
          </cell>
          <cell r="AS16">
            <v>0</v>
          </cell>
          <cell r="AT16">
            <v>20</v>
          </cell>
          <cell r="AU16">
            <v>980</v>
          </cell>
          <cell r="AV16">
            <v>4.5999999999999996</v>
          </cell>
          <cell r="AW16">
            <v>0</v>
          </cell>
        </row>
        <row r="17">
          <cell r="Z17" t="str">
            <v>ELKTPF5801NY</v>
          </cell>
          <cell r="AA17" t="str">
            <v>R1</v>
          </cell>
          <cell r="AB17">
            <v>1</v>
          </cell>
          <cell r="AC17" t="str">
            <v>겉감 1 :  폴리에스터 100% /겉감 2 :  아크릴 80%,  폴리에스터 20%</v>
          </cell>
          <cell r="AD17">
            <v>1</v>
          </cell>
          <cell r="AE17" t="str">
            <v>FRE</v>
          </cell>
          <cell r="AF17">
            <v>250</v>
          </cell>
          <cell r="AG17" t="str">
            <v>FOREMOST</v>
          </cell>
          <cell r="AH17">
            <v>1</v>
          </cell>
          <cell r="AI17" t="str">
            <v>01</v>
          </cell>
          <cell r="AJ17" t="str">
            <v>M</v>
          </cell>
          <cell r="AK17" t="str">
            <v>CN</v>
          </cell>
          <cell r="AL17">
            <v>1</v>
          </cell>
          <cell r="AM17">
            <v>55000</v>
          </cell>
          <cell r="AN17">
            <v>41710</v>
          </cell>
          <cell r="AO17">
            <v>8333.3333333333321</v>
          </cell>
          <cell r="AP17">
            <v>8445</v>
          </cell>
          <cell r="AQ17">
            <v>111.66666666666788</v>
          </cell>
          <cell r="AR17">
            <v>2188</v>
          </cell>
          <cell r="AS17">
            <v>0</v>
          </cell>
          <cell r="AT17">
            <v>20</v>
          </cell>
          <cell r="AU17">
            <v>2208</v>
          </cell>
          <cell r="AV17">
            <v>5</v>
          </cell>
          <cell r="AW17">
            <v>0</v>
          </cell>
        </row>
        <row r="18">
          <cell r="Z18" t="str">
            <v/>
          </cell>
          <cell r="AA18" t="str">
            <v>R1</v>
          </cell>
          <cell r="AB18">
            <v>2</v>
          </cell>
          <cell r="AC18">
            <v>0</v>
          </cell>
          <cell r="AD18">
            <v>1</v>
          </cell>
          <cell r="AI18" t="str">
            <v/>
          </cell>
          <cell r="AL18" t="str">
            <v/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 t="str">
            <v/>
          </cell>
          <cell r="AU18">
            <v>0</v>
          </cell>
          <cell r="AV18">
            <v>0</v>
          </cell>
          <cell r="AW18">
            <v>0</v>
          </cell>
        </row>
        <row r="19">
          <cell r="Z19" t="str">
            <v>JOKEBF5803BL</v>
          </cell>
          <cell r="AA19" t="str">
            <v>R1</v>
          </cell>
          <cell r="AB19">
            <v>1</v>
          </cell>
          <cell r="AC19">
            <v>0</v>
          </cell>
          <cell r="AD19">
            <v>1</v>
          </cell>
          <cell r="AE19" t="str">
            <v>FRE</v>
          </cell>
          <cell r="AF19">
            <v>250</v>
          </cell>
          <cell r="AG19" t="str">
            <v>FOREMOST</v>
          </cell>
          <cell r="AH19">
            <v>2</v>
          </cell>
          <cell r="AI19" t="str">
            <v>02</v>
          </cell>
          <cell r="AJ19" t="str">
            <v>M</v>
          </cell>
          <cell r="AK19" t="str">
            <v>CN</v>
          </cell>
          <cell r="AL19">
            <v>1</v>
          </cell>
          <cell r="AM19">
            <v>55000</v>
          </cell>
          <cell r="AN19">
            <v>41710</v>
          </cell>
          <cell r="AO19">
            <v>8333.3333333333321</v>
          </cell>
          <cell r="AP19">
            <v>8989.4300000000021</v>
          </cell>
          <cell r="AQ19">
            <v>656.09666666666999</v>
          </cell>
          <cell r="AR19">
            <v>0</v>
          </cell>
          <cell r="AS19">
            <v>300</v>
          </cell>
          <cell r="AT19">
            <v>20</v>
          </cell>
          <cell r="AU19">
            <v>320</v>
          </cell>
          <cell r="AV19">
            <v>6.95</v>
          </cell>
          <cell r="AW19">
            <v>0</v>
          </cell>
        </row>
        <row r="20">
          <cell r="Z20" t="str">
            <v>JOKEBF5804RE</v>
          </cell>
          <cell r="AA20" t="str">
            <v>R1</v>
          </cell>
          <cell r="AB20">
            <v>1</v>
          </cell>
          <cell r="AC20">
            <v>0</v>
          </cell>
          <cell r="AD20">
            <v>1</v>
          </cell>
          <cell r="AE20" t="str">
            <v>FRE</v>
          </cell>
          <cell r="AF20">
            <v>250</v>
          </cell>
          <cell r="AG20" t="str">
            <v>FOREMOST</v>
          </cell>
          <cell r="AH20">
            <v>2</v>
          </cell>
          <cell r="AI20" t="str">
            <v>02</v>
          </cell>
          <cell r="AJ20" t="str">
            <v>M</v>
          </cell>
          <cell r="AK20" t="str">
            <v>CN</v>
          </cell>
          <cell r="AL20">
            <v>1</v>
          </cell>
          <cell r="AM20">
            <v>55000</v>
          </cell>
          <cell r="AN20">
            <v>41710</v>
          </cell>
          <cell r="AO20">
            <v>8333.3333333333321</v>
          </cell>
          <cell r="AP20">
            <v>8802.32</v>
          </cell>
          <cell r="AQ20">
            <v>468.98666666666759</v>
          </cell>
          <cell r="AR20">
            <v>0</v>
          </cell>
          <cell r="AS20">
            <v>300</v>
          </cell>
          <cell r="AT20">
            <v>20</v>
          </cell>
          <cell r="AU20">
            <v>320</v>
          </cell>
          <cell r="AV20">
            <v>6.8</v>
          </cell>
          <cell r="AW20">
            <v>0</v>
          </cell>
        </row>
        <row r="21">
          <cell r="Z21" t="str">
            <v>JOKVBF5806NY</v>
          </cell>
          <cell r="AA21" t="str">
            <v>R1</v>
          </cell>
          <cell r="AB21">
            <v>1</v>
          </cell>
          <cell r="AC21">
            <v>0</v>
          </cell>
          <cell r="AD21">
            <v>1</v>
          </cell>
          <cell r="AE21" t="str">
            <v>FRE</v>
          </cell>
          <cell r="AF21">
            <v>250</v>
          </cell>
          <cell r="AG21" t="str">
            <v>FOREMOST</v>
          </cell>
          <cell r="AH21">
            <v>2</v>
          </cell>
          <cell r="AI21" t="str">
            <v>02</v>
          </cell>
          <cell r="AJ21" t="str">
            <v>M</v>
          </cell>
          <cell r="AK21" t="str">
            <v>CN</v>
          </cell>
          <cell r="AL21">
            <v>1</v>
          </cell>
          <cell r="AM21">
            <v>55000</v>
          </cell>
          <cell r="AN21">
            <v>41710</v>
          </cell>
          <cell r="AO21">
            <v>8333.3333333333321</v>
          </cell>
          <cell r="AP21">
            <v>10049.719999999999</v>
          </cell>
          <cell r="AQ21">
            <v>1716.3866666666672</v>
          </cell>
          <cell r="AR21">
            <v>0</v>
          </cell>
          <cell r="AS21">
            <v>300</v>
          </cell>
          <cell r="AT21">
            <v>20</v>
          </cell>
          <cell r="AU21">
            <v>320</v>
          </cell>
          <cell r="AV21">
            <v>7.8</v>
          </cell>
          <cell r="AW21">
            <v>0</v>
          </cell>
        </row>
        <row r="22">
          <cell r="Z22" t="str">
            <v>JOKVBF5806PK</v>
          </cell>
          <cell r="AA22" t="str">
            <v>R1</v>
          </cell>
          <cell r="AB22">
            <v>1</v>
          </cell>
          <cell r="AC22">
            <v>0</v>
          </cell>
          <cell r="AD22">
            <v>1</v>
          </cell>
          <cell r="AE22" t="str">
            <v>FRE</v>
          </cell>
          <cell r="AF22">
            <v>250</v>
          </cell>
          <cell r="AG22" t="str">
            <v>FOREMOST</v>
          </cell>
          <cell r="AH22">
            <v>2</v>
          </cell>
          <cell r="AI22" t="str">
            <v>02</v>
          </cell>
          <cell r="AJ22" t="str">
            <v>M</v>
          </cell>
          <cell r="AK22" t="str">
            <v>CN</v>
          </cell>
          <cell r="AL22">
            <v>1</v>
          </cell>
          <cell r="AM22">
            <v>55000</v>
          </cell>
          <cell r="AN22">
            <v>41710</v>
          </cell>
          <cell r="AO22">
            <v>8333.3333333333321</v>
          </cell>
          <cell r="AP22">
            <v>10049.719999999999</v>
          </cell>
          <cell r="AQ22">
            <v>1716.3866666666672</v>
          </cell>
          <cell r="AR22">
            <v>0</v>
          </cell>
          <cell r="AS22">
            <v>300</v>
          </cell>
          <cell r="AT22">
            <v>20</v>
          </cell>
          <cell r="AU22">
            <v>320</v>
          </cell>
          <cell r="AV22">
            <v>7.8</v>
          </cell>
          <cell r="AW22">
            <v>0</v>
          </cell>
        </row>
        <row r="23">
          <cell r="Z23" t="str">
            <v/>
          </cell>
          <cell r="AA23" t="str">
            <v>R1</v>
          </cell>
          <cell r="AB23">
            <v>4</v>
          </cell>
          <cell r="AC23">
            <v>0</v>
          </cell>
          <cell r="AD23">
            <v>1</v>
          </cell>
          <cell r="AI23" t="str">
            <v/>
          </cell>
          <cell r="AL23" t="str">
            <v/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 t="str">
            <v/>
          </cell>
          <cell r="AU23">
            <v>0</v>
          </cell>
          <cell r="AV23">
            <v>0</v>
          </cell>
          <cell r="AW23">
            <v>0</v>
          </cell>
        </row>
        <row r="24">
          <cell r="Z24" t="str">
            <v>PNKUMF5501RE</v>
          </cell>
          <cell r="AA24" t="str">
            <v/>
          </cell>
          <cell r="AB24">
            <v>0.33333333333333331</v>
          </cell>
          <cell r="AC24">
            <v>0</v>
          </cell>
          <cell r="AD24">
            <v>1</v>
          </cell>
          <cell r="AE24" t="str">
            <v>XSS</v>
          </cell>
          <cell r="AF24">
            <v>300</v>
          </cell>
          <cell r="AG24" t="str">
            <v>성진</v>
          </cell>
          <cell r="AH24">
            <v>2</v>
          </cell>
          <cell r="AI24" t="str">
            <v>02</v>
          </cell>
          <cell r="AJ24" t="str">
            <v>M</v>
          </cell>
          <cell r="AK24" t="str">
            <v>CN</v>
          </cell>
          <cell r="AL24">
            <v>1</v>
          </cell>
          <cell r="AM24">
            <v>53000</v>
          </cell>
          <cell r="AN24">
            <v>41823</v>
          </cell>
          <cell r="AO24">
            <v>8030.3030303030291</v>
          </cell>
          <cell r="AP24">
            <v>6860.7000000000007</v>
          </cell>
          <cell r="AQ24">
            <v>-1169.6030303030284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5.5</v>
          </cell>
          <cell r="AW24">
            <v>0</v>
          </cell>
        </row>
        <row r="25">
          <cell r="Z25" t="str">
            <v>PNKUMF5501RE</v>
          </cell>
          <cell r="AA25" t="str">
            <v/>
          </cell>
          <cell r="AB25">
            <v>0.33333333333333331</v>
          </cell>
          <cell r="AC25">
            <v>0</v>
          </cell>
          <cell r="AD25">
            <v>1</v>
          </cell>
          <cell r="AE25" t="str">
            <v>OSM</v>
          </cell>
          <cell r="AF25">
            <v>70</v>
          </cell>
          <cell r="AG25" t="str">
            <v>성진</v>
          </cell>
          <cell r="AH25">
            <v>2</v>
          </cell>
          <cell r="AI25" t="str">
            <v>02</v>
          </cell>
          <cell r="AJ25" t="str">
            <v>M</v>
          </cell>
          <cell r="AK25" t="str">
            <v>CN</v>
          </cell>
          <cell r="AL25">
            <v>1</v>
          </cell>
          <cell r="AM25">
            <v>53000</v>
          </cell>
          <cell r="AN25">
            <v>41823</v>
          </cell>
          <cell r="AO25">
            <v>8030.3030303030291</v>
          </cell>
          <cell r="AP25">
            <v>6860.7000000000007</v>
          </cell>
          <cell r="AQ25">
            <v>-1169.6030303030284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5.5</v>
          </cell>
          <cell r="AW25">
            <v>0</v>
          </cell>
        </row>
        <row r="26">
          <cell r="Z26" t="str">
            <v>PNKUMF5501RE</v>
          </cell>
          <cell r="AA26" t="str">
            <v/>
          </cell>
          <cell r="AB26">
            <v>0.33333333333333331</v>
          </cell>
          <cell r="AC26">
            <v>0</v>
          </cell>
          <cell r="AD26">
            <v>1</v>
          </cell>
          <cell r="AE26" t="str">
            <v>OML</v>
          </cell>
          <cell r="AF26">
            <v>30</v>
          </cell>
          <cell r="AG26" t="str">
            <v>성진</v>
          </cell>
          <cell r="AH26">
            <v>2</v>
          </cell>
          <cell r="AI26" t="str">
            <v>02</v>
          </cell>
          <cell r="AJ26" t="str">
            <v>M</v>
          </cell>
          <cell r="AK26" t="str">
            <v>CN</v>
          </cell>
          <cell r="AL26">
            <v>1</v>
          </cell>
          <cell r="AM26">
            <v>53000</v>
          </cell>
          <cell r="AN26">
            <v>41823</v>
          </cell>
          <cell r="AO26">
            <v>8030.3030303030291</v>
          </cell>
          <cell r="AP26">
            <v>6860.7000000000007</v>
          </cell>
          <cell r="AQ26">
            <v>-1169.6030303030284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5.5</v>
          </cell>
          <cell r="AW26">
            <v>0</v>
          </cell>
        </row>
        <row r="27">
          <cell r="Z27" t="str">
            <v>PNKUMF5501PK</v>
          </cell>
          <cell r="AA27" t="str">
            <v/>
          </cell>
          <cell r="AB27">
            <v>0.33333333333333331</v>
          </cell>
          <cell r="AC27">
            <v>0</v>
          </cell>
          <cell r="AD27">
            <v>1</v>
          </cell>
          <cell r="AE27" t="str">
            <v>XSS</v>
          </cell>
          <cell r="AF27">
            <v>300</v>
          </cell>
          <cell r="AG27" t="str">
            <v>성진</v>
          </cell>
          <cell r="AH27">
            <v>2</v>
          </cell>
          <cell r="AI27" t="str">
            <v>02</v>
          </cell>
          <cell r="AJ27" t="str">
            <v>M</v>
          </cell>
          <cell r="AK27" t="str">
            <v>CN</v>
          </cell>
          <cell r="AL27">
            <v>1</v>
          </cell>
          <cell r="AM27">
            <v>53000</v>
          </cell>
          <cell r="AN27">
            <v>41823</v>
          </cell>
          <cell r="AO27">
            <v>8030.3030303030291</v>
          </cell>
          <cell r="AP27">
            <v>6486.4800000000014</v>
          </cell>
          <cell r="AQ27">
            <v>-1543.8230303030277</v>
          </cell>
          <cell r="AR27">
            <v>0</v>
          </cell>
          <cell r="AS27">
            <v>0</v>
          </cell>
          <cell r="AT27" t="str">
            <v/>
          </cell>
          <cell r="AU27">
            <v>0</v>
          </cell>
          <cell r="AV27">
            <v>5.2</v>
          </cell>
          <cell r="AW27">
            <v>0</v>
          </cell>
        </row>
        <row r="28">
          <cell r="Z28" t="str">
            <v>PNKUMF5501PK</v>
          </cell>
          <cell r="AA28" t="str">
            <v/>
          </cell>
          <cell r="AB28">
            <v>0.33333333333333331</v>
          </cell>
          <cell r="AC28">
            <v>0</v>
          </cell>
          <cell r="AD28">
            <v>1</v>
          </cell>
          <cell r="AE28" t="str">
            <v>OSM</v>
          </cell>
          <cell r="AF28">
            <v>200</v>
          </cell>
          <cell r="AG28" t="str">
            <v>성진</v>
          </cell>
          <cell r="AH28">
            <v>2</v>
          </cell>
          <cell r="AI28" t="str">
            <v>02</v>
          </cell>
          <cell r="AJ28" t="str">
            <v>M</v>
          </cell>
          <cell r="AK28" t="str">
            <v>CN</v>
          </cell>
          <cell r="AL28">
            <v>1</v>
          </cell>
          <cell r="AM28">
            <v>53000</v>
          </cell>
          <cell r="AN28">
            <v>41823</v>
          </cell>
          <cell r="AO28">
            <v>8030.3030303030291</v>
          </cell>
          <cell r="AP28">
            <v>6486.4800000000014</v>
          </cell>
          <cell r="AQ28">
            <v>-1543.8230303030277</v>
          </cell>
          <cell r="AR28">
            <v>0</v>
          </cell>
          <cell r="AS28">
            <v>0</v>
          </cell>
          <cell r="AT28" t="str">
            <v/>
          </cell>
          <cell r="AU28">
            <v>0</v>
          </cell>
          <cell r="AV28">
            <v>5.2</v>
          </cell>
          <cell r="AW28">
            <v>0</v>
          </cell>
        </row>
        <row r="29">
          <cell r="Z29" t="str">
            <v>PNKUMF5501PK</v>
          </cell>
          <cell r="AA29" t="str">
            <v/>
          </cell>
          <cell r="AB29">
            <v>0.33333333333333331</v>
          </cell>
          <cell r="AC29">
            <v>0</v>
          </cell>
          <cell r="AD29">
            <v>1</v>
          </cell>
          <cell r="AE29" t="str">
            <v>OML</v>
          </cell>
          <cell r="AF29">
            <v>100</v>
          </cell>
          <cell r="AG29" t="str">
            <v>성진</v>
          </cell>
          <cell r="AH29">
            <v>2</v>
          </cell>
          <cell r="AI29" t="str">
            <v>02</v>
          </cell>
          <cell r="AJ29" t="str">
            <v>M</v>
          </cell>
          <cell r="AK29" t="str">
            <v>CN</v>
          </cell>
          <cell r="AL29">
            <v>1</v>
          </cell>
          <cell r="AM29">
            <v>53000</v>
          </cell>
          <cell r="AN29">
            <v>41823</v>
          </cell>
          <cell r="AO29">
            <v>8030.3030303030291</v>
          </cell>
          <cell r="AP29">
            <v>6486.4800000000014</v>
          </cell>
          <cell r="AQ29">
            <v>-1543.8230303030277</v>
          </cell>
          <cell r="AR29">
            <v>0</v>
          </cell>
          <cell r="AS29">
            <v>0</v>
          </cell>
          <cell r="AT29" t="str">
            <v/>
          </cell>
          <cell r="AU29">
            <v>0</v>
          </cell>
          <cell r="AV29">
            <v>5.2</v>
          </cell>
          <cell r="AW29">
            <v>0</v>
          </cell>
        </row>
        <row r="30">
          <cell r="Z30" t="str">
            <v/>
          </cell>
          <cell r="AA30" t="str">
            <v>R1</v>
          </cell>
          <cell r="AB30">
            <v>1.9999999999999998</v>
          </cell>
          <cell r="AC30">
            <v>0</v>
          </cell>
          <cell r="AD30">
            <v>1</v>
          </cell>
          <cell r="AI30" t="str">
            <v/>
          </cell>
          <cell r="AL30" t="str">
            <v/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/>
          </cell>
          <cell r="AU30">
            <v>0</v>
          </cell>
          <cell r="AV30">
            <v>0</v>
          </cell>
          <cell r="AW30">
            <v>0</v>
          </cell>
        </row>
        <row r="31">
          <cell r="Z31" t="str">
            <v>PNKERF5503NY</v>
          </cell>
          <cell r="AA31" t="str">
            <v/>
          </cell>
          <cell r="AB31">
            <v>0.5</v>
          </cell>
          <cell r="AC31">
            <v>0</v>
          </cell>
          <cell r="AD31">
            <v>1</v>
          </cell>
          <cell r="AE31" t="str">
            <v>OSM</v>
          </cell>
          <cell r="AF31">
            <v>150</v>
          </cell>
          <cell r="AG31" t="str">
            <v>동일모자</v>
          </cell>
          <cell r="AH31">
            <v>6</v>
          </cell>
          <cell r="AI31" t="str">
            <v>06</v>
          </cell>
          <cell r="AJ31" t="str">
            <v>M</v>
          </cell>
          <cell r="AK31" t="str">
            <v>CN</v>
          </cell>
          <cell r="AL31">
            <v>1</v>
          </cell>
          <cell r="AM31">
            <v>63000</v>
          </cell>
          <cell r="AN31">
            <v>41851</v>
          </cell>
          <cell r="AO31">
            <v>9545.4545454545441</v>
          </cell>
          <cell r="AP31">
            <v>11008.09</v>
          </cell>
          <cell r="AQ31">
            <v>1462.635454545456</v>
          </cell>
          <cell r="AR31">
            <v>1216</v>
          </cell>
          <cell r="AS31">
            <v>0</v>
          </cell>
          <cell r="AT31" t="str">
            <v/>
          </cell>
          <cell r="AU31">
            <v>1216</v>
          </cell>
          <cell r="AV31">
            <v>7.85</v>
          </cell>
          <cell r="AW31">
            <v>0</v>
          </cell>
        </row>
        <row r="32">
          <cell r="Z32" t="str">
            <v>PNKERF5503NY</v>
          </cell>
          <cell r="AA32" t="str">
            <v/>
          </cell>
          <cell r="AB32">
            <v>0.5</v>
          </cell>
          <cell r="AC32">
            <v>0</v>
          </cell>
          <cell r="AD32">
            <v>1</v>
          </cell>
          <cell r="AE32" t="str">
            <v>OML</v>
          </cell>
          <cell r="AF32">
            <v>100</v>
          </cell>
          <cell r="AG32" t="str">
            <v>동일모자</v>
          </cell>
          <cell r="AH32">
            <v>6</v>
          </cell>
          <cell r="AI32" t="str">
            <v>06</v>
          </cell>
          <cell r="AJ32" t="str">
            <v>M</v>
          </cell>
          <cell r="AK32" t="str">
            <v>CN</v>
          </cell>
          <cell r="AL32">
            <v>1</v>
          </cell>
          <cell r="AM32">
            <v>63000</v>
          </cell>
          <cell r="AN32">
            <v>41851</v>
          </cell>
          <cell r="AO32">
            <v>9545.4545454545441</v>
          </cell>
          <cell r="AP32">
            <v>11008.09</v>
          </cell>
          <cell r="AQ32">
            <v>1462.635454545456</v>
          </cell>
          <cell r="AR32">
            <v>1216</v>
          </cell>
          <cell r="AS32">
            <v>0</v>
          </cell>
          <cell r="AT32" t="str">
            <v/>
          </cell>
          <cell r="AU32">
            <v>1216</v>
          </cell>
          <cell r="AV32">
            <v>7.85</v>
          </cell>
          <cell r="AW32">
            <v>0</v>
          </cell>
        </row>
        <row r="33">
          <cell r="Z33" t="str">
            <v>PNKERF5503PK</v>
          </cell>
          <cell r="AA33" t="str">
            <v/>
          </cell>
          <cell r="AB33">
            <v>0.5</v>
          </cell>
          <cell r="AC33">
            <v>0</v>
          </cell>
          <cell r="AD33">
            <v>1</v>
          </cell>
          <cell r="AE33" t="str">
            <v>OSM</v>
          </cell>
          <cell r="AF33">
            <v>150</v>
          </cell>
          <cell r="AG33" t="str">
            <v>동일모자</v>
          </cell>
          <cell r="AH33">
            <v>6</v>
          </cell>
          <cell r="AI33" t="str">
            <v>06</v>
          </cell>
          <cell r="AJ33" t="str">
            <v>M</v>
          </cell>
          <cell r="AK33" t="str">
            <v>CN</v>
          </cell>
          <cell r="AL33">
            <v>1</v>
          </cell>
          <cell r="AM33">
            <v>63000</v>
          </cell>
          <cell r="AN33">
            <v>41851</v>
          </cell>
          <cell r="AO33">
            <v>9545.4545454545441</v>
          </cell>
          <cell r="AP33">
            <v>10969.09</v>
          </cell>
          <cell r="AQ33">
            <v>1423.635454545456</v>
          </cell>
          <cell r="AR33">
            <v>1177</v>
          </cell>
          <cell r="AS33">
            <v>0</v>
          </cell>
          <cell r="AT33" t="str">
            <v/>
          </cell>
          <cell r="AU33">
            <v>1177</v>
          </cell>
          <cell r="AV33">
            <v>7.85</v>
          </cell>
          <cell r="AW33">
            <v>0</v>
          </cell>
        </row>
        <row r="34">
          <cell r="Z34" t="str">
            <v>PNKERF5503PK</v>
          </cell>
          <cell r="AA34" t="str">
            <v/>
          </cell>
          <cell r="AB34">
            <v>0.5</v>
          </cell>
          <cell r="AC34">
            <v>0</v>
          </cell>
          <cell r="AD34">
            <v>1</v>
          </cell>
          <cell r="AE34" t="str">
            <v>OML</v>
          </cell>
          <cell r="AF34">
            <v>100</v>
          </cell>
          <cell r="AG34" t="str">
            <v>동일모자</v>
          </cell>
          <cell r="AH34">
            <v>6</v>
          </cell>
          <cell r="AI34" t="str">
            <v>06</v>
          </cell>
          <cell r="AJ34" t="str">
            <v>M</v>
          </cell>
          <cell r="AK34" t="str">
            <v>CN</v>
          </cell>
          <cell r="AL34">
            <v>1</v>
          </cell>
          <cell r="AM34">
            <v>63000</v>
          </cell>
          <cell r="AN34">
            <v>41851</v>
          </cell>
          <cell r="AO34">
            <v>9545.4545454545441</v>
          </cell>
          <cell r="AP34">
            <v>10969.09</v>
          </cell>
          <cell r="AQ34">
            <v>1423.635454545456</v>
          </cell>
          <cell r="AR34">
            <v>1177</v>
          </cell>
          <cell r="AS34">
            <v>0</v>
          </cell>
          <cell r="AT34" t="str">
            <v/>
          </cell>
          <cell r="AU34">
            <v>1177</v>
          </cell>
          <cell r="AV34">
            <v>7.85</v>
          </cell>
          <cell r="AW34">
            <v>0</v>
          </cell>
        </row>
        <row r="35">
          <cell r="Z35" t="str">
            <v/>
          </cell>
          <cell r="AA35" t="str">
            <v>R1</v>
          </cell>
          <cell r="AB35">
            <v>2</v>
          </cell>
          <cell r="AC35">
            <v>0</v>
          </cell>
          <cell r="AD35">
            <v>1</v>
          </cell>
          <cell r="AI35" t="str">
            <v/>
          </cell>
          <cell r="AL35" t="str">
            <v/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 t="str">
            <v/>
          </cell>
          <cell r="AU35">
            <v>0</v>
          </cell>
          <cell r="AV35">
            <v>0</v>
          </cell>
          <cell r="AW35">
            <v>0</v>
          </cell>
        </row>
        <row r="36">
          <cell r="Z36" t="str">
            <v>SMKFLF3501BK</v>
          </cell>
          <cell r="AA36" t="str">
            <v/>
          </cell>
          <cell r="AB36">
            <v>0.33333333333333331</v>
          </cell>
          <cell r="AC36">
            <v>0</v>
          </cell>
          <cell r="AD36">
            <v>1</v>
          </cell>
          <cell r="AE36" t="str">
            <v>XSS</v>
          </cell>
          <cell r="AF36">
            <v>200</v>
          </cell>
          <cell r="AG36" t="str">
            <v>성진</v>
          </cell>
          <cell r="AH36">
            <v>4</v>
          </cell>
          <cell r="AI36" t="str">
            <v>04</v>
          </cell>
          <cell r="AJ36" t="str">
            <v>M</v>
          </cell>
          <cell r="AK36" t="str">
            <v>BG</v>
          </cell>
          <cell r="AL36">
            <v>1</v>
          </cell>
          <cell r="AM36">
            <v>33000</v>
          </cell>
          <cell r="AN36">
            <v>41802</v>
          </cell>
          <cell r="AO36">
            <v>4999.9999999999991</v>
          </cell>
          <cell r="AP36">
            <v>5679.5000000000009</v>
          </cell>
          <cell r="AQ36">
            <v>679.50000000000182</v>
          </cell>
          <cell r="AR36">
            <v>0</v>
          </cell>
          <cell r="AS36">
            <v>0</v>
          </cell>
          <cell r="AT36">
            <v>20</v>
          </cell>
          <cell r="AU36">
            <v>20</v>
          </cell>
          <cell r="AV36">
            <v>4.9000000000000004</v>
          </cell>
          <cell r="AW36">
            <v>0</v>
          </cell>
        </row>
        <row r="37">
          <cell r="Z37" t="str">
            <v>SMKFLF3501BK</v>
          </cell>
          <cell r="AA37" t="str">
            <v/>
          </cell>
          <cell r="AB37">
            <v>0.33333333333333331</v>
          </cell>
          <cell r="AC37">
            <v>0</v>
          </cell>
          <cell r="AD37">
            <v>1</v>
          </cell>
          <cell r="AE37" t="str">
            <v>OSM</v>
          </cell>
          <cell r="AF37">
            <v>40</v>
          </cell>
          <cell r="AG37" t="str">
            <v>성진</v>
          </cell>
          <cell r="AH37">
            <v>4</v>
          </cell>
          <cell r="AI37" t="str">
            <v>04</v>
          </cell>
          <cell r="AJ37" t="str">
            <v>M</v>
          </cell>
          <cell r="AK37" t="str">
            <v>BG</v>
          </cell>
          <cell r="AL37">
            <v>1</v>
          </cell>
          <cell r="AM37">
            <v>33000</v>
          </cell>
          <cell r="AN37">
            <v>41802</v>
          </cell>
          <cell r="AO37">
            <v>4999.9999999999991</v>
          </cell>
          <cell r="AP37">
            <v>5679.5000000000009</v>
          </cell>
          <cell r="AQ37">
            <v>679.50000000000182</v>
          </cell>
          <cell r="AR37">
            <v>0</v>
          </cell>
          <cell r="AS37">
            <v>0</v>
          </cell>
          <cell r="AT37">
            <v>20</v>
          </cell>
          <cell r="AU37">
            <v>20</v>
          </cell>
          <cell r="AV37">
            <v>4.9000000000000004</v>
          </cell>
          <cell r="AW37">
            <v>0</v>
          </cell>
        </row>
        <row r="38">
          <cell r="Z38" t="str">
            <v>SMKFLF3501BK</v>
          </cell>
          <cell r="AA38" t="str">
            <v/>
          </cell>
          <cell r="AB38">
            <v>0.33333333333333331</v>
          </cell>
          <cell r="AC38">
            <v>0</v>
          </cell>
          <cell r="AD38">
            <v>1</v>
          </cell>
          <cell r="AE38" t="str">
            <v>OML</v>
          </cell>
          <cell r="AF38">
            <v>40</v>
          </cell>
          <cell r="AG38" t="str">
            <v>성진</v>
          </cell>
          <cell r="AH38">
            <v>4</v>
          </cell>
          <cell r="AI38" t="str">
            <v>04</v>
          </cell>
          <cell r="AJ38" t="str">
            <v>M</v>
          </cell>
          <cell r="AK38" t="str">
            <v>BG</v>
          </cell>
          <cell r="AL38">
            <v>1</v>
          </cell>
          <cell r="AM38">
            <v>33000</v>
          </cell>
          <cell r="AN38">
            <v>41802</v>
          </cell>
          <cell r="AO38">
            <v>4999.9999999999991</v>
          </cell>
          <cell r="AP38">
            <v>5679.5000000000009</v>
          </cell>
          <cell r="AQ38">
            <v>679.50000000000182</v>
          </cell>
          <cell r="AR38">
            <v>0</v>
          </cell>
          <cell r="AS38">
            <v>0</v>
          </cell>
          <cell r="AT38">
            <v>20</v>
          </cell>
          <cell r="AU38">
            <v>20</v>
          </cell>
          <cell r="AV38">
            <v>4.9000000000000004</v>
          </cell>
          <cell r="AW38">
            <v>0</v>
          </cell>
        </row>
        <row r="39">
          <cell r="Z39" t="str">
            <v/>
          </cell>
          <cell r="AA39" t="str">
            <v>R1</v>
          </cell>
          <cell r="AB39">
            <v>1</v>
          </cell>
          <cell r="AC39">
            <v>0</v>
          </cell>
          <cell r="AD39">
            <v>1</v>
          </cell>
          <cell r="AI39" t="str">
            <v/>
          </cell>
          <cell r="AL39" t="str">
            <v/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 t="str">
            <v/>
          </cell>
          <cell r="AU39">
            <v>0</v>
          </cell>
          <cell r="AV39">
            <v>0</v>
          </cell>
          <cell r="AW39">
            <v>0</v>
          </cell>
        </row>
        <row r="40">
          <cell r="Z40" t="str">
            <v>SMKBAF3503GR</v>
          </cell>
          <cell r="AA40" t="str">
            <v/>
          </cell>
          <cell r="AB40">
            <v>0.33333333333333331</v>
          </cell>
          <cell r="AC40">
            <v>0</v>
          </cell>
          <cell r="AD40">
            <v>1</v>
          </cell>
          <cell r="AE40" t="str">
            <v>XSS</v>
          </cell>
          <cell r="AF40">
            <v>250</v>
          </cell>
          <cell r="AG40" t="str">
            <v>동일모자</v>
          </cell>
          <cell r="AH40">
            <v>1</v>
          </cell>
          <cell r="AI40" t="str">
            <v>01</v>
          </cell>
          <cell r="AJ40" t="str">
            <v>M</v>
          </cell>
          <cell r="AK40" t="str">
            <v>CN</v>
          </cell>
          <cell r="AL40">
            <v>1</v>
          </cell>
          <cell r="AM40">
            <v>33000</v>
          </cell>
          <cell r="AN40">
            <v>41802</v>
          </cell>
          <cell r="AO40">
            <v>4999.9999999999991</v>
          </cell>
          <cell r="AP40">
            <v>5904.34</v>
          </cell>
          <cell r="AQ40">
            <v>904.34000000000106</v>
          </cell>
          <cell r="AR40">
            <v>590</v>
          </cell>
          <cell r="AS40">
            <v>180</v>
          </cell>
          <cell r="AT40">
            <v>20</v>
          </cell>
          <cell r="AU40">
            <v>790</v>
          </cell>
          <cell r="AV40">
            <v>4.0999999999999996</v>
          </cell>
          <cell r="AW40">
            <v>0</v>
          </cell>
        </row>
        <row r="41">
          <cell r="Z41" t="str">
            <v>SMKBAF3503GR</v>
          </cell>
          <cell r="AA41" t="str">
            <v/>
          </cell>
          <cell r="AB41">
            <v>0.33333333333333331</v>
          </cell>
          <cell r="AC41">
            <v>0</v>
          </cell>
          <cell r="AD41">
            <v>1</v>
          </cell>
          <cell r="AE41" t="str">
            <v>OSM</v>
          </cell>
          <cell r="AF41">
            <v>50</v>
          </cell>
          <cell r="AG41" t="str">
            <v>동일모자</v>
          </cell>
          <cell r="AH41">
            <v>1</v>
          </cell>
          <cell r="AI41" t="str">
            <v>01</v>
          </cell>
          <cell r="AJ41" t="str">
            <v>M</v>
          </cell>
          <cell r="AK41" t="str">
            <v>CN</v>
          </cell>
          <cell r="AL41">
            <v>1</v>
          </cell>
          <cell r="AM41">
            <v>33000</v>
          </cell>
          <cell r="AN41">
            <v>41802</v>
          </cell>
          <cell r="AO41">
            <v>4999.9999999999991</v>
          </cell>
          <cell r="AP41">
            <v>5904.34</v>
          </cell>
          <cell r="AQ41">
            <v>904.34000000000106</v>
          </cell>
          <cell r="AR41">
            <v>590</v>
          </cell>
          <cell r="AS41">
            <v>180</v>
          </cell>
          <cell r="AT41">
            <v>20</v>
          </cell>
          <cell r="AU41">
            <v>790</v>
          </cell>
          <cell r="AV41">
            <v>4.0999999999999996</v>
          </cell>
          <cell r="AW41">
            <v>0</v>
          </cell>
        </row>
        <row r="42">
          <cell r="Z42" t="str">
            <v>SMKBAF3503GR</v>
          </cell>
          <cell r="AA42" t="str">
            <v/>
          </cell>
          <cell r="AB42">
            <v>0.33333333333333331</v>
          </cell>
          <cell r="AC42">
            <v>0</v>
          </cell>
          <cell r="AD42">
            <v>1</v>
          </cell>
          <cell r="AE42" t="str">
            <v>OML</v>
          </cell>
          <cell r="AF42">
            <v>50</v>
          </cell>
          <cell r="AG42" t="str">
            <v>동일모자</v>
          </cell>
          <cell r="AH42">
            <v>1</v>
          </cell>
          <cell r="AI42" t="str">
            <v>01</v>
          </cell>
          <cell r="AJ42" t="str">
            <v>M</v>
          </cell>
          <cell r="AK42" t="str">
            <v>CN</v>
          </cell>
          <cell r="AL42">
            <v>1</v>
          </cell>
          <cell r="AM42">
            <v>33000</v>
          </cell>
          <cell r="AN42">
            <v>41802</v>
          </cell>
          <cell r="AO42">
            <v>4999.9999999999991</v>
          </cell>
          <cell r="AP42">
            <v>5904.34</v>
          </cell>
          <cell r="AQ42">
            <v>904.34000000000106</v>
          </cell>
          <cell r="AR42">
            <v>590</v>
          </cell>
          <cell r="AS42">
            <v>180</v>
          </cell>
          <cell r="AT42">
            <v>20</v>
          </cell>
          <cell r="AU42">
            <v>790</v>
          </cell>
          <cell r="AV42">
            <v>4.0999999999999996</v>
          </cell>
          <cell r="AW42">
            <v>0</v>
          </cell>
        </row>
        <row r="43">
          <cell r="Z43" t="str">
            <v>SMKBAF3503OR</v>
          </cell>
          <cell r="AA43" t="str">
            <v/>
          </cell>
          <cell r="AB43">
            <v>0.33333333333333331</v>
          </cell>
          <cell r="AC43">
            <v>0</v>
          </cell>
          <cell r="AD43">
            <v>1</v>
          </cell>
          <cell r="AE43" t="str">
            <v>XSS</v>
          </cell>
          <cell r="AF43">
            <v>250</v>
          </cell>
          <cell r="AG43" t="str">
            <v>동일모자</v>
          </cell>
          <cell r="AH43">
            <v>1</v>
          </cell>
          <cell r="AI43" t="str">
            <v>01</v>
          </cell>
          <cell r="AJ43" t="str">
            <v>M</v>
          </cell>
          <cell r="AK43" t="str">
            <v>CN</v>
          </cell>
          <cell r="AL43">
            <v>1</v>
          </cell>
          <cell r="AM43">
            <v>33000</v>
          </cell>
          <cell r="AN43">
            <v>41802</v>
          </cell>
          <cell r="AO43">
            <v>4999.9999999999991</v>
          </cell>
          <cell r="AP43">
            <v>5904.34</v>
          </cell>
          <cell r="AQ43">
            <v>904.34000000000106</v>
          </cell>
          <cell r="AR43">
            <v>590</v>
          </cell>
          <cell r="AS43">
            <v>180</v>
          </cell>
          <cell r="AT43">
            <v>20</v>
          </cell>
          <cell r="AU43">
            <v>790</v>
          </cell>
          <cell r="AV43">
            <v>4.0999999999999996</v>
          </cell>
          <cell r="AW43">
            <v>0</v>
          </cell>
        </row>
        <row r="44">
          <cell r="Z44" t="str">
            <v>SMKBAF3503OR</v>
          </cell>
          <cell r="AA44" t="str">
            <v/>
          </cell>
          <cell r="AB44">
            <v>0.33333333333333331</v>
          </cell>
          <cell r="AC44">
            <v>0</v>
          </cell>
          <cell r="AD44">
            <v>1</v>
          </cell>
          <cell r="AE44" t="str">
            <v>OSM</v>
          </cell>
          <cell r="AF44">
            <v>50</v>
          </cell>
          <cell r="AG44" t="str">
            <v>동일모자</v>
          </cell>
          <cell r="AH44">
            <v>1</v>
          </cell>
          <cell r="AI44" t="str">
            <v>01</v>
          </cell>
          <cell r="AJ44" t="str">
            <v>M</v>
          </cell>
          <cell r="AK44" t="str">
            <v>CN</v>
          </cell>
          <cell r="AL44">
            <v>1</v>
          </cell>
          <cell r="AM44">
            <v>33000</v>
          </cell>
          <cell r="AN44">
            <v>41802</v>
          </cell>
          <cell r="AO44">
            <v>4999.9999999999991</v>
          </cell>
          <cell r="AP44">
            <v>5904.34</v>
          </cell>
          <cell r="AQ44">
            <v>904.34000000000106</v>
          </cell>
          <cell r="AR44">
            <v>590</v>
          </cell>
          <cell r="AS44">
            <v>180</v>
          </cell>
          <cell r="AT44">
            <v>20</v>
          </cell>
          <cell r="AU44">
            <v>790</v>
          </cell>
          <cell r="AV44">
            <v>4.0999999999999996</v>
          </cell>
          <cell r="AW44">
            <v>0</v>
          </cell>
        </row>
        <row r="45">
          <cell r="Z45" t="str">
            <v>SMKBAF3503OR</v>
          </cell>
          <cell r="AA45" t="str">
            <v/>
          </cell>
          <cell r="AB45">
            <v>0.33333333333333331</v>
          </cell>
          <cell r="AC45">
            <v>0</v>
          </cell>
          <cell r="AD45">
            <v>1</v>
          </cell>
          <cell r="AE45" t="str">
            <v>OML</v>
          </cell>
          <cell r="AF45">
            <v>50</v>
          </cell>
          <cell r="AG45" t="str">
            <v>동일모자</v>
          </cell>
          <cell r="AH45">
            <v>1</v>
          </cell>
          <cell r="AI45" t="str">
            <v>01</v>
          </cell>
          <cell r="AJ45" t="str">
            <v>M</v>
          </cell>
          <cell r="AK45" t="str">
            <v>CN</v>
          </cell>
          <cell r="AL45">
            <v>1</v>
          </cell>
          <cell r="AM45">
            <v>33000</v>
          </cell>
          <cell r="AN45">
            <v>41802</v>
          </cell>
          <cell r="AO45">
            <v>4999.9999999999991</v>
          </cell>
          <cell r="AP45">
            <v>5904.34</v>
          </cell>
          <cell r="AQ45">
            <v>904.34000000000106</v>
          </cell>
          <cell r="AR45">
            <v>590</v>
          </cell>
          <cell r="AS45">
            <v>180</v>
          </cell>
          <cell r="AT45">
            <v>20</v>
          </cell>
          <cell r="AU45">
            <v>790</v>
          </cell>
          <cell r="AV45">
            <v>4.0999999999999996</v>
          </cell>
          <cell r="AW45">
            <v>0</v>
          </cell>
        </row>
        <row r="46">
          <cell r="Z46" t="str">
            <v/>
          </cell>
          <cell r="AA46" t="str">
            <v>R1</v>
          </cell>
          <cell r="AB46">
            <v>1.9999999999999998</v>
          </cell>
          <cell r="AC46">
            <v>0</v>
          </cell>
          <cell r="AD46">
            <v>1</v>
          </cell>
          <cell r="AI46" t="str">
            <v/>
          </cell>
          <cell r="AL46" t="str">
            <v/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 t="str">
            <v/>
          </cell>
          <cell r="AU46">
            <v>0</v>
          </cell>
          <cell r="AV46">
            <v>0</v>
          </cell>
          <cell r="AW46">
            <v>0</v>
          </cell>
        </row>
        <row r="47">
          <cell r="Z47" t="str">
            <v>SMKSNF3502BL</v>
          </cell>
          <cell r="AA47" t="str">
            <v/>
          </cell>
          <cell r="AB47">
            <v>0.5</v>
          </cell>
          <cell r="AC47">
            <v>0</v>
          </cell>
          <cell r="AD47">
            <v>1</v>
          </cell>
          <cell r="AE47" t="str">
            <v>OSM</v>
          </cell>
          <cell r="AF47">
            <v>40</v>
          </cell>
          <cell r="AG47" t="str">
            <v>QF</v>
          </cell>
          <cell r="AH47">
            <v>1</v>
          </cell>
          <cell r="AI47" t="str">
            <v>01</v>
          </cell>
          <cell r="AJ47" t="str">
            <v>M</v>
          </cell>
          <cell r="AK47" t="str">
            <v>CN</v>
          </cell>
          <cell r="AL47">
            <v>1</v>
          </cell>
          <cell r="AM47">
            <v>35000</v>
          </cell>
          <cell r="AN47">
            <v>41802</v>
          </cell>
          <cell r="AO47">
            <v>3535.3535353535353</v>
          </cell>
          <cell r="AP47">
            <v>4565.9000000000005</v>
          </cell>
          <cell r="AQ47">
            <v>1030.5464646464652</v>
          </cell>
          <cell r="AR47">
            <v>0</v>
          </cell>
          <cell r="AS47">
            <v>180</v>
          </cell>
          <cell r="AT47">
            <v>20</v>
          </cell>
          <cell r="AU47">
            <v>200</v>
          </cell>
          <cell r="AV47">
            <v>3.5</v>
          </cell>
          <cell r="AW47">
            <v>0</v>
          </cell>
        </row>
        <row r="48">
          <cell r="Z48" t="str">
            <v>SMKSNF3502BL</v>
          </cell>
          <cell r="AA48" t="str">
            <v/>
          </cell>
          <cell r="AB48">
            <v>0.5</v>
          </cell>
          <cell r="AC48">
            <v>0</v>
          </cell>
          <cell r="AD48">
            <v>1</v>
          </cell>
          <cell r="AE48" t="str">
            <v>OML</v>
          </cell>
          <cell r="AF48">
            <v>40</v>
          </cell>
          <cell r="AG48" t="str">
            <v>QF</v>
          </cell>
          <cell r="AH48">
            <v>1</v>
          </cell>
          <cell r="AI48" t="str">
            <v>01</v>
          </cell>
          <cell r="AJ48" t="str">
            <v>M</v>
          </cell>
          <cell r="AK48" t="str">
            <v>CN</v>
          </cell>
          <cell r="AL48">
            <v>1</v>
          </cell>
          <cell r="AM48">
            <v>35000</v>
          </cell>
          <cell r="AN48">
            <v>41802</v>
          </cell>
          <cell r="AO48">
            <v>3535.3535353535353</v>
          </cell>
          <cell r="AP48">
            <v>4565.9000000000005</v>
          </cell>
          <cell r="AQ48">
            <v>1030.5464646464652</v>
          </cell>
          <cell r="AR48">
            <v>0</v>
          </cell>
          <cell r="AS48">
            <v>180</v>
          </cell>
          <cell r="AT48">
            <v>20</v>
          </cell>
          <cell r="AU48">
            <v>200</v>
          </cell>
          <cell r="AV48">
            <v>3.5</v>
          </cell>
          <cell r="AW48">
            <v>0</v>
          </cell>
        </row>
        <row r="49">
          <cell r="Z49" t="str">
            <v/>
          </cell>
          <cell r="AA49" t="str">
            <v>R1</v>
          </cell>
          <cell r="AB49">
            <v>1</v>
          </cell>
          <cell r="AC49">
            <v>0</v>
          </cell>
          <cell r="AD49">
            <v>1</v>
          </cell>
          <cell r="AI49" t="str">
            <v/>
          </cell>
          <cell r="AL49" t="str">
            <v/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 t="str">
            <v/>
          </cell>
          <cell r="AU49">
            <v>0</v>
          </cell>
          <cell r="AV49">
            <v>0</v>
          </cell>
          <cell r="AW49">
            <v>0</v>
          </cell>
        </row>
        <row r="50">
          <cell r="Z50" t="str">
            <v>SWKSNF3503PP</v>
          </cell>
          <cell r="AA50" t="str">
            <v/>
          </cell>
          <cell r="AB50">
            <v>0.33333333333333331</v>
          </cell>
          <cell r="AC50">
            <v>0</v>
          </cell>
          <cell r="AD50">
            <v>1</v>
          </cell>
          <cell r="AE50" t="str">
            <v>XSS</v>
          </cell>
          <cell r="AF50">
            <v>300</v>
          </cell>
          <cell r="AG50" t="str">
            <v>QF</v>
          </cell>
          <cell r="AH50">
            <v>2</v>
          </cell>
          <cell r="AI50" t="str">
            <v>02</v>
          </cell>
          <cell r="AJ50" t="str">
            <v>M</v>
          </cell>
          <cell r="AK50" t="str">
            <v>CN</v>
          </cell>
          <cell r="AL50">
            <v>1</v>
          </cell>
          <cell r="AM50">
            <v>45000</v>
          </cell>
          <cell r="AN50">
            <v>41802</v>
          </cell>
          <cell r="AO50">
            <v>4545.454545454545</v>
          </cell>
          <cell r="AP50">
            <v>5171.68</v>
          </cell>
          <cell r="AQ50">
            <v>626.22545454545525</v>
          </cell>
          <cell r="AR50">
            <v>0</v>
          </cell>
          <cell r="AS50">
            <v>1160</v>
          </cell>
          <cell r="AT50">
            <v>20</v>
          </cell>
          <cell r="AU50">
            <v>1180</v>
          </cell>
          <cell r="AV50">
            <v>3.2</v>
          </cell>
          <cell r="AW50">
            <v>0</v>
          </cell>
        </row>
        <row r="51">
          <cell r="Z51" t="str">
            <v>SWKSNF3503PP</v>
          </cell>
          <cell r="AA51" t="str">
            <v/>
          </cell>
          <cell r="AB51">
            <v>0.33333333333333331</v>
          </cell>
          <cell r="AC51">
            <v>0</v>
          </cell>
          <cell r="AD51">
            <v>1</v>
          </cell>
          <cell r="AE51" t="str">
            <v>OSM</v>
          </cell>
          <cell r="AF51">
            <v>70</v>
          </cell>
          <cell r="AG51" t="str">
            <v>QF</v>
          </cell>
          <cell r="AH51">
            <v>2</v>
          </cell>
          <cell r="AI51" t="str">
            <v>02</v>
          </cell>
          <cell r="AJ51" t="str">
            <v>M</v>
          </cell>
          <cell r="AK51" t="str">
            <v>CN</v>
          </cell>
          <cell r="AL51">
            <v>1</v>
          </cell>
          <cell r="AM51">
            <v>45000</v>
          </cell>
          <cell r="AN51">
            <v>41802</v>
          </cell>
          <cell r="AO51">
            <v>4545.454545454545</v>
          </cell>
          <cell r="AP51">
            <v>5171.68</v>
          </cell>
          <cell r="AQ51">
            <v>626.22545454545525</v>
          </cell>
          <cell r="AR51">
            <v>0</v>
          </cell>
          <cell r="AS51">
            <v>1160</v>
          </cell>
          <cell r="AT51">
            <v>20</v>
          </cell>
          <cell r="AU51">
            <v>1180</v>
          </cell>
          <cell r="AV51">
            <v>3.2</v>
          </cell>
          <cell r="AW51">
            <v>0</v>
          </cell>
        </row>
        <row r="52">
          <cell r="Z52" t="str">
            <v>SWKSNF3503PP</v>
          </cell>
          <cell r="AA52" t="str">
            <v/>
          </cell>
          <cell r="AB52">
            <v>0.33333333333333331</v>
          </cell>
          <cell r="AC52">
            <v>0</v>
          </cell>
          <cell r="AD52">
            <v>1</v>
          </cell>
          <cell r="AE52" t="str">
            <v>OML</v>
          </cell>
          <cell r="AF52">
            <v>30</v>
          </cell>
          <cell r="AG52" t="str">
            <v>QF</v>
          </cell>
          <cell r="AH52">
            <v>2</v>
          </cell>
          <cell r="AI52" t="str">
            <v>02</v>
          </cell>
          <cell r="AJ52" t="str">
            <v>M</v>
          </cell>
          <cell r="AK52" t="str">
            <v>CN</v>
          </cell>
          <cell r="AL52">
            <v>1</v>
          </cell>
          <cell r="AM52">
            <v>45000</v>
          </cell>
          <cell r="AN52">
            <v>41802</v>
          </cell>
          <cell r="AO52">
            <v>4545.454545454545</v>
          </cell>
          <cell r="AP52">
            <v>5171.68</v>
          </cell>
          <cell r="AQ52">
            <v>626.22545454545525</v>
          </cell>
          <cell r="AR52">
            <v>0</v>
          </cell>
          <cell r="AS52">
            <v>1160</v>
          </cell>
          <cell r="AT52">
            <v>20</v>
          </cell>
          <cell r="AU52">
            <v>1180</v>
          </cell>
          <cell r="AV52">
            <v>3.2</v>
          </cell>
          <cell r="AW52">
            <v>0</v>
          </cell>
        </row>
        <row r="53">
          <cell r="Z53" t="str">
            <v>SWKSNF3503PK</v>
          </cell>
          <cell r="AA53" t="str">
            <v/>
          </cell>
          <cell r="AB53">
            <v>0.33333333333333331</v>
          </cell>
          <cell r="AC53">
            <v>0</v>
          </cell>
          <cell r="AD53">
            <v>1</v>
          </cell>
          <cell r="AE53" t="str">
            <v>XSS</v>
          </cell>
          <cell r="AF53">
            <v>300</v>
          </cell>
          <cell r="AG53" t="str">
            <v>QF</v>
          </cell>
          <cell r="AH53">
            <v>2</v>
          </cell>
          <cell r="AI53" t="str">
            <v>02</v>
          </cell>
          <cell r="AJ53" t="str">
            <v>M</v>
          </cell>
          <cell r="AK53" t="str">
            <v>CN</v>
          </cell>
          <cell r="AL53">
            <v>1</v>
          </cell>
          <cell r="AM53">
            <v>45000</v>
          </cell>
          <cell r="AN53">
            <v>41802</v>
          </cell>
          <cell r="AO53">
            <v>4545.454545454545</v>
          </cell>
          <cell r="AP53">
            <v>5171.68</v>
          </cell>
          <cell r="AQ53">
            <v>626.22545454545525</v>
          </cell>
          <cell r="AR53">
            <v>0</v>
          </cell>
          <cell r="AS53">
            <v>1160</v>
          </cell>
          <cell r="AT53">
            <v>20</v>
          </cell>
          <cell r="AU53">
            <v>1180</v>
          </cell>
          <cell r="AV53">
            <v>3.2</v>
          </cell>
          <cell r="AW53">
            <v>0</v>
          </cell>
        </row>
        <row r="54">
          <cell r="Z54" t="str">
            <v>SWKSNF3503PK</v>
          </cell>
          <cell r="AA54" t="str">
            <v/>
          </cell>
          <cell r="AB54">
            <v>0.33333333333333331</v>
          </cell>
          <cell r="AC54">
            <v>0</v>
          </cell>
          <cell r="AD54">
            <v>1</v>
          </cell>
          <cell r="AE54" t="str">
            <v>OSM</v>
          </cell>
          <cell r="AF54">
            <v>70</v>
          </cell>
          <cell r="AG54" t="str">
            <v>QF</v>
          </cell>
          <cell r="AH54">
            <v>2</v>
          </cell>
          <cell r="AI54" t="str">
            <v>02</v>
          </cell>
          <cell r="AJ54" t="str">
            <v>M</v>
          </cell>
          <cell r="AK54" t="str">
            <v>CN</v>
          </cell>
          <cell r="AL54">
            <v>1</v>
          </cell>
          <cell r="AM54">
            <v>45000</v>
          </cell>
          <cell r="AN54">
            <v>41802</v>
          </cell>
          <cell r="AO54">
            <v>4545.454545454545</v>
          </cell>
          <cell r="AP54">
            <v>5171.68</v>
          </cell>
          <cell r="AQ54">
            <v>626.22545454545525</v>
          </cell>
          <cell r="AR54">
            <v>0</v>
          </cell>
          <cell r="AS54">
            <v>1160</v>
          </cell>
          <cell r="AT54">
            <v>20</v>
          </cell>
          <cell r="AU54">
            <v>1180</v>
          </cell>
          <cell r="AV54">
            <v>3.2</v>
          </cell>
          <cell r="AW54">
            <v>0</v>
          </cell>
        </row>
        <row r="55">
          <cell r="Z55" t="str">
            <v>SWKSNF3503PK</v>
          </cell>
          <cell r="AA55" t="str">
            <v/>
          </cell>
          <cell r="AB55">
            <v>0.33333333333333331</v>
          </cell>
          <cell r="AC55">
            <v>0</v>
          </cell>
          <cell r="AD55">
            <v>1</v>
          </cell>
          <cell r="AE55" t="str">
            <v>OML</v>
          </cell>
          <cell r="AF55">
            <v>30</v>
          </cell>
          <cell r="AG55" t="str">
            <v>QF</v>
          </cell>
          <cell r="AH55">
            <v>2</v>
          </cell>
          <cell r="AI55" t="str">
            <v>02</v>
          </cell>
          <cell r="AJ55" t="str">
            <v>M</v>
          </cell>
          <cell r="AK55" t="str">
            <v>CN</v>
          </cell>
          <cell r="AL55">
            <v>1</v>
          </cell>
          <cell r="AM55">
            <v>45000</v>
          </cell>
          <cell r="AN55">
            <v>41802</v>
          </cell>
          <cell r="AO55">
            <v>4545.454545454545</v>
          </cell>
          <cell r="AP55">
            <v>5171.68</v>
          </cell>
          <cell r="AQ55">
            <v>626.22545454545525</v>
          </cell>
          <cell r="AR55">
            <v>0</v>
          </cell>
          <cell r="AS55">
            <v>1160</v>
          </cell>
          <cell r="AT55">
            <v>20</v>
          </cell>
          <cell r="AU55">
            <v>1180</v>
          </cell>
          <cell r="AV55">
            <v>3.2</v>
          </cell>
          <cell r="AW55">
            <v>0</v>
          </cell>
        </row>
        <row r="56">
          <cell r="Z56" t="str">
            <v/>
          </cell>
          <cell r="AA56" t="str">
            <v>R1</v>
          </cell>
          <cell r="AB56">
            <v>1.9999999999999998</v>
          </cell>
          <cell r="AC56">
            <v>0</v>
          </cell>
          <cell r="AD56">
            <v>1</v>
          </cell>
          <cell r="AI56" t="str">
            <v/>
          </cell>
          <cell r="AL56" t="str">
            <v/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 t="str">
            <v/>
          </cell>
          <cell r="AU56">
            <v>0</v>
          </cell>
          <cell r="AV56">
            <v>0</v>
          </cell>
          <cell r="AW56">
            <v>0</v>
          </cell>
        </row>
        <row r="57">
          <cell r="Z57" t="str">
            <v>SMKERF5505NY</v>
          </cell>
          <cell r="AA57" t="str">
            <v/>
          </cell>
          <cell r="AB57">
            <v>0.5</v>
          </cell>
          <cell r="AC57">
            <v>0</v>
          </cell>
          <cell r="AD57">
            <v>1</v>
          </cell>
          <cell r="AE57" t="str">
            <v>OSM</v>
          </cell>
          <cell r="AF57">
            <v>150</v>
          </cell>
          <cell r="AG57" t="str">
            <v>캡보이2</v>
          </cell>
          <cell r="AH57">
            <v>1</v>
          </cell>
          <cell r="AI57" t="str">
            <v>01</v>
          </cell>
          <cell r="AJ57" t="str">
            <v>M</v>
          </cell>
          <cell r="AK57" t="str">
            <v>VT</v>
          </cell>
          <cell r="AL57">
            <v>1</v>
          </cell>
          <cell r="AM57">
            <v>45000</v>
          </cell>
          <cell r="AN57">
            <v>41802</v>
          </cell>
          <cell r="AO57">
            <v>8181.8181818181811</v>
          </cell>
          <cell r="AP57">
            <v>8820</v>
          </cell>
          <cell r="AQ57">
            <v>638.18181818181893</v>
          </cell>
          <cell r="AR57">
            <v>0</v>
          </cell>
          <cell r="AS57">
            <v>0</v>
          </cell>
          <cell r="AT57">
            <v>20</v>
          </cell>
          <cell r="AU57">
            <v>20</v>
          </cell>
          <cell r="AV57">
            <v>8</v>
          </cell>
          <cell r="AW57">
            <v>0</v>
          </cell>
        </row>
        <row r="58">
          <cell r="Z58" t="str">
            <v>SMKERF5505NY</v>
          </cell>
          <cell r="AA58" t="str">
            <v/>
          </cell>
          <cell r="AB58">
            <v>0.5</v>
          </cell>
          <cell r="AC58">
            <v>0</v>
          </cell>
          <cell r="AD58">
            <v>1</v>
          </cell>
          <cell r="AE58" t="str">
            <v>OML</v>
          </cell>
          <cell r="AF58">
            <v>150</v>
          </cell>
          <cell r="AG58" t="str">
            <v>캡보이2</v>
          </cell>
          <cell r="AH58">
            <v>1</v>
          </cell>
          <cell r="AI58" t="str">
            <v>01</v>
          </cell>
          <cell r="AJ58" t="str">
            <v>M</v>
          </cell>
          <cell r="AK58" t="str">
            <v>VT</v>
          </cell>
          <cell r="AL58">
            <v>1</v>
          </cell>
          <cell r="AM58">
            <v>45000</v>
          </cell>
          <cell r="AN58">
            <v>41802</v>
          </cell>
          <cell r="AO58">
            <v>8181.8181818181811</v>
          </cell>
          <cell r="AP58">
            <v>8820</v>
          </cell>
          <cell r="AQ58">
            <v>638.18181818181893</v>
          </cell>
          <cell r="AR58">
            <v>0</v>
          </cell>
          <cell r="AS58">
            <v>0</v>
          </cell>
          <cell r="AT58">
            <v>20</v>
          </cell>
          <cell r="AU58">
            <v>20</v>
          </cell>
          <cell r="AV58">
            <v>8</v>
          </cell>
          <cell r="AW58">
            <v>0</v>
          </cell>
        </row>
        <row r="59">
          <cell r="Z59" t="str">
            <v/>
          </cell>
          <cell r="AA59" t="str">
            <v>R1</v>
          </cell>
          <cell r="AB59">
            <v>1</v>
          </cell>
          <cell r="AC59">
            <v>0</v>
          </cell>
          <cell r="AD59">
            <v>1</v>
          </cell>
          <cell r="AI59" t="str">
            <v/>
          </cell>
          <cell r="AL59" t="str">
            <v/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 t="str">
            <v/>
          </cell>
          <cell r="AU59">
            <v>0</v>
          </cell>
          <cell r="AV59">
            <v>0</v>
          </cell>
          <cell r="AW59">
            <v>0</v>
          </cell>
        </row>
        <row r="60">
          <cell r="Z60" t="str">
            <v>SMKERF5506NY</v>
          </cell>
          <cell r="AA60" t="str">
            <v/>
          </cell>
          <cell r="AB60">
            <v>0.5</v>
          </cell>
          <cell r="AC60">
            <v>0</v>
          </cell>
          <cell r="AD60">
            <v>1</v>
          </cell>
          <cell r="AE60" t="str">
            <v>OSM</v>
          </cell>
          <cell r="AF60">
            <v>150</v>
          </cell>
          <cell r="AG60" t="str">
            <v>동일모자</v>
          </cell>
          <cell r="AH60">
            <v>2</v>
          </cell>
          <cell r="AI60" t="str">
            <v>02</v>
          </cell>
          <cell r="AJ60" t="str">
            <v>M</v>
          </cell>
          <cell r="AK60" t="str">
            <v>CN</v>
          </cell>
          <cell r="AL60">
            <v>1</v>
          </cell>
          <cell r="AM60">
            <v>45000</v>
          </cell>
          <cell r="AN60">
            <v>41802</v>
          </cell>
          <cell r="AO60">
            <v>6818.1818181818171</v>
          </cell>
          <cell r="AP60">
            <v>7855.1800000000012</v>
          </cell>
          <cell r="AQ60">
            <v>1036.9981818181841</v>
          </cell>
          <cell r="AR60">
            <v>725</v>
          </cell>
          <cell r="AS60">
            <v>0</v>
          </cell>
          <cell r="AT60">
            <v>20</v>
          </cell>
          <cell r="AU60">
            <v>745</v>
          </cell>
          <cell r="AV60">
            <v>5.7</v>
          </cell>
          <cell r="AW60">
            <v>0</v>
          </cell>
        </row>
        <row r="61">
          <cell r="Z61" t="str">
            <v>SMKERF5506NY</v>
          </cell>
          <cell r="AA61" t="str">
            <v/>
          </cell>
          <cell r="AB61">
            <v>0.5</v>
          </cell>
          <cell r="AC61">
            <v>0</v>
          </cell>
          <cell r="AD61">
            <v>1</v>
          </cell>
          <cell r="AE61" t="str">
            <v>OML</v>
          </cell>
          <cell r="AF61">
            <v>150</v>
          </cell>
          <cell r="AG61" t="str">
            <v>동일모자</v>
          </cell>
          <cell r="AH61">
            <v>2</v>
          </cell>
          <cell r="AI61" t="str">
            <v>02</v>
          </cell>
          <cell r="AJ61" t="str">
            <v>M</v>
          </cell>
          <cell r="AK61" t="str">
            <v>CN</v>
          </cell>
          <cell r="AL61">
            <v>1</v>
          </cell>
          <cell r="AM61">
            <v>45000</v>
          </cell>
          <cell r="AN61">
            <v>41802</v>
          </cell>
          <cell r="AO61">
            <v>6818.1818181818171</v>
          </cell>
          <cell r="AP61">
            <v>7855.1800000000012</v>
          </cell>
          <cell r="AQ61">
            <v>1036.9981818181841</v>
          </cell>
          <cell r="AR61">
            <v>725</v>
          </cell>
          <cell r="AS61">
            <v>0</v>
          </cell>
          <cell r="AT61">
            <v>20</v>
          </cell>
          <cell r="AU61">
            <v>745</v>
          </cell>
          <cell r="AV61">
            <v>5.7</v>
          </cell>
          <cell r="AW61">
            <v>0</v>
          </cell>
        </row>
        <row r="62">
          <cell r="Z62" t="str">
            <v/>
          </cell>
          <cell r="AA62" t="str">
            <v>R1</v>
          </cell>
          <cell r="AB62">
            <v>1</v>
          </cell>
          <cell r="AC62">
            <v>0</v>
          </cell>
          <cell r="AD62">
            <v>1</v>
          </cell>
          <cell r="AI62" t="str">
            <v/>
          </cell>
          <cell r="AL62" t="str">
            <v/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 t="str">
            <v/>
          </cell>
          <cell r="AU62">
            <v>0</v>
          </cell>
          <cell r="AV62">
            <v>0</v>
          </cell>
          <cell r="AW62">
            <v>0</v>
          </cell>
        </row>
        <row r="63">
          <cell r="Z63" t="str">
            <v>SWKERF5506YE</v>
          </cell>
          <cell r="AA63" t="str">
            <v/>
          </cell>
          <cell r="AB63">
            <v>0.5</v>
          </cell>
          <cell r="AC63">
            <v>0</v>
          </cell>
          <cell r="AD63">
            <v>1</v>
          </cell>
          <cell r="AE63" t="str">
            <v>OSM</v>
          </cell>
          <cell r="AF63">
            <v>150</v>
          </cell>
          <cell r="AG63" t="str">
            <v>동일모자</v>
          </cell>
          <cell r="AH63">
            <v>5</v>
          </cell>
          <cell r="AI63" t="str">
            <v>05</v>
          </cell>
          <cell r="AJ63" t="str">
            <v>M</v>
          </cell>
          <cell r="AK63" t="str">
            <v>CN</v>
          </cell>
          <cell r="AL63">
            <v>1</v>
          </cell>
          <cell r="AM63">
            <v>49000</v>
          </cell>
          <cell r="AN63">
            <v>41802</v>
          </cell>
          <cell r="AO63">
            <v>7424.242424242424</v>
          </cell>
          <cell r="AP63">
            <v>9133.18</v>
          </cell>
          <cell r="AQ63">
            <v>1708.9375757575763</v>
          </cell>
          <cell r="AR63">
            <v>1023</v>
          </cell>
          <cell r="AS63">
            <v>980</v>
          </cell>
          <cell r="AT63">
            <v>20</v>
          </cell>
          <cell r="AU63">
            <v>2023</v>
          </cell>
          <cell r="AV63">
            <v>5.7</v>
          </cell>
          <cell r="AW63">
            <v>0</v>
          </cell>
        </row>
        <row r="64">
          <cell r="Z64" t="str">
            <v>SWKERF5506YE</v>
          </cell>
          <cell r="AA64" t="str">
            <v/>
          </cell>
          <cell r="AB64">
            <v>0.5</v>
          </cell>
          <cell r="AC64">
            <v>0</v>
          </cell>
          <cell r="AD64">
            <v>1</v>
          </cell>
          <cell r="AE64" t="str">
            <v>OML</v>
          </cell>
          <cell r="AF64">
            <v>150</v>
          </cell>
          <cell r="AG64" t="str">
            <v>동일모자</v>
          </cell>
          <cell r="AH64">
            <v>5</v>
          </cell>
          <cell r="AI64" t="str">
            <v>05</v>
          </cell>
          <cell r="AJ64" t="str">
            <v>M</v>
          </cell>
          <cell r="AK64" t="str">
            <v>CN</v>
          </cell>
          <cell r="AL64">
            <v>1</v>
          </cell>
          <cell r="AM64">
            <v>49000</v>
          </cell>
          <cell r="AN64">
            <v>41802</v>
          </cell>
          <cell r="AO64">
            <v>7424.242424242424</v>
          </cell>
          <cell r="AP64">
            <v>9133.18</v>
          </cell>
          <cell r="AQ64">
            <v>1708.9375757575763</v>
          </cell>
          <cell r="AR64">
            <v>1023</v>
          </cell>
          <cell r="AS64">
            <v>980</v>
          </cell>
          <cell r="AT64">
            <v>20</v>
          </cell>
          <cell r="AU64">
            <v>2023</v>
          </cell>
          <cell r="AV64">
            <v>5.7</v>
          </cell>
          <cell r="AW64">
            <v>0</v>
          </cell>
        </row>
        <row r="65">
          <cell r="Z65" t="str">
            <v/>
          </cell>
          <cell r="AA65" t="str">
            <v>R1</v>
          </cell>
          <cell r="AB65">
            <v>1</v>
          </cell>
          <cell r="AC65">
            <v>0</v>
          </cell>
          <cell r="AD65">
            <v>1</v>
          </cell>
          <cell r="AI65" t="str">
            <v/>
          </cell>
          <cell r="AL65" t="str">
            <v/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 t="str">
            <v/>
          </cell>
          <cell r="AU65">
            <v>0</v>
          </cell>
          <cell r="AV65">
            <v>0</v>
          </cell>
          <cell r="AW65">
            <v>0</v>
          </cell>
        </row>
        <row r="66">
          <cell r="Z66" t="str">
            <v>URKSNF3503NY</v>
          </cell>
          <cell r="AA66" t="str">
            <v/>
          </cell>
          <cell r="AB66">
            <v>0.5</v>
          </cell>
          <cell r="AC66" t="str">
            <v>면 61% 레이온 36% 폴리우레탄 3%</v>
          </cell>
          <cell r="AD66">
            <v>1</v>
          </cell>
          <cell r="AE66" t="str">
            <v>OSM</v>
          </cell>
          <cell r="AF66">
            <v>70</v>
          </cell>
          <cell r="AG66" t="str">
            <v>J&amp;F</v>
          </cell>
          <cell r="AH66">
            <v>1</v>
          </cell>
          <cell r="AI66" t="str">
            <v>01</v>
          </cell>
          <cell r="AJ66" t="str">
            <v>M</v>
          </cell>
          <cell r="AK66" t="str">
            <v>CN</v>
          </cell>
          <cell r="AL66">
            <v>1</v>
          </cell>
          <cell r="AM66">
            <v>39000</v>
          </cell>
          <cell r="AN66">
            <v>41780</v>
          </cell>
          <cell r="AO66">
            <v>3939.3939393939386</v>
          </cell>
          <cell r="AP66">
            <v>5219.8</v>
          </cell>
          <cell r="AQ66">
            <v>1280.4060606060616</v>
          </cell>
          <cell r="AR66">
            <v>2160</v>
          </cell>
          <cell r="AS66">
            <v>545</v>
          </cell>
          <cell r="AT66">
            <v>20</v>
          </cell>
          <cell r="AU66">
            <v>2725</v>
          </cell>
          <cell r="AV66">
            <v>2</v>
          </cell>
          <cell r="AW66">
            <v>0</v>
          </cell>
        </row>
        <row r="67">
          <cell r="Z67" t="str">
            <v>URKSNF3503NY</v>
          </cell>
          <cell r="AA67" t="str">
            <v/>
          </cell>
          <cell r="AB67">
            <v>0.5</v>
          </cell>
          <cell r="AC67" t="str">
            <v>면 61% 레이온 36% 폴리우레탄 3%</v>
          </cell>
          <cell r="AD67">
            <v>1</v>
          </cell>
          <cell r="AE67" t="str">
            <v>OML</v>
          </cell>
          <cell r="AF67">
            <v>30</v>
          </cell>
          <cell r="AG67" t="str">
            <v>J&amp;F</v>
          </cell>
          <cell r="AH67">
            <v>1</v>
          </cell>
          <cell r="AI67" t="str">
            <v>01</v>
          </cell>
          <cell r="AJ67" t="str">
            <v>M</v>
          </cell>
          <cell r="AK67" t="str">
            <v>CN</v>
          </cell>
          <cell r="AL67">
            <v>1</v>
          </cell>
          <cell r="AM67">
            <v>39000</v>
          </cell>
          <cell r="AN67">
            <v>41780</v>
          </cell>
          <cell r="AO67">
            <v>3939.3939393939386</v>
          </cell>
          <cell r="AP67">
            <v>5219.8</v>
          </cell>
          <cell r="AQ67">
            <v>1280.4060606060616</v>
          </cell>
          <cell r="AR67">
            <v>2160</v>
          </cell>
          <cell r="AS67">
            <v>545</v>
          </cell>
          <cell r="AT67">
            <v>20</v>
          </cell>
          <cell r="AU67">
            <v>2725</v>
          </cell>
          <cell r="AV67">
            <v>2</v>
          </cell>
          <cell r="AW67">
            <v>0</v>
          </cell>
        </row>
        <row r="68">
          <cell r="Z68" t="str">
            <v>URKSNF3503YE</v>
          </cell>
          <cell r="AA68" t="str">
            <v/>
          </cell>
          <cell r="AB68">
            <v>0.5</v>
          </cell>
          <cell r="AC68" t="str">
            <v>겉감1: 아크릴 85% 울 15% 겉감2: 폴리우레탄 100%</v>
          </cell>
          <cell r="AD68">
            <v>1</v>
          </cell>
          <cell r="AE68" t="str">
            <v>OSM</v>
          </cell>
          <cell r="AF68">
            <v>80</v>
          </cell>
          <cell r="AG68" t="str">
            <v>J&amp;F</v>
          </cell>
          <cell r="AH68">
            <v>1</v>
          </cell>
          <cell r="AI68" t="str">
            <v>01</v>
          </cell>
          <cell r="AJ68" t="str">
            <v>M</v>
          </cell>
          <cell r="AK68" t="str">
            <v>CN</v>
          </cell>
          <cell r="AL68">
            <v>1</v>
          </cell>
          <cell r="AM68">
            <v>39000</v>
          </cell>
          <cell r="AN68">
            <v>41780</v>
          </cell>
          <cell r="AO68">
            <v>3939.3939393939386</v>
          </cell>
          <cell r="AP68">
            <v>3434.02</v>
          </cell>
          <cell r="AQ68">
            <v>-505.3739393939386</v>
          </cell>
          <cell r="AR68">
            <v>0</v>
          </cell>
          <cell r="AS68">
            <v>545</v>
          </cell>
          <cell r="AT68">
            <v>20</v>
          </cell>
          <cell r="AU68">
            <v>565</v>
          </cell>
          <cell r="AV68">
            <v>2.2999999999999998</v>
          </cell>
          <cell r="AW68">
            <v>0</v>
          </cell>
        </row>
        <row r="69">
          <cell r="Z69" t="str">
            <v>URKSNF3503YE</v>
          </cell>
          <cell r="AA69" t="str">
            <v/>
          </cell>
          <cell r="AB69">
            <v>0.5</v>
          </cell>
          <cell r="AC69" t="str">
            <v>겉감1: 아크릴 85% 울 15% 겉감2: 폴리우레탄 100%</v>
          </cell>
          <cell r="AD69">
            <v>1</v>
          </cell>
          <cell r="AE69" t="str">
            <v>OML</v>
          </cell>
          <cell r="AF69">
            <v>40</v>
          </cell>
          <cell r="AG69" t="str">
            <v>J&amp;F</v>
          </cell>
          <cell r="AH69">
            <v>1</v>
          </cell>
          <cell r="AI69" t="str">
            <v>01</v>
          </cell>
          <cell r="AJ69" t="str">
            <v>M</v>
          </cell>
          <cell r="AK69" t="str">
            <v>CN</v>
          </cell>
          <cell r="AL69">
            <v>1</v>
          </cell>
          <cell r="AM69">
            <v>39000</v>
          </cell>
          <cell r="AN69">
            <v>41780</v>
          </cell>
          <cell r="AO69">
            <v>3939.3939393939386</v>
          </cell>
          <cell r="AP69">
            <v>3434.02</v>
          </cell>
          <cell r="AQ69">
            <v>-505.3739393939386</v>
          </cell>
          <cell r="AR69">
            <v>0</v>
          </cell>
          <cell r="AS69">
            <v>545</v>
          </cell>
          <cell r="AT69">
            <v>20</v>
          </cell>
          <cell r="AU69">
            <v>565</v>
          </cell>
          <cell r="AV69">
            <v>2.2999999999999998</v>
          </cell>
          <cell r="AW69">
            <v>0</v>
          </cell>
        </row>
        <row r="70">
          <cell r="Z70" t="str">
            <v/>
          </cell>
          <cell r="AA70" t="str">
            <v>R1</v>
          </cell>
          <cell r="AB70">
            <v>2</v>
          </cell>
          <cell r="AC70">
            <v>0</v>
          </cell>
          <cell r="AD70">
            <v>1</v>
          </cell>
          <cell r="AI70" t="str">
            <v/>
          </cell>
          <cell r="AL70" t="str">
            <v/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 t="str">
            <v/>
          </cell>
          <cell r="AU70">
            <v>0</v>
          </cell>
          <cell r="AV70">
            <v>0</v>
          </cell>
          <cell r="AW70">
            <v>0</v>
          </cell>
        </row>
        <row r="71">
          <cell r="Z71" t="str">
            <v>URKSNF3505BL</v>
          </cell>
          <cell r="AA71" t="str">
            <v/>
          </cell>
          <cell r="AB71">
            <v>0.33333333333333331</v>
          </cell>
          <cell r="AC71" t="str">
            <v>면 100%</v>
          </cell>
          <cell r="AD71">
            <v>1</v>
          </cell>
          <cell r="AE71" t="str">
            <v>XSS</v>
          </cell>
          <cell r="AF71">
            <v>350</v>
          </cell>
          <cell r="AG71" t="str">
            <v>QF</v>
          </cell>
          <cell r="AH71">
            <v>3</v>
          </cell>
          <cell r="AI71" t="str">
            <v>03</v>
          </cell>
          <cell r="AJ71" t="str">
            <v>M</v>
          </cell>
          <cell r="AK71" t="str">
            <v>CN</v>
          </cell>
          <cell r="AL71">
            <v>1</v>
          </cell>
          <cell r="AM71">
            <v>39000</v>
          </cell>
          <cell r="AN71">
            <v>41780</v>
          </cell>
          <cell r="AO71">
            <v>3939.3939393939386</v>
          </cell>
          <cell r="AP71">
            <v>5443.64</v>
          </cell>
          <cell r="AQ71">
            <v>1504.2460606060617</v>
          </cell>
          <cell r="AR71">
            <v>933</v>
          </cell>
          <cell r="AS71">
            <v>0</v>
          </cell>
          <cell r="AT71">
            <v>20</v>
          </cell>
          <cell r="AU71">
            <v>953</v>
          </cell>
          <cell r="AV71">
            <v>3.6</v>
          </cell>
          <cell r="AW71">
            <v>0</v>
          </cell>
        </row>
        <row r="72">
          <cell r="Z72" t="str">
            <v>URKSNF3505BL</v>
          </cell>
          <cell r="AA72" t="str">
            <v/>
          </cell>
          <cell r="AB72">
            <v>0.33333333333333331</v>
          </cell>
          <cell r="AC72" t="str">
            <v>면 100%</v>
          </cell>
          <cell r="AD72">
            <v>1</v>
          </cell>
          <cell r="AE72" t="str">
            <v>OSM</v>
          </cell>
          <cell r="AF72">
            <v>80</v>
          </cell>
          <cell r="AG72" t="str">
            <v>QF</v>
          </cell>
          <cell r="AH72">
            <v>3</v>
          </cell>
          <cell r="AI72" t="str">
            <v>03</v>
          </cell>
          <cell r="AJ72" t="str">
            <v>M</v>
          </cell>
          <cell r="AK72" t="str">
            <v>CN</v>
          </cell>
          <cell r="AL72">
            <v>1</v>
          </cell>
          <cell r="AM72">
            <v>39000</v>
          </cell>
          <cell r="AN72">
            <v>41780</v>
          </cell>
          <cell r="AO72">
            <v>3939.3939393939386</v>
          </cell>
          <cell r="AP72">
            <v>5443.64</v>
          </cell>
          <cell r="AQ72">
            <v>1504.2460606060617</v>
          </cell>
          <cell r="AR72">
            <v>933</v>
          </cell>
          <cell r="AS72">
            <v>0</v>
          </cell>
          <cell r="AT72">
            <v>20</v>
          </cell>
          <cell r="AU72">
            <v>953</v>
          </cell>
          <cell r="AV72">
            <v>3.6</v>
          </cell>
          <cell r="AW72">
            <v>0</v>
          </cell>
        </row>
        <row r="73">
          <cell r="Z73" t="str">
            <v>URKSNF3505BL</v>
          </cell>
          <cell r="AA73" t="str">
            <v/>
          </cell>
          <cell r="AB73">
            <v>0.33333333333333331</v>
          </cell>
          <cell r="AC73" t="str">
            <v>면 100%</v>
          </cell>
          <cell r="AD73">
            <v>1</v>
          </cell>
          <cell r="AE73" t="str">
            <v>OML</v>
          </cell>
          <cell r="AF73">
            <v>40</v>
          </cell>
          <cell r="AG73" t="str">
            <v>QF</v>
          </cell>
          <cell r="AH73">
            <v>3</v>
          </cell>
          <cell r="AI73" t="str">
            <v>03</v>
          </cell>
          <cell r="AJ73" t="str">
            <v>M</v>
          </cell>
          <cell r="AK73" t="str">
            <v>CN</v>
          </cell>
          <cell r="AL73">
            <v>1</v>
          </cell>
          <cell r="AM73">
            <v>39000</v>
          </cell>
          <cell r="AN73">
            <v>41780</v>
          </cell>
          <cell r="AO73">
            <v>3939.3939393939386</v>
          </cell>
          <cell r="AP73">
            <v>5443.64</v>
          </cell>
          <cell r="AQ73">
            <v>1504.2460606060617</v>
          </cell>
          <cell r="AR73">
            <v>933</v>
          </cell>
          <cell r="AS73">
            <v>0</v>
          </cell>
          <cell r="AT73">
            <v>20</v>
          </cell>
          <cell r="AU73">
            <v>953</v>
          </cell>
          <cell r="AV73">
            <v>3.6</v>
          </cell>
          <cell r="AW73">
            <v>0</v>
          </cell>
        </row>
        <row r="74">
          <cell r="Z74" t="str">
            <v>URKSNF3506BK</v>
          </cell>
          <cell r="AA74" t="str">
            <v/>
          </cell>
          <cell r="AB74">
            <v>0.33333333333333331</v>
          </cell>
          <cell r="AC74" t="str">
            <v>겉감1: 아크릴 90% 울 10% 겉감2: 면 100%</v>
          </cell>
          <cell r="AD74">
            <v>1</v>
          </cell>
          <cell r="AE74" t="str">
            <v>XSS</v>
          </cell>
          <cell r="AF74">
            <v>350</v>
          </cell>
          <cell r="AG74" t="str">
            <v>QF</v>
          </cell>
          <cell r="AH74">
            <v>3</v>
          </cell>
          <cell r="AI74" t="str">
            <v>03</v>
          </cell>
          <cell r="AJ74" t="str">
            <v>M</v>
          </cell>
          <cell r="AK74" t="str">
            <v>CN</v>
          </cell>
          <cell r="AL74">
            <v>1</v>
          </cell>
          <cell r="AM74">
            <v>39000</v>
          </cell>
          <cell r="AN74">
            <v>41780</v>
          </cell>
          <cell r="AO74">
            <v>3939.3939393939386</v>
          </cell>
          <cell r="AP74">
            <v>5368.34</v>
          </cell>
          <cell r="AQ74">
            <v>1428.9460606060616</v>
          </cell>
          <cell r="AR74">
            <v>234</v>
          </cell>
          <cell r="AS74">
            <v>0</v>
          </cell>
          <cell r="AT74">
            <v>20</v>
          </cell>
          <cell r="AU74">
            <v>254</v>
          </cell>
          <cell r="AV74">
            <v>4.0999999999999996</v>
          </cell>
          <cell r="AW74">
            <v>0</v>
          </cell>
        </row>
        <row r="75">
          <cell r="Z75" t="str">
            <v>URKSNF3506BK</v>
          </cell>
          <cell r="AA75" t="str">
            <v/>
          </cell>
          <cell r="AB75">
            <v>0.33333333333333331</v>
          </cell>
          <cell r="AC75" t="str">
            <v>겉감1: 아크릴 90% 울 10% 겉감2: 면 100%</v>
          </cell>
          <cell r="AD75">
            <v>1</v>
          </cell>
          <cell r="AE75" t="str">
            <v>OSM</v>
          </cell>
          <cell r="AF75">
            <v>80</v>
          </cell>
          <cell r="AG75" t="str">
            <v>QF</v>
          </cell>
          <cell r="AH75">
            <v>3</v>
          </cell>
          <cell r="AI75" t="str">
            <v>03</v>
          </cell>
          <cell r="AJ75" t="str">
            <v>M</v>
          </cell>
          <cell r="AK75" t="str">
            <v>CN</v>
          </cell>
          <cell r="AL75">
            <v>1</v>
          </cell>
          <cell r="AM75">
            <v>39000</v>
          </cell>
          <cell r="AN75">
            <v>41780</v>
          </cell>
          <cell r="AO75">
            <v>3939.3939393939386</v>
          </cell>
          <cell r="AP75">
            <v>5368.34</v>
          </cell>
          <cell r="AQ75">
            <v>1428.9460606060616</v>
          </cell>
          <cell r="AR75">
            <v>234</v>
          </cell>
          <cell r="AS75">
            <v>0</v>
          </cell>
          <cell r="AT75">
            <v>20</v>
          </cell>
          <cell r="AU75">
            <v>254</v>
          </cell>
          <cell r="AV75">
            <v>4.0999999999999996</v>
          </cell>
          <cell r="AW75">
            <v>0</v>
          </cell>
        </row>
        <row r="76">
          <cell r="Z76" t="str">
            <v>URKSNF3506BK</v>
          </cell>
          <cell r="AA76" t="str">
            <v/>
          </cell>
          <cell r="AB76">
            <v>0.33333333333333331</v>
          </cell>
          <cell r="AC76" t="str">
            <v>겉감1: 아크릴 90% 울 10% 겉감2: 면 100%</v>
          </cell>
          <cell r="AD76">
            <v>1</v>
          </cell>
          <cell r="AE76" t="str">
            <v>OML</v>
          </cell>
          <cell r="AF76">
            <v>40</v>
          </cell>
          <cell r="AG76" t="str">
            <v>QF</v>
          </cell>
          <cell r="AH76">
            <v>3</v>
          </cell>
          <cell r="AI76" t="str">
            <v>03</v>
          </cell>
          <cell r="AJ76" t="str">
            <v>M</v>
          </cell>
          <cell r="AK76" t="str">
            <v>CN</v>
          </cell>
          <cell r="AL76">
            <v>1</v>
          </cell>
          <cell r="AM76">
            <v>39000</v>
          </cell>
          <cell r="AN76">
            <v>41780</v>
          </cell>
          <cell r="AO76">
            <v>3939.3939393939386</v>
          </cell>
          <cell r="AP76">
            <v>5368.34</v>
          </cell>
          <cell r="AQ76">
            <v>1428.9460606060616</v>
          </cell>
          <cell r="AR76">
            <v>234</v>
          </cell>
          <cell r="AS76">
            <v>0</v>
          </cell>
          <cell r="AT76">
            <v>20</v>
          </cell>
          <cell r="AU76">
            <v>254</v>
          </cell>
          <cell r="AV76">
            <v>4.0999999999999996</v>
          </cell>
          <cell r="AW76">
            <v>0</v>
          </cell>
        </row>
        <row r="77">
          <cell r="Z77" t="str">
            <v>URKSNF3507GY</v>
          </cell>
          <cell r="AA77" t="str">
            <v/>
          </cell>
          <cell r="AB77">
            <v>0.33333333333333331</v>
          </cell>
          <cell r="AC77" t="str">
            <v>겉감1: 아크릴 100% 겉감2: 면 100%</v>
          </cell>
          <cell r="AD77">
            <v>1</v>
          </cell>
          <cell r="AE77" t="str">
            <v>XSS</v>
          </cell>
          <cell r="AF77">
            <v>300</v>
          </cell>
          <cell r="AG77" t="str">
            <v>QF</v>
          </cell>
          <cell r="AH77">
            <v>3</v>
          </cell>
          <cell r="AI77" t="str">
            <v>03</v>
          </cell>
          <cell r="AJ77" t="str">
            <v>M</v>
          </cell>
          <cell r="AK77" t="str">
            <v>CN</v>
          </cell>
          <cell r="AL77">
            <v>1</v>
          </cell>
          <cell r="AM77">
            <v>39000</v>
          </cell>
          <cell r="AN77">
            <v>41780</v>
          </cell>
          <cell r="AO77">
            <v>3939.3939393939386</v>
          </cell>
          <cell r="AP77">
            <v>4542.9000000000005</v>
          </cell>
          <cell r="AQ77">
            <v>603.50606060606196</v>
          </cell>
          <cell r="AR77">
            <v>157</v>
          </cell>
          <cell r="AS77">
            <v>0</v>
          </cell>
          <cell r="AT77">
            <v>20</v>
          </cell>
          <cell r="AU77">
            <v>177</v>
          </cell>
          <cell r="AV77">
            <v>3.5</v>
          </cell>
          <cell r="AW77">
            <v>0</v>
          </cell>
        </row>
        <row r="78">
          <cell r="Z78" t="str">
            <v>URKSNF3507GY</v>
          </cell>
          <cell r="AA78" t="str">
            <v/>
          </cell>
          <cell r="AB78">
            <v>0.33333333333333331</v>
          </cell>
          <cell r="AC78" t="str">
            <v>겉감1: 아크릴 100% 겉감2: 면 100%</v>
          </cell>
          <cell r="AD78">
            <v>1</v>
          </cell>
          <cell r="AE78" t="str">
            <v>OSM</v>
          </cell>
          <cell r="AF78">
            <v>250</v>
          </cell>
          <cell r="AG78" t="str">
            <v>QF</v>
          </cell>
          <cell r="AH78">
            <v>3</v>
          </cell>
          <cell r="AI78" t="str">
            <v>03</v>
          </cell>
          <cell r="AJ78" t="str">
            <v>M</v>
          </cell>
          <cell r="AK78" t="str">
            <v>CN</v>
          </cell>
          <cell r="AL78">
            <v>1</v>
          </cell>
          <cell r="AM78">
            <v>39000</v>
          </cell>
          <cell r="AN78">
            <v>41780</v>
          </cell>
          <cell r="AO78">
            <v>3939.3939393939386</v>
          </cell>
          <cell r="AP78">
            <v>4542.9000000000005</v>
          </cell>
          <cell r="AQ78">
            <v>603.50606060606196</v>
          </cell>
          <cell r="AR78">
            <v>157</v>
          </cell>
          <cell r="AS78">
            <v>0</v>
          </cell>
          <cell r="AT78">
            <v>20</v>
          </cell>
          <cell r="AU78">
            <v>177</v>
          </cell>
          <cell r="AV78">
            <v>3.5</v>
          </cell>
          <cell r="AW78">
            <v>0</v>
          </cell>
        </row>
        <row r="79">
          <cell r="Z79" t="str">
            <v>URKSNF3507GY</v>
          </cell>
          <cell r="AA79" t="str">
            <v/>
          </cell>
          <cell r="AB79">
            <v>0.33333333333333331</v>
          </cell>
          <cell r="AC79" t="str">
            <v>겉감1: 아크릴 100% 겉감2: 면 100%</v>
          </cell>
          <cell r="AD79">
            <v>1</v>
          </cell>
          <cell r="AE79" t="str">
            <v>OML</v>
          </cell>
          <cell r="AF79">
            <v>150</v>
          </cell>
          <cell r="AG79" t="str">
            <v>QF</v>
          </cell>
          <cell r="AH79">
            <v>3</v>
          </cell>
          <cell r="AI79" t="str">
            <v>03</v>
          </cell>
          <cell r="AJ79" t="str">
            <v>M</v>
          </cell>
          <cell r="AK79" t="str">
            <v>CN</v>
          </cell>
          <cell r="AL79">
            <v>1</v>
          </cell>
          <cell r="AM79">
            <v>39000</v>
          </cell>
          <cell r="AN79">
            <v>41780</v>
          </cell>
          <cell r="AO79">
            <v>3939.3939393939386</v>
          </cell>
          <cell r="AP79">
            <v>4542.9000000000005</v>
          </cell>
          <cell r="AQ79">
            <v>603.50606060606196</v>
          </cell>
          <cell r="AR79">
            <v>157</v>
          </cell>
          <cell r="AS79">
            <v>0</v>
          </cell>
          <cell r="AT79">
            <v>20</v>
          </cell>
          <cell r="AU79">
            <v>177</v>
          </cell>
          <cell r="AV79">
            <v>3.5</v>
          </cell>
          <cell r="AW79">
            <v>0</v>
          </cell>
        </row>
        <row r="80">
          <cell r="Z80" t="str">
            <v>URKSNF3507BK</v>
          </cell>
          <cell r="AA80" t="str">
            <v/>
          </cell>
          <cell r="AB80">
            <v>0.5</v>
          </cell>
          <cell r="AC80" t="str">
            <v>겉감1: 아크릴 90% 울 10% 겉감2: 면 100%</v>
          </cell>
          <cell r="AD80">
            <v>1</v>
          </cell>
          <cell r="AE80" t="str">
            <v>OSM</v>
          </cell>
          <cell r="AF80">
            <v>250</v>
          </cell>
          <cell r="AG80" t="str">
            <v>QF</v>
          </cell>
          <cell r="AH80">
            <v>3</v>
          </cell>
          <cell r="AI80" t="str">
            <v>03</v>
          </cell>
          <cell r="AJ80" t="str">
            <v>M</v>
          </cell>
          <cell r="AK80" t="str">
            <v>CN</v>
          </cell>
          <cell r="AL80">
            <v>1</v>
          </cell>
          <cell r="AM80">
            <v>39000</v>
          </cell>
          <cell r="AN80">
            <v>41780</v>
          </cell>
          <cell r="AO80">
            <v>3939.3939393939386</v>
          </cell>
          <cell r="AP80">
            <v>5547.12</v>
          </cell>
          <cell r="AQ80">
            <v>1607.7260606060613</v>
          </cell>
          <cell r="AR80">
            <v>187</v>
          </cell>
          <cell r="AS80">
            <v>600</v>
          </cell>
          <cell r="AT80">
            <v>20</v>
          </cell>
          <cell r="AU80">
            <v>807</v>
          </cell>
          <cell r="AV80">
            <v>3.8</v>
          </cell>
          <cell r="AW80">
            <v>0</v>
          </cell>
        </row>
        <row r="81">
          <cell r="Z81" t="str">
            <v>URKSNF3507BK</v>
          </cell>
          <cell r="AA81" t="str">
            <v/>
          </cell>
          <cell r="AB81">
            <v>0.5</v>
          </cell>
          <cell r="AC81" t="str">
            <v>겉감1: 아크릴 90% 울 10% 겉감2: 면 100%</v>
          </cell>
          <cell r="AD81">
            <v>1</v>
          </cell>
          <cell r="AE81" t="str">
            <v>OML</v>
          </cell>
          <cell r="AF81">
            <v>150</v>
          </cell>
          <cell r="AG81" t="str">
            <v>QF</v>
          </cell>
          <cell r="AH81">
            <v>3</v>
          </cell>
          <cell r="AI81" t="str">
            <v>03</v>
          </cell>
          <cell r="AJ81" t="str">
            <v>M</v>
          </cell>
          <cell r="AK81" t="str">
            <v>CN</v>
          </cell>
          <cell r="AL81">
            <v>1</v>
          </cell>
          <cell r="AM81">
            <v>39000</v>
          </cell>
          <cell r="AN81">
            <v>41780</v>
          </cell>
          <cell r="AO81">
            <v>3939.3939393939386</v>
          </cell>
          <cell r="AP81">
            <v>5547.12</v>
          </cell>
          <cell r="AQ81">
            <v>1607.7260606060613</v>
          </cell>
          <cell r="AR81">
            <v>187</v>
          </cell>
          <cell r="AS81">
            <v>600</v>
          </cell>
          <cell r="AT81">
            <v>20</v>
          </cell>
          <cell r="AU81">
            <v>807</v>
          </cell>
          <cell r="AV81">
            <v>3.8</v>
          </cell>
          <cell r="AW81">
            <v>0</v>
          </cell>
        </row>
        <row r="82">
          <cell r="Z82" t="str">
            <v/>
          </cell>
          <cell r="AA82" t="str">
            <v>R1</v>
          </cell>
          <cell r="AB82">
            <v>4</v>
          </cell>
          <cell r="AC82">
            <v>0</v>
          </cell>
          <cell r="AD82">
            <v>1</v>
          </cell>
          <cell r="AI82" t="str">
            <v/>
          </cell>
          <cell r="AL82" t="str">
            <v/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 t="str">
            <v/>
          </cell>
          <cell r="AU82">
            <v>0</v>
          </cell>
          <cell r="AV82">
            <v>0</v>
          </cell>
          <cell r="AW82">
            <v>0</v>
          </cell>
        </row>
        <row r="83">
          <cell r="Z83" t="str">
            <v>URKSNF3508GY</v>
          </cell>
          <cell r="AA83" t="str">
            <v/>
          </cell>
          <cell r="AB83">
            <v>0.33333333333333331</v>
          </cell>
          <cell r="AC83">
            <v>0</v>
          </cell>
          <cell r="AD83">
            <v>1</v>
          </cell>
          <cell r="AE83" t="str">
            <v>XSS</v>
          </cell>
          <cell r="AF83">
            <v>250</v>
          </cell>
          <cell r="AG83" t="str">
            <v>QF</v>
          </cell>
          <cell r="AH83">
            <v>4</v>
          </cell>
          <cell r="AI83" t="str">
            <v>04</v>
          </cell>
          <cell r="AJ83" t="str">
            <v>M</v>
          </cell>
          <cell r="AK83" t="str">
            <v>CN</v>
          </cell>
          <cell r="AL83">
            <v>1</v>
          </cell>
          <cell r="AM83">
            <v>39000</v>
          </cell>
          <cell r="AN83">
            <v>41780</v>
          </cell>
          <cell r="AO83">
            <v>3939.3939393939386</v>
          </cell>
          <cell r="AP83">
            <v>4495.9400000000005</v>
          </cell>
          <cell r="AQ83">
            <v>556.54606060606193</v>
          </cell>
          <cell r="AR83">
            <v>609</v>
          </cell>
          <cell r="AS83">
            <v>0</v>
          </cell>
          <cell r="AT83">
            <v>20</v>
          </cell>
          <cell r="AU83">
            <v>629</v>
          </cell>
          <cell r="AV83">
            <v>3.1</v>
          </cell>
          <cell r="AW83">
            <v>0</v>
          </cell>
        </row>
        <row r="84">
          <cell r="Z84" t="str">
            <v>URKSNF3508GY</v>
          </cell>
          <cell r="AA84" t="str">
            <v/>
          </cell>
          <cell r="AB84">
            <v>0.33333333333333331</v>
          </cell>
          <cell r="AC84">
            <v>0</v>
          </cell>
          <cell r="AD84">
            <v>1</v>
          </cell>
          <cell r="AE84" t="str">
            <v>OSM</v>
          </cell>
          <cell r="AF84">
            <v>200</v>
          </cell>
          <cell r="AG84" t="str">
            <v>QF</v>
          </cell>
          <cell r="AH84">
            <v>4</v>
          </cell>
          <cell r="AI84" t="str">
            <v>04</v>
          </cell>
          <cell r="AJ84" t="str">
            <v>M</v>
          </cell>
          <cell r="AK84" t="str">
            <v>CN</v>
          </cell>
          <cell r="AL84">
            <v>1</v>
          </cell>
          <cell r="AM84">
            <v>39000</v>
          </cell>
          <cell r="AN84">
            <v>41780</v>
          </cell>
          <cell r="AO84">
            <v>3939.3939393939386</v>
          </cell>
          <cell r="AP84">
            <v>4495.9400000000005</v>
          </cell>
          <cell r="AQ84">
            <v>556.54606060606193</v>
          </cell>
          <cell r="AR84">
            <v>609</v>
          </cell>
          <cell r="AS84">
            <v>0</v>
          </cell>
          <cell r="AT84">
            <v>20</v>
          </cell>
          <cell r="AU84">
            <v>629</v>
          </cell>
          <cell r="AV84">
            <v>3.1</v>
          </cell>
          <cell r="AW84">
            <v>0</v>
          </cell>
        </row>
        <row r="85">
          <cell r="Z85" t="str">
            <v>URKSNF3508GY</v>
          </cell>
          <cell r="AA85" t="str">
            <v/>
          </cell>
          <cell r="AB85">
            <v>0.33333333333333331</v>
          </cell>
          <cell r="AC85">
            <v>0</v>
          </cell>
          <cell r="AD85">
            <v>1</v>
          </cell>
          <cell r="AE85" t="str">
            <v>OML</v>
          </cell>
          <cell r="AF85">
            <v>100</v>
          </cell>
          <cell r="AG85" t="str">
            <v>QF</v>
          </cell>
          <cell r="AH85">
            <v>4</v>
          </cell>
          <cell r="AI85" t="str">
            <v>04</v>
          </cell>
          <cell r="AJ85" t="str">
            <v>M</v>
          </cell>
          <cell r="AK85" t="str">
            <v>CN</v>
          </cell>
          <cell r="AL85">
            <v>1</v>
          </cell>
          <cell r="AM85">
            <v>39000</v>
          </cell>
          <cell r="AN85">
            <v>41780</v>
          </cell>
          <cell r="AO85">
            <v>3939.3939393939386</v>
          </cell>
          <cell r="AP85">
            <v>4495.9400000000005</v>
          </cell>
          <cell r="AQ85">
            <v>556.54606060606193</v>
          </cell>
          <cell r="AR85">
            <v>609</v>
          </cell>
          <cell r="AS85">
            <v>0</v>
          </cell>
          <cell r="AT85">
            <v>20</v>
          </cell>
          <cell r="AU85">
            <v>629</v>
          </cell>
          <cell r="AV85">
            <v>3.1</v>
          </cell>
          <cell r="AW85">
            <v>0</v>
          </cell>
        </row>
        <row r="86">
          <cell r="Z86" t="str">
            <v>URKSNF3509BK</v>
          </cell>
          <cell r="AA86" t="str">
            <v/>
          </cell>
          <cell r="AB86">
            <v>0.33333333333333331</v>
          </cell>
          <cell r="AC86">
            <v>0</v>
          </cell>
          <cell r="AD86">
            <v>1</v>
          </cell>
          <cell r="AE86" t="str">
            <v>XSS</v>
          </cell>
          <cell r="AF86">
            <v>250</v>
          </cell>
          <cell r="AG86" t="str">
            <v>QF</v>
          </cell>
          <cell r="AH86">
            <v>4</v>
          </cell>
          <cell r="AI86" t="str">
            <v>04</v>
          </cell>
          <cell r="AJ86" t="str">
            <v>M</v>
          </cell>
          <cell r="AK86" t="str">
            <v>CN</v>
          </cell>
          <cell r="AL86">
            <v>1</v>
          </cell>
          <cell r="AM86">
            <v>39000</v>
          </cell>
          <cell r="AN86">
            <v>41780</v>
          </cell>
          <cell r="AO86">
            <v>3939.3939393939386</v>
          </cell>
          <cell r="AP86">
            <v>4385.42</v>
          </cell>
          <cell r="AQ86">
            <v>446.02606060606149</v>
          </cell>
          <cell r="AR86">
            <v>249</v>
          </cell>
          <cell r="AS86">
            <v>0</v>
          </cell>
          <cell r="AT86">
            <v>20</v>
          </cell>
          <cell r="AU86">
            <v>269</v>
          </cell>
          <cell r="AV86">
            <v>3.3</v>
          </cell>
          <cell r="AW86">
            <v>0</v>
          </cell>
        </row>
        <row r="87">
          <cell r="Z87" t="str">
            <v>URKSNF3509BK</v>
          </cell>
          <cell r="AA87" t="str">
            <v/>
          </cell>
          <cell r="AB87">
            <v>0.33333333333333331</v>
          </cell>
          <cell r="AC87">
            <v>0</v>
          </cell>
          <cell r="AD87">
            <v>1</v>
          </cell>
          <cell r="AE87" t="str">
            <v>OSM</v>
          </cell>
          <cell r="AF87">
            <v>200</v>
          </cell>
          <cell r="AG87" t="str">
            <v>QF</v>
          </cell>
          <cell r="AH87">
            <v>4</v>
          </cell>
          <cell r="AI87" t="str">
            <v>04</v>
          </cell>
          <cell r="AJ87" t="str">
            <v>M</v>
          </cell>
          <cell r="AK87" t="str">
            <v>CN</v>
          </cell>
          <cell r="AL87">
            <v>1</v>
          </cell>
          <cell r="AM87">
            <v>39000</v>
          </cell>
          <cell r="AN87">
            <v>41780</v>
          </cell>
          <cell r="AO87">
            <v>3939.3939393939386</v>
          </cell>
          <cell r="AP87">
            <v>4385.42</v>
          </cell>
          <cell r="AQ87">
            <v>446.02606060606149</v>
          </cell>
          <cell r="AR87">
            <v>249</v>
          </cell>
          <cell r="AS87">
            <v>0</v>
          </cell>
          <cell r="AT87">
            <v>20</v>
          </cell>
          <cell r="AU87">
            <v>269</v>
          </cell>
          <cell r="AV87">
            <v>3.3</v>
          </cell>
          <cell r="AW87">
            <v>0</v>
          </cell>
        </row>
        <row r="88">
          <cell r="Z88" t="str">
            <v>URKSNF3509BK</v>
          </cell>
          <cell r="AA88" t="str">
            <v/>
          </cell>
          <cell r="AB88">
            <v>0.33333333333333331</v>
          </cell>
          <cell r="AC88">
            <v>0</v>
          </cell>
          <cell r="AD88">
            <v>1</v>
          </cell>
          <cell r="AE88" t="str">
            <v>OML</v>
          </cell>
          <cell r="AF88">
            <v>100</v>
          </cell>
          <cell r="AG88" t="str">
            <v>QF</v>
          </cell>
          <cell r="AH88">
            <v>4</v>
          </cell>
          <cell r="AI88" t="str">
            <v>04</v>
          </cell>
          <cell r="AJ88" t="str">
            <v>M</v>
          </cell>
          <cell r="AK88" t="str">
            <v>CN</v>
          </cell>
          <cell r="AL88">
            <v>1</v>
          </cell>
          <cell r="AM88">
            <v>39000</v>
          </cell>
          <cell r="AN88">
            <v>41780</v>
          </cell>
          <cell r="AO88">
            <v>3939.3939393939386</v>
          </cell>
          <cell r="AP88">
            <v>4385.42</v>
          </cell>
          <cell r="AQ88">
            <v>446.02606060606149</v>
          </cell>
          <cell r="AR88">
            <v>249</v>
          </cell>
          <cell r="AS88">
            <v>0</v>
          </cell>
          <cell r="AT88">
            <v>20</v>
          </cell>
          <cell r="AU88">
            <v>269</v>
          </cell>
          <cell r="AV88">
            <v>3.3</v>
          </cell>
          <cell r="AW88">
            <v>0</v>
          </cell>
        </row>
        <row r="89">
          <cell r="Z89" t="str">
            <v>URKSNF3510PK</v>
          </cell>
          <cell r="AA89" t="str">
            <v/>
          </cell>
          <cell r="AB89">
            <v>0.33333333333333331</v>
          </cell>
          <cell r="AC89">
            <v>0</v>
          </cell>
          <cell r="AD89">
            <v>1</v>
          </cell>
          <cell r="AE89" t="str">
            <v>XSS</v>
          </cell>
          <cell r="AF89">
            <v>350</v>
          </cell>
          <cell r="AG89" t="str">
            <v>QF</v>
          </cell>
          <cell r="AH89">
            <v>4</v>
          </cell>
          <cell r="AI89" t="str">
            <v>04</v>
          </cell>
          <cell r="AJ89" t="str">
            <v>M</v>
          </cell>
          <cell r="AK89" t="str">
            <v>CN</v>
          </cell>
          <cell r="AL89">
            <v>1</v>
          </cell>
          <cell r="AM89">
            <v>39000</v>
          </cell>
          <cell r="AN89">
            <v>41780</v>
          </cell>
          <cell r="AO89">
            <v>3939.3939393939386</v>
          </cell>
          <cell r="AP89">
            <v>4423.42</v>
          </cell>
          <cell r="AQ89">
            <v>484.02606060606149</v>
          </cell>
          <cell r="AR89">
            <v>287</v>
          </cell>
          <cell r="AS89">
            <v>0</v>
          </cell>
          <cell r="AT89">
            <v>20</v>
          </cell>
          <cell r="AU89">
            <v>307</v>
          </cell>
          <cell r="AV89">
            <v>3.3</v>
          </cell>
          <cell r="AW89">
            <v>0</v>
          </cell>
        </row>
        <row r="90">
          <cell r="Z90" t="str">
            <v>URKSNF3510PK</v>
          </cell>
          <cell r="AA90" t="str">
            <v/>
          </cell>
          <cell r="AB90">
            <v>0.33333333333333331</v>
          </cell>
          <cell r="AC90">
            <v>0</v>
          </cell>
          <cell r="AD90">
            <v>1</v>
          </cell>
          <cell r="AE90" t="str">
            <v>OSM</v>
          </cell>
          <cell r="AF90">
            <v>80</v>
          </cell>
          <cell r="AG90" t="str">
            <v>QF</v>
          </cell>
          <cell r="AH90">
            <v>4</v>
          </cell>
          <cell r="AI90" t="str">
            <v>04</v>
          </cell>
          <cell r="AJ90" t="str">
            <v>M</v>
          </cell>
          <cell r="AK90" t="str">
            <v>CN</v>
          </cell>
          <cell r="AL90">
            <v>1</v>
          </cell>
          <cell r="AM90">
            <v>39000</v>
          </cell>
          <cell r="AN90">
            <v>41780</v>
          </cell>
          <cell r="AO90">
            <v>3939.3939393939386</v>
          </cell>
          <cell r="AP90">
            <v>4423.42</v>
          </cell>
          <cell r="AQ90">
            <v>484.02606060606149</v>
          </cell>
          <cell r="AR90">
            <v>287</v>
          </cell>
          <cell r="AS90">
            <v>0</v>
          </cell>
          <cell r="AT90">
            <v>20</v>
          </cell>
          <cell r="AU90">
            <v>307</v>
          </cell>
          <cell r="AV90">
            <v>3.3</v>
          </cell>
          <cell r="AW90">
            <v>0</v>
          </cell>
        </row>
        <row r="91">
          <cell r="Z91" t="str">
            <v>URKSNF3510PK</v>
          </cell>
          <cell r="AA91" t="str">
            <v/>
          </cell>
          <cell r="AB91">
            <v>0.33333333333333331</v>
          </cell>
          <cell r="AC91">
            <v>0</v>
          </cell>
          <cell r="AD91">
            <v>1</v>
          </cell>
          <cell r="AE91" t="str">
            <v>OML</v>
          </cell>
          <cell r="AF91">
            <v>40</v>
          </cell>
          <cell r="AG91" t="str">
            <v>QF</v>
          </cell>
          <cell r="AH91">
            <v>4</v>
          </cell>
          <cell r="AI91" t="str">
            <v>04</v>
          </cell>
          <cell r="AJ91" t="str">
            <v>M</v>
          </cell>
          <cell r="AK91" t="str">
            <v>CN</v>
          </cell>
          <cell r="AL91">
            <v>1</v>
          </cell>
          <cell r="AM91">
            <v>39000</v>
          </cell>
          <cell r="AN91">
            <v>41780</v>
          </cell>
          <cell r="AO91">
            <v>3939.3939393939386</v>
          </cell>
          <cell r="AP91">
            <v>4423.42</v>
          </cell>
          <cell r="AQ91">
            <v>484.02606060606149</v>
          </cell>
          <cell r="AR91">
            <v>287</v>
          </cell>
          <cell r="AS91">
            <v>0</v>
          </cell>
          <cell r="AT91">
            <v>20</v>
          </cell>
          <cell r="AU91">
            <v>307</v>
          </cell>
          <cell r="AV91">
            <v>3.3</v>
          </cell>
          <cell r="AW91">
            <v>0</v>
          </cell>
        </row>
        <row r="92">
          <cell r="Z92" t="str">
            <v/>
          </cell>
          <cell r="AA92" t="str">
            <v>R1</v>
          </cell>
          <cell r="AB92">
            <v>3</v>
          </cell>
          <cell r="AC92">
            <v>0</v>
          </cell>
          <cell r="AD92">
            <v>1</v>
          </cell>
          <cell r="AI92" t="str">
            <v/>
          </cell>
          <cell r="AL92" t="str">
            <v/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 t="str">
            <v/>
          </cell>
          <cell r="AU92">
            <v>0</v>
          </cell>
          <cell r="AV92">
            <v>0</v>
          </cell>
          <cell r="AW92">
            <v>0</v>
          </cell>
        </row>
        <row r="93">
          <cell r="Z93" t="str">
            <v>URKSNF3511RE</v>
          </cell>
          <cell r="AA93" t="str">
            <v/>
          </cell>
          <cell r="AB93">
            <v>0.5</v>
          </cell>
          <cell r="AC93">
            <v>0</v>
          </cell>
          <cell r="AD93">
            <v>1</v>
          </cell>
          <cell r="AE93" t="str">
            <v>OSM</v>
          </cell>
          <cell r="AF93">
            <v>250</v>
          </cell>
          <cell r="AG93" t="str">
            <v>캡보이2</v>
          </cell>
          <cell r="AH93">
            <v>2</v>
          </cell>
          <cell r="AI93" t="str">
            <v>02</v>
          </cell>
          <cell r="AJ93" t="str">
            <v>M</v>
          </cell>
          <cell r="AK93" t="str">
            <v>VT</v>
          </cell>
          <cell r="AL93">
            <v>1</v>
          </cell>
          <cell r="AM93">
            <v>45000</v>
          </cell>
          <cell r="AN93">
            <v>41780</v>
          </cell>
          <cell r="AO93">
            <v>8181.8181818181811</v>
          </cell>
          <cell r="AP93">
            <v>8250</v>
          </cell>
          <cell r="AQ93">
            <v>68.181818181818926</v>
          </cell>
          <cell r="AR93">
            <v>0</v>
          </cell>
          <cell r="AS93">
            <v>0</v>
          </cell>
          <cell r="AT93" t="str">
            <v/>
          </cell>
          <cell r="AU93">
            <v>0</v>
          </cell>
          <cell r="AV93">
            <v>7.5</v>
          </cell>
          <cell r="AW93">
            <v>0</v>
          </cell>
        </row>
        <row r="94">
          <cell r="Z94" t="str">
            <v>URKSNF3511RE</v>
          </cell>
          <cell r="AA94" t="str">
            <v/>
          </cell>
          <cell r="AB94">
            <v>0.5</v>
          </cell>
          <cell r="AC94">
            <v>0</v>
          </cell>
          <cell r="AD94">
            <v>1</v>
          </cell>
          <cell r="AE94" t="str">
            <v>OML</v>
          </cell>
          <cell r="AF94">
            <v>150</v>
          </cell>
          <cell r="AG94" t="str">
            <v>캡보이2</v>
          </cell>
          <cell r="AH94">
            <v>2</v>
          </cell>
          <cell r="AI94" t="str">
            <v>02</v>
          </cell>
          <cell r="AJ94" t="str">
            <v>M</v>
          </cell>
          <cell r="AK94" t="str">
            <v>VT</v>
          </cell>
          <cell r="AL94">
            <v>1</v>
          </cell>
          <cell r="AM94">
            <v>45000</v>
          </cell>
          <cell r="AN94">
            <v>41780</v>
          </cell>
          <cell r="AO94">
            <v>8181.8181818181811</v>
          </cell>
          <cell r="AP94">
            <v>8250</v>
          </cell>
          <cell r="AQ94">
            <v>68.181818181818926</v>
          </cell>
          <cell r="AR94">
            <v>0</v>
          </cell>
          <cell r="AS94">
            <v>0</v>
          </cell>
          <cell r="AT94" t="str">
            <v/>
          </cell>
          <cell r="AU94">
            <v>0</v>
          </cell>
          <cell r="AV94">
            <v>7.5</v>
          </cell>
          <cell r="AW94">
            <v>0</v>
          </cell>
        </row>
        <row r="95">
          <cell r="Z95" t="str">
            <v>URKSNF3511GY</v>
          </cell>
          <cell r="AA95" t="str">
            <v/>
          </cell>
          <cell r="AB95">
            <v>0.5</v>
          </cell>
          <cell r="AC95">
            <v>0</v>
          </cell>
          <cell r="AD95">
            <v>1</v>
          </cell>
          <cell r="AE95" t="str">
            <v>OSM</v>
          </cell>
          <cell r="AF95">
            <v>250</v>
          </cell>
          <cell r="AG95" t="str">
            <v>캡보이2</v>
          </cell>
          <cell r="AH95">
            <v>2</v>
          </cell>
          <cell r="AI95" t="str">
            <v>02</v>
          </cell>
          <cell r="AJ95" t="str">
            <v>M</v>
          </cell>
          <cell r="AK95" t="str">
            <v>VT</v>
          </cell>
          <cell r="AL95">
            <v>1</v>
          </cell>
          <cell r="AM95">
            <v>45000</v>
          </cell>
          <cell r="AN95">
            <v>41780</v>
          </cell>
          <cell r="AO95">
            <v>8181.8181818181811</v>
          </cell>
          <cell r="AP95">
            <v>8250</v>
          </cell>
          <cell r="AQ95">
            <v>68.181818181818926</v>
          </cell>
          <cell r="AR95">
            <v>0</v>
          </cell>
          <cell r="AS95">
            <v>0</v>
          </cell>
          <cell r="AT95" t="str">
            <v/>
          </cell>
          <cell r="AU95">
            <v>0</v>
          </cell>
          <cell r="AV95">
            <v>7.5</v>
          </cell>
          <cell r="AW95">
            <v>0</v>
          </cell>
        </row>
        <row r="96">
          <cell r="Z96" t="str">
            <v>URKSNF3511GY</v>
          </cell>
          <cell r="AA96" t="str">
            <v/>
          </cell>
          <cell r="AB96">
            <v>0.5</v>
          </cell>
          <cell r="AC96">
            <v>0</v>
          </cell>
          <cell r="AD96">
            <v>1</v>
          </cell>
          <cell r="AE96" t="str">
            <v>OML</v>
          </cell>
          <cell r="AF96">
            <v>150</v>
          </cell>
          <cell r="AG96" t="str">
            <v>캡보이2</v>
          </cell>
          <cell r="AH96">
            <v>2</v>
          </cell>
          <cell r="AI96" t="str">
            <v>02</v>
          </cell>
          <cell r="AJ96" t="str">
            <v>M</v>
          </cell>
          <cell r="AK96" t="str">
            <v>VT</v>
          </cell>
          <cell r="AL96">
            <v>1</v>
          </cell>
          <cell r="AM96">
            <v>45000</v>
          </cell>
          <cell r="AN96">
            <v>41780</v>
          </cell>
          <cell r="AO96">
            <v>8181.8181818181811</v>
          </cell>
          <cell r="AP96">
            <v>8250</v>
          </cell>
          <cell r="AQ96">
            <v>68.181818181818926</v>
          </cell>
          <cell r="AR96">
            <v>0</v>
          </cell>
          <cell r="AS96">
            <v>0</v>
          </cell>
          <cell r="AT96" t="str">
            <v/>
          </cell>
          <cell r="AU96">
            <v>0</v>
          </cell>
          <cell r="AV96">
            <v>7.5</v>
          </cell>
          <cell r="AW96">
            <v>0</v>
          </cell>
        </row>
        <row r="97">
          <cell r="Z97" t="str">
            <v/>
          </cell>
          <cell r="AA97" t="str">
            <v>R1</v>
          </cell>
          <cell r="AB97">
            <v>2</v>
          </cell>
          <cell r="AC97">
            <v>0</v>
          </cell>
          <cell r="AD97">
            <v>1</v>
          </cell>
          <cell r="AI97" t="str">
            <v/>
          </cell>
          <cell r="AL97" t="str">
            <v/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 t="str">
            <v/>
          </cell>
          <cell r="AU97">
            <v>0</v>
          </cell>
          <cell r="AV97">
            <v>0</v>
          </cell>
          <cell r="AW97">
            <v>0</v>
          </cell>
        </row>
        <row r="98">
          <cell r="Z98" t="str">
            <v>URKERF5517BK</v>
          </cell>
          <cell r="AA98" t="str">
            <v/>
          </cell>
          <cell r="AB98">
            <v>0.5</v>
          </cell>
          <cell r="AC98" t="str">
            <v>면 100%</v>
          </cell>
          <cell r="AD98">
            <v>1</v>
          </cell>
          <cell r="AE98" t="str">
            <v>OSM</v>
          </cell>
          <cell r="AF98">
            <v>250</v>
          </cell>
          <cell r="AG98" t="str">
            <v>QF</v>
          </cell>
          <cell r="AH98">
            <v>5</v>
          </cell>
          <cell r="AI98" t="str">
            <v>05</v>
          </cell>
          <cell r="AJ98" t="str">
            <v>M</v>
          </cell>
          <cell r="AK98" t="str">
            <v>CN</v>
          </cell>
          <cell r="AL98">
            <v>1</v>
          </cell>
          <cell r="AM98">
            <v>53000</v>
          </cell>
          <cell r="AN98">
            <v>41780</v>
          </cell>
          <cell r="AO98">
            <v>5353.5353535353534</v>
          </cell>
          <cell r="AP98">
            <v>7017.82</v>
          </cell>
          <cell r="AQ98">
            <v>1664.2846464646464</v>
          </cell>
          <cell r="AR98">
            <v>1184</v>
          </cell>
          <cell r="AS98">
            <v>450</v>
          </cell>
          <cell r="AT98">
            <v>20</v>
          </cell>
          <cell r="AU98">
            <v>1654</v>
          </cell>
          <cell r="AV98">
            <v>4.3</v>
          </cell>
          <cell r="AW98">
            <v>0</v>
          </cell>
        </row>
        <row r="99">
          <cell r="Z99" t="str">
            <v>URKERF5517BK</v>
          </cell>
          <cell r="AA99" t="str">
            <v/>
          </cell>
          <cell r="AB99">
            <v>0.5</v>
          </cell>
          <cell r="AC99" t="str">
            <v>면 100%</v>
          </cell>
          <cell r="AD99">
            <v>1</v>
          </cell>
          <cell r="AE99" t="str">
            <v>OML</v>
          </cell>
          <cell r="AF99">
            <v>150</v>
          </cell>
          <cell r="AG99" t="str">
            <v>QF</v>
          </cell>
          <cell r="AH99">
            <v>5</v>
          </cell>
          <cell r="AI99" t="str">
            <v>05</v>
          </cell>
          <cell r="AJ99" t="str">
            <v>M</v>
          </cell>
          <cell r="AK99" t="str">
            <v>CN</v>
          </cell>
          <cell r="AL99">
            <v>1</v>
          </cell>
          <cell r="AM99">
            <v>53000</v>
          </cell>
          <cell r="AN99">
            <v>41780</v>
          </cell>
          <cell r="AO99">
            <v>5353.5353535353534</v>
          </cell>
          <cell r="AP99">
            <v>7017.82</v>
          </cell>
          <cell r="AQ99">
            <v>1664.2846464646464</v>
          </cell>
          <cell r="AR99">
            <v>1184</v>
          </cell>
          <cell r="AS99">
            <v>450</v>
          </cell>
          <cell r="AT99">
            <v>20</v>
          </cell>
          <cell r="AU99">
            <v>1654</v>
          </cell>
          <cell r="AV99">
            <v>4.3</v>
          </cell>
          <cell r="AW99">
            <v>0</v>
          </cell>
        </row>
        <row r="100">
          <cell r="Z100" t="str">
            <v>URKERF5518GY</v>
          </cell>
          <cell r="AA100" t="str">
            <v/>
          </cell>
          <cell r="AB100">
            <v>0.5</v>
          </cell>
          <cell r="AC100" t="str">
            <v>면 97% 폴리우레탄 3%</v>
          </cell>
          <cell r="AD100">
            <v>1</v>
          </cell>
          <cell r="AE100" t="str">
            <v>OSM</v>
          </cell>
          <cell r="AF100">
            <v>250</v>
          </cell>
          <cell r="AG100" t="str">
            <v>QF</v>
          </cell>
          <cell r="AH100">
            <v>5</v>
          </cell>
          <cell r="AI100" t="str">
            <v>05</v>
          </cell>
          <cell r="AJ100" t="str">
            <v>M</v>
          </cell>
          <cell r="AK100" t="str">
            <v>CN</v>
          </cell>
          <cell r="AL100">
            <v>1</v>
          </cell>
          <cell r="AM100">
            <v>53000</v>
          </cell>
          <cell r="AN100">
            <v>41780</v>
          </cell>
          <cell r="AO100">
            <v>5353.5353535353534</v>
          </cell>
          <cell r="AP100">
            <v>8636.19</v>
          </cell>
          <cell r="AQ100">
            <v>3282.6546464646472</v>
          </cell>
          <cell r="AR100">
            <v>2740</v>
          </cell>
          <cell r="AS100">
            <v>450</v>
          </cell>
          <cell r="AT100">
            <v>20</v>
          </cell>
          <cell r="AU100">
            <v>3210</v>
          </cell>
          <cell r="AV100">
            <v>4.3499999999999996</v>
          </cell>
          <cell r="AW100">
            <v>0</v>
          </cell>
        </row>
        <row r="101">
          <cell r="Z101" t="str">
            <v>URKERF5518GY</v>
          </cell>
          <cell r="AA101" t="str">
            <v/>
          </cell>
          <cell r="AB101">
            <v>0.5</v>
          </cell>
          <cell r="AC101" t="str">
            <v>면 97% 폴리우레탄 3%</v>
          </cell>
          <cell r="AD101">
            <v>1</v>
          </cell>
          <cell r="AE101" t="str">
            <v>OML</v>
          </cell>
          <cell r="AF101">
            <v>150</v>
          </cell>
          <cell r="AG101" t="str">
            <v>QF</v>
          </cell>
          <cell r="AH101">
            <v>5</v>
          </cell>
          <cell r="AI101" t="str">
            <v>05</v>
          </cell>
          <cell r="AJ101" t="str">
            <v>M</v>
          </cell>
          <cell r="AK101" t="str">
            <v>CN</v>
          </cell>
          <cell r="AL101">
            <v>1</v>
          </cell>
          <cell r="AM101">
            <v>53000</v>
          </cell>
          <cell r="AN101">
            <v>41780</v>
          </cell>
          <cell r="AO101">
            <v>5353.5353535353534</v>
          </cell>
          <cell r="AP101">
            <v>8636.19</v>
          </cell>
          <cell r="AQ101">
            <v>3282.6546464646472</v>
          </cell>
          <cell r="AR101">
            <v>2740</v>
          </cell>
          <cell r="AS101">
            <v>450</v>
          </cell>
          <cell r="AT101">
            <v>20</v>
          </cell>
          <cell r="AU101">
            <v>3210</v>
          </cell>
          <cell r="AV101">
            <v>4.3499999999999996</v>
          </cell>
          <cell r="AW101">
            <v>0</v>
          </cell>
        </row>
        <row r="102">
          <cell r="Z102" t="str">
            <v/>
          </cell>
          <cell r="AA102" t="str">
            <v>R1</v>
          </cell>
          <cell r="AB102">
            <v>2</v>
          </cell>
          <cell r="AC102">
            <v>0</v>
          </cell>
          <cell r="AD102">
            <v>1</v>
          </cell>
          <cell r="AI102" t="str">
            <v/>
          </cell>
          <cell r="AL102" t="str">
            <v/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 t="str">
            <v/>
          </cell>
          <cell r="AU102">
            <v>0</v>
          </cell>
          <cell r="AV102">
            <v>0</v>
          </cell>
          <cell r="AW102">
            <v>0</v>
          </cell>
        </row>
        <row r="103">
          <cell r="Z103" t="str">
            <v>DPKSNF3501PK</v>
          </cell>
          <cell r="AA103" t="str">
            <v/>
          </cell>
          <cell r="AB103">
            <v>0.5</v>
          </cell>
          <cell r="AC103">
            <v>0</v>
          </cell>
          <cell r="AD103">
            <v>1</v>
          </cell>
          <cell r="AE103" t="str">
            <v>OSM</v>
          </cell>
          <cell r="AF103">
            <v>80</v>
          </cell>
          <cell r="AG103" t="str">
            <v>캡보이</v>
          </cell>
          <cell r="AH103">
            <v>1</v>
          </cell>
          <cell r="AI103" t="str">
            <v>01</v>
          </cell>
          <cell r="AJ103" t="str">
            <v>M</v>
          </cell>
          <cell r="AK103" t="str">
            <v>KR</v>
          </cell>
          <cell r="AL103">
            <v>2</v>
          </cell>
          <cell r="AM103">
            <v>45000</v>
          </cell>
          <cell r="AN103">
            <v>41752</v>
          </cell>
          <cell r="AO103">
            <v>10227.272727272726</v>
          </cell>
          <cell r="AP103">
            <v>11700</v>
          </cell>
          <cell r="AQ103">
            <v>1472.7272727272739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11700</v>
          </cell>
        </row>
        <row r="104">
          <cell r="Z104" t="str">
            <v>DPKSNF3501PK</v>
          </cell>
          <cell r="AA104" t="str">
            <v/>
          </cell>
          <cell r="AB104">
            <v>0.5</v>
          </cell>
          <cell r="AC104">
            <v>0</v>
          </cell>
          <cell r="AD104">
            <v>1</v>
          </cell>
          <cell r="AE104" t="str">
            <v>OML</v>
          </cell>
          <cell r="AF104">
            <v>40</v>
          </cell>
          <cell r="AG104" t="str">
            <v>캡보이</v>
          </cell>
          <cell r="AH104">
            <v>1</v>
          </cell>
          <cell r="AI104" t="str">
            <v>01</v>
          </cell>
          <cell r="AJ104" t="str">
            <v>M</v>
          </cell>
          <cell r="AK104" t="str">
            <v>KR</v>
          </cell>
          <cell r="AL104">
            <v>2</v>
          </cell>
          <cell r="AM104">
            <v>45000</v>
          </cell>
          <cell r="AN104">
            <v>41752</v>
          </cell>
          <cell r="AO104">
            <v>10227.272727272726</v>
          </cell>
          <cell r="AP104">
            <v>11700</v>
          </cell>
          <cell r="AQ104">
            <v>1472.7272727272739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11700</v>
          </cell>
        </row>
        <row r="105">
          <cell r="Z105" t="str">
            <v>DPKSNF3502BL</v>
          </cell>
          <cell r="AA105" t="str">
            <v/>
          </cell>
          <cell r="AB105">
            <v>0.5</v>
          </cell>
          <cell r="AC105">
            <v>0</v>
          </cell>
          <cell r="AD105">
            <v>1</v>
          </cell>
          <cell r="AE105" t="str">
            <v>OSM</v>
          </cell>
          <cell r="AF105">
            <v>80</v>
          </cell>
          <cell r="AG105" t="str">
            <v>캡보이</v>
          </cell>
          <cell r="AH105">
            <v>1</v>
          </cell>
          <cell r="AI105" t="str">
            <v>01</v>
          </cell>
          <cell r="AJ105" t="str">
            <v>M</v>
          </cell>
          <cell r="AK105" t="str">
            <v>KR</v>
          </cell>
          <cell r="AL105">
            <v>2</v>
          </cell>
          <cell r="AM105">
            <v>45000</v>
          </cell>
          <cell r="AN105">
            <v>41752</v>
          </cell>
          <cell r="AO105">
            <v>10227.272727272726</v>
          </cell>
          <cell r="AP105">
            <v>12500</v>
          </cell>
          <cell r="AQ105">
            <v>2272.7272727272739</v>
          </cell>
          <cell r="AR105">
            <v>0</v>
          </cell>
          <cell r="AS105">
            <v>0</v>
          </cell>
          <cell r="AT105" t="str">
            <v/>
          </cell>
          <cell r="AU105">
            <v>0</v>
          </cell>
          <cell r="AV105">
            <v>0</v>
          </cell>
          <cell r="AW105">
            <v>12500</v>
          </cell>
        </row>
        <row r="106">
          <cell r="Z106" t="str">
            <v>DPKSNF3502BL</v>
          </cell>
          <cell r="AA106" t="str">
            <v/>
          </cell>
          <cell r="AB106">
            <v>0.5</v>
          </cell>
          <cell r="AC106">
            <v>0</v>
          </cell>
          <cell r="AD106">
            <v>1</v>
          </cell>
          <cell r="AE106" t="str">
            <v>OML</v>
          </cell>
          <cell r="AF106">
            <v>40</v>
          </cell>
          <cell r="AG106" t="str">
            <v>캡보이</v>
          </cell>
          <cell r="AH106">
            <v>1</v>
          </cell>
          <cell r="AI106" t="str">
            <v>01</v>
          </cell>
          <cell r="AJ106" t="str">
            <v>M</v>
          </cell>
          <cell r="AK106" t="str">
            <v>KR</v>
          </cell>
          <cell r="AL106">
            <v>2</v>
          </cell>
          <cell r="AM106">
            <v>45000</v>
          </cell>
          <cell r="AN106">
            <v>41752</v>
          </cell>
          <cell r="AO106">
            <v>10227.272727272726</v>
          </cell>
          <cell r="AP106">
            <v>12500</v>
          </cell>
          <cell r="AQ106">
            <v>2272.7272727272739</v>
          </cell>
          <cell r="AR106">
            <v>0</v>
          </cell>
          <cell r="AS106">
            <v>0</v>
          </cell>
          <cell r="AT106" t="str">
            <v/>
          </cell>
          <cell r="AU106">
            <v>0</v>
          </cell>
          <cell r="AV106">
            <v>0</v>
          </cell>
          <cell r="AW106">
            <v>12500</v>
          </cell>
        </row>
        <row r="107">
          <cell r="Z107" t="str">
            <v>DPKSNF3503PP</v>
          </cell>
          <cell r="AA107" t="str">
            <v/>
          </cell>
          <cell r="AB107">
            <v>0.5</v>
          </cell>
          <cell r="AC107">
            <v>0</v>
          </cell>
          <cell r="AD107">
            <v>1</v>
          </cell>
          <cell r="AE107" t="str">
            <v>OSM</v>
          </cell>
          <cell r="AF107">
            <v>80</v>
          </cell>
          <cell r="AG107" t="str">
            <v>캡보이</v>
          </cell>
          <cell r="AH107">
            <v>1</v>
          </cell>
          <cell r="AI107" t="str">
            <v>01</v>
          </cell>
          <cell r="AJ107" t="str">
            <v>M</v>
          </cell>
          <cell r="AK107" t="str">
            <v>KR</v>
          </cell>
          <cell r="AL107">
            <v>2</v>
          </cell>
          <cell r="AM107">
            <v>43000</v>
          </cell>
          <cell r="AN107">
            <v>41752</v>
          </cell>
          <cell r="AO107">
            <v>9772.7272727272721</v>
          </cell>
          <cell r="AP107">
            <v>10600</v>
          </cell>
          <cell r="AQ107">
            <v>827.27272727272793</v>
          </cell>
          <cell r="AR107">
            <v>0</v>
          </cell>
          <cell r="AS107">
            <v>0</v>
          </cell>
          <cell r="AT107" t="str">
            <v/>
          </cell>
          <cell r="AU107">
            <v>0</v>
          </cell>
          <cell r="AV107">
            <v>0</v>
          </cell>
          <cell r="AW107">
            <v>10600</v>
          </cell>
        </row>
        <row r="108">
          <cell r="Z108" t="str">
            <v>DPKSNF3503PP</v>
          </cell>
          <cell r="AA108" t="str">
            <v/>
          </cell>
          <cell r="AB108">
            <v>0.5</v>
          </cell>
          <cell r="AC108">
            <v>0</v>
          </cell>
          <cell r="AD108">
            <v>1</v>
          </cell>
          <cell r="AE108" t="str">
            <v>OML</v>
          </cell>
          <cell r="AF108">
            <v>40</v>
          </cell>
          <cell r="AG108" t="str">
            <v>캡보이</v>
          </cell>
          <cell r="AH108">
            <v>1</v>
          </cell>
          <cell r="AI108" t="str">
            <v>01</v>
          </cell>
          <cell r="AJ108" t="str">
            <v>M</v>
          </cell>
          <cell r="AK108" t="str">
            <v>KR</v>
          </cell>
          <cell r="AL108">
            <v>2</v>
          </cell>
          <cell r="AM108">
            <v>43000</v>
          </cell>
          <cell r="AN108">
            <v>41752</v>
          </cell>
          <cell r="AO108">
            <v>9772.7272727272721</v>
          </cell>
          <cell r="AP108">
            <v>10600</v>
          </cell>
          <cell r="AQ108">
            <v>827.27272727272793</v>
          </cell>
          <cell r="AR108">
            <v>0</v>
          </cell>
          <cell r="AS108">
            <v>0</v>
          </cell>
          <cell r="AT108" t="str">
            <v/>
          </cell>
          <cell r="AU108">
            <v>0</v>
          </cell>
          <cell r="AV108">
            <v>0</v>
          </cell>
          <cell r="AW108">
            <v>10600</v>
          </cell>
        </row>
        <row r="109">
          <cell r="Z109" t="str">
            <v>DPKSNF3504MT</v>
          </cell>
          <cell r="AA109" t="str">
            <v/>
          </cell>
          <cell r="AB109">
            <v>0.5</v>
          </cell>
          <cell r="AC109">
            <v>0</v>
          </cell>
          <cell r="AD109">
            <v>1</v>
          </cell>
          <cell r="AE109" t="str">
            <v>OSM</v>
          </cell>
          <cell r="AF109">
            <v>80</v>
          </cell>
          <cell r="AG109" t="str">
            <v>캡보이</v>
          </cell>
          <cell r="AH109">
            <v>1</v>
          </cell>
          <cell r="AI109" t="str">
            <v>01</v>
          </cell>
          <cell r="AJ109" t="str">
            <v>M</v>
          </cell>
          <cell r="AK109" t="str">
            <v>KR</v>
          </cell>
          <cell r="AL109">
            <v>2</v>
          </cell>
          <cell r="AM109">
            <v>43000</v>
          </cell>
          <cell r="AN109">
            <v>41752</v>
          </cell>
          <cell r="AO109">
            <v>9772.7272727272721</v>
          </cell>
          <cell r="AP109">
            <v>10600</v>
          </cell>
          <cell r="AQ109">
            <v>827.27272727272793</v>
          </cell>
          <cell r="AR109">
            <v>0</v>
          </cell>
          <cell r="AS109">
            <v>0</v>
          </cell>
          <cell r="AT109" t="str">
            <v/>
          </cell>
          <cell r="AU109">
            <v>0</v>
          </cell>
          <cell r="AV109">
            <v>0</v>
          </cell>
          <cell r="AW109">
            <v>10600</v>
          </cell>
        </row>
        <row r="110">
          <cell r="Z110" t="str">
            <v>DPKSNF3504MT</v>
          </cell>
          <cell r="AA110" t="str">
            <v/>
          </cell>
          <cell r="AB110">
            <v>0.5</v>
          </cell>
          <cell r="AC110">
            <v>0</v>
          </cell>
          <cell r="AD110">
            <v>1</v>
          </cell>
          <cell r="AE110" t="str">
            <v>OML</v>
          </cell>
          <cell r="AF110">
            <v>40</v>
          </cell>
          <cell r="AG110" t="str">
            <v>캡보이</v>
          </cell>
          <cell r="AH110">
            <v>1</v>
          </cell>
          <cell r="AI110" t="str">
            <v>01</v>
          </cell>
          <cell r="AJ110" t="str">
            <v>M</v>
          </cell>
          <cell r="AK110" t="str">
            <v>KR</v>
          </cell>
          <cell r="AL110">
            <v>2</v>
          </cell>
          <cell r="AM110">
            <v>43000</v>
          </cell>
          <cell r="AN110">
            <v>41752</v>
          </cell>
          <cell r="AO110">
            <v>9772.7272727272721</v>
          </cell>
          <cell r="AP110">
            <v>10600</v>
          </cell>
          <cell r="AQ110">
            <v>827.27272727272793</v>
          </cell>
          <cell r="AR110">
            <v>0</v>
          </cell>
          <cell r="AS110">
            <v>0</v>
          </cell>
          <cell r="AT110" t="str">
            <v/>
          </cell>
          <cell r="AU110">
            <v>0</v>
          </cell>
          <cell r="AV110">
            <v>0</v>
          </cell>
          <cell r="AW110">
            <v>10600</v>
          </cell>
        </row>
        <row r="111">
          <cell r="Z111" t="str">
            <v/>
          </cell>
          <cell r="AA111" t="str">
            <v>R1</v>
          </cell>
          <cell r="AB111">
            <v>4</v>
          </cell>
          <cell r="AC111">
            <v>0</v>
          </cell>
          <cell r="AD111">
            <v>1</v>
          </cell>
          <cell r="AI111" t="str">
            <v/>
          </cell>
          <cell r="AL111" t="str">
            <v/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 t="str">
            <v/>
          </cell>
          <cell r="AU111">
            <v>0</v>
          </cell>
          <cell r="AV111">
            <v>0</v>
          </cell>
          <cell r="AW111">
            <v>0</v>
          </cell>
        </row>
        <row r="112">
          <cell r="Z112" t="str">
            <v>ELKSNF5503RE</v>
          </cell>
          <cell r="AA112" t="str">
            <v/>
          </cell>
          <cell r="AB112">
            <v>0.33333333333333331</v>
          </cell>
          <cell r="AC112" t="str">
            <v>면15%, 폴리에스터 85%</v>
          </cell>
          <cell r="AD112">
            <v>1</v>
          </cell>
          <cell r="AE112" t="str">
            <v>XSS</v>
          </cell>
          <cell r="AF112">
            <v>400</v>
          </cell>
          <cell r="AG112" t="str">
            <v>성진</v>
          </cell>
          <cell r="AH112">
            <v>5</v>
          </cell>
          <cell r="AI112" t="str">
            <v>05</v>
          </cell>
          <cell r="AJ112" t="str">
            <v>M</v>
          </cell>
          <cell r="AK112" t="str">
            <v>CN</v>
          </cell>
          <cell r="AL112">
            <v>1</v>
          </cell>
          <cell r="AM112">
            <v>45000</v>
          </cell>
          <cell r="AN112">
            <v>41801</v>
          </cell>
          <cell r="AO112">
            <v>6818.1818181818171</v>
          </cell>
          <cell r="AP112">
            <v>7504.4000000000015</v>
          </cell>
          <cell r="AQ112">
            <v>686.21818181818435</v>
          </cell>
          <cell r="AR112">
            <v>0</v>
          </cell>
          <cell r="AS112">
            <v>0</v>
          </cell>
          <cell r="AT112">
            <v>20</v>
          </cell>
          <cell r="AU112">
            <v>20</v>
          </cell>
          <cell r="AV112">
            <v>6</v>
          </cell>
          <cell r="AW112">
            <v>0</v>
          </cell>
        </row>
        <row r="113">
          <cell r="Z113" t="str">
            <v>ELKSNF5503RE</v>
          </cell>
          <cell r="AA113" t="str">
            <v/>
          </cell>
          <cell r="AB113">
            <v>0.33333333333333331</v>
          </cell>
          <cell r="AC113" t="str">
            <v>면15%, 폴리에스터 85%</v>
          </cell>
          <cell r="AD113">
            <v>1</v>
          </cell>
          <cell r="AE113" t="str">
            <v>OSM</v>
          </cell>
          <cell r="AF113">
            <v>100</v>
          </cell>
          <cell r="AG113" t="str">
            <v>성진</v>
          </cell>
          <cell r="AH113">
            <v>5</v>
          </cell>
          <cell r="AI113" t="str">
            <v>05</v>
          </cell>
          <cell r="AJ113" t="str">
            <v>M</v>
          </cell>
          <cell r="AK113" t="str">
            <v>CN</v>
          </cell>
          <cell r="AL113">
            <v>1</v>
          </cell>
          <cell r="AM113">
            <v>45000</v>
          </cell>
          <cell r="AN113">
            <v>41801</v>
          </cell>
          <cell r="AO113">
            <v>6818.1818181818171</v>
          </cell>
          <cell r="AP113">
            <v>7504.4000000000015</v>
          </cell>
          <cell r="AQ113">
            <v>686.21818181818435</v>
          </cell>
          <cell r="AR113">
            <v>0</v>
          </cell>
          <cell r="AS113">
            <v>0</v>
          </cell>
          <cell r="AT113">
            <v>20</v>
          </cell>
          <cell r="AU113">
            <v>20</v>
          </cell>
          <cell r="AV113">
            <v>6</v>
          </cell>
          <cell r="AW113">
            <v>0</v>
          </cell>
        </row>
        <row r="114">
          <cell r="Z114" t="str">
            <v>ELKSNF5503RE</v>
          </cell>
          <cell r="AA114" t="str">
            <v/>
          </cell>
          <cell r="AB114">
            <v>0.33333333333333331</v>
          </cell>
          <cell r="AC114" t="str">
            <v>면15%, 폴리에스터 85%</v>
          </cell>
          <cell r="AD114">
            <v>1</v>
          </cell>
          <cell r="AE114" t="str">
            <v>OML</v>
          </cell>
          <cell r="AF114">
            <v>50</v>
          </cell>
          <cell r="AG114" t="str">
            <v>성진</v>
          </cell>
          <cell r="AH114">
            <v>5</v>
          </cell>
          <cell r="AI114" t="str">
            <v>05</v>
          </cell>
          <cell r="AJ114" t="str">
            <v>M</v>
          </cell>
          <cell r="AK114" t="str">
            <v>CN</v>
          </cell>
          <cell r="AL114">
            <v>1</v>
          </cell>
          <cell r="AM114">
            <v>45000</v>
          </cell>
          <cell r="AN114">
            <v>41801</v>
          </cell>
          <cell r="AO114">
            <v>6818.1818181818171</v>
          </cell>
          <cell r="AP114">
            <v>7504.4000000000015</v>
          </cell>
          <cell r="AQ114">
            <v>686.21818181818435</v>
          </cell>
          <cell r="AR114">
            <v>0</v>
          </cell>
          <cell r="AS114">
            <v>0</v>
          </cell>
          <cell r="AT114">
            <v>20</v>
          </cell>
          <cell r="AU114">
            <v>20</v>
          </cell>
          <cell r="AV114">
            <v>6</v>
          </cell>
          <cell r="AW114">
            <v>0</v>
          </cell>
        </row>
        <row r="115">
          <cell r="Z115" t="str">
            <v/>
          </cell>
          <cell r="AA115" t="str">
            <v>R1</v>
          </cell>
          <cell r="AB115">
            <v>1</v>
          </cell>
          <cell r="AC115">
            <v>0</v>
          </cell>
          <cell r="AD115">
            <v>1</v>
          </cell>
          <cell r="AI115" t="str">
            <v/>
          </cell>
          <cell r="AL115" t="str">
            <v/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 t="str">
            <v/>
          </cell>
          <cell r="AU115">
            <v>0</v>
          </cell>
          <cell r="AV115">
            <v>0</v>
          </cell>
          <cell r="AW115">
            <v>0</v>
          </cell>
        </row>
        <row r="116">
          <cell r="Z116" t="str">
            <v>ELKBAF5506GR</v>
          </cell>
          <cell r="AA116" t="str">
            <v/>
          </cell>
          <cell r="AB116">
            <v>0.5</v>
          </cell>
          <cell r="AC116" t="str">
            <v>겉감 1: 울 50%, 폴리에스터 30%, 아크릴 20% / 겉감 2:  아크릴 100%</v>
          </cell>
          <cell r="AD116">
            <v>1</v>
          </cell>
          <cell r="AE116" t="str">
            <v>OSM</v>
          </cell>
          <cell r="AF116">
            <v>100</v>
          </cell>
          <cell r="AG116" t="str">
            <v>동일모자</v>
          </cell>
          <cell r="AH116">
            <v>3</v>
          </cell>
          <cell r="AI116" t="str">
            <v>03</v>
          </cell>
          <cell r="AJ116" t="str">
            <v>M</v>
          </cell>
          <cell r="AK116" t="str">
            <v>CN</v>
          </cell>
          <cell r="AL116">
            <v>1</v>
          </cell>
          <cell r="AM116">
            <v>45000</v>
          </cell>
          <cell r="AN116">
            <v>41801</v>
          </cell>
          <cell r="AO116">
            <v>6818.1818181818171</v>
          </cell>
          <cell r="AP116">
            <v>7607.92</v>
          </cell>
          <cell r="AQ116">
            <v>789.73818181818297</v>
          </cell>
          <cell r="AR116">
            <v>353</v>
          </cell>
          <cell r="AS116">
            <v>0</v>
          </cell>
          <cell r="AT116">
            <v>20</v>
          </cell>
          <cell r="AU116">
            <v>373</v>
          </cell>
          <cell r="AV116">
            <v>5.8</v>
          </cell>
          <cell r="AW116">
            <v>0</v>
          </cell>
        </row>
        <row r="117">
          <cell r="Z117" t="str">
            <v>ELKBAF5506GR</v>
          </cell>
          <cell r="AA117" t="str">
            <v/>
          </cell>
          <cell r="AB117">
            <v>0.5</v>
          </cell>
          <cell r="AC117" t="str">
            <v>겉감 1: 울 50%, 폴리에스터 30%, 아크릴 20% / 겉감 2:  아크릴 100%</v>
          </cell>
          <cell r="AD117">
            <v>1</v>
          </cell>
          <cell r="AE117" t="str">
            <v>OML</v>
          </cell>
          <cell r="AF117">
            <v>50</v>
          </cell>
          <cell r="AG117" t="str">
            <v>동일모자</v>
          </cell>
          <cell r="AH117">
            <v>3</v>
          </cell>
          <cell r="AI117" t="str">
            <v>03</v>
          </cell>
          <cell r="AJ117" t="str">
            <v>M</v>
          </cell>
          <cell r="AK117" t="str">
            <v>CN</v>
          </cell>
          <cell r="AL117">
            <v>1</v>
          </cell>
          <cell r="AM117">
            <v>45000</v>
          </cell>
          <cell r="AN117">
            <v>41801</v>
          </cell>
          <cell r="AO117">
            <v>6818.1818181818171</v>
          </cell>
          <cell r="AP117">
            <v>7607.92</v>
          </cell>
          <cell r="AQ117">
            <v>789.73818181818297</v>
          </cell>
          <cell r="AR117">
            <v>353</v>
          </cell>
          <cell r="AS117">
            <v>0</v>
          </cell>
          <cell r="AT117">
            <v>20</v>
          </cell>
          <cell r="AU117">
            <v>373</v>
          </cell>
          <cell r="AV117">
            <v>5.8</v>
          </cell>
          <cell r="AW117">
            <v>0</v>
          </cell>
        </row>
        <row r="118">
          <cell r="Z118" t="str">
            <v>ELKBAF5507RE</v>
          </cell>
          <cell r="AA118" t="str">
            <v/>
          </cell>
          <cell r="AB118">
            <v>0.33333333333333331</v>
          </cell>
          <cell r="AC118" t="str">
            <v xml:space="preserve">겉감 1:  울40%, 폴리에스터 60%  /겉감 2: 아크릴 100% </v>
          </cell>
          <cell r="AD118">
            <v>1</v>
          </cell>
          <cell r="AE118" t="str">
            <v>XSS</v>
          </cell>
          <cell r="AF118">
            <v>400</v>
          </cell>
          <cell r="AG118" t="str">
            <v>동일모자</v>
          </cell>
          <cell r="AH118">
            <v>3</v>
          </cell>
          <cell r="AI118" t="str">
            <v>03</v>
          </cell>
          <cell r="AJ118" t="str">
            <v>M</v>
          </cell>
          <cell r="AK118" t="str">
            <v>CN</v>
          </cell>
          <cell r="AL118">
            <v>1</v>
          </cell>
          <cell r="AM118">
            <v>45000</v>
          </cell>
          <cell r="AN118">
            <v>41801</v>
          </cell>
          <cell r="AO118">
            <v>6818.1818181818171</v>
          </cell>
          <cell r="AP118">
            <v>7589.5500000000011</v>
          </cell>
          <cell r="AQ118">
            <v>771.36818181818398</v>
          </cell>
          <cell r="AR118">
            <v>397</v>
          </cell>
          <cell r="AS118">
            <v>0</v>
          </cell>
          <cell r="AT118">
            <v>20</v>
          </cell>
          <cell r="AU118">
            <v>417</v>
          </cell>
          <cell r="AV118">
            <v>5.75</v>
          </cell>
          <cell r="AW118">
            <v>0</v>
          </cell>
        </row>
        <row r="119">
          <cell r="Z119" t="str">
            <v>ELKBAF5507RE</v>
          </cell>
          <cell r="AA119" t="str">
            <v/>
          </cell>
          <cell r="AB119">
            <v>0.33333333333333331</v>
          </cell>
          <cell r="AC119" t="str">
            <v xml:space="preserve">겉감 1:  울40%, 폴리에스터 60%  /겉감 2: 아크릴 100% </v>
          </cell>
          <cell r="AD119">
            <v>1</v>
          </cell>
          <cell r="AE119" t="str">
            <v>OSM</v>
          </cell>
          <cell r="AF119">
            <v>100</v>
          </cell>
          <cell r="AG119" t="str">
            <v>동일모자</v>
          </cell>
          <cell r="AH119">
            <v>3</v>
          </cell>
          <cell r="AI119" t="str">
            <v>03</v>
          </cell>
          <cell r="AJ119" t="str">
            <v>M</v>
          </cell>
          <cell r="AK119" t="str">
            <v>CN</v>
          </cell>
          <cell r="AL119">
            <v>1</v>
          </cell>
          <cell r="AM119">
            <v>45000</v>
          </cell>
          <cell r="AN119">
            <v>41801</v>
          </cell>
          <cell r="AO119">
            <v>6818.1818181818171</v>
          </cell>
          <cell r="AP119">
            <v>7589.5500000000011</v>
          </cell>
          <cell r="AQ119">
            <v>771.36818181818398</v>
          </cell>
          <cell r="AR119">
            <v>397</v>
          </cell>
          <cell r="AS119">
            <v>0</v>
          </cell>
          <cell r="AT119">
            <v>20</v>
          </cell>
          <cell r="AU119">
            <v>417</v>
          </cell>
          <cell r="AV119">
            <v>5.75</v>
          </cell>
          <cell r="AW119">
            <v>0</v>
          </cell>
        </row>
        <row r="120">
          <cell r="Z120" t="str">
            <v>ELKBAF5507RE</v>
          </cell>
          <cell r="AA120" t="str">
            <v/>
          </cell>
          <cell r="AB120">
            <v>0.33333333333333331</v>
          </cell>
          <cell r="AC120" t="str">
            <v xml:space="preserve">겉감 1:  울40%, 폴리에스터 60%  /겉감 2: 아크릴 100% </v>
          </cell>
          <cell r="AD120">
            <v>1</v>
          </cell>
          <cell r="AE120" t="str">
            <v>OML</v>
          </cell>
          <cell r="AF120">
            <v>50</v>
          </cell>
          <cell r="AG120" t="str">
            <v>동일모자</v>
          </cell>
          <cell r="AH120">
            <v>3</v>
          </cell>
          <cell r="AI120" t="str">
            <v>03</v>
          </cell>
          <cell r="AJ120" t="str">
            <v>M</v>
          </cell>
          <cell r="AK120" t="str">
            <v>CN</v>
          </cell>
          <cell r="AL120">
            <v>1</v>
          </cell>
          <cell r="AM120">
            <v>45000</v>
          </cell>
          <cell r="AN120">
            <v>41801</v>
          </cell>
          <cell r="AO120">
            <v>6818.1818181818171</v>
          </cell>
          <cell r="AP120">
            <v>7589.5500000000011</v>
          </cell>
          <cell r="AQ120">
            <v>771.36818181818398</v>
          </cell>
          <cell r="AR120">
            <v>397</v>
          </cell>
          <cell r="AS120">
            <v>0</v>
          </cell>
          <cell r="AT120">
            <v>20</v>
          </cell>
          <cell r="AU120">
            <v>417</v>
          </cell>
          <cell r="AV120">
            <v>5.75</v>
          </cell>
          <cell r="AW120">
            <v>0</v>
          </cell>
        </row>
        <row r="121">
          <cell r="Z121" t="str">
            <v>ELKBAF5508PK</v>
          </cell>
          <cell r="AA121" t="str">
            <v/>
          </cell>
          <cell r="AB121">
            <v>0.33333333333333331</v>
          </cell>
          <cell r="AC121" t="str">
            <v xml:space="preserve">겉감 1:  울40%, 폴리에스터 60%/겉감 2:  아크릴 100% </v>
          </cell>
          <cell r="AD121">
            <v>1</v>
          </cell>
          <cell r="AE121" t="str">
            <v>XSS</v>
          </cell>
          <cell r="AF121">
            <v>400</v>
          </cell>
          <cell r="AG121" t="str">
            <v>동일모자</v>
          </cell>
          <cell r="AH121">
            <v>3</v>
          </cell>
          <cell r="AI121" t="str">
            <v>03</v>
          </cell>
          <cell r="AJ121" t="str">
            <v>M</v>
          </cell>
          <cell r="AK121" t="str">
            <v>CN</v>
          </cell>
          <cell r="AL121">
            <v>1</v>
          </cell>
          <cell r="AM121">
            <v>45000</v>
          </cell>
          <cell r="AN121">
            <v>41801</v>
          </cell>
          <cell r="AO121">
            <v>6818.1818181818171</v>
          </cell>
          <cell r="AP121">
            <v>7235.3300000000008</v>
          </cell>
          <cell r="AQ121">
            <v>417.14818181818373</v>
          </cell>
          <cell r="AR121">
            <v>417</v>
          </cell>
          <cell r="AS121">
            <v>0</v>
          </cell>
          <cell r="AT121">
            <v>20</v>
          </cell>
          <cell r="AU121">
            <v>437</v>
          </cell>
          <cell r="AV121">
            <v>5.45</v>
          </cell>
          <cell r="AW121">
            <v>0</v>
          </cell>
        </row>
        <row r="122">
          <cell r="Z122" t="str">
            <v>ELKBAF5508PK</v>
          </cell>
          <cell r="AA122" t="str">
            <v/>
          </cell>
          <cell r="AB122">
            <v>0.33333333333333331</v>
          </cell>
          <cell r="AC122" t="str">
            <v xml:space="preserve">겉감 1:  울40%, 폴리에스터 60%/겉감 2:  아크릴 100% </v>
          </cell>
          <cell r="AD122">
            <v>1</v>
          </cell>
          <cell r="AE122" t="str">
            <v>OSM</v>
          </cell>
          <cell r="AF122">
            <v>100</v>
          </cell>
          <cell r="AG122" t="str">
            <v>동일모자</v>
          </cell>
          <cell r="AH122">
            <v>3</v>
          </cell>
          <cell r="AI122" t="str">
            <v>03</v>
          </cell>
          <cell r="AJ122" t="str">
            <v>M</v>
          </cell>
          <cell r="AK122" t="str">
            <v>CN</v>
          </cell>
          <cell r="AL122">
            <v>1</v>
          </cell>
          <cell r="AM122">
            <v>45000</v>
          </cell>
          <cell r="AN122">
            <v>41801</v>
          </cell>
          <cell r="AO122">
            <v>6818.1818181818171</v>
          </cell>
          <cell r="AP122">
            <v>7235.3300000000008</v>
          </cell>
          <cell r="AQ122">
            <v>417.14818181818373</v>
          </cell>
          <cell r="AR122">
            <v>417</v>
          </cell>
          <cell r="AS122">
            <v>0</v>
          </cell>
          <cell r="AT122">
            <v>20</v>
          </cell>
          <cell r="AU122">
            <v>437</v>
          </cell>
          <cell r="AV122">
            <v>5.45</v>
          </cell>
          <cell r="AW122">
            <v>0</v>
          </cell>
        </row>
        <row r="123">
          <cell r="Z123" t="str">
            <v>ELKBAF5508PK</v>
          </cell>
          <cell r="AA123" t="str">
            <v/>
          </cell>
          <cell r="AB123">
            <v>0.33333333333333331</v>
          </cell>
          <cell r="AC123" t="str">
            <v xml:space="preserve">겉감 1:  울40%, 폴리에스터 60%/겉감 2:  아크릴 100% </v>
          </cell>
          <cell r="AD123">
            <v>1</v>
          </cell>
          <cell r="AE123" t="str">
            <v>OML</v>
          </cell>
          <cell r="AF123">
            <v>50</v>
          </cell>
          <cell r="AG123" t="str">
            <v>동일모자</v>
          </cell>
          <cell r="AH123">
            <v>3</v>
          </cell>
          <cell r="AI123" t="str">
            <v>03</v>
          </cell>
          <cell r="AJ123" t="str">
            <v>M</v>
          </cell>
          <cell r="AK123" t="str">
            <v>CN</v>
          </cell>
          <cell r="AL123">
            <v>1</v>
          </cell>
          <cell r="AM123">
            <v>45000</v>
          </cell>
          <cell r="AN123">
            <v>41801</v>
          </cell>
          <cell r="AO123">
            <v>6818.1818181818171</v>
          </cell>
          <cell r="AP123">
            <v>7235.3300000000008</v>
          </cell>
          <cell r="AQ123">
            <v>417.14818181818373</v>
          </cell>
          <cell r="AR123">
            <v>417</v>
          </cell>
          <cell r="AS123">
            <v>0</v>
          </cell>
          <cell r="AT123">
            <v>20</v>
          </cell>
          <cell r="AU123">
            <v>437</v>
          </cell>
          <cell r="AV123">
            <v>5.45</v>
          </cell>
          <cell r="AW123">
            <v>0</v>
          </cell>
        </row>
        <row r="124">
          <cell r="Z124" t="str">
            <v/>
          </cell>
          <cell r="AA124" t="str">
            <v>R1</v>
          </cell>
          <cell r="AB124">
            <v>3</v>
          </cell>
          <cell r="AC124">
            <v>0</v>
          </cell>
          <cell r="AD124">
            <v>1</v>
          </cell>
          <cell r="AI124" t="str">
            <v/>
          </cell>
          <cell r="AL124" t="str">
            <v/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 t="str">
            <v/>
          </cell>
          <cell r="AU124">
            <v>0</v>
          </cell>
          <cell r="AV124">
            <v>0</v>
          </cell>
          <cell r="AW124">
            <v>0</v>
          </cell>
        </row>
        <row r="125">
          <cell r="Z125" t="str">
            <v>ELKERF5511GR</v>
          </cell>
          <cell r="AA125" t="str">
            <v/>
          </cell>
          <cell r="AB125">
            <v>0.5</v>
          </cell>
          <cell r="AC125" t="str">
            <v>겉감 1: 울 50%, 폴리에스터 30%, 아크릴 20% /겉감 2:  아크릴 100%</v>
          </cell>
          <cell r="AD125">
            <v>1</v>
          </cell>
          <cell r="AE125" t="str">
            <v>OSM</v>
          </cell>
          <cell r="AF125">
            <v>100</v>
          </cell>
          <cell r="AG125" t="str">
            <v>동일모자</v>
          </cell>
          <cell r="AH125">
            <v>4</v>
          </cell>
          <cell r="AI125" t="str">
            <v>04</v>
          </cell>
          <cell r="AJ125" t="str">
            <v>M</v>
          </cell>
          <cell r="AK125" t="str">
            <v>CN</v>
          </cell>
          <cell r="AL125">
            <v>1</v>
          </cell>
          <cell r="AM125">
            <v>55000</v>
          </cell>
          <cell r="AN125">
            <v>41801</v>
          </cell>
          <cell r="AO125">
            <v>8333.3333333333321</v>
          </cell>
          <cell r="AP125">
            <v>9087.0600000000013</v>
          </cell>
          <cell r="AQ125">
            <v>753.72666666666919</v>
          </cell>
          <cell r="AR125">
            <v>460</v>
          </cell>
          <cell r="AS125">
            <v>0</v>
          </cell>
          <cell r="AT125">
            <v>20</v>
          </cell>
          <cell r="AU125">
            <v>480</v>
          </cell>
          <cell r="AV125">
            <v>6.9</v>
          </cell>
          <cell r="AW125">
            <v>0</v>
          </cell>
        </row>
        <row r="126">
          <cell r="Z126" t="str">
            <v>ELKERF5511GR</v>
          </cell>
          <cell r="AA126" t="str">
            <v/>
          </cell>
          <cell r="AB126">
            <v>0.5</v>
          </cell>
          <cell r="AC126" t="str">
            <v>겉감 1: 울 50%, 폴리에스터 30%, 아크릴 20% /겉감 2:  아크릴 100%</v>
          </cell>
          <cell r="AD126">
            <v>1</v>
          </cell>
          <cell r="AE126" t="str">
            <v>OML</v>
          </cell>
          <cell r="AF126">
            <v>50</v>
          </cell>
          <cell r="AG126" t="str">
            <v>동일모자</v>
          </cell>
          <cell r="AH126">
            <v>4</v>
          </cell>
          <cell r="AI126" t="str">
            <v>04</v>
          </cell>
          <cell r="AJ126" t="str">
            <v>M</v>
          </cell>
          <cell r="AK126" t="str">
            <v>CN</v>
          </cell>
          <cell r="AL126">
            <v>1</v>
          </cell>
          <cell r="AM126">
            <v>55000</v>
          </cell>
          <cell r="AN126">
            <v>41801</v>
          </cell>
          <cell r="AO126">
            <v>8333.3333333333321</v>
          </cell>
          <cell r="AP126">
            <v>9087.0600000000013</v>
          </cell>
          <cell r="AQ126">
            <v>753.72666666666919</v>
          </cell>
          <cell r="AR126">
            <v>460</v>
          </cell>
          <cell r="AS126">
            <v>0</v>
          </cell>
          <cell r="AT126">
            <v>20</v>
          </cell>
          <cell r="AU126">
            <v>480</v>
          </cell>
          <cell r="AV126">
            <v>6.9</v>
          </cell>
          <cell r="AW126">
            <v>0</v>
          </cell>
        </row>
        <row r="127">
          <cell r="Z127" t="str">
            <v>ELKERF5512RE</v>
          </cell>
          <cell r="AA127" t="str">
            <v/>
          </cell>
          <cell r="AB127">
            <v>0.5</v>
          </cell>
          <cell r="AC127" t="str">
            <v>겉감 1:  울40%, 폴리에스터 60%/겉감 2: 아크릴 100%</v>
          </cell>
          <cell r="AD127">
            <v>1</v>
          </cell>
          <cell r="AE127" t="str">
            <v>OSM</v>
          </cell>
          <cell r="AF127">
            <v>100</v>
          </cell>
          <cell r="AG127" t="str">
            <v>동일모자</v>
          </cell>
          <cell r="AH127">
            <v>4</v>
          </cell>
          <cell r="AI127" t="str">
            <v>04</v>
          </cell>
          <cell r="AJ127" t="str">
            <v>M</v>
          </cell>
          <cell r="AK127" t="str">
            <v>CN</v>
          </cell>
          <cell r="AL127">
            <v>1</v>
          </cell>
          <cell r="AM127">
            <v>55000</v>
          </cell>
          <cell r="AN127">
            <v>41801</v>
          </cell>
          <cell r="AO127">
            <v>8333.3333333333321</v>
          </cell>
          <cell r="AP127">
            <v>9257.8000000000011</v>
          </cell>
          <cell r="AQ127">
            <v>924.46666666666897</v>
          </cell>
          <cell r="AR127">
            <v>506</v>
          </cell>
          <cell r="AS127">
            <v>0</v>
          </cell>
          <cell r="AT127">
            <v>20</v>
          </cell>
          <cell r="AU127">
            <v>526</v>
          </cell>
          <cell r="AV127">
            <v>7</v>
          </cell>
          <cell r="AW127">
            <v>0</v>
          </cell>
        </row>
        <row r="128">
          <cell r="Z128" t="str">
            <v>ELKERF5512RE</v>
          </cell>
          <cell r="AA128" t="str">
            <v/>
          </cell>
          <cell r="AB128">
            <v>0.5</v>
          </cell>
          <cell r="AC128" t="str">
            <v>겉감 1:  울40%, 폴리에스터 60%/겉감 2: 아크릴 100%</v>
          </cell>
          <cell r="AD128">
            <v>1</v>
          </cell>
          <cell r="AE128" t="str">
            <v>OML</v>
          </cell>
          <cell r="AF128">
            <v>50</v>
          </cell>
          <cell r="AG128" t="str">
            <v>동일모자</v>
          </cell>
          <cell r="AH128">
            <v>4</v>
          </cell>
          <cell r="AI128" t="str">
            <v>04</v>
          </cell>
          <cell r="AJ128" t="str">
            <v>M</v>
          </cell>
          <cell r="AK128" t="str">
            <v>CN</v>
          </cell>
          <cell r="AL128">
            <v>1</v>
          </cell>
          <cell r="AM128">
            <v>55000</v>
          </cell>
          <cell r="AN128">
            <v>41801</v>
          </cell>
          <cell r="AO128">
            <v>8333.3333333333321</v>
          </cell>
          <cell r="AP128">
            <v>9257.8000000000011</v>
          </cell>
          <cell r="AQ128">
            <v>924.46666666666897</v>
          </cell>
          <cell r="AR128">
            <v>506</v>
          </cell>
          <cell r="AS128">
            <v>0</v>
          </cell>
          <cell r="AT128">
            <v>20</v>
          </cell>
          <cell r="AU128">
            <v>526</v>
          </cell>
          <cell r="AV128">
            <v>7</v>
          </cell>
          <cell r="AW128">
            <v>0</v>
          </cell>
        </row>
        <row r="129">
          <cell r="Z129" t="str">
            <v>ELKERF5513PK</v>
          </cell>
          <cell r="AA129" t="str">
            <v/>
          </cell>
          <cell r="AB129">
            <v>0.5</v>
          </cell>
          <cell r="AC129" t="str">
            <v xml:space="preserve">겉감 1:  울40%, 폴리에스터 60%/겉감 2:  아크릴 100% </v>
          </cell>
          <cell r="AD129">
            <v>1</v>
          </cell>
          <cell r="AE129" t="str">
            <v>OSM</v>
          </cell>
          <cell r="AF129">
            <v>100</v>
          </cell>
          <cell r="AG129" t="str">
            <v>동일모자</v>
          </cell>
          <cell r="AH129">
            <v>4</v>
          </cell>
          <cell r="AI129" t="str">
            <v>04</v>
          </cell>
          <cell r="AJ129" t="str">
            <v>M</v>
          </cell>
          <cell r="AK129" t="str">
            <v>CN</v>
          </cell>
          <cell r="AL129">
            <v>1</v>
          </cell>
          <cell r="AM129">
            <v>55000</v>
          </cell>
          <cell r="AN129">
            <v>41801</v>
          </cell>
          <cell r="AO129">
            <v>8333.3333333333321</v>
          </cell>
          <cell r="AP129">
            <v>9284.0600000000013</v>
          </cell>
          <cell r="AQ129">
            <v>950.72666666666919</v>
          </cell>
          <cell r="AR129">
            <v>657</v>
          </cell>
          <cell r="AS129">
            <v>0</v>
          </cell>
          <cell r="AT129">
            <v>20</v>
          </cell>
          <cell r="AU129">
            <v>677</v>
          </cell>
          <cell r="AV129">
            <v>6.9</v>
          </cell>
          <cell r="AW129">
            <v>0</v>
          </cell>
        </row>
        <row r="130">
          <cell r="Z130" t="str">
            <v>ELKERF5513PK</v>
          </cell>
          <cell r="AA130" t="str">
            <v/>
          </cell>
          <cell r="AB130">
            <v>0.5</v>
          </cell>
          <cell r="AC130" t="str">
            <v xml:space="preserve">겉감 1:  울40%, 폴리에스터 60%/겉감 2:  아크릴 100% </v>
          </cell>
          <cell r="AD130">
            <v>1</v>
          </cell>
          <cell r="AE130" t="str">
            <v>OML</v>
          </cell>
          <cell r="AF130">
            <v>50</v>
          </cell>
          <cell r="AG130" t="str">
            <v>동일모자</v>
          </cell>
          <cell r="AH130">
            <v>4</v>
          </cell>
          <cell r="AI130" t="str">
            <v>04</v>
          </cell>
          <cell r="AJ130" t="str">
            <v>M</v>
          </cell>
          <cell r="AK130" t="str">
            <v>CN</v>
          </cell>
          <cell r="AL130">
            <v>1</v>
          </cell>
          <cell r="AM130">
            <v>55000</v>
          </cell>
          <cell r="AN130">
            <v>41801</v>
          </cell>
          <cell r="AO130">
            <v>8333.3333333333321</v>
          </cell>
          <cell r="AP130">
            <v>9284.0600000000013</v>
          </cell>
          <cell r="AQ130">
            <v>950.72666666666919</v>
          </cell>
          <cell r="AR130">
            <v>657</v>
          </cell>
          <cell r="AS130">
            <v>0</v>
          </cell>
          <cell r="AT130">
            <v>20</v>
          </cell>
          <cell r="AU130">
            <v>677</v>
          </cell>
          <cell r="AV130">
            <v>6.9</v>
          </cell>
          <cell r="AW130">
            <v>0</v>
          </cell>
        </row>
        <row r="131">
          <cell r="Z131" t="str">
            <v/>
          </cell>
          <cell r="AA131" t="str">
            <v>R1</v>
          </cell>
          <cell r="AB131">
            <v>3</v>
          </cell>
          <cell r="AC131">
            <v>0</v>
          </cell>
          <cell r="AD131">
            <v>1</v>
          </cell>
          <cell r="AI131" t="str">
            <v/>
          </cell>
          <cell r="AL131" t="str">
            <v/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 t="str">
            <v/>
          </cell>
          <cell r="AU131">
            <v>0</v>
          </cell>
          <cell r="AV131">
            <v>0</v>
          </cell>
          <cell r="AW131">
            <v>0</v>
          </cell>
        </row>
        <row r="132">
          <cell r="Z132" t="str">
            <v>VBKTLF4503NY</v>
          </cell>
          <cell r="AA132" t="str">
            <v/>
          </cell>
          <cell r="AB132">
            <v>0.16666666666666666</v>
          </cell>
          <cell r="AC132">
            <v>0</v>
          </cell>
          <cell r="AD132">
            <v>1</v>
          </cell>
          <cell r="AE132" t="str">
            <v>XXS</v>
          </cell>
          <cell r="AF132">
            <v>80</v>
          </cell>
          <cell r="AG132" t="str">
            <v>EVERGREEN</v>
          </cell>
          <cell r="AH132">
            <v>1</v>
          </cell>
          <cell r="AI132" t="str">
            <v>01</v>
          </cell>
          <cell r="AJ132" t="str">
            <v>M</v>
          </cell>
          <cell r="AK132" t="str">
            <v>CN</v>
          </cell>
          <cell r="AL132">
            <v>1</v>
          </cell>
          <cell r="AM132">
            <v>65000</v>
          </cell>
          <cell r="AN132">
            <v>41803</v>
          </cell>
          <cell r="AO132">
            <v>11818.181818181818</v>
          </cell>
          <cell r="AP132">
            <v>12468.924999999999</v>
          </cell>
          <cell r="AQ132">
            <v>650.74318181818126</v>
          </cell>
          <cell r="AR132">
            <v>0</v>
          </cell>
          <cell r="AS132">
            <v>70</v>
          </cell>
          <cell r="AT132">
            <v>0</v>
          </cell>
          <cell r="AU132">
            <v>70</v>
          </cell>
          <cell r="AV132">
            <v>9.5</v>
          </cell>
          <cell r="AW132">
            <v>0</v>
          </cell>
        </row>
        <row r="133">
          <cell r="Z133" t="str">
            <v>VBKTLF4503NY</v>
          </cell>
          <cell r="AA133" t="str">
            <v/>
          </cell>
          <cell r="AB133">
            <v>0.16666666666666666</v>
          </cell>
          <cell r="AC133">
            <v>0</v>
          </cell>
          <cell r="AD133">
            <v>1</v>
          </cell>
          <cell r="AE133" t="str">
            <v>OXS</v>
          </cell>
          <cell r="AF133">
            <v>100</v>
          </cell>
          <cell r="AG133" t="str">
            <v>EVERGREEN</v>
          </cell>
          <cell r="AH133">
            <v>1</v>
          </cell>
          <cell r="AI133" t="str">
            <v>01</v>
          </cell>
          <cell r="AJ133" t="str">
            <v>M</v>
          </cell>
          <cell r="AK133" t="str">
            <v>CN</v>
          </cell>
          <cell r="AL133">
            <v>1</v>
          </cell>
          <cell r="AM133">
            <v>65000</v>
          </cell>
          <cell r="AN133">
            <v>41803</v>
          </cell>
          <cell r="AO133">
            <v>11818.181818181818</v>
          </cell>
          <cell r="AP133">
            <v>12468.924999999999</v>
          </cell>
          <cell r="AQ133">
            <v>650.74318181818126</v>
          </cell>
          <cell r="AR133">
            <v>0</v>
          </cell>
          <cell r="AS133">
            <v>70</v>
          </cell>
          <cell r="AT133">
            <v>0</v>
          </cell>
          <cell r="AU133">
            <v>70</v>
          </cell>
          <cell r="AV133">
            <v>9.5</v>
          </cell>
          <cell r="AW133">
            <v>0</v>
          </cell>
        </row>
        <row r="134">
          <cell r="Z134" t="str">
            <v>VBKTLF4503NY</v>
          </cell>
          <cell r="AA134" t="str">
            <v/>
          </cell>
          <cell r="AB134">
            <v>0.16666666666666666</v>
          </cell>
          <cell r="AC134">
            <v>0</v>
          </cell>
          <cell r="AD134">
            <v>1</v>
          </cell>
          <cell r="AE134" t="str">
            <v>OSS</v>
          </cell>
          <cell r="AF134">
            <v>100</v>
          </cell>
          <cell r="AG134" t="str">
            <v>EVERGREEN</v>
          </cell>
          <cell r="AH134">
            <v>1</v>
          </cell>
          <cell r="AI134" t="str">
            <v>01</v>
          </cell>
          <cell r="AJ134" t="str">
            <v>M</v>
          </cell>
          <cell r="AK134" t="str">
            <v>CN</v>
          </cell>
          <cell r="AL134">
            <v>1</v>
          </cell>
          <cell r="AM134">
            <v>65000</v>
          </cell>
          <cell r="AN134">
            <v>41803</v>
          </cell>
          <cell r="AO134">
            <v>11818.181818181818</v>
          </cell>
          <cell r="AP134">
            <v>12468.924999999999</v>
          </cell>
          <cell r="AQ134">
            <v>650.74318181818126</v>
          </cell>
          <cell r="AR134">
            <v>0</v>
          </cell>
          <cell r="AS134">
            <v>70</v>
          </cell>
          <cell r="AT134">
            <v>0</v>
          </cell>
          <cell r="AU134">
            <v>70</v>
          </cell>
          <cell r="AV134">
            <v>9.5</v>
          </cell>
          <cell r="AW134">
            <v>0</v>
          </cell>
        </row>
        <row r="135">
          <cell r="Z135" t="str">
            <v>VBKTLF4503NY</v>
          </cell>
          <cell r="AA135" t="str">
            <v/>
          </cell>
          <cell r="AB135">
            <v>0.16666666666666666</v>
          </cell>
          <cell r="AC135">
            <v>0</v>
          </cell>
          <cell r="AD135">
            <v>1</v>
          </cell>
          <cell r="AE135" t="str">
            <v>OMM</v>
          </cell>
          <cell r="AF135">
            <v>100</v>
          </cell>
          <cell r="AG135" t="str">
            <v>EVERGREEN</v>
          </cell>
          <cell r="AH135">
            <v>1</v>
          </cell>
          <cell r="AI135" t="str">
            <v>01</v>
          </cell>
          <cell r="AJ135" t="str">
            <v>M</v>
          </cell>
          <cell r="AK135" t="str">
            <v>CN</v>
          </cell>
          <cell r="AL135">
            <v>1</v>
          </cell>
          <cell r="AM135">
            <v>65000</v>
          </cell>
          <cell r="AN135">
            <v>41803</v>
          </cell>
          <cell r="AO135">
            <v>11818.181818181818</v>
          </cell>
          <cell r="AP135">
            <v>12468.924999999999</v>
          </cell>
          <cell r="AQ135">
            <v>650.74318181818126</v>
          </cell>
          <cell r="AR135">
            <v>0</v>
          </cell>
          <cell r="AS135">
            <v>70</v>
          </cell>
          <cell r="AT135">
            <v>0</v>
          </cell>
          <cell r="AU135">
            <v>70</v>
          </cell>
          <cell r="AV135">
            <v>9.5</v>
          </cell>
          <cell r="AW135">
            <v>0</v>
          </cell>
        </row>
        <row r="136">
          <cell r="Z136" t="str">
            <v>VBKTLF4503NY</v>
          </cell>
          <cell r="AA136" t="str">
            <v/>
          </cell>
          <cell r="AB136">
            <v>0.16666666666666666</v>
          </cell>
          <cell r="AC136">
            <v>0</v>
          </cell>
          <cell r="AD136">
            <v>1</v>
          </cell>
          <cell r="AE136" t="str">
            <v>OLL</v>
          </cell>
          <cell r="AF136">
            <v>80</v>
          </cell>
          <cell r="AG136" t="str">
            <v>EVERGREEN</v>
          </cell>
          <cell r="AH136">
            <v>1</v>
          </cell>
          <cell r="AI136" t="str">
            <v>01</v>
          </cell>
          <cell r="AJ136" t="str">
            <v>M</v>
          </cell>
          <cell r="AK136" t="str">
            <v>CN</v>
          </cell>
          <cell r="AL136">
            <v>1</v>
          </cell>
          <cell r="AM136">
            <v>65000</v>
          </cell>
          <cell r="AN136">
            <v>41803</v>
          </cell>
          <cell r="AO136">
            <v>11818.181818181818</v>
          </cell>
          <cell r="AP136">
            <v>12468.924999999999</v>
          </cell>
          <cell r="AQ136">
            <v>650.74318181818126</v>
          </cell>
          <cell r="AR136">
            <v>0</v>
          </cell>
          <cell r="AS136">
            <v>70</v>
          </cell>
          <cell r="AT136">
            <v>0</v>
          </cell>
          <cell r="AU136">
            <v>70</v>
          </cell>
          <cell r="AV136">
            <v>9.5</v>
          </cell>
          <cell r="AW136">
            <v>0</v>
          </cell>
        </row>
        <row r="137">
          <cell r="Z137" t="str">
            <v>VBKTLF4503NY</v>
          </cell>
          <cell r="AA137" t="str">
            <v/>
          </cell>
          <cell r="AB137">
            <v>0.16666666666666666</v>
          </cell>
          <cell r="AC137">
            <v>0</v>
          </cell>
          <cell r="AD137">
            <v>1</v>
          </cell>
          <cell r="AE137" t="str">
            <v>OXL</v>
          </cell>
          <cell r="AF137">
            <v>80</v>
          </cell>
          <cell r="AG137" t="str">
            <v>EVERGREEN</v>
          </cell>
          <cell r="AH137">
            <v>1</v>
          </cell>
          <cell r="AI137" t="str">
            <v>01</v>
          </cell>
          <cell r="AJ137" t="str">
            <v>M</v>
          </cell>
          <cell r="AK137" t="str">
            <v>CN</v>
          </cell>
          <cell r="AL137">
            <v>1</v>
          </cell>
          <cell r="AM137">
            <v>65000</v>
          </cell>
          <cell r="AN137">
            <v>41803</v>
          </cell>
          <cell r="AO137">
            <v>11818.181818181818</v>
          </cell>
          <cell r="AP137">
            <v>12468.924999999999</v>
          </cell>
          <cell r="AQ137">
            <v>650.74318181818126</v>
          </cell>
          <cell r="AR137">
            <v>0</v>
          </cell>
          <cell r="AS137">
            <v>70</v>
          </cell>
          <cell r="AT137">
            <v>0</v>
          </cell>
          <cell r="AU137">
            <v>70</v>
          </cell>
          <cell r="AV137">
            <v>9.5</v>
          </cell>
          <cell r="AW137">
            <v>0</v>
          </cell>
        </row>
        <row r="138">
          <cell r="Z138" t="str">
            <v>VBKTLF4503BU</v>
          </cell>
          <cell r="AA138" t="str">
            <v/>
          </cell>
          <cell r="AB138">
            <v>0.16666666666666666</v>
          </cell>
          <cell r="AC138">
            <v>0</v>
          </cell>
          <cell r="AD138">
            <v>1</v>
          </cell>
          <cell r="AE138" t="str">
            <v>XXS</v>
          </cell>
          <cell r="AF138">
            <v>80</v>
          </cell>
          <cell r="AG138" t="str">
            <v>EVERGREEN</v>
          </cell>
          <cell r="AH138">
            <v>1</v>
          </cell>
          <cell r="AI138" t="str">
            <v>01</v>
          </cell>
          <cell r="AJ138" t="str">
            <v>M</v>
          </cell>
          <cell r="AK138" t="str">
            <v>CN</v>
          </cell>
          <cell r="AL138">
            <v>1</v>
          </cell>
          <cell r="AM138">
            <v>65000</v>
          </cell>
          <cell r="AN138">
            <v>41803</v>
          </cell>
          <cell r="AO138">
            <v>11818.181818181818</v>
          </cell>
          <cell r="AP138">
            <v>12468.924999999999</v>
          </cell>
          <cell r="AQ138">
            <v>650.74318181818126</v>
          </cell>
          <cell r="AR138">
            <v>0</v>
          </cell>
          <cell r="AS138">
            <v>70</v>
          </cell>
          <cell r="AT138">
            <v>0</v>
          </cell>
          <cell r="AU138">
            <v>70</v>
          </cell>
          <cell r="AV138">
            <v>9.5</v>
          </cell>
          <cell r="AW138">
            <v>0</v>
          </cell>
        </row>
        <row r="139">
          <cell r="Z139" t="str">
            <v>VBKTLF4503BU</v>
          </cell>
          <cell r="AA139" t="str">
            <v/>
          </cell>
          <cell r="AB139">
            <v>0.16666666666666666</v>
          </cell>
          <cell r="AC139">
            <v>0</v>
          </cell>
          <cell r="AD139">
            <v>1</v>
          </cell>
          <cell r="AE139" t="str">
            <v>OXS</v>
          </cell>
          <cell r="AF139">
            <v>100</v>
          </cell>
          <cell r="AG139" t="str">
            <v>EVERGREEN</v>
          </cell>
          <cell r="AH139">
            <v>1</v>
          </cell>
          <cell r="AI139" t="str">
            <v>01</v>
          </cell>
          <cell r="AJ139" t="str">
            <v>M</v>
          </cell>
          <cell r="AK139" t="str">
            <v>CN</v>
          </cell>
          <cell r="AL139">
            <v>1</v>
          </cell>
          <cell r="AM139">
            <v>65000</v>
          </cell>
          <cell r="AN139">
            <v>41803</v>
          </cell>
          <cell r="AO139">
            <v>11818.181818181818</v>
          </cell>
          <cell r="AP139">
            <v>12468.924999999999</v>
          </cell>
          <cell r="AQ139">
            <v>650.74318181818126</v>
          </cell>
          <cell r="AR139">
            <v>0</v>
          </cell>
          <cell r="AS139">
            <v>70</v>
          </cell>
          <cell r="AT139">
            <v>0</v>
          </cell>
          <cell r="AU139">
            <v>70</v>
          </cell>
          <cell r="AV139">
            <v>9.5</v>
          </cell>
          <cell r="AW139">
            <v>0</v>
          </cell>
        </row>
        <row r="140">
          <cell r="Z140" t="str">
            <v>VBKTLF4503BU</v>
          </cell>
          <cell r="AA140" t="str">
            <v/>
          </cell>
          <cell r="AB140">
            <v>0.16666666666666666</v>
          </cell>
          <cell r="AC140">
            <v>0</v>
          </cell>
          <cell r="AD140">
            <v>1</v>
          </cell>
          <cell r="AE140" t="str">
            <v>OSS</v>
          </cell>
          <cell r="AF140">
            <v>100</v>
          </cell>
          <cell r="AG140" t="str">
            <v>EVERGREEN</v>
          </cell>
          <cell r="AH140">
            <v>1</v>
          </cell>
          <cell r="AI140" t="str">
            <v>01</v>
          </cell>
          <cell r="AJ140" t="str">
            <v>M</v>
          </cell>
          <cell r="AK140" t="str">
            <v>CN</v>
          </cell>
          <cell r="AL140">
            <v>1</v>
          </cell>
          <cell r="AM140">
            <v>65000</v>
          </cell>
          <cell r="AN140">
            <v>41803</v>
          </cell>
          <cell r="AO140">
            <v>11818.181818181818</v>
          </cell>
          <cell r="AP140">
            <v>12468.924999999999</v>
          </cell>
          <cell r="AQ140">
            <v>650.74318181818126</v>
          </cell>
          <cell r="AR140">
            <v>0</v>
          </cell>
          <cell r="AS140">
            <v>70</v>
          </cell>
          <cell r="AT140">
            <v>0</v>
          </cell>
          <cell r="AU140">
            <v>70</v>
          </cell>
          <cell r="AV140">
            <v>9.5</v>
          </cell>
          <cell r="AW140">
            <v>0</v>
          </cell>
        </row>
        <row r="141">
          <cell r="Z141" t="str">
            <v>VBKTLF4503BU</v>
          </cell>
          <cell r="AA141" t="str">
            <v/>
          </cell>
          <cell r="AB141">
            <v>0.16666666666666666</v>
          </cell>
          <cell r="AC141">
            <v>0</v>
          </cell>
          <cell r="AD141">
            <v>1</v>
          </cell>
          <cell r="AE141" t="str">
            <v>OMM</v>
          </cell>
          <cell r="AF141">
            <v>100</v>
          </cell>
          <cell r="AG141" t="str">
            <v>EVERGREEN</v>
          </cell>
          <cell r="AH141">
            <v>1</v>
          </cell>
          <cell r="AI141" t="str">
            <v>01</v>
          </cell>
          <cell r="AJ141" t="str">
            <v>M</v>
          </cell>
          <cell r="AK141" t="str">
            <v>CN</v>
          </cell>
          <cell r="AL141">
            <v>1</v>
          </cell>
          <cell r="AM141">
            <v>65000</v>
          </cell>
          <cell r="AN141">
            <v>41803</v>
          </cell>
          <cell r="AO141">
            <v>11818.181818181818</v>
          </cell>
          <cell r="AP141">
            <v>12468.924999999999</v>
          </cell>
          <cell r="AQ141">
            <v>650.74318181818126</v>
          </cell>
          <cell r="AR141">
            <v>0</v>
          </cell>
          <cell r="AS141">
            <v>70</v>
          </cell>
          <cell r="AT141">
            <v>0</v>
          </cell>
          <cell r="AU141">
            <v>70</v>
          </cell>
          <cell r="AV141">
            <v>9.5</v>
          </cell>
          <cell r="AW141">
            <v>0</v>
          </cell>
        </row>
        <row r="142">
          <cell r="Z142" t="str">
            <v>VBKTLF4503BU</v>
          </cell>
          <cell r="AA142" t="str">
            <v/>
          </cell>
          <cell r="AB142">
            <v>0.16666666666666666</v>
          </cell>
          <cell r="AC142">
            <v>0</v>
          </cell>
          <cell r="AD142">
            <v>1</v>
          </cell>
          <cell r="AE142" t="str">
            <v>OLL</v>
          </cell>
          <cell r="AF142">
            <v>80</v>
          </cell>
          <cell r="AG142" t="str">
            <v>EVERGREEN</v>
          </cell>
          <cell r="AH142">
            <v>1</v>
          </cell>
          <cell r="AI142" t="str">
            <v>01</v>
          </cell>
          <cell r="AJ142" t="str">
            <v>M</v>
          </cell>
          <cell r="AK142" t="str">
            <v>CN</v>
          </cell>
          <cell r="AL142">
            <v>1</v>
          </cell>
          <cell r="AM142">
            <v>65000</v>
          </cell>
          <cell r="AN142">
            <v>41803</v>
          </cell>
          <cell r="AO142">
            <v>11818.181818181818</v>
          </cell>
          <cell r="AP142">
            <v>12468.924999999999</v>
          </cell>
          <cell r="AQ142">
            <v>650.74318181818126</v>
          </cell>
          <cell r="AR142">
            <v>0</v>
          </cell>
          <cell r="AS142">
            <v>70</v>
          </cell>
          <cell r="AT142">
            <v>0</v>
          </cell>
          <cell r="AU142">
            <v>70</v>
          </cell>
          <cell r="AV142">
            <v>9.5</v>
          </cell>
          <cell r="AW142">
            <v>0</v>
          </cell>
        </row>
        <row r="143">
          <cell r="Z143" t="str">
            <v>VBKTLF4503BU</v>
          </cell>
          <cell r="AA143" t="str">
            <v/>
          </cell>
          <cell r="AB143">
            <v>0.16666666666666666</v>
          </cell>
          <cell r="AC143">
            <v>0</v>
          </cell>
          <cell r="AD143">
            <v>1</v>
          </cell>
          <cell r="AE143" t="str">
            <v>OXL</v>
          </cell>
          <cell r="AF143">
            <v>80</v>
          </cell>
          <cell r="AG143" t="str">
            <v>EVERGREEN</v>
          </cell>
          <cell r="AH143">
            <v>1</v>
          </cell>
          <cell r="AI143" t="str">
            <v>01</v>
          </cell>
          <cell r="AJ143" t="str">
            <v>M</v>
          </cell>
          <cell r="AK143" t="str">
            <v>CN</v>
          </cell>
          <cell r="AL143">
            <v>1</v>
          </cell>
          <cell r="AM143">
            <v>65000</v>
          </cell>
          <cell r="AN143">
            <v>41803</v>
          </cell>
          <cell r="AO143">
            <v>11818.181818181818</v>
          </cell>
          <cell r="AP143">
            <v>12468.924999999999</v>
          </cell>
          <cell r="AQ143">
            <v>650.74318181818126</v>
          </cell>
          <cell r="AR143">
            <v>0</v>
          </cell>
          <cell r="AS143">
            <v>70</v>
          </cell>
          <cell r="AT143">
            <v>0</v>
          </cell>
          <cell r="AU143">
            <v>70</v>
          </cell>
          <cell r="AV143">
            <v>9.5</v>
          </cell>
          <cell r="AW143">
            <v>0</v>
          </cell>
        </row>
        <row r="144">
          <cell r="Z144" t="str">
            <v/>
          </cell>
          <cell r="AA144" t="str">
            <v>R1</v>
          </cell>
          <cell r="AB144">
            <v>2</v>
          </cell>
          <cell r="AC144">
            <v>0</v>
          </cell>
          <cell r="AD144">
            <v>1</v>
          </cell>
          <cell r="AI144" t="str">
            <v/>
          </cell>
          <cell r="AL144" t="str">
            <v/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 t="str">
            <v/>
          </cell>
          <cell r="AU144">
            <v>0</v>
          </cell>
          <cell r="AV144">
            <v>0</v>
          </cell>
          <cell r="AW144">
            <v>0</v>
          </cell>
        </row>
        <row r="145">
          <cell r="Z145" t="str">
            <v>ELKJPF5502RE</v>
          </cell>
          <cell r="AA145" t="str">
            <v/>
          </cell>
          <cell r="AB145">
            <v>0.25</v>
          </cell>
          <cell r="AC145">
            <v>0</v>
          </cell>
          <cell r="AD145">
            <v>1</v>
          </cell>
          <cell r="AE145" t="str">
            <v>OXS</v>
          </cell>
          <cell r="AF145">
            <v>60</v>
          </cell>
          <cell r="AG145" t="str">
            <v>대경</v>
          </cell>
          <cell r="AH145">
            <v>1</v>
          </cell>
          <cell r="AI145" t="str">
            <v>01</v>
          </cell>
          <cell r="AJ145" t="str">
            <v>M</v>
          </cell>
          <cell r="AK145" t="str">
            <v>IN</v>
          </cell>
          <cell r="AL145">
            <v>1</v>
          </cell>
          <cell r="AM145">
            <v>218000</v>
          </cell>
          <cell r="AN145">
            <v>41801</v>
          </cell>
          <cell r="AO145">
            <v>44040.404040404042</v>
          </cell>
          <cell r="AP145">
            <v>52861.25</v>
          </cell>
          <cell r="AQ145">
            <v>8820.8459595959575</v>
          </cell>
          <cell r="AR145">
            <v>0</v>
          </cell>
          <cell r="AS145">
            <v>20</v>
          </cell>
          <cell r="AT145">
            <v>0</v>
          </cell>
          <cell r="AU145">
            <v>20</v>
          </cell>
          <cell r="AV145">
            <v>45.75</v>
          </cell>
          <cell r="AW145">
            <v>0</v>
          </cell>
        </row>
        <row r="146">
          <cell r="Z146" t="str">
            <v>ELKJPF5502RE</v>
          </cell>
          <cell r="AA146" t="str">
            <v/>
          </cell>
          <cell r="AB146">
            <v>0.25</v>
          </cell>
          <cell r="AC146">
            <v>0</v>
          </cell>
          <cell r="AD146">
            <v>1</v>
          </cell>
          <cell r="AE146" t="str">
            <v>OSS</v>
          </cell>
          <cell r="AF146">
            <v>80</v>
          </cell>
          <cell r="AG146" t="str">
            <v>대경</v>
          </cell>
          <cell r="AH146">
            <v>1</v>
          </cell>
          <cell r="AI146" t="str">
            <v>01</v>
          </cell>
          <cell r="AJ146" t="str">
            <v>M</v>
          </cell>
          <cell r="AK146" t="str">
            <v>IN</v>
          </cell>
          <cell r="AL146">
            <v>1</v>
          </cell>
          <cell r="AM146">
            <v>218000</v>
          </cell>
          <cell r="AN146">
            <v>41801</v>
          </cell>
          <cell r="AO146">
            <v>44040.404040404042</v>
          </cell>
          <cell r="AP146">
            <v>52861.25</v>
          </cell>
          <cell r="AQ146">
            <v>8820.8459595959575</v>
          </cell>
          <cell r="AR146">
            <v>0</v>
          </cell>
          <cell r="AS146">
            <v>20</v>
          </cell>
          <cell r="AT146">
            <v>0</v>
          </cell>
          <cell r="AU146">
            <v>20</v>
          </cell>
          <cell r="AV146">
            <v>45.75</v>
          </cell>
          <cell r="AW146">
            <v>0</v>
          </cell>
        </row>
        <row r="147">
          <cell r="Z147" t="str">
            <v>ELKJPF5502RE</v>
          </cell>
          <cell r="AA147" t="str">
            <v/>
          </cell>
          <cell r="AB147">
            <v>0.25</v>
          </cell>
          <cell r="AC147">
            <v>0</v>
          </cell>
          <cell r="AD147">
            <v>1</v>
          </cell>
          <cell r="AE147" t="str">
            <v>OMM</v>
          </cell>
          <cell r="AF147">
            <v>60</v>
          </cell>
          <cell r="AG147" t="str">
            <v>대경</v>
          </cell>
          <cell r="AH147">
            <v>1</v>
          </cell>
          <cell r="AI147" t="str">
            <v>01</v>
          </cell>
          <cell r="AJ147" t="str">
            <v>M</v>
          </cell>
          <cell r="AK147" t="str">
            <v>IN</v>
          </cell>
          <cell r="AL147">
            <v>1</v>
          </cell>
          <cell r="AM147">
            <v>218000</v>
          </cell>
          <cell r="AN147">
            <v>41801</v>
          </cell>
          <cell r="AO147">
            <v>44040.404040404042</v>
          </cell>
          <cell r="AP147">
            <v>52861.25</v>
          </cell>
          <cell r="AQ147">
            <v>8820.8459595959575</v>
          </cell>
          <cell r="AR147">
            <v>0</v>
          </cell>
          <cell r="AS147">
            <v>20</v>
          </cell>
          <cell r="AT147">
            <v>0</v>
          </cell>
          <cell r="AU147">
            <v>20</v>
          </cell>
          <cell r="AV147">
            <v>45.75</v>
          </cell>
          <cell r="AW147">
            <v>0</v>
          </cell>
        </row>
        <row r="148">
          <cell r="Z148" t="str">
            <v>ELKJPF5502RE</v>
          </cell>
          <cell r="AA148" t="str">
            <v/>
          </cell>
          <cell r="AB148">
            <v>0.25</v>
          </cell>
          <cell r="AC148">
            <v>0</v>
          </cell>
          <cell r="AD148">
            <v>1</v>
          </cell>
          <cell r="AE148" t="str">
            <v>OLL</v>
          </cell>
          <cell r="AF148">
            <v>50</v>
          </cell>
          <cell r="AG148" t="str">
            <v>대경</v>
          </cell>
          <cell r="AH148">
            <v>1</v>
          </cell>
          <cell r="AI148" t="str">
            <v>01</v>
          </cell>
          <cell r="AJ148" t="str">
            <v>M</v>
          </cell>
          <cell r="AK148" t="str">
            <v>IN</v>
          </cell>
          <cell r="AL148">
            <v>1</v>
          </cell>
          <cell r="AM148">
            <v>218000</v>
          </cell>
          <cell r="AN148">
            <v>41801</v>
          </cell>
          <cell r="AO148">
            <v>44040.404040404042</v>
          </cell>
          <cell r="AP148">
            <v>52861.25</v>
          </cell>
          <cell r="AQ148">
            <v>8820.8459595959575</v>
          </cell>
          <cell r="AR148">
            <v>0</v>
          </cell>
          <cell r="AS148">
            <v>20</v>
          </cell>
          <cell r="AT148">
            <v>0</v>
          </cell>
          <cell r="AU148">
            <v>20</v>
          </cell>
          <cell r="AV148">
            <v>45.75</v>
          </cell>
          <cell r="AW148">
            <v>0</v>
          </cell>
        </row>
        <row r="149">
          <cell r="Z149" t="str">
            <v>ELKJPF5502YE</v>
          </cell>
          <cell r="AA149" t="str">
            <v/>
          </cell>
          <cell r="AB149">
            <v>0.25</v>
          </cell>
          <cell r="AC149">
            <v>0</v>
          </cell>
          <cell r="AD149">
            <v>1</v>
          </cell>
          <cell r="AE149" t="str">
            <v>OXS</v>
          </cell>
          <cell r="AF149">
            <v>60</v>
          </cell>
          <cell r="AG149" t="str">
            <v>대경</v>
          </cell>
          <cell r="AH149">
            <v>1</v>
          </cell>
          <cell r="AI149" t="str">
            <v>01</v>
          </cell>
          <cell r="AJ149" t="str">
            <v>M</v>
          </cell>
          <cell r="AK149" t="str">
            <v>IN</v>
          </cell>
          <cell r="AL149">
            <v>1</v>
          </cell>
          <cell r="AM149">
            <v>218000</v>
          </cell>
          <cell r="AN149">
            <v>41801</v>
          </cell>
          <cell r="AO149">
            <v>44040.404040404042</v>
          </cell>
          <cell r="AP149">
            <v>52861.25</v>
          </cell>
          <cell r="AQ149">
            <v>8820.8459595959575</v>
          </cell>
          <cell r="AR149">
            <v>0</v>
          </cell>
          <cell r="AS149">
            <v>20</v>
          </cell>
          <cell r="AT149">
            <v>0</v>
          </cell>
          <cell r="AU149">
            <v>20</v>
          </cell>
          <cell r="AV149">
            <v>45.75</v>
          </cell>
          <cell r="AW149">
            <v>0</v>
          </cell>
        </row>
        <row r="150">
          <cell r="Z150" t="str">
            <v>ELKJPF5502YE</v>
          </cell>
          <cell r="AA150" t="str">
            <v/>
          </cell>
          <cell r="AB150">
            <v>0.25</v>
          </cell>
          <cell r="AC150">
            <v>0</v>
          </cell>
          <cell r="AD150">
            <v>1</v>
          </cell>
          <cell r="AE150" t="str">
            <v>OSS</v>
          </cell>
          <cell r="AF150">
            <v>80</v>
          </cell>
          <cell r="AG150" t="str">
            <v>대경</v>
          </cell>
          <cell r="AH150">
            <v>1</v>
          </cell>
          <cell r="AI150" t="str">
            <v>01</v>
          </cell>
          <cell r="AJ150" t="str">
            <v>M</v>
          </cell>
          <cell r="AK150" t="str">
            <v>IN</v>
          </cell>
          <cell r="AL150">
            <v>1</v>
          </cell>
          <cell r="AM150">
            <v>218000</v>
          </cell>
          <cell r="AN150">
            <v>41801</v>
          </cell>
          <cell r="AO150">
            <v>44040.404040404042</v>
          </cell>
          <cell r="AP150">
            <v>52861.25</v>
          </cell>
          <cell r="AQ150">
            <v>8820.8459595959575</v>
          </cell>
          <cell r="AR150">
            <v>0</v>
          </cell>
          <cell r="AS150">
            <v>20</v>
          </cell>
          <cell r="AT150">
            <v>0</v>
          </cell>
          <cell r="AU150">
            <v>20</v>
          </cell>
          <cell r="AV150">
            <v>45.75</v>
          </cell>
          <cell r="AW150">
            <v>0</v>
          </cell>
        </row>
        <row r="151">
          <cell r="Z151" t="str">
            <v>ELKJPF5502YE</v>
          </cell>
          <cell r="AA151" t="str">
            <v/>
          </cell>
          <cell r="AB151">
            <v>0.25</v>
          </cell>
          <cell r="AC151">
            <v>0</v>
          </cell>
          <cell r="AD151">
            <v>1</v>
          </cell>
          <cell r="AE151" t="str">
            <v>OMM</v>
          </cell>
          <cell r="AF151">
            <v>60</v>
          </cell>
          <cell r="AG151" t="str">
            <v>대경</v>
          </cell>
          <cell r="AH151">
            <v>1</v>
          </cell>
          <cell r="AI151" t="str">
            <v>01</v>
          </cell>
          <cell r="AJ151" t="str">
            <v>M</v>
          </cell>
          <cell r="AK151" t="str">
            <v>IN</v>
          </cell>
          <cell r="AL151">
            <v>1</v>
          </cell>
          <cell r="AM151">
            <v>218000</v>
          </cell>
          <cell r="AN151">
            <v>41801</v>
          </cell>
          <cell r="AO151">
            <v>44040.404040404042</v>
          </cell>
          <cell r="AP151">
            <v>52861.25</v>
          </cell>
          <cell r="AQ151">
            <v>8820.8459595959575</v>
          </cell>
          <cell r="AR151">
            <v>0</v>
          </cell>
          <cell r="AS151">
            <v>20</v>
          </cell>
          <cell r="AT151">
            <v>0</v>
          </cell>
          <cell r="AU151">
            <v>20</v>
          </cell>
          <cell r="AV151">
            <v>45.75</v>
          </cell>
          <cell r="AW151">
            <v>0</v>
          </cell>
        </row>
        <row r="152">
          <cell r="Z152" t="str">
            <v>ELKJPF5502YE</v>
          </cell>
          <cell r="AA152" t="str">
            <v/>
          </cell>
          <cell r="AB152">
            <v>0.25</v>
          </cell>
          <cell r="AC152">
            <v>0</v>
          </cell>
          <cell r="AD152">
            <v>1</v>
          </cell>
          <cell r="AE152" t="str">
            <v>OLL</v>
          </cell>
          <cell r="AF152">
            <v>50</v>
          </cell>
          <cell r="AG152" t="str">
            <v>대경</v>
          </cell>
          <cell r="AH152">
            <v>1</v>
          </cell>
          <cell r="AI152" t="str">
            <v>01</v>
          </cell>
          <cell r="AJ152" t="str">
            <v>M</v>
          </cell>
          <cell r="AK152" t="str">
            <v>IN</v>
          </cell>
          <cell r="AL152">
            <v>1</v>
          </cell>
          <cell r="AM152">
            <v>218000</v>
          </cell>
          <cell r="AN152">
            <v>41801</v>
          </cell>
          <cell r="AO152">
            <v>44040.404040404042</v>
          </cell>
          <cell r="AP152">
            <v>52861.25</v>
          </cell>
          <cell r="AQ152">
            <v>8820.8459595959575</v>
          </cell>
          <cell r="AR152">
            <v>0</v>
          </cell>
          <cell r="AS152">
            <v>20</v>
          </cell>
          <cell r="AT152">
            <v>0</v>
          </cell>
          <cell r="AU152">
            <v>20</v>
          </cell>
          <cell r="AV152">
            <v>45.75</v>
          </cell>
          <cell r="AW152">
            <v>0</v>
          </cell>
        </row>
        <row r="153">
          <cell r="Z153" t="str">
            <v>ELKJPF5502BL</v>
          </cell>
          <cell r="AA153" t="str">
            <v/>
          </cell>
          <cell r="AB153">
            <v>0.25</v>
          </cell>
          <cell r="AC153">
            <v>0</v>
          </cell>
          <cell r="AD153">
            <v>1</v>
          </cell>
          <cell r="AE153" t="str">
            <v>OXS</v>
          </cell>
          <cell r="AF153">
            <v>60</v>
          </cell>
          <cell r="AG153" t="str">
            <v>대경</v>
          </cell>
          <cell r="AH153">
            <v>1</v>
          </cell>
          <cell r="AI153" t="str">
            <v>01</v>
          </cell>
          <cell r="AJ153" t="str">
            <v>M</v>
          </cell>
          <cell r="AK153" t="str">
            <v>IN</v>
          </cell>
          <cell r="AL153">
            <v>1</v>
          </cell>
          <cell r="AM153">
            <v>218000</v>
          </cell>
          <cell r="AN153">
            <v>41801</v>
          </cell>
          <cell r="AO153">
            <v>44040.404040404042</v>
          </cell>
          <cell r="AP153">
            <v>52861.25</v>
          </cell>
          <cell r="AQ153">
            <v>8820.8459595959575</v>
          </cell>
          <cell r="AR153">
            <v>0</v>
          </cell>
          <cell r="AS153">
            <v>20</v>
          </cell>
          <cell r="AT153">
            <v>0</v>
          </cell>
          <cell r="AU153">
            <v>20</v>
          </cell>
          <cell r="AV153">
            <v>45.75</v>
          </cell>
          <cell r="AW153">
            <v>0</v>
          </cell>
        </row>
        <row r="154">
          <cell r="Z154" t="str">
            <v>ELKJPF5502BL</v>
          </cell>
          <cell r="AA154" t="str">
            <v/>
          </cell>
          <cell r="AB154">
            <v>0.25</v>
          </cell>
          <cell r="AC154">
            <v>0</v>
          </cell>
          <cell r="AD154">
            <v>1</v>
          </cell>
          <cell r="AE154" t="str">
            <v>OSS</v>
          </cell>
          <cell r="AF154">
            <v>80</v>
          </cell>
          <cell r="AG154" t="str">
            <v>대경</v>
          </cell>
          <cell r="AH154">
            <v>1</v>
          </cell>
          <cell r="AI154" t="str">
            <v>01</v>
          </cell>
          <cell r="AJ154" t="str">
            <v>M</v>
          </cell>
          <cell r="AK154" t="str">
            <v>IN</v>
          </cell>
          <cell r="AL154">
            <v>1</v>
          </cell>
          <cell r="AM154">
            <v>218000</v>
          </cell>
          <cell r="AN154">
            <v>41801</v>
          </cell>
          <cell r="AO154">
            <v>44040.404040404042</v>
          </cell>
          <cell r="AP154">
            <v>52861.25</v>
          </cell>
          <cell r="AQ154">
            <v>8820.8459595959575</v>
          </cell>
          <cell r="AR154">
            <v>0</v>
          </cell>
          <cell r="AS154">
            <v>20</v>
          </cell>
          <cell r="AT154">
            <v>0</v>
          </cell>
          <cell r="AU154">
            <v>20</v>
          </cell>
          <cell r="AV154">
            <v>45.75</v>
          </cell>
          <cell r="AW154">
            <v>0</v>
          </cell>
        </row>
        <row r="155">
          <cell r="Z155" t="str">
            <v>ELKJPF5502BL</v>
          </cell>
          <cell r="AA155" t="str">
            <v/>
          </cell>
          <cell r="AB155">
            <v>0.25</v>
          </cell>
          <cell r="AC155">
            <v>0</v>
          </cell>
          <cell r="AD155">
            <v>1</v>
          </cell>
          <cell r="AE155" t="str">
            <v>OMM</v>
          </cell>
          <cell r="AF155">
            <v>60</v>
          </cell>
          <cell r="AG155" t="str">
            <v>대경</v>
          </cell>
          <cell r="AH155">
            <v>1</v>
          </cell>
          <cell r="AI155" t="str">
            <v>01</v>
          </cell>
          <cell r="AJ155" t="str">
            <v>M</v>
          </cell>
          <cell r="AK155" t="str">
            <v>IN</v>
          </cell>
          <cell r="AL155">
            <v>1</v>
          </cell>
          <cell r="AM155">
            <v>218000</v>
          </cell>
          <cell r="AN155">
            <v>41801</v>
          </cell>
          <cell r="AO155">
            <v>44040.404040404042</v>
          </cell>
          <cell r="AP155">
            <v>52861.25</v>
          </cell>
          <cell r="AQ155">
            <v>8820.8459595959575</v>
          </cell>
          <cell r="AR155">
            <v>0</v>
          </cell>
          <cell r="AS155">
            <v>20</v>
          </cell>
          <cell r="AT155">
            <v>0</v>
          </cell>
          <cell r="AU155">
            <v>20</v>
          </cell>
          <cell r="AV155">
            <v>45.75</v>
          </cell>
          <cell r="AW155">
            <v>0</v>
          </cell>
        </row>
        <row r="156">
          <cell r="Z156" t="str">
            <v>ELKJPF5502BL</v>
          </cell>
          <cell r="AA156" t="str">
            <v/>
          </cell>
          <cell r="AB156">
            <v>0.25</v>
          </cell>
          <cell r="AC156">
            <v>0</v>
          </cell>
          <cell r="AD156">
            <v>1</v>
          </cell>
          <cell r="AE156" t="str">
            <v>OLL</v>
          </cell>
          <cell r="AF156">
            <v>50</v>
          </cell>
          <cell r="AG156" t="str">
            <v>대경</v>
          </cell>
          <cell r="AH156">
            <v>1</v>
          </cell>
          <cell r="AI156" t="str">
            <v>01</v>
          </cell>
          <cell r="AJ156" t="str">
            <v>M</v>
          </cell>
          <cell r="AK156" t="str">
            <v>IN</v>
          </cell>
          <cell r="AL156">
            <v>1</v>
          </cell>
          <cell r="AM156">
            <v>218000</v>
          </cell>
          <cell r="AN156">
            <v>41801</v>
          </cell>
          <cell r="AO156">
            <v>44040.404040404042</v>
          </cell>
          <cell r="AP156">
            <v>52861.25</v>
          </cell>
          <cell r="AQ156">
            <v>8820.8459595959575</v>
          </cell>
          <cell r="AR156">
            <v>0</v>
          </cell>
          <cell r="AS156">
            <v>20</v>
          </cell>
          <cell r="AT156">
            <v>0</v>
          </cell>
          <cell r="AU156">
            <v>20</v>
          </cell>
          <cell r="AV156">
            <v>45.75</v>
          </cell>
          <cell r="AW156">
            <v>0</v>
          </cell>
        </row>
        <row r="157">
          <cell r="Z157" t="str">
            <v>ELKPTF5503BK</v>
          </cell>
          <cell r="AA157" t="str">
            <v/>
          </cell>
          <cell r="AB157">
            <v>0.2</v>
          </cell>
          <cell r="AC157">
            <v>0</v>
          </cell>
          <cell r="AD157">
            <v>1</v>
          </cell>
          <cell r="AE157" t="str">
            <v>OXS</v>
          </cell>
          <cell r="AF157">
            <v>70</v>
          </cell>
          <cell r="AG157" t="str">
            <v>대경</v>
          </cell>
          <cell r="AH157">
            <v>1</v>
          </cell>
          <cell r="AI157" t="str">
            <v>01</v>
          </cell>
          <cell r="AJ157" t="str">
            <v>M</v>
          </cell>
          <cell r="AK157" t="str">
            <v>IN</v>
          </cell>
          <cell r="AL157">
            <v>1</v>
          </cell>
          <cell r="AM157">
            <v>89000</v>
          </cell>
          <cell r="AN157">
            <v>41801</v>
          </cell>
          <cell r="AO157">
            <v>17979.797979797979</v>
          </cell>
          <cell r="AP157">
            <v>20290.250000000004</v>
          </cell>
          <cell r="AQ157">
            <v>2310.4520202020249</v>
          </cell>
          <cell r="AR157">
            <v>0</v>
          </cell>
          <cell r="AS157">
            <v>20</v>
          </cell>
          <cell r="AT157">
            <v>0</v>
          </cell>
          <cell r="AU157">
            <v>20</v>
          </cell>
          <cell r="AV157">
            <v>17.55</v>
          </cell>
          <cell r="AW157">
            <v>0</v>
          </cell>
        </row>
        <row r="158">
          <cell r="Z158" t="str">
            <v>ELKPTF5503BK</v>
          </cell>
          <cell r="AA158" t="str">
            <v/>
          </cell>
          <cell r="AB158">
            <v>0.2</v>
          </cell>
          <cell r="AC158">
            <v>0</v>
          </cell>
          <cell r="AD158">
            <v>1</v>
          </cell>
          <cell r="AE158" t="str">
            <v>OSS</v>
          </cell>
          <cell r="AF158">
            <v>70</v>
          </cell>
          <cell r="AG158" t="str">
            <v>대경</v>
          </cell>
          <cell r="AH158">
            <v>1</v>
          </cell>
          <cell r="AI158" t="str">
            <v>01</v>
          </cell>
          <cell r="AJ158" t="str">
            <v>M</v>
          </cell>
          <cell r="AK158" t="str">
            <v>IN</v>
          </cell>
          <cell r="AL158">
            <v>1</v>
          </cell>
          <cell r="AM158">
            <v>89000</v>
          </cell>
          <cell r="AN158">
            <v>41801</v>
          </cell>
          <cell r="AO158">
            <v>17979.797979797979</v>
          </cell>
          <cell r="AP158">
            <v>20290.250000000004</v>
          </cell>
          <cell r="AQ158">
            <v>2310.4520202020249</v>
          </cell>
          <cell r="AR158">
            <v>0</v>
          </cell>
          <cell r="AS158">
            <v>20</v>
          </cell>
          <cell r="AT158">
            <v>0</v>
          </cell>
          <cell r="AU158">
            <v>20</v>
          </cell>
          <cell r="AV158">
            <v>17.55</v>
          </cell>
          <cell r="AW158">
            <v>0</v>
          </cell>
        </row>
        <row r="159">
          <cell r="Z159" t="str">
            <v>ELKPTF5503BK</v>
          </cell>
          <cell r="AA159" t="str">
            <v/>
          </cell>
          <cell r="AB159">
            <v>0.2</v>
          </cell>
          <cell r="AC159">
            <v>0</v>
          </cell>
          <cell r="AD159">
            <v>1</v>
          </cell>
          <cell r="AE159" t="str">
            <v>OMM</v>
          </cell>
          <cell r="AF159">
            <v>60</v>
          </cell>
          <cell r="AG159" t="str">
            <v>대경</v>
          </cell>
          <cell r="AH159">
            <v>1</v>
          </cell>
          <cell r="AI159" t="str">
            <v>01</v>
          </cell>
          <cell r="AJ159" t="str">
            <v>M</v>
          </cell>
          <cell r="AK159" t="str">
            <v>IN</v>
          </cell>
          <cell r="AL159">
            <v>1</v>
          </cell>
          <cell r="AM159">
            <v>89000</v>
          </cell>
          <cell r="AN159">
            <v>41801</v>
          </cell>
          <cell r="AO159">
            <v>17979.797979797979</v>
          </cell>
          <cell r="AP159">
            <v>20290.250000000004</v>
          </cell>
          <cell r="AQ159">
            <v>2310.4520202020249</v>
          </cell>
          <cell r="AR159">
            <v>0</v>
          </cell>
          <cell r="AS159">
            <v>20</v>
          </cell>
          <cell r="AT159">
            <v>0</v>
          </cell>
          <cell r="AU159">
            <v>20</v>
          </cell>
          <cell r="AV159">
            <v>17.55</v>
          </cell>
          <cell r="AW159">
            <v>0</v>
          </cell>
        </row>
        <row r="160">
          <cell r="Z160" t="str">
            <v>ELKPTF5503BK</v>
          </cell>
          <cell r="AA160" t="str">
            <v/>
          </cell>
          <cell r="AB160">
            <v>0.2</v>
          </cell>
          <cell r="AC160">
            <v>0</v>
          </cell>
          <cell r="AD160">
            <v>1</v>
          </cell>
          <cell r="AE160" t="str">
            <v>OLL</v>
          </cell>
          <cell r="AF160">
            <v>50</v>
          </cell>
          <cell r="AG160" t="str">
            <v>대경</v>
          </cell>
          <cell r="AH160">
            <v>1</v>
          </cell>
          <cell r="AI160" t="str">
            <v>01</v>
          </cell>
          <cell r="AJ160" t="str">
            <v>M</v>
          </cell>
          <cell r="AK160" t="str">
            <v>IN</v>
          </cell>
          <cell r="AL160">
            <v>1</v>
          </cell>
          <cell r="AM160">
            <v>89000</v>
          </cell>
          <cell r="AN160">
            <v>41801</v>
          </cell>
          <cell r="AO160">
            <v>17979.797979797979</v>
          </cell>
          <cell r="AP160">
            <v>20290.250000000004</v>
          </cell>
          <cell r="AQ160">
            <v>2310.4520202020249</v>
          </cell>
          <cell r="AR160">
            <v>0</v>
          </cell>
          <cell r="AS160">
            <v>20</v>
          </cell>
          <cell r="AT160">
            <v>0</v>
          </cell>
          <cell r="AU160">
            <v>20</v>
          </cell>
          <cell r="AV160">
            <v>17.55</v>
          </cell>
          <cell r="AW160">
            <v>0</v>
          </cell>
        </row>
        <row r="161">
          <cell r="Z161" t="str">
            <v>ELKPTF5503BK</v>
          </cell>
          <cell r="AA161" t="str">
            <v/>
          </cell>
          <cell r="AB161">
            <v>0.2</v>
          </cell>
          <cell r="AC161">
            <v>0</v>
          </cell>
          <cell r="AD161">
            <v>1</v>
          </cell>
          <cell r="AE161" t="str">
            <v>OXL</v>
          </cell>
          <cell r="AF161">
            <v>50</v>
          </cell>
          <cell r="AG161" t="str">
            <v>대경</v>
          </cell>
          <cell r="AH161">
            <v>1</v>
          </cell>
          <cell r="AI161" t="str">
            <v>01</v>
          </cell>
          <cell r="AJ161" t="str">
            <v>M</v>
          </cell>
          <cell r="AK161" t="str">
            <v>IN</v>
          </cell>
          <cell r="AL161">
            <v>1</v>
          </cell>
          <cell r="AM161">
            <v>89000</v>
          </cell>
          <cell r="AN161">
            <v>41801</v>
          </cell>
          <cell r="AO161">
            <v>17979.797979797979</v>
          </cell>
          <cell r="AP161">
            <v>20290.250000000004</v>
          </cell>
          <cell r="AQ161">
            <v>2310.4520202020249</v>
          </cell>
          <cell r="AR161">
            <v>0</v>
          </cell>
          <cell r="AS161">
            <v>20</v>
          </cell>
          <cell r="AT161">
            <v>0</v>
          </cell>
          <cell r="AU161">
            <v>20</v>
          </cell>
          <cell r="AV161">
            <v>17.55</v>
          </cell>
          <cell r="AW161">
            <v>0</v>
          </cell>
        </row>
        <row r="162">
          <cell r="Z162" t="str">
            <v>ELKJPF5529PK</v>
          </cell>
          <cell r="AA162" t="str">
            <v/>
          </cell>
          <cell r="AB162">
            <v>0.25</v>
          </cell>
          <cell r="AC162">
            <v>0</v>
          </cell>
          <cell r="AD162">
            <v>1</v>
          </cell>
          <cell r="AE162" t="str">
            <v>OXS</v>
          </cell>
          <cell r="AF162">
            <v>60</v>
          </cell>
          <cell r="AG162" t="str">
            <v>대경</v>
          </cell>
          <cell r="AH162">
            <v>1</v>
          </cell>
          <cell r="AI162" t="str">
            <v>01</v>
          </cell>
          <cell r="AJ162" t="str">
            <v>M</v>
          </cell>
          <cell r="AK162" t="str">
            <v>IN</v>
          </cell>
          <cell r="AL162">
            <v>1</v>
          </cell>
          <cell r="AM162">
            <v>218000</v>
          </cell>
          <cell r="AN162">
            <v>41801</v>
          </cell>
          <cell r="AO162">
            <v>44040.404040404042</v>
          </cell>
          <cell r="AP162">
            <v>54998.000000000007</v>
          </cell>
          <cell r="AQ162">
            <v>10957.595959595965</v>
          </cell>
          <cell r="AR162">
            <v>0</v>
          </cell>
          <cell r="AS162">
            <v>20</v>
          </cell>
          <cell r="AT162">
            <v>0</v>
          </cell>
          <cell r="AU162">
            <v>20</v>
          </cell>
          <cell r="AV162">
            <v>47.6</v>
          </cell>
          <cell r="AW162">
            <v>0</v>
          </cell>
        </row>
        <row r="163">
          <cell r="Z163" t="str">
            <v>ELKJPF5529PK</v>
          </cell>
          <cell r="AA163" t="str">
            <v/>
          </cell>
          <cell r="AB163">
            <v>0.25</v>
          </cell>
          <cell r="AC163">
            <v>0</v>
          </cell>
          <cell r="AD163">
            <v>1</v>
          </cell>
          <cell r="AE163" t="str">
            <v>OSS</v>
          </cell>
          <cell r="AF163">
            <v>80</v>
          </cell>
          <cell r="AG163" t="str">
            <v>대경</v>
          </cell>
          <cell r="AH163">
            <v>1</v>
          </cell>
          <cell r="AI163" t="str">
            <v>01</v>
          </cell>
          <cell r="AJ163" t="str">
            <v>M</v>
          </cell>
          <cell r="AK163" t="str">
            <v>IN</v>
          </cell>
          <cell r="AL163">
            <v>1</v>
          </cell>
          <cell r="AM163">
            <v>218000</v>
          </cell>
          <cell r="AN163">
            <v>41801</v>
          </cell>
          <cell r="AO163">
            <v>44040.404040404042</v>
          </cell>
          <cell r="AP163">
            <v>54998.000000000007</v>
          </cell>
          <cell r="AQ163">
            <v>10957.595959595965</v>
          </cell>
          <cell r="AR163">
            <v>0</v>
          </cell>
          <cell r="AS163">
            <v>20</v>
          </cell>
          <cell r="AT163">
            <v>0</v>
          </cell>
          <cell r="AU163">
            <v>20</v>
          </cell>
          <cell r="AV163">
            <v>47.6</v>
          </cell>
          <cell r="AW163">
            <v>0</v>
          </cell>
        </row>
        <row r="164">
          <cell r="Z164" t="str">
            <v>ELKJPF5529PK</v>
          </cell>
          <cell r="AA164" t="str">
            <v/>
          </cell>
          <cell r="AB164">
            <v>0.25</v>
          </cell>
          <cell r="AC164">
            <v>0</v>
          </cell>
          <cell r="AD164">
            <v>1</v>
          </cell>
          <cell r="AE164" t="str">
            <v>OMM</v>
          </cell>
          <cell r="AF164">
            <v>60</v>
          </cell>
          <cell r="AG164" t="str">
            <v>대경</v>
          </cell>
          <cell r="AH164">
            <v>1</v>
          </cell>
          <cell r="AI164" t="str">
            <v>01</v>
          </cell>
          <cell r="AJ164" t="str">
            <v>M</v>
          </cell>
          <cell r="AK164" t="str">
            <v>IN</v>
          </cell>
          <cell r="AL164">
            <v>1</v>
          </cell>
          <cell r="AM164">
            <v>218000</v>
          </cell>
          <cell r="AN164">
            <v>41801</v>
          </cell>
          <cell r="AO164">
            <v>44040.404040404042</v>
          </cell>
          <cell r="AP164">
            <v>54998.000000000007</v>
          </cell>
          <cell r="AQ164">
            <v>10957.595959595965</v>
          </cell>
          <cell r="AR164">
            <v>0</v>
          </cell>
          <cell r="AS164">
            <v>20</v>
          </cell>
          <cell r="AT164">
            <v>0</v>
          </cell>
          <cell r="AU164">
            <v>20</v>
          </cell>
          <cell r="AV164">
            <v>47.6</v>
          </cell>
          <cell r="AW164">
            <v>0</v>
          </cell>
        </row>
        <row r="165">
          <cell r="Z165" t="str">
            <v>ELKJPF5529PK</v>
          </cell>
          <cell r="AA165" t="str">
            <v/>
          </cell>
          <cell r="AB165">
            <v>0.25</v>
          </cell>
          <cell r="AC165">
            <v>0</v>
          </cell>
          <cell r="AD165">
            <v>1</v>
          </cell>
          <cell r="AE165" t="str">
            <v>OLL</v>
          </cell>
          <cell r="AF165">
            <v>50</v>
          </cell>
          <cell r="AG165" t="str">
            <v>대경</v>
          </cell>
          <cell r="AH165">
            <v>1</v>
          </cell>
          <cell r="AI165" t="str">
            <v>01</v>
          </cell>
          <cell r="AJ165" t="str">
            <v>M</v>
          </cell>
          <cell r="AK165" t="str">
            <v>IN</v>
          </cell>
          <cell r="AL165">
            <v>1</v>
          </cell>
          <cell r="AM165">
            <v>218000</v>
          </cell>
          <cell r="AN165">
            <v>41801</v>
          </cell>
          <cell r="AO165">
            <v>44040.404040404042</v>
          </cell>
          <cell r="AP165">
            <v>54998.000000000007</v>
          </cell>
          <cell r="AQ165">
            <v>10957.595959595965</v>
          </cell>
          <cell r="AR165">
            <v>0</v>
          </cell>
          <cell r="AS165">
            <v>20</v>
          </cell>
          <cell r="AT165">
            <v>0</v>
          </cell>
          <cell r="AU165">
            <v>20</v>
          </cell>
          <cell r="AV165">
            <v>47.6</v>
          </cell>
          <cell r="AW165">
            <v>0</v>
          </cell>
        </row>
        <row r="166">
          <cell r="Z166" t="str">
            <v>ELKJPF5529OR</v>
          </cell>
          <cell r="AA166" t="str">
            <v/>
          </cell>
          <cell r="AB166">
            <v>0.25</v>
          </cell>
          <cell r="AC166">
            <v>0</v>
          </cell>
          <cell r="AD166">
            <v>1</v>
          </cell>
          <cell r="AE166" t="str">
            <v>OXS</v>
          </cell>
          <cell r="AF166">
            <v>60</v>
          </cell>
          <cell r="AG166" t="str">
            <v>대경</v>
          </cell>
          <cell r="AH166">
            <v>1</v>
          </cell>
          <cell r="AI166" t="str">
            <v>01</v>
          </cell>
          <cell r="AJ166" t="str">
            <v>M</v>
          </cell>
          <cell r="AK166" t="str">
            <v>IN</v>
          </cell>
          <cell r="AL166">
            <v>1</v>
          </cell>
          <cell r="AM166">
            <v>218000</v>
          </cell>
          <cell r="AN166">
            <v>41801</v>
          </cell>
          <cell r="AO166">
            <v>44040.404040404042</v>
          </cell>
          <cell r="AP166">
            <v>54998.000000000007</v>
          </cell>
          <cell r="AQ166">
            <v>10957.595959595965</v>
          </cell>
          <cell r="AR166">
            <v>0</v>
          </cell>
          <cell r="AS166">
            <v>20</v>
          </cell>
          <cell r="AT166">
            <v>0</v>
          </cell>
          <cell r="AU166">
            <v>20</v>
          </cell>
          <cell r="AV166">
            <v>47.6</v>
          </cell>
          <cell r="AW166">
            <v>0</v>
          </cell>
        </row>
        <row r="167">
          <cell r="Z167" t="str">
            <v>ELKJPF5529OR</v>
          </cell>
          <cell r="AA167" t="str">
            <v/>
          </cell>
          <cell r="AB167">
            <v>0.25</v>
          </cell>
          <cell r="AC167">
            <v>0</v>
          </cell>
          <cell r="AD167">
            <v>1</v>
          </cell>
          <cell r="AE167" t="str">
            <v>OSS</v>
          </cell>
          <cell r="AF167">
            <v>80</v>
          </cell>
          <cell r="AG167" t="str">
            <v>대경</v>
          </cell>
          <cell r="AH167">
            <v>1</v>
          </cell>
          <cell r="AI167" t="str">
            <v>01</v>
          </cell>
          <cell r="AJ167" t="str">
            <v>M</v>
          </cell>
          <cell r="AK167" t="str">
            <v>IN</v>
          </cell>
          <cell r="AL167">
            <v>1</v>
          </cell>
          <cell r="AM167">
            <v>218000</v>
          </cell>
          <cell r="AN167">
            <v>41801</v>
          </cell>
          <cell r="AO167">
            <v>44040.404040404042</v>
          </cell>
          <cell r="AP167">
            <v>54998.000000000007</v>
          </cell>
          <cell r="AQ167">
            <v>10957.595959595965</v>
          </cell>
          <cell r="AR167">
            <v>0</v>
          </cell>
          <cell r="AS167">
            <v>20</v>
          </cell>
          <cell r="AT167">
            <v>0</v>
          </cell>
          <cell r="AU167">
            <v>20</v>
          </cell>
          <cell r="AV167">
            <v>47.6</v>
          </cell>
          <cell r="AW167">
            <v>0</v>
          </cell>
        </row>
        <row r="168">
          <cell r="Z168" t="str">
            <v>ELKJPF5529OR</v>
          </cell>
          <cell r="AA168" t="str">
            <v/>
          </cell>
          <cell r="AB168">
            <v>0.25</v>
          </cell>
          <cell r="AC168">
            <v>0</v>
          </cell>
          <cell r="AD168">
            <v>1</v>
          </cell>
          <cell r="AE168" t="str">
            <v>OMM</v>
          </cell>
          <cell r="AF168">
            <v>60</v>
          </cell>
          <cell r="AG168" t="str">
            <v>대경</v>
          </cell>
          <cell r="AH168">
            <v>1</v>
          </cell>
          <cell r="AI168" t="str">
            <v>01</v>
          </cell>
          <cell r="AJ168" t="str">
            <v>M</v>
          </cell>
          <cell r="AK168" t="str">
            <v>IN</v>
          </cell>
          <cell r="AL168">
            <v>1</v>
          </cell>
          <cell r="AM168">
            <v>218000</v>
          </cell>
          <cell r="AN168">
            <v>41801</v>
          </cell>
          <cell r="AO168">
            <v>44040.404040404042</v>
          </cell>
          <cell r="AP168">
            <v>54998.000000000007</v>
          </cell>
          <cell r="AQ168">
            <v>10957.595959595965</v>
          </cell>
          <cell r="AR168">
            <v>0</v>
          </cell>
          <cell r="AS168">
            <v>20</v>
          </cell>
          <cell r="AT168">
            <v>0</v>
          </cell>
          <cell r="AU168">
            <v>20</v>
          </cell>
          <cell r="AV168">
            <v>47.6</v>
          </cell>
          <cell r="AW168">
            <v>0</v>
          </cell>
        </row>
        <row r="169">
          <cell r="Z169" t="str">
            <v>ELKJPF5529OR</v>
          </cell>
          <cell r="AA169" t="str">
            <v/>
          </cell>
          <cell r="AB169">
            <v>0.25</v>
          </cell>
          <cell r="AC169">
            <v>0</v>
          </cell>
          <cell r="AD169">
            <v>1</v>
          </cell>
          <cell r="AE169" t="str">
            <v>OLL</v>
          </cell>
          <cell r="AF169">
            <v>50</v>
          </cell>
          <cell r="AG169" t="str">
            <v>대경</v>
          </cell>
          <cell r="AH169">
            <v>1</v>
          </cell>
          <cell r="AI169" t="str">
            <v>01</v>
          </cell>
          <cell r="AJ169" t="str">
            <v>M</v>
          </cell>
          <cell r="AK169" t="str">
            <v>IN</v>
          </cell>
          <cell r="AL169">
            <v>1</v>
          </cell>
          <cell r="AM169">
            <v>218000</v>
          </cell>
          <cell r="AN169">
            <v>41801</v>
          </cell>
          <cell r="AO169">
            <v>44040.404040404042</v>
          </cell>
          <cell r="AP169">
            <v>54998.000000000007</v>
          </cell>
          <cell r="AQ169">
            <v>10957.595959595965</v>
          </cell>
          <cell r="AR169">
            <v>0</v>
          </cell>
          <cell r="AS169">
            <v>20</v>
          </cell>
          <cell r="AT169">
            <v>0</v>
          </cell>
          <cell r="AU169">
            <v>20</v>
          </cell>
          <cell r="AV169">
            <v>47.6</v>
          </cell>
          <cell r="AW169">
            <v>0</v>
          </cell>
        </row>
        <row r="170">
          <cell r="Z170" t="str">
            <v>ELKVEF5530RE</v>
          </cell>
          <cell r="AA170" t="str">
            <v/>
          </cell>
          <cell r="AB170">
            <v>0.25</v>
          </cell>
          <cell r="AC170">
            <v>0</v>
          </cell>
          <cell r="AD170">
            <v>1</v>
          </cell>
          <cell r="AE170" t="str">
            <v>OXS</v>
          </cell>
          <cell r="AF170">
            <v>60</v>
          </cell>
          <cell r="AG170" t="str">
            <v>대경</v>
          </cell>
          <cell r="AH170">
            <v>1</v>
          </cell>
          <cell r="AI170" t="str">
            <v>01</v>
          </cell>
          <cell r="AJ170" t="str">
            <v>M</v>
          </cell>
          <cell r="AK170" t="str">
            <v>IN</v>
          </cell>
          <cell r="AL170">
            <v>1</v>
          </cell>
          <cell r="AM170">
            <v>98000</v>
          </cell>
          <cell r="AN170">
            <v>41801</v>
          </cell>
          <cell r="AO170">
            <v>19797.979797979799</v>
          </cell>
          <cell r="AP170">
            <v>24852.5</v>
          </cell>
          <cell r="AQ170">
            <v>5054.5202020202014</v>
          </cell>
          <cell r="AR170">
            <v>0</v>
          </cell>
          <cell r="AS170">
            <v>20</v>
          </cell>
          <cell r="AT170">
            <v>0</v>
          </cell>
          <cell r="AU170">
            <v>20</v>
          </cell>
          <cell r="AV170">
            <v>21.5</v>
          </cell>
          <cell r="AW170">
            <v>0</v>
          </cell>
        </row>
        <row r="171">
          <cell r="Z171" t="str">
            <v>ELKVEF5530RE</v>
          </cell>
          <cell r="AA171" t="str">
            <v/>
          </cell>
          <cell r="AB171">
            <v>0.25</v>
          </cell>
          <cell r="AC171">
            <v>0</v>
          </cell>
          <cell r="AD171">
            <v>1</v>
          </cell>
          <cell r="AE171" t="str">
            <v>OSS</v>
          </cell>
          <cell r="AF171">
            <v>80</v>
          </cell>
          <cell r="AG171" t="str">
            <v>대경</v>
          </cell>
          <cell r="AH171">
            <v>1</v>
          </cell>
          <cell r="AI171" t="str">
            <v>01</v>
          </cell>
          <cell r="AJ171" t="str">
            <v>M</v>
          </cell>
          <cell r="AK171" t="str">
            <v>IN</v>
          </cell>
          <cell r="AL171">
            <v>1</v>
          </cell>
          <cell r="AM171">
            <v>98000</v>
          </cell>
          <cell r="AN171">
            <v>41801</v>
          </cell>
          <cell r="AO171">
            <v>19797.979797979799</v>
          </cell>
          <cell r="AP171">
            <v>24852.5</v>
          </cell>
          <cell r="AQ171">
            <v>5054.5202020202014</v>
          </cell>
          <cell r="AR171">
            <v>0</v>
          </cell>
          <cell r="AS171">
            <v>20</v>
          </cell>
          <cell r="AT171">
            <v>0</v>
          </cell>
          <cell r="AU171">
            <v>20</v>
          </cell>
          <cell r="AV171">
            <v>21.5</v>
          </cell>
          <cell r="AW171">
            <v>0</v>
          </cell>
        </row>
        <row r="172">
          <cell r="Z172" t="str">
            <v>ELKVEF5530RE</v>
          </cell>
          <cell r="AA172" t="str">
            <v/>
          </cell>
          <cell r="AB172">
            <v>0.25</v>
          </cell>
          <cell r="AC172">
            <v>0</v>
          </cell>
          <cell r="AD172">
            <v>1</v>
          </cell>
          <cell r="AE172" t="str">
            <v>OMM</v>
          </cell>
          <cell r="AF172">
            <v>60</v>
          </cell>
          <cell r="AG172" t="str">
            <v>대경</v>
          </cell>
          <cell r="AH172">
            <v>1</v>
          </cell>
          <cell r="AI172" t="str">
            <v>01</v>
          </cell>
          <cell r="AJ172" t="str">
            <v>M</v>
          </cell>
          <cell r="AK172" t="str">
            <v>IN</v>
          </cell>
          <cell r="AL172">
            <v>1</v>
          </cell>
          <cell r="AM172">
            <v>98000</v>
          </cell>
          <cell r="AN172">
            <v>41801</v>
          </cell>
          <cell r="AO172">
            <v>19797.979797979799</v>
          </cell>
          <cell r="AP172">
            <v>24852.5</v>
          </cell>
          <cell r="AQ172">
            <v>5054.5202020202014</v>
          </cell>
          <cell r="AR172">
            <v>0</v>
          </cell>
          <cell r="AS172">
            <v>20</v>
          </cell>
          <cell r="AT172">
            <v>0</v>
          </cell>
          <cell r="AU172">
            <v>20</v>
          </cell>
          <cell r="AV172">
            <v>21.5</v>
          </cell>
          <cell r="AW172">
            <v>0</v>
          </cell>
        </row>
        <row r="173">
          <cell r="Z173" t="str">
            <v>ELKVEF5530RE</v>
          </cell>
          <cell r="AA173" t="str">
            <v/>
          </cell>
          <cell r="AB173">
            <v>0.25</v>
          </cell>
          <cell r="AC173">
            <v>0</v>
          </cell>
          <cell r="AD173">
            <v>1</v>
          </cell>
          <cell r="AE173" t="str">
            <v>OLL</v>
          </cell>
          <cell r="AF173">
            <v>50</v>
          </cell>
          <cell r="AG173" t="str">
            <v>대경</v>
          </cell>
          <cell r="AH173">
            <v>1</v>
          </cell>
          <cell r="AI173" t="str">
            <v>01</v>
          </cell>
          <cell r="AJ173" t="str">
            <v>M</v>
          </cell>
          <cell r="AK173" t="str">
            <v>IN</v>
          </cell>
          <cell r="AL173">
            <v>1</v>
          </cell>
          <cell r="AM173">
            <v>98000</v>
          </cell>
          <cell r="AN173">
            <v>41801</v>
          </cell>
          <cell r="AO173">
            <v>19797.979797979799</v>
          </cell>
          <cell r="AP173">
            <v>24852.5</v>
          </cell>
          <cell r="AQ173">
            <v>5054.5202020202014</v>
          </cell>
          <cell r="AR173">
            <v>0</v>
          </cell>
          <cell r="AS173">
            <v>20</v>
          </cell>
          <cell r="AT173">
            <v>0</v>
          </cell>
          <cell r="AU173">
            <v>20</v>
          </cell>
          <cell r="AV173">
            <v>21.5</v>
          </cell>
          <cell r="AW173">
            <v>0</v>
          </cell>
        </row>
        <row r="174">
          <cell r="Z174" t="str">
            <v/>
          </cell>
          <cell r="AA174" t="str">
            <v>R1</v>
          </cell>
          <cell r="AB174">
            <v>7.0000000000000009</v>
          </cell>
          <cell r="AC174">
            <v>0</v>
          </cell>
          <cell r="AD174">
            <v>1</v>
          </cell>
          <cell r="AI174" t="str">
            <v/>
          </cell>
          <cell r="AL174" t="str">
            <v/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 t="str">
            <v/>
          </cell>
          <cell r="AU174">
            <v>0</v>
          </cell>
          <cell r="AV174">
            <v>0</v>
          </cell>
          <cell r="AW174">
            <v>0</v>
          </cell>
        </row>
        <row r="175">
          <cell r="Z175" t="str">
            <v>ELKTLF4506BL</v>
          </cell>
          <cell r="AA175" t="str">
            <v/>
          </cell>
          <cell r="AB175">
            <v>0.16666666666666666</v>
          </cell>
          <cell r="AC175">
            <v>0</v>
          </cell>
          <cell r="AD175">
            <v>1</v>
          </cell>
          <cell r="AE175" t="str">
            <v>XXS</v>
          </cell>
          <cell r="AF175">
            <v>150</v>
          </cell>
          <cell r="AG175" t="str">
            <v>EVERGREEN</v>
          </cell>
          <cell r="AH175">
            <v>2</v>
          </cell>
          <cell r="AI175" t="str">
            <v>02</v>
          </cell>
          <cell r="AJ175" t="str">
            <v>M</v>
          </cell>
          <cell r="AK175" t="str">
            <v>CN</v>
          </cell>
          <cell r="AL175">
            <v>1</v>
          </cell>
          <cell r="AM175">
            <v>65000</v>
          </cell>
          <cell r="AN175">
            <v>41803</v>
          </cell>
          <cell r="AO175">
            <v>11818.181818181818</v>
          </cell>
          <cell r="AP175">
            <v>13121.499999999998</v>
          </cell>
          <cell r="AQ175">
            <v>1303.3181818181802</v>
          </cell>
          <cell r="AR175">
            <v>0</v>
          </cell>
          <cell r="AS175">
            <v>70</v>
          </cell>
          <cell r="AT175">
            <v>0</v>
          </cell>
          <cell r="AU175">
            <v>70</v>
          </cell>
          <cell r="AV175">
            <v>10</v>
          </cell>
          <cell r="AW175">
            <v>0</v>
          </cell>
        </row>
        <row r="176">
          <cell r="Z176" t="str">
            <v>ELKTLF4506BL</v>
          </cell>
          <cell r="AA176" t="str">
            <v/>
          </cell>
          <cell r="AB176">
            <v>0.16666666666666666</v>
          </cell>
          <cell r="AC176">
            <v>0</v>
          </cell>
          <cell r="AD176">
            <v>1</v>
          </cell>
          <cell r="AE176" t="str">
            <v>OXS</v>
          </cell>
          <cell r="AF176">
            <v>60</v>
          </cell>
          <cell r="AG176" t="str">
            <v>EVERGREEN</v>
          </cell>
          <cell r="AH176">
            <v>2</v>
          </cell>
          <cell r="AI176" t="str">
            <v>02</v>
          </cell>
          <cell r="AJ176" t="str">
            <v>M</v>
          </cell>
          <cell r="AK176" t="str">
            <v>CN</v>
          </cell>
          <cell r="AL176">
            <v>1</v>
          </cell>
          <cell r="AM176">
            <v>65000</v>
          </cell>
          <cell r="AN176">
            <v>41803</v>
          </cell>
          <cell r="AO176">
            <v>11818.181818181818</v>
          </cell>
          <cell r="AP176">
            <v>13121.499999999998</v>
          </cell>
          <cell r="AQ176">
            <v>1303.3181818181802</v>
          </cell>
          <cell r="AR176">
            <v>0</v>
          </cell>
          <cell r="AS176">
            <v>70</v>
          </cell>
          <cell r="AT176">
            <v>0</v>
          </cell>
          <cell r="AU176">
            <v>70</v>
          </cell>
          <cell r="AV176">
            <v>10</v>
          </cell>
          <cell r="AW176">
            <v>0</v>
          </cell>
        </row>
        <row r="177">
          <cell r="Z177" t="str">
            <v>ELKTLF4506BL</v>
          </cell>
          <cell r="AA177" t="str">
            <v/>
          </cell>
          <cell r="AB177">
            <v>0.16666666666666666</v>
          </cell>
          <cell r="AC177">
            <v>0</v>
          </cell>
          <cell r="AD177">
            <v>1</v>
          </cell>
          <cell r="AE177" t="str">
            <v>OSS</v>
          </cell>
          <cell r="AF177">
            <v>75</v>
          </cell>
          <cell r="AG177" t="str">
            <v>EVERGREEN</v>
          </cell>
          <cell r="AH177">
            <v>2</v>
          </cell>
          <cell r="AI177" t="str">
            <v>02</v>
          </cell>
          <cell r="AJ177" t="str">
            <v>M</v>
          </cell>
          <cell r="AK177" t="str">
            <v>CN</v>
          </cell>
          <cell r="AL177">
            <v>1</v>
          </cell>
          <cell r="AM177">
            <v>65000</v>
          </cell>
          <cell r="AN177">
            <v>41803</v>
          </cell>
          <cell r="AO177">
            <v>11818.181818181818</v>
          </cell>
          <cell r="AP177">
            <v>13121.499999999998</v>
          </cell>
          <cell r="AQ177">
            <v>1303.3181818181802</v>
          </cell>
          <cell r="AR177">
            <v>0</v>
          </cell>
          <cell r="AS177">
            <v>70</v>
          </cell>
          <cell r="AT177">
            <v>0</v>
          </cell>
          <cell r="AU177">
            <v>70</v>
          </cell>
          <cell r="AV177">
            <v>10</v>
          </cell>
          <cell r="AW177">
            <v>0</v>
          </cell>
        </row>
        <row r="178">
          <cell r="Z178" t="str">
            <v>ELKTLF4506BL</v>
          </cell>
          <cell r="AA178" t="str">
            <v/>
          </cell>
          <cell r="AB178">
            <v>0.16666666666666666</v>
          </cell>
          <cell r="AC178">
            <v>0</v>
          </cell>
          <cell r="AD178">
            <v>1</v>
          </cell>
          <cell r="AE178" t="str">
            <v>OMM</v>
          </cell>
          <cell r="AF178">
            <v>75</v>
          </cell>
          <cell r="AG178" t="str">
            <v>EVERGREEN</v>
          </cell>
          <cell r="AH178">
            <v>2</v>
          </cell>
          <cell r="AI178" t="str">
            <v>02</v>
          </cell>
          <cell r="AJ178" t="str">
            <v>M</v>
          </cell>
          <cell r="AK178" t="str">
            <v>CN</v>
          </cell>
          <cell r="AL178">
            <v>1</v>
          </cell>
          <cell r="AM178">
            <v>65000</v>
          </cell>
          <cell r="AN178">
            <v>41803</v>
          </cell>
          <cell r="AO178">
            <v>11818.181818181818</v>
          </cell>
          <cell r="AP178">
            <v>13121.499999999998</v>
          </cell>
          <cell r="AQ178">
            <v>1303.3181818181802</v>
          </cell>
          <cell r="AR178">
            <v>0</v>
          </cell>
          <cell r="AS178">
            <v>70</v>
          </cell>
          <cell r="AT178">
            <v>0</v>
          </cell>
          <cell r="AU178">
            <v>70</v>
          </cell>
          <cell r="AV178">
            <v>10</v>
          </cell>
          <cell r="AW178">
            <v>0</v>
          </cell>
        </row>
        <row r="179">
          <cell r="Z179" t="str">
            <v>ELKTLF4506BL</v>
          </cell>
          <cell r="AA179" t="str">
            <v/>
          </cell>
          <cell r="AB179">
            <v>0.16666666666666666</v>
          </cell>
          <cell r="AC179">
            <v>0</v>
          </cell>
          <cell r="AD179">
            <v>1</v>
          </cell>
          <cell r="AE179" t="str">
            <v>OLL</v>
          </cell>
          <cell r="AF179">
            <v>45</v>
          </cell>
          <cell r="AG179" t="str">
            <v>EVERGREEN</v>
          </cell>
          <cell r="AH179">
            <v>2</v>
          </cell>
          <cell r="AI179" t="str">
            <v>02</v>
          </cell>
          <cell r="AJ179" t="str">
            <v>M</v>
          </cell>
          <cell r="AK179" t="str">
            <v>CN</v>
          </cell>
          <cell r="AL179">
            <v>1</v>
          </cell>
          <cell r="AM179">
            <v>65000</v>
          </cell>
          <cell r="AN179">
            <v>41803</v>
          </cell>
          <cell r="AO179">
            <v>11818.181818181818</v>
          </cell>
          <cell r="AP179">
            <v>13121.499999999998</v>
          </cell>
          <cell r="AQ179">
            <v>1303.3181818181802</v>
          </cell>
          <cell r="AR179">
            <v>0</v>
          </cell>
          <cell r="AS179">
            <v>70</v>
          </cell>
          <cell r="AT179">
            <v>0</v>
          </cell>
          <cell r="AU179">
            <v>70</v>
          </cell>
          <cell r="AV179">
            <v>10</v>
          </cell>
          <cell r="AW179">
            <v>0</v>
          </cell>
        </row>
        <row r="180">
          <cell r="Z180" t="str">
            <v>ELKTLF4506BL</v>
          </cell>
          <cell r="AA180" t="str">
            <v/>
          </cell>
          <cell r="AB180">
            <v>0.16666666666666666</v>
          </cell>
          <cell r="AC180">
            <v>0</v>
          </cell>
          <cell r="AD180">
            <v>1</v>
          </cell>
          <cell r="AE180" t="str">
            <v>OXL</v>
          </cell>
          <cell r="AF180">
            <v>45</v>
          </cell>
          <cell r="AG180" t="str">
            <v>EVERGREEN</v>
          </cell>
          <cell r="AH180">
            <v>2</v>
          </cell>
          <cell r="AI180" t="str">
            <v>02</v>
          </cell>
          <cell r="AJ180" t="str">
            <v>M</v>
          </cell>
          <cell r="AK180" t="str">
            <v>CN</v>
          </cell>
          <cell r="AL180">
            <v>1</v>
          </cell>
          <cell r="AM180">
            <v>65000</v>
          </cell>
          <cell r="AN180">
            <v>41803</v>
          </cell>
          <cell r="AO180">
            <v>11818.181818181818</v>
          </cell>
          <cell r="AP180">
            <v>13121.499999999998</v>
          </cell>
          <cell r="AQ180">
            <v>1303.3181818181802</v>
          </cell>
          <cell r="AR180">
            <v>0</v>
          </cell>
          <cell r="AS180">
            <v>70</v>
          </cell>
          <cell r="AT180">
            <v>0</v>
          </cell>
          <cell r="AU180">
            <v>70</v>
          </cell>
          <cell r="AV180">
            <v>10</v>
          </cell>
          <cell r="AW180">
            <v>0</v>
          </cell>
        </row>
        <row r="181">
          <cell r="Z181" t="str">
            <v>ELKTLF4506YE</v>
          </cell>
          <cell r="AA181" t="str">
            <v/>
          </cell>
          <cell r="AB181">
            <v>0.16666666666666666</v>
          </cell>
          <cell r="AC181">
            <v>0</v>
          </cell>
          <cell r="AD181">
            <v>1</v>
          </cell>
          <cell r="AE181" t="str">
            <v>XXS</v>
          </cell>
          <cell r="AF181">
            <v>150</v>
          </cell>
          <cell r="AG181" t="str">
            <v>EVERGREEN</v>
          </cell>
          <cell r="AH181">
            <v>2</v>
          </cell>
          <cell r="AI181" t="str">
            <v>02</v>
          </cell>
          <cell r="AJ181" t="str">
            <v>M</v>
          </cell>
          <cell r="AK181" t="str">
            <v>CN</v>
          </cell>
          <cell r="AL181">
            <v>1</v>
          </cell>
          <cell r="AM181">
            <v>65000</v>
          </cell>
          <cell r="AN181">
            <v>41803</v>
          </cell>
          <cell r="AO181">
            <v>11818.181818181818</v>
          </cell>
          <cell r="AP181">
            <v>13121.499999999998</v>
          </cell>
          <cell r="AQ181">
            <v>1303.3181818181802</v>
          </cell>
          <cell r="AR181">
            <v>0</v>
          </cell>
          <cell r="AS181">
            <v>70</v>
          </cell>
          <cell r="AT181">
            <v>0</v>
          </cell>
          <cell r="AU181">
            <v>70</v>
          </cell>
          <cell r="AV181">
            <v>10</v>
          </cell>
          <cell r="AW181">
            <v>0</v>
          </cell>
        </row>
        <row r="182">
          <cell r="Z182" t="str">
            <v>ELKTLF4506YE</v>
          </cell>
          <cell r="AA182" t="str">
            <v/>
          </cell>
          <cell r="AB182">
            <v>0.16666666666666666</v>
          </cell>
          <cell r="AC182">
            <v>0</v>
          </cell>
          <cell r="AD182">
            <v>1</v>
          </cell>
          <cell r="AE182" t="str">
            <v>OXS</v>
          </cell>
          <cell r="AF182">
            <v>60</v>
          </cell>
          <cell r="AG182" t="str">
            <v>EVERGREEN</v>
          </cell>
          <cell r="AH182">
            <v>2</v>
          </cell>
          <cell r="AI182" t="str">
            <v>02</v>
          </cell>
          <cell r="AJ182" t="str">
            <v>M</v>
          </cell>
          <cell r="AK182" t="str">
            <v>CN</v>
          </cell>
          <cell r="AL182">
            <v>1</v>
          </cell>
          <cell r="AM182">
            <v>65000</v>
          </cell>
          <cell r="AN182">
            <v>41803</v>
          </cell>
          <cell r="AO182">
            <v>11818.181818181818</v>
          </cell>
          <cell r="AP182">
            <v>13121.499999999998</v>
          </cell>
          <cell r="AQ182">
            <v>1303.3181818181802</v>
          </cell>
          <cell r="AR182">
            <v>0</v>
          </cell>
          <cell r="AS182">
            <v>70</v>
          </cell>
          <cell r="AT182">
            <v>0</v>
          </cell>
          <cell r="AU182">
            <v>70</v>
          </cell>
          <cell r="AV182">
            <v>10</v>
          </cell>
          <cell r="AW182">
            <v>0</v>
          </cell>
        </row>
        <row r="183">
          <cell r="Z183" t="str">
            <v>ELKTLF4506YE</v>
          </cell>
          <cell r="AA183" t="str">
            <v/>
          </cell>
          <cell r="AB183">
            <v>0.16666666666666666</v>
          </cell>
          <cell r="AC183">
            <v>0</v>
          </cell>
          <cell r="AD183">
            <v>1</v>
          </cell>
          <cell r="AE183" t="str">
            <v>OSS</v>
          </cell>
          <cell r="AF183">
            <v>75</v>
          </cell>
          <cell r="AG183" t="str">
            <v>EVERGREEN</v>
          </cell>
          <cell r="AH183">
            <v>2</v>
          </cell>
          <cell r="AI183" t="str">
            <v>02</v>
          </cell>
          <cell r="AJ183" t="str">
            <v>M</v>
          </cell>
          <cell r="AK183" t="str">
            <v>CN</v>
          </cell>
          <cell r="AL183">
            <v>1</v>
          </cell>
          <cell r="AM183">
            <v>65000</v>
          </cell>
          <cell r="AN183">
            <v>41803</v>
          </cell>
          <cell r="AO183">
            <v>11818.181818181818</v>
          </cell>
          <cell r="AP183">
            <v>13121.499999999998</v>
          </cell>
          <cell r="AQ183">
            <v>1303.3181818181802</v>
          </cell>
          <cell r="AR183">
            <v>0</v>
          </cell>
          <cell r="AS183">
            <v>70</v>
          </cell>
          <cell r="AT183">
            <v>0</v>
          </cell>
          <cell r="AU183">
            <v>70</v>
          </cell>
          <cell r="AV183">
            <v>10</v>
          </cell>
          <cell r="AW183">
            <v>0</v>
          </cell>
        </row>
        <row r="184">
          <cell r="Z184" t="str">
            <v>ELKTLF4506YE</v>
          </cell>
          <cell r="AA184" t="str">
            <v/>
          </cell>
          <cell r="AB184">
            <v>0.16666666666666666</v>
          </cell>
          <cell r="AC184">
            <v>0</v>
          </cell>
          <cell r="AD184">
            <v>1</v>
          </cell>
          <cell r="AE184" t="str">
            <v>OMM</v>
          </cell>
          <cell r="AF184">
            <v>75</v>
          </cell>
          <cell r="AG184" t="str">
            <v>EVERGREEN</v>
          </cell>
          <cell r="AH184">
            <v>2</v>
          </cell>
          <cell r="AI184" t="str">
            <v>02</v>
          </cell>
          <cell r="AJ184" t="str">
            <v>M</v>
          </cell>
          <cell r="AK184" t="str">
            <v>CN</v>
          </cell>
          <cell r="AL184">
            <v>1</v>
          </cell>
          <cell r="AM184">
            <v>65000</v>
          </cell>
          <cell r="AN184">
            <v>41803</v>
          </cell>
          <cell r="AO184">
            <v>11818.181818181818</v>
          </cell>
          <cell r="AP184">
            <v>13121.499999999998</v>
          </cell>
          <cell r="AQ184">
            <v>1303.3181818181802</v>
          </cell>
          <cell r="AR184">
            <v>0</v>
          </cell>
          <cell r="AS184">
            <v>70</v>
          </cell>
          <cell r="AT184">
            <v>0</v>
          </cell>
          <cell r="AU184">
            <v>70</v>
          </cell>
          <cell r="AV184">
            <v>10</v>
          </cell>
          <cell r="AW184">
            <v>0</v>
          </cell>
        </row>
        <row r="185">
          <cell r="Z185" t="str">
            <v>ELKTLF4506YE</v>
          </cell>
          <cell r="AA185" t="str">
            <v/>
          </cell>
          <cell r="AB185">
            <v>0.16666666666666666</v>
          </cell>
          <cell r="AC185">
            <v>0</v>
          </cell>
          <cell r="AD185">
            <v>1</v>
          </cell>
          <cell r="AE185" t="str">
            <v>OLL</v>
          </cell>
          <cell r="AF185">
            <v>45</v>
          </cell>
          <cell r="AG185" t="str">
            <v>EVERGREEN</v>
          </cell>
          <cell r="AH185">
            <v>2</v>
          </cell>
          <cell r="AI185" t="str">
            <v>02</v>
          </cell>
          <cell r="AJ185" t="str">
            <v>M</v>
          </cell>
          <cell r="AK185" t="str">
            <v>CN</v>
          </cell>
          <cell r="AL185">
            <v>1</v>
          </cell>
          <cell r="AM185">
            <v>65000</v>
          </cell>
          <cell r="AN185">
            <v>41803</v>
          </cell>
          <cell r="AO185">
            <v>11818.181818181818</v>
          </cell>
          <cell r="AP185">
            <v>13121.499999999998</v>
          </cell>
          <cell r="AQ185">
            <v>1303.3181818181802</v>
          </cell>
          <cell r="AR185">
            <v>0</v>
          </cell>
          <cell r="AS185">
            <v>70</v>
          </cell>
          <cell r="AT185">
            <v>0</v>
          </cell>
          <cell r="AU185">
            <v>70</v>
          </cell>
          <cell r="AV185">
            <v>10</v>
          </cell>
          <cell r="AW185">
            <v>0</v>
          </cell>
        </row>
        <row r="186">
          <cell r="Z186" t="str">
            <v>ELKTLF4506YE</v>
          </cell>
          <cell r="AA186" t="str">
            <v/>
          </cell>
          <cell r="AB186">
            <v>0.16666666666666666</v>
          </cell>
          <cell r="AC186">
            <v>0</v>
          </cell>
          <cell r="AD186">
            <v>1</v>
          </cell>
          <cell r="AE186" t="str">
            <v>OXL</v>
          </cell>
          <cell r="AF186">
            <v>45</v>
          </cell>
          <cell r="AG186" t="str">
            <v>EVERGREEN</v>
          </cell>
          <cell r="AH186">
            <v>2</v>
          </cell>
          <cell r="AI186" t="str">
            <v>02</v>
          </cell>
          <cell r="AJ186" t="str">
            <v>M</v>
          </cell>
          <cell r="AK186" t="str">
            <v>CN</v>
          </cell>
          <cell r="AL186">
            <v>1</v>
          </cell>
          <cell r="AM186">
            <v>65000</v>
          </cell>
          <cell r="AN186">
            <v>41803</v>
          </cell>
          <cell r="AO186">
            <v>11818.181818181818</v>
          </cell>
          <cell r="AP186">
            <v>13121.499999999998</v>
          </cell>
          <cell r="AQ186">
            <v>1303.3181818181802</v>
          </cell>
          <cell r="AR186">
            <v>0</v>
          </cell>
          <cell r="AS186">
            <v>70</v>
          </cell>
          <cell r="AT186">
            <v>0</v>
          </cell>
          <cell r="AU186">
            <v>70</v>
          </cell>
          <cell r="AV186">
            <v>10</v>
          </cell>
          <cell r="AW186">
            <v>0</v>
          </cell>
        </row>
        <row r="187">
          <cell r="Z187" t="str">
            <v>ELKPTF4507RE</v>
          </cell>
          <cell r="AA187" t="str">
            <v/>
          </cell>
          <cell r="AB187">
            <v>0.2</v>
          </cell>
          <cell r="AC187">
            <v>0</v>
          </cell>
          <cell r="AD187">
            <v>1</v>
          </cell>
          <cell r="AE187" t="str">
            <v>OXS</v>
          </cell>
          <cell r="AF187">
            <v>75</v>
          </cell>
          <cell r="AG187" t="str">
            <v>EVERGREEN</v>
          </cell>
          <cell r="AH187">
            <v>2</v>
          </cell>
          <cell r="AI187" t="str">
            <v>02</v>
          </cell>
          <cell r="AJ187" t="str">
            <v>M</v>
          </cell>
          <cell r="AK187" t="str">
            <v>CN</v>
          </cell>
          <cell r="AL187">
            <v>1</v>
          </cell>
          <cell r="AM187">
            <v>65000</v>
          </cell>
          <cell r="AN187">
            <v>41803</v>
          </cell>
          <cell r="AO187">
            <v>11818.181818181818</v>
          </cell>
          <cell r="AP187">
            <v>13774.074999999999</v>
          </cell>
          <cell r="AQ187">
            <v>1955.8931818181809</v>
          </cell>
          <cell r="AR187">
            <v>0</v>
          </cell>
          <cell r="AS187">
            <v>70</v>
          </cell>
          <cell r="AT187">
            <v>0</v>
          </cell>
          <cell r="AU187">
            <v>70</v>
          </cell>
          <cell r="AV187">
            <v>10.5</v>
          </cell>
          <cell r="AW187">
            <v>0</v>
          </cell>
        </row>
        <row r="188">
          <cell r="Z188" t="str">
            <v>ELKPTF4507RE</v>
          </cell>
          <cell r="AA188" t="str">
            <v/>
          </cell>
          <cell r="AB188">
            <v>0.2</v>
          </cell>
          <cell r="AC188">
            <v>0</v>
          </cell>
          <cell r="AD188">
            <v>1</v>
          </cell>
          <cell r="AE188" t="str">
            <v>OSS</v>
          </cell>
          <cell r="AF188">
            <v>75</v>
          </cell>
          <cell r="AG188" t="str">
            <v>EVERGREEN</v>
          </cell>
          <cell r="AH188">
            <v>2</v>
          </cell>
          <cell r="AI188" t="str">
            <v>02</v>
          </cell>
          <cell r="AJ188" t="str">
            <v>M</v>
          </cell>
          <cell r="AK188" t="str">
            <v>CN</v>
          </cell>
          <cell r="AL188">
            <v>1</v>
          </cell>
          <cell r="AM188">
            <v>65000</v>
          </cell>
          <cell r="AN188">
            <v>41803</v>
          </cell>
          <cell r="AO188">
            <v>11818.181818181818</v>
          </cell>
          <cell r="AP188">
            <v>13774.074999999999</v>
          </cell>
          <cell r="AQ188">
            <v>1955.8931818181809</v>
          </cell>
          <cell r="AR188">
            <v>0</v>
          </cell>
          <cell r="AS188">
            <v>70</v>
          </cell>
          <cell r="AT188">
            <v>0</v>
          </cell>
          <cell r="AU188">
            <v>70</v>
          </cell>
          <cell r="AV188">
            <v>10.5</v>
          </cell>
          <cell r="AW188">
            <v>0</v>
          </cell>
        </row>
        <row r="189">
          <cell r="Z189" t="str">
            <v>ELKPTF4507RE</v>
          </cell>
          <cell r="AA189" t="str">
            <v/>
          </cell>
          <cell r="AB189">
            <v>0.2</v>
          </cell>
          <cell r="AC189">
            <v>0</v>
          </cell>
          <cell r="AD189">
            <v>1</v>
          </cell>
          <cell r="AE189" t="str">
            <v>OMM</v>
          </cell>
          <cell r="AF189">
            <v>60</v>
          </cell>
          <cell r="AG189" t="str">
            <v>EVERGREEN</v>
          </cell>
          <cell r="AH189">
            <v>2</v>
          </cell>
          <cell r="AI189" t="str">
            <v>02</v>
          </cell>
          <cell r="AJ189" t="str">
            <v>M</v>
          </cell>
          <cell r="AK189" t="str">
            <v>CN</v>
          </cell>
          <cell r="AL189">
            <v>1</v>
          </cell>
          <cell r="AM189">
            <v>65000</v>
          </cell>
          <cell r="AN189">
            <v>41803</v>
          </cell>
          <cell r="AO189">
            <v>11818.181818181818</v>
          </cell>
          <cell r="AP189">
            <v>13774.074999999999</v>
          </cell>
          <cell r="AQ189">
            <v>1955.8931818181809</v>
          </cell>
          <cell r="AR189">
            <v>0</v>
          </cell>
          <cell r="AS189">
            <v>70</v>
          </cell>
          <cell r="AT189">
            <v>0</v>
          </cell>
          <cell r="AU189">
            <v>70</v>
          </cell>
          <cell r="AV189">
            <v>10.5</v>
          </cell>
          <cell r="AW189">
            <v>0</v>
          </cell>
        </row>
        <row r="190">
          <cell r="Z190" t="str">
            <v>ELKPTF4507RE</v>
          </cell>
          <cell r="AA190" t="str">
            <v/>
          </cell>
          <cell r="AB190">
            <v>0.2</v>
          </cell>
          <cell r="AC190">
            <v>0</v>
          </cell>
          <cell r="AD190">
            <v>1</v>
          </cell>
          <cell r="AE190" t="str">
            <v>OLL</v>
          </cell>
          <cell r="AF190">
            <v>45</v>
          </cell>
          <cell r="AG190" t="str">
            <v>EVERGREEN</v>
          </cell>
          <cell r="AH190">
            <v>2</v>
          </cell>
          <cell r="AI190" t="str">
            <v>02</v>
          </cell>
          <cell r="AJ190" t="str">
            <v>M</v>
          </cell>
          <cell r="AK190" t="str">
            <v>CN</v>
          </cell>
          <cell r="AL190">
            <v>1</v>
          </cell>
          <cell r="AM190">
            <v>65000</v>
          </cell>
          <cell r="AN190">
            <v>41803</v>
          </cell>
          <cell r="AO190">
            <v>11818.181818181818</v>
          </cell>
          <cell r="AP190">
            <v>13774.074999999999</v>
          </cell>
          <cell r="AQ190">
            <v>1955.8931818181809</v>
          </cell>
          <cell r="AR190">
            <v>0</v>
          </cell>
          <cell r="AS190">
            <v>70</v>
          </cell>
          <cell r="AT190">
            <v>0</v>
          </cell>
          <cell r="AU190">
            <v>70</v>
          </cell>
          <cell r="AV190">
            <v>10.5</v>
          </cell>
          <cell r="AW190">
            <v>0</v>
          </cell>
        </row>
        <row r="191">
          <cell r="Z191" t="str">
            <v>ELKPTF4507RE</v>
          </cell>
          <cell r="AA191" t="str">
            <v/>
          </cell>
          <cell r="AB191">
            <v>0.2</v>
          </cell>
          <cell r="AC191">
            <v>0</v>
          </cell>
          <cell r="AD191">
            <v>1</v>
          </cell>
          <cell r="AE191" t="str">
            <v>OXL</v>
          </cell>
          <cell r="AF191">
            <v>45</v>
          </cell>
          <cell r="AG191" t="str">
            <v>EVERGREEN</v>
          </cell>
          <cell r="AH191">
            <v>2</v>
          </cell>
          <cell r="AI191" t="str">
            <v>02</v>
          </cell>
          <cell r="AJ191" t="str">
            <v>M</v>
          </cell>
          <cell r="AK191" t="str">
            <v>CN</v>
          </cell>
          <cell r="AL191">
            <v>1</v>
          </cell>
          <cell r="AM191">
            <v>65000</v>
          </cell>
          <cell r="AN191">
            <v>41803</v>
          </cell>
          <cell r="AO191">
            <v>11818.181818181818</v>
          </cell>
          <cell r="AP191">
            <v>13774.074999999999</v>
          </cell>
          <cell r="AQ191">
            <v>1955.8931818181809</v>
          </cell>
          <cell r="AR191">
            <v>0</v>
          </cell>
          <cell r="AS191">
            <v>70</v>
          </cell>
          <cell r="AT191">
            <v>0</v>
          </cell>
          <cell r="AU191">
            <v>70</v>
          </cell>
          <cell r="AV191">
            <v>10.5</v>
          </cell>
          <cell r="AW191">
            <v>0</v>
          </cell>
        </row>
        <row r="192">
          <cell r="Z192" t="str">
            <v>ELKPTF4507YE</v>
          </cell>
          <cell r="AA192" t="str">
            <v/>
          </cell>
          <cell r="AB192">
            <v>0.2</v>
          </cell>
          <cell r="AC192">
            <v>0</v>
          </cell>
          <cell r="AD192">
            <v>1</v>
          </cell>
          <cell r="AE192" t="str">
            <v>OXS</v>
          </cell>
          <cell r="AF192">
            <v>75</v>
          </cell>
          <cell r="AG192" t="str">
            <v>EVERGREEN</v>
          </cell>
          <cell r="AH192">
            <v>2</v>
          </cell>
          <cell r="AI192" t="str">
            <v>02</v>
          </cell>
          <cell r="AJ192" t="str">
            <v>M</v>
          </cell>
          <cell r="AK192" t="str">
            <v>CN</v>
          </cell>
          <cell r="AL192">
            <v>1</v>
          </cell>
          <cell r="AM192">
            <v>65000</v>
          </cell>
          <cell r="AN192">
            <v>41803</v>
          </cell>
          <cell r="AO192">
            <v>11818.181818181818</v>
          </cell>
          <cell r="AP192">
            <v>13774.074999999999</v>
          </cell>
          <cell r="AQ192">
            <v>1955.8931818181809</v>
          </cell>
          <cell r="AR192">
            <v>0</v>
          </cell>
          <cell r="AS192">
            <v>70</v>
          </cell>
          <cell r="AT192">
            <v>0</v>
          </cell>
          <cell r="AU192">
            <v>70</v>
          </cell>
          <cell r="AV192">
            <v>10.5</v>
          </cell>
          <cell r="AW192">
            <v>0</v>
          </cell>
        </row>
        <row r="193">
          <cell r="Z193" t="str">
            <v>ELKPTF4507YE</v>
          </cell>
          <cell r="AA193" t="str">
            <v/>
          </cell>
          <cell r="AB193">
            <v>0.2</v>
          </cell>
          <cell r="AC193">
            <v>0</v>
          </cell>
          <cell r="AD193">
            <v>1</v>
          </cell>
          <cell r="AE193" t="str">
            <v>OSS</v>
          </cell>
          <cell r="AF193">
            <v>75</v>
          </cell>
          <cell r="AG193" t="str">
            <v>EVERGREEN</v>
          </cell>
          <cell r="AH193">
            <v>2</v>
          </cell>
          <cell r="AI193" t="str">
            <v>02</v>
          </cell>
          <cell r="AJ193" t="str">
            <v>M</v>
          </cell>
          <cell r="AK193" t="str">
            <v>CN</v>
          </cell>
          <cell r="AL193">
            <v>1</v>
          </cell>
          <cell r="AM193">
            <v>65000</v>
          </cell>
          <cell r="AN193">
            <v>41803</v>
          </cell>
          <cell r="AO193">
            <v>11818.181818181818</v>
          </cell>
          <cell r="AP193">
            <v>13774.074999999999</v>
          </cell>
          <cell r="AQ193">
            <v>1955.8931818181809</v>
          </cell>
          <cell r="AR193">
            <v>0</v>
          </cell>
          <cell r="AS193">
            <v>70</v>
          </cell>
          <cell r="AT193">
            <v>0</v>
          </cell>
          <cell r="AU193">
            <v>70</v>
          </cell>
          <cell r="AV193">
            <v>10.5</v>
          </cell>
          <cell r="AW193">
            <v>0</v>
          </cell>
        </row>
        <row r="194">
          <cell r="Z194" t="str">
            <v>ELKPTF4507YE</v>
          </cell>
          <cell r="AA194" t="str">
            <v/>
          </cell>
          <cell r="AB194">
            <v>0.2</v>
          </cell>
          <cell r="AC194">
            <v>0</v>
          </cell>
          <cell r="AD194">
            <v>1</v>
          </cell>
          <cell r="AE194" t="str">
            <v>OMM</v>
          </cell>
          <cell r="AF194">
            <v>60</v>
          </cell>
          <cell r="AG194" t="str">
            <v>EVERGREEN</v>
          </cell>
          <cell r="AH194">
            <v>2</v>
          </cell>
          <cell r="AI194" t="str">
            <v>02</v>
          </cell>
          <cell r="AJ194" t="str">
            <v>M</v>
          </cell>
          <cell r="AK194" t="str">
            <v>CN</v>
          </cell>
          <cell r="AL194">
            <v>1</v>
          </cell>
          <cell r="AM194">
            <v>65000</v>
          </cell>
          <cell r="AN194">
            <v>41803</v>
          </cell>
          <cell r="AO194">
            <v>11818.181818181818</v>
          </cell>
          <cell r="AP194">
            <v>13774.074999999999</v>
          </cell>
          <cell r="AQ194">
            <v>1955.8931818181809</v>
          </cell>
          <cell r="AR194">
            <v>0</v>
          </cell>
          <cell r="AS194">
            <v>70</v>
          </cell>
          <cell r="AT194">
            <v>0</v>
          </cell>
          <cell r="AU194">
            <v>70</v>
          </cell>
          <cell r="AV194">
            <v>10.5</v>
          </cell>
          <cell r="AW194">
            <v>0</v>
          </cell>
        </row>
        <row r="195">
          <cell r="Z195" t="str">
            <v>ELKPTF4507YE</v>
          </cell>
          <cell r="AA195" t="str">
            <v/>
          </cell>
          <cell r="AB195">
            <v>0.2</v>
          </cell>
          <cell r="AC195">
            <v>0</v>
          </cell>
          <cell r="AD195">
            <v>1</v>
          </cell>
          <cell r="AE195" t="str">
            <v>OLL</v>
          </cell>
          <cell r="AF195">
            <v>45</v>
          </cell>
          <cell r="AG195" t="str">
            <v>EVERGREEN</v>
          </cell>
          <cell r="AH195">
            <v>2</v>
          </cell>
          <cell r="AI195" t="str">
            <v>02</v>
          </cell>
          <cell r="AJ195" t="str">
            <v>M</v>
          </cell>
          <cell r="AK195" t="str">
            <v>CN</v>
          </cell>
          <cell r="AL195">
            <v>1</v>
          </cell>
          <cell r="AM195">
            <v>65000</v>
          </cell>
          <cell r="AN195">
            <v>41803</v>
          </cell>
          <cell r="AO195">
            <v>11818.181818181818</v>
          </cell>
          <cell r="AP195">
            <v>13774.074999999999</v>
          </cell>
          <cell r="AQ195">
            <v>1955.8931818181809</v>
          </cell>
          <cell r="AR195">
            <v>0</v>
          </cell>
          <cell r="AS195">
            <v>70</v>
          </cell>
          <cell r="AT195">
            <v>0</v>
          </cell>
          <cell r="AU195">
            <v>70</v>
          </cell>
          <cell r="AV195">
            <v>10.5</v>
          </cell>
          <cell r="AW195">
            <v>0</v>
          </cell>
        </row>
        <row r="196">
          <cell r="Z196" t="str">
            <v>ELKPTF4507YE</v>
          </cell>
          <cell r="AA196" t="str">
            <v/>
          </cell>
          <cell r="AB196">
            <v>0.2</v>
          </cell>
          <cell r="AC196">
            <v>0</v>
          </cell>
          <cell r="AD196">
            <v>1</v>
          </cell>
          <cell r="AE196" t="str">
            <v>OXL</v>
          </cell>
          <cell r="AF196">
            <v>45</v>
          </cell>
          <cell r="AG196" t="str">
            <v>EVERGREEN</v>
          </cell>
          <cell r="AH196">
            <v>2</v>
          </cell>
          <cell r="AI196" t="str">
            <v>02</v>
          </cell>
          <cell r="AJ196" t="str">
            <v>M</v>
          </cell>
          <cell r="AK196" t="str">
            <v>CN</v>
          </cell>
          <cell r="AL196">
            <v>1</v>
          </cell>
          <cell r="AM196">
            <v>65000</v>
          </cell>
          <cell r="AN196">
            <v>41803</v>
          </cell>
          <cell r="AO196">
            <v>11818.181818181818</v>
          </cell>
          <cell r="AP196">
            <v>13774.074999999999</v>
          </cell>
          <cell r="AQ196">
            <v>1955.8931818181809</v>
          </cell>
          <cell r="AR196">
            <v>0</v>
          </cell>
          <cell r="AS196">
            <v>70</v>
          </cell>
          <cell r="AT196">
            <v>0</v>
          </cell>
          <cell r="AU196">
            <v>70</v>
          </cell>
          <cell r="AV196">
            <v>10.5</v>
          </cell>
          <cell r="AW196">
            <v>0</v>
          </cell>
        </row>
        <row r="197">
          <cell r="Z197" t="str">
            <v/>
          </cell>
          <cell r="AA197" t="str">
            <v>R1</v>
          </cell>
          <cell r="AB197">
            <v>4.0000000000000018</v>
          </cell>
          <cell r="AC197">
            <v>0</v>
          </cell>
          <cell r="AD197">
            <v>1</v>
          </cell>
          <cell r="AI197" t="str">
            <v/>
          </cell>
          <cell r="AL197" t="str">
            <v/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 t="str">
            <v/>
          </cell>
          <cell r="AU197">
            <v>0</v>
          </cell>
          <cell r="AV197">
            <v>0</v>
          </cell>
          <cell r="AW197">
            <v>0</v>
          </cell>
        </row>
        <row r="198">
          <cell r="Z198" t="str">
            <v>NOKERF5501CL</v>
          </cell>
          <cell r="AA198" t="str">
            <v/>
          </cell>
          <cell r="AB198">
            <v>0.33333333333333331</v>
          </cell>
          <cell r="AC198">
            <v>0</v>
          </cell>
          <cell r="AD198">
            <v>1</v>
          </cell>
          <cell r="AE198" t="str">
            <v>XSS</v>
          </cell>
          <cell r="AF198">
            <v>200</v>
          </cell>
          <cell r="AG198" t="str">
            <v>FOREMOST</v>
          </cell>
          <cell r="AH198">
            <v>3</v>
          </cell>
          <cell r="AI198" t="str">
            <v>03</v>
          </cell>
          <cell r="AJ198" t="str">
            <v>M</v>
          </cell>
          <cell r="AK198" t="str">
            <v>CN</v>
          </cell>
          <cell r="AL198">
            <v>1</v>
          </cell>
          <cell r="AM198">
            <v>45000</v>
          </cell>
          <cell r="AN198">
            <v>41820</v>
          </cell>
          <cell r="AO198">
            <v>6818.1818181818171</v>
          </cell>
          <cell r="AP198">
            <v>6797.3890909090924</v>
          </cell>
          <cell r="AQ198">
            <v>-20.792727272724733</v>
          </cell>
          <cell r="AR198">
            <v>290.90909090909093</v>
          </cell>
          <cell r="AS198">
            <v>0</v>
          </cell>
          <cell r="AT198">
            <v>20</v>
          </cell>
          <cell r="AU198">
            <v>310.90909090909093</v>
          </cell>
          <cell r="AV198">
            <v>5.2</v>
          </cell>
          <cell r="AW198">
            <v>0</v>
          </cell>
        </row>
        <row r="199">
          <cell r="Z199" t="str">
            <v>NOKERF5501CL</v>
          </cell>
          <cell r="AA199" t="str">
            <v/>
          </cell>
          <cell r="AB199">
            <v>0.33333333333333331</v>
          </cell>
          <cell r="AC199">
            <v>0</v>
          </cell>
          <cell r="AD199">
            <v>1</v>
          </cell>
          <cell r="AE199" t="str">
            <v>OSM</v>
          </cell>
          <cell r="AF199">
            <v>200</v>
          </cell>
          <cell r="AG199" t="str">
            <v>FOREMOST</v>
          </cell>
          <cell r="AH199">
            <v>3</v>
          </cell>
          <cell r="AI199" t="str">
            <v>03</v>
          </cell>
          <cell r="AJ199" t="str">
            <v>M</v>
          </cell>
          <cell r="AK199" t="str">
            <v>CN</v>
          </cell>
          <cell r="AL199">
            <v>1</v>
          </cell>
          <cell r="AM199">
            <v>45000</v>
          </cell>
          <cell r="AN199">
            <v>41820</v>
          </cell>
          <cell r="AO199">
            <v>6818.1818181818171</v>
          </cell>
          <cell r="AP199">
            <v>6797.3890909090924</v>
          </cell>
          <cell r="AQ199">
            <v>-20.792727272724733</v>
          </cell>
          <cell r="AR199">
            <v>290.90909090909093</v>
          </cell>
          <cell r="AS199">
            <v>0</v>
          </cell>
          <cell r="AT199">
            <v>20</v>
          </cell>
          <cell r="AU199">
            <v>310.90909090909093</v>
          </cell>
          <cell r="AV199">
            <v>5.2</v>
          </cell>
          <cell r="AW199">
            <v>0</v>
          </cell>
        </row>
        <row r="200">
          <cell r="Z200" t="str">
            <v>NOKERF5501CL</v>
          </cell>
          <cell r="AA200" t="str">
            <v/>
          </cell>
          <cell r="AB200">
            <v>0.33333333333333331</v>
          </cell>
          <cell r="AC200">
            <v>0</v>
          </cell>
          <cell r="AD200">
            <v>1</v>
          </cell>
          <cell r="AE200" t="str">
            <v>OML</v>
          </cell>
          <cell r="AF200">
            <v>150</v>
          </cell>
          <cell r="AG200" t="str">
            <v>FOREMOST</v>
          </cell>
          <cell r="AH200">
            <v>3</v>
          </cell>
          <cell r="AI200" t="str">
            <v>03</v>
          </cell>
          <cell r="AJ200" t="str">
            <v>M</v>
          </cell>
          <cell r="AK200" t="str">
            <v>CN</v>
          </cell>
          <cell r="AL200">
            <v>1</v>
          </cell>
          <cell r="AM200">
            <v>45000</v>
          </cell>
          <cell r="AN200">
            <v>41820</v>
          </cell>
          <cell r="AO200">
            <v>6818.1818181818171</v>
          </cell>
          <cell r="AP200">
            <v>6797.3890909090924</v>
          </cell>
          <cell r="AQ200">
            <v>-20.792727272724733</v>
          </cell>
          <cell r="AR200">
            <v>290.90909090909093</v>
          </cell>
          <cell r="AS200">
            <v>0</v>
          </cell>
          <cell r="AT200">
            <v>20</v>
          </cell>
          <cell r="AU200">
            <v>310.90909090909093</v>
          </cell>
          <cell r="AV200">
            <v>5.2</v>
          </cell>
          <cell r="AW200">
            <v>0</v>
          </cell>
        </row>
        <row r="201">
          <cell r="Z201" t="str">
            <v>NOKBAF5502GY</v>
          </cell>
          <cell r="AA201" t="str">
            <v/>
          </cell>
          <cell r="AB201">
            <v>0.5</v>
          </cell>
          <cell r="AC201">
            <v>0</v>
          </cell>
          <cell r="AD201">
            <v>1</v>
          </cell>
          <cell r="AE201" t="str">
            <v>OSM</v>
          </cell>
          <cell r="AF201">
            <v>200</v>
          </cell>
          <cell r="AG201" t="str">
            <v>FOREMOST</v>
          </cell>
          <cell r="AH201">
            <v>3</v>
          </cell>
          <cell r="AI201" t="str">
            <v>03</v>
          </cell>
          <cell r="AJ201" t="str">
            <v>M</v>
          </cell>
          <cell r="AK201" t="str">
            <v>CN</v>
          </cell>
          <cell r="AL201">
            <v>1</v>
          </cell>
          <cell r="AM201">
            <v>43000</v>
          </cell>
          <cell r="AN201">
            <v>41820</v>
          </cell>
          <cell r="AO201">
            <v>6515.151515151515</v>
          </cell>
          <cell r="AP201">
            <v>5092.0685714285719</v>
          </cell>
          <cell r="AQ201">
            <v>-1423.0829437229431</v>
          </cell>
          <cell r="AR201">
            <v>581.42857142857144</v>
          </cell>
          <cell r="AS201">
            <v>0</v>
          </cell>
          <cell r="AT201">
            <v>20</v>
          </cell>
          <cell r="AU201">
            <v>601.42857142857144</v>
          </cell>
          <cell r="AV201">
            <v>3.6</v>
          </cell>
          <cell r="AW201">
            <v>0</v>
          </cell>
        </row>
        <row r="202">
          <cell r="Z202" t="str">
            <v>NOKBAF5502GY</v>
          </cell>
          <cell r="AA202" t="str">
            <v/>
          </cell>
          <cell r="AB202">
            <v>0.5</v>
          </cell>
          <cell r="AC202">
            <v>0</v>
          </cell>
          <cell r="AD202">
            <v>1</v>
          </cell>
          <cell r="AE202" t="str">
            <v>OML</v>
          </cell>
          <cell r="AF202">
            <v>150</v>
          </cell>
          <cell r="AG202" t="str">
            <v>FOREMOST</v>
          </cell>
          <cell r="AH202">
            <v>3</v>
          </cell>
          <cell r="AI202" t="str">
            <v>03</v>
          </cell>
          <cell r="AJ202" t="str">
            <v>M</v>
          </cell>
          <cell r="AK202" t="str">
            <v>CN</v>
          </cell>
          <cell r="AL202">
            <v>1</v>
          </cell>
          <cell r="AM202">
            <v>43000</v>
          </cell>
          <cell r="AN202">
            <v>41820</v>
          </cell>
          <cell r="AO202">
            <v>6515.151515151515</v>
          </cell>
          <cell r="AP202">
            <v>5092.0685714285719</v>
          </cell>
          <cell r="AQ202">
            <v>-1423.0829437229431</v>
          </cell>
          <cell r="AR202">
            <v>581.42857142857144</v>
          </cell>
          <cell r="AS202">
            <v>0</v>
          </cell>
          <cell r="AT202">
            <v>20</v>
          </cell>
          <cell r="AU202">
            <v>601.42857142857144</v>
          </cell>
          <cell r="AV202">
            <v>3.6</v>
          </cell>
          <cell r="AW202">
            <v>0</v>
          </cell>
        </row>
        <row r="203">
          <cell r="Z203" t="str">
            <v>NOKFAF5503BW</v>
          </cell>
          <cell r="AA203" t="str">
            <v/>
          </cell>
          <cell r="AB203">
            <v>0.5</v>
          </cell>
          <cell r="AC203">
            <v>0</v>
          </cell>
          <cell r="AD203">
            <v>1</v>
          </cell>
          <cell r="AE203" t="str">
            <v>OSM</v>
          </cell>
          <cell r="AF203">
            <v>200</v>
          </cell>
          <cell r="AG203" t="str">
            <v>FOREMOST</v>
          </cell>
          <cell r="AH203">
            <v>3</v>
          </cell>
          <cell r="AI203" t="str">
            <v>03</v>
          </cell>
          <cell r="AJ203" t="str">
            <v>M</v>
          </cell>
          <cell r="AK203" t="str">
            <v>CN</v>
          </cell>
          <cell r="AL203">
            <v>1</v>
          </cell>
          <cell r="AM203">
            <v>49000</v>
          </cell>
          <cell r="AN203">
            <v>41820</v>
          </cell>
          <cell r="AO203">
            <v>7424.242424242424</v>
          </cell>
          <cell r="AP203">
            <v>7424.8708571428569</v>
          </cell>
          <cell r="AQ203">
            <v>0.62843290043292654</v>
          </cell>
          <cell r="AR203">
            <v>1517.1428571428571</v>
          </cell>
          <cell r="AS203">
            <v>0</v>
          </cell>
          <cell r="AT203">
            <v>20</v>
          </cell>
          <cell r="AU203">
            <v>1537.1428571428571</v>
          </cell>
          <cell r="AV203">
            <v>4.72</v>
          </cell>
          <cell r="AW203">
            <v>0</v>
          </cell>
        </row>
        <row r="204">
          <cell r="Z204" t="str">
            <v>NOKFAF5503BW</v>
          </cell>
          <cell r="AA204" t="str">
            <v/>
          </cell>
          <cell r="AB204">
            <v>0.5</v>
          </cell>
          <cell r="AC204">
            <v>0</v>
          </cell>
          <cell r="AD204">
            <v>1</v>
          </cell>
          <cell r="AE204" t="str">
            <v>OML</v>
          </cell>
          <cell r="AF204">
            <v>150</v>
          </cell>
          <cell r="AG204" t="str">
            <v>FOREMOST</v>
          </cell>
          <cell r="AH204">
            <v>3</v>
          </cell>
          <cell r="AI204" t="str">
            <v>03</v>
          </cell>
          <cell r="AJ204" t="str">
            <v>M</v>
          </cell>
          <cell r="AK204" t="str">
            <v>CN</v>
          </cell>
          <cell r="AL204">
            <v>1</v>
          </cell>
          <cell r="AM204">
            <v>49000</v>
          </cell>
          <cell r="AN204">
            <v>41820</v>
          </cell>
          <cell r="AO204">
            <v>7424.242424242424</v>
          </cell>
          <cell r="AP204">
            <v>7424.8708571428569</v>
          </cell>
          <cell r="AQ204">
            <v>0.62843290043292654</v>
          </cell>
          <cell r="AR204">
            <v>1517.1428571428571</v>
          </cell>
          <cell r="AS204">
            <v>0</v>
          </cell>
          <cell r="AT204">
            <v>20</v>
          </cell>
          <cell r="AU204">
            <v>1537.1428571428571</v>
          </cell>
          <cell r="AV204">
            <v>4.72</v>
          </cell>
          <cell r="AW204">
            <v>0</v>
          </cell>
        </row>
        <row r="205">
          <cell r="Z205" t="str">
            <v/>
          </cell>
          <cell r="AA205" t="str">
            <v>R1</v>
          </cell>
          <cell r="AB205">
            <v>3</v>
          </cell>
          <cell r="AC205">
            <v>0</v>
          </cell>
          <cell r="AD205">
            <v>1</v>
          </cell>
          <cell r="AI205" t="str">
            <v/>
          </cell>
          <cell r="AL205" t="str">
            <v/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 t="str">
            <v/>
          </cell>
          <cell r="AU205">
            <v>0</v>
          </cell>
          <cell r="AV205">
            <v>0</v>
          </cell>
          <cell r="AW205">
            <v>0</v>
          </cell>
        </row>
        <row r="206">
          <cell r="Z206" t="str">
            <v>NOKERF5506BK</v>
          </cell>
          <cell r="AA206" t="str">
            <v/>
          </cell>
          <cell r="AB206">
            <v>0.5</v>
          </cell>
          <cell r="AC206">
            <v>0</v>
          </cell>
          <cell r="AD206">
            <v>1</v>
          </cell>
          <cell r="AE206" t="str">
            <v>OSM</v>
          </cell>
          <cell r="AF206">
            <v>200</v>
          </cell>
          <cell r="AG206" t="str">
            <v>FOREMOST</v>
          </cell>
          <cell r="AH206">
            <v>4</v>
          </cell>
          <cell r="AI206" t="str">
            <v>04</v>
          </cell>
          <cell r="AJ206" t="str">
            <v>M</v>
          </cell>
          <cell r="AK206" t="str">
            <v>CN</v>
          </cell>
          <cell r="AL206">
            <v>1</v>
          </cell>
          <cell r="AM206">
            <v>65000</v>
          </cell>
          <cell r="AN206">
            <v>41820</v>
          </cell>
          <cell r="AO206">
            <v>9848.484848484848</v>
          </cell>
          <cell r="AP206">
            <v>13278.52</v>
          </cell>
          <cell r="AQ206">
            <v>3430.0351515151524</v>
          </cell>
          <cell r="AR206">
            <v>1034</v>
          </cell>
          <cell r="AS206">
            <v>0</v>
          </cell>
          <cell r="AT206">
            <v>20</v>
          </cell>
          <cell r="AU206">
            <v>1054</v>
          </cell>
          <cell r="AV206">
            <v>9.8000000000000007</v>
          </cell>
          <cell r="AW206">
            <v>0</v>
          </cell>
        </row>
        <row r="207">
          <cell r="Z207" t="str">
            <v>NOKERF5506BK</v>
          </cell>
          <cell r="AA207" t="str">
            <v/>
          </cell>
          <cell r="AB207">
            <v>0.5</v>
          </cell>
          <cell r="AC207">
            <v>0</v>
          </cell>
          <cell r="AD207">
            <v>1</v>
          </cell>
          <cell r="AE207" t="str">
            <v>OML</v>
          </cell>
          <cell r="AF207">
            <v>150</v>
          </cell>
          <cell r="AG207" t="str">
            <v>FOREMOST</v>
          </cell>
          <cell r="AH207">
            <v>4</v>
          </cell>
          <cell r="AI207" t="str">
            <v>04</v>
          </cell>
          <cell r="AJ207" t="str">
            <v>M</v>
          </cell>
          <cell r="AK207" t="str">
            <v>CN</v>
          </cell>
          <cell r="AL207">
            <v>1</v>
          </cell>
          <cell r="AM207">
            <v>65000</v>
          </cell>
          <cell r="AN207">
            <v>41820</v>
          </cell>
          <cell r="AO207">
            <v>9848.484848484848</v>
          </cell>
          <cell r="AP207">
            <v>13278.52</v>
          </cell>
          <cell r="AQ207">
            <v>3430.0351515151524</v>
          </cell>
          <cell r="AR207">
            <v>1034</v>
          </cell>
          <cell r="AS207">
            <v>0</v>
          </cell>
          <cell r="AT207">
            <v>20</v>
          </cell>
          <cell r="AU207">
            <v>1054</v>
          </cell>
          <cell r="AV207">
            <v>9.8000000000000007</v>
          </cell>
          <cell r="AW207">
            <v>0</v>
          </cell>
        </row>
        <row r="208">
          <cell r="Z208" t="str">
            <v>NOKERF5506PK</v>
          </cell>
          <cell r="AA208" t="str">
            <v/>
          </cell>
          <cell r="AB208">
            <v>0.5</v>
          </cell>
          <cell r="AC208">
            <v>0</v>
          </cell>
          <cell r="AD208">
            <v>1</v>
          </cell>
          <cell r="AE208" t="str">
            <v>OSM</v>
          </cell>
          <cell r="AF208">
            <v>200</v>
          </cell>
          <cell r="AG208" t="str">
            <v>FOREMOST</v>
          </cell>
          <cell r="AH208">
            <v>4</v>
          </cell>
          <cell r="AI208" t="str">
            <v>04</v>
          </cell>
          <cell r="AJ208" t="str">
            <v>M</v>
          </cell>
          <cell r="AK208" t="str">
            <v>CN</v>
          </cell>
          <cell r="AL208">
            <v>1</v>
          </cell>
          <cell r="AM208">
            <v>65000</v>
          </cell>
          <cell r="AN208">
            <v>41820</v>
          </cell>
          <cell r="AO208">
            <v>9848.484848484848</v>
          </cell>
          <cell r="AP208">
            <v>13454.52</v>
          </cell>
          <cell r="AQ208">
            <v>3606.0351515151524</v>
          </cell>
          <cell r="AR208">
            <v>1210</v>
          </cell>
          <cell r="AS208">
            <v>0</v>
          </cell>
          <cell r="AT208">
            <v>20</v>
          </cell>
          <cell r="AU208">
            <v>1230</v>
          </cell>
          <cell r="AV208">
            <v>9.8000000000000007</v>
          </cell>
          <cell r="AW208">
            <v>0</v>
          </cell>
        </row>
        <row r="209">
          <cell r="Z209" t="str">
            <v>NOKERF5506PK</v>
          </cell>
          <cell r="AA209" t="str">
            <v/>
          </cell>
          <cell r="AB209">
            <v>0.5</v>
          </cell>
          <cell r="AC209">
            <v>0</v>
          </cell>
          <cell r="AD209">
            <v>1</v>
          </cell>
          <cell r="AE209" t="str">
            <v>OML</v>
          </cell>
          <cell r="AF209">
            <v>150</v>
          </cell>
          <cell r="AG209" t="str">
            <v>FOREMOST</v>
          </cell>
          <cell r="AH209">
            <v>4</v>
          </cell>
          <cell r="AI209" t="str">
            <v>04</v>
          </cell>
          <cell r="AJ209" t="str">
            <v>M</v>
          </cell>
          <cell r="AK209" t="str">
            <v>CN</v>
          </cell>
          <cell r="AL209">
            <v>1</v>
          </cell>
          <cell r="AM209">
            <v>65000</v>
          </cell>
          <cell r="AN209">
            <v>41820</v>
          </cell>
          <cell r="AO209">
            <v>9848.484848484848</v>
          </cell>
          <cell r="AP209">
            <v>13454.52</v>
          </cell>
          <cell r="AQ209">
            <v>3606.0351515151524</v>
          </cell>
          <cell r="AR209">
            <v>1210</v>
          </cell>
          <cell r="AS209">
            <v>0</v>
          </cell>
          <cell r="AT209">
            <v>20</v>
          </cell>
          <cell r="AU209">
            <v>1230</v>
          </cell>
          <cell r="AV209">
            <v>9.8000000000000007</v>
          </cell>
          <cell r="AW209">
            <v>0</v>
          </cell>
        </row>
        <row r="210">
          <cell r="Z210" t="str">
            <v/>
          </cell>
          <cell r="AA210" t="str">
            <v>R1</v>
          </cell>
          <cell r="AB210">
            <v>2</v>
          </cell>
          <cell r="AC210">
            <v>0</v>
          </cell>
          <cell r="AD210">
            <v>1</v>
          </cell>
          <cell r="AI210" t="str">
            <v/>
          </cell>
          <cell r="AL210" t="str">
            <v/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 t="str">
            <v/>
          </cell>
          <cell r="AU210">
            <v>0</v>
          </cell>
          <cell r="AV210">
            <v>0</v>
          </cell>
          <cell r="AW210">
            <v>0</v>
          </cell>
        </row>
        <row r="211">
          <cell r="Z211" t="str">
            <v>NOKTPF5508BK</v>
          </cell>
          <cell r="AA211" t="str">
            <v/>
          </cell>
          <cell r="AB211">
            <v>1</v>
          </cell>
          <cell r="AC211">
            <v>0</v>
          </cell>
          <cell r="AD211">
            <v>1</v>
          </cell>
          <cell r="AE211" t="str">
            <v>FRE</v>
          </cell>
          <cell r="AF211">
            <v>200</v>
          </cell>
          <cell r="AG211" t="str">
            <v>EVERRICH TEXTILE</v>
          </cell>
          <cell r="AH211">
            <v>1</v>
          </cell>
          <cell r="AI211" t="str">
            <v>01</v>
          </cell>
          <cell r="AJ211" t="str">
            <v>M</v>
          </cell>
          <cell r="AK211" t="str">
            <v>CN</v>
          </cell>
          <cell r="AL211">
            <v>1</v>
          </cell>
          <cell r="AM211">
            <v>75000</v>
          </cell>
          <cell r="AN211">
            <v>41795</v>
          </cell>
          <cell r="AO211">
            <v>11363.636363636362</v>
          </cell>
          <cell r="AP211">
            <v>13491.820000000002</v>
          </cell>
          <cell r="AQ211">
            <v>2128.1836363636394</v>
          </cell>
          <cell r="AR211">
            <v>1601</v>
          </cell>
          <cell r="AS211">
            <v>270</v>
          </cell>
          <cell r="AT211">
            <v>20</v>
          </cell>
          <cell r="AU211">
            <v>1891</v>
          </cell>
          <cell r="AV211">
            <v>9.3000000000000007</v>
          </cell>
          <cell r="AW211">
            <v>0</v>
          </cell>
        </row>
        <row r="212">
          <cell r="Z212" t="str">
            <v>NOKTPF5511BK</v>
          </cell>
          <cell r="AA212" t="str">
            <v/>
          </cell>
          <cell r="AB212">
            <v>1</v>
          </cell>
          <cell r="AC212">
            <v>0</v>
          </cell>
          <cell r="AD212">
            <v>1</v>
          </cell>
          <cell r="AE212" t="str">
            <v>FRE</v>
          </cell>
          <cell r="AF212">
            <v>200</v>
          </cell>
          <cell r="AG212" t="str">
            <v>EVERRICH TEXTILE</v>
          </cell>
          <cell r="AH212">
            <v>1</v>
          </cell>
          <cell r="AI212" t="str">
            <v>01</v>
          </cell>
          <cell r="AJ212" t="str">
            <v>M</v>
          </cell>
          <cell r="AK212" t="str">
            <v>CN</v>
          </cell>
          <cell r="AL212">
            <v>1</v>
          </cell>
          <cell r="AM212">
            <v>75000</v>
          </cell>
          <cell r="AN212">
            <v>41795</v>
          </cell>
          <cell r="AO212">
            <v>11363.636363636362</v>
          </cell>
          <cell r="AP212">
            <v>12265.04</v>
          </cell>
          <cell r="AQ212">
            <v>901.40363636363873</v>
          </cell>
          <cell r="AR212">
            <v>0</v>
          </cell>
          <cell r="AS212">
            <v>270</v>
          </cell>
          <cell r="AT212">
            <v>20</v>
          </cell>
          <cell r="AU212">
            <v>290</v>
          </cell>
          <cell r="AV212">
            <v>9.6</v>
          </cell>
          <cell r="AW212">
            <v>0</v>
          </cell>
        </row>
        <row r="213">
          <cell r="Z213" t="str">
            <v>NOKTPF5511RE</v>
          </cell>
          <cell r="AA213" t="str">
            <v/>
          </cell>
          <cell r="AB213">
            <v>1</v>
          </cell>
          <cell r="AC213">
            <v>0</v>
          </cell>
          <cell r="AD213">
            <v>1</v>
          </cell>
          <cell r="AE213" t="str">
            <v>FRE</v>
          </cell>
          <cell r="AF213">
            <v>250</v>
          </cell>
          <cell r="AG213" t="str">
            <v>EVERRICH TEXTILE</v>
          </cell>
          <cell r="AH213">
            <v>1</v>
          </cell>
          <cell r="AI213" t="str">
            <v>01</v>
          </cell>
          <cell r="AJ213" t="str">
            <v>M</v>
          </cell>
          <cell r="AK213" t="str">
            <v>CN</v>
          </cell>
          <cell r="AL213">
            <v>1</v>
          </cell>
          <cell r="AM213">
            <v>75000</v>
          </cell>
          <cell r="AN213">
            <v>41795</v>
          </cell>
          <cell r="AO213">
            <v>11363.636363636362</v>
          </cell>
          <cell r="AP213">
            <v>12690.820000000002</v>
          </cell>
          <cell r="AQ213">
            <v>1327.1836363636394</v>
          </cell>
          <cell r="AR213">
            <v>800</v>
          </cell>
          <cell r="AS213">
            <v>270</v>
          </cell>
          <cell r="AT213">
            <v>20</v>
          </cell>
          <cell r="AU213">
            <v>1090</v>
          </cell>
          <cell r="AV213">
            <v>9.3000000000000007</v>
          </cell>
          <cell r="AW213">
            <v>0</v>
          </cell>
        </row>
        <row r="214">
          <cell r="Z214" t="str">
            <v>NOKTPF5511PK</v>
          </cell>
          <cell r="AA214" t="str">
            <v/>
          </cell>
          <cell r="AB214">
            <v>1</v>
          </cell>
          <cell r="AC214">
            <v>0</v>
          </cell>
          <cell r="AD214">
            <v>1</v>
          </cell>
          <cell r="AE214" t="str">
            <v>FRE</v>
          </cell>
          <cell r="AF214">
            <v>250</v>
          </cell>
          <cell r="AG214" t="str">
            <v>EVERRICH TEXTILE</v>
          </cell>
          <cell r="AH214">
            <v>1</v>
          </cell>
          <cell r="AI214" t="str">
            <v>01</v>
          </cell>
          <cell r="AJ214" t="str">
            <v>M</v>
          </cell>
          <cell r="AK214" t="str">
            <v>CN</v>
          </cell>
          <cell r="AL214">
            <v>1</v>
          </cell>
          <cell r="AM214">
            <v>75000</v>
          </cell>
          <cell r="AN214">
            <v>41795</v>
          </cell>
          <cell r="AO214">
            <v>11363.636363636362</v>
          </cell>
          <cell r="AP214">
            <v>12741.34</v>
          </cell>
          <cell r="AQ214">
            <v>1377.703636363638</v>
          </cell>
          <cell r="AR214">
            <v>1100</v>
          </cell>
          <cell r="AS214">
            <v>270</v>
          </cell>
          <cell r="AT214">
            <v>20</v>
          </cell>
          <cell r="AU214">
            <v>1390</v>
          </cell>
          <cell r="AV214">
            <v>9.1</v>
          </cell>
          <cell r="AW214">
            <v>0</v>
          </cell>
        </row>
        <row r="215">
          <cell r="Z215" t="str">
            <v/>
          </cell>
          <cell r="AA215" t="str">
            <v>R1</v>
          </cell>
          <cell r="AB215">
            <v>4</v>
          </cell>
          <cell r="AC215">
            <v>0</v>
          </cell>
          <cell r="AD215">
            <v>1</v>
          </cell>
          <cell r="AI215" t="str">
            <v/>
          </cell>
          <cell r="AL215" t="str">
            <v/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 t="str">
            <v/>
          </cell>
          <cell r="AU215">
            <v>0</v>
          </cell>
          <cell r="AV215">
            <v>0</v>
          </cell>
          <cell r="AW215">
            <v>0</v>
          </cell>
        </row>
        <row r="216">
          <cell r="Z216" t="str">
            <v>VBKBAF5504BK</v>
          </cell>
          <cell r="AA216" t="str">
            <v/>
          </cell>
          <cell r="AB216">
            <v>0.5</v>
          </cell>
          <cell r="AC216">
            <v>0</v>
          </cell>
          <cell r="AD216">
            <v>1</v>
          </cell>
          <cell r="AE216" t="str">
            <v>OSM</v>
          </cell>
          <cell r="AF216">
            <v>300</v>
          </cell>
          <cell r="AG216" t="str">
            <v>FOREMOST</v>
          </cell>
          <cell r="AH216">
            <v>6</v>
          </cell>
          <cell r="AI216" t="str">
            <v>06</v>
          </cell>
          <cell r="AJ216" t="str">
            <v>M</v>
          </cell>
          <cell r="AK216" t="str">
            <v>CN</v>
          </cell>
          <cell r="AL216">
            <v>1</v>
          </cell>
          <cell r="AM216">
            <v>45000</v>
          </cell>
          <cell r="AN216">
            <v>41780</v>
          </cell>
          <cell r="AO216">
            <v>6818.1818181818171</v>
          </cell>
          <cell r="AP216">
            <v>6665.8500000000013</v>
          </cell>
          <cell r="AQ216">
            <v>-152.33181818181583</v>
          </cell>
          <cell r="AR216">
            <v>97</v>
          </cell>
          <cell r="AS216">
            <v>0</v>
          </cell>
          <cell r="AT216">
            <v>20</v>
          </cell>
          <cell r="AU216">
            <v>117</v>
          </cell>
          <cell r="AV216">
            <v>5.25</v>
          </cell>
          <cell r="AW216">
            <v>0</v>
          </cell>
        </row>
        <row r="217">
          <cell r="Z217" t="str">
            <v>VBKBAF5504BK</v>
          </cell>
          <cell r="AA217" t="str">
            <v/>
          </cell>
          <cell r="AB217">
            <v>0.5</v>
          </cell>
          <cell r="AC217">
            <v>0</v>
          </cell>
          <cell r="AD217">
            <v>1</v>
          </cell>
          <cell r="AE217" t="str">
            <v>OML</v>
          </cell>
          <cell r="AF217">
            <v>150</v>
          </cell>
          <cell r="AG217" t="str">
            <v>FOREMOST</v>
          </cell>
          <cell r="AH217">
            <v>6</v>
          </cell>
          <cell r="AI217" t="str">
            <v>06</v>
          </cell>
          <cell r="AJ217" t="str">
            <v>M</v>
          </cell>
          <cell r="AK217" t="str">
            <v>CN</v>
          </cell>
          <cell r="AL217">
            <v>1</v>
          </cell>
          <cell r="AM217">
            <v>45000</v>
          </cell>
          <cell r="AN217">
            <v>41780</v>
          </cell>
          <cell r="AO217">
            <v>6818.1818181818171</v>
          </cell>
          <cell r="AP217">
            <v>6665.8500000000013</v>
          </cell>
          <cell r="AQ217">
            <v>-152.33181818181583</v>
          </cell>
          <cell r="AR217">
            <v>97</v>
          </cell>
          <cell r="AS217">
            <v>0</v>
          </cell>
          <cell r="AT217">
            <v>20</v>
          </cell>
          <cell r="AU217">
            <v>117</v>
          </cell>
          <cell r="AV217">
            <v>5.25</v>
          </cell>
          <cell r="AW217">
            <v>0</v>
          </cell>
        </row>
        <row r="218">
          <cell r="Z218" t="str">
            <v>VBKBAF5504PK</v>
          </cell>
          <cell r="AA218" t="str">
            <v/>
          </cell>
          <cell r="AB218">
            <v>0.5</v>
          </cell>
          <cell r="AC218">
            <v>0</v>
          </cell>
          <cell r="AD218">
            <v>1</v>
          </cell>
          <cell r="AE218" t="str">
            <v>OSM</v>
          </cell>
          <cell r="AF218">
            <v>300</v>
          </cell>
          <cell r="AG218" t="str">
            <v>FOREMOST</v>
          </cell>
          <cell r="AH218">
            <v>6</v>
          </cell>
          <cell r="AI218" t="str">
            <v>06</v>
          </cell>
          <cell r="AJ218" t="str">
            <v>M</v>
          </cell>
          <cell r="AK218" t="str">
            <v>CN</v>
          </cell>
          <cell r="AL218">
            <v>1</v>
          </cell>
          <cell r="AM218">
            <v>45000</v>
          </cell>
          <cell r="AN218">
            <v>41780</v>
          </cell>
          <cell r="AO218">
            <v>6818.1818181818171</v>
          </cell>
          <cell r="AP218">
            <v>6665.8500000000013</v>
          </cell>
          <cell r="AQ218">
            <v>-152.33181818181583</v>
          </cell>
          <cell r="AR218">
            <v>97</v>
          </cell>
          <cell r="AS218">
            <v>0</v>
          </cell>
          <cell r="AT218">
            <v>20</v>
          </cell>
          <cell r="AU218">
            <v>117</v>
          </cell>
          <cell r="AV218">
            <v>5.25</v>
          </cell>
          <cell r="AW218">
            <v>0</v>
          </cell>
        </row>
        <row r="219">
          <cell r="Z219" t="str">
            <v>VBKBAF5504PK</v>
          </cell>
          <cell r="AA219" t="str">
            <v/>
          </cell>
          <cell r="AB219">
            <v>0.5</v>
          </cell>
          <cell r="AC219">
            <v>0</v>
          </cell>
          <cell r="AD219">
            <v>1</v>
          </cell>
          <cell r="AE219" t="str">
            <v>OML</v>
          </cell>
          <cell r="AF219">
            <v>150</v>
          </cell>
          <cell r="AG219" t="str">
            <v>FOREMOST</v>
          </cell>
          <cell r="AH219">
            <v>6</v>
          </cell>
          <cell r="AI219" t="str">
            <v>06</v>
          </cell>
          <cell r="AJ219" t="str">
            <v>M</v>
          </cell>
          <cell r="AK219" t="str">
            <v>CN</v>
          </cell>
          <cell r="AL219">
            <v>1</v>
          </cell>
          <cell r="AM219">
            <v>45000</v>
          </cell>
          <cell r="AN219">
            <v>41780</v>
          </cell>
          <cell r="AO219">
            <v>6818.1818181818171</v>
          </cell>
          <cell r="AP219">
            <v>6665.8500000000013</v>
          </cell>
          <cell r="AQ219">
            <v>-152.33181818181583</v>
          </cell>
          <cell r="AR219">
            <v>97</v>
          </cell>
          <cell r="AS219">
            <v>0</v>
          </cell>
          <cell r="AT219">
            <v>20</v>
          </cell>
          <cell r="AU219">
            <v>117</v>
          </cell>
          <cell r="AV219">
            <v>5.25</v>
          </cell>
          <cell r="AW219">
            <v>0</v>
          </cell>
        </row>
        <row r="220">
          <cell r="Z220" t="str">
            <v/>
          </cell>
          <cell r="AA220" t="str">
            <v>R1</v>
          </cell>
          <cell r="AB220">
            <v>2</v>
          </cell>
          <cell r="AC220">
            <v>0</v>
          </cell>
          <cell r="AD220">
            <v>1</v>
          </cell>
          <cell r="AI220" t="str">
            <v/>
          </cell>
          <cell r="AL220" t="str">
            <v/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 t="str">
            <v/>
          </cell>
          <cell r="AU220">
            <v>0</v>
          </cell>
          <cell r="AV220">
            <v>0</v>
          </cell>
          <cell r="AW220">
            <v>0</v>
          </cell>
        </row>
        <row r="221">
          <cell r="Z221" t="str">
            <v>VBKERF5506GY</v>
          </cell>
          <cell r="AA221" t="str">
            <v/>
          </cell>
          <cell r="AB221">
            <v>0.5</v>
          </cell>
          <cell r="AC221">
            <v>0</v>
          </cell>
          <cell r="AD221">
            <v>1</v>
          </cell>
          <cell r="AE221" t="str">
            <v>OSM</v>
          </cell>
          <cell r="AF221">
            <v>100</v>
          </cell>
          <cell r="AG221" t="str">
            <v>FOREMOST</v>
          </cell>
          <cell r="AH221">
            <v>7</v>
          </cell>
          <cell r="AI221" t="str">
            <v>07</v>
          </cell>
          <cell r="AJ221" t="str">
            <v>M</v>
          </cell>
          <cell r="AK221" t="str">
            <v>CN</v>
          </cell>
          <cell r="AL221">
            <v>1</v>
          </cell>
          <cell r="AM221">
            <v>55000</v>
          </cell>
          <cell r="AN221">
            <v>41780</v>
          </cell>
          <cell r="AO221">
            <v>8333.3333333333321</v>
          </cell>
          <cell r="AP221">
            <v>7692.3700000000008</v>
          </cell>
          <cell r="AQ221">
            <v>-640.96333333333132</v>
          </cell>
          <cell r="AR221">
            <v>1373</v>
          </cell>
          <cell r="AS221">
            <v>0</v>
          </cell>
          <cell r="AT221">
            <v>20</v>
          </cell>
          <cell r="AU221">
            <v>1393</v>
          </cell>
          <cell r="AV221">
            <v>5.05</v>
          </cell>
          <cell r="AW221">
            <v>0</v>
          </cell>
        </row>
        <row r="222">
          <cell r="Z222" t="str">
            <v>VBKERF5506GY</v>
          </cell>
          <cell r="AA222" t="str">
            <v/>
          </cell>
          <cell r="AB222">
            <v>0.5</v>
          </cell>
          <cell r="AC222">
            <v>0</v>
          </cell>
          <cell r="AD222">
            <v>1</v>
          </cell>
          <cell r="AE222" t="str">
            <v>OML</v>
          </cell>
          <cell r="AF222">
            <v>50</v>
          </cell>
          <cell r="AG222" t="str">
            <v>FOREMOST</v>
          </cell>
          <cell r="AH222">
            <v>7</v>
          </cell>
          <cell r="AI222" t="str">
            <v>07</v>
          </cell>
          <cell r="AJ222" t="str">
            <v>M</v>
          </cell>
          <cell r="AK222" t="str">
            <v>CN</v>
          </cell>
          <cell r="AL222">
            <v>1</v>
          </cell>
          <cell r="AM222">
            <v>55000</v>
          </cell>
          <cell r="AN222">
            <v>41780</v>
          </cell>
          <cell r="AO222">
            <v>8333.3333333333321</v>
          </cell>
          <cell r="AP222">
            <v>7692.3700000000008</v>
          </cell>
          <cell r="AQ222">
            <v>-640.96333333333132</v>
          </cell>
          <cell r="AR222">
            <v>1373</v>
          </cell>
          <cell r="AS222">
            <v>0</v>
          </cell>
          <cell r="AT222">
            <v>20</v>
          </cell>
          <cell r="AU222">
            <v>1393</v>
          </cell>
          <cell r="AV222">
            <v>5.05</v>
          </cell>
          <cell r="AW222">
            <v>0</v>
          </cell>
        </row>
        <row r="223">
          <cell r="Z223" t="str">
            <v>VBKERF5507GY</v>
          </cell>
          <cell r="AA223" t="str">
            <v/>
          </cell>
          <cell r="AB223">
            <v>0.5</v>
          </cell>
          <cell r="AC223">
            <v>0</v>
          </cell>
          <cell r="AD223">
            <v>1</v>
          </cell>
          <cell r="AE223" t="str">
            <v>OSM</v>
          </cell>
          <cell r="AF223">
            <v>100</v>
          </cell>
          <cell r="AG223" t="str">
            <v>FOREMOST</v>
          </cell>
          <cell r="AH223">
            <v>7</v>
          </cell>
          <cell r="AI223" t="str">
            <v>07</v>
          </cell>
          <cell r="AJ223" t="str">
            <v>M</v>
          </cell>
          <cell r="AK223" t="str">
            <v>CN</v>
          </cell>
          <cell r="AL223">
            <v>1</v>
          </cell>
          <cell r="AM223">
            <v>55000</v>
          </cell>
          <cell r="AN223">
            <v>41780</v>
          </cell>
          <cell r="AO223">
            <v>8333.3333333333321</v>
          </cell>
          <cell r="AP223">
            <v>7463.2900000000009</v>
          </cell>
          <cell r="AQ223">
            <v>-870.04333333333125</v>
          </cell>
          <cell r="AR223">
            <v>146</v>
          </cell>
          <cell r="AS223">
            <v>0</v>
          </cell>
          <cell r="AT223">
            <v>20</v>
          </cell>
          <cell r="AU223">
            <v>166</v>
          </cell>
          <cell r="AV223">
            <v>5.85</v>
          </cell>
          <cell r="AW223">
            <v>0</v>
          </cell>
        </row>
        <row r="224">
          <cell r="Z224" t="str">
            <v>VBKERF5507GY</v>
          </cell>
          <cell r="AA224" t="str">
            <v/>
          </cell>
          <cell r="AB224">
            <v>0.5</v>
          </cell>
          <cell r="AC224">
            <v>0</v>
          </cell>
          <cell r="AD224">
            <v>1</v>
          </cell>
          <cell r="AE224" t="str">
            <v>OML</v>
          </cell>
          <cell r="AF224">
            <v>50</v>
          </cell>
          <cell r="AG224" t="str">
            <v>FOREMOST</v>
          </cell>
          <cell r="AH224">
            <v>7</v>
          </cell>
          <cell r="AI224" t="str">
            <v>07</v>
          </cell>
          <cell r="AJ224" t="str">
            <v>M</v>
          </cell>
          <cell r="AK224" t="str">
            <v>CN</v>
          </cell>
          <cell r="AL224">
            <v>1</v>
          </cell>
          <cell r="AM224">
            <v>55000</v>
          </cell>
          <cell r="AN224">
            <v>41780</v>
          </cell>
          <cell r="AO224">
            <v>8333.3333333333321</v>
          </cell>
          <cell r="AP224">
            <v>7463.2900000000009</v>
          </cell>
          <cell r="AQ224">
            <v>-870.04333333333125</v>
          </cell>
          <cell r="AR224">
            <v>146</v>
          </cell>
          <cell r="AS224">
            <v>0</v>
          </cell>
          <cell r="AT224">
            <v>20</v>
          </cell>
          <cell r="AU224">
            <v>166</v>
          </cell>
          <cell r="AV224">
            <v>5.85</v>
          </cell>
          <cell r="AW224">
            <v>0</v>
          </cell>
        </row>
        <row r="225">
          <cell r="Z225" t="str">
            <v>VBKERF5508PK</v>
          </cell>
          <cell r="AA225" t="str">
            <v/>
          </cell>
          <cell r="AB225">
            <v>0.33333333333333331</v>
          </cell>
          <cell r="AC225">
            <v>0</v>
          </cell>
          <cell r="AD225">
            <v>1</v>
          </cell>
          <cell r="AE225" t="str">
            <v>XSS</v>
          </cell>
          <cell r="AF225">
            <v>250</v>
          </cell>
          <cell r="AG225" t="str">
            <v>FOREMOST</v>
          </cell>
          <cell r="AH225">
            <v>7</v>
          </cell>
          <cell r="AI225" t="str">
            <v>07</v>
          </cell>
          <cell r="AJ225" t="str">
            <v>M</v>
          </cell>
          <cell r="AK225" t="str">
            <v>CN</v>
          </cell>
          <cell r="AL225">
            <v>1</v>
          </cell>
          <cell r="AM225">
            <v>53000</v>
          </cell>
          <cell r="AN225">
            <v>41780</v>
          </cell>
          <cell r="AO225">
            <v>8030.3030303030291</v>
          </cell>
          <cell r="AP225">
            <v>8500.18</v>
          </cell>
          <cell r="AQ225">
            <v>469.87696969697117</v>
          </cell>
          <cell r="AR225">
            <v>1370</v>
          </cell>
          <cell r="AS225">
            <v>0</v>
          </cell>
          <cell r="AT225">
            <v>20</v>
          </cell>
          <cell r="AU225">
            <v>1390</v>
          </cell>
          <cell r="AV225">
            <v>5.7</v>
          </cell>
          <cell r="AW225">
            <v>0</v>
          </cell>
        </row>
        <row r="226">
          <cell r="Z226" t="str">
            <v>VBKERF5508PK</v>
          </cell>
          <cell r="AA226" t="str">
            <v/>
          </cell>
          <cell r="AB226">
            <v>0.33333333333333331</v>
          </cell>
          <cell r="AC226">
            <v>0</v>
          </cell>
          <cell r="AD226">
            <v>1</v>
          </cell>
          <cell r="AE226" t="str">
            <v>OSM</v>
          </cell>
          <cell r="AF226">
            <v>200</v>
          </cell>
          <cell r="AG226" t="str">
            <v>FOREMOST</v>
          </cell>
          <cell r="AH226">
            <v>7</v>
          </cell>
          <cell r="AI226" t="str">
            <v>07</v>
          </cell>
          <cell r="AJ226" t="str">
            <v>M</v>
          </cell>
          <cell r="AK226" t="str">
            <v>CN</v>
          </cell>
          <cell r="AL226">
            <v>1</v>
          </cell>
          <cell r="AM226">
            <v>53000</v>
          </cell>
          <cell r="AN226">
            <v>41780</v>
          </cell>
          <cell r="AO226">
            <v>8030.3030303030291</v>
          </cell>
          <cell r="AP226">
            <v>8500.18</v>
          </cell>
          <cell r="AQ226">
            <v>469.87696969697117</v>
          </cell>
          <cell r="AR226">
            <v>1370</v>
          </cell>
          <cell r="AS226">
            <v>0</v>
          </cell>
          <cell r="AT226">
            <v>20</v>
          </cell>
          <cell r="AU226">
            <v>1390</v>
          </cell>
          <cell r="AV226">
            <v>5.7</v>
          </cell>
          <cell r="AW226">
            <v>0</v>
          </cell>
        </row>
        <row r="227">
          <cell r="Z227" t="str">
            <v>VBKERF5508PK</v>
          </cell>
          <cell r="AA227" t="str">
            <v/>
          </cell>
          <cell r="AB227">
            <v>0.33333333333333331</v>
          </cell>
          <cell r="AC227">
            <v>0</v>
          </cell>
          <cell r="AD227">
            <v>1</v>
          </cell>
          <cell r="AE227" t="str">
            <v>OML</v>
          </cell>
          <cell r="AF227">
            <v>100</v>
          </cell>
          <cell r="AG227" t="str">
            <v>FOREMOST</v>
          </cell>
          <cell r="AH227">
            <v>7</v>
          </cell>
          <cell r="AI227" t="str">
            <v>07</v>
          </cell>
          <cell r="AJ227" t="str">
            <v>M</v>
          </cell>
          <cell r="AK227" t="str">
            <v>CN</v>
          </cell>
          <cell r="AL227">
            <v>1</v>
          </cell>
          <cell r="AM227">
            <v>53000</v>
          </cell>
          <cell r="AN227">
            <v>41780</v>
          </cell>
          <cell r="AO227">
            <v>8030.3030303030291</v>
          </cell>
          <cell r="AP227">
            <v>8500.18</v>
          </cell>
          <cell r="AQ227">
            <v>469.87696969697117</v>
          </cell>
          <cell r="AR227">
            <v>1370</v>
          </cell>
          <cell r="AS227">
            <v>0</v>
          </cell>
          <cell r="AT227">
            <v>20</v>
          </cell>
          <cell r="AU227">
            <v>1390</v>
          </cell>
          <cell r="AV227">
            <v>5.7</v>
          </cell>
          <cell r="AW227">
            <v>0</v>
          </cell>
        </row>
        <row r="228">
          <cell r="Z228" t="str">
            <v>VBKERF5508YE</v>
          </cell>
          <cell r="AA228" t="str">
            <v/>
          </cell>
          <cell r="AB228">
            <v>0.33333333333333331</v>
          </cell>
          <cell r="AC228">
            <v>0</v>
          </cell>
          <cell r="AD228">
            <v>1</v>
          </cell>
          <cell r="AE228" t="str">
            <v>XSS</v>
          </cell>
          <cell r="AF228">
            <v>250</v>
          </cell>
          <cell r="AG228" t="str">
            <v>FOREMOST</v>
          </cell>
          <cell r="AH228">
            <v>7</v>
          </cell>
          <cell r="AI228" t="str">
            <v>07</v>
          </cell>
          <cell r="AJ228" t="str">
            <v>M</v>
          </cell>
          <cell r="AK228" t="str">
            <v>CN</v>
          </cell>
          <cell r="AL228">
            <v>1</v>
          </cell>
          <cell r="AM228">
            <v>53000</v>
          </cell>
          <cell r="AN228">
            <v>41780</v>
          </cell>
          <cell r="AO228">
            <v>8030.3030303030291</v>
          </cell>
          <cell r="AP228">
            <v>8500.18</v>
          </cell>
          <cell r="AQ228">
            <v>469.87696969697117</v>
          </cell>
          <cell r="AR228">
            <v>1370</v>
          </cell>
          <cell r="AS228">
            <v>0</v>
          </cell>
          <cell r="AT228">
            <v>20</v>
          </cell>
          <cell r="AU228">
            <v>1390</v>
          </cell>
          <cell r="AV228">
            <v>5.7</v>
          </cell>
          <cell r="AW228">
            <v>0</v>
          </cell>
        </row>
        <row r="229">
          <cell r="Z229" t="str">
            <v>VBKERF5508YE</v>
          </cell>
          <cell r="AA229" t="str">
            <v/>
          </cell>
          <cell r="AB229">
            <v>0.33333333333333331</v>
          </cell>
          <cell r="AC229">
            <v>0</v>
          </cell>
          <cell r="AD229">
            <v>1</v>
          </cell>
          <cell r="AE229" t="str">
            <v>OSM</v>
          </cell>
          <cell r="AF229">
            <v>200</v>
          </cell>
          <cell r="AG229" t="str">
            <v>FOREMOST</v>
          </cell>
          <cell r="AH229">
            <v>7</v>
          </cell>
          <cell r="AI229" t="str">
            <v>07</v>
          </cell>
          <cell r="AJ229" t="str">
            <v>M</v>
          </cell>
          <cell r="AK229" t="str">
            <v>CN</v>
          </cell>
          <cell r="AL229">
            <v>1</v>
          </cell>
          <cell r="AM229">
            <v>53000</v>
          </cell>
          <cell r="AN229">
            <v>41780</v>
          </cell>
          <cell r="AO229">
            <v>8030.3030303030291</v>
          </cell>
          <cell r="AP229">
            <v>8500.18</v>
          </cell>
          <cell r="AQ229">
            <v>469.87696969697117</v>
          </cell>
          <cell r="AR229">
            <v>1370</v>
          </cell>
          <cell r="AS229">
            <v>0</v>
          </cell>
          <cell r="AT229">
            <v>20</v>
          </cell>
          <cell r="AU229">
            <v>1390</v>
          </cell>
          <cell r="AV229">
            <v>5.7</v>
          </cell>
          <cell r="AW229">
            <v>0</v>
          </cell>
        </row>
        <row r="230">
          <cell r="Z230" t="str">
            <v>VBKERF5508YE</v>
          </cell>
          <cell r="AA230" t="str">
            <v/>
          </cell>
          <cell r="AB230">
            <v>0.33333333333333331</v>
          </cell>
          <cell r="AC230">
            <v>0</v>
          </cell>
          <cell r="AD230">
            <v>1</v>
          </cell>
          <cell r="AE230" t="str">
            <v>OML</v>
          </cell>
          <cell r="AF230">
            <v>100</v>
          </cell>
          <cell r="AG230" t="str">
            <v>FOREMOST</v>
          </cell>
          <cell r="AH230">
            <v>7</v>
          </cell>
          <cell r="AI230" t="str">
            <v>07</v>
          </cell>
          <cell r="AJ230" t="str">
            <v>M</v>
          </cell>
          <cell r="AK230" t="str">
            <v>CN</v>
          </cell>
          <cell r="AL230">
            <v>1</v>
          </cell>
          <cell r="AM230">
            <v>53000</v>
          </cell>
          <cell r="AN230">
            <v>41780</v>
          </cell>
          <cell r="AO230">
            <v>8030.3030303030291</v>
          </cell>
          <cell r="AP230">
            <v>8500.18</v>
          </cell>
          <cell r="AQ230">
            <v>469.87696969697117</v>
          </cell>
          <cell r="AR230">
            <v>1370</v>
          </cell>
          <cell r="AS230">
            <v>0</v>
          </cell>
          <cell r="AT230">
            <v>20</v>
          </cell>
          <cell r="AU230">
            <v>1390</v>
          </cell>
          <cell r="AV230">
            <v>5.7</v>
          </cell>
          <cell r="AW230">
            <v>0</v>
          </cell>
        </row>
        <row r="231">
          <cell r="Z231" t="str">
            <v/>
          </cell>
          <cell r="AA231" t="str">
            <v>R1</v>
          </cell>
          <cell r="AB231">
            <v>4.0000000000000009</v>
          </cell>
          <cell r="AC231">
            <v>0</v>
          </cell>
          <cell r="AD231">
            <v>1</v>
          </cell>
          <cell r="AI231" t="str">
            <v/>
          </cell>
          <cell r="AL231" t="str">
            <v/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 t="str">
            <v/>
          </cell>
          <cell r="AU231">
            <v>0</v>
          </cell>
          <cell r="AV231">
            <v>0</v>
          </cell>
          <cell r="AW231">
            <v>0</v>
          </cell>
        </row>
        <row r="232">
          <cell r="Z232" t="str">
            <v>BRKBAF5501GY</v>
          </cell>
          <cell r="AA232" t="str">
            <v/>
          </cell>
          <cell r="AB232">
            <v>0.33333333333333331</v>
          </cell>
          <cell r="AC232">
            <v>0</v>
          </cell>
          <cell r="AD232">
            <v>1</v>
          </cell>
          <cell r="AE232" t="str">
            <v>XSS</v>
          </cell>
          <cell r="AF232">
            <v>250</v>
          </cell>
          <cell r="AG232" t="str">
            <v>동일모자</v>
          </cell>
          <cell r="AH232">
            <v>7</v>
          </cell>
          <cell r="AI232" t="str">
            <v>07</v>
          </cell>
          <cell r="AJ232" t="str">
            <v>M</v>
          </cell>
          <cell r="AK232" t="str">
            <v>CN</v>
          </cell>
          <cell r="AL232">
            <v>1</v>
          </cell>
          <cell r="AM232">
            <v>45000</v>
          </cell>
          <cell r="AN232">
            <v>41820</v>
          </cell>
          <cell r="AO232">
            <v>6818.1818181818171</v>
          </cell>
          <cell r="AP232">
            <v>7379.6600000000008</v>
          </cell>
          <cell r="AQ232">
            <v>561.47818181818366</v>
          </cell>
          <cell r="AR232">
            <v>0</v>
          </cell>
          <cell r="AS232">
            <v>0</v>
          </cell>
          <cell r="AT232">
            <v>20</v>
          </cell>
          <cell r="AU232">
            <v>20</v>
          </cell>
          <cell r="AV232">
            <v>5.9</v>
          </cell>
          <cell r="AW232">
            <v>0</v>
          </cell>
        </row>
        <row r="233">
          <cell r="Z233" t="str">
            <v>BRKBAF5501GY</v>
          </cell>
          <cell r="AA233" t="str">
            <v/>
          </cell>
          <cell r="AB233">
            <v>0.33333333333333331</v>
          </cell>
          <cell r="AC233">
            <v>0</v>
          </cell>
          <cell r="AD233">
            <v>1</v>
          </cell>
          <cell r="AE233" t="str">
            <v>OSM</v>
          </cell>
          <cell r="AF233">
            <v>200</v>
          </cell>
          <cell r="AG233" t="str">
            <v>동일모자</v>
          </cell>
          <cell r="AH233">
            <v>7</v>
          </cell>
          <cell r="AI233" t="str">
            <v>07</v>
          </cell>
          <cell r="AJ233" t="str">
            <v>M</v>
          </cell>
          <cell r="AK233" t="str">
            <v>CN</v>
          </cell>
          <cell r="AL233">
            <v>1</v>
          </cell>
          <cell r="AM233">
            <v>45000</v>
          </cell>
          <cell r="AN233">
            <v>41820</v>
          </cell>
          <cell r="AO233">
            <v>6818.1818181818171</v>
          </cell>
          <cell r="AP233">
            <v>7379.6600000000008</v>
          </cell>
          <cell r="AQ233">
            <v>561.47818181818366</v>
          </cell>
          <cell r="AR233">
            <v>0</v>
          </cell>
          <cell r="AS233">
            <v>0</v>
          </cell>
          <cell r="AT233">
            <v>20</v>
          </cell>
          <cell r="AU233">
            <v>20</v>
          </cell>
          <cell r="AV233">
            <v>5.9</v>
          </cell>
          <cell r="AW233">
            <v>0</v>
          </cell>
        </row>
        <row r="234">
          <cell r="Z234" t="str">
            <v>BRKBAF5501GY</v>
          </cell>
          <cell r="AA234" t="str">
            <v/>
          </cell>
          <cell r="AB234">
            <v>0.33333333333333331</v>
          </cell>
          <cell r="AC234">
            <v>0</v>
          </cell>
          <cell r="AD234">
            <v>1</v>
          </cell>
          <cell r="AE234" t="str">
            <v>OML</v>
          </cell>
          <cell r="AF234">
            <v>150</v>
          </cell>
          <cell r="AG234" t="str">
            <v>동일모자</v>
          </cell>
          <cell r="AH234">
            <v>7</v>
          </cell>
          <cell r="AI234" t="str">
            <v>07</v>
          </cell>
          <cell r="AJ234" t="str">
            <v>M</v>
          </cell>
          <cell r="AK234" t="str">
            <v>CN</v>
          </cell>
          <cell r="AL234">
            <v>1</v>
          </cell>
          <cell r="AM234">
            <v>45000</v>
          </cell>
          <cell r="AN234">
            <v>41820</v>
          </cell>
          <cell r="AO234">
            <v>6818.1818181818171</v>
          </cell>
          <cell r="AP234">
            <v>7379.6600000000008</v>
          </cell>
          <cell r="AQ234">
            <v>561.47818181818366</v>
          </cell>
          <cell r="AR234">
            <v>0</v>
          </cell>
          <cell r="AS234">
            <v>0</v>
          </cell>
          <cell r="AT234">
            <v>20</v>
          </cell>
          <cell r="AU234">
            <v>20</v>
          </cell>
          <cell r="AV234">
            <v>5.9</v>
          </cell>
          <cell r="AW234">
            <v>0</v>
          </cell>
        </row>
        <row r="235">
          <cell r="Z235" t="str">
            <v>BRKBAF5501PK</v>
          </cell>
          <cell r="AA235" t="str">
            <v/>
          </cell>
          <cell r="AB235">
            <v>0.33333333333333331</v>
          </cell>
          <cell r="AC235">
            <v>0</v>
          </cell>
          <cell r="AD235">
            <v>1</v>
          </cell>
          <cell r="AE235" t="str">
            <v>XSS</v>
          </cell>
          <cell r="AF235">
            <v>250</v>
          </cell>
          <cell r="AG235" t="str">
            <v>동일모자</v>
          </cell>
          <cell r="AH235">
            <v>7</v>
          </cell>
          <cell r="AI235" t="str">
            <v>07</v>
          </cell>
          <cell r="AJ235" t="str">
            <v>M</v>
          </cell>
          <cell r="AK235" t="str">
            <v>CN</v>
          </cell>
          <cell r="AL235">
            <v>1</v>
          </cell>
          <cell r="AM235">
            <v>45000</v>
          </cell>
          <cell r="AN235">
            <v>41820</v>
          </cell>
          <cell r="AO235">
            <v>6818.1818181818171</v>
          </cell>
          <cell r="AP235">
            <v>7379.6600000000008</v>
          </cell>
          <cell r="AQ235">
            <v>561.47818181818366</v>
          </cell>
          <cell r="AR235">
            <v>0</v>
          </cell>
          <cell r="AS235">
            <v>0</v>
          </cell>
          <cell r="AT235">
            <v>20</v>
          </cell>
          <cell r="AU235">
            <v>20</v>
          </cell>
          <cell r="AV235">
            <v>5.9</v>
          </cell>
          <cell r="AW235">
            <v>0</v>
          </cell>
        </row>
        <row r="236">
          <cell r="Z236" t="str">
            <v>BRKBAF5501PK</v>
          </cell>
          <cell r="AA236" t="str">
            <v/>
          </cell>
          <cell r="AB236">
            <v>0.33333333333333331</v>
          </cell>
          <cell r="AC236">
            <v>0</v>
          </cell>
          <cell r="AD236">
            <v>1</v>
          </cell>
          <cell r="AE236" t="str">
            <v>OSM</v>
          </cell>
          <cell r="AF236">
            <v>200</v>
          </cell>
          <cell r="AG236" t="str">
            <v>동일모자</v>
          </cell>
          <cell r="AH236">
            <v>7</v>
          </cell>
          <cell r="AI236" t="str">
            <v>07</v>
          </cell>
          <cell r="AJ236" t="str">
            <v>M</v>
          </cell>
          <cell r="AK236" t="str">
            <v>CN</v>
          </cell>
          <cell r="AL236">
            <v>1</v>
          </cell>
          <cell r="AM236">
            <v>45000</v>
          </cell>
          <cell r="AN236">
            <v>41820</v>
          </cell>
          <cell r="AO236">
            <v>6818.1818181818171</v>
          </cell>
          <cell r="AP236">
            <v>7379.6600000000008</v>
          </cell>
          <cell r="AQ236">
            <v>561.47818181818366</v>
          </cell>
          <cell r="AR236">
            <v>0</v>
          </cell>
          <cell r="AS236">
            <v>0</v>
          </cell>
          <cell r="AT236">
            <v>20</v>
          </cell>
          <cell r="AU236">
            <v>20</v>
          </cell>
          <cell r="AV236">
            <v>5.9</v>
          </cell>
          <cell r="AW236">
            <v>0</v>
          </cell>
        </row>
        <row r="237">
          <cell r="Z237" t="str">
            <v>BRKBAF5501PK</v>
          </cell>
          <cell r="AA237" t="str">
            <v/>
          </cell>
          <cell r="AB237">
            <v>0.33333333333333331</v>
          </cell>
          <cell r="AC237">
            <v>0</v>
          </cell>
          <cell r="AD237">
            <v>1</v>
          </cell>
          <cell r="AE237" t="str">
            <v>OML</v>
          </cell>
          <cell r="AF237">
            <v>150</v>
          </cell>
          <cell r="AG237" t="str">
            <v>동일모자</v>
          </cell>
          <cell r="AH237">
            <v>7</v>
          </cell>
          <cell r="AI237" t="str">
            <v>07</v>
          </cell>
          <cell r="AJ237" t="str">
            <v>M</v>
          </cell>
          <cell r="AK237" t="str">
            <v>CN</v>
          </cell>
          <cell r="AL237">
            <v>1</v>
          </cell>
          <cell r="AM237">
            <v>45000</v>
          </cell>
          <cell r="AN237">
            <v>41820</v>
          </cell>
          <cell r="AO237">
            <v>6818.1818181818171</v>
          </cell>
          <cell r="AP237">
            <v>7379.6600000000008</v>
          </cell>
          <cell r="AQ237">
            <v>561.47818181818366</v>
          </cell>
          <cell r="AR237">
            <v>0</v>
          </cell>
          <cell r="AS237">
            <v>0</v>
          </cell>
          <cell r="AT237">
            <v>20</v>
          </cell>
          <cell r="AU237">
            <v>20</v>
          </cell>
          <cell r="AV237">
            <v>5.9</v>
          </cell>
          <cell r="AW237">
            <v>0</v>
          </cell>
        </row>
        <row r="238">
          <cell r="Z238" t="str">
            <v/>
          </cell>
          <cell r="AA238" t="str">
            <v>R1</v>
          </cell>
          <cell r="AB238">
            <v>1.9999999999999998</v>
          </cell>
          <cell r="AC238">
            <v>0</v>
          </cell>
          <cell r="AD238">
            <v>1</v>
          </cell>
          <cell r="AI238" t="str">
            <v/>
          </cell>
          <cell r="AL238" t="str">
            <v/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 t="str">
            <v/>
          </cell>
          <cell r="AU238">
            <v>0</v>
          </cell>
          <cell r="AV238">
            <v>0</v>
          </cell>
          <cell r="AW238">
            <v>0</v>
          </cell>
        </row>
        <row r="239">
          <cell r="Z239" t="str">
            <v>BRKERF5504WH</v>
          </cell>
          <cell r="AA239" t="str">
            <v/>
          </cell>
          <cell r="AB239">
            <v>0.33333333333333331</v>
          </cell>
          <cell r="AC239">
            <v>0</v>
          </cell>
          <cell r="AD239">
            <v>1</v>
          </cell>
          <cell r="AE239" t="str">
            <v>XSS</v>
          </cell>
          <cell r="AF239">
            <v>250</v>
          </cell>
          <cell r="AG239" t="str">
            <v>동일모자</v>
          </cell>
          <cell r="AH239">
            <v>8</v>
          </cell>
          <cell r="AI239" t="str">
            <v>08</v>
          </cell>
          <cell r="AJ239" t="str">
            <v>M</v>
          </cell>
          <cell r="AK239" t="str">
            <v>CN</v>
          </cell>
          <cell r="AL239">
            <v>1</v>
          </cell>
          <cell r="AM239">
            <v>55000</v>
          </cell>
          <cell r="AN239">
            <v>41820</v>
          </cell>
          <cell r="AO239">
            <v>8333.3333333333321</v>
          </cell>
          <cell r="AP239">
            <v>9375.5</v>
          </cell>
          <cell r="AQ239">
            <v>1042.1666666666679</v>
          </cell>
          <cell r="AR239">
            <v>0</v>
          </cell>
          <cell r="AS239">
            <v>0</v>
          </cell>
          <cell r="AT239">
            <v>20</v>
          </cell>
          <cell r="AU239">
            <v>20</v>
          </cell>
          <cell r="AV239">
            <v>7.5</v>
          </cell>
          <cell r="AW239">
            <v>0</v>
          </cell>
        </row>
        <row r="240">
          <cell r="Z240" t="str">
            <v>BRKERF5504WH</v>
          </cell>
          <cell r="AA240" t="str">
            <v/>
          </cell>
          <cell r="AB240">
            <v>0.33333333333333331</v>
          </cell>
          <cell r="AC240">
            <v>0</v>
          </cell>
          <cell r="AD240">
            <v>1</v>
          </cell>
          <cell r="AE240" t="str">
            <v>OSM</v>
          </cell>
          <cell r="AF240">
            <v>70</v>
          </cell>
          <cell r="AG240" t="str">
            <v>동일모자</v>
          </cell>
          <cell r="AH240">
            <v>8</v>
          </cell>
          <cell r="AI240" t="str">
            <v>08</v>
          </cell>
          <cell r="AJ240" t="str">
            <v>M</v>
          </cell>
          <cell r="AK240" t="str">
            <v>CN</v>
          </cell>
          <cell r="AL240">
            <v>1</v>
          </cell>
          <cell r="AM240">
            <v>55000</v>
          </cell>
          <cell r="AN240">
            <v>41820</v>
          </cell>
          <cell r="AO240">
            <v>8333.3333333333321</v>
          </cell>
          <cell r="AP240">
            <v>9375.5</v>
          </cell>
          <cell r="AQ240">
            <v>1042.1666666666679</v>
          </cell>
          <cell r="AR240">
            <v>0</v>
          </cell>
          <cell r="AS240">
            <v>0</v>
          </cell>
          <cell r="AT240">
            <v>20</v>
          </cell>
          <cell r="AU240">
            <v>20</v>
          </cell>
          <cell r="AV240">
            <v>7.5</v>
          </cell>
          <cell r="AW240">
            <v>0</v>
          </cell>
        </row>
        <row r="241">
          <cell r="Z241" t="str">
            <v>BRKERF5504WH</v>
          </cell>
          <cell r="AA241" t="str">
            <v/>
          </cell>
          <cell r="AB241">
            <v>0.33333333333333331</v>
          </cell>
          <cell r="AC241">
            <v>0</v>
          </cell>
          <cell r="AD241">
            <v>1</v>
          </cell>
          <cell r="AE241" t="str">
            <v>OML</v>
          </cell>
          <cell r="AF241">
            <v>50</v>
          </cell>
          <cell r="AG241" t="str">
            <v>동일모자</v>
          </cell>
          <cell r="AH241">
            <v>8</v>
          </cell>
          <cell r="AI241" t="str">
            <v>08</v>
          </cell>
          <cell r="AJ241" t="str">
            <v>M</v>
          </cell>
          <cell r="AK241" t="str">
            <v>CN</v>
          </cell>
          <cell r="AL241">
            <v>1</v>
          </cell>
          <cell r="AM241">
            <v>55000</v>
          </cell>
          <cell r="AN241">
            <v>41820</v>
          </cell>
          <cell r="AO241">
            <v>8333.3333333333321</v>
          </cell>
          <cell r="AP241">
            <v>9375.5</v>
          </cell>
          <cell r="AQ241">
            <v>1042.1666666666679</v>
          </cell>
          <cell r="AR241">
            <v>0</v>
          </cell>
          <cell r="AS241">
            <v>0</v>
          </cell>
          <cell r="AT241">
            <v>20</v>
          </cell>
          <cell r="AU241">
            <v>20</v>
          </cell>
          <cell r="AV241">
            <v>7.5</v>
          </cell>
          <cell r="AW241">
            <v>0</v>
          </cell>
        </row>
        <row r="242">
          <cell r="Z242" t="str">
            <v>BRKERF5505RE</v>
          </cell>
          <cell r="AA242" t="str">
            <v/>
          </cell>
          <cell r="AB242">
            <v>0.5</v>
          </cell>
          <cell r="AC242">
            <v>0</v>
          </cell>
          <cell r="AD242">
            <v>1</v>
          </cell>
          <cell r="AE242" t="str">
            <v>OSM</v>
          </cell>
          <cell r="AF242">
            <v>250</v>
          </cell>
          <cell r="AG242" t="str">
            <v>동일모자</v>
          </cell>
          <cell r="AH242">
            <v>8</v>
          </cell>
          <cell r="AI242" t="str">
            <v>08</v>
          </cell>
          <cell r="AJ242" t="str">
            <v>M</v>
          </cell>
          <cell r="AK242" t="str">
            <v>CN</v>
          </cell>
          <cell r="AL242">
            <v>1</v>
          </cell>
          <cell r="AM242">
            <v>55000</v>
          </cell>
          <cell r="AN242">
            <v>41820</v>
          </cell>
          <cell r="AO242">
            <v>8333.3333333333321</v>
          </cell>
          <cell r="AP242">
            <v>9001.2800000000007</v>
          </cell>
          <cell r="AQ242">
            <v>667.94666666666853</v>
          </cell>
          <cell r="AR242">
            <v>0</v>
          </cell>
          <cell r="AS242">
            <v>0</v>
          </cell>
          <cell r="AT242">
            <v>20</v>
          </cell>
          <cell r="AU242">
            <v>20</v>
          </cell>
          <cell r="AV242">
            <v>7.2</v>
          </cell>
          <cell r="AW242">
            <v>0</v>
          </cell>
        </row>
        <row r="243">
          <cell r="Z243" t="str">
            <v>BRKERF5505RE</v>
          </cell>
          <cell r="AA243" t="str">
            <v/>
          </cell>
          <cell r="AB243">
            <v>0.5</v>
          </cell>
          <cell r="AC243">
            <v>0</v>
          </cell>
          <cell r="AD243">
            <v>1</v>
          </cell>
          <cell r="AE243" t="str">
            <v>OML</v>
          </cell>
          <cell r="AF243">
            <v>150</v>
          </cell>
          <cell r="AG243" t="str">
            <v>동일모자</v>
          </cell>
          <cell r="AH243">
            <v>8</v>
          </cell>
          <cell r="AI243" t="str">
            <v>08</v>
          </cell>
          <cell r="AJ243" t="str">
            <v>M</v>
          </cell>
          <cell r="AK243" t="str">
            <v>CN</v>
          </cell>
          <cell r="AL243">
            <v>1</v>
          </cell>
          <cell r="AM243">
            <v>55000</v>
          </cell>
          <cell r="AN243">
            <v>41820</v>
          </cell>
          <cell r="AO243">
            <v>8333.3333333333321</v>
          </cell>
          <cell r="AP243">
            <v>9001.2800000000007</v>
          </cell>
          <cell r="AQ243">
            <v>667.94666666666853</v>
          </cell>
          <cell r="AR243">
            <v>0</v>
          </cell>
          <cell r="AS243">
            <v>0</v>
          </cell>
          <cell r="AT243">
            <v>20</v>
          </cell>
          <cell r="AU243">
            <v>20</v>
          </cell>
          <cell r="AV243">
            <v>7.2</v>
          </cell>
          <cell r="AW243">
            <v>0</v>
          </cell>
        </row>
        <row r="244">
          <cell r="Z244" t="str">
            <v>BRKERF5506BK</v>
          </cell>
          <cell r="AA244" t="str">
            <v/>
          </cell>
          <cell r="AB244">
            <v>0.5</v>
          </cell>
          <cell r="AC244">
            <v>0</v>
          </cell>
          <cell r="AD244">
            <v>1</v>
          </cell>
          <cell r="AE244" t="str">
            <v>OSM</v>
          </cell>
          <cell r="AF244">
            <v>250</v>
          </cell>
          <cell r="AG244" t="str">
            <v>동일모자</v>
          </cell>
          <cell r="AH244">
            <v>8</v>
          </cell>
          <cell r="AI244" t="str">
            <v>08</v>
          </cell>
          <cell r="AJ244" t="str">
            <v>M</v>
          </cell>
          <cell r="AK244" t="str">
            <v>CN</v>
          </cell>
          <cell r="AL244">
            <v>1</v>
          </cell>
          <cell r="AM244">
            <v>55000</v>
          </cell>
          <cell r="AN244">
            <v>41820</v>
          </cell>
          <cell r="AO244">
            <v>8333.3333333333321</v>
          </cell>
          <cell r="AP244">
            <v>9562.61</v>
          </cell>
          <cell r="AQ244">
            <v>1229.2766666666685</v>
          </cell>
          <cell r="AR244">
            <v>0</v>
          </cell>
          <cell r="AS244">
            <v>0</v>
          </cell>
          <cell r="AT244">
            <v>20</v>
          </cell>
          <cell r="AU244">
            <v>20</v>
          </cell>
          <cell r="AV244">
            <v>7.65</v>
          </cell>
          <cell r="AW244">
            <v>0</v>
          </cell>
        </row>
        <row r="245">
          <cell r="Z245" t="str">
            <v>BRKERF5506BK</v>
          </cell>
          <cell r="AA245" t="str">
            <v/>
          </cell>
          <cell r="AB245">
            <v>0.5</v>
          </cell>
          <cell r="AC245">
            <v>0</v>
          </cell>
          <cell r="AD245">
            <v>1</v>
          </cell>
          <cell r="AE245" t="str">
            <v>OML</v>
          </cell>
          <cell r="AF245">
            <v>150</v>
          </cell>
          <cell r="AG245" t="str">
            <v>동일모자</v>
          </cell>
          <cell r="AH245">
            <v>8</v>
          </cell>
          <cell r="AI245" t="str">
            <v>08</v>
          </cell>
          <cell r="AJ245" t="str">
            <v>M</v>
          </cell>
          <cell r="AK245" t="str">
            <v>CN</v>
          </cell>
          <cell r="AL245">
            <v>1</v>
          </cell>
          <cell r="AM245">
            <v>55000</v>
          </cell>
          <cell r="AN245">
            <v>41820</v>
          </cell>
          <cell r="AO245">
            <v>8333.3333333333321</v>
          </cell>
          <cell r="AP245">
            <v>9562.61</v>
          </cell>
          <cell r="AQ245">
            <v>1229.2766666666685</v>
          </cell>
          <cell r="AR245">
            <v>0</v>
          </cell>
          <cell r="AS245">
            <v>0</v>
          </cell>
          <cell r="AT245">
            <v>20</v>
          </cell>
          <cell r="AU245">
            <v>20</v>
          </cell>
          <cell r="AV245">
            <v>7.65</v>
          </cell>
          <cell r="AW245">
            <v>0</v>
          </cell>
        </row>
        <row r="246">
          <cell r="Z246" t="str">
            <v/>
          </cell>
          <cell r="AA246" t="str">
            <v>R1</v>
          </cell>
          <cell r="AB246">
            <v>3</v>
          </cell>
          <cell r="AC246">
            <v>0</v>
          </cell>
          <cell r="AD246">
            <v>1</v>
          </cell>
          <cell r="AI246" t="str">
            <v/>
          </cell>
          <cell r="AL246" t="str">
            <v/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 t="str">
            <v/>
          </cell>
          <cell r="AU246">
            <v>0</v>
          </cell>
          <cell r="AV246">
            <v>0</v>
          </cell>
          <cell r="AW246">
            <v>0</v>
          </cell>
        </row>
        <row r="247">
          <cell r="Z247" t="str">
            <v>SBKBAF5511GY</v>
          </cell>
          <cell r="AA247" t="str">
            <v/>
          </cell>
          <cell r="AB247">
            <v>0.33333333333333331</v>
          </cell>
          <cell r="AC247" t="str">
            <v>겉감: 울50%   폴리에스터 50%</v>
          </cell>
          <cell r="AD247">
            <v>1</v>
          </cell>
          <cell r="AE247" t="str">
            <v>XSS</v>
          </cell>
          <cell r="AF247">
            <v>200</v>
          </cell>
          <cell r="AG247" t="str">
            <v>FOREMOST</v>
          </cell>
          <cell r="AH247">
            <v>8</v>
          </cell>
          <cell r="AI247" t="str">
            <v>08</v>
          </cell>
          <cell r="AJ247" t="str">
            <v>M</v>
          </cell>
          <cell r="AK247" t="str">
            <v>CN</v>
          </cell>
          <cell r="AL247">
            <v>1</v>
          </cell>
          <cell r="AM247">
            <v>45000</v>
          </cell>
          <cell r="AN247">
            <v>41836</v>
          </cell>
          <cell r="AO247">
            <v>6818.1818181818171</v>
          </cell>
          <cell r="AP247">
            <v>7122.7362068965494</v>
          </cell>
          <cell r="AQ247">
            <v>304.55438871473234</v>
          </cell>
          <cell r="AR247">
            <v>1197.58620689655</v>
          </cell>
          <cell r="AS247">
            <v>0</v>
          </cell>
          <cell r="AT247" t="str">
            <v/>
          </cell>
          <cell r="AU247">
            <v>1197.58620689655</v>
          </cell>
          <cell r="AV247">
            <v>4.75</v>
          </cell>
          <cell r="AW247">
            <v>0</v>
          </cell>
        </row>
        <row r="248">
          <cell r="Z248" t="str">
            <v>SBKBAF5511GY</v>
          </cell>
          <cell r="AA248" t="str">
            <v/>
          </cell>
          <cell r="AB248">
            <v>0.33333333333333331</v>
          </cell>
          <cell r="AC248" t="str">
            <v>겉감: 울50%   폴리에스터 50%</v>
          </cell>
          <cell r="AD248">
            <v>1</v>
          </cell>
          <cell r="AE248" t="str">
            <v>OSM</v>
          </cell>
          <cell r="AF248">
            <v>60</v>
          </cell>
          <cell r="AG248" t="str">
            <v>FOREMOST</v>
          </cell>
          <cell r="AH248">
            <v>8</v>
          </cell>
          <cell r="AI248" t="str">
            <v>08</v>
          </cell>
          <cell r="AJ248" t="str">
            <v>M</v>
          </cell>
          <cell r="AK248" t="str">
            <v>CN</v>
          </cell>
          <cell r="AL248">
            <v>1</v>
          </cell>
          <cell r="AM248">
            <v>45000</v>
          </cell>
          <cell r="AN248">
            <v>41836</v>
          </cell>
          <cell r="AO248">
            <v>6818.1818181818171</v>
          </cell>
          <cell r="AP248">
            <v>7122.7362068965494</v>
          </cell>
          <cell r="AQ248">
            <v>304.55438871473234</v>
          </cell>
          <cell r="AR248">
            <v>1197.58620689655</v>
          </cell>
          <cell r="AS248">
            <v>0</v>
          </cell>
          <cell r="AT248" t="str">
            <v/>
          </cell>
          <cell r="AU248">
            <v>1197.58620689655</v>
          </cell>
          <cell r="AV248">
            <v>4.75</v>
          </cell>
          <cell r="AW248">
            <v>0</v>
          </cell>
        </row>
        <row r="249">
          <cell r="Z249" t="str">
            <v>SBKBAF5511GY</v>
          </cell>
          <cell r="AA249" t="str">
            <v/>
          </cell>
          <cell r="AB249">
            <v>0.33333333333333331</v>
          </cell>
          <cell r="AC249" t="str">
            <v>겉감: 울50%   폴리에스터 50%</v>
          </cell>
          <cell r="AD249">
            <v>1</v>
          </cell>
          <cell r="AE249" t="str">
            <v>OML</v>
          </cell>
          <cell r="AF249">
            <v>30</v>
          </cell>
          <cell r="AG249" t="str">
            <v>FOREMOST</v>
          </cell>
          <cell r="AH249">
            <v>8</v>
          </cell>
          <cell r="AI249" t="str">
            <v>08</v>
          </cell>
          <cell r="AJ249" t="str">
            <v>M</v>
          </cell>
          <cell r="AK249" t="str">
            <v>CN</v>
          </cell>
          <cell r="AL249">
            <v>1</v>
          </cell>
          <cell r="AM249">
            <v>45000</v>
          </cell>
          <cell r="AN249">
            <v>41836</v>
          </cell>
          <cell r="AO249">
            <v>6818.1818181818171</v>
          </cell>
          <cell r="AP249">
            <v>7122.7362068965494</v>
          </cell>
          <cell r="AQ249">
            <v>304.55438871473234</v>
          </cell>
          <cell r="AR249">
            <v>1197.58620689655</v>
          </cell>
          <cell r="AS249">
            <v>0</v>
          </cell>
          <cell r="AT249" t="str">
            <v/>
          </cell>
          <cell r="AU249">
            <v>1197.58620689655</v>
          </cell>
          <cell r="AV249">
            <v>4.75</v>
          </cell>
          <cell r="AW249">
            <v>0</v>
          </cell>
        </row>
        <row r="250">
          <cell r="Z250" t="str">
            <v>SBKBAF5512BG</v>
          </cell>
          <cell r="AA250" t="str">
            <v/>
          </cell>
          <cell r="AB250">
            <v>0.33333333333333331</v>
          </cell>
          <cell r="AC250" t="str">
            <v>겉감1:  울 20% 폴리에스터  80%     겉감2:  면  98 % 스판 2%</v>
          </cell>
          <cell r="AD250">
            <v>1</v>
          </cell>
          <cell r="AE250" t="str">
            <v>XSS</v>
          </cell>
          <cell r="AF250">
            <v>250</v>
          </cell>
          <cell r="AG250" t="str">
            <v>FOREMOST</v>
          </cell>
          <cell r="AH250">
            <v>8</v>
          </cell>
          <cell r="AI250" t="str">
            <v>08</v>
          </cell>
          <cell r="AJ250" t="str">
            <v>M</v>
          </cell>
          <cell r="AK250" t="str">
            <v>CN</v>
          </cell>
          <cell r="AL250">
            <v>1</v>
          </cell>
          <cell r="AM250">
            <v>45000</v>
          </cell>
          <cell r="AN250">
            <v>41836</v>
          </cell>
          <cell r="AO250">
            <v>6818.1818181818171</v>
          </cell>
          <cell r="AP250">
            <v>7075.2954054054098</v>
          </cell>
          <cell r="AQ250">
            <v>257.11358722359273</v>
          </cell>
          <cell r="AR250">
            <v>1025.40540540541</v>
          </cell>
          <cell r="AS250">
            <v>0</v>
          </cell>
          <cell r="AT250" t="str">
            <v/>
          </cell>
          <cell r="AU250">
            <v>1025.40540540541</v>
          </cell>
          <cell r="AV250">
            <v>4.8499999999999996</v>
          </cell>
          <cell r="AW250">
            <v>0</v>
          </cell>
        </row>
        <row r="251">
          <cell r="Z251" t="str">
            <v>SBKBAF5512BG</v>
          </cell>
          <cell r="AA251" t="str">
            <v/>
          </cell>
          <cell r="AB251">
            <v>0.33333333333333331</v>
          </cell>
          <cell r="AC251" t="str">
            <v>겉감1:  울 20% 폴리에스터  80%     겉감2:  면  98 % 스판 2%</v>
          </cell>
          <cell r="AD251">
            <v>1</v>
          </cell>
          <cell r="AE251" t="str">
            <v>OSM</v>
          </cell>
          <cell r="AF251">
            <v>70</v>
          </cell>
          <cell r="AG251" t="str">
            <v>FOREMOST</v>
          </cell>
          <cell r="AH251">
            <v>8</v>
          </cell>
          <cell r="AI251" t="str">
            <v>08</v>
          </cell>
          <cell r="AJ251" t="str">
            <v>M</v>
          </cell>
          <cell r="AK251" t="str">
            <v>CN</v>
          </cell>
          <cell r="AL251">
            <v>1</v>
          </cell>
          <cell r="AM251">
            <v>45000</v>
          </cell>
          <cell r="AN251">
            <v>41836</v>
          </cell>
          <cell r="AO251">
            <v>6818.1818181818171</v>
          </cell>
          <cell r="AP251">
            <v>7075.2954054054098</v>
          </cell>
          <cell r="AQ251">
            <v>257.11358722359273</v>
          </cell>
          <cell r="AR251">
            <v>1025.40540540541</v>
          </cell>
          <cell r="AS251">
            <v>0</v>
          </cell>
          <cell r="AT251" t="str">
            <v/>
          </cell>
          <cell r="AU251">
            <v>1025.40540540541</v>
          </cell>
          <cell r="AV251">
            <v>4.8499999999999996</v>
          </cell>
          <cell r="AW251">
            <v>0</v>
          </cell>
        </row>
        <row r="252">
          <cell r="Z252" t="str">
            <v>SBKBAF5512BG</v>
          </cell>
          <cell r="AA252" t="str">
            <v/>
          </cell>
          <cell r="AB252">
            <v>0.33333333333333331</v>
          </cell>
          <cell r="AC252" t="str">
            <v>겉감1:  울 20% 폴리에스터  80%     겉감2:  면  98 % 스판 2%</v>
          </cell>
          <cell r="AD252">
            <v>1</v>
          </cell>
          <cell r="AE252" t="str">
            <v>OML</v>
          </cell>
          <cell r="AF252">
            <v>50</v>
          </cell>
          <cell r="AG252" t="str">
            <v>FOREMOST</v>
          </cell>
          <cell r="AH252">
            <v>8</v>
          </cell>
          <cell r="AI252" t="str">
            <v>08</v>
          </cell>
          <cell r="AJ252" t="str">
            <v>M</v>
          </cell>
          <cell r="AK252" t="str">
            <v>CN</v>
          </cell>
          <cell r="AL252">
            <v>1</v>
          </cell>
          <cell r="AM252">
            <v>45000</v>
          </cell>
          <cell r="AN252">
            <v>41836</v>
          </cell>
          <cell r="AO252">
            <v>6818.1818181818171</v>
          </cell>
          <cell r="AP252">
            <v>7075.2954054054098</v>
          </cell>
          <cell r="AQ252">
            <v>257.11358722359273</v>
          </cell>
          <cell r="AR252">
            <v>1025.40540540541</v>
          </cell>
          <cell r="AS252">
            <v>0</v>
          </cell>
          <cell r="AT252" t="str">
            <v/>
          </cell>
          <cell r="AU252">
            <v>1025.40540540541</v>
          </cell>
          <cell r="AV252">
            <v>4.8499999999999996</v>
          </cell>
          <cell r="AW252">
            <v>0</v>
          </cell>
        </row>
        <row r="253">
          <cell r="Z253" t="str">
            <v>SBKMIF5514RE</v>
          </cell>
          <cell r="AA253" t="str">
            <v/>
          </cell>
          <cell r="AB253">
            <v>0.33333333333333331</v>
          </cell>
          <cell r="AC253" t="str">
            <v>겉감1 : 울  20% 폴리에스터80%  겉감2: # 면 96% 스판4%</v>
          </cell>
          <cell r="AD253">
            <v>1</v>
          </cell>
          <cell r="AE253" t="str">
            <v>XSS</v>
          </cell>
          <cell r="AF253">
            <v>200</v>
          </cell>
          <cell r="AG253" t="str">
            <v>FOREMOST</v>
          </cell>
          <cell r="AH253">
            <v>8</v>
          </cell>
          <cell r="AI253" t="str">
            <v>08</v>
          </cell>
          <cell r="AJ253" t="str">
            <v>M</v>
          </cell>
          <cell r="AK253" t="str">
            <v>CN</v>
          </cell>
          <cell r="AL253">
            <v>1</v>
          </cell>
          <cell r="AM253">
            <v>43000</v>
          </cell>
          <cell r="AN253">
            <v>41836</v>
          </cell>
          <cell r="AO253">
            <v>6515.151515151515</v>
          </cell>
          <cell r="AP253">
            <v>7304.7000000000007</v>
          </cell>
          <cell r="AQ253">
            <v>789.54848484848571</v>
          </cell>
          <cell r="AR253">
            <v>444</v>
          </cell>
          <cell r="AS253">
            <v>0</v>
          </cell>
          <cell r="AT253" t="str">
            <v/>
          </cell>
          <cell r="AU253">
            <v>444</v>
          </cell>
          <cell r="AV253">
            <v>5.5</v>
          </cell>
          <cell r="AW253">
            <v>0</v>
          </cell>
        </row>
        <row r="254">
          <cell r="Z254" t="str">
            <v>SBKMIF5514RE</v>
          </cell>
          <cell r="AA254" t="str">
            <v/>
          </cell>
          <cell r="AB254">
            <v>0.33333333333333331</v>
          </cell>
          <cell r="AC254" t="str">
            <v>겉감1 : 울  20% 폴리에스터80%  겉감2: # 면 96% 스판4%</v>
          </cell>
          <cell r="AD254">
            <v>1</v>
          </cell>
          <cell r="AE254" t="str">
            <v>OSM</v>
          </cell>
          <cell r="AF254">
            <v>150</v>
          </cell>
          <cell r="AG254" t="str">
            <v>FOREMOST</v>
          </cell>
          <cell r="AH254">
            <v>8</v>
          </cell>
          <cell r="AI254" t="str">
            <v>08</v>
          </cell>
          <cell r="AJ254" t="str">
            <v>M</v>
          </cell>
          <cell r="AK254" t="str">
            <v>CN</v>
          </cell>
          <cell r="AL254">
            <v>1</v>
          </cell>
          <cell r="AM254">
            <v>43000</v>
          </cell>
          <cell r="AN254">
            <v>41836</v>
          </cell>
          <cell r="AO254">
            <v>6515.151515151515</v>
          </cell>
          <cell r="AP254">
            <v>7304.7000000000007</v>
          </cell>
          <cell r="AQ254">
            <v>789.54848484848571</v>
          </cell>
          <cell r="AR254">
            <v>444</v>
          </cell>
          <cell r="AS254">
            <v>0</v>
          </cell>
          <cell r="AT254" t="str">
            <v/>
          </cell>
          <cell r="AU254">
            <v>444</v>
          </cell>
          <cell r="AV254">
            <v>5.5</v>
          </cell>
          <cell r="AW254">
            <v>0</v>
          </cell>
        </row>
        <row r="255">
          <cell r="Z255" t="str">
            <v>SBKMIF5514RE</v>
          </cell>
          <cell r="AA255" t="str">
            <v/>
          </cell>
          <cell r="AB255">
            <v>0.33333333333333331</v>
          </cell>
          <cell r="AC255" t="str">
            <v>겉감1 : 울  20% 폴리에스터80%  겉감2: # 면 96% 스판4%</v>
          </cell>
          <cell r="AD255">
            <v>1</v>
          </cell>
          <cell r="AE255" t="str">
            <v>OML</v>
          </cell>
          <cell r="AF255">
            <v>100</v>
          </cell>
          <cell r="AG255" t="str">
            <v>FOREMOST</v>
          </cell>
          <cell r="AH255">
            <v>8</v>
          </cell>
          <cell r="AI255" t="str">
            <v>08</v>
          </cell>
          <cell r="AJ255" t="str">
            <v>M</v>
          </cell>
          <cell r="AK255" t="str">
            <v>CN</v>
          </cell>
          <cell r="AL255">
            <v>1</v>
          </cell>
          <cell r="AM255">
            <v>43000</v>
          </cell>
          <cell r="AN255">
            <v>41836</v>
          </cell>
          <cell r="AO255">
            <v>6515.151515151515</v>
          </cell>
          <cell r="AP255">
            <v>7304.7000000000007</v>
          </cell>
          <cell r="AQ255">
            <v>789.54848484848571</v>
          </cell>
          <cell r="AR255">
            <v>444</v>
          </cell>
          <cell r="AS255">
            <v>0</v>
          </cell>
          <cell r="AT255" t="str">
            <v/>
          </cell>
          <cell r="AU255">
            <v>444</v>
          </cell>
          <cell r="AV255">
            <v>5.5</v>
          </cell>
          <cell r="AW255">
            <v>0</v>
          </cell>
        </row>
        <row r="256">
          <cell r="Z256" t="str">
            <v>SBKMIF5515NY</v>
          </cell>
          <cell r="AA256" t="str">
            <v/>
          </cell>
          <cell r="AB256">
            <v>0.33333333333333331</v>
          </cell>
          <cell r="AC256" t="str">
            <v xml:space="preserve">겉감 : 울  20%  폴리에스터 80% </v>
          </cell>
          <cell r="AD256">
            <v>1</v>
          </cell>
          <cell r="AE256" t="str">
            <v>XSS</v>
          </cell>
          <cell r="AF256">
            <v>200</v>
          </cell>
          <cell r="AG256" t="str">
            <v>FOREMOST</v>
          </cell>
          <cell r="AH256">
            <v>8</v>
          </cell>
          <cell r="AI256" t="str">
            <v>08</v>
          </cell>
          <cell r="AJ256" t="str">
            <v>M</v>
          </cell>
          <cell r="AK256" t="str">
            <v>CN</v>
          </cell>
          <cell r="AL256">
            <v>1</v>
          </cell>
          <cell r="AM256">
            <v>45000</v>
          </cell>
          <cell r="AN256">
            <v>41836</v>
          </cell>
          <cell r="AO256">
            <v>6818.1818181818171</v>
          </cell>
          <cell r="AP256">
            <v>7555.3700000000008</v>
          </cell>
          <cell r="AQ256">
            <v>737.18818181818369</v>
          </cell>
          <cell r="AR256">
            <v>1256</v>
          </cell>
          <cell r="AS256">
            <v>0</v>
          </cell>
          <cell r="AT256" t="str">
            <v/>
          </cell>
          <cell r="AU256">
            <v>1256</v>
          </cell>
          <cell r="AV256">
            <v>5.05</v>
          </cell>
          <cell r="AW256">
            <v>0</v>
          </cell>
        </row>
        <row r="257">
          <cell r="Z257" t="str">
            <v>SBKMIF5515NY</v>
          </cell>
          <cell r="AA257" t="str">
            <v/>
          </cell>
          <cell r="AB257">
            <v>0.33333333333333331</v>
          </cell>
          <cell r="AC257" t="str">
            <v xml:space="preserve">겉감 : 울  20%  폴리에스터 80% </v>
          </cell>
          <cell r="AD257">
            <v>1</v>
          </cell>
          <cell r="AE257" t="str">
            <v>OSM</v>
          </cell>
          <cell r="AF257">
            <v>150</v>
          </cell>
          <cell r="AG257" t="str">
            <v>FOREMOST</v>
          </cell>
          <cell r="AH257">
            <v>8</v>
          </cell>
          <cell r="AI257" t="str">
            <v>08</v>
          </cell>
          <cell r="AJ257" t="str">
            <v>M</v>
          </cell>
          <cell r="AK257" t="str">
            <v>CN</v>
          </cell>
          <cell r="AL257">
            <v>1</v>
          </cell>
          <cell r="AM257">
            <v>45000</v>
          </cell>
          <cell r="AN257">
            <v>41836</v>
          </cell>
          <cell r="AO257">
            <v>6818.1818181818171</v>
          </cell>
          <cell r="AP257">
            <v>7555.3700000000008</v>
          </cell>
          <cell r="AQ257">
            <v>737.18818181818369</v>
          </cell>
          <cell r="AR257">
            <v>1256</v>
          </cell>
          <cell r="AS257">
            <v>0</v>
          </cell>
          <cell r="AT257" t="str">
            <v/>
          </cell>
          <cell r="AU257">
            <v>1256</v>
          </cell>
          <cell r="AV257">
            <v>5.05</v>
          </cell>
          <cell r="AW257">
            <v>0</v>
          </cell>
        </row>
        <row r="258">
          <cell r="Z258" t="str">
            <v>SBKMIF5515NY</v>
          </cell>
          <cell r="AA258" t="str">
            <v/>
          </cell>
          <cell r="AB258">
            <v>0.33333333333333331</v>
          </cell>
          <cell r="AC258" t="str">
            <v xml:space="preserve">겉감 : 울  20%  폴리에스터 80% </v>
          </cell>
          <cell r="AD258">
            <v>1</v>
          </cell>
          <cell r="AE258" t="str">
            <v>OML</v>
          </cell>
          <cell r="AF258">
            <v>100</v>
          </cell>
          <cell r="AG258" t="str">
            <v>FOREMOST</v>
          </cell>
          <cell r="AH258">
            <v>8</v>
          </cell>
          <cell r="AI258" t="str">
            <v>08</v>
          </cell>
          <cell r="AJ258" t="str">
            <v>M</v>
          </cell>
          <cell r="AK258" t="str">
            <v>CN</v>
          </cell>
          <cell r="AL258">
            <v>1</v>
          </cell>
          <cell r="AM258">
            <v>45000</v>
          </cell>
          <cell r="AN258">
            <v>41836</v>
          </cell>
          <cell r="AO258">
            <v>6818.1818181818171</v>
          </cell>
          <cell r="AP258">
            <v>7555.3700000000008</v>
          </cell>
          <cell r="AQ258">
            <v>737.18818181818369</v>
          </cell>
          <cell r="AR258">
            <v>1256</v>
          </cell>
          <cell r="AS258">
            <v>0</v>
          </cell>
          <cell r="AT258" t="str">
            <v/>
          </cell>
          <cell r="AU258">
            <v>1256</v>
          </cell>
          <cell r="AV258">
            <v>5.05</v>
          </cell>
          <cell r="AW258">
            <v>0</v>
          </cell>
        </row>
        <row r="259">
          <cell r="Z259" t="str">
            <v>SBKMIF5509KH</v>
          </cell>
          <cell r="AA259" t="str">
            <v/>
          </cell>
          <cell r="AB259">
            <v>0.33333333333333331</v>
          </cell>
          <cell r="AC259" t="str">
            <v>폴리에스터 40% 아크릴 20% 레이온 20% 울 20%</v>
          </cell>
          <cell r="AD259">
            <v>1</v>
          </cell>
          <cell r="AE259" t="str">
            <v>XSS</v>
          </cell>
          <cell r="AF259">
            <v>200</v>
          </cell>
          <cell r="AG259" t="str">
            <v>FOREMOST</v>
          </cell>
          <cell r="AH259">
            <v>8</v>
          </cell>
          <cell r="AI259" t="str">
            <v>08</v>
          </cell>
          <cell r="AJ259" t="str">
            <v>M</v>
          </cell>
          <cell r="AK259" t="str">
            <v>CN</v>
          </cell>
          <cell r="AL259">
            <v>1</v>
          </cell>
          <cell r="AM259">
            <v>35000</v>
          </cell>
          <cell r="AN259">
            <v>41836</v>
          </cell>
          <cell r="AO259">
            <v>5303.030303030303</v>
          </cell>
          <cell r="AP259">
            <v>5573.5288888888899</v>
          </cell>
          <cell r="AQ259">
            <v>270.49858585858692</v>
          </cell>
          <cell r="AR259">
            <v>1082.8888888888901</v>
          </cell>
          <cell r="AS259">
            <v>0</v>
          </cell>
          <cell r="AT259" t="str">
            <v/>
          </cell>
          <cell r="AU259">
            <v>1082.8888888888901</v>
          </cell>
          <cell r="AV259">
            <v>3.6</v>
          </cell>
          <cell r="AW259">
            <v>0</v>
          </cell>
        </row>
        <row r="260">
          <cell r="Z260" t="str">
            <v>SBKMIF5509KH</v>
          </cell>
          <cell r="AA260" t="str">
            <v/>
          </cell>
          <cell r="AB260">
            <v>0.33333333333333331</v>
          </cell>
          <cell r="AC260" t="str">
            <v>폴리에스터 40% 아크릴 20% 레이온 20% 울 20%</v>
          </cell>
          <cell r="AD260">
            <v>1</v>
          </cell>
          <cell r="AE260" t="str">
            <v>OSM</v>
          </cell>
          <cell r="AF260">
            <v>150</v>
          </cell>
          <cell r="AG260" t="str">
            <v>FOREMOST</v>
          </cell>
          <cell r="AH260">
            <v>8</v>
          </cell>
          <cell r="AI260" t="str">
            <v>08</v>
          </cell>
          <cell r="AJ260" t="str">
            <v>M</v>
          </cell>
          <cell r="AK260" t="str">
            <v>CN</v>
          </cell>
          <cell r="AL260">
            <v>1</v>
          </cell>
          <cell r="AM260">
            <v>35000</v>
          </cell>
          <cell r="AN260">
            <v>41836</v>
          </cell>
          <cell r="AO260">
            <v>5303.030303030303</v>
          </cell>
          <cell r="AP260">
            <v>5573.5288888888899</v>
          </cell>
          <cell r="AQ260">
            <v>270.49858585858692</v>
          </cell>
          <cell r="AR260">
            <v>1082.8888888888901</v>
          </cell>
          <cell r="AS260">
            <v>0</v>
          </cell>
          <cell r="AT260" t="str">
            <v/>
          </cell>
          <cell r="AU260">
            <v>1082.8888888888901</v>
          </cell>
          <cell r="AV260">
            <v>3.6</v>
          </cell>
          <cell r="AW260">
            <v>0</v>
          </cell>
        </row>
        <row r="261">
          <cell r="Z261" t="str">
            <v>SBKMIF5509KH</v>
          </cell>
          <cell r="AA261" t="str">
            <v/>
          </cell>
          <cell r="AB261">
            <v>0.33333333333333331</v>
          </cell>
          <cell r="AC261" t="str">
            <v>폴리에스터 40% 아크릴 20% 레이온 20% 울 20%</v>
          </cell>
          <cell r="AD261">
            <v>1</v>
          </cell>
          <cell r="AE261" t="str">
            <v>OML</v>
          </cell>
          <cell r="AF261">
            <v>100</v>
          </cell>
          <cell r="AG261" t="str">
            <v>FOREMOST</v>
          </cell>
          <cell r="AH261">
            <v>8</v>
          </cell>
          <cell r="AI261" t="str">
            <v>08</v>
          </cell>
          <cell r="AJ261" t="str">
            <v>M</v>
          </cell>
          <cell r="AK261" t="str">
            <v>CN</v>
          </cell>
          <cell r="AL261">
            <v>1</v>
          </cell>
          <cell r="AM261">
            <v>35000</v>
          </cell>
          <cell r="AN261">
            <v>41836</v>
          </cell>
          <cell r="AO261">
            <v>5303.030303030303</v>
          </cell>
          <cell r="AP261">
            <v>5573.5288888888899</v>
          </cell>
          <cell r="AQ261">
            <v>270.49858585858692</v>
          </cell>
          <cell r="AR261">
            <v>1082.8888888888901</v>
          </cell>
          <cell r="AS261">
            <v>0</v>
          </cell>
          <cell r="AT261" t="str">
            <v/>
          </cell>
          <cell r="AU261">
            <v>1082.8888888888901</v>
          </cell>
          <cell r="AV261">
            <v>3.6</v>
          </cell>
          <cell r="AW261">
            <v>0</v>
          </cell>
        </row>
        <row r="262">
          <cell r="Z262" t="str">
            <v/>
          </cell>
          <cell r="AA262" t="str">
            <v>R1</v>
          </cell>
          <cell r="AB262">
            <v>4.9999999999999991</v>
          </cell>
          <cell r="AC262">
            <v>0</v>
          </cell>
          <cell r="AD262">
            <v>1</v>
          </cell>
          <cell r="AI262" t="str">
            <v/>
          </cell>
          <cell r="AL262" t="str">
            <v/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 t="str">
            <v/>
          </cell>
          <cell r="AU262">
            <v>0</v>
          </cell>
          <cell r="AV262">
            <v>0</v>
          </cell>
          <cell r="AW262">
            <v>0</v>
          </cell>
        </row>
        <row r="263">
          <cell r="Z263" t="str">
            <v>SBKERF5519PK</v>
          </cell>
          <cell r="AA263" t="str">
            <v/>
          </cell>
          <cell r="AB263">
            <v>0.33333333333333331</v>
          </cell>
          <cell r="AC263" t="str">
            <v>울 50% 폴리에스터 50%</v>
          </cell>
          <cell r="AD263">
            <v>1</v>
          </cell>
          <cell r="AE263" t="str">
            <v>XSS</v>
          </cell>
          <cell r="AF263">
            <v>250</v>
          </cell>
          <cell r="AG263" t="str">
            <v>FOREMOST</v>
          </cell>
          <cell r="AH263">
            <v>9</v>
          </cell>
          <cell r="AI263" t="str">
            <v>09</v>
          </cell>
          <cell r="AJ263" t="str">
            <v>M</v>
          </cell>
          <cell r="AK263" t="str">
            <v>CN</v>
          </cell>
          <cell r="AL263">
            <v>1</v>
          </cell>
          <cell r="AM263">
            <v>45000</v>
          </cell>
          <cell r="AN263">
            <v>41836</v>
          </cell>
          <cell r="AO263">
            <v>6818.1818181818171</v>
          </cell>
          <cell r="AP263">
            <v>7866.113333333331</v>
          </cell>
          <cell r="AQ263">
            <v>1047.9315151515138</v>
          </cell>
          <cell r="AR263">
            <v>2003.3333333333301</v>
          </cell>
          <cell r="AS263">
            <v>0</v>
          </cell>
          <cell r="AT263" t="str">
            <v/>
          </cell>
          <cell r="AU263">
            <v>2003.3333333333301</v>
          </cell>
          <cell r="AV263">
            <v>4.7</v>
          </cell>
          <cell r="AW263">
            <v>0</v>
          </cell>
        </row>
        <row r="264">
          <cell r="Z264" t="str">
            <v>SBKERF5519PK</v>
          </cell>
          <cell r="AA264" t="str">
            <v/>
          </cell>
          <cell r="AB264">
            <v>0.33333333333333331</v>
          </cell>
          <cell r="AC264" t="str">
            <v>울 50% 폴리에스터 50%</v>
          </cell>
          <cell r="AD264">
            <v>1</v>
          </cell>
          <cell r="AE264" t="str">
            <v>OSM</v>
          </cell>
          <cell r="AF264">
            <v>200</v>
          </cell>
          <cell r="AG264" t="str">
            <v>FOREMOST</v>
          </cell>
          <cell r="AH264">
            <v>9</v>
          </cell>
          <cell r="AI264" t="str">
            <v>09</v>
          </cell>
          <cell r="AJ264" t="str">
            <v>M</v>
          </cell>
          <cell r="AK264" t="str">
            <v>CN</v>
          </cell>
          <cell r="AL264">
            <v>1</v>
          </cell>
          <cell r="AM264">
            <v>45000</v>
          </cell>
          <cell r="AN264">
            <v>41836</v>
          </cell>
          <cell r="AO264">
            <v>6818.1818181818171</v>
          </cell>
          <cell r="AP264">
            <v>7866.113333333331</v>
          </cell>
          <cell r="AQ264">
            <v>1047.9315151515138</v>
          </cell>
          <cell r="AR264">
            <v>2003.3333333333301</v>
          </cell>
          <cell r="AS264">
            <v>0</v>
          </cell>
          <cell r="AT264" t="str">
            <v/>
          </cell>
          <cell r="AU264">
            <v>2003.3333333333301</v>
          </cell>
          <cell r="AV264">
            <v>4.7</v>
          </cell>
          <cell r="AW264">
            <v>0</v>
          </cell>
        </row>
        <row r="265">
          <cell r="Z265" t="str">
            <v>SBKERF5519PK</v>
          </cell>
          <cell r="AA265" t="str">
            <v/>
          </cell>
          <cell r="AB265">
            <v>0.33333333333333331</v>
          </cell>
          <cell r="AC265" t="str">
            <v>울 50% 폴리에스터 50%</v>
          </cell>
          <cell r="AD265">
            <v>1</v>
          </cell>
          <cell r="AE265" t="str">
            <v>OML</v>
          </cell>
          <cell r="AF265">
            <v>150</v>
          </cell>
          <cell r="AG265" t="str">
            <v>FOREMOST</v>
          </cell>
          <cell r="AH265">
            <v>9</v>
          </cell>
          <cell r="AI265" t="str">
            <v>09</v>
          </cell>
          <cell r="AJ265" t="str">
            <v>M</v>
          </cell>
          <cell r="AK265" t="str">
            <v>CN</v>
          </cell>
          <cell r="AL265">
            <v>1</v>
          </cell>
          <cell r="AM265">
            <v>45000</v>
          </cell>
          <cell r="AN265">
            <v>41836</v>
          </cell>
          <cell r="AO265">
            <v>6818.1818181818171</v>
          </cell>
          <cell r="AP265">
            <v>7866.113333333331</v>
          </cell>
          <cell r="AQ265">
            <v>1047.9315151515138</v>
          </cell>
          <cell r="AR265">
            <v>2003.3333333333301</v>
          </cell>
          <cell r="AS265">
            <v>0</v>
          </cell>
          <cell r="AT265" t="str">
            <v/>
          </cell>
          <cell r="AU265">
            <v>2003.3333333333301</v>
          </cell>
          <cell r="AV265">
            <v>4.7</v>
          </cell>
          <cell r="AW265">
            <v>0</v>
          </cell>
        </row>
        <row r="266">
          <cell r="Z266" t="str">
            <v/>
          </cell>
          <cell r="AA266" t="str">
            <v>R1</v>
          </cell>
          <cell r="AB266">
            <v>1</v>
          </cell>
          <cell r="AC266">
            <v>0</v>
          </cell>
          <cell r="AD266">
            <v>1</v>
          </cell>
          <cell r="AI266" t="str">
            <v/>
          </cell>
          <cell r="AL266" t="str">
            <v/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 t="str">
            <v/>
          </cell>
          <cell r="AU266">
            <v>0</v>
          </cell>
          <cell r="AV266">
            <v>0</v>
          </cell>
          <cell r="AW266">
            <v>0</v>
          </cell>
        </row>
        <row r="267">
          <cell r="Z267" t="str">
            <v>ELKRPF5590GY</v>
          </cell>
          <cell r="AA267" t="str">
            <v/>
          </cell>
          <cell r="AB267">
            <v>0.33333333333333331</v>
          </cell>
          <cell r="AC267">
            <v>0</v>
          </cell>
          <cell r="AD267">
            <v>5</v>
          </cell>
          <cell r="AE267" t="str">
            <v>03M</v>
          </cell>
          <cell r="AF267">
            <v>90</v>
          </cell>
          <cell r="AG267" t="str">
            <v>아트인드림</v>
          </cell>
          <cell r="AH267">
            <v>3</v>
          </cell>
          <cell r="AI267" t="str">
            <v>03</v>
          </cell>
          <cell r="AJ267" t="str">
            <v>M</v>
          </cell>
          <cell r="AK267" t="str">
            <v>KR</v>
          </cell>
          <cell r="AL267">
            <v>2</v>
          </cell>
          <cell r="AM267">
            <v>99000</v>
          </cell>
          <cell r="AN267">
            <v>41820</v>
          </cell>
          <cell r="AO267">
            <v>25000</v>
          </cell>
          <cell r="AP267">
            <v>23100</v>
          </cell>
          <cell r="AQ267">
            <v>-1900</v>
          </cell>
          <cell r="AR267">
            <v>0</v>
          </cell>
          <cell r="AS267">
            <v>20</v>
          </cell>
          <cell r="AT267">
            <v>0</v>
          </cell>
          <cell r="AU267">
            <v>20</v>
          </cell>
          <cell r="AV267">
            <v>0</v>
          </cell>
          <cell r="AW267">
            <v>23080</v>
          </cell>
        </row>
        <row r="268">
          <cell r="Z268" t="str">
            <v>ELKRPF5590GY</v>
          </cell>
          <cell r="AA268" t="str">
            <v/>
          </cell>
          <cell r="AB268">
            <v>0.33333333333333331</v>
          </cell>
          <cell r="AC268">
            <v>0</v>
          </cell>
          <cell r="AD268">
            <v>5</v>
          </cell>
          <cell r="AE268" t="str">
            <v>06M</v>
          </cell>
          <cell r="AF268">
            <v>180</v>
          </cell>
          <cell r="AG268" t="str">
            <v>아트인드림</v>
          </cell>
          <cell r="AH268">
            <v>3</v>
          </cell>
          <cell r="AI268" t="str">
            <v>03</v>
          </cell>
          <cell r="AJ268" t="str">
            <v>M</v>
          </cell>
          <cell r="AK268" t="str">
            <v>KR</v>
          </cell>
          <cell r="AL268">
            <v>2</v>
          </cell>
          <cell r="AM268">
            <v>99000</v>
          </cell>
          <cell r="AN268">
            <v>41820</v>
          </cell>
          <cell r="AO268">
            <v>25000</v>
          </cell>
          <cell r="AP268">
            <v>23100</v>
          </cell>
          <cell r="AQ268">
            <v>-1900</v>
          </cell>
          <cell r="AR268">
            <v>0</v>
          </cell>
          <cell r="AS268">
            <v>20</v>
          </cell>
          <cell r="AT268">
            <v>0</v>
          </cell>
          <cell r="AU268">
            <v>20</v>
          </cell>
          <cell r="AV268">
            <v>0</v>
          </cell>
          <cell r="AW268">
            <v>23080</v>
          </cell>
        </row>
        <row r="269">
          <cell r="Z269" t="str">
            <v>ELKRPF5590GY</v>
          </cell>
          <cell r="AA269" t="str">
            <v/>
          </cell>
          <cell r="AB269">
            <v>0.33333333333333331</v>
          </cell>
          <cell r="AC269">
            <v>0</v>
          </cell>
          <cell r="AD269">
            <v>5</v>
          </cell>
          <cell r="AE269" t="str">
            <v>12M</v>
          </cell>
          <cell r="AF269">
            <v>180</v>
          </cell>
          <cell r="AG269" t="str">
            <v>아트인드림</v>
          </cell>
          <cell r="AH269">
            <v>3</v>
          </cell>
          <cell r="AI269" t="str">
            <v>03</v>
          </cell>
          <cell r="AJ269" t="str">
            <v>M</v>
          </cell>
          <cell r="AK269" t="str">
            <v>KR</v>
          </cell>
          <cell r="AL269">
            <v>2</v>
          </cell>
          <cell r="AM269">
            <v>99000</v>
          </cell>
          <cell r="AN269">
            <v>41820</v>
          </cell>
          <cell r="AO269">
            <v>25000</v>
          </cell>
          <cell r="AP269">
            <v>23100</v>
          </cell>
          <cell r="AQ269">
            <v>-1900</v>
          </cell>
          <cell r="AR269">
            <v>0</v>
          </cell>
          <cell r="AS269">
            <v>20</v>
          </cell>
          <cell r="AT269">
            <v>0</v>
          </cell>
          <cell r="AU269">
            <v>20</v>
          </cell>
          <cell r="AV269">
            <v>0</v>
          </cell>
          <cell r="AW269">
            <v>23080</v>
          </cell>
        </row>
        <row r="270">
          <cell r="Z270" t="str">
            <v>ELKRPF5590PK</v>
          </cell>
          <cell r="AA270" t="str">
            <v/>
          </cell>
          <cell r="AB270">
            <v>0.33333333333333331</v>
          </cell>
          <cell r="AC270">
            <v>0</v>
          </cell>
          <cell r="AD270">
            <v>5</v>
          </cell>
          <cell r="AE270" t="str">
            <v>03M</v>
          </cell>
          <cell r="AF270">
            <v>90</v>
          </cell>
          <cell r="AG270" t="str">
            <v>아트인드림</v>
          </cell>
          <cell r="AH270">
            <v>3</v>
          </cell>
          <cell r="AI270" t="str">
            <v>03</v>
          </cell>
          <cell r="AJ270" t="str">
            <v>M</v>
          </cell>
          <cell r="AK270" t="str">
            <v>KR</v>
          </cell>
          <cell r="AL270">
            <v>2</v>
          </cell>
          <cell r="AM270">
            <v>99000</v>
          </cell>
          <cell r="AN270">
            <v>41820</v>
          </cell>
          <cell r="AO270">
            <v>25000</v>
          </cell>
          <cell r="AP270">
            <v>23100</v>
          </cell>
          <cell r="AQ270">
            <v>-1900</v>
          </cell>
          <cell r="AR270">
            <v>0</v>
          </cell>
          <cell r="AS270">
            <v>20</v>
          </cell>
          <cell r="AT270">
            <v>0</v>
          </cell>
          <cell r="AU270">
            <v>20</v>
          </cell>
          <cell r="AV270">
            <v>0</v>
          </cell>
          <cell r="AW270">
            <v>23080</v>
          </cell>
        </row>
        <row r="271">
          <cell r="Z271" t="str">
            <v>ELKRPF5590PK</v>
          </cell>
          <cell r="AA271" t="str">
            <v/>
          </cell>
          <cell r="AB271">
            <v>0.33333333333333331</v>
          </cell>
          <cell r="AC271">
            <v>0</v>
          </cell>
          <cell r="AD271">
            <v>5</v>
          </cell>
          <cell r="AE271" t="str">
            <v>06M</v>
          </cell>
          <cell r="AF271">
            <v>180</v>
          </cell>
          <cell r="AG271" t="str">
            <v>아트인드림</v>
          </cell>
          <cell r="AH271">
            <v>3</v>
          </cell>
          <cell r="AI271" t="str">
            <v>03</v>
          </cell>
          <cell r="AJ271" t="str">
            <v>M</v>
          </cell>
          <cell r="AK271" t="str">
            <v>KR</v>
          </cell>
          <cell r="AL271">
            <v>2</v>
          </cell>
          <cell r="AM271">
            <v>99000</v>
          </cell>
          <cell r="AN271">
            <v>41820</v>
          </cell>
          <cell r="AO271">
            <v>25000</v>
          </cell>
          <cell r="AP271">
            <v>23100</v>
          </cell>
          <cell r="AQ271">
            <v>-1900</v>
          </cell>
          <cell r="AR271">
            <v>0</v>
          </cell>
          <cell r="AS271">
            <v>20</v>
          </cell>
          <cell r="AT271">
            <v>0</v>
          </cell>
          <cell r="AU271">
            <v>20</v>
          </cell>
          <cell r="AV271">
            <v>0</v>
          </cell>
          <cell r="AW271">
            <v>23080</v>
          </cell>
        </row>
        <row r="272">
          <cell r="Z272" t="str">
            <v>ELKRPF5590PK</v>
          </cell>
          <cell r="AA272" t="str">
            <v/>
          </cell>
          <cell r="AB272">
            <v>0.33333333333333331</v>
          </cell>
          <cell r="AC272">
            <v>0</v>
          </cell>
          <cell r="AD272">
            <v>5</v>
          </cell>
          <cell r="AE272" t="str">
            <v>12M</v>
          </cell>
          <cell r="AF272">
            <v>180</v>
          </cell>
          <cell r="AG272" t="str">
            <v>아트인드림</v>
          </cell>
          <cell r="AH272">
            <v>3</v>
          </cell>
          <cell r="AI272" t="str">
            <v>03</v>
          </cell>
          <cell r="AJ272" t="str">
            <v>M</v>
          </cell>
          <cell r="AK272" t="str">
            <v>KR</v>
          </cell>
          <cell r="AL272">
            <v>2</v>
          </cell>
          <cell r="AM272">
            <v>99000</v>
          </cell>
          <cell r="AN272">
            <v>41820</v>
          </cell>
          <cell r="AO272">
            <v>25000</v>
          </cell>
          <cell r="AP272">
            <v>23100</v>
          </cell>
          <cell r="AQ272">
            <v>-1900</v>
          </cell>
          <cell r="AR272">
            <v>0</v>
          </cell>
          <cell r="AS272">
            <v>20</v>
          </cell>
          <cell r="AT272">
            <v>0</v>
          </cell>
          <cell r="AU272">
            <v>20</v>
          </cell>
          <cell r="AV272">
            <v>0</v>
          </cell>
          <cell r="AW272">
            <v>23080</v>
          </cell>
        </row>
        <row r="273">
          <cell r="Z273" t="str">
            <v>ELKRPF5591PK</v>
          </cell>
          <cell r="AA273" t="str">
            <v/>
          </cell>
          <cell r="AB273">
            <v>0.25</v>
          </cell>
          <cell r="AC273">
            <v>0</v>
          </cell>
          <cell r="AD273">
            <v>5</v>
          </cell>
          <cell r="AE273" t="str">
            <v>03M</v>
          </cell>
          <cell r="AF273">
            <v>75</v>
          </cell>
          <cell r="AG273" t="str">
            <v>아트인드림</v>
          </cell>
          <cell r="AH273">
            <v>3</v>
          </cell>
          <cell r="AI273" t="str">
            <v>03</v>
          </cell>
          <cell r="AJ273" t="str">
            <v>M</v>
          </cell>
          <cell r="AK273" t="str">
            <v>KR</v>
          </cell>
          <cell r="AL273">
            <v>2</v>
          </cell>
          <cell r="AM273">
            <v>79000</v>
          </cell>
          <cell r="AN273">
            <v>41820</v>
          </cell>
          <cell r="AO273">
            <v>19949.494949494947</v>
          </cell>
          <cell r="AP273">
            <v>21000</v>
          </cell>
          <cell r="AQ273">
            <v>1050.5050505050531</v>
          </cell>
          <cell r="AR273">
            <v>0</v>
          </cell>
          <cell r="AS273">
            <v>20</v>
          </cell>
          <cell r="AT273">
            <v>0</v>
          </cell>
          <cell r="AU273">
            <v>20</v>
          </cell>
          <cell r="AV273">
            <v>0</v>
          </cell>
          <cell r="AW273">
            <v>20980</v>
          </cell>
        </row>
        <row r="274">
          <cell r="Z274" t="str">
            <v>ELKRPF5591PK</v>
          </cell>
          <cell r="AA274" t="str">
            <v/>
          </cell>
          <cell r="AB274">
            <v>0.25</v>
          </cell>
          <cell r="AC274">
            <v>0</v>
          </cell>
          <cell r="AD274">
            <v>5</v>
          </cell>
          <cell r="AE274" t="str">
            <v>06M</v>
          </cell>
          <cell r="AF274">
            <v>200</v>
          </cell>
          <cell r="AG274" t="str">
            <v>아트인드림</v>
          </cell>
          <cell r="AH274">
            <v>3</v>
          </cell>
          <cell r="AI274" t="str">
            <v>03</v>
          </cell>
          <cell r="AJ274" t="str">
            <v>M</v>
          </cell>
          <cell r="AK274" t="str">
            <v>KR</v>
          </cell>
          <cell r="AL274">
            <v>2</v>
          </cell>
          <cell r="AM274">
            <v>79000</v>
          </cell>
          <cell r="AN274">
            <v>41820</v>
          </cell>
          <cell r="AO274">
            <v>19949.494949494947</v>
          </cell>
          <cell r="AP274">
            <v>21000</v>
          </cell>
          <cell r="AQ274">
            <v>1050.5050505050531</v>
          </cell>
          <cell r="AR274">
            <v>0</v>
          </cell>
          <cell r="AS274">
            <v>20</v>
          </cell>
          <cell r="AT274">
            <v>0</v>
          </cell>
          <cell r="AU274">
            <v>20</v>
          </cell>
          <cell r="AV274">
            <v>0</v>
          </cell>
          <cell r="AW274">
            <v>20980</v>
          </cell>
        </row>
        <row r="275">
          <cell r="Z275" t="str">
            <v>ELKRPF5591PK</v>
          </cell>
          <cell r="AA275" t="str">
            <v/>
          </cell>
          <cell r="AB275">
            <v>0.25</v>
          </cell>
          <cell r="AC275">
            <v>0</v>
          </cell>
          <cell r="AD275">
            <v>5</v>
          </cell>
          <cell r="AE275" t="str">
            <v>12M</v>
          </cell>
          <cell r="AF275">
            <v>180</v>
          </cell>
          <cell r="AG275" t="str">
            <v>아트인드림</v>
          </cell>
          <cell r="AH275">
            <v>3</v>
          </cell>
          <cell r="AI275" t="str">
            <v>03</v>
          </cell>
          <cell r="AJ275" t="str">
            <v>M</v>
          </cell>
          <cell r="AK275" t="str">
            <v>KR</v>
          </cell>
          <cell r="AL275">
            <v>2</v>
          </cell>
          <cell r="AM275">
            <v>79000</v>
          </cell>
          <cell r="AN275">
            <v>41820</v>
          </cell>
          <cell r="AO275">
            <v>19949.494949494947</v>
          </cell>
          <cell r="AP275">
            <v>21000</v>
          </cell>
          <cell r="AQ275">
            <v>1050.5050505050531</v>
          </cell>
          <cell r="AR275">
            <v>0</v>
          </cell>
          <cell r="AS275">
            <v>20</v>
          </cell>
          <cell r="AT275">
            <v>0</v>
          </cell>
          <cell r="AU275">
            <v>20</v>
          </cell>
          <cell r="AV275">
            <v>0</v>
          </cell>
          <cell r="AW275">
            <v>20980</v>
          </cell>
        </row>
        <row r="276">
          <cell r="Z276" t="str">
            <v>ELKRPF5591PK</v>
          </cell>
          <cell r="AA276" t="str">
            <v/>
          </cell>
          <cell r="AB276">
            <v>0.25</v>
          </cell>
          <cell r="AC276">
            <v>0</v>
          </cell>
          <cell r="AD276">
            <v>5</v>
          </cell>
          <cell r="AE276" t="str">
            <v>18M</v>
          </cell>
          <cell r="AF276">
            <v>65</v>
          </cell>
          <cell r="AG276" t="str">
            <v>아트인드림</v>
          </cell>
          <cell r="AH276">
            <v>3</v>
          </cell>
          <cell r="AI276" t="str">
            <v>03</v>
          </cell>
          <cell r="AJ276" t="str">
            <v>M</v>
          </cell>
          <cell r="AK276" t="str">
            <v>KR</v>
          </cell>
          <cell r="AL276">
            <v>2</v>
          </cell>
          <cell r="AM276">
            <v>79000</v>
          </cell>
          <cell r="AN276">
            <v>41820</v>
          </cell>
          <cell r="AO276">
            <v>19949.494949494947</v>
          </cell>
          <cell r="AP276">
            <v>21000</v>
          </cell>
          <cell r="AQ276">
            <v>1050.5050505050531</v>
          </cell>
          <cell r="AR276">
            <v>0</v>
          </cell>
          <cell r="AS276">
            <v>20</v>
          </cell>
          <cell r="AT276">
            <v>0</v>
          </cell>
          <cell r="AU276">
            <v>20</v>
          </cell>
          <cell r="AV276">
            <v>0</v>
          </cell>
          <cell r="AW276">
            <v>20980</v>
          </cell>
        </row>
        <row r="277">
          <cell r="Z277" t="str">
            <v>ELKRPF5592BL</v>
          </cell>
          <cell r="AA277" t="str">
            <v/>
          </cell>
          <cell r="AB277">
            <v>0.25</v>
          </cell>
          <cell r="AC277">
            <v>0</v>
          </cell>
          <cell r="AD277">
            <v>5</v>
          </cell>
          <cell r="AE277" t="str">
            <v>03M</v>
          </cell>
          <cell r="AF277">
            <v>75</v>
          </cell>
          <cell r="AG277" t="str">
            <v>아트인드림</v>
          </cell>
          <cell r="AH277">
            <v>3</v>
          </cell>
          <cell r="AI277" t="str">
            <v>03</v>
          </cell>
          <cell r="AJ277" t="str">
            <v>M</v>
          </cell>
          <cell r="AK277" t="str">
            <v>KR</v>
          </cell>
          <cell r="AL277">
            <v>2</v>
          </cell>
          <cell r="AM277">
            <v>79000</v>
          </cell>
          <cell r="AN277">
            <v>41820</v>
          </cell>
          <cell r="AO277">
            <v>19949.494949494947</v>
          </cell>
          <cell r="AP277">
            <v>21000</v>
          </cell>
          <cell r="AQ277">
            <v>1050.5050505050531</v>
          </cell>
          <cell r="AR277">
            <v>0</v>
          </cell>
          <cell r="AS277">
            <v>20</v>
          </cell>
          <cell r="AT277">
            <v>0</v>
          </cell>
          <cell r="AU277">
            <v>20</v>
          </cell>
          <cell r="AV277">
            <v>0</v>
          </cell>
          <cell r="AW277">
            <v>20980</v>
          </cell>
        </row>
        <row r="278">
          <cell r="Z278" t="str">
            <v>ELKRPF5592BL</v>
          </cell>
          <cell r="AA278" t="str">
            <v/>
          </cell>
          <cell r="AB278">
            <v>0.25</v>
          </cell>
          <cell r="AC278">
            <v>0</v>
          </cell>
          <cell r="AD278">
            <v>5</v>
          </cell>
          <cell r="AE278" t="str">
            <v>06M</v>
          </cell>
          <cell r="AF278">
            <v>200</v>
          </cell>
          <cell r="AG278" t="str">
            <v>아트인드림</v>
          </cell>
          <cell r="AH278">
            <v>3</v>
          </cell>
          <cell r="AI278" t="str">
            <v>03</v>
          </cell>
          <cell r="AJ278" t="str">
            <v>M</v>
          </cell>
          <cell r="AK278" t="str">
            <v>KR</v>
          </cell>
          <cell r="AL278">
            <v>2</v>
          </cell>
          <cell r="AM278">
            <v>79000</v>
          </cell>
          <cell r="AN278">
            <v>41820</v>
          </cell>
          <cell r="AO278">
            <v>19949.494949494947</v>
          </cell>
          <cell r="AP278">
            <v>21000</v>
          </cell>
          <cell r="AQ278">
            <v>1050.5050505050531</v>
          </cell>
          <cell r="AR278">
            <v>0</v>
          </cell>
          <cell r="AS278">
            <v>20</v>
          </cell>
          <cell r="AT278">
            <v>0</v>
          </cell>
          <cell r="AU278">
            <v>20</v>
          </cell>
          <cell r="AV278">
            <v>0</v>
          </cell>
          <cell r="AW278">
            <v>20980</v>
          </cell>
        </row>
        <row r="279">
          <cell r="Z279" t="str">
            <v>ELKRPF5592BL</v>
          </cell>
          <cell r="AA279" t="str">
            <v/>
          </cell>
          <cell r="AB279">
            <v>0.25</v>
          </cell>
          <cell r="AC279">
            <v>0</v>
          </cell>
          <cell r="AD279">
            <v>5</v>
          </cell>
          <cell r="AE279" t="str">
            <v>12M</v>
          </cell>
          <cell r="AF279">
            <v>180</v>
          </cell>
          <cell r="AG279" t="str">
            <v>아트인드림</v>
          </cell>
          <cell r="AH279">
            <v>3</v>
          </cell>
          <cell r="AI279" t="str">
            <v>03</v>
          </cell>
          <cell r="AJ279" t="str">
            <v>M</v>
          </cell>
          <cell r="AK279" t="str">
            <v>KR</v>
          </cell>
          <cell r="AL279">
            <v>2</v>
          </cell>
          <cell r="AM279">
            <v>79000</v>
          </cell>
          <cell r="AN279">
            <v>41820</v>
          </cell>
          <cell r="AO279">
            <v>19949.494949494947</v>
          </cell>
          <cell r="AP279">
            <v>21000</v>
          </cell>
          <cell r="AQ279">
            <v>1050.5050505050531</v>
          </cell>
          <cell r="AR279">
            <v>0</v>
          </cell>
          <cell r="AS279">
            <v>20</v>
          </cell>
          <cell r="AT279">
            <v>0</v>
          </cell>
          <cell r="AU279">
            <v>20</v>
          </cell>
          <cell r="AV279">
            <v>0</v>
          </cell>
          <cell r="AW279">
            <v>20980</v>
          </cell>
        </row>
        <row r="280">
          <cell r="Z280" t="str">
            <v>ELKRPF5592BL</v>
          </cell>
          <cell r="AA280" t="str">
            <v/>
          </cell>
          <cell r="AB280">
            <v>0.25</v>
          </cell>
          <cell r="AC280">
            <v>0</v>
          </cell>
          <cell r="AD280">
            <v>5</v>
          </cell>
          <cell r="AE280" t="str">
            <v>18M</v>
          </cell>
          <cell r="AF280">
            <v>65</v>
          </cell>
          <cell r="AG280" t="str">
            <v>아트인드림</v>
          </cell>
          <cell r="AH280">
            <v>3</v>
          </cell>
          <cell r="AI280" t="str">
            <v>03</v>
          </cell>
          <cell r="AJ280" t="str">
            <v>M</v>
          </cell>
          <cell r="AK280" t="str">
            <v>KR</v>
          </cell>
          <cell r="AL280">
            <v>2</v>
          </cell>
          <cell r="AM280">
            <v>79000</v>
          </cell>
          <cell r="AN280">
            <v>41820</v>
          </cell>
          <cell r="AO280">
            <v>19949.494949494947</v>
          </cell>
          <cell r="AP280">
            <v>21000</v>
          </cell>
          <cell r="AQ280">
            <v>1050.5050505050531</v>
          </cell>
          <cell r="AR280">
            <v>0</v>
          </cell>
          <cell r="AS280">
            <v>20</v>
          </cell>
          <cell r="AT280">
            <v>0</v>
          </cell>
          <cell r="AU280">
            <v>20</v>
          </cell>
          <cell r="AV280">
            <v>0</v>
          </cell>
          <cell r="AW280">
            <v>20980</v>
          </cell>
        </row>
        <row r="281">
          <cell r="Z281" t="str">
            <v>ELKRPF5593MT</v>
          </cell>
          <cell r="AA281" t="str">
            <v/>
          </cell>
          <cell r="AB281">
            <v>0.5</v>
          </cell>
          <cell r="AC281">
            <v>0</v>
          </cell>
          <cell r="AD281">
            <v>5</v>
          </cell>
          <cell r="AE281" t="str">
            <v>06M</v>
          </cell>
          <cell r="AF281">
            <v>220</v>
          </cell>
          <cell r="AG281" t="str">
            <v>아트인드림</v>
          </cell>
          <cell r="AH281">
            <v>3</v>
          </cell>
          <cell r="AI281" t="str">
            <v>03</v>
          </cell>
          <cell r="AJ281" t="str">
            <v>M</v>
          </cell>
          <cell r="AK281" t="str">
            <v>KR</v>
          </cell>
          <cell r="AL281">
            <v>2</v>
          </cell>
          <cell r="AM281">
            <v>99000</v>
          </cell>
          <cell r="AN281">
            <v>41820</v>
          </cell>
          <cell r="AO281">
            <v>25000</v>
          </cell>
          <cell r="AP281">
            <v>23700</v>
          </cell>
          <cell r="AQ281">
            <v>-1300</v>
          </cell>
          <cell r="AR281">
            <v>0</v>
          </cell>
          <cell r="AS281">
            <v>20</v>
          </cell>
          <cell r="AT281">
            <v>0</v>
          </cell>
          <cell r="AU281">
            <v>20</v>
          </cell>
          <cell r="AV281">
            <v>0</v>
          </cell>
          <cell r="AW281">
            <v>23680</v>
          </cell>
        </row>
        <row r="282">
          <cell r="Z282" t="str">
            <v>ELKRPF5593MT</v>
          </cell>
          <cell r="AA282" t="str">
            <v/>
          </cell>
          <cell r="AB282">
            <v>0.5</v>
          </cell>
          <cell r="AC282">
            <v>0</v>
          </cell>
          <cell r="AD282">
            <v>5</v>
          </cell>
          <cell r="AE282" t="str">
            <v>12M</v>
          </cell>
          <cell r="AF282">
            <v>300</v>
          </cell>
          <cell r="AG282" t="str">
            <v>아트인드림</v>
          </cell>
          <cell r="AH282">
            <v>3</v>
          </cell>
          <cell r="AI282" t="str">
            <v>03</v>
          </cell>
          <cell r="AJ282" t="str">
            <v>M</v>
          </cell>
          <cell r="AK282" t="str">
            <v>KR</v>
          </cell>
          <cell r="AL282">
            <v>2</v>
          </cell>
          <cell r="AM282">
            <v>99000</v>
          </cell>
          <cell r="AN282">
            <v>41820</v>
          </cell>
          <cell r="AO282">
            <v>25000</v>
          </cell>
          <cell r="AP282">
            <v>23700</v>
          </cell>
          <cell r="AQ282">
            <v>-1300</v>
          </cell>
          <cell r="AR282">
            <v>0</v>
          </cell>
          <cell r="AS282">
            <v>20</v>
          </cell>
          <cell r="AT282">
            <v>0</v>
          </cell>
          <cell r="AU282">
            <v>20</v>
          </cell>
          <cell r="AV282">
            <v>0</v>
          </cell>
          <cell r="AW282">
            <v>23680</v>
          </cell>
        </row>
        <row r="283">
          <cell r="Z283" t="str">
            <v/>
          </cell>
          <cell r="AA283" t="str">
            <v>R1</v>
          </cell>
          <cell r="AB283">
            <v>5</v>
          </cell>
          <cell r="AC283">
            <v>0</v>
          </cell>
          <cell r="AD283">
            <v>1</v>
          </cell>
          <cell r="AI283" t="str">
            <v/>
          </cell>
          <cell r="AL283" t="str">
            <v/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 t="str">
            <v/>
          </cell>
          <cell r="AU283">
            <v>0</v>
          </cell>
          <cell r="AV283">
            <v>0</v>
          </cell>
          <cell r="AW283">
            <v>0</v>
          </cell>
        </row>
        <row r="284">
          <cell r="Z284" t="str">
            <v>ELKJPF5594NY</v>
          </cell>
          <cell r="AA284" t="str">
            <v/>
          </cell>
          <cell r="AB284">
            <v>0.33333333333333331</v>
          </cell>
          <cell r="AC284">
            <v>0</v>
          </cell>
          <cell r="AD284">
            <v>5</v>
          </cell>
          <cell r="AE284" t="str">
            <v>06M</v>
          </cell>
          <cell r="AF284">
            <v>190</v>
          </cell>
          <cell r="AG284" t="str">
            <v>대경</v>
          </cell>
          <cell r="AH284">
            <v>2</v>
          </cell>
          <cell r="AI284" t="str">
            <v>02</v>
          </cell>
          <cell r="AJ284" t="str">
            <v>M</v>
          </cell>
          <cell r="AK284" t="str">
            <v>IN</v>
          </cell>
          <cell r="AL284">
            <v>1</v>
          </cell>
          <cell r="AM284">
            <v>129000</v>
          </cell>
          <cell r="AN284">
            <v>41820</v>
          </cell>
          <cell r="AO284">
            <v>26060.60606060606</v>
          </cell>
          <cell r="AP284">
            <v>32360.000000000004</v>
          </cell>
          <cell r="AQ284">
            <v>6299.3939393939436</v>
          </cell>
          <cell r="AR284">
            <v>0</v>
          </cell>
          <cell r="AS284">
            <v>20</v>
          </cell>
          <cell r="AT284">
            <v>0</v>
          </cell>
          <cell r="AU284">
            <v>20</v>
          </cell>
          <cell r="AV284">
            <v>28</v>
          </cell>
          <cell r="AW284">
            <v>0</v>
          </cell>
        </row>
        <row r="285">
          <cell r="Z285" t="str">
            <v>ELKJPF5594NY</v>
          </cell>
          <cell r="AA285" t="str">
            <v/>
          </cell>
          <cell r="AB285">
            <v>0.33333333333333331</v>
          </cell>
          <cell r="AC285">
            <v>0</v>
          </cell>
          <cell r="AD285">
            <v>5</v>
          </cell>
          <cell r="AE285" t="str">
            <v>12M</v>
          </cell>
          <cell r="AF285">
            <v>190</v>
          </cell>
          <cell r="AG285" t="str">
            <v>대경</v>
          </cell>
          <cell r="AH285">
            <v>2</v>
          </cell>
          <cell r="AI285" t="str">
            <v>02</v>
          </cell>
          <cell r="AJ285" t="str">
            <v>M</v>
          </cell>
          <cell r="AK285" t="str">
            <v>IN</v>
          </cell>
          <cell r="AL285">
            <v>1</v>
          </cell>
          <cell r="AM285">
            <v>129000</v>
          </cell>
          <cell r="AN285">
            <v>41820</v>
          </cell>
          <cell r="AO285">
            <v>26060.60606060606</v>
          </cell>
          <cell r="AP285">
            <v>32360.000000000004</v>
          </cell>
          <cell r="AQ285">
            <v>6299.3939393939436</v>
          </cell>
          <cell r="AR285">
            <v>0</v>
          </cell>
          <cell r="AS285">
            <v>20</v>
          </cell>
          <cell r="AT285">
            <v>0</v>
          </cell>
          <cell r="AU285">
            <v>20</v>
          </cell>
          <cell r="AV285">
            <v>28</v>
          </cell>
          <cell r="AW285">
            <v>0</v>
          </cell>
        </row>
        <row r="286">
          <cell r="Z286" t="str">
            <v>ELKJPF5594NY</v>
          </cell>
          <cell r="AA286" t="str">
            <v/>
          </cell>
          <cell r="AB286">
            <v>0.33333333333333331</v>
          </cell>
          <cell r="AC286">
            <v>0</v>
          </cell>
          <cell r="AD286">
            <v>5</v>
          </cell>
          <cell r="AE286" t="str">
            <v>18M</v>
          </cell>
          <cell r="AF286">
            <v>100</v>
          </cell>
          <cell r="AG286" t="str">
            <v>대경</v>
          </cell>
          <cell r="AH286">
            <v>2</v>
          </cell>
          <cell r="AI286" t="str">
            <v>02</v>
          </cell>
          <cell r="AJ286" t="str">
            <v>M</v>
          </cell>
          <cell r="AK286" t="str">
            <v>IN</v>
          </cell>
          <cell r="AL286">
            <v>1</v>
          </cell>
          <cell r="AM286">
            <v>129000</v>
          </cell>
          <cell r="AN286">
            <v>41820</v>
          </cell>
          <cell r="AO286">
            <v>26060.60606060606</v>
          </cell>
          <cell r="AP286">
            <v>32360.000000000004</v>
          </cell>
          <cell r="AQ286">
            <v>6299.3939393939436</v>
          </cell>
          <cell r="AR286">
            <v>0</v>
          </cell>
          <cell r="AS286">
            <v>20</v>
          </cell>
          <cell r="AT286">
            <v>0</v>
          </cell>
          <cell r="AU286">
            <v>20</v>
          </cell>
          <cell r="AV286">
            <v>28</v>
          </cell>
          <cell r="AW286">
            <v>0</v>
          </cell>
        </row>
        <row r="287">
          <cell r="Z287" t="str">
            <v/>
          </cell>
          <cell r="AA287" t="str">
            <v>R1</v>
          </cell>
          <cell r="AB287">
            <v>1</v>
          </cell>
          <cell r="AC287">
            <v>0</v>
          </cell>
          <cell r="AD287">
            <v>1</v>
          </cell>
          <cell r="AI287" t="str">
            <v/>
          </cell>
          <cell r="AL287" t="str">
            <v/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 t="str">
            <v/>
          </cell>
          <cell r="AU287">
            <v>0</v>
          </cell>
          <cell r="AV287">
            <v>0</v>
          </cell>
          <cell r="AW287">
            <v>0</v>
          </cell>
        </row>
        <row r="288">
          <cell r="Z288" t="str">
            <v>ELKTLF5511MT</v>
          </cell>
          <cell r="AA288" t="str">
            <v/>
          </cell>
          <cell r="AB288">
            <v>0.16666666666666666</v>
          </cell>
          <cell r="AC288">
            <v>0</v>
          </cell>
          <cell r="AD288">
            <v>1</v>
          </cell>
          <cell r="AE288" t="str">
            <v>XXS</v>
          </cell>
          <cell r="AF288">
            <v>150</v>
          </cell>
          <cell r="AG288" t="str">
            <v>대경</v>
          </cell>
          <cell r="AH288">
            <v>3</v>
          </cell>
          <cell r="AI288" t="str">
            <v>03</v>
          </cell>
          <cell r="AJ288" t="str">
            <v>M</v>
          </cell>
          <cell r="AK288" t="str">
            <v>IN</v>
          </cell>
          <cell r="AL288">
            <v>1</v>
          </cell>
          <cell r="AM288">
            <v>79000</v>
          </cell>
          <cell r="AN288">
            <v>41803</v>
          </cell>
          <cell r="AO288">
            <v>15959.595959595958</v>
          </cell>
          <cell r="AP288">
            <v>17749.25</v>
          </cell>
          <cell r="AQ288">
            <v>1789.6540404040425</v>
          </cell>
          <cell r="AR288">
            <v>0</v>
          </cell>
          <cell r="AS288">
            <v>20</v>
          </cell>
          <cell r="AT288">
            <v>0</v>
          </cell>
          <cell r="AU288">
            <v>20</v>
          </cell>
          <cell r="AV288">
            <v>15.35</v>
          </cell>
          <cell r="AW288">
            <v>0</v>
          </cell>
        </row>
        <row r="289">
          <cell r="Z289" t="str">
            <v>ELKTLF5511MT</v>
          </cell>
          <cell r="AA289" t="str">
            <v/>
          </cell>
          <cell r="AB289">
            <v>0.16666666666666666</v>
          </cell>
          <cell r="AC289">
            <v>0</v>
          </cell>
          <cell r="AD289">
            <v>1</v>
          </cell>
          <cell r="AE289" t="str">
            <v>OXS</v>
          </cell>
          <cell r="AF289">
            <v>40</v>
          </cell>
          <cell r="AG289" t="str">
            <v>대경</v>
          </cell>
          <cell r="AH289">
            <v>3</v>
          </cell>
          <cell r="AI289" t="str">
            <v>03</v>
          </cell>
          <cell r="AJ289" t="str">
            <v>M</v>
          </cell>
          <cell r="AK289" t="str">
            <v>IN</v>
          </cell>
          <cell r="AL289">
            <v>1</v>
          </cell>
          <cell r="AM289">
            <v>79000</v>
          </cell>
          <cell r="AN289">
            <v>41803</v>
          </cell>
          <cell r="AO289">
            <v>15959.595959595958</v>
          </cell>
          <cell r="AP289">
            <v>17749.25</v>
          </cell>
          <cell r="AQ289">
            <v>1789.6540404040425</v>
          </cell>
          <cell r="AR289">
            <v>0</v>
          </cell>
          <cell r="AS289">
            <v>20</v>
          </cell>
          <cell r="AT289">
            <v>0</v>
          </cell>
          <cell r="AU289">
            <v>20</v>
          </cell>
          <cell r="AV289">
            <v>15.35</v>
          </cell>
          <cell r="AW289">
            <v>0</v>
          </cell>
        </row>
        <row r="290">
          <cell r="Z290" t="str">
            <v>ELKTLF5511MT</v>
          </cell>
          <cell r="AA290" t="str">
            <v/>
          </cell>
          <cell r="AB290">
            <v>0.16666666666666666</v>
          </cell>
          <cell r="AC290">
            <v>0</v>
          </cell>
          <cell r="AD290">
            <v>1</v>
          </cell>
          <cell r="AE290" t="str">
            <v>OSS</v>
          </cell>
          <cell r="AF290">
            <v>60</v>
          </cell>
          <cell r="AG290" t="str">
            <v>대경</v>
          </cell>
          <cell r="AH290">
            <v>3</v>
          </cell>
          <cell r="AI290" t="str">
            <v>03</v>
          </cell>
          <cell r="AJ290" t="str">
            <v>M</v>
          </cell>
          <cell r="AK290" t="str">
            <v>IN</v>
          </cell>
          <cell r="AL290">
            <v>1</v>
          </cell>
          <cell r="AM290">
            <v>79000</v>
          </cell>
          <cell r="AN290">
            <v>41803</v>
          </cell>
          <cell r="AO290">
            <v>15959.595959595958</v>
          </cell>
          <cell r="AP290">
            <v>17749.25</v>
          </cell>
          <cell r="AQ290">
            <v>1789.6540404040425</v>
          </cell>
          <cell r="AR290">
            <v>0</v>
          </cell>
          <cell r="AS290">
            <v>20</v>
          </cell>
          <cell r="AT290">
            <v>0</v>
          </cell>
          <cell r="AU290">
            <v>20</v>
          </cell>
          <cell r="AV290">
            <v>15.35</v>
          </cell>
          <cell r="AW290">
            <v>0</v>
          </cell>
        </row>
        <row r="291">
          <cell r="Z291" t="str">
            <v>ELKTLF5511MT</v>
          </cell>
          <cell r="AA291" t="str">
            <v/>
          </cell>
          <cell r="AB291">
            <v>0.16666666666666666</v>
          </cell>
          <cell r="AC291">
            <v>0</v>
          </cell>
          <cell r="AD291">
            <v>1</v>
          </cell>
          <cell r="AE291" t="str">
            <v>OMM</v>
          </cell>
          <cell r="AF291">
            <v>60</v>
          </cell>
          <cell r="AG291" t="str">
            <v>대경</v>
          </cell>
          <cell r="AH291">
            <v>3</v>
          </cell>
          <cell r="AI291" t="str">
            <v>03</v>
          </cell>
          <cell r="AJ291" t="str">
            <v>M</v>
          </cell>
          <cell r="AK291" t="str">
            <v>IN</v>
          </cell>
          <cell r="AL291">
            <v>1</v>
          </cell>
          <cell r="AM291">
            <v>79000</v>
          </cell>
          <cell r="AN291">
            <v>41803</v>
          </cell>
          <cell r="AO291">
            <v>15959.595959595958</v>
          </cell>
          <cell r="AP291">
            <v>17749.25</v>
          </cell>
          <cell r="AQ291">
            <v>1789.6540404040425</v>
          </cell>
          <cell r="AR291">
            <v>0</v>
          </cell>
          <cell r="AS291">
            <v>20</v>
          </cell>
          <cell r="AT291">
            <v>0</v>
          </cell>
          <cell r="AU291">
            <v>20</v>
          </cell>
          <cell r="AV291">
            <v>15.35</v>
          </cell>
          <cell r="AW291">
            <v>0</v>
          </cell>
        </row>
        <row r="292">
          <cell r="Z292" t="str">
            <v>ELKTLF5511MT</v>
          </cell>
          <cell r="AA292" t="str">
            <v/>
          </cell>
          <cell r="AB292">
            <v>0.16666666666666666</v>
          </cell>
          <cell r="AC292">
            <v>0</v>
          </cell>
          <cell r="AD292">
            <v>1</v>
          </cell>
          <cell r="AE292" t="str">
            <v>OLL</v>
          </cell>
          <cell r="AF292">
            <v>45</v>
          </cell>
          <cell r="AG292" t="str">
            <v>대경</v>
          </cell>
          <cell r="AH292">
            <v>3</v>
          </cell>
          <cell r="AI292" t="str">
            <v>03</v>
          </cell>
          <cell r="AJ292" t="str">
            <v>M</v>
          </cell>
          <cell r="AK292" t="str">
            <v>IN</v>
          </cell>
          <cell r="AL292">
            <v>1</v>
          </cell>
          <cell r="AM292">
            <v>79000</v>
          </cell>
          <cell r="AN292">
            <v>41803</v>
          </cell>
          <cell r="AO292">
            <v>15959.595959595958</v>
          </cell>
          <cell r="AP292">
            <v>17749.25</v>
          </cell>
          <cell r="AQ292">
            <v>1789.6540404040425</v>
          </cell>
          <cell r="AR292">
            <v>0</v>
          </cell>
          <cell r="AS292">
            <v>20</v>
          </cell>
          <cell r="AT292">
            <v>0</v>
          </cell>
          <cell r="AU292">
            <v>20</v>
          </cell>
          <cell r="AV292">
            <v>15.35</v>
          </cell>
          <cell r="AW292">
            <v>0</v>
          </cell>
        </row>
        <row r="293">
          <cell r="Z293" t="str">
            <v>ELKTLF5511MT</v>
          </cell>
          <cell r="AA293" t="str">
            <v/>
          </cell>
          <cell r="AB293">
            <v>0.16666666666666666</v>
          </cell>
          <cell r="AC293">
            <v>0</v>
          </cell>
          <cell r="AD293">
            <v>1</v>
          </cell>
          <cell r="AE293" t="str">
            <v>OXL</v>
          </cell>
          <cell r="AF293">
            <v>45</v>
          </cell>
          <cell r="AG293" t="str">
            <v>대경</v>
          </cell>
          <cell r="AH293">
            <v>3</v>
          </cell>
          <cell r="AI293" t="str">
            <v>03</v>
          </cell>
          <cell r="AJ293" t="str">
            <v>M</v>
          </cell>
          <cell r="AK293" t="str">
            <v>IN</v>
          </cell>
          <cell r="AL293">
            <v>1</v>
          </cell>
          <cell r="AM293">
            <v>79000</v>
          </cell>
          <cell r="AN293">
            <v>41803</v>
          </cell>
          <cell r="AO293">
            <v>15959.595959595958</v>
          </cell>
          <cell r="AP293">
            <v>17749.25</v>
          </cell>
          <cell r="AQ293">
            <v>1789.6540404040425</v>
          </cell>
          <cell r="AR293">
            <v>0</v>
          </cell>
          <cell r="AS293">
            <v>20</v>
          </cell>
          <cell r="AT293">
            <v>0</v>
          </cell>
          <cell r="AU293">
            <v>20</v>
          </cell>
          <cell r="AV293">
            <v>15.35</v>
          </cell>
          <cell r="AW293">
            <v>0</v>
          </cell>
        </row>
        <row r="294">
          <cell r="Z294" t="str">
            <v>ELKTLF5511PK</v>
          </cell>
          <cell r="AA294" t="str">
            <v/>
          </cell>
          <cell r="AB294">
            <v>0.16666666666666666</v>
          </cell>
          <cell r="AC294">
            <v>0</v>
          </cell>
          <cell r="AD294">
            <v>1</v>
          </cell>
          <cell r="AE294" t="str">
            <v>XXS</v>
          </cell>
          <cell r="AF294">
            <v>150</v>
          </cell>
          <cell r="AG294" t="str">
            <v>대경</v>
          </cell>
          <cell r="AH294">
            <v>3</v>
          </cell>
          <cell r="AI294" t="str">
            <v>03</v>
          </cell>
          <cell r="AJ294" t="str">
            <v>M</v>
          </cell>
          <cell r="AK294" t="str">
            <v>IN</v>
          </cell>
          <cell r="AL294">
            <v>1</v>
          </cell>
          <cell r="AM294">
            <v>79000</v>
          </cell>
          <cell r="AN294">
            <v>41803</v>
          </cell>
          <cell r="AO294">
            <v>15959.595959595958</v>
          </cell>
          <cell r="AP294">
            <v>17749.25</v>
          </cell>
          <cell r="AQ294">
            <v>1789.6540404040425</v>
          </cell>
          <cell r="AR294">
            <v>0</v>
          </cell>
          <cell r="AS294">
            <v>20</v>
          </cell>
          <cell r="AT294">
            <v>0</v>
          </cell>
          <cell r="AU294">
            <v>20</v>
          </cell>
          <cell r="AV294">
            <v>15.35</v>
          </cell>
          <cell r="AW294">
            <v>0</v>
          </cell>
        </row>
        <row r="295">
          <cell r="Z295" t="str">
            <v>ELKTLF5511PK</v>
          </cell>
          <cell r="AA295" t="str">
            <v/>
          </cell>
          <cell r="AB295">
            <v>0.16666666666666666</v>
          </cell>
          <cell r="AC295">
            <v>0</v>
          </cell>
          <cell r="AD295">
            <v>1</v>
          </cell>
          <cell r="AE295" t="str">
            <v>OXS</v>
          </cell>
          <cell r="AF295">
            <v>40</v>
          </cell>
          <cell r="AG295" t="str">
            <v>대경</v>
          </cell>
          <cell r="AH295">
            <v>3</v>
          </cell>
          <cell r="AI295" t="str">
            <v>03</v>
          </cell>
          <cell r="AJ295" t="str">
            <v>M</v>
          </cell>
          <cell r="AK295" t="str">
            <v>IN</v>
          </cell>
          <cell r="AL295">
            <v>1</v>
          </cell>
          <cell r="AM295">
            <v>79000</v>
          </cell>
          <cell r="AN295">
            <v>41803</v>
          </cell>
          <cell r="AO295">
            <v>15959.595959595958</v>
          </cell>
          <cell r="AP295">
            <v>17749.25</v>
          </cell>
          <cell r="AQ295">
            <v>1789.6540404040425</v>
          </cell>
          <cell r="AR295">
            <v>0</v>
          </cell>
          <cell r="AS295">
            <v>20</v>
          </cell>
          <cell r="AT295">
            <v>0</v>
          </cell>
          <cell r="AU295">
            <v>20</v>
          </cell>
          <cell r="AV295">
            <v>15.35</v>
          </cell>
          <cell r="AW295">
            <v>0</v>
          </cell>
        </row>
        <row r="296">
          <cell r="Z296" t="str">
            <v>ELKTLF5511PK</v>
          </cell>
          <cell r="AA296" t="str">
            <v/>
          </cell>
          <cell r="AB296">
            <v>0.16666666666666666</v>
          </cell>
          <cell r="AC296">
            <v>0</v>
          </cell>
          <cell r="AD296">
            <v>1</v>
          </cell>
          <cell r="AE296" t="str">
            <v>OSS</v>
          </cell>
          <cell r="AF296">
            <v>60</v>
          </cell>
          <cell r="AG296" t="str">
            <v>대경</v>
          </cell>
          <cell r="AH296">
            <v>3</v>
          </cell>
          <cell r="AI296" t="str">
            <v>03</v>
          </cell>
          <cell r="AJ296" t="str">
            <v>M</v>
          </cell>
          <cell r="AK296" t="str">
            <v>IN</v>
          </cell>
          <cell r="AL296">
            <v>1</v>
          </cell>
          <cell r="AM296">
            <v>79000</v>
          </cell>
          <cell r="AN296">
            <v>41803</v>
          </cell>
          <cell r="AO296">
            <v>15959.595959595958</v>
          </cell>
          <cell r="AP296">
            <v>17749.25</v>
          </cell>
          <cell r="AQ296">
            <v>1789.6540404040425</v>
          </cell>
          <cell r="AR296">
            <v>0</v>
          </cell>
          <cell r="AS296">
            <v>20</v>
          </cell>
          <cell r="AT296">
            <v>0</v>
          </cell>
          <cell r="AU296">
            <v>20</v>
          </cell>
          <cell r="AV296">
            <v>15.35</v>
          </cell>
          <cell r="AW296">
            <v>0</v>
          </cell>
        </row>
        <row r="297">
          <cell r="Z297" t="str">
            <v>ELKTLF5511PK</v>
          </cell>
          <cell r="AA297" t="str">
            <v/>
          </cell>
          <cell r="AB297">
            <v>0.16666666666666666</v>
          </cell>
          <cell r="AC297">
            <v>0</v>
          </cell>
          <cell r="AD297">
            <v>1</v>
          </cell>
          <cell r="AE297" t="str">
            <v>OMM</v>
          </cell>
          <cell r="AF297">
            <v>60</v>
          </cell>
          <cell r="AG297" t="str">
            <v>대경</v>
          </cell>
          <cell r="AH297">
            <v>3</v>
          </cell>
          <cell r="AI297" t="str">
            <v>03</v>
          </cell>
          <cell r="AJ297" t="str">
            <v>M</v>
          </cell>
          <cell r="AK297" t="str">
            <v>IN</v>
          </cell>
          <cell r="AL297">
            <v>1</v>
          </cell>
          <cell r="AM297">
            <v>79000</v>
          </cell>
          <cell r="AN297">
            <v>41803</v>
          </cell>
          <cell r="AO297">
            <v>15959.595959595958</v>
          </cell>
          <cell r="AP297">
            <v>17749.25</v>
          </cell>
          <cell r="AQ297">
            <v>1789.6540404040425</v>
          </cell>
          <cell r="AR297">
            <v>0</v>
          </cell>
          <cell r="AS297">
            <v>20</v>
          </cell>
          <cell r="AT297">
            <v>0</v>
          </cell>
          <cell r="AU297">
            <v>20</v>
          </cell>
          <cell r="AV297">
            <v>15.35</v>
          </cell>
          <cell r="AW297">
            <v>0</v>
          </cell>
        </row>
        <row r="298">
          <cell r="Z298" t="str">
            <v>ELKTLF5511PK</v>
          </cell>
          <cell r="AA298" t="str">
            <v/>
          </cell>
          <cell r="AB298">
            <v>0.16666666666666666</v>
          </cell>
          <cell r="AC298">
            <v>0</v>
          </cell>
          <cell r="AD298">
            <v>1</v>
          </cell>
          <cell r="AE298" t="str">
            <v>OLL</v>
          </cell>
          <cell r="AF298">
            <v>45</v>
          </cell>
          <cell r="AG298" t="str">
            <v>대경</v>
          </cell>
          <cell r="AH298">
            <v>3</v>
          </cell>
          <cell r="AI298" t="str">
            <v>03</v>
          </cell>
          <cell r="AJ298" t="str">
            <v>M</v>
          </cell>
          <cell r="AK298" t="str">
            <v>IN</v>
          </cell>
          <cell r="AL298">
            <v>1</v>
          </cell>
          <cell r="AM298">
            <v>79000</v>
          </cell>
          <cell r="AN298">
            <v>41803</v>
          </cell>
          <cell r="AO298">
            <v>15959.595959595958</v>
          </cell>
          <cell r="AP298">
            <v>17749.25</v>
          </cell>
          <cell r="AQ298">
            <v>1789.6540404040425</v>
          </cell>
          <cell r="AR298">
            <v>0</v>
          </cell>
          <cell r="AS298">
            <v>20</v>
          </cell>
          <cell r="AT298">
            <v>0</v>
          </cell>
          <cell r="AU298">
            <v>20</v>
          </cell>
          <cell r="AV298">
            <v>15.35</v>
          </cell>
          <cell r="AW298">
            <v>0</v>
          </cell>
        </row>
        <row r="299">
          <cell r="Z299" t="str">
            <v>ELKTLF5511PK</v>
          </cell>
          <cell r="AA299" t="str">
            <v/>
          </cell>
          <cell r="AB299">
            <v>0.16666666666666666</v>
          </cell>
          <cell r="AC299">
            <v>0</v>
          </cell>
          <cell r="AD299">
            <v>1</v>
          </cell>
          <cell r="AE299" t="str">
            <v>OXL</v>
          </cell>
          <cell r="AF299">
            <v>45</v>
          </cell>
          <cell r="AG299" t="str">
            <v>대경</v>
          </cell>
          <cell r="AH299">
            <v>3</v>
          </cell>
          <cell r="AI299" t="str">
            <v>03</v>
          </cell>
          <cell r="AJ299" t="str">
            <v>M</v>
          </cell>
          <cell r="AK299" t="str">
            <v>IN</v>
          </cell>
          <cell r="AL299">
            <v>1</v>
          </cell>
          <cell r="AM299">
            <v>79000</v>
          </cell>
          <cell r="AN299">
            <v>41803</v>
          </cell>
          <cell r="AO299">
            <v>15959.595959595958</v>
          </cell>
          <cell r="AP299">
            <v>17749.25</v>
          </cell>
          <cell r="AQ299">
            <v>1789.6540404040425</v>
          </cell>
          <cell r="AR299">
            <v>0</v>
          </cell>
          <cell r="AS299">
            <v>20</v>
          </cell>
          <cell r="AT299">
            <v>0</v>
          </cell>
          <cell r="AU299">
            <v>20</v>
          </cell>
          <cell r="AV299">
            <v>15.35</v>
          </cell>
          <cell r="AW299">
            <v>0</v>
          </cell>
        </row>
        <row r="300">
          <cell r="Z300" t="str">
            <v>ELKHPF5513MT</v>
          </cell>
          <cell r="AA300" t="str">
            <v/>
          </cell>
          <cell r="AB300">
            <v>0.16666666666666666</v>
          </cell>
          <cell r="AC300">
            <v>0</v>
          </cell>
          <cell r="AD300">
            <v>1</v>
          </cell>
          <cell r="AE300" t="str">
            <v>XXS</v>
          </cell>
          <cell r="AF300">
            <v>150</v>
          </cell>
          <cell r="AG300" t="str">
            <v>대경</v>
          </cell>
          <cell r="AH300">
            <v>3</v>
          </cell>
          <cell r="AI300" t="str">
            <v>03</v>
          </cell>
          <cell r="AJ300" t="str">
            <v>M</v>
          </cell>
          <cell r="AK300" t="str">
            <v>IN</v>
          </cell>
          <cell r="AL300">
            <v>1</v>
          </cell>
          <cell r="AM300">
            <v>119000</v>
          </cell>
          <cell r="AN300">
            <v>41803</v>
          </cell>
          <cell r="AO300">
            <v>24040.404040404039</v>
          </cell>
          <cell r="AP300">
            <v>24044.000000000004</v>
          </cell>
          <cell r="AQ300">
            <v>3.5959595959648141</v>
          </cell>
          <cell r="AR300">
            <v>0</v>
          </cell>
          <cell r="AS300">
            <v>20</v>
          </cell>
          <cell r="AT300">
            <v>0</v>
          </cell>
          <cell r="AU300">
            <v>20</v>
          </cell>
          <cell r="AV300">
            <v>20.8</v>
          </cell>
          <cell r="AW300">
            <v>0</v>
          </cell>
        </row>
        <row r="301">
          <cell r="Z301" t="str">
            <v>ELKHPF5513MT</v>
          </cell>
          <cell r="AA301" t="str">
            <v/>
          </cell>
          <cell r="AB301">
            <v>0.16666666666666666</v>
          </cell>
          <cell r="AC301">
            <v>0</v>
          </cell>
          <cell r="AD301">
            <v>1</v>
          </cell>
          <cell r="AE301" t="str">
            <v>OXS</v>
          </cell>
          <cell r="AF301">
            <v>40</v>
          </cell>
          <cell r="AG301" t="str">
            <v>대경</v>
          </cell>
          <cell r="AH301">
            <v>3</v>
          </cell>
          <cell r="AI301" t="str">
            <v>03</v>
          </cell>
          <cell r="AJ301" t="str">
            <v>M</v>
          </cell>
          <cell r="AK301" t="str">
            <v>IN</v>
          </cell>
          <cell r="AL301">
            <v>1</v>
          </cell>
          <cell r="AM301">
            <v>119000</v>
          </cell>
          <cell r="AN301">
            <v>41803</v>
          </cell>
          <cell r="AO301">
            <v>24040.404040404039</v>
          </cell>
          <cell r="AP301">
            <v>24044.000000000004</v>
          </cell>
          <cell r="AQ301">
            <v>3.5959595959648141</v>
          </cell>
          <cell r="AR301">
            <v>0</v>
          </cell>
          <cell r="AS301">
            <v>20</v>
          </cell>
          <cell r="AT301">
            <v>0</v>
          </cell>
          <cell r="AU301">
            <v>20</v>
          </cell>
          <cell r="AV301">
            <v>20.8</v>
          </cell>
          <cell r="AW301">
            <v>0</v>
          </cell>
        </row>
        <row r="302">
          <cell r="Z302" t="str">
            <v>ELKHPF5513MT</v>
          </cell>
          <cell r="AA302" t="str">
            <v/>
          </cell>
          <cell r="AB302">
            <v>0.16666666666666666</v>
          </cell>
          <cell r="AC302">
            <v>0</v>
          </cell>
          <cell r="AD302">
            <v>1</v>
          </cell>
          <cell r="AE302" t="str">
            <v>OSS</v>
          </cell>
          <cell r="AF302">
            <v>60</v>
          </cell>
          <cell r="AG302" t="str">
            <v>대경</v>
          </cell>
          <cell r="AH302">
            <v>3</v>
          </cell>
          <cell r="AI302" t="str">
            <v>03</v>
          </cell>
          <cell r="AJ302" t="str">
            <v>M</v>
          </cell>
          <cell r="AK302" t="str">
            <v>IN</v>
          </cell>
          <cell r="AL302">
            <v>1</v>
          </cell>
          <cell r="AM302">
            <v>119000</v>
          </cell>
          <cell r="AN302">
            <v>41803</v>
          </cell>
          <cell r="AO302">
            <v>24040.404040404039</v>
          </cell>
          <cell r="AP302">
            <v>24044.000000000004</v>
          </cell>
          <cell r="AQ302">
            <v>3.5959595959648141</v>
          </cell>
          <cell r="AR302">
            <v>0</v>
          </cell>
          <cell r="AS302">
            <v>20</v>
          </cell>
          <cell r="AT302">
            <v>0</v>
          </cell>
          <cell r="AU302">
            <v>20</v>
          </cell>
          <cell r="AV302">
            <v>20.8</v>
          </cell>
          <cell r="AW302">
            <v>0</v>
          </cell>
        </row>
        <row r="303">
          <cell r="Z303" t="str">
            <v>ELKHPF5513MT</v>
          </cell>
          <cell r="AA303" t="str">
            <v/>
          </cell>
          <cell r="AB303">
            <v>0.16666666666666666</v>
          </cell>
          <cell r="AC303">
            <v>0</v>
          </cell>
          <cell r="AD303">
            <v>1</v>
          </cell>
          <cell r="AE303" t="str">
            <v>OMM</v>
          </cell>
          <cell r="AF303">
            <v>60</v>
          </cell>
          <cell r="AG303" t="str">
            <v>대경</v>
          </cell>
          <cell r="AH303">
            <v>3</v>
          </cell>
          <cell r="AI303" t="str">
            <v>03</v>
          </cell>
          <cell r="AJ303" t="str">
            <v>M</v>
          </cell>
          <cell r="AK303" t="str">
            <v>IN</v>
          </cell>
          <cell r="AL303">
            <v>1</v>
          </cell>
          <cell r="AM303">
            <v>119000</v>
          </cell>
          <cell r="AN303">
            <v>41803</v>
          </cell>
          <cell r="AO303">
            <v>24040.404040404039</v>
          </cell>
          <cell r="AP303">
            <v>24044.000000000004</v>
          </cell>
          <cell r="AQ303">
            <v>3.5959595959648141</v>
          </cell>
          <cell r="AR303">
            <v>0</v>
          </cell>
          <cell r="AS303">
            <v>20</v>
          </cell>
          <cell r="AT303">
            <v>0</v>
          </cell>
          <cell r="AU303">
            <v>20</v>
          </cell>
          <cell r="AV303">
            <v>20.8</v>
          </cell>
          <cell r="AW303">
            <v>0</v>
          </cell>
        </row>
        <row r="304">
          <cell r="Z304" t="str">
            <v>ELKHPF5513MT</v>
          </cell>
          <cell r="AA304" t="str">
            <v/>
          </cell>
          <cell r="AB304">
            <v>0.16666666666666666</v>
          </cell>
          <cell r="AC304">
            <v>0</v>
          </cell>
          <cell r="AD304">
            <v>1</v>
          </cell>
          <cell r="AE304" t="str">
            <v>OLL</v>
          </cell>
          <cell r="AF304">
            <v>45</v>
          </cell>
          <cell r="AG304" t="str">
            <v>대경</v>
          </cell>
          <cell r="AH304">
            <v>3</v>
          </cell>
          <cell r="AI304" t="str">
            <v>03</v>
          </cell>
          <cell r="AJ304" t="str">
            <v>M</v>
          </cell>
          <cell r="AK304" t="str">
            <v>IN</v>
          </cell>
          <cell r="AL304">
            <v>1</v>
          </cell>
          <cell r="AM304">
            <v>119000</v>
          </cell>
          <cell r="AN304">
            <v>41803</v>
          </cell>
          <cell r="AO304">
            <v>24040.404040404039</v>
          </cell>
          <cell r="AP304">
            <v>24044.000000000004</v>
          </cell>
          <cell r="AQ304">
            <v>3.5959595959648141</v>
          </cell>
          <cell r="AR304">
            <v>0</v>
          </cell>
          <cell r="AS304">
            <v>20</v>
          </cell>
          <cell r="AT304">
            <v>0</v>
          </cell>
          <cell r="AU304">
            <v>20</v>
          </cell>
          <cell r="AV304">
            <v>20.8</v>
          </cell>
          <cell r="AW304">
            <v>0</v>
          </cell>
        </row>
        <row r="305">
          <cell r="Z305" t="str">
            <v>ELKHPF5513MT</v>
          </cell>
          <cell r="AA305" t="str">
            <v/>
          </cell>
          <cell r="AB305">
            <v>0.16666666666666666</v>
          </cell>
          <cell r="AC305">
            <v>0</v>
          </cell>
          <cell r="AD305">
            <v>1</v>
          </cell>
          <cell r="AE305" t="str">
            <v>OXL</v>
          </cell>
          <cell r="AF305">
            <v>45</v>
          </cell>
          <cell r="AG305" t="str">
            <v>대경</v>
          </cell>
          <cell r="AH305">
            <v>3</v>
          </cell>
          <cell r="AI305" t="str">
            <v>03</v>
          </cell>
          <cell r="AJ305" t="str">
            <v>M</v>
          </cell>
          <cell r="AK305" t="str">
            <v>IN</v>
          </cell>
          <cell r="AL305">
            <v>1</v>
          </cell>
          <cell r="AM305">
            <v>119000</v>
          </cell>
          <cell r="AN305">
            <v>41803</v>
          </cell>
          <cell r="AO305">
            <v>24040.404040404039</v>
          </cell>
          <cell r="AP305">
            <v>24044.000000000004</v>
          </cell>
          <cell r="AQ305">
            <v>3.5959595959648141</v>
          </cell>
          <cell r="AR305">
            <v>0</v>
          </cell>
          <cell r="AS305">
            <v>20</v>
          </cell>
          <cell r="AT305">
            <v>0</v>
          </cell>
          <cell r="AU305">
            <v>20</v>
          </cell>
          <cell r="AV305">
            <v>20.8</v>
          </cell>
          <cell r="AW305">
            <v>0</v>
          </cell>
        </row>
        <row r="306">
          <cell r="Z306" t="str">
            <v>ELKHPF5514PK</v>
          </cell>
          <cell r="AA306" t="str">
            <v/>
          </cell>
          <cell r="AB306">
            <v>0.16666666666666666</v>
          </cell>
          <cell r="AC306">
            <v>0</v>
          </cell>
          <cell r="AD306">
            <v>1</v>
          </cell>
          <cell r="AE306" t="str">
            <v>XXS</v>
          </cell>
          <cell r="AF306">
            <v>120</v>
          </cell>
          <cell r="AG306" t="str">
            <v>대경</v>
          </cell>
          <cell r="AH306">
            <v>3</v>
          </cell>
          <cell r="AI306" t="str">
            <v>03</v>
          </cell>
          <cell r="AJ306" t="str">
            <v>M</v>
          </cell>
          <cell r="AK306" t="str">
            <v>IN</v>
          </cell>
          <cell r="AL306">
            <v>1</v>
          </cell>
          <cell r="AM306">
            <v>119000</v>
          </cell>
          <cell r="AN306">
            <v>41803</v>
          </cell>
          <cell r="AO306">
            <v>24040.404040404039</v>
          </cell>
          <cell r="AP306">
            <v>24044.000000000004</v>
          </cell>
          <cell r="AQ306">
            <v>3.5959595959648141</v>
          </cell>
          <cell r="AR306">
            <v>0</v>
          </cell>
          <cell r="AS306">
            <v>20</v>
          </cell>
          <cell r="AT306">
            <v>0</v>
          </cell>
          <cell r="AU306">
            <v>20</v>
          </cell>
          <cell r="AV306">
            <v>20.8</v>
          </cell>
          <cell r="AW306">
            <v>0</v>
          </cell>
        </row>
        <row r="307">
          <cell r="Z307" t="str">
            <v>ELKHPF5514PK</v>
          </cell>
          <cell r="AA307" t="str">
            <v/>
          </cell>
          <cell r="AB307">
            <v>0.16666666666666666</v>
          </cell>
          <cell r="AC307">
            <v>0</v>
          </cell>
          <cell r="AD307">
            <v>1</v>
          </cell>
          <cell r="AE307" t="str">
            <v>OXS</v>
          </cell>
          <cell r="AF307">
            <v>30</v>
          </cell>
          <cell r="AG307" t="str">
            <v>대경</v>
          </cell>
          <cell r="AH307">
            <v>3</v>
          </cell>
          <cell r="AI307" t="str">
            <v>03</v>
          </cell>
          <cell r="AJ307" t="str">
            <v>M</v>
          </cell>
          <cell r="AK307" t="str">
            <v>IN</v>
          </cell>
          <cell r="AL307">
            <v>1</v>
          </cell>
          <cell r="AM307">
            <v>119000</v>
          </cell>
          <cell r="AN307">
            <v>41803</v>
          </cell>
          <cell r="AO307">
            <v>24040.404040404039</v>
          </cell>
          <cell r="AP307">
            <v>24044.000000000004</v>
          </cell>
          <cell r="AQ307">
            <v>3.5959595959648141</v>
          </cell>
          <cell r="AR307">
            <v>0</v>
          </cell>
          <cell r="AS307">
            <v>20</v>
          </cell>
          <cell r="AT307">
            <v>0</v>
          </cell>
          <cell r="AU307">
            <v>20</v>
          </cell>
          <cell r="AV307">
            <v>20.8</v>
          </cell>
          <cell r="AW307">
            <v>0</v>
          </cell>
        </row>
        <row r="308">
          <cell r="Z308" t="str">
            <v>ELKHPF5514PK</v>
          </cell>
          <cell r="AA308" t="str">
            <v/>
          </cell>
          <cell r="AB308">
            <v>0.16666666666666666</v>
          </cell>
          <cell r="AC308">
            <v>0</v>
          </cell>
          <cell r="AD308">
            <v>1</v>
          </cell>
          <cell r="AE308" t="str">
            <v>OSS</v>
          </cell>
          <cell r="AF308">
            <v>50</v>
          </cell>
          <cell r="AG308" t="str">
            <v>대경</v>
          </cell>
          <cell r="AH308">
            <v>3</v>
          </cell>
          <cell r="AI308" t="str">
            <v>03</v>
          </cell>
          <cell r="AJ308" t="str">
            <v>M</v>
          </cell>
          <cell r="AK308" t="str">
            <v>IN</v>
          </cell>
          <cell r="AL308">
            <v>1</v>
          </cell>
          <cell r="AM308">
            <v>119000</v>
          </cell>
          <cell r="AN308">
            <v>41803</v>
          </cell>
          <cell r="AO308">
            <v>24040.404040404039</v>
          </cell>
          <cell r="AP308">
            <v>24044.000000000004</v>
          </cell>
          <cell r="AQ308">
            <v>3.5959595959648141</v>
          </cell>
          <cell r="AR308">
            <v>0</v>
          </cell>
          <cell r="AS308">
            <v>20</v>
          </cell>
          <cell r="AT308">
            <v>0</v>
          </cell>
          <cell r="AU308">
            <v>20</v>
          </cell>
          <cell r="AV308">
            <v>20.8</v>
          </cell>
          <cell r="AW308">
            <v>0</v>
          </cell>
        </row>
        <row r="309">
          <cell r="Z309" t="str">
            <v>ELKHPF5514PK</v>
          </cell>
          <cell r="AA309" t="str">
            <v/>
          </cell>
          <cell r="AB309">
            <v>0.16666666666666666</v>
          </cell>
          <cell r="AC309">
            <v>0</v>
          </cell>
          <cell r="AD309">
            <v>1</v>
          </cell>
          <cell r="AE309" t="str">
            <v>OMM</v>
          </cell>
          <cell r="AF309">
            <v>50</v>
          </cell>
          <cell r="AG309" t="str">
            <v>대경</v>
          </cell>
          <cell r="AH309">
            <v>3</v>
          </cell>
          <cell r="AI309" t="str">
            <v>03</v>
          </cell>
          <cell r="AJ309" t="str">
            <v>M</v>
          </cell>
          <cell r="AK309" t="str">
            <v>IN</v>
          </cell>
          <cell r="AL309">
            <v>1</v>
          </cell>
          <cell r="AM309">
            <v>119000</v>
          </cell>
          <cell r="AN309">
            <v>41803</v>
          </cell>
          <cell r="AO309">
            <v>24040.404040404039</v>
          </cell>
          <cell r="AP309">
            <v>24044.000000000004</v>
          </cell>
          <cell r="AQ309">
            <v>3.5959595959648141</v>
          </cell>
          <cell r="AR309">
            <v>0</v>
          </cell>
          <cell r="AS309">
            <v>20</v>
          </cell>
          <cell r="AT309">
            <v>0</v>
          </cell>
          <cell r="AU309">
            <v>20</v>
          </cell>
          <cell r="AV309">
            <v>20.8</v>
          </cell>
          <cell r="AW309">
            <v>0</v>
          </cell>
        </row>
        <row r="310">
          <cell r="Z310" t="str">
            <v>ELKHPF5514PK</v>
          </cell>
          <cell r="AA310" t="str">
            <v/>
          </cell>
          <cell r="AB310">
            <v>0.16666666666666666</v>
          </cell>
          <cell r="AC310">
            <v>0</v>
          </cell>
          <cell r="AD310">
            <v>1</v>
          </cell>
          <cell r="AE310" t="str">
            <v>OLL</v>
          </cell>
          <cell r="AF310">
            <v>35</v>
          </cell>
          <cell r="AG310" t="str">
            <v>대경</v>
          </cell>
          <cell r="AH310">
            <v>3</v>
          </cell>
          <cell r="AI310" t="str">
            <v>03</v>
          </cell>
          <cell r="AJ310" t="str">
            <v>M</v>
          </cell>
          <cell r="AK310" t="str">
            <v>IN</v>
          </cell>
          <cell r="AL310">
            <v>1</v>
          </cell>
          <cell r="AM310">
            <v>119000</v>
          </cell>
          <cell r="AN310">
            <v>41803</v>
          </cell>
          <cell r="AO310">
            <v>24040.404040404039</v>
          </cell>
          <cell r="AP310">
            <v>24044.000000000004</v>
          </cell>
          <cell r="AQ310">
            <v>3.5959595959648141</v>
          </cell>
          <cell r="AR310">
            <v>0</v>
          </cell>
          <cell r="AS310">
            <v>20</v>
          </cell>
          <cell r="AT310">
            <v>0</v>
          </cell>
          <cell r="AU310">
            <v>20</v>
          </cell>
          <cell r="AV310">
            <v>20.8</v>
          </cell>
          <cell r="AW310">
            <v>0</v>
          </cell>
        </row>
        <row r="311">
          <cell r="Z311" t="str">
            <v>ELKHPF5514PK</v>
          </cell>
          <cell r="AA311" t="str">
            <v/>
          </cell>
          <cell r="AB311">
            <v>0.16666666666666666</v>
          </cell>
          <cell r="AC311">
            <v>0</v>
          </cell>
          <cell r="AD311">
            <v>1</v>
          </cell>
          <cell r="AE311" t="str">
            <v>OXL</v>
          </cell>
          <cell r="AF311">
            <v>35</v>
          </cell>
          <cell r="AG311" t="str">
            <v>대경</v>
          </cell>
          <cell r="AH311">
            <v>3</v>
          </cell>
          <cell r="AI311" t="str">
            <v>03</v>
          </cell>
          <cell r="AJ311" t="str">
            <v>M</v>
          </cell>
          <cell r="AK311" t="str">
            <v>IN</v>
          </cell>
          <cell r="AL311">
            <v>1</v>
          </cell>
          <cell r="AM311">
            <v>119000</v>
          </cell>
          <cell r="AN311">
            <v>41803</v>
          </cell>
          <cell r="AO311">
            <v>24040.404040404039</v>
          </cell>
          <cell r="AP311">
            <v>24044.000000000004</v>
          </cell>
          <cell r="AQ311">
            <v>3.5959595959648141</v>
          </cell>
          <cell r="AR311">
            <v>0</v>
          </cell>
          <cell r="AS311">
            <v>20</v>
          </cell>
          <cell r="AT311">
            <v>0</v>
          </cell>
          <cell r="AU311">
            <v>20</v>
          </cell>
          <cell r="AV311">
            <v>20.8</v>
          </cell>
          <cell r="AW311">
            <v>0</v>
          </cell>
        </row>
        <row r="312">
          <cell r="Z312" t="str">
            <v>ELKHPF5515RE</v>
          </cell>
          <cell r="AA312" t="str">
            <v/>
          </cell>
          <cell r="AB312">
            <v>0.16666666666666666</v>
          </cell>
          <cell r="AC312">
            <v>0</v>
          </cell>
          <cell r="AD312">
            <v>1</v>
          </cell>
          <cell r="AE312" t="str">
            <v>XXS</v>
          </cell>
          <cell r="AF312">
            <v>120</v>
          </cell>
          <cell r="AG312" t="str">
            <v>대경</v>
          </cell>
          <cell r="AH312">
            <v>3</v>
          </cell>
          <cell r="AI312" t="str">
            <v>03</v>
          </cell>
          <cell r="AJ312" t="str">
            <v>M</v>
          </cell>
          <cell r="AK312" t="str">
            <v>IN</v>
          </cell>
          <cell r="AL312">
            <v>1</v>
          </cell>
          <cell r="AM312">
            <v>119000</v>
          </cell>
          <cell r="AN312">
            <v>41803</v>
          </cell>
          <cell r="AO312">
            <v>24040.404040404039</v>
          </cell>
          <cell r="AP312">
            <v>23928.5</v>
          </cell>
          <cell r="AQ312">
            <v>-111.90404040403882</v>
          </cell>
          <cell r="AR312">
            <v>0</v>
          </cell>
          <cell r="AS312">
            <v>20</v>
          </cell>
          <cell r="AT312">
            <v>0</v>
          </cell>
          <cell r="AU312">
            <v>20</v>
          </cell>
          <cell r="AV312">
            <v>20.7</v>
          </cell>
          <cell r="AW312">
            <v>0</v>
          </cell>
        </row>
        <row r="313">
          <cell r="Z313" t="str">
            <v>ELKHPF5515RE</v>
          </cell>
          <cell r="AA313" t="str">
            <v/>
          </cell>
          <cell r="AB313">
            <v>0.16666666666666666</v>
          </cell>
          <cell r="AC313">
            <v>0</v>
          </cell>
          <cell r="AD313">
            <v>1</v>
          </cell>
          <cell r="AE313" t="str">
            <v>OXS</v>
          </cell>
          <cell r="AF313">
            <v>30</v>
          </cell>
          <cell r="AG313" t="str">
            <v>대경</v>
          </cell>
          <cell r="AH313">
            <v>3</v>
          </cell>
          <cell r="AI313" t="str">
            <v>03</v>
          </cell>
          <cell r="AJ313" t="str">
            <v>M</v>
          </cell>
          <cell r="AK313" t="str">
            <v>IN</v>
          </cell>
          <cell r="AL313">
            <v>1</v>
          </cell>
          <cell r="AM313">
            <v>119000</v>
          </cell>
          <cell r="AN313">
            <v>41803</v>
          </cell>
          <cell r="AO313">
            <v>24040.404040404039</v>
          </cell>
          <cell r="AP313">
            <v>23928.5</v>
          </cell>
          <cell r="AQ313">
            <v>-111.90404040403882</v>
          </cell>
          <cell r="AR313">
            <v>0</v>
          </cell>
          <cell r="AS313">
            <v>20</v>
          </cell>
          <cell r="AT313">
            <v>0</v>
          </cell>
          <cell r="AU313">
            <v>20</v>
          </cell>
          <cell r="AV313">
            <v>20.7</v>
          </cell>
          <cell r="AW313">
            <v>0</v>
          </cell>
        </row>
        <row r="314">
          <cell r="Z314" t="str">
            <v>ELKHPF5515RE</v>
          </cell>
          <cell r="AA314" t="str">
            <v/>
          </cell>
          <cell r="AB314">
            <v>0.16666666666666666</v>
          </cell>
          <cell r="AC314">
            <v>0</v>
          </cell>
          <cell r="AD314">
            <v>1</v>
          </cell>
          <cell r="AE314" t="str">
            <v>OSS</v>
          </cell>
          <cell r="AF314">
            <v>50</v>
          </cell>
          <cell r="AG314" t="str">
            <v>대경</v>
          </cell>
          <cell r="AH314">
            <v>3</v>
          </cell>
          <cell r="AI314" t="str">
            <v>03</v>
          </cell>
          <cell r="AJ314" t="str">
            <v>M</v>
          </cell>
          <cell r="AK314" t="str">
            <v>IN</v>
          </cell>
          <cell r="AL314">
            <v>1</v>
          </cell>
          <cell r="AM314">
            <v>119000</v>
          </cell>
          <cell r="AN314">
            <v>41803</v>
          </cell>
          <cell r="AO314">
            <v>24040.404040404039</v>
          </cell>
          <cell r="AP314">
            <v>23928.5</v>
          </cell>
          <cell r="AQ314">
            <v>-111.90404040403882</v>
          </cell>
          <cell r="AR314">
            <v>0</v>
          </cell>
          <cell r="AS314">
            <v>20</v>
          </cell>
          <cell r="AT314">
            <v>0</v>
          </cell>
          <cell r="AU314">
            <v>20</v>
          </cell>
          <cell r="AV314">
            <v>20.7</v>
          </cell>
          <cell r="AW314">
            <v>0</v>
          </cell>
        </row>
        <row r="315">
          <cell r="Z315" t="str">
            <v>ELKHPF5515RE</v>
          </cell>
          <cell r="AA315" t="str">
            <v/>
          </cell>
          <cell r="AB315">
            <v>0.16666666666666666</v>
          </cell>
          <cell r="AC315">
            <v>0</v>
          </cell>
          <cell r="AD315">
            <v>1</v>
          </cell>
          <cell r="AE315" t="str">
            <v>OMM</v>
          </cell>
          <cell r="AF315">
            <v>50</v>
          </cell>
          <cell r="AG315" t="str">
            <v>대경</v>
          </cell>
          <cell r="AH315">
            <v>3</v>
          </cell>
          <cell r="AI315" t="str">
            <v>03</v>
          </cell>
          <cell r="AJ315" t="str">
            <v>M</v>
          </cell>
          <cell r="AK315" t="str">
            <v>IN</v>
          </cell>
          <cell r="AL315">
            <v>1</v>
          </cell>
          <cell r="AM315">
            <v>119000</v>
          </cell>
          <cell r="AN315">
            <v>41803</v>
          </cell>
          <cell r="AO315">
            <v>24040.404040404039</v>
          </cell>
          <cell r="AP315">
            <v>23928.5</v>
          </cell>
          <cell r="AQ315">
            <v>-111.90404040403882</v>
          </cell>
          <cell r="AR315">
            <v>0</v>
          </cell>
          <cell r="AS315">
            <v>20</v>
          </cell>
          <cell r="AT315">
            <v>0</v>
          </cell>
          <cell r="AU315">
            <v>20</v>
          </cell>
          <cell r="AV315">
            <v>20.7</v>
          </cell>
          <cell r="AW315">
            <v>0</v>
          </cell>
        </row>
        <row r="316">
          <cell r="Z316" t="str">
            <v>ELKHPF5515RE</v>
          </cell>
          <cell r="AA316" t="str">
            <v/>
          </cell>
          <cell r="AB316">
            <v>0.16666666666666666</v>
          </cell>
          <cell r="AC316">
            <v>0</v>
          </cell>
          <cell r="AD316">
            <v>1</v>
          </cell>
          <cell r="AE316" t="str">
            <v>OLL</v>
          </cell>
          <cell r="AF316">
            <v>35</v>
          </cell>
          <cell r="AG316" t="str">
            <v>대경</v>
          </cell>
          <cell r="AH316">
            <v>3</v>
          </cell>
          <cell r="AI316" t="str">
            <v>03</v>
          </cell>
          <cell r="AJ316" t="str">
            <v>M</v>
          </cell>
          <cell r="AK316" t="str">
            <v>IN</v>
          </cell>
          <cell r="AL316">
            <v>1</v>
          </cell>
          <cell r="AM316">
            <v>119000</v>
          </cell>
          <cell r="AN316">
            <v>41803</v>
          </cell>
          <cell r="AO316">
            <v>24040.404040404039</v>
          </cell>
          <cell r="AP316">
            <v>23928.5</v>
          </cell>
          <cell r="AQ316">
            <v>-111.90404040403882</v>
          </cell>
          <cell r="AR316">
            <v>0</v>
          </cell>
          <cell r="AS316">
            <v>20</v>
          </cell>
          <cell r="AT316">
            <v>0</v>
          </cell>
          <cell r="AU316">
            <v>20</v>
          </cell>
          <cell r="AV316">
            <v>20.7</v>
          </cell>
          <cell r="AW316">
            <v>0</v>
          </cell>
        </row>
        <row r="317">
          <cell r="Z317" t="str">
            <v>ELKHPF5515RE</v>
          </cell>
          <cell r="AA317" t="str">
            <v/>
          </cell>
          <cell r="AB317">
            <v>0.16666666666666666</v>
          </cell>
          <cell r="AC317">
            <v>0</v>
          </cell>
          <cell r="AD317">
            <v>1</v>
          </cell>
          <cell r="AE317" t="str">
            <v>OXL</v>
          </cell>
          <cell r="AF317">
            <v>35</v>
          </cell>
          <cell r="AG317" t="str">
            <v>대경</v>
          </cell>
          <cell r="AH317">
            <v>3</v>
          </cell>
          <cell r="AI317" t="str">
            <v>03</v>
          </cell>
          <cell r="AJ317" t="str">
            <v>M</v>
          </cell>
          <cell r="AK317" t="str">
            <v>IN</v>
          </cell>
          <cell r="AL317">
            <v>1</v>
          </cell>
          <cell r="AM317">
            <v>119000</v>
          </cell>
          <cell r="AN317">
            <v>41803</v>
          </cell>
          <cell r="AO317">
            <v>24040.404040404039</v>
          </cell>
          <cell r="AP317">
            <v>23928.5</v>
          </cell>
          <cell r="AQ317">
            <v>-111.90404040403882</v>
          </cell>
          <cell r="AR317">
            <v>0</v>
          </cell>
          <cell r="AS317">
            <v>20</v>
          </cell>
          <cell r="AT317">
            <v>0</v>
          </cell>
          <cell r="AU317">
            <v>20</v>
          </cell>
          <cell r="AV317">
            <v>20.7</v>
          </cell>
          <cell r="AW317">
            <v>0</v>
          </cell>
        </row>
        <row r="318">
          <cell r="Z318" t="str">
            <v>ELKJPF5516BL</v>
          </cell>
          <cell r="AA318" t="str">
            <v/>
          </cell>
          <cell r="AB318">
            <v>0.16666666666666666</v>
          </cell>
          <cell r="AC318">
            <v>0</v>
          </cell>
          <cell r="AD318">
            <v>1</v>
          </cell>
          <cell r="AE318" t="str">
            <v>XXS</v>
          </cell>
          <cell r="AF318">
            <v>120</v>
          </cell>
          <cell r="AG318" t="str">
            <v>대경</v>
          </cell>
          <cell r="AH318">
            <v>3</v>
          </cell>
          <cell r="AI318" t="str">
            <v>03</v>
          </cell>
          <cell r="AJ318" t="str">
            <v>M</v>
          </cell>
          <cell r="AK318" t="str">
            <v>IN</v>
          </cell>
          <cell r="AL318">
            <v>1</v>
          </cell>
          <cell r="AM318">
            <v>159000</v>
          </cell>
          <cell r="AN318">
            <v>41803</v>
          </cell>
          <cell r="AO318">
            <v>32121.212121212116</v>
          </cell>
          <cell r="AP318">
            <v>35825.000000000007</v>
          </cell>
          <cell r="AQ318">
            <v>3703.7878787878908</v>
          </cell>
          <cell r="AR318">
            <v>0</v>
          </cell>
          <cell r="AS318">
            <v>20</v>
          </cell>
          <cell r="AT318">
            <v>0</v>
          </cell>
          <cell r="AU318">
            <v>20</v>
          </cell>
          <cell r="AV318">
            <v>31</v>
          </cell>
          <cell r="AW318">
            <v>0</v>
          </cell>
        </row>
        <row r="319">
          <cell r="Z319" t="str">
            <v>ELKJPF5516BL</v>
          </cell>
          <cell r="AA319" t="str">
            <v/>
          </cell>
          <cell r="AB319">
            <v>0.16666666666666666</v>
          </cell>
          <cell r="AC319">
            <v>0</v>
          </cell>
          <cell r="AD319">
            <v>1</v>
          </cell>
          <cell r="AE319" t="str">
            <v>OXS</v>
          </cell>
          <cell r="AF319">
            <v>30</v>
          </cell>
          <cell r="AG319" t="str">
            <v>대경</v>
          </cell>
          <cell r="AH319">
            <v>3</v>
          </cell>
          <cell r="AI319" t="str">
            <v>03</v>
          </cell>
          <cell r="AJ319" t="str">
            <v>M</v>
          </cell>
          <cell r="AK319" t="str">
            <v>IN</v>
          </cell>
          <cell r="AL319">
            <v>1</v>
          </cell>
          <cell r="AM319">
            <v>159000</v>
          </cell>
          <cell r="AN319">
            <v>41803</v>
          </cell>
          <cell r="AO319">
            <v>32121.212121212116</v>
          </cell>
          <cell r="AP319">
            <v>35825.000000000007</v>
          </cell>
          <cell r="AQ319">
            <v>3703.7878787878908</v>
          </cell>
          <cell r="AR319">
            <v>0</v>
          </cell>
          <cell r="AS319">
            <v>20</v>
          </cell>
          <cell r="AT319">
            <v>0</v>
          </cell>
          <cell r="AU319">
            <v>20</v>
          </cell>
          <cell r="AV319">
            <v>31</v>
          </cell>
          <cell r="AW319">
            <v>0</v>
          </cell>
        </row>
        <row r="320">
          <cell r="Z320" t="str">
            <v>ELKJPF5516BL</v>
          </cell>
          <cell r="AA320" t="str">
            <v/>
          </cell>
          <cell r="AB320">
            <v>0.16666666666666666</v>
          </cell>
          <cell r="AC320">
            <v>0</v>
          </cell>
          <cell r="AD320">
            <v>1</v>
          </cell>
          <cell r="AE320" t="str">
            <v>OSS</v>
          </cell>
          <cell r="AF320">
            <v>35</v>
          </cell>
          <cell r="AG320" t="str">
            <v>대경</v>
          </cell>
          <cell r="AH320">
            <v>3</v>
          </cell>
          <cell r="AI320" t="str">
            <v>03</v>
          </cell>
          <cell r="AJ320" t="str">
            <v>M</v>
          </cell>
          <cell r="AK320" t="str">
            <v>IN</v>
          </cell>
          <cell r="AL320">
            <v>1</v>
          </cell>
          <cell r="AM320">
            <v>159000</v>
          </cell>
          <cell r="AN320">
            <v>41803</v>
          </cell>
          <cell r="AO320">
            <v>32121.212121212116</v>
          </cell>
          <cell r="AP320">
            <v>35825.000000000007</v>
          </cell>
          <cell r="AQ320">
            <v>3703.7878787878908</v>
          </cell>
          <cell r="AR320">
            <v>0</v>
          </cell>
          <cell r="AS320">
            <v>20</v>
          </cell>
          <cell r="AT320">
            <v>0</v>
          </cell>
          <cell r="AU320">
            <v>20</v>
          </cell>
          <cell r="AV320">
            <v>31</v>
          </cell>
          <cell r="AW320">
            <v>0</v>
          </cell>
        </row>
        <row r="321">
          <cell r="Z321" t="str">
            <v>ELKJPF5516BL</v>
          </cell>
          <cell r="AA321" t="str">
            <v/>
          </cell>
          <cell r="AB321">
            <v>0.16666666666666666</v>
          </cell>
          <cell r="AC321">
            <v>0</v>
          </cell>
          <cell r="AD321">
            <v>1</v>
          </cell>
          <cell r="AE321" t="str">
            <v>OMM</v>
          </cell>
          <cell r="AF321">
            <v>35</v>
          </cell>
          <cell r="AG321" t="str">
            <v>대경</v>
          </cell>
          <cell r="AH321">
            <v>3</v>
          </cell>
          <cell r="AI321" t="str">
            <v>03</v>
          </cell>
          <cell r="AJ321" t="str">
            <v>M</v>
          </cell>
          <cell r="AK321" t="str">
            <v>IN</v>
          </cell>
          <cell r="AL321">
            <v>1</v>
          </cell>
          <cell r="AM321">
            <v>159000</v>
          </cell>
          <cell r="AN321">
            <v>41803</v>
          </cell>
          <cell r="AO321">
            <v>32121.212121212116</v>
          </cell>
          <cell r="AP321">
            <v>35825.000000000007</v>
          </cell>
          <cell r="AQ321">
            <v>3703.7878787878908</v>
          </cell>
          <cell r="AR321">
            <v>0</v>
          </cell>
          <cell r="AS321">
            <v>20</v>
          </cell>
          <cell r="AT321">
            <v>0</v>
          </cell>
          <cell r="AU321">
            <v>20</v>
          </cell>
          <cell r="AV321">
            <v>31</v>
          </cell>
          <cell r="AW321">
            <v>0</v>
          </cell>
        </row>
        <row r="322">
          <cell r="Z322" t="str">
            <v>ELKJPF5516BL</v>
          </cell>
          <cell r="AA322" t="str">
            <v/>
          </cell>
          <cell r="AB322">
            <v>0.16666666666666666</v>
          </cell>
          <cell r="AC322">
            <v>0</v>
          </cell>
          <cell r="AD322">
            <v>1</v>
          </cell>
          <cell r="AE322" t="str">
            <v>OLL</v>
          </cell>
          <cell r="AF322">
            <v>25</v>
          </cell>
          <cell r="AG322" t="str">
            <v>대경</v>
          </cell>
          <cell r="AH322">
            <v>3</v>
          </cell>
          <cell r="AI322" t="str">
            <v>03</v>
          </cell>
          <cell r="AJ322" t="str">
            <v>M</v>
          </cell>
          <cell r="AK322" t="str">
            <v>IN</v>
          </cell>
          <cell r="AL322">
            <v>1</v>
          </cell>
          <cell r="AM322">
            <v>159000</v>
          </cell>
          <cell r="AN322">
            <v>41803</v>
          </cell>
          <cell r="AO322">
            <v>32121.212121212116</v>
          </cell>
          <cell r="AP322">
            <v>35825.000000000007</v>
          </cell>
          <cell r="AQ322">
            <v>3703.7878787878908</v>
          </cell>
          <cell r="AR322">
            <v>0</v>
          </cell>
          <cell r="AS322">
            <v>20</v>
          </cell>
          <cell r="AT322">
            <v>0</v>
          </cell>
          <cell r="AU322">
            <v>20</v>
          </cell>
          <cell r="AV322">
            <v>31</v>
          </cell>
          <cell r="AW322">
            <v>0</v>
          </cell>
        </row>
        <row r="323">
          <cell r="Z323" t="str">
            <v>ELKJPF5516BL</v>
          </cell>
          <cell r="AA323" t="str">
            <v/>
          </cell>
          <cell r="AB323">
            <v>0.16666666666666666</v>
          </cell>
          <cell r="AC323">
            <v>0</v>
          </cell>
          <cell r="AD323">
            <v>1</v>
          </cell>
          <cell r="AE323" t="str">
            <v>OXL</v>
          </cell>
          <cell r="AF323">
            <v>25</v>
          </cell>
          <cell r="AG323" t="str">
            <v>대경</v>
          </cell>
          <cell r="AH323">
            <v>3</v>
          </cell>
          <cell r="AI323" t="str">
            <v>03</v>
          </cell>
          <cell r="AJ323" t="str">
            <v>M</v>
          </cell>
          <cell r="AK323" t="str">
            <v>IN</v>
          </cell>
          <cell r="AL323">
            <v>1</v>
          </cell>
          <cell r="AM323">
            <v>159000</v>
          </cell>
          <cell r="AN323">
            <v>41803</v>
          </cell>
          <cell r="AO323">
            <v>32121.212121212116</v>
          </cell>
          <cell r="AP323">
            <v>35825.000000000007</v>
          </cell>
          <cell r="AQ323">
            <v>3703.7878787878908</v>
          </cell>
          <cell r="AR323">
            <v>0</v>
          </cell>
          <cell r="AS323">
            <v>20</v>
          </cell>
          <cell r="AT323">
            <v>0</v>
          </cell>
          <cell r="AU323">
            <v>20</v>
          </cell>
          <cell r="AV323">
            <v>31</v>
          </cell>
          <cell r="AW323">
            <v>0</v>
          </cell>
        </row>
        <row r="324">
          <cell r="Z324" t="str">
            <v>ELKJPF5516PK</v>
          </cell>
          <cell r="AA324" t="str">
            <v/>
          </cell>
          <cell r="AB324">
            <v>0.16666666666666666</v>
          </cell>
          <cell r="AC324">
            <v>0</v>
          </cell>
          <cell r="AD324">
            <v>1</v>
          </cell>
          <cell r="AE324" t="str">
            <v>XXS</v>
          </cell>
          <cell r="AF324">
            <v>120</v>
          </cell>
          <cell r="AG324" t="str">
            <v>대경</v>
          </cell>
          <cell r="AH324">
            <v>3</v>
          </cell>
          <cell r="AI324" t="str">
            <v>03</v>
          </cell>
          <cell r="AJ324" t="str">
            <v>M</v>
          </cell>
          <cell r="AK324" t="str">
            <v>IN</v>
          </cell>
          <cell r="AL324">
            <v>1</v>
          </cell>
          <cell r="AM324">
            <v>159000</v>
          </cell>
          <cell r="AN324">
            <v>41803</v>
          </cell>
          <cell r="AO324">
            <v>32121.212121212116</v>
          </cell>
          <cell r="AP324">
            <v>35825.000000000007</v>
          </cell>
          <cell r="AQ324">
            <v>3703.7878787878908</v>
          </cell>
          <cell r="AR324">
            <v>0</v>
          </cell>
          <cell r="AS324">
            <v>20</v>
          </cell>
          <cell r="AT324">
            <v>0</v>
          </cell>
          <cell r="AU324">
            <v>20</v>
          </cell>
          <cell r="AV324">
            <v>31</v>
          </cell>
          <cell r="AW324">
            <v>0</v>
          </cell>
        </row>
        <row r="325">
          <cell r="Z325" t="str">
            <v>ELKJPF5516PK</v>
          </cell>
          <cell r="AA325" t="str">
            <v/>
          </cell>
          <cell r="AB325">
            <v>0.16666666666666666</v>
          </cell>
          <cell r="AC325">
            <v>0</v>
          </cell>
          <cell r="AD325">
            <v>1</v>
          </cell>
          <cell r="AE325" t="str">
            <v>OXS</v>
          </cell>
          <cell r="AF325">
            <v>30</v>
          </cell>
          <cell r="AG325" t="str">
            <v>대경</v>
          </cell>
          <cell r="AH325">
            <v>3</v>
          </cell>
          <cell r="AI325" t="str">
            <v>03</v>
          </cell>
          <cell r="AJ325" t="str">
            <v>M</v>
          </cell>
          <cell r="AK325" t="str">
            <v>IN</v>
          </cell>
          <cell r="AL325">
            <v>1</v>
          </cell>
          <cell r="AM325">
            <v>159000</v>
          </cell>
          <cell r="AN325">
            <v>41803</v>
          </cell>
          <cell r="AO325">
            <v>32121.212121212116</v>
          </cell>
          <cell r="AP325">
            <v>35825.000000000007</v>
          </cell>
          <cell r="AQ325">
            <v>3703.7878787878908</v>
          </cell>
          <cell r="AR325">
            <v>0</v>
          </cell>
          <cell r="AS325">
            <v>20</v>
          </cell>
          <cell r="AT325">
            <v>0</v>
          </cell>
          <cell r="AU325">
            <v>20</v>
          </cell>
          <cell r="AV325">
            <v>31</v>
          </cell>
          <cell r="AW325">
            <v>0</v>
          </cell>
        </row>
        <row r="326">
          <cell r="Z326" t="str">
            <v>ELKJPF5516PK</v>
          </cell>
          <cell r="AA326" t="str">
            <v/>
          </cell>
          <cell r="AB326">
            <v>0.16666666666666666</v>
          </cell>
          <cell r="AC326">
            <v>0</v>
          </cell>
          <cell r="AD326">
            <v>1</v>
          </cell>
          <cell r="AE326" t="str">
            <v>OSS</v>
          </cell>
          <cell r="AF326">
            <v>35</v>
          </cell>
          <cell r="AG326" t="str">
            <v>대경</v>
          </cell>
          <cell r="AH326">
            <v>3</v>
          </cell>
          <cell r="AI326" t="str">
            <v>03</v>
          </cell>
          <cell r="AJ326" t="str">
            <v>M</v>
          </cell>
          <cell r="AK326" t="str">
            <v>IN</v>
          </cell>
          <cell r="AL326">
            <v>1</v>
          </cell>
          <cell r="AM326">
            <v>159000</v>
          </cell>
          <cell r="AN326">
            <v>41803</v>
          </cell>
          <cell r="AO326">
            <v>32121.212121212116</v>
          </cell>
          <cell r="AP326">
            <v>35825.000000000007</v>
          </cell>
          <cell r="AQ326">
            <v>3703.7878787878908</v>
          </cell>
          <cell r="AR326">
            <v>0</v>
          </cell>
          <cell r="AS326">
            <v>20</v>
          </cell>
          <cell r="AT326">
            <v>0</v>
          </cell>
          <cell r="AU326">
            <v>20</v>
          </cell>
          <cell r="AV326">
            <v>31</v>
          </cell>
          <cell r="AW326">
            <v>0</v>
          </cell>
        </row>
        <row r="327">
          <cell r="Z327" t="str">
            <v>ELKJPF5516PK</v>
          </cell>
          <cell r="AA327" t="str">
            <v/>
          </cell>
          <cell r="AB327">
            <v>0.16666666666666666</v>
          </cell>
          <cell r="AC327">
            <v>0</v>
          </cell>
          <cell r="AD327">
            <v>1</v>
          </cell>
          <cell r="AE327" t="str">
            <v>OMM</v>
          </cell>
          <cell r="AF327">
            <v>35</v>
          </cell>
          <cell r="AG327" t="str">
            <v>대경</v>
          </cell>
          <cell r="AH327">
            <v>3</v>
          </cell>
          <cell r="AI327" t="str">
            <v>03</v>
          </cell>
          <cell r="AJ327" t="str">
            <v>M</v>
          </cell>
          <cell r="AK327" t="str">
            <v>IN</v>
          </cell>
          <cell r="AL327">
            <v>1</v>
          </cell>
          <cell r="AM327">
            <v>159000</v>
          </cell>
          <cell r="AN327">
            <v>41803</v>
          </cell>
          <cell r="AO327">
            <v>32121.212121212116</v>
          </cell>
          <cell r="AP327">
            <v>35825.000000000007</v>
          </cell>
          <cell r="AQ327">
            <v>3703.7878787878908</v>
          </cell>
          <cell r="AR327">
            <v>0</v>
          </cell>
          <cell r="AS327">
            <v>20</v>
          </cell>
          <cell r="AT327">
            <v>0</v>
          </cell>
          <cell r="AU327">
            <v>20</v>
          </cell>
          <cell r="AV327">
            <v>31</v>
          </cell>
          <cell r="AW327">
            <v>0</v>
          </cell>
        </row>
        <row r="328">
          <cell r="Z328" t="str">
            <v>ELKJPF5516PK</v>
          </cell>
          <cell r="AA328" t="str">
            <v/>
          </cell>
          <cell r="AB328">
            <v>0.16666666666666666</v>
          </cell>
          <cell r="AC328">
            <v>0</v>
          </cell>
          <cell r="AD328">
            <v>1</v>
          </cell>
          <cell r="AE328" t="str">
            <v>OLL</v>
          </cell>
          <cell r="AF328">
            <v>25</v>
          </cell>
          <cell r="AG328" t="str">
            <v>대경</v>
          </cell>
          <cell r="AH328">
            <v>3</v>
          </cell>
          <cell r="AI328" t="str">
            <v>03</v>
          </cell>
          <cell r="AJ328" t="str">
            <v>M</v>
          </cell>
          <cell r="AK328" t="str">
            <v>IN</v>
          </cell>
          <cell r="AL328">
            <v>1</v>
          </cell>
          <cell r="AM328">
            <v>159000</v>
          </cell>
          <cell r="AN328">
            <v>41803</v>
          </cell>
          <cell r="AO328">
            <v>32121.212121212116</v>
          </cell>
          <cell r="AP328">
            <v>35825.000000000007</v>
          </cell>
          <cell r="AQ328">
            <v>3703.7878787878908</v>
          </cell>
          <cell r="AR328">
            <v>0</v>
          </cell>
          <cell r="AS328">
            <v>20</v>
          </cell>
          <cell r="AT328">
            <v>0</v>
          </cell>
          <cell r="AU328">
            <v>20</v>
          </cell>
          <cell r="AV328">
            <v>31</v>
          </cell>
          <cell r="AW328">
            <v>0</v>
          </cell>
        </row>
        <row r="329">
          <cell r="Z329" t="str">
            <v>ELKJPF5516PK</v>
          </cell>
          <cell r="AA329" t="str">
            <v/>
          </cell>
          <cell r="AB329">
            <v>0.16666666666666666</v>
          </cell>
          <cell r="AC329">
            <v>0</v>
          </cell>
          <cell r="AD329">
            <v>1</v>
          </cell>
          <cell r="AE329" t="str">
            <v>OXL</v>
          </cell>
          <cell r="AF329">
            <v>25</v>
          </cell>
          <cell r="AG329" t="str">
            <v>대경</v>
          </cell>
          <cell r="AH329">
            <v>3</v>
          </cell>
          <cell r="AI329" t="str">
            <v>03</v>
          </cell>
          <cell r="AJ329" t="str">
            <v>M</v>
          </cell>
          <cell r="AK329" t="str">
            <v>IN</v>
          </cell>
          <cell r="AL329">
            <v>1</v>
          </cell>
          <cell r="AM329">
            <v>159000</v>
          </cell>
          <cell r="AN329">
            <v>41803</v>
          </cell>
          <cell r="AO329">
            <v>32121.212121212116</v>
          </cell>
          <cell r="AP329">
            <v>35825.000000000007</v>
          </cell>
          <cell r="AQ329">
            <v>3703.7878787878908</v>
          </cell>
          <cell r="AR329">
            <v>0</v>
          </cell>
          <cell r="AS329">
            <v>20</v>
          </cell>
          <cell r="AT329">
            <v>0</v>
          </cell>
          <cell r="AU329">
            <v>20</v>
          </cell>
          <cell r="AV329">
            <v>31</v>
          </cell>
          <cell r="AW329">
            <v>0</v>
          </cell>
        </row>
        <row r="330">
          <cell r="Z330" t="str">
            <v/>
          </cell>
          <cell r="AA330" t="str">
            <v>R1</v>
          </cell>
          <cell r="AB330">
            <v>7.0000000000000036</v>
          </cell>
          <cell r="AC330">
            <v>0</v>
          </cell>
          <cell r="AD330">
            <v>1</v>
          </cell>
          <cell r="AI330" t="str">
            <v/>
          </cell>
          <cell r="AL330" t="str">
            <v/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 t="str">
            <v/>
          </cell>
          <cell r="AU330">
            <v>0</v>
          </cell>
          <cell r="AV330">
            <v>0</v>
          </cell>
          <cell r="AW330">
            <v>0</v>
          </cell>
        </row>
        <row r="331">
          <cell r="Z331" t="str">
            <v>ELKTHF5517BK</v>
          </cell>
          <cell r="AA331" t="str">
            <v/>
          </cell>
          <cell r="AB331">
            <v>0.16666666666666666</v>
          </cell>
          <cell r="AC331">
            <v>0</v>
          </cell>
          <cell r="AD331">
            <v>1</v>
          </cell>
          <cell r="AE331" t="str">
            <v>XXS</v>
          </cell>
          <cell r="AF331">
            <v>150</v>
          </cell>
          <cell r="AG331" t="str">
            <v>아트인드림</v>
          </cell>
          <cell r="AH331">
            <v>4</v>
          </cell>
          <cell r="AI331" t="str">
            <v>04</v>
          </cell>
          <cell r="AJ331" t="str">
            <v>M</v>
          </cell>
          <cell r="AK331" t="str">
            <v>KR</v>
          </cell>
          <cell r="AL331">
            <v>2</v>
          </cell>
          <cell r="AM331">
            <v>99000</v>
          </cell>
          <cell r="AN331">
            <v>41803</v>
          </cell>
          <cell r="AO331">
            <v>25000</v>
          </cell>
          <cell r="AP331">
            <v>22325</v>
          </cell>
          <cell r="AQ331">
            <v>-2675</v>
          </cell>
          <cell r="AR331">
            <v>0</v>
          </cell>
          <cell r="AS331">
            <v>20</v>
          </cell>
          <cell r="AT331">
            <v>0</v>
          </cell>
          <cell r="AU331">
            <v>20</v>
          </cell>
          <cell r="AV331">
            <v>0</v>
          </cell>
          <cell r="AW331">
            <v>22305</v>
          </cell>
        </row>
        <row r="332">
          <cell r="Z332" t="str">
            <v>ELKTHF5517BK</v>
          </cell>
          <cell r="AA332" t="str">
            <v/>
          </cell>
          <cell r="AB332">
            <v>0.16666666666666666</v>
          </cell>
          <cell r="AC332">
            <v>0</v>
          </cell>
          <cell r="AD332">
            <v>1</v>
          </cell>
          <cell r="AE332" t="str">
            <v>OXS</v>
          </cell>
          <cell r="AF332">
            <v>40</v>
          </cell>
          <cell r="AG332" t="str">
            <v>아트인드림</v>
          </cell>
          <cell r="AH332">
            <v>4</v>
          </cell>
          <cell r="AI332" t="str">
            <v>04</v>
          </cell>
          <cell r="AJ332" t="str">
            <v>M</v>
          </cell>
          <cell r="AK332" t="str">
            <v>KR</v>
          </cell>
          <cell r="AL332">
            <v>2</v>
          </cell>
          <cell r="AM332">
            <v>99000</v>
          </cell>
          <cell r="AN332">
            <v>41803</v>
          </cell>
          <cell r="AO332">
            <v>25000</v>
          </cell>
          <cell r="AP332">
            <v>22325</v>
          </cell>
          <cell r="AQ332">
            <v>-2675</v>
          </cell>
          <cell r="AR332">
            <v>0</v>
          </cell>
          <cell r="AS332">
            <v>20</v>
          </cell>
          <cell r="AT332">
            <v>0</v>
          </cell>
          <cell r="AU332">
            <v>20</v>
          </cell>
          <cell r="AV332">
            <v>0</v>
          </cell>
          <cell r="AW332">
            <v>22305</v>
          </cell>
        </row>
        <row r="333">
          <cell r="Z333" t="str">
            <v>ELKTHF5517BK</v>
          </cell>
          <cell r="AA333" t="str">
            <v/>
          </cell>
          <cell r="AB333">
            <v>0.16666666666666666</v>
          </cell>
          <cell r="AC333">
            <v>0</v>
          </cell>
          <cell r="AD333">
            <v>1</v>
          </cell>
          <cell r="AE333" t="str">
            <v>OSS</v>
          </cell>
          <cell r="AF333">
            <v>60</v>
          </cell>
          <cell r="AG333" t="str">
            <v>아트인드림</v>
          </cell>
          <cell r="AH333">
            <v>4</v>
          </cell>
          <cell r="AI333" t="str">
            <v>04</v>
          </cell>
          <cell r="AJ333" t="str">
            <v>M</v>
          </cell>
          <cell r="AK333" t="str">
            <v>KR</v>
          </cell>
          <cell r="AL333">
            <v>2</v>
          </cell>
          <cell r="AM333">
            <v>99000</v>
          </cell>
          <cell r="AN333">
            <v>41803</v>
          </cell>
          <cell r="AO333">
            <v>25000</v>
          </cell>
          <cell r="AP333">
            <v>22325</v>
          </cell>
          <cell r="AQ333">
            <v>-2675</v>
          </cell>
          <cell r="AR333">
            <v>0</v>
          </cell>
          <cell r="AS333">
            <v>20</v>
          </cell>
          <cell r="AT333">
            <v>0</v>
          </cell>
          <cell r="AU333">
            <v>20</v>
          </cell>
          <cell r="AV333">
            <v>0</v>
          </cell>
          <cell r="AW333">
            <v>22305</v>
          </cell>
        </row>
        <row r="334">
          <cell r="Z334" t="str">
            <v>ELKTHF5517BK</v>
          </cell>
          <cell r="AA334" t="str">
            <v/>
          </cell>
          <cell r="AB334">
            <v>0.16666666666666666</v>
          </cell>
          <cell r="AC334">
            <v>0</v>
          </cell>
          <cell r="AD334">
            <v>1</v>
          </cell>
          <cell r="AE334" t="str">
            <v>OMM</v>
          </cell>
          <cell r="AF334">
            <v>60</v>
          </cell>
          <cell r="AG334" t="str">
            <v>아트인드림</v>
          </cell>
          <cell r="AH334">
            <v>4</v>
          </cell>
          <cell r="AI334" t="str">
            <v>04</v>
          </cell>
          <cell r="AJ334" t="str">
            <v>M</v>
          </cell>
          <cell r="AK334" t="str">
            <v>KR</v>
          </cell>
          <cell r="AL334">
            <v>2</v>
          </cell>
          <cell r="AM334">
            <v>99000</v>
          </cell>
          <cell r="AN334">
            <v>41803</v>
          </cell>
          <cell r="AO334">
            <v>25000</v>
          </cell>
          <cell r="AP334">
            <v>22325</v>
          </cell>
          <cell r="AQ334">
            <v>-2675</v>
          </cell>
          <cell r="AR334">
            <v>0</v>
          </cell>
          <cell r="AS334">
            <v>20</v>
          </cell>
          <cell r="AT334">
            <v>0</v>
          </cell>
          <cell r="AU334">
            <v>20</v>
          </cell>
          <cell r="AV334">
            <v>0</v>
          </cell>
          <cell r="AW334">
            <v>22305</v>
          </cell>
        </row>
        <row r="335">
          <cell r="Z335" t="str">
            <v>ELKTHF5517BK</v>
          </cell>
          <cell r="AA335" t="str">
            <v/>
          </cell>
          <cell r="AB335">
            <v>0.16666666666666666</v>
          </cell>
          <cell r="AC335">
            <v>0</v>
          </cell>
          <cell r="AD335">
            <v>1</v>
          </cell>
          <cell r="AE335" t="str">
            <v>OLL</v>
          </cell>
          <cell r="AF335">
            <v>45</v>
          </cell>
          <cell r="AG335" t="str">
            <v>아트인드림</v>
          </cell>
          <cell r="AH335">
            <v>4</v>
          </cell>
          <cell r="AI335" t="str">
            <v>04</v>
          </cell>
          <cell r="AJ335" t="str">
            <v>M</v>
          </cell>
          <cell r="AK335" t="str">
            <v>KR</v>
          </cell>
          <cell r="AL335">
            <v>2</v>
          </cell>
          <cell r="AM335">
            <v>99000</v>
          </cell>
          <cell r="AN335">
            <v>41803</v>
          </cell>
          <cell r="AO335">
            <v>25000</v>
          </cell>
          <cell r="AP335">
            <v>22325</v>
          </cell>
          <cell r="AQ335">
            <v>-2675</v>
          </cell>
          <cell r="AR335">
            <v>0</v>
          </cell>
          <cell r="AS335">
            <v>20</v>
          </cell>
          <cell r="AT335">
            <v>0</v>
          </cell>
          <cell r="AU335">
            <v>20</v>
          </cell>
          <cell r="AV335">
            <v>0</v>
          </cell>
          <cell r="AW335">
            <v>22305</v>
          </cell>
        </row>
        <row r="336">
          <cell r="Z336" t="str">
            <v>ELKTHF5517BK</v>
          </cell>
          <cell r="AA336" t="str">
            <v/>
          </cell>
          <cell r="AB336">
            <v>0.16666666666666666</v>
          </cell>
          <cell r="AC336">
            <v>0</v>
          </cell>
          <cell r="AD336">
            <v>1</v>
          </cell>
          <cell r="AE336" t="str">
            <v>OXL</v>
          </cell>
          <cell r="AF336">
            <v>45</v>
          </cell>
          <cell r="AG336" t="str">
            <v>아트인드림</v>
          </cell>
          <cell r="AH336">
            <v>4</v>
          </cell>
          <cell r="AI336" t="str">
            <v>04</v>
          </cell>
          <cell r="AJ336" t="str">
            <v>M</v>
          </cell>
          <cell r="AK336" t="str">
            <v>KR</v>
          </cell>
          <cell r="AL336">
            <v>2</v>
          </cell>
          <cell r="AM336">
            <v>99000</v>
          </cell>
          <cell r="AN336">
            <v>41803</v>
          </cell>
          <cell r="AO336">
            <v>25000</v>
          </cell>
          <cell r="AP336">
            <v>22325</v>
          </cell>
          <cell r="AQ336">
            <v>-2675</v>
          </cell>
          <cell r="AR336">
            <v>0</v>
          </cell>
          <cell r="AS336">
            <v>20</v>
          </cell>
          <cell r="AT336">
            <v>0</v>
          </cell>
          <cell r="AU336">
            <v>20</v>
          </cell>
          <cell r="AV336">
            <v>0</v>
          </cell>
          <cell r="AW336">
            <v>22305</v>
          </cell>
        </row>
        <row r="337">
          <cell r="Z337" t="str">
            <v>ELKTHF5517RE</v>
          </cell>
          <cell r="AA337" t="str">
            <v/>
          </cell>
          <cell r="AB337">
            <v>0.16666666666666666</v>
          </cell>
          <cell r="AC337">
            <v>0</v>
          </cell>
          <cell r="AD337">
            <v>1</v>
          </cell>
          <cell r="AE337" t="str">
            <v>XXS</v>
          </cell>
          <cell r="AF337">
            <v>150</v>
          </cell>
          <cell r="AG337" t="str">
            <v>아트인드림</v>
          </cell>
          <cell r="AH337">
            <v>4</v>
          </cell>
          <cell r="AI337" t="str">
            <v>04</v>
          </cell>
          <cell r="AJ337" t="str">
            <v>M</v>
          </cell>
          <cell r="AK337" t="str">
            <v>KR</v>
          </cell>
          <cell r="AL337">
            <v>2</v>
          </cell>
          <cell r="AM337">
            <v>99000</v>
          </cell>
          <cell r="AN337">
            <v>41803</v>
          </cell>
          <cell r="AO337">
            <v>25000</v>
          </cell>
          <cell r="AP337">
            <v>22620</v>
          </cell>
          <cell r="AQ337">
            <v>-2380</v>
          </cell>
          <cell r="AR337">
            <v>0</v>
          </cell>
          <cell r="AS337">
            <v>20</v>
          </cell>
          <cell r="AT337">
            <v>0</v>
          </cell>
          <cell r="AU337">
            <v>20</v>
          </cell>
          <cell r="AV337">
            <v>0</v>
          </cell>
          <cell r="AW337">
            <v>22600</v>
          </cell>
        </row>
        <row r="338">
          <cell r="Z338" t="str">
            <v>ELKTHF5517RE</v>
          </cell>
          <cell r="AA338" t="str">
            <v/>
          </cell>
          <cell r="AB338">
            <v>0.16666666666666666</v>
          </cell>
          <cell r="AC338">
            <v>0</v>
          </cell>
          <cell r="AD338">
            <v>1</v>
          </cell>
          <cell r="AE338" t="str">
            <v>OXS</v>
          </cell>
          <cell r="AF338">
            <v>40</v>
          </cell>
          <cell r="AG338" t="str">
            <v>아트인드림</v>
          </cell>
          <cell r="AH338">
            <v>4</v>
          </cell>
          <cell r="AI338" t="str">
            <v>04</v>
          </cell>
          <cell r="AJ338" t="str">
            <v>M</v>
          </cell>
          <cell r="AK338" t="str">
            <v>KR</v>
          </cell>
          <cell r="AL338">
            <v>2</v>
          </cell>
          <cell r="AM338">
            <v>99000</v>
          </cell>
          <cell r="AN338">
            <v>41803</v>
          </cell>
          <cell r="AO338">
            <v>25000</v>
          </cell>
          <cell r="AP338">
            <v>22620</v>
          </cell>
          <cell r="AQ338">
            <v>-2380</v>
          </cell>
          <cell r="AR338">
            <v>0</v>
          </cell>
          <cell r="AS338">
            <v>20</v>
          </cell>
          <cell r="AT338">
            <v>0</v>
          </cell>
          <cell r="AU338">
            <v>20</v>
          </cell>
          <cell r="AV338">
            <v>0</v>
          </cell>
          <cell r="AW338">
            <v>22600</v>
          </cell>
        </row>
        <row r="339">
          <cell r="Z339" t="str">
            <v>ELKTHF5517RE</v>
          </cell>
          <cell r="AA339" t="str">
            <v/>
          </cell>
          <cell r="AB339">
            <v>0.16666666666666666</v>
          </cell>
          <cell r="AC339">
            <v>0</v>
          </cell>
          <cell r="AD339">
            <v>1</v>
          </cell>
          <cell r="AE339" t="str">
            <v>OSS</v>
          </cell>
          <cell r="AF339">
            <v>60</v>
          </cell>
          <cell r="AG339" t="str">
            <v>아트인드림</v>
          </cell>
          <cell r="AH339">
            <v>4</v>
          </cell>
          <cell r="AI339" t="str">
            <v>04</v>
          </cell>
          <cell r="AJ339" t="str">
            <v>M</v>
          </cell>
          <cell r="AK339" t="str">
            <v>KR</v>
          </cell>
          <cell r="AL339">
            <v>2</v>
          </cell>
          <cell r="AM339">
            <v>99000</v>
          </cell>
          <cell r="AN339">
            <v>41803</v>
          </cell>
          <cell r="AO339">
            <v>25000</v>
          </cell>
          <cell r="AP339">
            <v>22620</v>
          </cell>
          <cell r="AQ339">
            <v>-2380</v>
          </cell>
          <cell r="AR339">
            <v>0</v>
          </cell>
          <cell r="AS339">
            <v>20</v>
          </cell>
          <cell r="AT339">
            <v>0</v>
          </cell>
          <cell r="AU339">
            <v>20</v>
          </cell>
          <cell r="AV339">
            <v>0</v>
          </cell>
          <cell r="AW339">
            <v>22600</v>
          </cell>
        </row>
        <row r="340">
          <cell r="Z340" t="str">
            <v>ELKTHF5517RE</v>
          </cell>
          <cell r="AA340" t="str">
            <v/>
          </cell>
          <cell r="AB340">
            <v>0.16666666666666666</v>
          </cell>
          <cell r="AC340">
            <v>0</v>
          </cell>
          <cell r="AD340">
            <v>1</v>
          </cell>
          <cell r="AE340" t="str">
            <v>OMM</v>
          </cell>
          <cell r="AF340">
            <v>60</v>
          </cell>
          <cell r="AG340" t="str">
            <v>아트인드림</v>
          </cell>
          <cell r="AH340">
            <v>4</v>
          </cell>
          <cell r="AI340" t="str">
            <v>04</v>
          </cell>
          <cell r="AJ340" t="str">
            <v>M</v>
          </cell>
          <cell r="AK340" t="str">
            <v>KR</v>
          </cell>
          <cell r="AL340">
            <v>2</v>
          </cell>
          <cell r="AM340">
            <v>99000</v>
          </cell>
          <cell r="AN340">
            <v>41803</v>
          </cell>
          <cell r="AO340">
            <v>25000</v>
          </cell>
          <cell r="AP340">
            <v>22620</v>
          </cell>
          <cell r="AQ340">
            <v>-2380</v>
          </cell>
          <cell r="AR340">
            <v>0</v>
          </cell>
          <cell r="AS340">
            <v>20</v>
          </cell>
          <cell r="AT340">
            <v>0</v>
          </cell>
          <cell r="AU340">
            <v>20</v>
          </cell>
          <cell r="AV340">
            <v>0</v>
          </cell>
          <cell r="AW340">
            <v>22600</v>
          </cell>
        </row>
        <row r="341">
          <cell r="Z341" t="str">
            <v>ELKTHF5517RE</v>
          </cell>
          <cell r="AA341" t="str">
            <v/>
          </cell>
          <cell r="AB341">
            <v>0.16666666666666666</v>
          </cell>
          <cell r="AC341">
            <v>0</v>
          </cell>
          <cell r="AD341">
            <v>1</v>
          </cell>
          <cell r="AE341" t="str">
            <v>OLL</v>
          </cell>
          <cell r="AF341">
            <v>45</v>
          </cell>
          <cell r="AG341" t="str">
            <v>아트인드림</v>
          </cell>
          <cell r="AH341">
            <v>4</v>
          </cell>
          <cell r="AI341" t="str">
            <v>04</v>
          </cell>
          <cell r="AJ341" t="str">
            <v>M</v>
          </cell>
          <cell r="AK341" t="str">
            <v>KR</v>
          </cell>
          <cell r="AL341">
            <v>2</v>
          </cell>
          <cell r="AM341">
            <v>99000</v>
          </cell>
          <cell r="AN341">
            <v>41803</v>
          </cell>
          <cell r="AO341">
            <v>25000</v>
          </cell>
          <cell r="AP341">
            <v>22620</v>
          </cell>
          <cell r="AQ341">
            <v>-2380</v>
          </cell>
          <cell r="AR341">
            <v>0</v>
          </cell>
          <cell r="AS341">
            <v>20</v>
          </cell>
          <cell r="AT341">
            <v>0</v>
          </cell>
          <cell r="AU341">
            <v>20</v>
          </cell>
          <cell r="AV341">
            <v>0</v>
          </cell>
          <cell r="AW341">
            <v>22600</v>
          </cell>
        </row>
        <row r="342">
          <cell r="Z342" t="str">
            <v>ELKTHF5517RE</v>
          </cell>
          <cell r="AA342" t="str">
            <v/>
          </cell>
          <cell r="AB342">
            <v>0.16666666666666666</v>
          </cell>
          <cell r="AC342">
            <v>0</v>
          </cell>
          <cell r="AD342">
            <v>1</v>
          </cell>
          <cell r="AE342" t="str">
            <v>OXL</v>
          </cell>
          <cell r="AF342">
            <v>45</v>
          </cell>
          <cell r="AG342" t="str">
            <v>아트인드림</v>
          </cell>
          <cell r="AH342">
            <v>4</v>
          </cell>
          <cell r="AI342" t="str">
            <v>04</v>
          </cell>
          <cell r="AJ342" t="str">
            <v>M</v>
          </cell>
          <cell r="AK342" t="str">
            <v>KR</v>
          </cell>
          <cell r="AL342">
            <v>2</v>
          </cell>
          <cell r="AM342">
            <v>99000</v>
          </cell>
          <cell r="AN342">
            <v>41803</v>
          </cell>
          <cell r="AO342">
            <v>25000</v>
          </cell>
          <cell r="AP342">
            <v>22620</v>
          </cell>
          <cell r="AQ342">
            <v>-2380</v>
          </cell>
          <cell r="AR342">
            <v>0</v>
          </cell>
          <cell r="AS342">
            <v>20</v>
          </cell>
          <cell r="AT342">
            <v>0</v>
          </cell>
          <cell r="AU342">
            <v>20</v>
          </cell>
          <cell r="AV342">
            <v>0</v>
          </cell>
          <cell r="AW342">
            <v>22600</v>
          </cell>
        </row>
        <row r="343">
          <cell r="Z343" t="str">
            <v>ELKTHF5518YE</v>
          </cell>
          <cell r="AA343" t="str">
            <v/>
          </cell>
          <cell r="AB343">
            <v>0.16666666666666666</v>
          </cell>
          <cell r="AC343">
            <v>0</v>
          </cell>
          <cell r="AD343">
            <v>1</v>
          </cell>
          <cell r="AE343" t="str">
            <v>XXS</v>
          </cell>
          <cell r="AF343">
            <v>150</v>
          </cell>
          <cell r="AG343" t="str">
            <v>아트인드림</v>
          </cell>
          <cell r="AH343">
            <v>4</v>
          </cell>
          <cell r="AI343" t="str">
            <v>04</v>
          </cell>
          <cell r="AJ343" t="str">
            <v>M</v>
          </cell>
          <cell r="AK343" t="str">
            <v>KR</v>
          </cell>
          <cell r="AL343">
            <v>2</v>
          </cell>
          <cell r="AM343">
            <v>99000</v>
          </cell>
          <cell r="AN343">
            <v>41803</v>
          </cell>
          <cell r="AO343">
            <v>25000</v>
          </cell>
          <cell r="AP343">
            <v>23740</v>
          </cell>
          <cell r="AQ343">
            <v>-1260</v>
          </cell>
          <cell r="AR343">
            <v>0</v>
          </cell>
          <cell r="AS343">
            <v>20</v>
          </cell>
          <cell r="AT343">
            <v>0</v>
          </cell>
          <cell r="AU343">
            <v>20</v>
          </cell>
          <cell r="AV343">
            <v>0</v>
          </cell>
          <cell r="AW343">
            <v>23720</v>
          </cell>
        </row>
        <row r="344">
          <cell r="Z344" t="str">
            <v>ELKTHF5518YE</v>
          </cell>
          <cell r="AA344" t="str">
            <v/>
          </cell>
          <cell r="AB344">
            <v>0.16666666666666666</v>
          </cell>
          <cell r="AC344">
            <v>0</v>
          </cell>
          <cell r="AD344">
            <v>1</v>
          </cell>
          <cell r="AE344" t="str">
            <v>OXS</v>
          </cell>
          <cell r="AF344">
            <v>45</v>
          </cell>
          <cell r="AG344" t="str">
            <v>아트인드림</v>
          </cell>
          <cell r="AH344">
            <v>4</v>
          </cell>
          <cell r="AI344" t="str">
            <v>04</v>
          </cell>
          <cell r="AJ344" t="str">
            <v>M</v>
          </cell>
          <cell r="AK344" t="str">
            <v>KR</v>
          </cell>
          <cell r="AL344">
            <v>2</v>
          </cell>
          <cell r="AM344">
            <v>99000</v>
          </cell>
          <cell r="AN344">
            <v>41803</v>
          </cell>
          <cell r="AO344">
            <v>25000</v>
          </cell>
          <cell r="AP344">
            <v>23740</v>
          </cell>
          <cell r="AQ344">
            <v>-1260</v>
          </cell>
          <cell r="AR344">
            <v>0</v>
          </cell>
          <cell r="AS344">
            <v>20</v>
          </cell>
          <cell r="AT344">
            <v>0</v>
          </cell>
          <cell r="AU344">
            <v>20</v>
          </cell>
          <cell r="AV344">
            <v>0</v>
          </cell>
          <cell r="AW344">
            <v>23720</v>
          </cell>
        </row>
        <row r="345">
          <cell r="Z345" t="str">
            <v>ELKTHF5518YE</v>
          </cell>
          <cell r="AA345" t="str">
            <v/>
          </cell>
          <cell r="AB345">
            <v>0.16666666666666666</v>
          </cell>
          <cell r="AC345">
            <v>0</v>
          </cell>
          <cell r="AD345">
            <v>1</v>
          </cell>
          <cell r="AE345" t="str">
            <v>OSS</v>
          </cell>
          <cell r="AF345">
            <v>75</v>
          </cell>
          <cell r="AG345" t="str">
            <v>아트인드림</v>
          </cell>
          <cell r="AH345">
            <v>4</v>
          </cell>
          <cell r="AI345" t="str">
            <v>04</v>
          </cell>
          <cell r="AJ345" t="str">
            <v>M</v>
          </cell>
          <cell r="AK345" t="str">
            <v>KR</v>
          </cell>
          <cell r="AL345">
            <v>2</v>
          </cell>
          <cell r="AM345">
            <v>99000</v>
          </cell>
          <cell r="AN345">
            <v>41803</v>
          </cell>
          <cell r="AO345">
            <v>25000</v>
          </cell>
          <cell r="AP345">
            <v>23740</v>
          </cell>
          <cell r="AQ345">
            <v>-1260</v>
          </cell>
          <cell r="AR345">
            <v>0</v>
          </cell>
          <cell r="AS345">
            <v>20</v>
          </cell>
          <cell r="AT345">
            <v>0</v>
          </cell>
          <cell r="AU345">
            <v>20</v>
          </cell>
          <cell r="AV345">
            <v>0</v>
          </cell>
          <cell r="AW345">
            <v>23720</v>
          </cell>
        </row>
        <row r="346">
          <cell r="Z346" t="str">
            <v>ELKTHF5518YE</v>
          </cell>
          <cell r="AA346" t="str">
            <v/>
          </cell>
          <cell r="AB346">
            <v>0.16666666666666666</v>
          </cell>
          <cell r="AC346">
            <v>0</v>
          </cell>
          <cell r="AD346">
            <v>1</v>
          </cell>
          <cell r="AE346" t="str">
            <v>OMM</v>
          </cell>
          <cell r="AF346">
            <v>75</v>
          </cell>
          <cell r="AG346" t="str">
            <v>아트인드림</v>
          </cell>
          <cell r="AH346">
            <v>4</v>
          </cell>
          <cell r="AI346" t="str">
            <v>04</v>
          </cell>
          <cell r="AJ346" t="str">
            <v>M</v>
          </cell>
          <cell r="AK346" t="str">
            <v>KR</v>
          </cell>
          <cell r="AL346">
            <v>2</v>
          </cell>
          <cell r="AM346">
            <v>99000</v>
          </cell>
          <cell r="AN346">
            <v>41803</v>
          </cell>
          <cell r="AO346">
            <v>25000</v>
          </cell>
          <cell r="AP346">
            <v>23740</v>
          </cell>
          <cell r="AQ346">
            <v>-1260</v>
          </cell>
          <cell r="AR346">
            <v>0</v>
          </cell>
          <cell r="AS346">
            <v>20</v>
          </cell>
          <cell r="AT346">
            <v>0</v>
          </cell>
          <cell r="AU346">
            <v>20</v>
          </cell>
          <cell r="AV346">
            <v>0</v>
          </cell>
          <cell r="AW346">
            <v>23720</v>
          </cell>
        </row>
        <row r="347">
          <cell r="Z347" t="str">
            <v>ELKTHF5518YE</v>
          </cell>
          <cell r="AA347" t="str">
            <v/>
          </cell>
          <cell r="AB347">
            <v>0.16666666666666666</v>
          </cell>
          <cell r="AC347">
            <v>0</v>
          </cell>
          <cell r="AD347">
            <v>1</v>
          </cell>
          <cell r="AE347" t="str">
            <v>OLL</v>
          </cell>
          <cell r="AF347">
            <v>45</v>
          </cell>
          <cell r="AG347" t="str">
            <v>아트인드림</v>
          </cell>
          <cell r="AH347">
            <v>4</v>
          </cell>
          <cell r="AI347" t="str">
            <v>04</v>
          </cell>
          <cell r="AJ347" t="str">
            <v>M</v>
          </cell>
          <cell r="AK347" t="str">
            <v>KR</v>
          </cell>
          <cell r="AL347">
            <v>2</v>
          </cell>
          <cell r="AM347">
            <v>99000</v>
          </cell>
          <cell r="AN347">
            <v>41803</v>
          </cell>
          <cell r="AO347">
            <v>25000</v>
          </cell>
          <cell r="AP347">
            <v>23740</v>
          </cell>
          <cell r="AQ347">
            <v>-1260</v>
          </cell>
          <cell r="AR347">
            <v>0</v>
          </cell>
          <cell r="AS347">
            <v>20</v>
          </cell>
          <cell r="AT347">
            <v>0</v>
          </cell>
          <cell r="AU347">
            <v>20</v>
          </cell>
          <cell r="AV347">
            <v>0</v>
          </cell>
          <cell r="AW347">
            <v>23720</v>
          </cell>
        </row>
        <row r="348">
          <cell r="Z348" t="str">
            <v>ELKTHF5518YE</v>
          </cell>
          <cell r="AA348" t="str">
            <v/>
          </cell>
          <cell r="AB348">
            <v>0.16666666666666666</v>
          </cell>
          <cell r="AC348">
            <v>0</v>
          </cell>
          <cell r="AD348">
            <v>1</v>
          </cell>
          <cell r="AE348" t="str">
            <v>OXL</v>
          </cell>
          <cell r="AF348">
            <v>40</v>
          </cell>
          <cell r="AG348" t="str">
            <v>아트인드림</v>
          </cell>
          <cell r="AH348">
            <v>4</v>
          </cell>
          <cell r="AI348" t="str">
            <v>04</v>
          </cell>
          <cell r="AJ348" t="str">
            <v>M</v>
          </cell>
          <cell r="AK348" t="str">
            <v>KR</v>
          </cell>
          <cell r="AL348">
            <v>2</v>
          </cell>
          <cell r="AM348">
            <v>99000</v>
          </cell>
          <cell r="AN348">
            <v>41803</v>
          </cell>
          <cell r="AO348">
            <v>25000</v>
          </cell>
          <cell r="AP348">
            <v>23740</v>
          </cell>
          <cell r="AQ348">
            <v>-1260</v>
          </cell>
          <cell r="AR348">
            <v>0</v>
          </cell>
          <cell r="AS348">
            <v>20</v>
          </cell>
          <cell r="AT348">
            <v>0</v>
          </cell>
          <cell r="AU348">
            <v>20</v>
          </cell>
          <cell r="AV348">
            <v>0</v>
          </cell>
          <cell r="AW348">
            <v>23720</v>
          </cell>
        </row>
        <row r="349">
          <cell r="Z349" t="str">
            <v/>
          </cell>
          <cell r="AA349" t="str">
            <v>R1</v>
          </cell>
          <cell r="AB349">
            <v>2.9999999999999991</v>
          </cell>
          <cell r="AC349">
            <v>0</v>
          </cell>
          <cell r="AD349">
            <v>1</v>
          </cell>
          <cell r="AI349" t="str">
            <v/>
          </cell>
          <cell r="AL349" t="str">
            <v/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 t="str">
            <v/>
          </cell>
          <cell r="AU349">
            <v>0</v>
          </cell>
          <cell r="AV349">
            <v>0</v>
          </cell>
          <cell r="AW349">
            <v>0</v>
          </cell>
        </row>
        <row r="350">
          <cell r="Z350" t="str">
            <v>ELKTLF5510NY</v>
          </cell>
          <cell r="AA350" t="str">
            <v/>
          </cell>
          <cell r="AB350">
            <v>0.16666666666666666</v>
          </cell>
          <cell r="AC350">
            <v>0</v>
          </cell>
          <cell r="AD350">
            <v>1</v>
          </cell>
          <cell r="AE350" t="str">
            <v>XXS</v>
          </cell>
          <cell r="AF350">
            <v>150</v>
          </cell>
          <cell r="AG350" t="str">
            <v>EVERGREEN</v>
          </cell>
          <cell r="AH350">
            <v>3</v>
          </cell>
          <cell r="AI350" t="str">
            <v>03</v>
          </cell>
          <cell r="AJ350" t="str">
            <v>M</v>
          </cell>
          <cell r="AK350" t="str">
            <v>CN</v>
          </cell>
          <cell r="AL350">
            <v>1</v>
          </cell>
          <cell r="AM350">
            <v>69000</v>
          </cell>
          <cell r="AN350">
            <v>41803</v>
          </cell>
          <cell r="AO350">
            <v>12545.454545454544</v>
          </cell>
          <cell r="AP350">
            <v>14165.62</v>
          </cell>
          <cell r="AQ350">
            <v>1620.1654545454567</v>
          </cell>
          <cell r="AR350">
            <v>0</v>
          </cell>
          <cell r="AS350">
            <v>70</v>
          </cell>
          <cell r="AT350">
            <v>0</v>
          </cell>
          <cell r="AU350">
            <v>70</v>
          </cell>
          <cell r="AV350">
            <v>10.8</v>
          </cell>
          <cell r="AW350">
            <v>0</v>
          </cell>
        </row>
        <row r="351">
          <cell r="Z351" t="str">
            <v>ELKTLF5510NY</v>
          </cell>
          <cell r="AA351" t="str">
            <v/>
          </cell>
          <cell r="AB351">
            <v>0.16666666666666666</v>
          </cell>
          <cell r="AC351">
            <v>0</v>
          </cell>
          <cell r="AD351">
            <v>1</v>
          </cell>
          <cell r="AE351" t="str">
            <v>OXS</v>
          </cell>
          <cell r="AF351">
            <v>60</v>
          </cell>
          <cell r="AG351" t="str">
            <v>EVERGREEN</v>
          </cell>
          <cell r="AH351">
            <v>3</v>
          </cell>
          <cell r="AI351" t="str">
            <v>03</v>
          </cell>
          <cell r="AJ351" t="str">
            <v>M</v>
          </cell>
          <cell r="AK351" t="str">
            <v>CN</v>
          </cell>
          <cell r="AL351">
            <v>1</v>
          </cell>
          <cell r="AM351">
            <v>69000</v>
          </cell>
          <cell r="AN351">
            <v>41803</v>
          </cell>
          <cell r="AO351">
            <v>12545.454545454544</v>
          </cell>
          <cell r="AP351">
            <v>14165.62</v>
          </cell>
          <cell r="AQ351">
            <v>1620.1654545454567</v>
          </cell>
          <cell r="AR351">
            <v>0</v>
          </cell>
          <cell r="AS351">
            <v>70</v>
          </cell>
          <cell r="AT351">
            <v>0</v>
          </cell>
          <cell r="AU351">
            <v>70</v>
          </cell>
          <cell r="AV351">
            <v>10.8</v>
          </cell>
          <cell r="AW351">
            <v>0</v>
          </cell>
        </row>
        <row r="352">
          <cell r="Z352" t="str">
            <v>ELKTLF5510NY</v>
          </cell>
          <cell r="AA352" t="str">
            <v/>
          </cell>
          <cell r="AB352">
            <v>0.16666666666666666</v>
          </cell>
          <cell r="AC352">
            <v>0</v>
          </cell>
          <cell r="AD352">
            <v>1</v>
          </cell>
          <cell r="AE352" t="str">
            <v>OSS</v>
          </cell>
          <cell r="AF352">
            <v>75</v>
          </cell>
          <cell r="AG352" t="str">
            <v>EVERGREEN</v>
          </cell>
          <cell r="AH352">
            <v>3</v>
          </cell>
          <cell r="AI352" t="str">
            <v>03</v>
          </cell>
          <cell r="AJ352" t="str">
            <v>M</v>
          </cell>
          <cell r="AK352" t="str">
            <v>CN</v>
          </cell>
          <cell r="AL352">
            <v>1</v>
          </cell>
          <cell r="AM352">
            <v>69000</v>
          </cell>
          <cell r="AN352">
            <v>41803</v>
          </cell>
          <cell r="AO352">
            <v>12545.454545454544</v>
          </cell>
          <cell r="AP352">
            <v>14165.62</v>
          </cell>
          <cell r="AQ352">
            <v>1620.1654545454567</v>
          </cell>
          <cell r="AR352">
            <v>0</v>
          </cell>
          <cell r="AS352">
            <v>70</v>
          </cell>
          <cell r="AT352">
            <v>0</v>
          </cell>
          <cell r="AU352">
            <v>70</v>
          </cell>
          <cell r="AV352">
            <v>10.8</v>
          </cell>
          <cell r="AW352">
            <v>0</v>
          </cell>
        </row>
        <row r="353">
          <cell r="Z353" t="str">
            <v>ELKTLF5510NY</v>
          </cell>
          <cell r="AA353" t="str">
            <v/>
          </cell>
          <cell r="AB353">
            <v>0.16666666666666666</v>
          </cell>
          <cell r="AC353">
            <v>0</v>
          </cell>
          <cell r="AD353">
            <v>1</v>
          </cell>
          <cell r="AE353" t="str">
            <v>OMM</v>
          </cell>
          <cell r="AF353">
            <v>75</v>
          </cell>
          <cell r="AG353" t="str">
            <v>EVERGREEN</v>
          </cell>
          <cell r="AH353">
            <v>3</v>
          </cell>
          <cell r="AI353" t="str">
            <v>03</v>
          </cell>
          <cell r="AJ353" t="str">
            <v>M</v>
          </cell>
          <cell r="AK353" t="str">
            <v>CN</v>
          </cell>
          <cell r="AL353">
            <v>1</v>
          </cell>
          <cell r="AM353">
            <v>69000</v>
          </cell>
          <cell r="AN353">
            <v>41803</v>
          </cell>
          <cell r="AO353">
            <v>12545.454545454544</v>
          </cell>
          <cell r="AP353">
            <v>14165.62</v>
          </cell>
          <cell r="AQ353">
            <v>1620.1654545454567</v>
          </cell>
          <cell r="AR353">
            <v>0</v>
          </cell>
          <cell r="AS353">
            <v>70</v>
          </cell>
          <cell r="AT353">
            <v>0</v>
          </cell>
          <cell r="AU353">
            <v>70</v>
          </cell>
          <cell r="AV353">
            <v>10.8</v>
          </cell>
          <cell r="AW353">
            <v>0</v>
          </cell>
        </row>
        <row r="354">
          <cell r="Z354" t="str">
            <v>ELKTLF5510NY</v>
          </cell>
          <cell r="AA354" t="str">
            <v/>
          </cell>
          <cell r="AB354">
            <v>0.16666666666666666</v>
          </cell>
          <cell r="AC354">
            <v>0</v>
          </cell>
          <cell r="AD354">
            <v>1</v>
          </cell>
          <cell r="AE354" t="str">
            <v>OLL</v>
          </cell>
          <cell r="AF354">
            <v>45</v>
          </cell>
          <cell r="AG354" t="str">
            <v>EVERGREEN</v>
          </cell>
          <cell r="AH354">
            <v>3</v>
          </cell>
          <cell r="AI354" t="str">
            <v>03</v>
          </cell>
          <cell r="AJ354" t="str">
            <v>M</v>
          </cell>
          <cell r="AK354" t="str">
            <v>CN</v>
          </cell>
          <cell r="AL354">
            <v>1</v>
          </cell>
          <cell r="AM354">
            <v>69000</v>
          </cell>
          <cell r="AN354">
            <v>41803</v>
          </cell>
          <cell r="AO354">
            <v>12545.454545454544</v>
          </cell>
          <cell r="AP354">
            <v>14165.62</v>
          </cell>
          <cell r="AQ354">
            <v>1620.1654545454567</v>
          </cell>
          <cell r="AR354">
            <v>0</v>
          </cell>
          <cell r="AS354">
            <v>70</v>
          </cell>
          <cell r="AT354">
            <v>0</v>
          </cell>
          <cell r="AU354">
            <v>70</v>
          </cell>
          <cell r="AV354">
            <v>10.8</v>
          </cell>
          <cell r="AW354">
            <v>0</v>
          </cell>
        </row>
        <row r="355">
          <cell r="Z355" t="str">
            <v>ELKTLF5510NY</v>
          </cell>
          <cell r="AA355" t="str">
            <v/>
          </cell>
          <cell r="AB355">
            <v>0.16666666666666666</v>
          </cell>
          <cell r="AC355">
            <v>0</v>
          </cell>
          <cell r="AD355">
            <v>1</v>
          </cell>
          <cell r="AE355" t="str">
            <v>OXL</v>
          </cell>
          <cell r="AF355">
            <v>45</v>
          </cell>
          <cell r="AG355" t="str">
            <v>EVERGREEN</v>
          </cell>
          <cell r="AH355">
            <v>3</v>
          </cell>
          <cell r="AI355" t="str">
            <v>03</v>
          </cell>
          <cell r="AJ355" t="str">
            <v>M</v>
          </cell>
          <cell r="AK355" t="str">
            <v>CN</v>
          </cell>
          <cell r="AL355">
            <v>1</v>
          </cell>
          <cell r="AM355">
            <v>69000</v>
          </cell>
          <cell r="AN355">
            <v>41803</v>
          </cell>
          <cell r="AO355">
            <v>12545.454545454544</v>
          </cell>
          <cell r="AP355">
            <v>14165.62</v>
          </cell>
          <cell r="AQ355">
            <v>1620.1654545454567</v>
          </cell>
          <cell r="AR355">
            <v>0</v>
          </cell>
          <cell r="AS355">
            <v>70</v>
          </cell>
          <cell r="AT355">
            <v>0</v>
          </cell>
          <cell r="AU355">
            <v>70</v>
          </cell>
          <cell r="AV355">
            <v>10.8</v>
          </cell>
          <cell r="AW355">
            <v>0</v>
          </cell>
        </row>
        <row r="356">
          <cell r="Z356" t="str">
            <v>ELKTLF5521RE</v>
          </cell>
          <cell r="AA356" t="str">
            <v/>
          </cell>
          <cell r="AB356">
            <v>0.16666666666666666</v>
          </cell>
          <cell r="AC356">
            <v>0</v>
          </cell>
          <cell r="AD356">
            <v>1</v>
          </cell>
          <cell r="AE356" t="str">
            <v>XXS</v>
          </cell>
          <cell r="AF356">
            <v>150</v>
          </cell>
          <cell r="AG356" t="str">
            <v>EVERGREEN</v>
          </cell>
          <cell r="AH356">
            <v>3</v>
          </cell>
          <cell r="AI356" t="str">
            <v>03</v>
          </cell>
          <cell r="AJ356" t="str">
            <v>M</v>
          </cell>
          <cell r="AK356" t="str">
            <v>CN</v>
          </cell>
          <cell r="AL356">
            <v>1</v>
          </cell>
          <cell r="AM356">
            <v>69000</v>
          </cell>
          <cell r="AN356">
            <v>41803</v>
          </cell>
          <cell r="AO356">
            <v>12545.454545454544</v>
          </cell>
          <cell r="AP356">
            <v>13774.074999999999</v>
          </cell>
          <cell r="AQ356">
            <v>1228.6204545454548</v>
          </cell>
          <cell r="AR356">
            <v>0</v>
          </cell>
          <cell r="AS356">
            <v>70</v>
          </cell>
          <cell r="AT356">
            <v>0</v>
          </cell>
          <cell r="AU356">
            <v>70</v>
          </cell>
          <cell r="AV356">
            <v>10.5</v>
          </cell>
          <cell r="AW356">
            <v>0</v>
          </cell>
        </row>
        <row r="357">
          <cell r="Z357" t="str">
            <v>ELKTLF5521RE</v>
          </cell>
          <cell r="AA357" t="str">
            <v/>
          </cell>
          <cell r="AB357">
            <v>0.16666666666666666</v>
          </cell>
          <cell r="AC357">
            <v>0</v>
          </cell>
          <cell r="AD357">
            <v>1</v>
          </cell>
          <cell r="AE357" t="str">
            <v>OXS</v>
          </cell>
          <cell r="AF357">
            <v>60</v>
          </cell>
          <cell r="AG357" t="str">
            <v>EVERGREEN</v>
          </cell>
          <cell r="AH357">
            <v>3</v>
          </cell>
          <cell r="AI357" t="str">
            <v>03</v>
          </cell>
          <cell r="AJ357" t="str">
            <v>M</v>
          </cell>
          <cell r="AK357" t="str">
            <v>CN</v>
          </cell>
          <cell r="AL357">
            <v>1</v>
          </cell>
          <cell r="AM357">
            <v>69000</v>
          </cell>
          <cell r="AN357">
            <v>41803</v>
          </cell>
          <cell r="AO357">
            <v>12545.454545454544</v>
          </cell>
          <cell r="AP357">
            <v>13774.074999999999</v>
          </cell>
          <cell r="AQ357">
            <v>1228.6204545454548</v>
          </cell>
          <cell r="AR357">
            <v>0</v>
          </cell>
          <cell r="AS357">
            <v>70</v>
          </cell>
          <cell r="AT357">
            <v>0</v>
          </cell>
          <cell r="AU357">
            <v>70</v>
          </cell>
          <cell r="AV357">
            <v>10.5</v>
          </cell>
          <cell r="AW357">
            <v>0</v>
          </cell>
        </row>
        <row r="358">
          <cell r="Z358" t="str">
            <v>ELKTLF5521RE</v>
          </cell>
          <cell r="AA358" t="str">
            <v/>
          </cell>
          <cell r="AB358">
            <v>0.16666666666666666</v>
          </cell>
          <cell r="AC358">
            <v>0</v>
          </cell>
          <cell r="AD358">
            <v>1</v>
          </cell>
          <cell r="AE358" t="str">
            <v>OSS</v>
          </cell>
          <cell r="AF358">
            <v>75</v>
          </cell>
          <cell r="AG358" t="str">
            <v>EVERGREEN</v>
          </cell>
          <cell r="AH358">
            <v>3</v>
          </cell>
          <cell r="AI358" t="str">
            <v>03</v>
          </cell>
          <cell r="AJ358" t="str">
            <v>M</v>
          </cell>
          <cell r="AK358" t="str">
            <v>CN</v>
          </cell>
          <cell r="AL358">
            <v>1</v>
          </cell>
          <cell r="AM358">
            <v>69000</v>
          </cell>
          <cell r="AN358">
            <v>41803</v>
          </cell>
          <cell r="AO358">
            <v>12545.454545454544</v>
          </cell>
          <cell r="AP358">
            <v>13774.074999999999</v>
          </cell>
          <cell r="AQ358">
            <v>1228.6204545454548</v>
          </cell>
          <cell r="AR358">
            <v>0</v>
          </cell>
          <cell r="AS358">
            <v>70</v>
          </cell>
          <cell r="AT358">
            <v>0</v>
          </cell>
          <cell r="AU358">
            <v>70</v>
          </cell>
          <cell r="AV358">
            <v>10.5</v>
          </cell>
          <cell r="AW358">
            <v>0</v>
          </cell>
        </row>
        <row r="359">
          <cell r="Z359" t="str">
            <v>ELKTLF5521RE</v>
          </cell>
          <cell r="AA359" t="str">
            <v/>
          </cell>
          <cell r="AB359">
            <v>0.16666666666666666</v>
          </cell>
          <cell r="AC359">
            <v>0</v>
          </cell>
          <cell r="AD359">
            <v>1</v>
          </cell>
          <cell r="AE359" t="str">
            <v>OMM</v>
          </cell>
          <cell r="AF359">
            <v>75</v>
          </cell>
          <cell r="AG359" t="str">
            <v>EVERGREEN</v>
          </cell>
          <cell r="AH359">
            <v>3</v>
          </cell>
          <cell r="AI359" t="str">
            <v>03</v>
          </cell>
          <cell r="AJ359" t="str">
            <v>M</v>
          </cell>
          <cell r="AK359" t="str">
            <v>CN</v>
          </cell>
          <cell r="AL359">
            <v>1</v>
          </cell>
          <cell r="AM359">
            <v>69000</v>
          </cell>
          <cell r="AN359">
            <v>41803</v>
          </cell>
          <cell r="AO359">
            <v>12545.454545454544</v>
          </cell>
          <cell r="AP359">
            <v>13774.074999999999</v>
          </cell>
          <cell r="AQ359">
            <v>1228.6204545454548</v>
          </cell>
          <cell r="AR359">
            <v>0</v>
          </cell>
          <cell r="AS359">
            <v>70</v>
          </cell>
          <cell r="AT359">
            <v>0</v>
          </cell>
          <cell r="AU359">
            <v>70</v>
          </cell>
          <cell r="AV359">
            <v>10.5</v>
          </cell>
          <cell r="AW359">
            <v>0</v>
          </cell>
        </row>
        <row r="360">
          <cell r="Z360" t="str">
            <v>ELKTLF5521RE</v>
          </cell>
          <cell r="AA360" t="str">
            <v/>
          </cell>
          <cell r="AB360">
            <v>0.16666666666666666</v>
          </cell>
          <cell r="AC360">
            <v>0</v>
          </cell>
          <cell r="AD360">
            <v>1</v>
          </cell>
          <cell r="AE360" t="str">
            <v>OLL</v>
          </cell>
          <cell r="AF360">
            <v>45</v>
          </cell>
          <cell r="AG360" t="str">
            <v>EVERGREEN</v>
          </cell>
          <cell r="AH360">
            <v>3</v>
          </cell>
          <cell r="AI360" t="str">
            <v>03</v>
          </cell>
          <cell r="AJ360" t="str">
            <v>M</v>
          </cell>
          <cell r="AK360" t="str">
            <v>CN</v>
          </cell>
          <cell r="AL360">
            <v>1</v>
          </cell>
          <cell r="AM360">
            <v>69000</v>
          </cell>
          <cell r="AN360">
            <v>41803</v>
          </cell>
          <cell r="AO360">
            <v>12545.454545454544</v>
          </cell>
          <cell r="AP360">
            <v>13774.074999999999</v>
          </cell>
          <cell r="AQ360">
            <v>1228.6204545454548</v>
          </cell>
          <cell r="AR360">
            <v>0</v>
          </cell>
          <cell r="AS360">
            <v>70</v>
          </cell>
          <cell r="AT360">
            <v>0</v>
          </cell>
          <cell r="AU360">
            <v>70</v>
          </cell>
          <cell r="AV360">
            <v>10.5</v>
          </cell>
          <cell r="AW360">
            <v>0</v>
          </cell>
        </row>
        <row r="361">
          <cell r="Z361" t="str">
            <v>ELKTLF5521RE</v>
          </cell>
          <cell r="AA361" t="str">
            <v/>
          </cell>
          <cell r="AB361">
            <v>0.16666666666666666</v>
          </cell>
          <cell r="AC361">
            <v>0</v>
          </cell>
          <cell r="AD361">
            <v>1</v>
          </cell>
          <cell r="AE361" t="str">
            <v>OXL</v>
          </cell>
          <cell r="AF361">
            <v>45</v>
          </cell>
          <cell r="AG361" t="str">
            <v>EVERGREEN</v>
          </cell>
          <cell r="AH361">
            <v>3</v>
          </cell>
          <cell r="AI361" t="str">
            <v>03</v>
          </cell>
          <cell r="AJ361" t="str">
            <v>M</v>
          </cell>
          <cell r="AK361" t="str">
            <v>CN</v>
          </cell>
          <cell r="AL361">
            <v>1</v>
          </cell>
          <cell r="AM361">
            <v>69000</v>
          </cell>
          <cell r="AN361">
            <v>41803</v>
          </cell>
          <cell r="AO361">
            <v>12545.454545454544</v>
          </cell>
          <cell r="AP361">
            <v>13774.074999999999</v>
          </cell>
          <cell r="AQ361">
            <v>1228.6204545454548</v>
          </cell>
          <cell r="AR361">
            <v>0</v>
          </cell>
          <cell r="AS361">
            <v>70</v>
          </cell>
          <cell r="AT361">
            <v>0</v>
          </cell>
          <cell r="AU361">
            <v>70</v>
          </cell>
          <cell r="AV361">
            <v>10.5</v>
          </cell>
          <cell r="AW361">
            <v>0</v>
          </cell>
        </row>
        <row r="362">
          <cell r="Z362" t="str">
            <v>ELKTHF5522BL</v>
          </cell>
          <cell r="AA362" t="str">
            <v/>
          </cell>
          <cell r="AB362">
            <v>0.16666666666666666</v>
          </cell>
          <cell r="AC362">
            <v>0</v>
          </cell>
          <cell r="AD362">
            <v>1</v>
          </cell>
          <cell r="AE362" t="str">
            <v>XXS</v>
          </cell>
          <cell r="AF362">
            <v>150</v>
          </cell>
          <cell r="AG362" t="str">
            <v>EVERGREEN</v>
          </cell>
          <cell r="AH362">
            <v>3</v>
          </cell>
          <cell r="AI362" t="str">
            <v>03</v>
          </cell>
          <cell r="AJ362" t="str">
            <v>M</v>
          </cell>
          <cell r="AK362" t="str">
            <v>CN</v>
          </cell>
          <cell r="AL362">
            <v>1</v>
          </cell>
          <cell r="AM362">
            <v>79000</v>
          </cell>
          <cell r="AN362">
            <v>41803</v>
          </cell>
          <cell r="AO362">
            <v>14363.636363636362</v>
          </cell>
          <cell r="AP362">
            <v>15079.225</v>
          </cell>
          <cell r="AQ362">
            <v>715.58863636363822</v>
          </cell>
          <cell r="AR362">
            <v>0</v>
          </cell>
          <cell r="AS362">
            <v>70</v>
          </cell>
          <cell r="AT362">
            <v>0</v>
          </cell>
          <cell r="AU362">
            <v>70</v>
          </cell>
          <cell r="AV362">
            <v>11.5</v>
          </cell>
          <cell r="AW362">
            <v>0</v>
          </cell>
        </row>
        <row r="363">
          <cell r="Z363" t="str">
            <v>ELKTHF5522BL</v>
          </cell>
          <cell r="AA363" t="str">
            <v/>
          </cell>
          <cell r="AB363">
            <v>0.16666666666666666</v>
          </cell>
          <cell r="AC363">
            <v>0</v>
          </cell>
          <cell r="AD363">
            <v>1</v>
          </cell>
          <cell r="AE363" t="str">
            <v>OXS</v>
          </cell>
          <cell r="AF363">
            <v>45</v>
          </cell>
          <cell r="AG363" t="str">
            <v>EVERGREEN</v>
          </cell>
          <cell r="AH363">
            <v>3</v>
          </cell>
          <cell r="AI363" t="str">
            <v>03</v>
          </cell>
          <cell r="AJ363" t="str">
            <v>M</v>
          </cell>
          <cell r="AK363" t="str">
            <v>CN</v>
          </cell>
          <cell r="AL363">
            <v>1</v>
          </cell>
          <cell r="AM363">
            <v>79000</v>
          </cell>
          <cell r="AN363">
            <v>41803</v>
          </cell>
          <cell r="AO363">
            <v>14363.636363636362</v>
          </cell>
          <cell r="AP363">
            <v>15079.225</v>
          </cell>
          <cell r="AQ363">
            <v>715.58863636363822</v>
          </cell>
          <cell r="AR363">
            <v>0</v>
          </cell>
          <cell r="AS363">
            <v>70</v>
          </cell>
          <cell r="AT363">
            <v>0</v>
          </cell>
          <cell r="AU363">
            <v>70</v>
          </cell>
          <cell r="AV363">
            <v>11.5</v>
          </cell>
          <cell r="AW363">
            <v>0</v>
          </cell>
        </row>
        <row r="364">
          <cell r="Z364" t="str">
            <v>ELKTHF5522BL</v>
          </cell>
          <cell r="AA364" t="str">
            <v/>
          </cell>
          <cell r="AB364">
            <v>0.16666666666666666</v>
          </cell>
          <cell r="AC364">
            <v>0</v>
          </cell>
          <cell r="AD364">
            <v>1</v>
          </cell>
          <cell r="AE364" t="str">
            <v>OSS</v>
          </cell>
          <cell r="AF364">
            <v>75</v>
          </cell>
          <cell r="AG364" t="str">
            <v>EVERGREEN</v>
          </cell>
          <cell r="AH364">
            <v>3</v>
          </cell>
          <cell r="AI364" t="str">
            <v>03</v>
          </cell>
          <cell r="AJ364" t="str">
            <v>M</v>
          </cell>
          <cell r="AK364" t="str">
            <v>CN</v>
          </cell>
          <cell r="AL364">
            <v>1</v>
          </cell>
          <cell r="AM364">
            <v>79000</v>
          </cell>
          <cell r="AN364">
            <v>41803</v>
          </cell>
          <cell r="AO364">
            <v>14363.636363636362</v>
          </cell>
          <cell r="AP364">
            <v>15079.225</v>
          </cell>
          <cell r="AQ364">
            <v>715.58863636363822</v>
          </cell>
          <cell r="AR364">
            <v>0</v>
          </cell>
          <cell r="AS364">
            <v>70</v>
          </cell>
          <cell r="AT364">
            <v>0</v>
          </cell>
          <cell r="AU364">
            <v>70</v>
          </cell>
          <cell r="AV364">
            <v>11.5</v>
          </cell>
          <cell r="AW364">
            <v>0</v>
          </cell>
        </row>
        <row r="365">
          <cell r="Z365" t="str">
            <v>ELKTHF5522BL</v>
          </cell>
          <cell r="AA365" t="str">
            <v/>
          </cell>
          <cell r="AB365">
            <v>0.16666666666666666</v>
          </cell>
          <cell r="AC365">
            <v>0</v>
          </cell>
          <cell r="AD365">
            <v>1</v>
          </cell>
          <cell r="AE365" t="str">
            <v>OMM</v>
          </cell>
          <cell r="AF365">
            <v>75</v>
          </cell>
          <cell r="AG365" t="str">
            <v>EVERGREEN</v>
          </cell>
          <cell r="AH365">
            <v>3</v>
          </cell>
          <cell r="AI365" t="str">
            <v>03</v>
          </cell>
          <cell r="AJ365" t="str">
            <v>M</v>
          </cell>
          <cell r="AK365" t="str">
            <v>CN</v>
          </cell>
          <cell r="AL365">
            <v>1</v>
          </cell>
          <cell r="AM365">
            <v>79000</v>
          </cell>
          <cell r="AN365">
            <v>41803</v>
          </cell>
          <cell r="AO365">
            <v>14363.636363636362</v>
          </cell>
          <cell r="AP365">
            <v>15079.225</v>
          </cell>
          <cell r="AQ365">
            <v>715.58863636363822</v>
          </cell>
          <cell r="AR365">
            <v>0</v>
          </cell>
          <cell r="AS365">
            <v>70</v>
          </cell>
          <cell r="AT365">
            <v>0</v>
          </cell>
          <cell r="AU365">
            <v>70</v>
          </cell>
          <cell r="AV365">
            <v>11.5</v>
          </cell>
          <cell r="AW365">
            <v>0</v>
          </cell>
        </row>
        <row r="366">
          <cell r="Z366" t="str">
            <v>ELKTHF5522BL</v>
          </cell>
          <cell r="AA366" t="str">
            <v/>
          </cell>
          <cell r="AB366">
            <v>0.16666666666666666</v>
          </cell>
          <cell r="AC366">
            <v>0</v>
          </cell>
          <cell r="AD366">
            <v>1</v>
          </cell>
          <cell r="AE366" t="str">
            <v>OLL</v>
          </cell>
          <cell r="AF366">
            <v>45</v>
          </cell>
          <cell r="AG366" t="str">
            <v>EVERGREEN</v>
          </cell>
          <cell r="AH366">
            <v>3</v>
          </cell>
          <cell r="AI366" t="str">
            <v>03</v>
          </cell>
          <cell r="AJ366" t="str">
            <v>M</v>
          </cell>
          <cell r="AK366" t="str">
            <v>CN</v>
          </cell>
          <cell r="AL366">
            <v>1</v>
          </cell>
          <cell r="AM366">
            <v>79000</v>
          </cell>
          <cell r="AN366">
            <v>41803</v>
          </cell>
          <cell r="AO366">
            <v>14363.636363636362</v>
          </cell>
          <cell r="AP366">
            <v>15079.225</v>
          </cell>
          <cell r="AQ366">
            <v>715.58863636363822</v>
          </cell>
          <cell r="AR366">
            <v>0</v>
          </cell>
          <cell r="AS366">
            <v>70</v>
          </cell>
          <cell r="AT366">
            <v>0</v>
          </cell>
          <cell r="AU366">
            <v>70</v>
          </cell>
          <cell r="AV366">
            <v>11.5</v>
          </cell>
          <cell r="AW366">
            <v>0</v>
          </cell>
        </row>
        <row r="367">
          <cell r="Z367" t="str">
            <v>ELKTHF5522BL</v>
          </cell>
          <cell r="AA367" t="str">
            <v/>
          </cell>
          <cell r="AB367">
            <v>0.16666666666666666</v>
          </cell>
          <cell r="AC367">
            <v>0</v>
          </cell>
          <cell r="AD367">
            <v>1</v>
          </cell>
          <cell r="AE367" t="str">
            <v>OXL</v>
          </cell>
          <cell r="AF367">
            <v>40</v>
          </cell>
          <cell r="AG367" t="str">
            <v>EVERGREEN</v>
          </cell>
          <cell r="AH367">
            <v>3</v>
          </cell>
          <cell r="AI367" t="str">
            <v>03</v>
          </cell>
          <cell r="AJ367" t="str">
            <v>M</v>
          </cell>
          <cell r="AK367" t="str">
            <v>CN</v>
          </cell>
          <cell r="AL367">
            <v>1</v>
          </cell>
          <cell r="AM367">
            <v>79000</v>
          </cell>
          <cell r="AN367">
            <v>41803</v>
          </cell>
          <cell r="AO367">
            <v>14363.636363636362</v>
          </cell>
          <cell r="AP367">
            <v>15079.225</v>
          </cell>
          <cell r="AQ367">
            <v>715.58863636363822</v>
          </cell>
          <cell r="AR367">
            <v>0</v>
          </cell>
          <cell r="AS367">
            <v>70</v>
          </cell>
          <cell r="AT367">
            <v>0</v>
          </cell>
          <cell r="AU367">
            <v>70</v>
          </cell>
          <cell r="AV367">
            <v>11.5</v>
          </cell>
          <cell r="AW367">
            <v>0</v>
          </cell>
        </row>
        <row r="368">
          <cell r="Z368" t="str">
            <v>ELKTHF5522PK</v>
          </cell>
          <cell r="AA368" t="str">
            <v/>
          </cell>
          <cell r="AB368">
            <v>0.16666666666666666</v>
          </cell>
          <cell r="AC368">
            <v>0</v>
          </cell>
          <cell r="AD368">
            <v>1</v>
          </cell>
          <cell r="AE368" t="str">
            <v>XXS</v>
          </cell>
          <cell r="AF368">
            <v>150</v>
          </cell>
          <cell r="AG368" t="str">
            <v>EVERGREEN</v>
          </cell>
          <cell r="AH368">
            <v>3</v>
          </cell>
          <cell r="AI368" t="str">
            <v>03</v>
          </cell>
          <cell r="AJ368" t="str">
            <v>M</v>
          </cell>
          <cell r="AK368" t="str">
            <v>CN</v>
          </cell>
          <cell r="AL368">
            <v>1</v>
          </cell>
          <cell r="AM368">
            <v>79000</v>
          </cell>
          <cell r="AN368">
            <v>41803</v>
          </cell>
          <cell r="AO368">
            <v>14363.636363636362</v>
          </cell>
          <cell r="AP368">
            <v>15079.225</v>
          </cell>
          <cell r="AQ368">
            <v>715.58863636363822</v>
          </cell>
          <cell r="AR368">
            <v>0</v>
          </cell>
          <cell r="AS368">
            <v>70</v>
          </cell>
          <cell r="AT368">
            <v>0</v>
          </cell>
          <cell r="AU368">
            <v>70</v>
          </cell>
          <cell r="AV368">
            <v>11.5</v>
          </cell>
          <cell r="AW368">
            <v>0</v>
          </cell>
        </row>
        <row r="369">
          <cell r="Z369" t="str">
            <v>ELKTHF5522PK</v>
          </cell>
          <cell r="AA369" t="str">
            <v/>
          </cell>
          <cell r="AB369">
            <v>0.16666666666666666</v>
          </cell>
          <cell r="AC369">
            <v>0</v>
          </cell>
          <cell r="AD369">
            <v>1</v>
          </cell>
          <cell r="AE369" t="str">
            <v>OXS</v>
          </cell>
          <cell r="AF369">
            <v>45</v>
          </cell>
          <cell r="AG369" t="str">
            <v>EVERGREEN</v>
          </cell>
          <cell r="AH369">
            <v>3</v>
          </cell>
          <cell r="AI369" t="str">
            <v>03</v>
          </cell>
          <cell r="AJ369" t="str">
            <v>M</v>
          </cell>
          <cell r="AK369" t="str">
            <v>CN</v>
          </cell>
          <cell r="AL369">
            <v>1</v>
          </cell>
          <cell r="AM369">
            <v>79000</v>
          </cell>
          <cell r="AN369">
            <v>41803</v>
          </cell>
          <cell r="AO369">
            <v>14363.636363636362</v>
          </cell>
          <cell r="AP369">
            <v>15079.225</v>
          </cell>
          <cell r="AQ369">
            <v>715.58863636363822</v>
          </cell>
          <cell r="AR369">
            <v>0</v>
          </cell>
          <cell r="AS369">
            <v>70</v>
          </cell>
          <cell r="AT369">
            <v>0</v>
          </cell>
          <cell r="AU369">
            <v>70</v>
          </cell>
          <cell r="AV369">
            <v>11.5</v>
          </cell>
          <cell r="AW369">
            <v>0</v>
          </cell>
        </row>
        <row r="370">
          <cell r="Z370" t="str">
            <v>ELKTHF5522PK</v>
          </cell>
          <cell r="AA370" t="str">
            <v/>
          </cell>
          <cell r="AB370">
            <v>0.16666666666666666</v>
          </cell>
          <cell r="AC370">
            <v>0</v>
          </cell>
          <cell r="AD370">
            <v>1</v>
          </cell>
          <cell r="AE370" t="str">
            <v>OSS</v>
          </cell>
          <cell r="AF370">
            <v>75</v>
          </cell>
          <cell r="AG370" t="str">
            <v>EVERGREEN</v>
          </cell>
          <cell r="AH370">
            <v>3</v>
          </cell>
          <cell r="AI370" t="str">
            <v>03</v>
          </cell>
          <cell r="AJ370" t="str">
            <v>M</v>
          </cell>
          <cell r="AK370" t="str">
            <v>CN</v>
          </cell>
          <cell r="AL370">
            <v>1</v>
          </cell>
          <cell r="AM370">
            <v>79000</v>
          </cell>
          <cell r="AN370">
            <v>41803</v>
          </cell>
          <cell r="AO370">
            <v>14363.636363636362</v>
          </cell>
          <cell r="AP370">
            <v>15079.225</v>
          </cell>
          <cell r="AQ370">
            <v>715.58863636363822</v>
          </cell>
          <cell r="AR370">
            <v>0</v>
          </cell>
          <cell r="AS370">
            <v>70</v>
          </cell>
          <cell r="AT370">
            <v>0</v>
          </cell>
          <cell r="AU370">
            <v>70</v>
          </cell>
          <cell r="AV370">
            <v>11.5</v>
          </cell>
          <cell r="AW370">
            <v>0</v>
          </cell>
        </row>
        <row r="371">
          <cell r="Z371" t="str">
            <v>ELKTHF5522PK</v>
          </cell>
          <cell r="AA371" t="str">
            <v/>
          </cell>
          <cell r="AB371">
            <v>0.16666666666666666</v>
          </cell>
          <cell r="AC371">
            <v>0</v>
          </cell>
          <cell r="AD371">
            <v>1</v>
          </cell>
          <cell r="AE371" t="str">
            <v>OMM</v>
          </cell>
          <cell r="AF371">
            <v>75</v>
          </cell>
          <cell r="AG371" t="str">
            <v>EVERGREEN</v>
          </cell>
          <cell r="AH371">
            <v>3</v>
          </cell>
          <cell r="AI371" t="str">
            <v>03</v>
          </cell>
          <cell r="AJ371" t="str">
            <v>M</v>
          </cell>
          <cell r="AK371" t="str">
            <v>CN</v>
          </cell>
          <cell r="AL371">
            <v>1</v>
          </cell>
          <cell r="AM371">
            <v>79000</v>
          </cell>
          <cell r="AN371">
            <v>41803</v>
          </cell>
          <cell r="AO371">
            <v>14363.636363636362</v>
          </cell>
          <cell r="AP371">
            <v>15079.225</v>
          </cell>
          <cell r="AQ371">
            <v>715.58863636363822</v>
          </cell>
          <cell r="AR371">
            <v>0</v>
          </cell>
          <cell r="AS371">
            <v>70</v>
          </cell>
          <cell r="AT371">
            <v>0</v>
          </cell>
          <cell r="AU371">
            <v>70</v>
          </cell>
          <cell r="AV371">
            <v>11.5</v>
          </cell>
          <cell r="AW371">
            <v>0</v>
          </cell>
        </row>
        <row r="372">
          <cell r="Z372" t="str">
            <v>ELKTHF5522PK</v>
          </cell>
          <cell r="AA372" t="str">
            <v/>
          </cell>
          <cell r="AB372">
            <v>0.16666666666666666</v>
          </cell>
          <cell r="AC372">
            <v>0</v>
          </cell>
          <cell r="AD372">
            <v>1</v>
          </cell>
          <cell r="AE372" t="str">
            <v>OLL</v>
          </cell>
          <cell r="AF372">
            <v>45</v>
          </cell>
          <cell r="AG372" t="str">
            <v>EVERGREEN</v>
          </cell>
          <cell r="AH372">
            <v>3</v>
          </cell>
          <cell r="AI372" t="str">
            <v>03</v>
          </cell>
          <cell r="AJ372" t="str">
            <v>M</v>
          </cell>
          <cell r="AK372" t="str">
            <v>CN</v>
          </cell>
          <cell r="AL372">
            <v>1</v>
          </cell>
          <cell r="AM372">
            <v>79000</v>
          </cell>
          <cell r="AN372">
            <v>41803</v>
          </cell>
          <cell r="AO372">
            <v>14363.636363636362</v>
          </cell>
          <cell r="AP372">
            <v>15079.225</v>
          </cell>
          <cell r="AQ372">
            <v>715.58863636363822</v>
          </cell>
          <cell r="AR372">
            <v>0</v>
          </cell>
          <cell r="AS372">
            <v>70</v>
          </cell>
          <cell r="AT372">
            <v>0</v>
          </cell>
          <cell r="AU372">
            <v>70</v>
          </cell>
          <cell r="AV372">
            <v>11.5</v>
          </cell>
          <cell r="AW372">
            <v>0</v>
          </cell>
        </row>
        <row r="373">
          <cell r="Z373" t="str">
            <v>ELKTHF5522PK</v>
          </cell>
          <cell r="AA373" t="str">
            <v/>
          </cell>
          <cell r="AB373">
            <v>0.16666666666666666</v>
          </cell>
          <cell r="AC373">
            <v>0</v>
          </cell>
          <cell r="AD373">
            <v>1</v>
          </cell>
          <cell r="AE373" t="str">
            <v>OXL</v>
          </cell>
          <cell r="AF373">
            <v>40</v>
          </cell>
          <cell r="AG373" t="str">
            <v>EVERGREEN</v>
          </cell>
          <cell r="AH373">
            <v>3</v>
          </cell>
          <cell r="AI373" t="str">
            <v>03</v>
          </cell>
          <cell r="AJ373" t="str">
            <v>M</v>
          </cell>
          <cell r="AK373" t="str">
            <v>CN</v>
          </cell>
          <cell r="AL373">
            <v>1</v>
          </cell>
          <cell r="AM373">
            <v>79000</v>
          </cell>
          <cell r="AN373">
            <v>41803</v>
          </cell>
          <cell r="AO373">
            <v>14363.636363636362</v>
          </cell>
          <cell r="AP373">
            <v>15079.225</v>
          </cell>
          <cell r="AQ373">
            <v>715.58863636363822</v>
          </cell>
          <cell r="AR373">
            <v>0</v>
          </cell>
          <cell r="AS373">
            <v>70</v>
          </cell>
          <cell r="AT373">
            <v>0</v>
          </cell>
          <cell r="AU373">
            <v>70</v>
          </cell>
          <cell r="AV373">
            <v>11.5</v>
          </cell>
          <cell r="AW373">
            <v>0</v>
          </cell>
        </row>
        <row r="374">
          <cell r="Z374" t="str">
            <v>ELKPTF5524BK</v>
          </cell>
          <cell r="AA374" t="str">
            <v/>
          </cell>
          <cell r="AB374">
            <v>0.2</v>
          </cell>
          <cell r="AC374">
            <v>0</v>
          </cell>
          <cell r="AD374">
            <v>1</v>
          </cell>
          <cell r="AE374" t="str">
            <v>OXS</v>
          </cell>
          <cell r="AF374">
            <v>75</v>
          </cell>
          <cell r="AG374" t="str">
            <v>EVERGREEN</v>
          </cell>
          <cell r="AH374">
            <v>3</v>
          </cell>
          <cell r="AI374" t="str">
            <v>03</v>
          </cell>
          <cell r="AJ374" t="str">
            <v>M</v>
          </cell>
          <cell r="AK374" t="str">
            <v>CN</v>
          </cell>
          <cell r="AL374">
            <v>1</v>
          </cell>
          <cell r="AM374">
            <v>75000</v>
          </cell>
          <cell r="AN374">
            <v>41803</v>
          </cell>
          <cell r="AO374">
            <v>13636.363636363636</v>
          </cell>
          <cell r="AP374">
            <v>16384.375</v>
          </cell>
          <cell r="AQ374">
            <v>2748.011363636364</v>
          </cell>
          <cell r="AR374">
            <v>0</v>
          </cell>
          <cell r="AS374">
            <v>70</v>
          </cell>
          <cell r="AT374">
            <v>0</v>
          </cell>
          <cell r="AU374">
            <v>70</v>
          </cell>
          <cell r="AV374">
            <v>12.5</v>
          </cell>
          <cell r="AW374">
            <v>0</v>
          </cell>
        </row>
        <row r="375">
          <cell r="Z375" t="str">
            <v>ELKPTF5524BK</v>
          </cell>
          <cell r="AA375" t="str">
            <v/>
          </cell>
          <cell r="AB375">
            <v>0.2</v>
          </cell>
          <cell r="AC375">
            <v>0</v>
          </cell>
          <cell r="AD375">
            <v>1</v>
          </cell>
          <cell r="AE375" t="str">
            <v>OSS</v>
          </cell>
          <cell r="AF375">
            <v>75</v>
          </cell>
          <cell r="AG375" t="str">
            <v>EVERGREEN</v>
          </cell>
          <cell r="AH375">
            <v>3</v>
          </cell>
          <cell r="AI375" t="str">
            <v>03</v>
          </cell>
          <cell r="AJ375" t="str">
            <v>M</v>
          </cell>
          <cell r="AK375" t="str">
            <v>CN</v>
          </cell>
          <cell r="AL375">
            <v>1</v>
          </cell>
          <cell r="AM375">
            <v>75000</v>
          </cell>
          <cell r="AN375">
            <v>41803</v>
          </cell>
          <cell r="AO375">
            <v>13636.363636363636</v>
          </cell>
          <cell r="AP375">
            <v>16384.375</v>
          </cell>
          <cell r="AQ375">
            <v>2748.011363636364</v>
          </cell>
          <cell r="AR375">
            <v>0</v>
          </cell>
          <cell r="AS375">
            <v>70</v>
          </cell>
          <cell r="AT375">
            <v>0</v>
          </cell>
          <cell r="AU375">
            <v>70</v>
          </cell>
          <cell r="AV375">
            <v>12.5</v>
          </cell>
          <cell r="AW375">
            <v>0</v>
          </cell>
        </row>
        <row r="376">
          <cell r="Z376" t="str">
            <v>ELKPTF5524BK</v>
          </cell>
          <cell r="AA376" t="str">
            <v/>
          </cell>
          <cell r="AB376">
            <v>0.2</v>
          </cell>
          <cell r="AC376">
            <v>0</v>
          </cell>
          <cell r="AD376">
            <v>1</v>
          </cell>
          <cell r="AE376" t="str">
            <v>OMM</v>
          </cell>
          <cell r="AF376">
            <v>60</v>
          </cell>
          <cell r="AG376" t="str">
            <v>EVERGREEN</v>
          </cell>
          <cell r="AH376">
            <v>3</v>
          </cell>
          <cell r="AI376" t="str">
            <v>03</v>
          </cell>
          <cell r="AJ376" t="str">
            <v>M</v>
          </cell>
          <cell r="AK376" t="str">
            <v>CN</v>
          </cell>
          <cell r="AL376">
            <v>1</v>
          </cell>
          <cell r="AM376">
            <v>75000</v>
          </cell>
          <cell r="AN376">
            <v>41803</v>
          </cell>
          <cell r="AO376">
            <v>13636.363636363636</v>
          </cell>
          <cell r="AP376">
            <v>16384.375</v>
          </cell>
          <cell r="AQ376">
            <v>2748.011363636364</v>
          </cell>
          <cell r="AR376">
            <v>0</v>
          </cell>
          <cell r="AS376">
            <v>70</v>
          </cell>
          <cell r="AT376">
            <v>0</v>
          </cell>
          <cell r="AU376">
            <v>70</v>
          </cell>
          <cell r="AV376">
            <v>12.5</v>
          </cell>
          <cell r="AW376">
            <v>0</v>
          </cell>
        </row>
        <row r="377">
          <cell r="Z377" t="str">
            <v>ELKPTF5524BK</v>
          </cell>
          <cell r="AA377" t="str">
            <v/>
          </cell>
          <cell r="AB377">
            <v>0.2</v>
          </cell>
          <cell r="AC377">
            <v>0</v>
          </cell>
          <cell r="AD377">
            <v>1</v>
          </cell>
          <cell r="AE377" t="str">
            <v>OLL</v>
          </cell>
          <cell r="AF377">
            <v>45</v>
          </cell>
          <cell r="AG377" t="str">
            <v>EVERGREEN</v>
          </cell>
          <cell r="AH377">
            <v>3</v>
          </cell>
          <cell r="AI377" t="str">
            <v>03</v>
          </cell>
          <cell r="AJ377" t="str">
            <v>M</v>
          </cell>
          <cell r="AK377" t="str">
            <v>CN</v>
          </cell>
          <cell r="AL377">
            <v>1</v>
          </cell>
          <cell r="AM377">
            <v>75000</v>
          </cell>
          <cell r="AN377">
            <v>41803</v>
          </cell>
          <cell r="AO377">
            <v>13636.363636363636</v>
          </cell>
          <cell r="AP377">
            <v>16384.375</v>
          </cell>
          <cell r="AQ377">
            <v>2748.011363636364</v>
          </cell>
          <cell r="AR377">
            <v>0</v>
          </cell>
          <cell r="AS377">
            <v>70</v>
          </cell>
          <cell r="AT377">
            <v>0</v>
          </cell>
          <cell r="AU377">
            <v>70</v>
          </cell>
          <cell r="AV377">
            <v>12.5</v>
          </cell>
          <cell r="AW377">
            <v>0</v>
          </cell>
        </row>
        <row r="378">
          <cell r="Z378" t="str">
            <v>ELKPTF5524BK</v>
          </cell>
          <cell r="AA378" t="str">
            <v/>
          </cell>
          <cell r="AB378">
            <v>0.2</v>
          </cell>
          <cell r="AC378">
            <v>0</v>
          </cell>
          <cell r="AD378">
            <v>1</v>
          </cell>
          <cell r="AE378" t="str">
            <v>OXL</v>
          </cell>
          <cell r="AF378">
            <v>45</v>
          </cell>
          <cell r="AG378" t="str">
            <v>EVERGREEN</v>
          </cell>
          <cell r="AH378">
            <v>3</v>
          </cell>
          <cell r="AI378" t="str">
            <v>03</v>
          </cell>
          <cell r="AJ378" t="str">
            <v>M</v>
          </cell>
          <cell r="AK378" t="str">
            <v>CN</v>
          </cell>
          <cell r="AL378">
            <v>1</v>
          </cell>
          <cell r="AM378">
            <v>75000</v>
          </cell>
          <cell r="AN378">
            <v>41803</v>
          </cell>
          <cell r="AO378">
            <v>13636.363636363636</v>
          </cell>
          <cell r="AP378">
            <v>16384.375</v>
          </cell>
          <cell r="AQ378">
            <v>2748.011363636364</v>
          </cell>
          <cell r="AR378">
            <v>0</v>
          </cell>
          <cell r="AS378">
            <v>70</v>
          </cell>
          <cell r="AT378">
            <v>0</v>
          </cell>
          <cell r="AU378">
            <v>70</v>
          </cell>
          <cell r="AV378">
            <v>12.5</v>
          </cell>
          <cell r="AW378">
            <v>0</v>
          </cell>
        </row>
        <row r="379">
          <cell r="Z379" t="str">
            <v/>
          </cell>
          <cell r="AA379" t="str">
            <v>R1</v>
          </cell>
          <cell r="AB379">
            <v>4.9999999999999991</v>
          </cell>
          <cell r="AC379">
            <v>0</v>
          </cell>
          <cell r="AD379">
            <v>1</v>
          </cell>
          <cell r="AI379" t="str">
            <v/>
          </cell>
          <cell r="AL379" t="str">
            <v/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 t="str">
            <v/>
          </cell>
          <cell r="AU379">
            <v>0</v>
          </cell>
          <cell r="AV379">
            <v>0</v>
          </cell>
          <cell r="AW379">
            <v>0</v>
          </cell>
        </row>
        <row r="380">
          <cell r="Z380" t="str">
            <v>ELKTLF5526BK</v>
          </cell>
          <cell r="AA380" t="str">
            <v/>
          </cell>
          <cell r="AB380">
            <v>0.16666666666666666</v>
          </cell>
          <cell r="AC380">
            <v>0</v>
          </cell>
          <cell r="AD380">
            <v>1</v>
          </cell>
          <cell r="AE380" t="str">
            <v>XXS</v>
          </cell>
          <cell r="AF380">
            <v>150</v>
          </cell>
          <cell r="AG380" t="str">
            <v>아트인드림</v>
          </cell>
          <cell r="AH380">
            <v>5</v>
          </cell>
          <cell r="AI380" t="str">
            <v>05</v>
          </cell>
          <cell r="AJ380" t="str">
            <v>M</v>
          </cell>
          <cell r="AK380" t="str">
            <v>KR</v>
          </cell>
          <cell r="AL380">
            <v>2</v>
          </cell>
          <cell r="AM380">
            <v>79000</v>
          </cell>
          <cell r="AN380">
            <v>41803</v>
          </cell>
          <cell r="AO380">
            <v>19949.494949494947</v>
          </cell>
          <cell r="AP380">
            <v>17130</v>
          </cell>
          <cell r="AQ380">
            <v>-2819.4949494949469</v>
          </cell>
          <cell r="AR380">
            <v>0</v>
          </cell>
          <cell r="AS380">
            <v>20</v>
          </cell>
          <cell r="AT380">
            <v>0</v>
          </cell>
          <cell r="AU380">
            <v>20</v>
          </cell>
          <cell r="AV380">
            <v>0</v>
          </cell>
          <cell r="AW380">
            <v>17110</v>
          </cell>
        </row>
        <row r="381">
          <cell r="Z381" t="str">
            <v>ELKTLF5526BK</v>
          </cell>
          <cell r="AA381" t="str">
            <v/>
          </cell>
          <cell r="AB381">
            <v>0.16666666666666666</v>
          </cell>
          <cell r="AC381">
            <v>0</v>
          </cell>
          <cell r="AD381">
            <v>1</v>
          </cell>
          <cell r="AE381" t="str">
            <v>OXS</v>
          </cell>
          <cell r="AF381">
            <v>60</v>
          </cell>
          <cell r="AG381" t="str">
            <v>아트인드림</v>
          </cell>
          <cell r="AH381">
            <v>5</v>
          </cell>
          <cell r="AI381" t="str">
            <v>05</v>
          </cell>
          <cell r="AJ381" t="str">
            <v>M</v>
          </cell>
          <cell r="AK381" t="str">
            <v>KR</v>
          </cell>
          <cell r="AL381">
            <v>2</v>
          </cell>
          <cell r="AM381">
            <v>79000</v>
          </cell>
          <cell r="AN381">
            <v>41803</v>
          </cell>
          <cell r="AO381">
            <v>19949.494949494947</v>
          </cell>
          <cell r="AP381">
            <v>17130</v>
          </cell>
          <cell r="AQ381">
            <v>-2819.4949494949469</v>
          </cell>
          <cell r="AR381">
            <v>0</v>
          </cell>
          <cell r="AS381">
            <v>20</v>
          </cell>
          <cell r="AT381">
            <v>0</v>
          </cell>
          <cell r="AU381">
            <v>20</v>
          </cell>
          <cell r="AV381">
            <v>0</v>
          </cell>
          <cell r="AW381">
            <v>17110</v>
          </cell>
        </row>
        <row r="382">
          <cell r="Z382" t="str">
            <v>ELKTLF5526BK</v>
          </cell>
          <cell r="AA382" t="str">
            <v/>
          </cell>
          <cell r="AB382">
            <v>0.16666666666666666</v>
          </cell>
          <cell r="AC382">
            <v>0</v>
          </cell>
          <cell r="AD382">
            <v>1</v>
          </cell>
          <cell r="AE382" t="str">
            <v>OSS</v>
          </cell>
          <cell r="AF382">
            <v>75</v>
          </cell>
          <cell r="AG382" t="str">
            <v>아트인드림</v>
          </cell>
          <cell r="AH382">
            <v>5</v>
          </cell>
          <cell r="AI382" t="str">
            <v>05</v>
          </cell>
          <cell r="AJ382" t="str">
            <v>M</v>
          </cell>
          <cell r="AK382" t="str">
            <v>KR</v>
          </cell>
          <cell r="AL382">
            <v>2</v>
          </cell>
          <cell r="AM382">
            <v>79000</v>
          </cell>
          <cell r="AN382">
            <v>41803</v>
          </cell>
          <cell r="AO382">
            <v>19949.494949494947</v>
          </cell>
          <cell r="AP382">
            <v>17130</v>
          </cell>
          <cell r="AQ382">
            <v>-2819.4949494949469</v>
          </cell>
          <cell r="AR382">
            <v>0</v>
          </cell>
          <cell r="AS382">
            <v>20</v>
          </cell>
          <cell r="AT382">
            <v>0</v>
          </cell>
          <cell r="AU382">
            <v>20</v>
          </cell>
          <cell r="AV382">
            <v>0</v>
          </cell>
          <cell r="AW382">
            <v>17110</v>
          </cell>
        </row>
        <row r="383">
          <cell r="Z383" t="str">
            <v>ELKTLF5526BK</v>
          </cell>
          <cell r="AA383" t="str">
            <v/>
          </cell>
          <cell r="AB383">
            <v>0.16666666666666666</v>
          </cell>
          <cell r="AC383">
            <v>0</v>
          </cell>
          <cell r="AD383">
            <v>1</v>
          </cell>
          <cell r="AE383" t="str">
            <v>OMM</v>
          </cell>
          <cell r="AF383">
            <v>75</v>
          </cell>
          <cell r="AG383" t="str">
            <v>아트인드림</v>
          </cell>
          <cell r="AH383">
            <v>5</v>
          </cell>
          <cell r="AI383" t="str">
            <v>05</v>
          </cell>
          <cell r="AJ383" t="str">
            <v>M</v>
          </cell>
          <cell r="AK383" t="str">
            <v>KR</v>
          </cell>
          <cell r="AL383">
            <v>2</v>
          </cell>
          <cell r="AM383">
            <v>79000</v>
          </cell>
          <cell r="AN383">
            <v>41803</v>
          </cell>
          <cell r="AO383">
            <v>19949.494949494947</v>
          </cell>
          <cell r="AP383">
            <v>17130</v>
          </cell>
          <cell r="AQ383">
            <v>-2819.4949494949469</v>
          </cell>
          <cell r="AR383">
            <v>0</v>
          </cell>
          <cell r="AS383">
            <v>20</v>
          </cell>
          <cell r="AT383">
            <v>0</v>
          </cell>
          <cell r="AU383">
            <v>20</v>
          </cell>
          <cell r="AV383">
            <v>0</v>
          </cell>
          <cell r="AW383">
            <v>17110</v>
          </cell>
        </row>
        <row r="384">
          <cell r="Z384" t="str">
            <v>ELKTLF5526BK</v>
          </cell>
          <cell r="AA384" t="str">
            <v/>
          </cell>
          <cell r="AB384">
            <v>0.16666666666666666</v>
          </cell>
          <cell r="AC384">
            <v>0</v>
          </cell>
          <cell r="AD384">
            <v>1</v>
          </cell>
          <cell r="AE384" t="str">
            <v>OLL</v>
          </cell>
          <cell r="AF384">
            <v>45</v>
          </cell>
          <cell r="AG384" t="str">
            <v>아트인드림</v>
          </cell>
          <cell r="AH384">
            <v>5</v>
          </cell>
          <cell r="AI384" t="str">
            <v>05</v>
          </cell>
          <cell r="AJ384" t="str">
            <v>M</v>
          </cell>
          <cell r="AK384" t="str">
            <v>KR</v>
          </cell>
          <cell r="AL384">
            <v>2</v>
          </cell>
          <cell r="AM384">
            <v>79000</v>
          </cell>
          <cell r="AN384">
            <v>41803</v>
          </cell>
          <cell r="AO384">
            <v>19949.494949494947</v>
          </cell>
          <cell r="AP384">
            <v>17130</v>
          </cell>
          <cell r="AQ384">
            <v>-2819.4949494949469</v>
          </cell>
          <cell r="AR384">
            <v>0</v>
          </cell>
          <cell r="AS384">
            <v>20</v>
          </cell>
          <cell r="AT384">
            <v>0</v>
          </cell>
          <cell r="AU384">
            <v>20</v>
          </cell>
          <cell r="AV384">
            <v>0</v>
          </cell>
          <cell r="AW384">
            <v>17110</v>
          </cell>
        </row>
        <row r="385">
          <cell r="Z385" t="str">
            <v>ELKTLF5526BK</v>
          </cell>
          <cell r="AA385" t="str">
            <v/>
          </cell>
          <cell r="AB385">
            <v>0.16666666666666666</v>
          </cell>
          <cell r="AC385">
            <v>0</v>
          </cell>
          <cell r="AD385">
            <v>1</v>
          </cell>
          <cell r="AE385" t="str">
            <v>OXL</v>
          </cell>
          <cell r="AF385">
            <v>45</v>
          </cell>
          <cell r="AG385" t="str">
            <v>아트인드림</v>
          </cell>
          <cell r="AH385">
            <v>5</v>
          </cell>
          <cell r="AI385" t="str">
            <v>05</v>
          </cell>
          <cell r="AJ385" t="str">
            <v>M</v>
          </cell>
          <cell r="AK385" t="str">
            <v>KR</v>
          </cell>
          <cell r="AL385">
            <v>2</v>
          </cell>
          <cell r="AM385">
            <v>79000</v>
          </cell>
          <cell r="AN385">
            <v>41803</v>
          </cell>
          <cell r="AO385">
            <v>19949.494949494947</v>
          </cell>
          <cell r="AP385">
            <v>17130</v>
          </cell>
          <cell r="AQ385">
            <v>-2819.4949494949469</v>
          </cell>
          <cell r="AR385">
            <v>0</v>
          </cell>
          <cell r="AS385">
            <v>20</v>
          </cell>
          <cell r="AT385">
            <v>0</v>
          </cell>
          <cell r="AU385">
            <v>20</v>
          </cell>
          <cell r="AV385">
            <v>0</v>
          </cell>
          <cell r="AW385">
            <v>17110</v>
          </cell>
        </row>
        <row r="386">
          <cell r="Z386" t="str">
            <v/>
          </cell>
          <cell r="AA386" t="str">
            <v>R1</v>
          </cell>
          <cell r="AB386">
            <v>0.99999999999999989</v>
          </cell>
          <cell r="AC386">
            <v>0</v>
          </cell>
          <cell r="AD386">
            <v>1</v>
          </cell>
          <cell r="AI386" t="str">
            <v/>
          </cell>
          <cell r="AL386" t="str">
            <v/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 t="str">
            <v/>
          </cell>
          <cell r="AU386">
            <v>0</v>
          </cell>
          <cell r="AV386">
            <v>0</v>
          </cell>
          <cell r="AW386">
            <v>0</v>
          </cell>
        </row>
        <row r="387">
          <cell r="Z387" t="str">
            <v>HCKMIF5501NY</v>
          </cell>
          <cell r="AA387" t="str">
            <v/>
          </cell>
          <cell r="AB387">
            <v>0.33333333333333331</v>
          </cell>
          <cell r="AC387">
            <v>0</v>
          </cell>
          <cell r="AD387">
            <v>1</v>
          </cell>
          <cell r="AE387" t="str">
            <v>XSS</v>
          </cell>
          <cell r="AF387">
            <v>200</v>
          </cell>
          <cell r="AG387" t="str">
            <v>동일모자</v>
          </cell>
          <cell r="AH387">
            <v>9</v>
          </cell>
          <cell r="AI387" t="str">
            <v>09</v>
          </cell>
          <cell r="AJ387" t="str">
            <v>M</v>
          </cell>
          <cell r="AK387" t="str">
            <v>CN</v>
          </cell>
          <cell r="AL387">
            <v>1</v>
          </cell>
          <cell r="AM387">
            <v>49000</v>
          </cell>
          <cell r="AN387">
            <v>41780</v>
          </cell>
          <cell r="AO387">
            <v>7424.242424242424</v>
          </cell>
          <cell r="AP387">
            <v>7514.52</v>
          </cell>
          <cell r="AQ387">
            <v>90.277575757576415</v>
          </cell>
          <cell r="AR387">
            <v>1507</v>
          </cell>
          <cell r="AS387">
            <v>20</v>
          </cell>
          <cell r="AT387" t="str">
            <v/>
          </cell>
          <cell r="AU387">
            <v>1527</v>
          </cell>
          <cell r="AV387">
            <v>4.8</v>
          </cell>
          <cell r="AW387">
            <v>0</v>
          </cell>
        </row>
        <row r="388">
          <cell r="Z388" t="str">
            <v>HCKMIF5501NY</v>
          </cell>
          <cell r="AA388" t="str">
            <v/>
          </cell>
          <cell r="AB388">
            <v>0.33333333333333331</v>
          </cell>
          <cell r="AC388">
            <v>0</v>
          </cell>
          <cell r="AD388">
            <v>1</v>
          </cell>
          <cell r="AE388" t="str">
            <v>OSM</v>
          </cell>
          <cell r="AF388">
            <v>150</v>
          </cell>
          <cell r="AG388" t="str">
            <v>동일모자</v>
          </cell>
          <cell r="AH388">
            <v>9</v>
          </cell>
          <cell r="AI388" t="str">
            <v>09</v>
          </cell>
          <cell r="AJ388" t="str">
            <v>M</v>
          </cell>
          <cell r="AK388" t="str">
            <v>CN</v>
          </cell>
          <cell r="AL388">
            <v>1</v>
          </cell>
          <cell r="AM388">
            <v>49000</v>
          </cell>
          <cell r="AN388">
            <v>41780</v>
          </cell>
          <cell r="AO388">
            <v>7424.242424242424</v>
          </cell>
          <cell r="AP388">
            <v>7514.52</v>
          </cell>
          <cell r="AQ388">
            <v>90.277575757576415</v>
          </cell>
          <cell r="AR388">
            <v>1507</v>
          </cell>
          <cell r="AS388">
            <v>20</v>
          </cell>
          <cell r="AT388" t="str">
            <v/>
          </cell>
          <cell r="AU388">
            <v>1527</v>
          </cell>
          <cell r="AV388">
            <v>4.8</v>
          </cell>
          <cell r="AW388">
            <v>0</v>
          </cell>
        </row>
        <row r="389">
          <cell r="Z389" t="str">
            <v>HCKMIF5501NY</v>
          </cell>
          <cell r="AA389" t="str">
            <v/>
          </cell>
          <cell r="AB389">
            <v>0.33333333333333331</v>
          </cell>
          <cell r="AC389">
            <v>0</v>
          </cell>
          <cell r="AD389">
            <v>1</v>
          </cell>
          <cell r="AE389" t="str">
            <v>OML</v>
          </cell>
          <cell r="AF389">
            <v>100</v>
          </cell>
          <cell r="AG389" t="str">
            <v>동일모자</v>
          </cell>
          <cell r="AH389">
            <v>9</v>
          </cell>
          <cell r="AI389" t="str">
            <v>09</v>
          </cell>
          <cell r="AJ389" t="str">
            <v>M</v>
          </cell>
          <cell r="AK389" t="str">
            <v>CN</v>
          </cell>
          <cell r="AL389">
            <v>1</v>
          </cell>
          <cell r="AM389">
            <v>49000</v>
          </cell>
          <cell r="AN389">
            <v>41780</v>
          </cell>
          <cell r="AO389">
            <v>7424.242424242424</v>
          </cell>
          <cell r="AP389">
            <v>7514.52</v>
          </cell>
          <cell r="AQ389">
            <v>90.277575757576415</v>
          </cell>
          <cell r="AR389">
            <v>1507</v>
          </cell>
          <cell r="AS389">
            <v>20</v>
          </cell>
          <cell r="AT389" t="str">
            <v/>
          </cell>
          <cell r="AU389">
            <v>1527</v>
          </cell>
          <cell r="AV389">
            <v>4.8</v>
          </cell>
          <cell r="AW389">
            <v>0</v>
          </cell>
        </row>
        <row r="390">
          <cell r="Z390" t="str">
            <v/>
          </cell>
          <cell r="AA390" t="str">
            <v>R1</v>
          </cell>
          <cell r="AB390">
            <v>1</v>
          </cell>
          <cell r="AC390">
            <v>0</v>
          </cell>
          <cell r="AD390">
            <v>1</v>
          </cell>
          <cell r="AI390" t="str">
            <v/>
          </cell>
          <cell r="AL390" t="str">
            <v/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 t="str">
            <v/>
          </cell>
          <cell r="AU390">
            <v>0</v>
          </cell>
          <cell r="AV390">
            <v>0</v>
          </cell>
          <cell r="AW390">
            <v>0</v>
          </cell>
        </row>
        <row r="391">
          <cell r="Z391" t="str">
            <v>JOKERF5501IV</v>
          </cell>
          <cell r="AA391" t="str">
            <v/>
          </cell>
          <cell r="AB391">
            <v>1</v>
          </cell>
          <cell r="AC391">
            <v>0</v>
          </cell>
          <cell r="AD391">
            <v>1</v>
          </cell>
          <cell r="AE391" t="str">
            <v>FRE</v>
          </cell>
          <cell r="AF391">
            <v>250</v>
          </cell>
          <cell r="AG391" t="str">
            <v>동일모자</v>
          </cell>
          <cell r="AH391">
            <v>10</v>
          </cell>
          <cell r="AI391">
            <v>10</v>
          </cell>
          <cell r="AJ391" t="str">
            <v>M</v>
          </cell>
          <cell r="AK391" t="str">
            <v>CN</v>
          </cell>
          <cell r="AL391">
            <v>1</v>
          </cell>
          <cell r="AM391">
            <v>55000</v>
          </cell>
          <cell r="AN391">
            <v>41820</v>
          </cell>
          <cell r="AO391">
            <v>8333.3333333333321</v>
          </cell>
          <cell r="AP391">
            <v>9437.8700000000008</v>
          </cell>
          <cell r="AQ391">
            <v>1104.5366666666687</v>
          </cell>
          <cell r="AR391">
            <v>0</v>
          </cell>
          <cell r="AS391">
            <v>0</v>
          </cell>
          <cell r="AT391">
            <v>20</v>
          </cell>
          <cell r="AU391">
            <v>20</v>
          </cell>
          <cell r="AV391">
            <v>7.55</v>
          </cell>
          <cell r="AW391">
            <v>0</v>
          </cell>
        </row>
        <row r="392">
          <cell r="Z392" t="str">
            <v/>
          </cell>
          <cell r="AA392" t="str">
            <v>R1</v>
          </cell>
          <cell r="AB392">
            <v>1</v>
          </cell>
          <cell r="AC392">
            <v>0</v>
          </cell>
          <cell r="AD392">
            <v>1</v>
          </cell>
          <cell r="AI392" t="str">
            <v/>
          </cell>
          <cell r="AL392" t="str">
            <v/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 t="str">
            <v/>
          </cell>
          <cell r="AU392">
            <v>0</v>
          </cell>
          <cell r="AV392">
            <v>0</v>
          </cell>
          <cell r="AW392">
            <v>0</v>
          </cell>
        </row>
        <row r="393">
          <cell r="Z393" t="str">
            <v>JOKEBF5502PK</v>
          </cell>
          <cell r="AA393" t="str">
            <v/>
          </cell>
          <cell r="AB393">
            <v>0.5</v>
          </cell>
          <cell r="AC393">
            <v>0</v>
          </cell>
          <cell r="AD393">
            <v>1</v>
          </cell>
          <cell r="AE393" t="str">
            <v>XSS</v>
          </cell>
          <cell r="AF393">
            <v>400</v>
          </cell>
          <cell r="AG393" t="str">
            <v>KIDS FIRST TOYS</v>
          </cell>
          <cell r="AH393">
            <v>1</v>
          </cell>
          <cell r="AI393" t="str">
            <v>01</v>
          </cell>
          <cell r="AJ393" t="str">
            <v>M</v>
          </cell>
          <cell r="AK393" t="str">
            <v>CN</v>
          </cell>
          <cell r="AL393">
            <v>1</v>
          </cell>
          <cell r="AM393">
            <v>49000</v>
          </cell>
          <cell r="AN393">
            <v>41827</v>
          </cell>
          <cell r="AO393">
            <v>7424.242424242424</v>
          </cell>
          <cell r="AP393">
            <v>7867.1860000000006</v>
          </cell>
          <cell r="AQ393">
            <v>442.94357575757658</v>
          </cell>
          <cell r="AR393">
            <v>500</v>
          </cell>
          <cell r="AS393">
            <v>0</v>
          </cell>
          <cell r="AT393">
            <v>20</v>
          </cell>
          <cell r="AU393">
            <v>520</v>
          </cell>
          <cell r="AV393">
            <v>5.89</v>
          </cell>
          <cell r="AW393">
            <v>0</v>
          </cell>
        </row>
        <row r="394">
          <cell r="Z394" t="str">
            <v>JOKEBF5502PK</v>
          </cell>
          <cell r="AA394" t="str">
            <v/>
          </cell>
          <cell r="AB394">
            <v>0.5</v>
          </cell>
          <cell r="AC394">
            <v>0</v>
          </cell>
          <cell r="AD394">
            <v>1</v>
          </cell>
          <cell r="AE394" t="str">
            <v>FRE</v>
          </cell>
          <cell r="AF394">
            <v>150</v>
          </cell>
          <cell r="AG394" t="str">
            <v>KIDS FIRST TOYS</v>
          </cell>
          <cell r="AH394">
            <v>1</v>
          </cell>
          <cell r="AI394" t="str">
            <v>01</v>
          </cell>
          <cell r="AJ394" t="str">
            <v>M</v>
          </cell>
          <cell r="AK394" t="str">
            <v>CN</v>
          </cell>
          <cell r="AL394">
            <v>1</v>
          </cell>
          <cell r="AM394">
            <v>49000</v>
          </cell>
          <cell r="AN394">
            <v>41827</v>
          </cell>
          <cell r="AO394">
            <v>7424.242424242424</v>
          </cell>
          <cell r="AP394">
            <v>7867.1860000000006</v>
          </cell>
          <cell r="AQ394">
            <v>442.94357575757658</v>
          </cell>
          <cell r="AR394">
            <v>500</v>
          </cell>
          <cell r="AS394">
            <v>0</v>
          </cell>
          <cell r="AT394">
            <v>20</v>
          </cell>
          <cell r="AU394">
            <v>520</v>
          </cell>
          <cell r="AV394">
            <v>5.89</v>
          </cell>
          <cell r="AW394">
            <v>0</v>
          </cell>
        </row>
        <row r="395">
          <cell r="Z395" t="str">
            <v>JOKMUF5503PK</v>
          </cell>
          <cell r="AA395" t="str">
            <v/>
          </cell>
          <cell r="AB395">
            <v>1</v>
          </cell>
          <cell r="AC395">
            <v>0</v>
          </cell>
          <cell r="AD395">
            <v>1</v>
          </cell>
          <cell r="AE395" t="str">
            <v>FRE</v>
          </cell>
          <cell r="AF395">
            <v>100</v>
          </cell>
          <cell r="AG395" t="str">
            <v>KIDS FIRST TOYS</v>
          </cell>
          <cell r="AH395">
            <v>1</v>
          </cell>
          <cell r="AI395" t="str">
            <v>01</v>
          </cell>
          <cell r="AJ395" t="str">
            <v>M</v>
          </cell>
          <cell r="AK395" t="str">
            <v>CN</v>
          </cell>
          <cell r="AL395">
            <v>1</v>
          </cell>
          <cell r="AM395">
            <v>45000</v>
          </cell>
          <cell r="AN395">
            <v>41827</v>
          </cell>
          <cell r="AO395">
            <v>6818.1818181818171</v>
          </cell>
          <cell r="AP395">
            <v>6119.786000000001</v>
          </cell>
          <cell r="AQ395">
            <v>-698.39581818181614</v>
          </cell>
          <cell r="AR395">
            <v>0</v>
          </cell>
          <cell r="AS395">
            <v>0</v>
          </cell>
          <cell r="AT395">
            <v>20</v>
          </cell>
          <cell r="AU395">
            <v>20</v>
          </cell>
          <cell r="AV395">
            <v>4.8899999999999997</v>
          </cell>
          <cell r="AW395">
            <v>0</v>
          </cell>
        </row>
        <row r="396">
          <cell r="Z396" t="str">
            <v>JOKEDF5504PK</v>
          </cell>
          <cell r="AA396" t="str">
            <v/>
          </cell>
          <cell r="AB396">
            <v>0.5</v>
          </cell>
          <cell r="AC396">
            <v>0</v>
          </cell>
          <cell r="AD396">
            <v>1</v>
          </cell>
          <cell r="AE396" t="str">
            <v>OSM</v>
          </cell>
          <cell r="AF396">
            <v>80</v>
          </cell>
          <cell r="AG396" t="str">
            <v>KIDS FIRST TOYS</v>
          </cell>
          <cell r="AH396">
            <v>1</v>
          </cell>
          <cell r="AI396" t="str">
            <v>01</v>
          </cell>
          <cell r="AJ396" t="str">
            <v>M</v>
          </cell>
          <cell r="AK396" t="str">
            <v>CN</v>
          </cell>
          <cell r="AL396">
            <v>1</v>
          </cell>
          <cell r="AM396">
            <v>29000</v>
          </cell>
          <cell r="AN396">
            <v>41827</v>
          </cell>
          <cell r="AO396">
            <v>4393.9393939393931</v>
          </cell>
          <cell r="AP396">
            <v>4385.9000000000005</v>
          </cell>
          <cell r="AQ396">
            <v>-8.0393939393925393</v>
          </cell>
          <cell r="AR396">
            <v>0</v>
          </cell>
          <cell r="AS396">
            <v>0</v>
          </cell>
          <cell r="AT396">
            <v>20</v>
          </cell>
          <cell r="AU396">
            <v>20</v>
          </cell>
          <cell r="AV396">
            <v>3.5</v>
          </cell>
          <cell r="AW396">
            <v>0</v>
          </cell>
        </row>
        <row r="397">
          <cell r="Z397" t="str">
            <v>JOKEDF5504PK</v>
          </cell>
          <cell r="AA397" t="str">
            <v/>
          </cell>
          <cell r="AB397">
            <v>0.5</v>
          </cell>
          <cell r="AC397">
            <v>0</v>
          </cell>
          <cell r="AD397">
            <v>1</v>
          </cell>
          <cell r="AE397" t="str">
            <v>OML</v>
          </cell>
          <cell r="AF397">
            <v>80</v>
          </cell>
          <cell r="AG397" t="str">
            <v>KIDS FIRST TOYS</v>
          </cell>
          <cell r="AH397">
            <v>1</v>
          </cell>
          <cell r="AI397" t="str">
            <v>01</v>
          </cell>
          <cell r="AJ397" t="str">
            <v>M</v>
          </cell>
          <cell r="AK397" t="str">
            <v>CN</v>
          </cell>
          <cell r="AL397">
            <v>1</v>
          </cell>
          <cell r="AM397">
            <v>29000</v>
          </cell>
          <cell r="AN397">
            <v>41827</v>
          </cell>
          <cell r="AO397">
            <v>4393.9393939393931</v>
          </cell>
          <cell r="AP397">
            <v>4385.9000000000005</v>
          </cell>
          <cell r="AQ397">
            <v>-8.0393939393925393</v>
          </cell>
          <cell r="AR397">
            <v>0</v>
          </cell>
          <cell r="AS397">
            <v>0</v>
          </cell>
          <cell r="AT397">
            <v>20</v>
          </cell>
          <cell r="AU397">
            <v>20</v>
          </cell>
          <cell r="AV397">
            <v>3.5</v>
          </cell>
          <cell r="AW397">
            <v>0</v>
          </cell>
        </row>
        <row r="398">
          <cell r="Z398" t="str">
            <v>JOKEBF5505BL</v>
          </cell>
          <cell r="AA398" t="str">
            <v/>
          </cell>
          <cell r="AB398">
            <v>0.5</v>
          </cell>
          <cell r="AC398">
            <v>0</v>
          </cell>
          <cell r="AD398">
            <v>1</v>
          </cell>
          <cell r="AE398" t="str">
            <v>XSS</v>
          </cell>
          <cell r="AF398">
            <v>400</v>
          </cell>
          <cell r="AG398" t="str">
            <v>KIDS FIRST TOYS</v>
          </cell>
          <cell r="AH398">
            <v>1</v>
          </cell>
          <cell r="AI398" t="str">
            <v>01</v>
          </cell>
          <cell r="AJ398" t="str">
            <v>M</v>
          </cell>
          <cell r="AK398" t="str">
            <v>CN</v>
          </cell>
          <cell r="AL398">
            <v>1</v>
          </cell>
          <cell r="AM398">
            <v>49000</v>
          </cell>
          <cell r="AN398">
            <v>41827</v>
          </cell>
          <cell r="AO398">
            <v>7424.242424242424</v>
          </cell>
          <cell r="AP398">
            <v>7691.1860000000006</v>
          </cell>
          <cell r="AQ398">
            <v>266.94357575757658</v>
          </cell>
          <cell r="AR398">
            <v>324</v>
          </cell>
          <cell r="AS398">
            <v>0</v>
          </cell>
          <cell r="AT398">
            <v>20</v>
          </cell>
          <cell r="AU398">
            <v>344</v>
          </cell>
          <cell r="AV398">
            <v>5.89</v>
          </cell>
          <cell r="AW398">
            <v>0</v>
          </cell>
        </row>
        <row r="399">
          <cell r="Z399" t="str">
            <v>JOKEBF5505BL</v>
          </cell>
          <cell r="AA399" t="str">
            <v/>
          </cell>
          <cell r="AB399">
            <v>0.5</v>
          </cell>
          <cell r="AC399">
            <v>0</v>
          </cell>
          <cell r="AD399">
            <v>1</v>
          </cell>
          <cell r="AE399" t="str">
            <v>FRE</v>
          </cell>
          <cell r="AF399">
            <v>150</v>
          </cell>
          <cell r="AG399" t="str">
            <v>KIDS FIRST TOYS</v>
          </cell>
          <cell r="AH399">
            <v>1</v>
          </cell>
          <cell r="AI399" t="str">
            <v>01</v>
          </cell>
          <cell r="AJ399" t="str">
            <v>M</v>
          </cell>
          <cell r="AK399" t="str">
            <v>CN</v>
          </cell>
          <cell r="AL399">
            <v>1</v>
          </cell>
          <cell r="AM399">
            <v>49000</v>
          </cell>
          <cell r="AN399">
            <v>41827</v>
          </cell>
          <cell r="AO399">
            <v>7424.242424242424</v>
          </cell>
          <cell r="AP399">
            <v>7691.1860000000006</v>
          </cell>
          <cell r="AQ399">
            <v>266.94357575757658</v>
          </cell>
          <cell r="AR399">
            <v>324</v>
          </cell>
          <cell r="AS399">
            <v>0</v>
          </cell>
          <cell r="AT399">
            <v>20</v>
          </cell>
          <cell r="AU399">
            <v>344</v>
          </cell>
          <cell r="AV399">
            <v>5.89</v>
          </cell>
          <cell r="AW399">
            <v>0</v>
          </cell>
        </row>
        <row r="400">
          <cell r="Z400" t="str">
            <v>JOKMUF5506BL</v>
          </cell>
          <cell r="AA400" t="str">
            <v/>
          </cell>
          <cell r="AB400">
            <v>1</v>
          </cell>
          <cell r="AC400">
            <v>0</v>
          </cell>
          <cell r="AD400">
            <v>1</v>
          </cell>
          <cell r="AE400" t="str">
            <v>FRE</v>
          </cell>
          <cell r="AF400">
            <v>100</v>
          </cell>
          <cell r="AG400" t="str">
            <v>KIDS FIRST TOYS</v>
          </cell>
          <cell r="AH400">
            <v>1</v>
          </cell>
          <cell r="AI400" t="str">
            <v>01</v>
          </cell>
          <cell r="AJ400" t="str">
            <v>M</v>
          </cell>
          <cell r="AK400" t="str">
            <v>CN</v>
          </cell>
          <cell r="AL400">
            <v>1</v>
          </cell>
          <cell r="AM400">
            <v>45000</v>
          </cell>
          <cell r="AN400">
            <v>41827</v>
          </cell>
          <cell r="AO400">
            <v>6818.1818181818171</v>
          </cell>
          <cell r="AP400">
            <v>6119.786000000001</v>
          </cell>
          <cell r="AQ400">
            <v>-698.39581818181614</v>
          </cell>
          <cell r="AR400">
            <v>0</v>
          </cell>
          <cell r="AS400">
            <v>0</v>
          </cell>
          <cell r="AT400">
            <v>20</v>
          </cell>
          <cell r="AU400">
            <v>20</v>
          </cell>
          <cell r="AV400">
            <v>4.8899999999999997</v>
          </cell>
          <cell r="AW400">
            <v>0</v>
          </cell>
        </row>
        <row r="401">
          <cell r="Z401" t="str">
            <v>JOKEDF5507BL</v>
          </cell>
          <cell r="AA401" t="str">
            <v/>
          </cell>
          <cell r="AB401">
            <v>0.5</v>
          </cell>
          <cell r="AC401">
            <v>0</v>
          </cell>
          <cell r="AD401">
            <v>1</v>
          </cell>
          <cell r="AE401" t="str">
            <v>OSM</v>
          </cell>
          <cell r="AF401">
            <v>80</v>
          </cell>
          <cell r="AG401" t="str">
            <v>KIDS FIRST TOYS</v>
          </cell>
          <cell r="AH401">
            <v>1</v>
          </cell>
          <cell r="AI401" t="str">
            <v>01</v>
          </cell>
          <cell r="AJ401" t="str">
            <v>M</v>
          </cell>
          <cell r="AK401" t="str">
            <v>CN</v>
          </cell>
          <cell r="AL401">
            <v>1</v>
          </cell>
          <cell r="AM401">
            <v>29000</v>
          </cell>
          <cell r="AN401">
            <v>41827</v>
          </cell>
          <cell r="AO401">
            <v>4393.9393939393931</v>
          </cell>
          <cell r="AP401">
            <v>4385.9000000000005</v>
          </cell>
          <cell r="AQ401">
            <v>-8.0393939393925393</v>
          </cell>
          <cell r="AR401">
            <v>0</v>
          </cell>
          <cell r="AS401">
            <v>0</v>
          </cell>
          <cell r="AT401">
            <v>20</v>
          </cell>
          <cell r="AU401">
            <v>20</v>
          </cell>
          <cell r="AV401">
            <v>3.5</v>
          </cell>
          <cell r="AW401">
            <v>0</v>
          </cell>
        </row>
        <row r="402">
          <cell r="Z402" t="str">
            <v>JOKEDF5507BL</v>
          </cell>
          <cell r="AA402" t="str">
            <v/>
          </cell>
          <cell r="AB402">
            <v>0.5</v>
          </cell>
          <cell r="AC402">
            <v>0</v>
          </cell>
          <cell r="AD402">
            <v>1</v>
          </cell>
          <cell r="AE402" t="str">
            <v>OML</v>
          </cell>
          <cell r="AF402">
            <v>80</v>
          </cell>
          <cell r="AG402" t="str">
            <v>KIDS FIRST TOYS</v>
          </cell>
          <cell r="AH402">
            <v>1</v>
          </cell>
          <cell r="AI402" t="str">
            <v>01</v>
          </cell>
          <cell r="AJ402" t="str">
            <v>M</v>
          </cell>
          <cell r="AK402" t="str">
            <v>CN</v>
          </cell>
          <cell r="AL402">
            <v>1</v>
          </cell>
          <cell r="AM402">
            <v>29000</v>
          </cell>
          <cell r="AN402">
            <v>41827</v>
          </cell>
          <cell r="AO402">
            <v>4393.9393939393931</v>
          </cell>
          <cell r="AP402">
            <v>4385.9000000000005</v>
          </cell>
          <cell r="AQ402">
            <v>-8.0393939393925393</v>
          </cell>
          <cell r="AR402">
            <v>0</v>
          </cell>
          <cell r="AS402">
            <v>0</v>
          </cell>
          <cell r="AT402">
            <v>20</v>
          </cell>
          <cell r="AU402">
            <v>20</v>
          </cell>
          <cell r="AV402">
            <v>3.5</v>
          </cell>
          <cell r="AW402">
            <v>0</v>
          </cell>
        </row>
        <row r="403">
          <cell r="Z403" t="str">
            <v>JOKEBF5508IV</v>
          </cell>
          <cell r="AA403" t="str">
            <v/>
          </cell>
          <cell r="AB403">
            <v>0.5</v>
          </cell>
          <cell r="AC403">
            <v>0</v>
          </cell>
          <cell r="AD403">
            <v>1</v>
          </cell>
          <cell r="AE403" t="str">
            <v>XSS</v>
          </cell>
          <cell r="AF403">
            <v>400</v>
          </cell>
          <cell r="AG403" t="str">
            <v>KIDS FIRST TOYS</v>
          </cell>
          <cell r="AH403">
            <v>1</v>
          </cell>
          <cell r="AI403" t="str">
            <v>01</v>
          </cell>
          <cell r="AJ403" t="str">
            <v>M</v>
          </cell>
          <cell r="AK403" t="str">
            <v>CN</v>
          </cell>
          <cell r="AL403">
            <v>1</v>
          </cell>
          <cell r="AM403">
            <v>49000</v>
          </cell>
          <cell r="AN403">
            <v>41827</v>
          </cell>
          <cell r="AO403">
            <v>7424.242424242424</v>
          </cell>
          <cell r="AP403">
            <v>6304.27</v>
          </cell>
          <cell r="AQ403">
            <v>-1119.9724242424236</v>
          </cell>
          <cell r="AR403">
            <v>1856</v>
          </cell>
          <cell r="AS403">
            <v>0</v>
          </cell>
          <cell r="AT403">
            <v>20</v>
          </cell>
          <cell r="AU403">
            <v>1876</v>
          </cell>
          <cell r="AV403">
            <v>3.55</v>
          </cell>
          <cell r="AW403">
            <v>0</v>
          </cell>
        </row>
        <row r="404">
          <cell r="Z404" t="str">
            <v>JOKEBF5508IV</v>
          </cell>
          <cell r="AA404" t="str">
            <v/>
          </cell>
          <cell r="AB404">
            <v>0.5</v>
          </cell>
          <cell r="AC404">
            <v>0</v>
          </cell>
          <cell r="AD404">
            <v>1</v>
          </cell>
          <cell r="AE404" t="str">
            <v>FRE</v>
          </cell>
          <cell r="AF404">
            <v>150</v>
          </cell>
          <cell r="AG404" t="str">
            <v>KIDS FIRST TOYS</v>
          </cell>
          <cell r="AH404">
            <v>1</v>
          </cell>
          <cell r="AI404" t="str">
            <v>01</v>
          </cell>
          <cell r="AJ404" t="str">
            <v>M</v>
          </cell>
          <cell r="AK404" t="str">
            <v>CN</v>
          </cell>
          <cell r="AL404">
            <v>1</v>
          </cell>
          <cell r="AM404">
            <v>49000</v>
          </cell>
          <cell r="AN404">
            <v>41827</v>
          </cell>
          <cell r="AO404">
            <v>7424.242424242424</v>
          </cell>
          <cell r="AP404">
            <v>6304.27</v>
          </cell>
          <cell r="AQ404">
            <v>-1119.9724242424236</v>
          </cell>
          <cell r="AR404">
            <v>1856</v>
          </cell>
          <cell r="AS404">
            <v>0</v>
          </cell>
          <cell r="AT404">
            <v>20</v>
          </cell>
          <cell r="AU404">
            <v>1876</v>
          </cell>
          <cell r="AV404">
            <v>3.55</v>
          </cell>
          <cell r="AW404">
            <v>0</v>
          </cell>
        </row>
        <row r="405">
          <cell r="Z405" t="str">
            <v/>
          </cell>
          <cell r="AA405" t="str">
            <v>R1</v>
          </cell>
          <cell r="AB405">
            <v>7</v>
          </cell>
          <cell r="AC405">
            <v>0</v>
          </cell>
          <cell r="AD405">
            <v>1</v>
          </cell>
          <cell r="AI405" t="str">
            <v/>
          </cell>
          <cell r="AL405" t="str">
            <v/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 t="str">
            <v/>
          </cell>
          <cell r="AU405">
            <v>0</v>
          </cell>
          <cell r="AV405">
            <v>0</v>
          </cell>
          <cell r="AW405">
            <v>0</v>
          </cell>
        </row>
        <row r="406">
          <cell r="Z406" t="str">
            <v>WTKBAF5504RE</v>
          </cell>
          <cell r="AA406" t="str">
            <v/>
          </cell>
          <cell r="AB406">
            <v>0.5</v>
          </cell>
          <cell r="AC406">
            <v>0</v>
          </cell>
          <cell r="AD406">
            <v>1</v>
          </cell>
          <cell r="AE406" t="str">
            <v>OSM</v>
          </cell>
          <cell r="AF406">
            <v>200</v>
          </cell>
          <cell r="AG406" t="str">
            <v>동일모자</v>
          </cell>
          <cell r="AH406">
            <v>12</v>
          </cell>
          <cell r="AI406">
            <v>12</v>
          </cell>
          <cell r="AJ406" t="str">
            <v>M</v>
          </cell>
          <cell r="AK406" t="str">
            <v>CN</v>
          </cell>
          <cell r="AL406">
            <v>1</v>
          </cell>
          <cell r="AM406">
            <v>49000</v>
          </cell>
          <cell r="AN406">
            <v>41802</v>
          </cell>
          <cell r="AO406">
            <v>7424.242424242424</v>
          </cell>
          <cell r="AP406">
            <v>7748.6300000000019</v>
          </cell>
          <cell r="AQ406">
            <v>324.38757575757791</v>
          </cell>
          <cell r="AR406">
            <v>1374</v>
          </cell>
          <cell r="AS406">
            <v>180</v>
          </cell>
          <cell r="AT406">
            <v>20</v>
          </cell>
          <cell r="AU406">
            <v>1574</v>
          </cell>
          <cell r="AV406">
            <v>4.95</v>
          </cell>
          <cell r="AW406">
            <v>0</v>
          </cell>
        </row>
        <row r="407">
          <cell r="Z407" t="str">
            <v>WTKBAF5504RE</v>
          </cell>
          <cell r="AA407" t="str">
            <v/>
          </cell>
          <cell r="AB407">
            <v>0.5</v>
          </cell>
          <cell r="AC407">
            <v>0</v>
          </cell>
          <cell r="AD407">
            <v>1</v>
          </cell>
          <cell r="AE407" t="str">
            <v>OML</v>
          </cell>
          <cell r="AF407">
            <v>100</v>
          </cell>
          <cell r="AG407" t="str">
            <v>동일모자</v>
          </cell>
          <cell r="AH407">
            <v>12</v>
          </cell>
          <cell r="AI407">
            <v>12</v>
          </cell>
          <cell r="AJ407" t="str">
            <v>M</v>
          </cell>
          <cell r="AK407" t="str">
            <v>CN</v>
          </cell>
          <cell r="AL407">
            <v>1</v>
          </cell>
          <cell r="AM407">
            <v>49000</v>
          </cell>
          <cell r="AN407">
            <v>41802</v>
          </cell>
          <cell r="AO407">
            <v>7424.242424242424</v>
          </cell>
          <cell r="AP407">
            <v>7748.6300000000019</v>
          </cell>
          <cell r="AQ407">
            <v>324.38757575757791</v>
          </cell>
          <cell r="AR407">
            <v>1374</v>
          </cell>
          <cell r="AS407">
            <v>180</v>
          </cell>
          <cell r="AT407">
            <v>20</v>
          </cell>
          <cell r="AU407">
            <v>1574</v>
          </cell>
          <cell r="AV407">
            <v>4.95</v>
          </cell>
          <cell r="AW407">
            <v>0</v>
          </cell>
        </row>
        <row r="408">
          <cell r="Z408" t="str">
            <v>WTKBAF5505BW</v>
          </cell>
          <cell r="AA408" t="str">
            <v/>
          </cell>
          <cell r="AB408">
            <v>0.5</v>
          </cell>
          <cell r="AC408">
            <v>0</v>
          </cell>
          <cell r="AD408">
            <v>1</v>
          </cell>
          <cell r="AE408" t="str">
            <v>OSM</v>
          </cell>
          <cell r="AF408">
            <v>200</v>
          </cell>
          <cell r="AG408" t="str">
            <v>동일모자</v>
          </cell>
          <cell r="AH408">
            <v>12</v>
          </cell>
          <cell r="AI408">
            <v>12</v>
          </cell>
          <cell r="AJ408" t="str">
            <v>M</v>
          </cell>
          <cell r="AK408" t="str">
            <v>CN</v>
          </cell>
          <cell r="AL408">
            <v>1</v>
          </cell>
          <cell r="AM408">
            <v>49000</v>
          </cell>
          <cell r="AN408">
            <v>41802</v>
          </cell>
          <cell r="AO408">
            <v>7424.242424242424</v>
          </cell>
          <cell r="AP408">
            <v>8424.8500000000022</v>
          </cell>
          <cell r="AQ408">
            <v>1000.6075757575782</v>
          </cell>
          <cell r="AR408">
            <v>1676</v>
          </cell>
          <cell r="AS408">
            <v>180</v>
          </cell>
          <cell r="AT408">
            <v>20</v>
          </cell>
          <cell r="AU408">
            <v>1876</v>
          </cell>
          <cell r="AV408">
            <v>5.25</v>
          </cell>
          <cell r="AW408">
            <v>0</v>
          </cell>
        </row>
        <row r="409">
          <cell r="Z409" t="str">
            <v>WTKBAF5505BW</v>
          </cell>
          <cell r="AA409" t="str">
            <v/>
          </cell>
          <cell r="AB409">
            <v>0.5</v>
          </cell>
          <cell r="AC409">
            <v>0</v>
          </cell>
          <cell r="AD409">
            <v>1</v>
          </cell>
          <cell r="AE409" t="str">
            <v>OML</v>
          </cell>
          <cell r="AF409">
            <v>100</v>
          </cell>
          <cell r="AG409" t="str">
            <v>동일모자</v>
          </cell>
          <cell r="AH409">
            <v>12</v>
          </cell>
          <cell r="AI409">
            <v>12</v>
          </cell>
          <cell r="AJ409" t="str">
            <v>M</v>
          </cell>
          <cell r="AK409" t="str">
            <v>CN</v>
          </cell>
          <cell r="AL409">
            <v>1</v>
          </cell>
          <cell r="AM409">
            <v>49000</v>
          </cell>
          <cell r="AN409">
            <v>41802</v>
          </cell>
          <cell r="AO409">
            <v>7424.242424242424</v>
          </cell>
          <cell r="AP409">
            <v>8424.8500000000022</v>
          </cell>
          <cell r="AQ409">
            <v>1000.6075757575782</v>
          </cell>
          <cell r="AR409">
            <v>1676</v>
          </cell>
          <cell r="AS409">
            <v>180</v>
          </cell>
          <cell r="AT409">
            <v>20</v>
          </cell>
          <cell r="AU409">
            <v>1876</v>
          </cell>
          <cell r="AV409">
            <v>5.25</v>
          </cell>
          <cell r="AW409">
            <v>0</v>
          </cell>
        </row>
        <row r="410">
          <cell r="Z410" t="str">
            <v>WTKBAF5506BG</v>
          </cell>
          <cell r="AA410" t="str">
            <v/>
          </cell>
          <cell r="AB410">
            <v>0.5</v>
          </cell>
          <cell r="AC410">
            <v>0</v>
          </cell>
          <cell r="AD410">
            <v>1</v>
          </cell>
          <cell r="AE410" t="str">
            <v>OSM</v>
          </cell>
          <cell r="AF410">
            <v>200</v>
          </cell>
          <cell r="AG410" t="str">
            <v>동일모자</v>
          </cell>
          <cell r="AH410">
            <v>12</v>
          </cell>
          <cell r="AI410">
            <v>12</v>
          </cell>
          <cell r="AJ410" t="str">
            <v>M</v>
          </cell>
          <cell r="AK410" t="str">
            <v>CN</v>
          </cell>
          <cell r="AL410">
            <v>1</v>
          </cell>
          <cell r="AM410">
            <v>49000</v>
          </cell>
          <cell r="AN410">
            <v>41802</v>
          </cell>
          <cell r="AO410">
            <v>7424.242424242424</v>
          </cell>
          <cell r="AP410">
            <v>7460.2200000000012</v>
          </cell>
          <cell r="AQ410">
            <v>35.977575757577142</v>
          </cell>
          <cell r="AR410">
            <v>649</v>
          </cell>
          <cell r="AS410">
            <v>180</v>
          </cell>
          <cell r="AT410">
            <v>20</v>
          </cell>
          <cell r="AU410">
            <v>849</v>
          </cell>
          <cell r="AV410">
            <v>5.3</v>
          </cell>
          <cell r="AW410">
            <v>0</v>
          </cell>
        </row>
        <row r="411">
          <cell r="Z411" t="str">
            <v>WTKBAF5506BG</v>
          </cell>
          <cell r="AA411" t="str">
            <v/>
          </cell>
          <cell r="AB411">
            <v>0.5</v>
          </cell>
          <cell r="AC411">
            <v>0</v>
          </cell>
          <cell r="AD411">
            <v>1</v>
          </cell>
          <cell r="AE411" t="str">
            <v>OML</v>
          </cell>
          <cell r="AF411">
            <v>100</v>
          </cell>
          <cell r="AG411" t="str">
            <v>동일모자</v>
          </cell>
          <cell r="AH411">
            <v>12</v>
          </cell>
          <cell r="AI411">
            <v>12</v>
          </cell>
          <cell r="AJ411" t="str">
            <v>M</v>
          </cell>
          <cell r="AK411" t="str">
            <v>CN</v>
          </cell>
          <cell r="AL411">
            <v>1</v>
          </cell>
          <cell r="AM411">
            <v>49000</v>
          </cell>
          <cell r="AN411">
            <v>41802</v>
          </cell>
          <cell r="AO411">
            <v>7424.242424242424</v>
          </cell>
          <cell r="AP411">
            <v>7460.2200000000012</v>
          </cell>
          <cell r="AQ411">
            <v>35.977575757577142</v>
          </cell>
          <cell r="AR411">
            <v>649</v>
          </cell>
          <cell r="AS411">
            <v>180</v>
          </cell>
          <cell r="AT411">
            <v>20</v>
          </cell>
          <cell r="AU411">
            <v>849</v>
          </cell>
          <cell r="AV411">
            <v>5.3</v>
          </cell>
          <cell r="AW411">
            <v>0</v>
          </cell>
        </row>
        <row r="412">
          <cell r="Z412" t="str">
            <v/>
          </cell>
          <cell r="AA412" t="str">
            <v>R1</v>
          </cell>
          <cell r="AB412">
            <v>3</v>
          </cell>
          <cell r="AC412">
            <v>0</v>
          </cell>
          <cell r="AD412">
            <v>1</v>
          </cell>
          <cell r="AI412" t="str">
            <v/>
          </cell>
          <cell r="AL412" t="str">
            <v/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 t="str">
            <v/>
          </cell>
          <cell r="AU412">
            <v>0</v>
          </cell>
          <cell r="AV412">
            <v>0</v>
          </cell>
          <cell r="AW412">
            <v>0</v>
          </cell>
        </row>
        <row r="413">
          <cell r="Z413" t="str">
            <v>WTKERF5511BG</v>
          </cell>
          <cell r="AA413" t="str">
            <v/>
          </cell>
          <cell r="AB413">
            <v>0.5</v>
          </cell>
          <cell r="AC413">
            <v>0</v>
          </cell>
          <cell r="AD413">
            <v>1</v>
          </cell>
          <cell r="AE413" t="str">
            <v>OSM</v>
          </cell>
          <cell r="AF413">
            <v>300</v>
          </cell>
          <cell r="AG413" t="str">
            <v>동일모자</v>
          </cell>
          <cell r="AH413">
            <v>13</v>
          </cell>
          <cell r="AI413">
            <v>13</v>
          </cell>
          <cell r="AJ413" t="str">
            <v>M</v>
          </cell>
          <cell r="AK413" t="str">
            <v>CN</v>
          </cell>
          <cell r="AL413">
            <v>1</v>
          </cell>
          <cell r="AM413">
            <v>55000</v>
          </cell>
          <cell r="AN413">
            <v>41802</v>
          </cell>
          <cell r="AO413">
            <v>8333.3333333333321</v>
          </cell>
          <cell r="AP413">
            <v>8977.1</v>
          </cell>
          <cell r="AQ413">
            <v>643.76666666666824</v>
          </cell>
          <cell r="AR413">
            <v>669</v>
          </cell>
          <cell r="AS413">
            <v>180</v>
          </cell>
          <cell r="AT413">
            <v>20</v>
          </cell>
          <cell r="AU413">
            <v>869</v>
          </cell>
          <cell r="AV413">
            <v>6.5</v>
          </cell>
          <cell r="AW413">
            <v>0</v>
          </cell>
        </row>
        <row r="414">
          <cell r="Z414" t="str">
            <v>WTKERF5511BG</v>
          </cell>
          <cell r="AA414" t="str">
            <v/>
          </cell>
          <cell r="AB414">
            <v>0.5</v>
          </cell>
          <cell r="AC414">
            <v>0</v>
          </cell>
          <cell r="AD414">
            <v>1</v>
          </cell>
          <cell r="AE414" t="str">
            <v>OML</v>
          </cell>
          <cell r="AF414">
            <v>100</v>
          </cell>
          <cell r="AG414" t="str">
            <v>동일모자</v>
          </cell>
          <cell r="AH414">
            <v>13</v>
          </cell>
          <cell r="AI414">
            <v>13</v>
          </cell>
          <cell r="AJ414" t="str">
            <v>M</v>
          </cell>
          <cell r="AK414" t="str">
            <v>CN</v>
          </cell>
          <cell r="AL414">
            <v>1</v>
          </cell>
          <cell r="AM414">
            <v>55000</v>
          </cell>
          <cell r="AN414">
            <v>41802</v>
          </cell>
          <cell r="AO414">
            <v>8333.3333333333321</v>
          </cell>
          <cell r="AP414">
            <v>8977.1</v>
          </cell>
          <cell r="AQ414">
            <v>643.76666666666824</v>
          </cell>
          <cell r="AR414">
            <v>669</v>
          </cell>
          <cell r="AS414">
            <v>180</v>
          </cell>
          <cell r="AT414">
            <v>20</v>
          </cell>
          <cell r="AU414">
            <v>869</v>
          </cell>
          <cell r="AV414">
            <v>6.5</v>
          </cell>
          <cell r="AW414">
            <v>0</v>
          </cell>
        </row>
        <row r="415">
          <cell r="Z415" t="str">
            <v>WTKERF5512PK</v>
          </cell>
          <cell r="AA415" t="str">
            <v/>
          </cell>
          <cell r="AB415">
            <v>0.5</v>
          </cell>
          <cell r="AC415">
            <v>0</v>
          </cell>
          <cell r="AD415">
            <v>1</v>
          </cell>
          <cell r="AE415" t="str">
            <v>OSM</v>
          </cell>
          <cell r="AF415">
            <v>300</v>
          </cell>
          <cell r="AG415" t="str">
            <v>동일모자</v>
          </cell>
          <cell r="AH415">
            <v>13</v>
          </cell>
          <cell r="AI415">
            <v>13</v>
          </cell>
          <cell r="AJ415" t="str">
            <v>M</v>
          </cell>
          <cell r="AK415" t="str">
            <v>CN</v>
          </cell>
          <cell r="AL415">
            <v>1</v>
          </cell>
          <cell r="AM415">
            <v>55000</v>
          </cell>
          <cell r="AN415">
            <v>41802</v>
          </cell>
          <cell r="AO415">
            <v>8333.3333333333321</v>
          </cell>
          <cell r="AP415">
            <v>8789.99</v>
          </cell>
          <cell r="AQ415">
            <v>456.65666666666766</v>
          </cell>
          <cell r="AR415">
            <v>669</v>
          </cell>
          <cell r="AS415">
            <v>180</v>
          </cell>
          <cell r="AT415">
            <v>20</v>
          </cell>
          <cell r="AU415">
            <v>869</v>
          </cell>
          <cell r="AV415">
            <v>6.35</v>
          </cell>
          <cell r="AW415">
            <v>0</v>
          </cell>
        </row>
        <row r="416">
          <cell r="Z416" t="str">
            <v>WTKERF5512PK</v>
          </cell>
          <cell r="AA416" t="str">
            <v/>
          </cell>
          <cell r="AB416">
            <v>0.5</v>
          </cell>
          <cell r="AC416">
            <v>0</v>
          </cell>
          <cell r="AD416">
            <v>1</v>
          </cell>
          <cell r="AE416" t="str">
            <v>OML</v>
          </cell>
          <cell r="AF416">
            <v>100</v>
          </cell>
          <cell r="AG416" t="str">
            <v>동일모자</v>
          </cell>
          <cell r="AH416">
            <v>13</v>
          </cell>
          <cell r="AI416">
            <v>13</v>
          </cell>
          <cell r="AJ416" t="str">
            <v>M</v>
          </cell>
          <cell r="AK416" t="str">
            <v>CN</v>
          </cell>
          <cell r="AL416">
            <v>1</v>
          </cell>
          <cell r="AM416">
            <v>55000</v>
          </cell>
          <cell r="AN416">
            <v>41802</v>
          </cell>
          <cell r="AO416">
            <v>8333.3333333333321</v>
          </cell>
          <cell r="AP416">
            <v>8789.99</v>
          </cell>
          <cell r="AQ416">
            <v>456.65666666666766</v>
          </cell>
          <cell r="AR416">
            <v>669</v>
          </cell>
          <cell r="AS416">
            <v>180</v>
          </cell>
          <cell r="AT416">
            <v>20</v>
          </cell>
          <cell r="AU416">
            <v>869</v>
          </cell>
          <cell r="AV416">
            <v>6.35</v>
          </cell>
          <cell r="AW416">
            <v>0</v>
          </cell>
        </row>
        <row r="417">
          <cell r="Z417" t="str">
            <v/>
          </cell>
          <cell r="AA417" t="str">
            <v>R1</v>
          </cell>
          <cell r="AB417">
            <v>2</v>
          </cell>
          <cell r="AC417">
            <v>0</v>
          </cell>
          <cell r="AD417">
            <v>1</v>
          </cell>
          <cell r="AI417" t="str">
            <v/>
          </cell>
          <cell r="AL417" t="str">
            <v/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 t="str">
            <v/>
          </cell>
          <cell r="AU417">
            <v>0</v>
          </cell>
          <cell r="AV417">
            <v>0</v>
          </cell>
          <cell r="AW417">
            <v>0</v>
          </cell>
        </row>
        <row r="418">
          <cell r="Z418" t="str">
            <v>ELKERF5516OR</v>
          </cell>
          <cell r="AA418" t="str">
            <v/>
          </cell>
          <cell r="AB418">
            <v>0.33333333333333331</v>
          </cell>
          <cell r="AC418" t="str">
            <v>면 70% , 폴리에스터 30%</v>
          </cell>
          <cell r="AD418">
            <v>1</v>
          </cell>
          <cell r="AE418" t="str">
            <v>XSS</v>
          </cell>
          <cell r="AF418">
            <v>400</v>
          </cell>
          <cell r="AG418" t="str">
            <v>FOREMOST</v>
          </cell>
          <cell r="AH418">
            <v>10</v>
          </cell>
          <cell r="AI418">
            <v>10</v>
          </cell>
          <cell r="AJ418" t="str">
            <v>M</v>
          </cell>
          <cell r="AK418" t="str">
            <v>CN</v>
          </cell>
          <cell r="AL418">
            <v>1</v>
          </cell>
          <cell r="AM418">
            <v>45000</v>
          </cell>
          <cell r="AN418">
            <v>41801</v>
          </cell>
          <cell r="AO418">
            <v>6818.1818181818171</v>
          </cell>
          <cell r="AP418">
            <v>6874.9982608695655</v>
          </cell>
          <cell r="AQ418">
            <v>56.816442687748349</v>
          </cell>
          <cell r="AR418">
            <v>867.47826086956513</v>
          </cell>
          <cell r="AS418">
            <v>0</v>
          </cell>
          <cell r="AT418">
            <v>20</v>
          </cell>
          <cell r="AU418">
            <v>887.47826086956513</v>
          </cell>
          <cell r="AV418">
            <v>4.8</v>
          </cell>
          <cell r="AW418">
            <v>0</v>
          </cell>
        </row>
        <row r="419">
          <cell r="Z419" t="str">
            <v>ELKERF5516OR</v>
          </cell>
          <cell r="AA419" t="str">
            <v/>
          </cell>
          <cell r="AB419">
            <v>0.33333333333333331</v>
          </cell>
          <cell r="AC419" t="str">
            <v>면 70% , 폴리에스터 30%</v>
          </cell>
          <cell r="AD419">
            <v>1</v>
          </cell>
          <cell r="AE419" t="str">
            <v>OSM</v>
          </cell>
          <cell r="AF419">
            <v>100</v>
          </cell>
          <cell r="AG419" t="str">
            <v>FOREMOST</v>
          </cell>
          <cell r="AH419">
            <v>10</v>
          </cell>
          <cell r="AI419">
            <v>10</v>
          </cell>
          <cell r="AJ419" t="str">
            <v>M</v>
          </cell>
          <cell r="AK419" t="str">
            <v>CN</v>
          </cell>
          <cell r="AL419">
            <v>1</v>
          </cell>
          <cell r="AM419">
            <v>45000</v>
          </cell>
          <cell r="AN419">
            <v>41801</v>
          </cell>
          <cell r="AO419">
            <v>6818.1818181818171</v>
          </cell>
          <cell r="AP419">
            <v>6874.9982608695655</v>
          </cell>
          <cell r="AQ419">
            <v>56.816442687748349</v>
          </cell>
          <cell r="AR419">
            <v>867.47826086956513</v>
          </cell>
          <cell r="AS419">
            <v>0</v>
          </cell>
          <cell r="AT419">
            <v>20</v>
          </cell>
          <cell r="AU419">
            <v>887.47826086956513</v>
          </cell>
          <cell r="AV419">
            <v>4.8</v>
          </cell>
          <cell r="AW419">
            <v>0</v>
          </cell>
        </row>
        <row r="420">
          <cell r="Z420" t="str">
            <v>ELKERF5516OR</v>
          </cell>
          <cell r="AA420" t="str">
            <v/>
          </cell>
          <cell r="AB420">
            <v>0.33333333333333331</v>
          </cell>
          <cell r="AC420" t="str">
            <v>면 70% , 폴리에스터 30%</v>
          </cell>
          <cell r="AD420">
            <v>1</v>
          </cell>
          <cell r="AE420" t="str">
            <v>OML</v>
          </cell>
          <cell r="AF420">
            <v>75</v>
          </cell>
          <cell r="AG420" t="str">
            <v>FOREMOST</v>
          </cell>
          <cell r="AH420">
            <v>10</v>
          </cell>
          <cell r="AI420">
            <v>10</v>
          </cell>
          <cell r="AJ420" t="str">
            <v>M</v>
          </cell>
          <cell r="AK420" t="str">
            <v>CN</v>
          </cell>
          <cell r="AL420">
            <v>1</v>
          </cell>
          <cell r="AM420">
            <v>45000</v>
          </cell>
          <cell r="AN420">
            <v>41801</v>
          </cell>
          <cell r="AO420">
            <v>6818.1818181818171</v>
          </cell>
          <cell r="AP420">
            <v>6874.9982608695655</v>
          </cell>
          <cell r="AQ420">
            <v>56.816442687748349</v>
          </cell>
          <cell r="AR420">
            <v>867.47826086956513</v>
          </cell>
          <cell r="AS420">
            <v>0</v>
          </cell>
          <cell r="AT420">
            <v>20</v>
          </cell>
          <cell r="AU420">
            <v>887.47826086956513</v>
          </cell>
          <cell r="AV420">
            <v>4.8</v>
          </cell>
          <cell r="AW420">
            <v>0</v>
          </cell>
        </row>
        <row r="421">
          <cell r="Z421" t="str">
            <v>ELKTPF5517BK</v>
          </cell>
          <cell r="AA421" t="str">
            <v/>
          </cell>
          <cell r="AB421">
            <v>1</v>
          </cell>
          <cell r="AC421" t="str">
            <v>폴리에스터 85 % , 아크릴 15%</v>
          </cell>
          <cell r="AD421">
            <v>1</v>
          </cell>
          <cell r="AE421" t="str">
            <v>FRE</v>
          </cell>
          <cell r="AF421">
            <v>150</v>
          </cell>
          <cell r="AG421" t="str">
            <v>FOREMOST</v>
          </cell>
          <cell r="AH421">
            <v>10</v>
          </cell>
          <cell r="AI421">
            <v>10</v>
          </cell>
          <cell r="AJ421" t="str">
            <v>M</v>
          </cell>
          <cell r="AK421" t="str">
            <v>CN</v>
          </cell>
          <cell r="AL421">
            <v>1</v>
          </cell>
          <cell r="AM421">
            <v>55000</v>
          </cell>
          <cell r="AN421">
            <v>41801</v>
          </cell>
          <cell r="AO421">
            <v>8333.3333333333321</v>
          </cell>
          <cell r="AP421">
            <v>8252.84</v>
          </cell>
          <cell r="AQ421">
            <v>-80.493333333331975</v>
          </cell>
          <cell r="AR421">
            <v>0</v>
          </cell>
          <cell r="AS421">
            <v>0</v>
          </cell>
          <cell r="AT421">
            <v>20</v>
          </cell>
          <cell r="AU421">
            <v>20</v>
          </cell>
          <cell r="AV421">
            <v>6.6</v>
          </cell>
          <cell r="AW421">
            <v>0</v>
          </cell>
        </row>
        <row r="422">
          <cell r="Z422" t="str">
            <v/>
          </cell>
          <cell r="AA422" t="str">
            <v>R1</v>
          </cell>
          <cell r="AB422">
            <v>2</v>
          </cell>
          <cell r="AC422">
            <v>0</v>
          </cell>
          <cell r="AD422">
            <v>1</v>
          </cell>
          <cell r="AI422" t="str">
            <v/>
          </cell>
          <cell r="AL422" t="str">
            <v/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 t="str">
            <v/>
          </cell>
          <cell r="AU422">
            <v>0</v>
          </cell>
          <cell r="AV422">
            <v>0</v>
          </cell>
          <cell r="AW422">
            <v>0</v>
          </cell>
        </row>
        <row r="423">
          <cell r="Z423" t="str">
            <v>ELKTPF5515RE</v>
          </cell>
          <cell r="AA423" t="str">
            <v/>
          </cell>
          <cell r="AB423">
            <v>1</v>
          </cell>
          <cell r="AC423" t="str">
            <v>울 40%, 폴리에스터 40%, 아크릴 20%</v>
          </cell>
          <cell r="AD423">
            <v>1</v>
          </cell>
          <cell r="AE423" t="str">
            <v>FRE</v>
          </cell>
          <cell r="AF423">
            <v>150</v>
          </cell>
          <cell r="AG423" t="str">
            <v>FOREMOST</v>
          </cell>
          <cell r="AH423">
            <v>11</v>
          </cell>
          <cell r="AI423">
            <v>11</v>
          </cell>
          <cell r="AJ423" t="str">
            <v>M</v>
          </cell>
          <cell r="AK423" t="str">
            <v>CN</v>
          </cell>
          <cell r="AL423">
            <v>1</v>
          </cell>
          <cell r="AM423">
            <v>59000</v>
          </cell>
          <cell r="AN423">
            <v>41858</v>
          </cell>
          <cell r="AO423">
            <v>8939.3939393939381</v>
          </cell>
          <cell r="AP423">
            <v>11574.2</v>
          </cell>
          <cell r="AQ423">
            <v>2634.8060606060626</v>
          </cell>
          <cell r="AR423">
            <v>1490</v>
          </cell>
          <cell r="AS423">
            <v>85</v>
          </cell>
          <cell r="AT423">
            <v>20</v>
          </cell>
          <cell r="AU423">
            <v>1595</v>
          </cell>
          <cell r="AV423">
            <v>8</v>
          </cell>
          <cell r="AW423">
            <v>0</v>
          </cell>
        </row>
        <row r="424">
          <cell r="Z424" t="str">
            <v>ELKEDF5522YE</v>
          </cell>
          <cell r="AA424" t="str">
            <v/>
          </cell>
          <cell r="AB424">
            <v>0.5</v>
          </cell>
          <cell r="AC424" t="str">
            <v>폴리에스터 100%</v>
          </cell>
          <cell r="AD424">
            <v>1</v>
          </cell>
          <cell r="AE424" t="str">
            <v>OSM</v>
          </cell>
          <cell r="AF424">
            <v>80</v>
          </cell>
          <cell r="AG424" t="str">
            <v>FOREMOST</v>
          </cell>
          <cell r="AH424">
            <v>11</v>
          </cell>
          <cell r="AI424">
            <v>11</v>
          </cell>
          <cell r="AJ424" t="str">
            <v>M</v>
          </cell>
          <cell r="AK424" t="str">
            <v>CN</v>
          </cell>
          <cell r="AL424">
            <v>1</v>
          </cell>
          <cell r="AM424">
            <v>45000</v>
          </cell>
          <cell r="AN424">
            <v>41801</v>
          </cell>
          <cell r="AO424">
            <v>6818.1818181818171</v>
          </cell>
          <cell r="AP424">
            <v>9139.5400000000009</v>
          </cell>
          <cell r="AQ424">
            <v>2321.3581818181838</v>
          </cell>
          <cell r="AR424">
            <v>263</v>
          </cell>
          <cell r="AS424">
            <v>0</v>
          </cell>
          <cell r="AT424">
            <v>20</v>
          </cell>
          <cell r="AU424">
            <v>283</v>
          </cell>
          <cell r="AV424">
            <v>7.1</v>
          </cell>
          <cell r="AW424">
            <v>0</v>
          </cell>
        </row>
        <row r="425">
          <cell r="Z425" t="str">
            <v>ELKEDF5522YE</v>
          </cell>
          <cell r="AA425" t="str">
            <v/>
          </cell>
          <cell r="AB425">
            <v>0.5</v>
          </cell>
          <cell r="AC425" t="str">
            <v>폴리에스터 100%</v>
          </cell>
          <cell r="AD425">
            <v>1</v>
          </cell>
          <cell r="AE425" t="str">
            <v>OML</v>
          </cell>
          <cell r="AF425">
            <v>80</v>
          </cell>
          <cell r="AG425" t="str">
            <v>FOREMOST</v>
          </cell>
          <cell r="AH425">
            <v>11</v>
          </cell>
          <cell r="AI425">
            <v>11</v>
          </cell>
          <cell r="AJ425" t="str">
            <v>M</v>
          </cell>
          <cell r="AK425" t="str">
            <v>CN</v>
          </cell>
          <cell r="AL425">
            <v>1</v>
          </cell>
          <cell r="AM425">
            <v>45000</v>
          </cell>
          <cell r="AN425">
            <v>41801</v>
          </cell>
          <cell r="AO425">
            <v>6818.1818181818171</v>
          </cell>
          <cell r="AP425">
            <v>9139.5400000000009</v>
          </cell>
          <cell r="AQ425">
            <v>2321.3581818181838</v>
          </cell>
          <cell r="AR425">
            <v>263</v>
          </cell>
          <cell r="AS425">
            <v>0</v>
          </cell>
          <cell r="AT425">
            <v>20</v>
          </cell>
          <cell r="AU425">
            <v>283</v>
          </cell>
          <cell r="AV425">
            <v>7.1</v>
          </cell>
          <cell r="AW425">
            <v>0</v>
          </cell>
        </row>
        <row r="426">
          <cell r="Z426" t="str">
            <v>ELKEDF5523BK</v>
          </cell>
          <cell r="AA426" t="str">
            <v/>
          </cell>
          <cell r="AB426">
            <v>0.5</v>
          </cell>
          <cell r="AC426" t="str">
            <v>폴리에스터 100%</v>
          </cell>
          <cell r="AD426">
            <v>1</v>
          </cell>
          <cell r="AE426" t="str">
            <v>OSM</v>
          </cell>
          <cell r="AF426">
            <v>80</v>
          </cell>
          <cell r="AG426" t="str">
            <v>FOREMOST</v>
          </cell>
          <cell r="AH426">
            <v>11</v>
          </cell>
          <cell r="AI426">
            <v>11</v>
          </cell>
          <cell r="AJ426" t="str">
            <v>M</v>
          </cell>
          <cell r="AK426" t="str">
            <v>CN</v>
          </cell>
          <cell r="AL426">
            <v>1</v>
          </cell>
          <cell r="AM426">
            <v>45000</v>
          </cell>
          <cell r="AN426">
            <v>41801</v>
          </cell>
          <cell r="AO426">
            <v>6818.1818181818171</v>
          </cell>
          <cell r="AP426">
            <v>9126.02</v>
          </cell>
          <cell r="AQ426">
            <v>2307.8381818181833</v>
          </cell>
          <cell r="AR426">
            <v>0</v>
          </cell>
          <cell r="AS426">
            <v>0</v>
          </cell>
          <cell r="AT426">
            <v>20</v>
          </cell>
          <cell r="AU426">
            <v>20</v>
          </cell>
          <cell r="AV426">
            <v>7.3</v>
          </cell>
          <cell r="AW426">
            <v>0</v>
          </cell>
        </row>
        <row r="427">
          <cell r="Z427" t="str">
            <v>ELKEDF5523BK</v>
          </cell>
          <cell r="AA427" t="str">
            <v/>
          </cell>
          <cell r="AB427">
            <v>0.5</v>
          </cell>
          <cell r="AC427" t="str">
            <v>폴리에스터 100%</v>
          </cell>
          <cell r="AD427">
            <v>1</v>
          </cell>
          <cell r="AE427" t="str">
            <v>OML</v>
          </cell>
          <cell r="AF427">
            <v>80</v>
          </cell>
          <cell r="AG427" t="str">
            <v>FOREMOST</v>
          </cell>
          <cell r="AH427">
            <v>11</v>
          </cell>
          <cell r="AI427">
            <v>11</v>
          </cell>
          <cell r="AJ427" t="str">
            <v>M</v>
          </cell>
          <cell r="AK427" t="str">
            <v>CN</v>
          </cell>
          <cell r="AL427">
            <v>1</v>
          </cell>
          <cell r="AM427">
            <v>45000</v>
          </cell>
          <cell r="AN427">
            <v>41801</v>
          </cell>
          <cell r="AO427">
            <v>6818.1818181818171</v>
          </cell>
          <cell r="AP427">
            <v>9126.02</v>
          </cell>
          <cell r="AQ427">
            <v>2307.8381818181833</v>
          </cell>
          <cell r="AR427">
            <v>0</v>
          </cell>
          <cell r="AS427">
            <v>0</v>
          </cell>
          <cell r="AT427">
            <v>20</v>
          </cell>
          <cell r="AU427">
            <v>20</v>
          </cell>
          <cell r="AV427">
            <v>7.3</v>
          </cell>
          <cell r="AW427">
            <v>0</v>
          </cell>
        </row>
        <row r="428">
          <cell r="Z428" t="str">
            <v>ELKEDF5524PK</v>
          </cell>
          <cell r="AA428" t="str">
            <v/>
          </cell>
          <cell r="AB428">
            <v>0.5</v>
          </cell>
          <cell r="AC428" t="str">
            <v>폴리에스터 100%</v>
          </cell>
          <cell r="AD428">
            <v>1</v>
          </cell>
          <cell r="AE428" t="str">
            <v>OSM</v>
          </cell>
          <cell r="AF428">
            <v>80</v>
          </cell>
          <cell r="AG428" t="str">
            <v>FOREMOST</v>
          </cell>
          <cell r="AH428">
            <v>11</v>
          </cell>
          <cell r="AI428">
            <v>11</v>
          </cell>
          <cell r="AJ428" t="str">
            <v>M</v>
          </cell>
          <cell r="AK428" t="str">
            <v>CN</v>
          </cell>
          <cell r="AL428">
            <v>1</v>
          </cell>
          <cell r="AM428">
            <v>45000</v>
          </cell>
          <cell r="AN428">
            <v>41801</v>
          </cell>
          <cell r="AO428">
            <v>6818.1818181818171</v>
          </cell>
          <cell r="AP428">
            <v>9067.2800000000007</v>
          </cell>
          <cell r="AQ428">
            <v>2249.0981818181835</v>
          </cell>
          <cell r="AR428">
            <v>66</v>
          </cell>
          <cell r="AS428">
            <v>0</v>
          </cell>
          <cell r="AT428">
            <v>20</v>
          </cell>
          <cell r="AU428">
            <v>86</v>
          </cell>
          <cell r="AV428">
            <v>7.2</v>
          </cell>
          <cell r="AW428">
            <v>0</v>
          </cell>
        </row>
        <row r="429">
          <cell r="Z429" t="str">
            <v>ELKEDF5524PK</v>
          </cell>
          <cell r="AA429" t="str">
            <v/>
          </cell>
          <cell r="AB429">
            <v>0.5</v>
          </cell>
          <cell r="AC429" t="str">
            <v>폴리에스터 100%</v>
          </cell>
          <cell r="AD429">
            <v>1</v>
          </cell>
          <cell r="AE429" t="str">
            <v>OML</v>
          </cell>
          <cell r="AF429">
            <v>80</v>
          </cell>
          <cell r="AG429" t="str">
            <v>FOREMOST</v>
          </cell>
          <cell r="AH429">
            <v>11</v>
          </cell>
          <cell r="AI429">
            <v>11</v>
          </cell>
          <cell r="AJ429" t="str">
            <v>M</v>
          </cell>
          <cell r="AK429" t="str">
            <v>CN</v>
          </cell>
          <cell r="AL429">
            <v>1</v>
          </cell>
          <cell r="AM429">
            <v>45000</v>
          </cell>
          <cell r="AN429">
            <v>41801</v>
          </cell>
          <cell r="AO429">
            <v>6818.1818181818171</v>
          </cell>
          <cell r="AP429">
            <v>9067.2800000000007</v>
          </cell>
          <cell r="AQ429">
            <v>2249.0981818181835</v>
          </cell>
          <cell r="AR429">
            <v>66</v>
          </cell>
          <cell r="AS429">
            <v>0</v>
          </cell>
          <cell r="AT429">
            <v>20</v>
          </cell>
          <cell r="AU429">
            <v>86</v>
          </cell>
          <cell r="AV429">
            <v>7.2</v>
          </cell>
          <cell r="AW429">
            <v>0</v>
          </cell>
        </row>
        <row r="430">
          <cell r="Z430" t="str">
            <v/>
          </cell>
          <cell r="AA430" t="str">
            <v>R1</v>
          </cell>
          <cell r="AB430">
            <v>4</v>
          </cell>
          <cell r="AC430">
            <v>0</v>
          </cell>
          <cell r="AD430">
            <v>1</v>
          </cell>
          <cell r="AI430" t="str">
            <v/>
          </cell>
          <cell r="AL430" t="str">
            <v/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 t="str">
            <v/>
          </cell>
          <cell r="AU430">
            <v>0</v>
          </cell>
          <cell r="AV430">
            <v>0</v>
          </cell>
          <cell r="AW430">
            <v>0</v>
          </cell>
        </row>
        <row r="431">
          <cell r="Z431" t="str">
            <v>ELKBAF5518PP</v>
          </cell>
          <cell r="AA431" t="str">
            <v/>
          </cell>
          <cell r="AB431">
            <v>0.5</v>
          </cell>
          <cell r="AC431" t="str">
            <v>겉감 1:  폴리에스터 100%/겉감 2 : 면 100%</v>
          </cell>
          <cell r="AD431">
            <v>1</v>
          </cell>
          <cell r="AE431" t="str">
            <v>OSM</v>
          </cell>
          <cell r="AF431">
            <v>120</v>
          </cell>
          <cell r="AG431" t="str">
            <v>동일모자</v>
          </cell>
          <cell r="AH431">
            <v>11</v>
          </cell>
          <cell r="AI431">
            <v>11</v>
          </cell>
          <cell r="AJ431" t="str">
            <v>M</v>
          </cell>
          <cell r="AK431" t="str">
            <v>CN</v>
          </cell>
          <cell r="AL431">
            <v>1</v>
          </cell>
          <cell r="AM431">
            <v>55000</v>
          </cell>
          <cell r="AN431">
            <v>41801</v>
          </cell>
          <cell r="AO431">
            <v>8333.3333333333321</v>
          </cell>
          <cell r="AP431">
            <v>10144.870000000001</v>
          </cell>
          <cell r="AQ431">
            <v>1811.5366666666687</v>
          </cell>
          <cell r="AR431">
            <v>707</v>
          </cell>
          <cell r="AS431">
            <v>0</v>
          </cell>
          <cell r="AT431">
            <v>20</v>
          </cell>
          <cell r="AU431">
            <v>727</v>
          </cell>
          <cell r="AV431">
            <v>7.55</v>
          </cell>
          <cell r="AW431">
            <v>0</v>
          </cell>
        </row>
        <row r="432">
          <cell r="Z432" t="str">
            <v>ELKBAF5518PP</v>
          </cell>
          <cell r="AA432" t="str">
            <v/>
          </cell>
          <cell r="AB432">
            <v>0.5</v>
          </cell>
          <cell r="AC432" t="str">
            <v>겉감 1:  폴리에스터 100%/겉감 2 : 면 100%</v>
          </cell>
          <cell r="AD432">
            <v>1</v>
          </cell>
          <cell r="AE432" t="str">
            <v>OML</v>
          </cell>
          <cell r="AF432">
            <v>60</v>
          </cell>
          <cell r="AG432" t="str">
            <v>동일모자</v>
          </cell>
          <cell r="AH432">
            <v>11</v>
          </cell>
          <cell r="AI432">
            <v>11</v>
          </cell>
          <cell r="AJ432" t="str">
            <v>M</v>
          </cell>
          <cell r="AK432" t="str">
            <v>CN</v>
          </cell>
          <cell r="AL432">
            <v>1</v>
          </cell>
          <cell r="AM432">
            <v>55000</v>
          </cell>
          <cell r="AN432">
            <v>41801</v>
          </cell>
          <cell r="AO432">
            <v>8333.3333333333321</v>
          </cell>
          <cell r="AP432">
            <v>10144.870000000001</v>
          </cell>
          <cell r="AQ432">
            <v>1811.5366666666687</v>
          </cell>
          <cell r="AR432">
            <v>707</v>
          </cell>
          <cell r="AS432">
            <v>0</v>
          </cell>
          <cell r="AT432">
            <v>20</v>
          </cell>
          <cell r="AU432">
            <v>727</v>
          </cell>
          <cell r="AV432">
            <v>7.55</v>
          </cell>
          <cell r="AW432">
            <v>0</v>
          </cell>
        </row>
        <row r="433">
          <cell r="Z433" t="str">
            <v>ELKERF5519RE</v>
          </cell>
          <cell r="AA433" t="str">
            <v/>
          </cell>
          <cell r="AB433">
            <v>0.33333333333333331</v>
          </cell>
          <cell r="AC433" t="str">
            <v>겉감 1: 아크릴 100%/겉감 2: 면 100%</v>
          </cell>
          <cell r="AD433">
            <v>1</v>
          </cell>
          <cell r="AE433" t="str">
            <v>XSS</v>
          </cell>
          <cell r="AF433">
            <v>400</v>
          </cell>
          <cell r="AG433" t="str">
            <v>동일모자</v>
          </cell>
          <cell r="AH433">
            <v>11</v>
          </cell>
          <cell r="AI433">
            <v>11</v>
          </cell>
          <cell r="AJ433" t="str">
            <v>M</v>
          </cell>
          <cell r="AK433" t="str">
            <v>CN</v>
          </cell>
          <cell r="AL433">
            <v>1</v>
          </cell>
          <cell r="AM433">
            <v>55000</v>
          </cell>
          <cell r="AN433">
            <v>41801</v>
          </cell>
          <cell r="AO433">
            <v>8333.3333333333321</v>
          </cell>
          <cell r="AP433">
            <v>9001.1</v>
          </cell>
          <cell r="AQ433">
            <v>667.76666666666824</v>
          </cell>
          <cell r="AR433">
            <v>873</v>
          </cell>
          <cell r="AS433">
            <v>0</v>
          </cell>
          <cell r="AT433">
            <v>20</v>
          </cell>
          <cell r="AU433">
            <v>893</v>
          </cell>
          <cell r="AV433">
            <v>6.5</v>
          </cell>
          <cell r="AW433">
            <v>0</v>
          </cell>
        </row>
        <row r="434">
          <cell r="Z434" t="str">
            <v>ELKERF5519RE</v>
          </cell>
          <cell r="AA434" t="str">
            <v/>
          </cell>
          <cell r="AB434">
            <v>0.33333333333333331</v>
          </cell>
          <cell r="AC434" t="str">
            <v>겉감 1: 아크릴 100%/겉감 2: 면 100%</v>
          </cell>
          <cell r="AD434">
            <v>1</v>
          </cell>
          <cell r="AE434" t="str">
            <v>OSM</v>
          </cell>
          <cell r="AF434">
            <v>100</v>
          </cell>
          <cell r="AG434" t="str">
            <v>동일모자</v>
          </cell>
          <cell r="AH434">
            <v>11</v>
          </cell>
          <cell r="AI434">
            <v>11</v>
          </cell>
          <cell r="AJ434" t="str">
            <v>M</v>
          </cell>
          <cell r="AK434" t="str">
            <v>CN</v>
          </cell>
          <cell r="AL434">
            <v>1</v>
          </cell>
          <cell r="AM434">
            <v>55000</v>
          </cell>
          <cell r="AN434">
            <v>41801</v>
          </cell>
          <cell r="AO434">
            <v>8333.3333333333321</v>
          </cell>
          <cell r="AP434">
            <v>9001.1</v>
          </cell>
          <cell r="AQ434">
            <v>667.76666666666824</v>
          </cell>
          <cell r="AR434">
            <v>873</v>
          </cell>
          <cell r="AS434">
            <v>0</v>
          </cell>
          <cell r="AT434">
            <v>20</v>
          </cell>
          <cell r="AU434">
            <v>893</v>
          </cell>
          <cell r="AV434">
            <v>6.5</v>
          </cell>
          <cell r="AW434">
            <v>0</v>
          </cell>
        </row>
        <row r="435">
          <cell r="Z435" t="str">
            <v>ELKERF5519RE</v>
          </cell>
          <cell r="AA435" t="str">
            <v/>
          </cell>
          <cell r="AB435">
            <v>0.33333333333333331</v>
          </cell>
          <cell r="AC435" t="str">
            <v>겉감 1: 아크릴 100%/겉감 2: 면 100%</v>
          </cell>
          <cell r="AD435">
            <v>1</v>
          </cell>
          <cell r="AE435" t="str">
            <v>OML</v>
          </cell>
          <cell r="AF435">
            <v>50</v>
          </cell>
          <cell r="AG435" t="str">
            <v>동일모자</v>
          </cell>
          <cell r="AH435">
            <v>11</v>
          </cell>
          <cell r="AI435">
            <v>11</v>
          </cell>
          <cell r="AJ435" t="str">
            <v>M</v>
          </cell>
          <cell r="AK435" t="str">
            <v>CN</v>
          </cell>
          <cell r="AL435">
            <v>1</v>
          </cell>
          <cell r="AM435">
            <v>55000</v>
          </cell>
          <cell r="AN435">
            <v>41801</v>
          </cell>
          <cell r="AO435">
            <v>8333.3333333333321</v>
          </cell>
          <cell r="AP435">
            <v>9001.1</v>
          </cell>
          <cell r="AQ435">
            <v>667.76666666666824</v>
          </cell>
          <cell r="AR435">
            <v>873</v>
          </cell>
          <cell r="AS435">
            <v>0</v>
          </cell>
          <cell r="AT435">
            <v>20</v>
          </cell>
          <cell r="AU435">
            <v>893</v>
          </cell>
          <cell r="AV435">
            <v>6.5</v>
          </cell>
          <cell r="AW435">
            <v>0</v>
          </cell>
        </row>
        <row r="436">
          <cell r="Z436" t="str">
            <v>ELKERF5520BL</v>
          </cell>
          <cell r="AA436" t="str">
            <v/>
          </cell>
          <cell r="AB436">
            <v>0.5</v>
          </cell>
          <cell r="AC436" t="str">
            <v>겉감 1: 울 40%, 폴리에스터 60%/겉감2 : 폴리에스터 95%, 나일론 5%</v>
          </cell>
          <cell r="AD436">
            <v>1</v>
          </cell>
          <cell r="AE436" t="str">
            <v>OSM</v>
          </cell>
          <cell r="AF436">
            <v>120</v>
          </cell>
          <cell r="AG436" t="str">
            <v>동일모자</v>
          </cell>
          <cell r="AH436">
            <v>11</v>
          </cell>
          <cell r="AI436">
            <v>11</v>
          </cell>
          <cell r="AJ436" t="str">
            <v>M</v>
          </cell>
          <cell r="AK436" t="str">
            <v>CN</v>
          </cell>
          <cell r="AL436">
            <v>1</v>
          </cell>
          <cell r="AM436">
            <v>55000</v>
          </cell>
          <cell r="AN436">
            <v>41801</v>
          </cell>
          <cell r="AO436">
            <v>8333.3333333333321</v>
          </cell>
          <cell r="AP436">
            <v>8443.1</v>
          </cell>
          <cell r="AQ436">
            <v>109.76666666666824</v>
          </cell>
          <cell r="AR436">
            <v>315</v>
          </cell>
          <cell r="AS436">
            <v>0</v>
          </cell>
          <cell r="AT436">
            <v>20</v>
          </cell>
          <cell r="AU436">
            <v>335</v>
          </cell>
          <cell r="AV436">
            <v>6.5</v>
          </cell>
          <cell r="AW436">
            <v>0</v>
          </cell>
        </row>
        <row r="437">
          <cell r="Z437" t="str">
            <v>ELKERF5520BL</v>
          </cell>
          <cell r="AA437" t="str">
            <v/>
          </cell>
          <cell r="AB437">
            <v>0.5</v>
          </cell>
          <cell r="AC437" t="str">
            <v>겉감 1: 울 40%, 폴리에스터 60%/겉감2 : 폴리에스터 95%, 나일론 5%</v>
          </cell>
          <cell r="AD437">
            <v>1</v>
          </cell>
          <cell r="AE437" t="str">
            <v>OML</v>
          </cell>
          <cell r="AF437">
            <v>60</v>
          </cell>
          <cell r="AG437" t="str">
            <v>동일모자</v>
          </cell>
          <cell r="AH437">
            <v>11</v>
          </cell>
          <cell r="AI437">
            <v>11</v>
          </cell>
          <cell r="AJ437" t="str">
            <v>M</v>
          </cell>
          <cell r="AK437" t="str">
            <v>CN</v>
          </cell>
          <cell r="AL437">
            <v>1</v>
          </cell>
          <cell r="AM437">
            <v>55000</v>
          </cell>
          <cell r="AN437">
            <v>41801</v>
          </cell>
          <cell r="AO437">
            <v>8333.3333333333321</v>
          </cell>
          <cell r="AP437">
            <v>8443.1</v>
          </cell>
          <cell r="AQ437">
            <v>109.76666666666824</v>
          </cell>
          <cell r="AR437">
            <v>315</v>
          </cell>
          <cell r="AS437">
            <v>0</v>
          </cell>
          <cell r="AT437">
            <v>20</v>
          </cell>
          <cell r="AU437">
            <v>335</v>
          </cell>
          <cell r="AV437">
            <v>6.5</v>
          </cell>
          <cell r="AW437">
            <v>0</v>
          </cell>
        </row>
        <row r="438">
          <cell r="Z438" t="str">
            <v>ELKERF5521GY</v>
          </cell>
          <cell r="AA438" t="str">
            <v/>
          </cell>
          <cell r="AB438">
            <v>0.5</v>
          </cell>
          <cell r="AC438" t="str">
            <v>겉감 1: 면 80%, 폴리에스터 20%/겉감 2: 아크릴 80%, 폴리에스터 20%</v>
          </cell>
          <cell r="AD438">
            <v>1</v>
          </cell>
          <cell r="AE438" t="str">
            <v>OSM</v>
          </cell>
          <cell r="AF438">
            <v>120</v>
          </cell>
          <cell r="AG438" t="str">
            <v>동일모자</v>
          </cell>
          <cell r="AH438">
            <v>11</v>
          </cell>
          <cell r="AI438">
            <v>11</v>
          </cell>
          <cell r="AJ438" t="str">
            <v>M</v>
          </cell>
          <cell r="AK438" t="str">
            <v>CN</v>
          </cell>
          <cell r="AL438">
            <v>1</v>
          </cell>
          <cell r="AM438">
            <v>55000</v>
          </cell>
          <cell r="AN438">
            <v>41801</v>
          </cell>
          <cell r="AO438">
            <v>8333.3333333333321</v>
          </cell>
          <cell r="AP438">
            <v>9682.61</v>
          </cell>
          <cell r="AQ438">
            <v>1349.2766666666685</v>
          </cell>
          <cell r="AR438">
            <v>120</v>
          </cell>
          <cell r="AS438">
            <v>0</v>
          </cell>
          <cell r="AT438">
            <v>20</v>
          </cell>
          <cell r="AU438">
            <v>140</v>
          </cell>
          <cell r="AV438">
            <v>7.65</v>
          </cell>
          <cell r="AW438">
            <v>0</v>
          </cell>
        </row>
        <row r="439">
          <cell r="Z439" t="str">
            <v>ELKERF5521GY</v>
          </cell>
          <cell r="AA439" t="str">
            <v/>
          </cell>
          <cell r="AB439">
            <v>0.5</v>
          </cell>
          <cell r="AC439" t="str">
            <v>겉감 1: 면 80%, 폴리에스터 20%/겉감 2: 아크릴 80%, 폴리에스터 20%</v>
          </cell>
          <cell r="AD439">
            <v>1</v>
          </cell>
          <cell r="AE439" t="str">
            <v>OML</v>
          </cell>
          <cell r="AF439">
            <v>60</v>
          </cell>
          <cell r="AG439" t="str">
            <v>동일모자</v>
          </cell>
          <cell r="AH439">
            <v>11</v>
          </cell>
          <cell r="AI439">
            <v>11</v>
          </cell>
          <cell r="AJ439" t="str">
            <v>M</v>
          </cell>
          <cell r="AK439" t="str">
            <v>CN</v>
          </cell>
          <cell r="AL439">
            <v>1</v>
          </cell>
          <cell r="AM439">
            <v>55000</v>
          </cell>
          <cell r="AN439">
            <v>41801</v>
          </cell>
          <cell r="AO439">
            <v>8333.3333333333321</v>
          </cell>
          <cell r="AP439">
            <v>9682.61</v>
          </cell>
          <cell r="AQ439">
            <v>1349.2766666666685</v>
          </cell>
          <cell r="AR439">
            <v>120</v>
          </cell>
          <cell r="AS439">
            <v>0</v>
          </cell>
          <cell r="AT439">
            <v>20</v>
          </cell>
          <cell r="AU439">
            <v>140</v>
          </cell>
          <cell r="AV439">
            <v>7.65</v>
          </cell>
          <cell r="AW439">
            <v>0</v>
          </cell>
        </row>
        <row r="440">
          <cell r="Z440" t="str">
            <v/>
          </cell>
          <cell r="AA440" t="str">
            <v>R1</v>
          </cell>
          <cell r="AB440">
            <v>4</v>
          </cell>
          <cell r="AC440">
            <v>0</v>
          </cell>
          <cell r="AD440">
            <v>1</v>
          </cell>
          <cell r="AI440" t="str">
            <v/>
          </cell>
          <cell r="AL440" t="str">
            <v/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 t="str">
            <v/>
          </cell>
          <cell r="AU440">
            <v>0</v>
          </cell>
          <cell r="AV440">
            <v>0</v>
          </cell>
          <cell r="AW440">
            <v>0</v>
          </cell>
        </row>
        <row r="441">
          <cell r="Z441" t="str">
            <v>ELKTPF5514MT</v>
          </cell>
          <cell r="AA441" t="str">
            <v/>
          </cell>
          <cell r="AB441">
            <v>1</v>
          </cell>
          <cell r="AC441" t="str">
            <v>겉감 : 폴리에스터 100%/안감 : 아크릴 80%, 폴리에스터 20%</v>
          </cell>
          <cell r="AD441">
            <v>1</v>
          </cell>
          <cell r="AE441" t="str">
            <v>FRE</v>
          </cell>
          <cell r="AF441">
            <v>120</v>
          </cell>
          <cell r="AG441" t="str">
            <v>동일모자</v>
          </cell>
          <cell r="AH441">
            <v>14</v>
          </cell>
          <cell r="AI441">
            <v>14</v>
          </cell>
          <cell r="AJ441" t="str">
            <v>M</v>
          </cell>
          <cell r="AK441" t="str">
            <v>CN</v>
          </cell>
          <cell r="AL441">
            <v>1</v>
          </cell>
          <cell r="AM441">
            <v>59000</v>
          </cell>
          <cell r="AN441">
            <v>41801</v>
          </cell>
          <cell r="AO441">
            <v>8939.3939393939381</v>
          </cell>
          <cell r="AP441">
            <v>11330.83</v>
          </cell>
          <cell r="AQ441">
            <v>2391.4360606060618</v>
          </cell>
          <cell r="AR441">
            <v>1304</v>
          </cell>
          <cell r="AS441">
            <v>90</v>
          </cell>
          <cell r="AT441">
            <v>20</v>
          </cell>
          <cell r="AU441">
            <v>1414</v>
          </cell>
          <cell r="AV441">
            <v>7.95</v>
          </cell>
          <cell r="AW441">
            <v>0</v>
          </cell>
        </row>
        <row r="442">
          <cell r="Z442" t="str">
            <v>ELKTPF5514OR</v>
          </cell>
          <cell r="AA442" t="str">
            <v/>
          </cell>
          <cell r="AB442">
            <v>1</v>
          </cell>
          <cell r="AC442" t="str">
            <v>겉감 : 폴리에스터 100%/안감 : 아크릴 80%, 폴리에스터 20%</v>
          </cell>
          <cell r="AD442">
            <v>1</v>
          </cell>
          <cell r="AE442" t="str">
            <v>FRE</v>
          </cell>
          <cell r="AF442">
            <v>120</v>
          </cell>
          <cell r="AG442" t="str">
            <v>동일모자</v>
          </cell>
          <cell r="AH442">
            <v>14</v>
          </cell>
          <cell r="AI442">
            <v>14</v>
          </cell>
          <cell r="AJ442" t="str">
            <v>M</v>
          </cell>
          <cell r="AK442" t="str">
            <v>CN</v>
          </cell>
          <cell r="AL442">
            <v>1</v>
          </cell>
          <cell r="AM442">
            <v>59000</v>
          </cell>
          <cell r="AN442">
            <v>41801</v>
          </cell>
          <cell r="AO442">
            <v>8939.3939393939381</v>
          </cell>
          <cell r="AP442">
            <v>11330.83</v>
          </cell>
          <cell r="AQ442">
            <v>2391.4360606060618</v>
          </cell>
          <cell r="AR442">
            <v>1304</v>
          </cell>
          <cell r="AS442">
            <v>90</v>
          </cell>
          <cell r="AT442">
            <v>20</v>
          </cell>
          <cell r="AU442">
            <v>1414</v>
          </cell>
          <cell r="AV442">
            <v>7.95</v>
          </cell>
          <cell r="AW442">
            <v>0</v>
          </cell>
        </row>
        <row r="443">
          <cell r="Z443" t="str">
            <v/>
          </cell>
          <cell r="AA443" t="str">
            <v>R1</v>
          </cell>
          <cell r="AB443">
            <v>2</v>
          </cell>
          <cell r="AC443">
            <v>0</v>
          </cell>
          <cell r="AD443">
            <v>1</v>
          </cell>
          <cell r="AI443" t="str">
            <v/>
          </cell>
          <cell r="AL443" t="str">
            <v/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 t="str">
            <v/>
          </cell>
          <cell r="AU443">
            <v>0</v>
          </cell>
          <cell r="AV443">
            <v>0</v>
          </cell>
          <cell r="AW443">
            <v>0</v>
          </cell>
        </row>
        <row r="444">
          <cell r="Z444" t="str">
            <v>SMKBEF5507GR</v>
          </cell>
          <cell r="AA444" t="str">
            <v/>
          </cell>
          <cell r="AB444">
            <v>0.5</v>
          </cell>
          <cell r="AC444">
            <v>0</v>
          </cell>
          <cell r="AD444">
            <v>1</v>
          </cell>
          <cell r="AE444" t="str">
            <v>FRE</v>
          </cell>
          <cell r="AF444">
            <v>100</v>
          </cell>
          <cell r="AG444" t="str">
            <v>FOREMOST</v>
          </cell>
          <cell r="AH444">
            <v>12</v>
          </cell>
          <cell r="AI444">
            <v>12</v>
          </cell>
          <cell r="AJ444" t="str">
            <v>M</v>
          </cell>
          <cell r="AK444" t="str">
            <v>CN</v>
          </cell>
          <cell r="AL444">
            <v>1</v>
          </cell>
          <cell r="AM444">
            <v>35000</v>
          </cell>
          <cell r="AN444">
            <v>41802</v>
          </cell>
          <cell r="AO444">
            <v>5303.030303030303</v>
          </cell>
          <cell r="AP444">
            <v>5508.5600000000013</v>
          </cell>
          <cell r="AQ444">
            <v>205.52969696969831</v>
          </cell>
          <cell r="AR444">
            <v>0</v>
          </cell>
          <cell r="AS444">
            <v>0</v>
          </cell>
          <cell r="AT444">
            <v>20</v>
          </cell>
          <cell r="AU444">
            <v>20</v>
          </cell>
          <cell r="AV444">
            <v>4.4000000000000004</v>
          </cell>
          <cell r="AW444">
            <v>0</v>
          </cell>
        </row>
        <row r="445">
          <cell r="Z445" t="str">
            <v>SMKBEF5507GR</v>
          </cell>
          <cell r="AA445" t="str">
            <v/>
          </cell>
          <cell r="AB445">
            <v>0.5</v>
          </cell>
          <cell r="AC445">
            <v>0</v>
          </cell>
          <cell r="AD445">
            <v>1</v>
          </cell>
          <cell r="AE445" t="str">
            <v>XSS</v>
          </cell>
          <cell r="AF445">
            <v>200</v>
          </cell>
          <cell r="AG445" t="str">
            <v>FOREMOST</v>
          </cell>
          <cell r="AH445">
            <v>12</v>
          </cell>
          <cell r="AI445">
            <v>12</v>
          </cell>
          <cell r="AJ445" t="str">
            <v>M</v>
          </cell>
          <cell r="AK445" t="str">
            <v>CN</v>
          </cell>
          <cell r="AL445">
            <v>1</v>
          </cell>
          <cell r="AM445">
            <v>35000</v>
          </cell>
          <cell r="AN445">
            <v>41802</v>
          </cell>
          <cell r="AO445">
            <v>5303.030303030303</v>
          </cell>
          <cell r="AP445">
            <v>5508.5600000000013</v>
          </cell>
          <cell r="AQ445">
            <v>205.52969696969831</v>
          </cell>
          <cell r="AR445">
            <v>0</v>
          </cell>
          <cell r="AS445">
            <v>0</v>
          </cell>
          <cell r="AT445">
            <v>20</v>
          </cell>
          <cell r="AU445">
            <v>20</v>
          </cell>
          <cell r="AV445">
            <v>4.4000000000000004</v>
          </cell>
          <cell r="AW445">
            <v>0</v>
          </cell>
        </row>
        <row r="446">
          <cell r="Z446" t="str">
            <v>SMKBEF5507RE</v>
          </cell>
          <cell r="AA446" t="str">
            <v/>
          </cell>
          <cell r="AB446">
            <v>0.5</v>
          </cell>
          <cell r="AC446">
            <v>0</v>
          </cell>
          <cell r="AD446">
            <v>1</v>
          </cell>
          <cell r="AE446" t="str">
            <v>FRE</v>
          </cell>
          <cell r="AF446">
            <v>100</v>
          </cell>
          <cell r="AG446" t="str">
            <v>FOREMOST</v>
          </cell>
          <cell r="AH446">
            <v>12</v>
          </cell>
          <cell r="AI446">
            <v>12</v>
          </cell>
          <cell r="AJ446" t="str">
            <v>M</v>
          </cell>
          <cell r="AK446" t="str">
            <v>CN</v>
          </cell>
          <cell r="AL446">
            <v>1</v>
          </cell>
          <cell r="AM446">
            <v>35000</v>
          </cell>
          <cell r="AN446">
            <v>41802</v>
          </cell>
          <cell r="AO446">
            <v>5303.030303030303</v>
          </cell>
          <cell r="AP446">
            <v>5508.5600000000013</v>
          </cell>
          <cell r="AQ446">
            <v>205.52969696969831</v>
          </cell>
          <cell r="AR446">
            <v>0</v>
          </cell>
          <cell r="AS446">
            <v>0</v>
          </cell>
          <cell r="AT446">
            <v>20</v>
          </cell>
          <cell r="AU446">
            <v>20</v>
          </cell>
          <cell r="AV446">
            <v>4.4000000000000004</v>
          </cell>
          <cell r="AW446">
            <v>0</v>
          </cell>
        </row>
        <row r="447">
          <cell r="Z447" t="str">
            <v>SMKBEF5507RE</v>
          </cell>
          <cell r="AA447" t="str">
            <v/>
          </cell>
          <cell r="AB447">
            <v>0.5</v>
          </cell>
          <cell r="AC447">
            <v>0</v>
          </cell>
          <cell r="AD447">
            <v>1</v>
          </cell>
          <cell r="AE447" t="str">
            <v>XSS</v>
          </cell>
          <cell r="AF447">
            <v>200</v>
          </cell>
          <cell r="AG447" t="str">
            <v>FOREMOST</v>
          </cell>
          <cell r="AH447">
            <v>12</v>
          </cell>
          <cell r="AI447">
            <v>12</v>
          </cell>
          <cell r="AJ447" t="str">
            <v>M</v>
          </cell>
          <cell r="AK447" t="str">
            <v>CN</v>
          </cell>
          <cell r="AL447">
            <v>1</v>
          </cell>
          <cell r="AM447">
            <v>35000</v>
          </cell>
          <cell r="AN447">
            <v>41802</v>
          </cell>
          <cell r="AO447">
            <v>5303.030303030303</v>
          </cell>
          <cell r="AP447">
            <v>5508.5600000000013</v>
          </cell>
          <cell r="AQ447">
            <v>205.52969696969831</v>
          </cell>
          <cell r="AR447">
            <v>0</v>
          </cell>
          <cell r="AS447">
            <v>0</v>
          </cell>
          <cell r="AT447">
            <v>20</v>
          </cell>
          <cell r="AU447">
            <v>20</v>
          </cell>
          <cell r="AV447">
            <v>4.4000000000000004</v>
          </cell>
          <cell r="AW447">
            <v>0</v>
          </cell>
        </row>
        <row r="448">
          <cell r="Z448" t="str">
            <v>SMKBEF5507PK</v>
          </cell>
          <cell r="AA448" t="str">
            <v/>
          </cell>
          <cell r="AB448">
            <v>0.5</v>
          </cell>
          <cell r="AC448">
            <v>0</v>
          </cell>
          <cell r="AD448">
            <v>1</v>
          </cell>
          <cell r="AE448" t="str">
            <v>FRE</v>
          </cell>
          <cell r="AF448">
            <v>100</v>
          </cell>
          <cell r="AG448" t="str">
            <v>FOREMOST</v>
          </cell>
          <cell r="AH448">
            <v>12</v>
          </cell>
          <cell r="AI448">
            <v>12</v>
          </cell>
          <cell r="AJ448" t="str">
            <v>M</v>
          </cell>
          <cell r="AK448" t="str">
            <v>CN</v>
          </cell>
          <cell r="AL448">
            <v>1</v>
          </cell>
          <cell r="AM448">
            <v>35000</v>
          </cell>
          <cell r="AN448">
            <v>41802</v>
          </cell>
          <cell r="AO448">
            <v>5303.030303030303</v>
          </cell>
          <cell r="AP448">
            <v>5508.5600000000013</v>
          </cell>
          <cell r="AQ448">
            <v>205.52969696969831</v>
          </cell>
          <cell r="AR448">
            <v>0</v>
          </cell>
          <cell r="AS448">
            <v>0</v>
          </cell>
          <cell r="AT448">
            <v>20</v>
          </cell>
          <cell r="AU448">
            <v>20</v>
          </cell>
          <cell r="AV448">
            <v>4.4000000000000004</v>
          </cell>
          <cell r="AW448">
            <v>0</v>
          </cell>
        </row>
        <row r="449">
          <cell r="Z449" t="str">
            <v>SMKBEF5507PK</v>
          </cell>
          <cell r="AA449" t="str">
            <v/>
          </cell>
          <cell r="AB449">
            <v>0.5</v>
          </cell>
          <cell r="AC449">
            <v>0</v>
          </cell>
          <cell r="AD449">
            <v>1</v>
          </cell>
          <cell r="AE449" t="str">
            <v>XSS</v>
          </cell>
          <cell r="AF449">
            <v>200</v>
          </cell>
          <cell r="AG449" t="str">
            <v>FOREMOST</v>
          </cell>
          <cell r="AH449">
            <v>12</v>
          </cell>
          <cell r="AI449">
            <v>12</v>
          </cell>
          <cell r="AJ449" t="str">
            <v>M</v>
          </cell>
          <cell r="AK449" t="str">
            <v>CN</v>
          </cell>
          <cell r="AL449">
            <v>1</v>
          </cell>
          <cell r="AM449">
            <v>35000</v>
          </cell>
          <cell r="AN449">
            <v>41802</v>
          </cell>
          <cell r="AO449">
            <v>5303.030303030303</v>
          </cell>
          <cell r="AP449">
            <v>5508.5600000000013</v>
          </cell>
          <cell r="AQ449">
            <v>205.52969696969831</v>
          </cell>
          <cell r="AR449">
            <v>0</v>
          </cell>
          <cell r="AS449">
            <v>0</v>
          </cell>
          <cell r="AT449">
            <v>20</v>
          </cell>
          <cell r="AU449">
            <v>20</v>
          </cell>
          <cell r="AV449">
            <v>4.4000000000000004</v>
          </cell>
          <cell r="AW449">
            <v>0</v>
          </cell>
        </row>
        <row r="450">
          <cell r="Z450" t="str">
            <v>SMKBEF5508PK</v>
          </cell>
          <cell r="AA450" t="str">
            <v/>
          </cell>
          <cell r="AB450">
            <v>0.5</v>
          </cell>
          <cell r="AC450">
            <v>0</v>
          </cell>
          <cell r="AD450">
            <v>1</v>
          </cell>
          <cell r="AE450" t="str">
            <v>FRE</v>
          </cell>
          <cell r="AF450">
            <v>100</v>
          </cell>
          <cell r="AG450" t="str">
            <v>FOREMOST</v>
          </cell>
          <cell r="AH450">
            <v>12</v>
          </cell>
          <cell r="AI450">
            <v>12</v>
          </cell>
          <cell r="AJ450" t="str">
            <v>M</v>
          </cell>
          <cell r="AK450" t="str">
            <v>CN</v>
          </cell>
          <cell r="AL450">
            <v>1</v>
          </cell>
          <cell r="AM450">
            <v>35000</v>
          </cell>
          <cell r="AN450">
            <v>41802</v>
          </cell>
          <cell r="AO450">
            <v>5303.030303030303</v>
          </cell>
          <cell r="AP450">
            <v>5259.0800000000008</v>
          </cell>
          <cell r="AQ450">
            <v>-43.950303030302166</v>
          </cell>
          <cell r="AR450">
            <v>0</v>
          </cell>
          <cell r="AS450">
            <v>0</v>
          </cell>
          <cell r="AT450">
            <v>20</v>
          </cell>
          <cell r="AU450">
            <v>20</v>
          </cell>
          <cell r="AV450">
            <v>4.2</v>
          </cell>
          <cell r="AW450">
            <v>0</v>
          </cell>
        </row>
        <row r="451">
          <cell r="Z451" t="str">
            <v>SMKBEF5508PK</v>
          </cell>
          <cell r="AA451" t="str">
            <v/>
          </cell>
          <cell r="AB451">
            <v>0.5</v>
          </cell>
          <cell r="AC451">
            <v>0</v>
          </cell>
          <cell r="AD451">
            <v>1</v>
          </cell>
          <cell r="AE451" t="str">
            <v>XSS</v>
          </cell>
          <cell r="AF451">
            <v>200</v>
          </cell>
          <cell r="AG451" t="str">
            <v>FOREMOST</v>
          </cell>
          <cell r="AH451">
            <v>12</v>
          </cell>
          <cell r="AI451">
            <v>12</v>
          </cell>
          <cell r="AJ451" t="str">
            <v>M</v>
          </cell>
          <cell r="AK451" t="str">
            <v>CN</v>
          </cell>
          <cell r="AL451">
            <v>1</v>
          </cell>
          <cell r="AM451">
            <v>35000</v>
          </cell>
          <cell r="AN451">
            <v>41802</v>
          </cell>
          <cell r="AO451">
            <v>5303.030303030303</v>
          </cell>
          <cell r="AP451">
            <v>5259.0800000000008</v>
          </cell>
          <cell r="AQ451">
            <v>-43.950303030302166</v>
          </cell>
          <cell r="AR451">
            <v>0</v>
          </cell>
          <cell r="AS451">
            <v>0</v>
          </cell>
          <cell r="AT451">
            <v>20</v>
          </cell>
          <cell r="AU451">
            <v>20</v>
          </cell>
          <cell r="AV451">
            <v>4.2</v>
          </cell>
          <cell r="AW451">
            <v>0</v>
          </cell>
        </row>
        <row r="452">
          <cell r="Z452" t="str">
            <v>SMKBEF5508RE</v>
          </cell>
          <cell r="AA452" t="str">
            <v/>
          </cell>
          <cell r="AB452">
            <v>0.5</v>
          </cell>
          <cell r="AC452">
            <v>0</v>
          </cell>
          <cell r="AD452">
            <v>1</v>
          </cell>
          <cell r="AE452" t="str">
            <v>FRE</v>
          </cell>
          <cell r="AF452">
            <v>100</v>
          </cell>
          <cell r="AG452" t="str">
            <v>FOREMOST</v>
          </cell>
          <cell r="AH452">
            <v>12</v>
          </cell>
          <cell r="AI452">
            <v>12</v>
          </cell>
          <cell r="AJ452" t="str">
            <v>M</v>
          </cell>
          <cell r="AK452" t="str">
            <v>CN</v>
          </cell>
          <cell r="AL452">
            <v>1</v>
          </cell>
          <cell r="AM452">
            <v>35000</v>
          </cell>
          <cell r="AN452">
            <v>41802</v>
          </cell>
          <cell r="AO452">
            <v>5303.030303030303</v>
          </cell>
          <cell r="AP452">
            <v>5259.0800000000008</v>
          </cell>
          <cell r="AQ452">
            <v>-43.950303030302166</v>
          </cell>
          <cell r="AR452">
            <v>0</v>
          </cell>
          <cell r="AS452">
            <v>0</v>
          </cell>
          <cell r="AT452">
            <v>20</v>
          </cell>
          <cell r="AU452">
            <v>20</v>
          </cell>
          <cell r="AV452">
            <v>4.2</v>
          </cell>
          <cell r="AW452">
            <v>0</v>
          </cell>
        </row>
        <row r="453">
          <cell r="Z453" t="str">
            <v>SMKBEF5508RE</v>
          </cell>
          <cell r="AA453" t="str">
            <v/>
          </cell>
          <cell r="AB453">
            <v>0.5</v>
          </cell>
          <cell r="AC453">
            <v>0</v>
          </cell>
          <cell r="AD453">
            <v>1</v>
          </cell>
          <cell r="AE453" t="str">
            <v>XSS</v>
          </cell>
          <cell r="AF453">
            <v>200</v>
          </cell>
          <cell r="AG453" t="str">
            <v>FOREMOST</v>
          </cell>
          <cell r="AH453">
            <v>12</v>
          </cell>
          <cell r="AI453">
            <v>12</v>
          </cell>
          <cell r="AJ453" t="str">
            <v>M</v>
          </cell>
          <cell r="AK453" t="str">
            <v>CN</v>
          </cell>
          <cell r="AL453">
            <v>1</v>
          </cell>
          <cell r="AM453">
            <v>35000</v>
          </cell>
          <cell r="AN453">
            <v>41802</v>
          </cell>
          <cell r="AO453">
            <v>5303.030303030303</v>
          </cell>
          <cell r="AP453">
            <v>5259.0800000000008</v>
          </cell>
          <cell r="AQ453">
            <v>-43.950303030302166</v>
          </cell>
          <cell r="AR453">
            <v>0</v>
          </cell>
          <cell r="AS453">
            <v>0</v>
          </cell>
          <cell r="AT453">
            <v>20</v>
          </cell>
          <cell r="AU453">
            <v>20</v>
          </cell>
          <cell r="AV453">
            <v>4.2</v>
          </cell>
          <cell r="AW453">
            <v>0</v>
          </cell>
        </row>
        <row r="454">
          <cell r="Z454" t="str">
            <v>SMKBEF5510BK</v>
          </cell>
          <cell r="AA454" t="str">
            <v/>
          </cell>
          <cell r="AB454">
            <v>0.5</v>
          </cell>
          <cell r="AC454">
            <v>0</v>
          </cell>
          <cell r="AD454">
            <v>1</v>
          </cell>
          <cell r="AE454" t="str">
            <v>FRE</v>
          </cell>
          <cell r="AF454">
            <v>300</v>
          </cell>
          <cell r="AG454" t="str">
            <v>FOREMOST</v>
          </cell>
          <cell r="AH454">
            <v>12</v>
          </cell>
          <cell r="AI454">
            <v>12</v>
          </cell>
          <cell r="AJ454" t="str">
            <v>M</v>
          </cell>
          <cell r="AK454" t="str">
            <v>CN</v>
          </cell>
          <cell r="AL454">
            <v>1</v>
          </cell>
          <cell r="AM454">
            <v>39000</v>
          </cell>
          <cell r="AN454">
            <v>41802</v>
          </cell>
          <cell r="AO454">
            <v>5909.0909090909081</v>
          </cell>
          <cell r="AP454">
            <v>5508.5600000000013</v>
          </cell>
          <cell r="AQ454">
            <v>-400.53090909090679</v>
          </cell>
          <cell r="AR454">
            <v>0</v>
          </cell>
          <cell r="AS454">
            <v>0</v>
          </cell>
          <cell r="AT454">
            <v>20</v>
          </cell>
          <cell r="AU454">
            <v>20</v>
          </cell>
          <cell r="AV454">
            <v>4.4000000000000004</v>
          </cell>
          <cell r="AW454">
            <v>0</v>
          </cell>
        </row>
        <row r="455">
          <cell r="Z455" t="str">
            <v>SMKBEF5510BK</v>
          </cell>
          <cell r="AA455" t="str">
            <v/>
          </cell>
          <cell r="AB455">
            <v>0.5</v>
          </cell>
          <cell r="AC455">
            <v>0</v>
          </cell>
          <cell r="AD455">
            <v>1</v>
          </cell>
          <cell r="AE455" t="str">
            <v>XSS</v>
          </cell>
          <cell r="AF455">
            <v>200</v>
          </cell>
          <cell r="AG455" t="str">
            <v>FOREMOST</v>
          </cell>
          <cell r="AH455">
            <v>12</v>
          </cell>
          <cell r="AI455">
            <v>12</v>
          </cell>
          <cell r="AJ455" t="str">
            <v>M</v>
          </cell>
          <cell r="AK455" t="str">
            <v>CN</v>
          </cell>
          <cell r="AL455">
            <v>1</v>
          </cell>
          <cell r="AM455">
            <v>39000</v>
          </cell>
          <cell r="AN455">
            <v>41802</v>
          </cell>
          <cell r="AO455">
            <v>5909.0909090909081</v>
          </cell>
          <cell r="AP455">
            <v>5508.5600000000013</v>
          </cell>
          <cell r="AQ455">
            <v>-400.53090909090679</v>
          </cell>
          <cell r="AR455">
            <v>0</v>
          </cell>
          <cell r="AS455">
            <v>0</v>
          </cell>
          <cell r="AT455">
            <v>20</v>
          </cell>
          <cell r="AU455">
            <v>20</v>
          </cell>
          <cell r="AV455">
            <v>4.4000000000000004</v>
          </cell>
          <cell r="AW455">
            <v>0</v>
          </cell>
        </row>
        <row r="456">
          <cell r="Z456" t="str">
            <v/>
          </cell>
          <cell r="AA456" t="str">
            <v>R1</v>
          </cell>
          <cell r="AB456">
            <v>6</v>
          </cell>
          <cell r="AC456">
            <v>0</v>
          </cell>
          <cell r="AD456">
            <v>1</v>
          </cell>
          <cell r="AI456" t="str">
            <v/>
          </cell>
          <cell r="AL456" t="str">
            <v/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 t="str">
            <v/>
          </cell>
          <cell r="AU456">
            <v>0</v>
          </cell>
          <cell r="AV456">
            <v>0</v>
          </cell>
          <cell r="AW456">
            <v>0</v>
          </cell>
        </row>
        <row r="457">
          <cell r="Z457" t="str">
            <v>SWKBEF5509PK</v>
          </cell>
          <cell r="AA457" t="str">
            <v/>
          </cell>
          <cell r="AB457">
            <v>1</v>
          </cell>
          <cell r="AC457">
            <v>0</v>
          </cell>
          <cell r="AD457">
            <v>1</v>
          </cell>
          <cell r="AE457" t="str">
            <v>FRE</v>
          </cell>
          <cell r="AF457">
            <v>100</v>
          </cell>
          <cell r="AG457" t="str">
            <v>FOREMOST</v>
          </cell>
          <cell r="AH457">
            <v>13</v>
          </cell>
          <cell r="AI457">
            <v>13</v>
          </cell>
          <cell r="AJ457" t="str">
            <v>M</v>
          </cell>
          <cell r="AK457" t="str">
            <v>CN</v>
          </cell>
          <cell r="AL457">
            <v>1</v>
          </cell>
          <cell r="AM457">
            <v>43000</v>
          </cell>
          <cell r="AN457">
            <v>41802</v>
          </cell>
          <cell r="AO457">
            <v>6515.151515151515</v>
          </cell>
          <cell r="AP457">
            <v>6987.52</v>
          </cell>
          <cell r="AQ457">
            <v>472.36848484848542</v>
          </cell>
          <cell r="AR457">
            <v>0</v>
          </cell>
          <cell r="AS457">
            <v>980</v>
          </cell>
          <cell r="AT457">
            <v>20</v>
          </cell>
          <cell r="AU457">
            <v>1000</v>
          </cell>
          <cell r="AV457">
            <v>4.8</v>
          </cell>
          <cell r="AW457">
            <v>0</v>
          </cell>
        </row>
        <row r="458">
          <cell r="Z458" t="str">
            <v>SWKBEF5509BL</v>
          </cell>
          <cell r="AA458" t="str">
            <v/>
          </cell>
          <cell r="AB458">
            <v>1</v>
          </cell>
          <cell r="AC458">
            <v>0</v>
          </cell>
          <cell r="AD458">
            <v>1</v>
          </cell>
          <cell r="AE458" t="str">
            <v>FRE</v>
          </cell>
          <cell r="AF458">
            <v>100</v>
          </cell>
          <cell r="AG458" t="str">
            <v>FOREMOST</v>
          </cell>
          <cell r="AH458">
            <v>13</v>
          </cell>
          <cell r="AI458">
            <v>13</v>
          </cell>
          <cell r="AJ458" t="str">
            <v>M</v>
          </cell>
          <cell r="AK458" t="str">
            <v>CN</v>
          </cell>
          <cell r="AL458">
            <v>1</v>
          </cell>
          <cell r="AM458">
            <v>43000</v>
          </cell>
          <cell r="AN458">
            <v>41802</v>
          </cell>
          <cell r="AO458">
            <v>6515.151515151515</v>
          </cell>
          <cell r="AP458">
            <v>6987.52</v>
          </cell>
          <cell r="AQ458">
            <v>472.36848484848542</v>
          </cell>
          <cell r="AR458">
            <v>0</v>
          </cell>
          <cell r="AS458">
            <v>980</v>
          </cell>
          <cell r="AT458">
            <v>20</v>
          </cell>
          <cell r="AU458">
            <v>1000</v>
          </cell>
          <cell r="AV458">
            <v>4.8</v>
          </cell>
          <cell r="AW458">
            <v>0</v>
          </cell>
        </row>
        <row r="459">
          <cell r="Z459" t="str">
            <v>SWKBEF5511PK</v>
          </cell>
          <cell r="AA459" t="str">
            <v/>
          </cell>
          <cell r="AB459">
            <v>0.5</v>
          </cell>
          <cell r="AC459">
            <v>0</v>
          </cell>
          <cell r="AD459">
            <v>1</v>
          </cell>
          <cell r="AE459" t="str">
            <v>FRE</v>
          </cell>
          <cell r="AF459">
            <v>300</v>
          </cell>
          <cell r="AG459" t="str">
            <v>FOREMOST</v>
          </cell>
          <cell r="AH459">
            <v>13</v>
          </cell>
          <cell r="AI459">
            <v>13</v>
          </cell>
          <cell r="AJ459" t="str">
            <v>M</v>
          </cell>
          <cell r="AK459" t="str">
            <v>CN</v>
          </cell>
          <cell r="AL459">
            <v>1</v>
          </cell>
          <cell r="AM459">
            <v>43000</v>
          </cell>
          <cell r="AN459">
            <v>41802</v>
          </cell>
          <cell r="AO459">
            <v>6515.151515151515</v>
          </cell>
          <cell r="AP459">
            <v>6987.52</v>
          </cell>
          <cell r="AQ459">
            <v>472.36848484848542</v>
          </cell>
          <cell r="AR459">
            <v>0</v>
          </cell>
          <cell r="AS459">
            <v>980</v>
          </cell>
          <cell r="AT459">
            <v>20</v>
          </cell>
          <cell r="AU459">
            <v>1000</v>
          </cell>
          <cell r="AV459">
            <v>4.8</v>
          </cell>
          <cell r="AW459">
            <v>0</v>
          </cell>
        </row>
        <row r="460">
          <cell r="Z460" t="str">
            <v>SWKBEF5511PK</v>
          </cell>
          <cell r="AA460" t="str">
            <v/>
          </cell>
          <cell r="AB460">
            <v>0.5</v>
          </cell>
          <cell r="AC460">
            <v>0</v>
          </cell>
          <cell r="AD460">
            <v>1</v>
          </cell>
          <cell r="AE460" t="str">
            <v>XSS</v>
          </cell>
          <cell r="AF460">
            <v>200</v>
          </cell>
          <cell r="AG460" t="str">
            <v>FOREMOST</v>
          </cell>
          <cell r="AH460">
            <v>13</v>
          </cell>
          <cell r="AI460">
            <v>13</v>
          </cell>
          <cell r="AJ460" t="str">
            <v>M</v>
          </cell>
          <cell r="AK460" t="str">
            <v>CN</v>
          </cell>
          <cell r="AL460">
            <v>1</v>
          </cell>
          <cell r="AM460">
            <v>43000</v>
          </cell>
          <cell r="AN460">
            <v>41802</v>
          </cell>
          <cell r="AO460">
            <v>6515.151515151515</v>
          </cell>
          <cell r="AP460">
            <v>6987.52</v>
          </cell>
          <cell r="AQ460">
            <v>472.36848484848542</v>
          </cell>
          <cell r="AR460">
            <v>0</v>
          </cell>
          <cell r="AS460">
            <v>980</v>
          </cell>
          <cell r="AT460">
            <v>20</v>
          </cell>
          <cell r="AU460">
            <v>1000</v>
          </cell>
          <cell r="AV460">
            <v>4.8</v>
          </cell>
          <cell r="AW460">
            <v>0</v>
          </cell>
        </row>
        <row r="461">
          <cell r="Z461" t="str">
            <v/>
          </cell>
          <cell r="AA461" t="str">
            <v>R1</v>
          </cell>
          <cell r="AB461">
            <v>3</v>
          </cell>
          <cell r="AC461">
            <v>0</v>
          </cell>
          <cell r="AD461">
            <v>1</v>
          </cell>
          <cell r="AI461" t="str">
            <v/>
          </cell>
          <cell r="AL461" t="str">
            <v/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 t="str">
            <v/>
          </cell>
          <cell r="AU461">
            <v>0</v>
          </cell>
          <cell r="AV461">
            <v>0</v>
          </cell>
          <cell r="AW461">
            <v>0</v>
          </cell>
        </row>
        <row r="462">
          <cell r="Z462" t="str">
            <v>SMKBEF5512BK</v>
          </cell>
          <cell r="AA462" t="str">
            <v/>
          </cell>
          <cell r="AB462">
            <v>1</v>
          </cell>
          <cell r="AC462">
            <v>0</v>
          </cell>
          <cell r="AD462">
            <v>1</v>
          </cell>
          <cell r="AE462" t="str">
            <v>FRE</v>
          </cell>
          <cell r="AF462">
            <v>250</v>
          </cell>
          <cell r="AG462" t="str">
            <v>Y&amp;Y</v>
          </cell>
          <cell r="AH462">
            <v>1</v>
          </cell>
          <cell r="AI462" t="str">
            <v>01</v>
          </cell>
          <cell r="AJ462" t="str">
            <v>M</v>
          </cell>
          <cell r="AK462" t="str">
            <v>CN</v>
          </cell>
          <cell r="AL462">
            <v>1</v>
          </cell>
          <cell r="AM462">
            <v>33000</v>
          </cell>
          <cell r="AN462">
            <v>41821</v>
          </cell>
          <cell r="AO462">
            <v>4285.7142857142853</v>
          </cell>
          <cell r="AP462">
            <v>4051.784000000001</v>
          </cell>
          <cell r="AQ462">
            <v>-233.93028571428431</v>
          </cell>
          <cell r="AR462">
            <v>0</v>
          </cell>
          <cell r="AS462">
            <v>0</v>
          </cell>
          <cell r="AT462">
            <v>110</v>
          </cell>
          <cell r="AU462">
            <v>110</v>
          </cell>
          <cell r="AV462">
            <v>3.16</v>
          </cell>
          <cell r="AW462">
            <v>0</v>
          </cell>
        </row>
        <row r="463">
          <cell r="Z463" t="str">
            <v>SMKBEF5512PP</v>
          </cell>
          <cell r="AA463" t="str">
            <v/>
          </cell>
          <cell r="AB463">
            <v>1</v>
          </cell>
          <cell r="AC463">
            <v>0</v>
          </cell>
          <cell r="AD463">
            <v>1</v>
          </cell>
          <cell r="AE463" t="str">
            <v>FRE</v>
          </cell>
          <cell r="AF463">
            <v>250</v>
          </cell>
          <cell r="AG463" t="str">
            <v>Y&amp;Y</v>
          </cell>
          <cell r="AH463">
            <v>1</v>
          </cell>
          <cell r="AI463" t="str">
            <v>01</v>
          </cell>
          <cell r="AJ463" t="str">
            <v>M</v>
          </cell>
          <cell r="AK463" t="str">
            <v>CN</v>
          </cell>
          <cell r="AL463">
            <v>1</v>
          </cell>
          <cell r="AM463">
            <v>33000</v>
          </cell>
          <cell r="AN463">
            <v>41821</v>
          </cell>
          <cell r="AO463">
            <v>4285.7142857142853</v>
          </cell>
          <cell r="AP463">
            <v>4051.784000000001</v>
          </cell>
          <cell r="AQ463">
            <v>-233.93028571428431</v>
          </cell>
          <cell r="AR463">
            <v>0</v>
          </cell>
          <cell r="AS463">
            <v>0</v>
          </cell>
          <cell r="AT463">
            <v>110</v>
          </cell>
          <cell r="AU463">
            <v>110</v>
          </cell>
          <cell r="AV463">
            <v>3.16</v>
          </cell>
          <cell r="AW463">
            <v>0</v>
          </cell>
        </row>
        <row r="464">
          <cell r="Z464" t="str">
            <v>SMKBEF5512PK</v>
          </cell>
          <cell r="AA464" t="str">
            <v/>
          </cell>
          <cell r="AB464">
            <v>1</v>
          </cell>
          <cell r="AC464">
            <v>0</v>
          </cell>
          <cell r="AD464">
            <v>1</v>
          </cell>
          <cell r="AE464" t="str">
            <v>FRE</v>
          </cell>
          <cell r="AF464">
            <v>250</v>
          </cell>
          <cell r="AG464" t="str">
            <v>Y&amp;Y</v>
          </cell>
          <cell r="AH464">
            <v>1</v>
          </cell>
          <cell r="AI464" t="str">
            <v>01</v>
          </cell>
          <cell r="AJ464" t="str">
            <v>M</v>
          </cell>
          <cell r="AK464" t="str">
            <v>CN</v>
          </cell>
          <cell r="AL464">
            <v>1</v>
          </cell>
          <cell r="AM464">
            <v>33000</v>
          </cell>
          <cell r="AN464">
            <v>41821</v>
          </cell>
          <cell r="AO464">
            <v>4285.7142857142853</v>
          </cell>
          <cell r="AP464">
            <v>4051.784000000001</v>
          </cell>
          <cell r="AQ464">
            <v>-233.93028571428431</v>
          </cell>
          <cell r="AR464">
            <v>0</v>
          </cell>
          <cell r="AS464">
            <v>0</v>
          </cell>
          <cell r="AT464">
            <v>110</v>
          </cell>
          <cell r="AU464">
            <v>110</v>
          </cell>
          <cell r="AV464">
            <v>3.16</v>
          </cell>
          <cell r="AW464">
            <v>0</v>
          </cell>
        </row>
        <row r="465">
          <cell r="Z465" t="str">
            <v>SMKBEF5512RE</v>
          </cell>
          <cell r="AA465" t="str">
            <v/>
          </cell>
          <cell r="AB465">
            <v>1</v>
          </cell>
          <cell r="AC465">
            <v>0</v>
          </cell>
          <cell r="AD465">
            <v>1</v>
          </cell>
          <cell r="AE465" t="str">
            <v>FRE</v>
          </cell>
          <cell r="AF465">
            <v>250</v>
          </cell>
          <cell r="AG465" t="str">
            <v>Y&amp;Y</v>
          </cell>
          <cell r="AH465">
            <v>1</v>
          </cell>
          <cell r="AI465" t="str">
            <v>01</v>
          </cell>
          <cell r="AJ465" t="str">
            <v>M</v>
          </cell>
          <cell r="AK465" t="str">
            <v>CN</v>
          </cell>
          <cell r="AL465">
            <v>1</v>
          </cell>
          <cell r="AM465">
            <v>33000</v>
          </cell>
          <cell r="AN465">
            <v>41821</v>
          </cell>
          <cell r="AO465">
            <v>4285.7142857142853</v>
          </cell>
          <cell r="AP465">
            <v>4051.784000000001</v>
          </cell>
          <cell r="AQ465">
            <v>-233.93028571428431</v>
          </cell>
          <cell r="AR465">
            <v>0</v>
          </cell>
          <cell r="AS465">
            <v>0</v>
          </cell>
          <cell r="AT465">
            <v>110</v>
          </cell>
          <cell r="AU465">
            <v>110</v>
          </cell>
          <cell r="AV465">
            <v>3.16</v>
          </cell>
          <cell r="AW465">
            <v>0</v>
          </cell>
        </row>
        <row r="466">
          <cell r="Z466" t="str">
            <v/>
          </cell>
          <cell r="AA466" t="str">
            <v>R1</v>
          </cell>
          <cell r="AB466">
            <v>4</v>
          </cell>
          <cell r="AC466">
            <v>0</v>
          </cell>
          <cell r="AD466">
            <v>1</v>
          </cell>
          <cell r="AI466" t="str">
            <v/>
          </cell>
          <cell r="AL466" t="str">
            <v/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 t="str">
            <v/>
          </cell>
          <cell r="AU466">
            <v>0</v>
          </cell>
          <cell r="AV466">
            <v>0</v>
          </cell>
          <cell r="AW466">
            <v>0</v>
          </cell>
        </row>
        <row r="467">
          <cell r="Z467" t="str">
            <v>SBKBEF5531BK</v>
          </cell>
          <cell r="AA467" t="str">
            <v/>
          </cell>
          <cell r="AB467">
            <v>1</v>
          </cell>
          <cell r="AC467" t="str">
            <v>울30% 아크릴 70%</v>
          </cell>
          <cell r="AD467">
            <v>1</v>
          </cell>
          <cell r="AE467" t="str">
            <v>FRE</v>
          </cell>
          <cell r="AF467">
            <v>200</v>
          </cell>
          <cell r="AG467" t="str">
            <v>Y&amp;Y</v>
          </cell>
          <cell r="AH467">
            <v>2</v>
          </cell>
          <cell r="AI467" t="str">
            <v>02</v>
          </cell>
          <cell r="AJ467" t="str">
            <v>M</v>
          </cell>
          <cell r="AK467" t="str">
            <v>CN</v>
          </cell>
          <cell r="AL467">
            <v>1</v>
          </cell>
          <cell r="AM467">
            <v>27000</v>
          </cell>
          <cell r="AN467">
            <v>41836</v>
          </cell>
          <cell r="AO467">
            <v>3506.4935064935062</v>
          </cell>
          <cell r="AP467">
            <v>3891.8880000000004</v>
          </cell>
          <cell r="AQ467">
            <v>385.3944935064942</v>
          </cell>
          <cell r="AR467">
            <v>0</v>
          </cell>
          <cell r="AS467">
            <v>0</v>
          </cell>
          <cell r="AT467" t="str">
            <v/>
          </cell>
          <cell r="AU467">
            <v>0</v>
          </cell>
          <cell r="AV467">
            <v>3.12</v>
          </cell>
          <cell r="AW467">
            <v>0</v>
          </cell>
        </row>
        <row r="468">
          <cell r="Z468" t="str">
            <v>SBKBEF5531GY</v>
          </cell>
          <cell r="AA468" t="str">
            <v/>
          </cell>
          <cell r="AB468">
            <v>1</v>
          </cell>
          <cell r="AC468" t="str">
            <v>울30% 아크릴 70%</v>
          </cell>
          <cell r="AD468">
            <v>1</v>
          </cell>
          <cell r="AE468" t="str">
            <v>FRE</v>
          </cell>
          <cell r="AF468">
            <v>200</v>
          </cell>
          <cell r="AG468" t="str">
            <v>Y&amp;Y</v>
          </cell>
          <cell r="AH468">
            <v>2</v>
          </cell>
          <cell r="AI468" t="str">
            <v>02</v>
          </cell>
          <cell r="AJ468" t="str">
            <v>M</v>
          </cell>
          <cell r="AK468" t="str">
            <v>CN</v>
          </cell>
          <cell r="AL468">
            <v>1</v>
          </cell>
          <cell r="AM468">
            <v>27000</v>
          </cell>
          <cell r="AN468">
            <v>41836</v>
          </cell>
          <cell r="AO468">
            <v>3506.4935064935062</v>
          </cell>
          <cell r="AP468">
            <v>3891.8880000000004</v>
          </cell>
          <cell r="AQ468">
            <v>385.3944935064942</v>
          </cell>
          <cell r="AR468">
            <v>0</v>
          </cell>
          <cell r="AS468">
            <v>0</v>
          </cell>
          <cell r="AT468" t="str">
            <v/>
          </cell>
          <cell r="AU468">
            <v>0</v>
          </cell>
          <cell r="AV468">
            <v>3.12</v>
          </cell>
          <cell r="AW468">
            <v>0</v>
          </cell>
        </row>
        <row r="469">
          <cell r="Z469" t="str">
            <v>SBKBEF5531BL</v>
          </cell>
          <cell r="AA469" t="str">
            <v/>
          </cell>
          <cell r="AB469">
            <v>1</v>
          </cell>
          <cell r="AC469" t="str">
            <v>울30% 아크릴 70%</v>
          </cell>
          <cell r="AD469">
            <v>1</v>
          </cell>
          <cell r="AE469" t="str">
            <v>FRE</v>
          </cell>
          <cell r="AF469">
            <v>200</v>
          </cell>
          <cell r="AG469" t="str">
            <v>Y&amp;Y</v>
          </cell>
          <cell r="AH469">
            <v>2</v>
          </cell>
          <cell r="AI469" t="str">
            <v>02</v>
          </cell>
          <cell r="AJ469" t="str">
            <v>M</v>
          </cell>
          <cell r="AK469" t="str">
            <v>CN</v>
          </cell>
          <cell r="AL469">
            <v>1</v>
          </cell>
          <cell r="AM469">
            <v>27000</v>
          </cell>
          <cell r="AN469">
            <v>41836</v>
          </cell>
          <cell r="AO469">
            <v>3506.4935064935062</v>
          </cell>
          <cell r="AP469">
            <v>3891.8880000000004</v>
          </cell>
          <cell r="AQ469">
            <v>385.3944935064942</v>
          </cell>
          <cell r="AR469">
            <v>0</v>
          </cell>
          <cell r="AS469">
            <v>0</v>
          </cell>
          <cell r="AT469" t="str">
            <v/>
          </cell>
          <cell r="AU469">
            <v>0</v>
          </cell>
          <cell r="AV469">
            <v>3.12</v>
          </cell>
          <cell r="AW469">
            <v>0</v>
          </cell>
        </row>
        <row r="470">
          <cell r="Z470" t="str">
            <v>SBKBEF5531RE</v>
          </cell>
          <cell r="AA470" t="str">
            <v/>
          </cell>
          <cell r="AB470">
            <v>1</v>
          </cell>
          <cell r="AC470" t="str">
            <v>울30% 아크릴 70%</v>
          </cell>
          <cell r="AD470">
            <v>1</v>
          </cell>
          <cell r="AE470" t="str">
            <v>FRE</v>
          </cell>
          <cell r="AF470">
            <v>200</v>
          </cell>
          <cell r="AG470" t="str">
            <v>Y&amp;Y</v>
          </cell>
          <cell r="AH470">
            <v>2</v>
          </cell>
          <cell r="AI470" t="str">
            <v>02</v>
          </cell>
          <cell r="AJ470" t="str">
            <v>M</v>
          </cell>
          <cell r="AK470" t="str">
            <v>CN</v>
          </cell>
          <cell r="AL470">
            <v>1</v>
          </cell>
          <cell r="AM470">
            <v>27000</v>
          </cell>
          <cell r="AN470">
            <v>41836</v>
          </cell>
          <cell r="AO470">
            <v>3506.4935064935062</v>
          </cell>
          <cell r="AP470">
            <v>3891.8880000000004</v>
          </cell>
          <cell r="AQ470">
            <v>385.3944935064942</v>
          </cell>
          <cell r="AR470">
            <v>0</v>
          </cell>
          <cell r="AS470">
            <v>0</v>
          </cell>
          <cell r="AT470" t="str">
            <v/>
          </cell>
          <cell r="AU470">
            <v>0</v>
          </cell>
          <cell r="AV470">
            <v>3.12</v>
          </cell>
          <cell r="AW470">
            <v>0</v>
          </cell>
        </row>
        <row r="471">
          <cell r="Z471" t="str">
            <v>SBKBEF5531PK</v>
          </cell>
          <cell r="AA471" t="str">
            <v/>
          </cell>
          <cell r="AB471">
            <v>1</v>
          </cell>
          <cell r="AC471" t="str">
            <v>울30% 아크릴 70%</v>
          </cell>
          <cell r="AD471">
            <v>1</v>
          </cell>
          <cell r="AE471" t="str">
            <v>FRE</v>
          </cell>
          <cell r="AF471">
            <v>200</v>
          </cell>
          <cell r="AG471" t="str">
            <v>Y&amp;Y</v>
          </cell>
          <cell r="AH471">
            <v>2</v>
          </cell>
          <cell r="AI471" t="str">
            <v>02</v>
          </cell>
          <cell r="AJ471" t="str">
            <v>M</v>
          </cell>
          <cell r="AK471" t="str">
            <v>CN</v>
          </cell>
          <cell r="AL471">
            <v>1</v>
          </cell>
          <cell r="AM471">
            <v>27000</v>
          </cell>
          <cell r="AN471">
            <v>41836</v>
          </cell>
          <cell r="AO471">
            <v>3506.4935064935062</v>
          </cell>
          <cell r="AP471">
            <v>3891.8880000000004</v>
          </cell>
          <cell r="AQ471">
            <v>385.3944935064942</v>
          </cell>
          <cell r="AR471">
            <v>0</v>
          </cell>
          <cell r="AS471">
            <v>0</v>
          </cell>
          <cell r="AT471" t="str">
            <v/>
          </cell>
          <cell r="AU471">
            <v>0</v>
          </cell>
          <cell r="AV471">
            <v>3.12</v>
          </cell>
          <cell r="AW471">
            <v>0</v>
          </cell>
        </row>
        <row r="472">
          <cell r="Z472" t="str">
            <v>SBKBEF5532YE</v>
          </cell>
          <cell r="AA472" t="str">
            <v/>
          </cell>
          <cell r="AB472">
            <v>1</v>
          </cell>
          <cell r="AC472" t="str">
            <v>겉감: 아크릴 100%안감 : 폴라폴리스 100%</v>
          </cell>
          <cell r="AD472">
            <v>1</v>
          </cell>
          <cell r="AE472" t="str">
            <v>FRE</v>
          </cell>
          <cell r="AF472">
            <v>250</v>
          </cell>
          <cell r="AG472" t="str">
            <v>Y&amp;Y</v>
          </cell>
          <cell r="AH472">
            <v>2</v>
          </cell>
          <cell r="AI472" t="str">
            <v>02</v>
          </cell>
          <cell r="AJ472" t="str">
            <v>M</v>
          </cell>
          <cell r="AK472" t="str">
            <v>CN</v>
          </cell>
          <cell r="AL472">
            <v>1</v>
          </cell>
          <cell r="AM472">
            <v>33000</v>
          </cell>
          <cell r="AN472">
            <v>41836</v>
          </cell>
          <cell r="AO472">
            <v>4285.7142857142853</v>
          </cell>
          <cell r="AP472">
            <v>3866.9400000000005</v>
          </cell>
          <cell r="AQ472">
            <v>-418.77428571428482</v>
          </cell>
          <cell r="AR472">
            <v>0</v>
          </cell>
          <cell r="AS472">
            <v>0</v>
          </cell>
          <cell r="AT472" t="str">
            <v/>
          </cell>
          <cell r="AU472">
            <v>0</v>
          </cell>
          <cell r="AV472">
            <v>3.1</v>
          </cell>
          <cell r="AW472">
            <v>0</v>
          </cell>
        </row>
        <row r="473">
          <cell r="Z473" t="str">
            <v>SBKBEF5532BL</v>
          </cell>
          <cell r="AA473" t="str">
            <v/>
          </cell>
          <cell r="AB473">
            <v>1</v>
          </cell>
          <cell r="AC473" t="str">
            <v>겉감: 아크릴 100%안감 : 폴라폴리스 100%</v>
          </cell>
          <cell r="AD473">
            <v>1</v>
          </cell>
          <cell r="AE473" t="str">
            <v>FRE</v>
          </cell>
          <cell r="AF473">
            <v>250</v>
          </cell>
          <cell r="AG473" t="str">
            <v>Y&amp;Y</v>
          </cell>
          <cell r="AH473">
            <v>2</v>
          </cell>
          <cell r="AI473" t="str">
            <v>02</v>
          </cell>
          <cell r="AJ473" t="str">
            <v>M</v>
          </cell>
          <cell r="AK473" t="str">
            <v>CN</v>
          </cell>
          <cell r="AL473">
            <v>1</v>
          </cell>
          <cell r="AM473">
            <v>33000</v>
          </cell>
          <cell r="AN473">
            <v>41836</v>
          </cell>
          <cell r="AO473">
            <v>4285.7142857142853</v>
          </cell>
          <cell r="AP473">
            <v>3866.9400000000005</v>
          </cell>
          <cell r="AQ473">
            <v>-418.77428571428482</v>
          </cell>
          <cell r="AR473">
            <v>0</v>
          </cell>
          <cell r="AS473">
            <v>0</v>
          </cell>
          <cell r="AT473" t="str">
            <v/>
          </cell>
          <cell r="AU473">
            <v>0</v>
          </cell>
          <cell r="AV473">
            <v>3.1</v>
          </cell>
          <cell r="AW473">
            <v>0</v>
          </cell>
        </row>
        <row r="474">
          <cell r="Z474" t="str">
            <v>SBKBEF5532RE</v>
          </cell>
          <cell r="AA474" t="str">
            <v/>
          </cell>
          <cell r="AB474">
            <v>1</v>
          </cell>
          <cell r="AC474" t="str">
            <v>겉감: 아크릴 100%안감 : 폴라폴리스 100%</v>
          </cell>
          <cell r="AD474">
            <v>1</v>
          </cell>
          <cell r="AE474" t="str">
            <v>FRE</v>
          </cell>
          <cell r="AF474">
            <v>250</v>
          </cell>
          <cell r="AG474" t="str">
            <v>Y&amp;Y</v>
          </cell>
          <cell r="AH474">
            <v>2</v>
          </cell>
          <cell r="AI474" t="str">
            <v>02</v>
          </cell>
          <cell r="AJ474" t="str">
            <v>M</v>
          </cell>
          <cell r="AK474" t="str">
            <v>CN</v>
          </cell>
          <cell r="AL474">
            <v>1</v>
          </cell>
          <cell r="AM474">
            <v>33000</v>
          </cell>
          <cell r="AN474">
            <v>41836</v>
          </cell>
          <cell r="AO474">
            <v>4285.7142857142853</v>
          </cell>
          <cell r="AP474">
            <v>3866.9400000000005</v>
          </cell>
          <cell r="AQ474">
            <v>-418.77428571428482</v>
          </cell>
          <cell r="AR474">
            <v>0</v>
          </cell>
          <cell r="AS474">
            <v>0</v>
          </cell>
          <cell r="AT474" t="str">
            <v/>
          </cell>
          <cell r="AU474">
            <v>0</v>
          </cell>
          <cell r="AV474">
            <v>3.1</v>
          </cell>
          <cell r="AW474">
            <v>0</v>
          </cell>
        </row>
        <row r="475">
          <cell r="Z475" t="str">
            <v>SBKBEF5532GR</v>
          </cell>
          <cell r="AA475" t="str">
            <v/>
          </cell>
          <cell r="AB475">
            <v>1</v>
          </cell>
          <cell r="AC475" t="str">
            <v>겉감: 아크릴 100%안감 : 폴라폴리스 100%</v>
          </cell>
          <cell r="AD475">
            <v>1</v>
          </cell>
          <cell r="AE475" t="str">
            <v>FRE</v>
          </cell>
          <cell r="AF475">
            <v>250</v>
          </cell>
          <cell r="AG475" t="str">
            <v>Y&amp;Y</v>
          </cell>
          <cell r="AH475">
            <v>2</v>
          </cell>
          <cell r="AI475" t="str">
            <v>02</v>
          </cell>
          <cell r="AJ475" t="str">
            <v>M</v>
          </cell>
          <cell r="AK475" t="str">
            <v>CN</v>
          </cell>
          <cell r="AL475">
            <v>1</v>
          </cell>
          <cell r="AM475">
            <v>33000</v>
          </cell>
          <cell r="AN475">
            <v>41836</v>
          </cell>
          <cell r="AO475">
            <v>4285.7142857142853</v>
          </cell>
          <cell r="AP475">
            <v>3866.9400000000005</v>
          </cell>
          <cell r="AQ475">
            <v>-418.77428571428482</v>
          </cell>
          <cell r="AR475">
            <v>0</v>
          </cell>
          <cell r="AS475">
            <v>0</v>
          </cell>
          <cell r="AT475" t="str">
            <v/>
          </cell>
          <cell r="AU475">
            <v>0</v>
          </cell>
          <cell r="AV475">
            <v>3.1</v>
          </cell>
          <cell r="AW475">
            <v>0</v>
          </cell>
        </row>
        <row r="476">
          <cell r="Z476" t="str">
            <v>SBKBEF5532IV</v>
          </cell>
          <cell r="AA476" t="str">
            <v/>
          </cell>
          <cell r="AB476">
            <v>1</v>
          </cell>
          <cell r="AC476" t="str">
            <v>겉감: 아크릴 100%안감 : 폴라폴리스 100%</v>
          </cell>
          <cell r="AD476">
            <v>1</v>
          </cell>
          <cell r="AE476" t="str">
            <v>FRE</v>
          </cell>
          <cell r="AF476">
            <v>250</v>
          </cell>
          <cell r="AG476" t="str">
            <v>Y&amp;Y</v>
          </cell>
          <cell r="AH476">
            <v>2</v>
          </cell>
          <cell r="AI476" t="str">
            <v>02</v>
          </cell>
          <cell r="AJ476" t="str">
            <v>M</v>
          </cell>
          <cell r="AK476" t="str">
            <v>CN</v>
          </cell>
          <cell r="AL476">
            <v>1</v>
          </cell>
          <cell r="AM476">
            <v>33000</v>
          </cell>
          <cell r="AN476">
            <v>41836</v>
          </cell>
          <cell r="AO476">
            <v>4285.7142857142853</v>
          </cell>
          <cell r="AP476">
            <v>3866.9400000000005</v>
          </cell>
          <cell r="AQ476">
            <v>-418.77428571428482</v>
          </cell>
          <cell r="AR476">
            <v>0</v>
          </cell>
          <cell r="AS476">
            <v>0</v>
          </cell>
          <cell r="AT476" t="str">
            <v/>
          </cell>
          <cell r="AU476">
            <v>0</v>
          </cell>
          <cell r="AV476">
            <v>3.1</v>
          </cell>
          <cell r="AW476">
            <v>0</v>
          </cell>
        </row>
        <row r="477">
          <cell r="Z477" t="str">
            <v>SBKBEF5532GY</v>
          </cell>
          <cell r="AA477" t="str">
            <v/>
          </cell>
          <cell r="AB477">
            <v>1</v>
          </cell>
          <cell r="AC477" t="str">
            <v>겉감: 아크릴 100%안감 : 폴라폴리스 100%</v>
          </cell>
          <cell r="AD477">
            <v>1</v>
          </cell>
          <cell r="AE477" t="str">
            <v>FRE</v>
          </cell>
          <cell r="AF477">
            <v>250</v>
          </cell>
          <cell r="AG477" t="str">
            <v>Y&amp;Y</v>
          </cell>
          <cell r="AH477">
            <v>2</v>
          </cell>
          <cell r="AI477" t="str">
            <v>02</v>
          </cell>
          <cell r="AJ477" t="str">
            <v>M</v>
          </cell>
          <cell r="AK477" t="str">
            <v>CN</v>
          </cell>
          <cell r="AL477">
            <v>1</v>
          </cell>
          <cell r="AM477">
            <v>33000</v>
          </cell>
          <cell r="AN477">
            <v>41836</v>
          </cell>
          <cell r="AO477">
            <v>4285.7142857142853</v>
          </cell>
          <cell r="AP477">
            <v>3866.9400000000005</v>
          </cell>
          <cell r="AQ477">
            <v>-418.77428571428482</v>
          </cell>
          <cell r="AR477">
            <v>0</v>
          </cell>
          <cell r="AS477">
            <v>0</v>
          </cell>
          <cell r="AT477" t="str">
            <v/>
          </cell>
          <cell r="AU477">
            <v>0</v>
          </cell>
          <cell r="AV477">
            <v>3.1</v>
          </cell>
          <cell r="AW477">
            <v>0</v>
          </cell>
        </row>
        <row r="478">
          <cell r="Z478" t="str">
            <v>SBKBEF5532BK</v>
          </cell>
          <cell r="AA478" t="str">
            <v/>
          </cell>
          <cell r="AB478">
            <v>1</v>
          </cell>
          <cell r="AC478" t="str">
            <v>겉감: 아크릴 100%안감 : 폴라폴리스 100%</v>
          </cell>
          <cell r="AD478">
            <v>1</v>
          </cell>
          <cell r="AE478" t="str">
            <v>FRE</v>
          </cell>
          <cell r="AF478">
            <v>250</v>
          </cell>
          <cell r="AG478" t="str">
            <v>Y&amp;Y</v>
          </cell>
          <cell r="AH478">
            <v>2</v>
          </cell>
          <cell r="AI478" t="str">
            <v>02</v>
          </cell>
          <cell r="AJ478" t="str">
            <v>M</v>
          </cell>
          <cell r="AK478" t="str">
            <v>CN</v>
          </cell>
          <cell r="AL478">
            <v>1</v>
          </cell>
          <cell r="AM478">
            <v>33000</v>
          </cell>
          <cell r="AN478">
            <v>41836</v>
          </cell>
          <cell r="AO478">
            <v>4285.7142857142853</v>
          </cell>
          <cell r="AP478">
            <v>3866.9400000000005</v>
          </cell>
          <cell r="AQ478">
            <v>-418.77428571428482</v>
          </cell>
          <cell r="AR478">
            <v>0</v>
          </cell>
          <cell r="AS478">
            <v>0</v>
          </cell>
          <cell r="AT478" t="str">
            <v/>
          </cell>
          <cell r="AU478">
            <v>0</v>
          </cell>
          <cell r="AV478">
            <v>3.1</v>
          </cell>
          <cell r="AW478">
            <v>0</v>
          </cell>
        </row>
        <row r="479">
          <cell r="Z479" t="str">
            <v>SBKBEF5533BL</v>
          </cell>
          <cell r="AA479" t="str">
            <v/>
          </cell>
          <cell r="AB479">
            <v>1</v>
          </cell>
          <cell r="AC479" t="str">
            <v>겉감: 아크릴 100%안감 : 폴라폴리스 100%</v>
          </cell>
          <cell r="AD479">
            <v>1</v>
          </cell>
          <cell r="AE479" t="str">
            <v>FRE</v>
          </cell>
          <cell r="AF479">
            <v>200</v>
          </cell>
          <cell r="AG479" t="str">
            <v>Y&amp;Y</v>
          </cell>
          <cell r="AH479">
            <v>2</v>
          </cell>
          <cell r="AI479" t="str">
            <v>02</v>
          </cell>
          <cell r="AJ479" t="str">
            <v>M</v>
          </cell>
          <cell r="AK479" t="str">
            <v>CN</v>
          </cell>
          <cell r="AL479">
            <v>1</v>
          </cell>
          <cell r="AM479">
            <v>35000</v>
          </cell>
          <cell r="AN479">
            <v>41836</v>
          </cell>
          <cell r="AO479">
            <v>4545.454545454545</v>
          </cell>
          <cell r="AP479">
            <v>5014.5480000000007</v>
          </cell>
          <cell r="AQ479">
            <v>469.09345454545564</v>
          </cell>
          <cell r="AR479">
            <v>0</v>
          </cell>
          <cell r="AS479">
            <v>0</v>
          </cell>
          <cell r="AT479" t="str">
            <v/>
          </cell>
          <cell r="AU479">
            <v>0</v>
          </cell>
          <cell r="AV479">
            <v>4.0199999999999996</v>
          </cell>
          <cell r="AW479">
            <v>0</v>
          </cell>
        </row>
        <row r="480">
          <cell r="Z480" t="str">
            <v>SBKBEF5533RE</v>
          </cell>
          <cell r="AA480" t="str">
            <v/>
          </cell>
          <cell r="AB480">
            <v>1</v>
          </cell>
          <cell r="AC480" t="str">
            <v>겉감: 아크릴 100%안감 : 폴라폴리스 100%</v>
          </cell>
          <cell r="AD480">
            <v>1</v>
          </cell>
          <cell r="AE480" t="str">
            <v>FRE</v>
          </cell>
          <cell r="AF480">
            <v>200</v>
          </cell>
          <cell r="AG480" t="str">
            <v>Y&amp;Y</v>
          </cell>
          <cell r="AH480">
            <v>2</v>
          </cell>
          <cell r="AI480" t="str">
            <v>02</v>
          </cell>
          <cell r="AJ480" t="str">
            <v>M</v>
          </cell>
          <cell r="AK480" t="str">
            <v>CN</v>
          </cell>
          <cell r="AL480">
            <v>1</v>
          </cell>
          <cell r="AM480">
            <v>35000</v>
          </cell>
          <cell r="AN480">
            <v>41836</v>
          </cell>
          <cell r="AO480">
            <v>4545.454545454545</v>
          </cell>
          <cell r="AP480">
            <v>5014.5480000000007</v>
          </cell>
          <cell r="AQ480">
            <v>469.09345454545564</v>
          </cell>
          <cell r="AR480">
            <v>0</v>
          </cell>
          <cell r="AS480">
            <v>0</v>
          </cell>
          <cell r="AT480" t="str">
            <v/>
          </cell>
          <cell r="AU480">
            <v>0</v>
          </cell>
          <cell r="AV480">
            <v>4.0199999999999996</v>
          </cell>
          <cell r="AW480">
            <v>0</v>
          </cell>
        </row>
        <row r="481">
          <cell r="Z481" t="str">
            <v/>
          </cell>
          <cell r="AA481" t="str">
            <v>R1</v>
          </cell>
          <cell r="AB481">
            <v>14</v>
          </cell>
          <cell r="AC481">
            <v>0</v>
          </cell>
          <cell r="AD481">
            <v>1</v>
          </cell>
          <cell r="AI481" t="str">
            <v/>
          </cell>
          <cell r="AL481" t="str">
            <v/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 t="str">
            <v/>
          </cell>
          <cell r="AU481">
            <v>0</v>
          </cell>
          <cell r="AV481">
            <v>0</v>
          </cell>
          <cell r="AW481">
            <v>0</v>
          </cell>
        </row>
        <row r="482">
          <cell r="Z482" t="str">
            <v>SBKBEF5534BK</v>
          </cell>
          <cell r="AA482" t="str">
            <v/>
          </cell>
          <cell r="AB482">
            <v>1</v>
          </cell>
          <cell r="AC482" t="str">
            <v>울 80% 나이론 20%</v>
          </cell>
          <cell r="AD482">
            <v>1</v>
          </cell>
          <cell r="AE482" t="str">
            <v>FRE</v>
          </cell>
          <cell r="AF482">
            <v>200</v>
          </cell>
          <cell r="AG482" t="str">
            <v>FOREMOST</v>
          </cell>
          <cell r="AH482">
            <v>14</v>
          </cell>
          <cell r="AI482">
            <v>14</v>
          </cell>
          <cell r="AJ482" t="str">
            <v>M</v>
          </cell>
          <cell r="AK482" t="str">
            <v>CN</v>
          </cell>
          <cell r="AL482">
            <v>1</v>
          </cell>
          <cell r="AM482">
            <v>33000</v>
          </cell>
          <cell r="AN482">
            <v>41836</v>
          </cell>
          <cell r="AO482">
            <v>4999.9999999999991</v>
          </cell>
          <cell r="AP482">
            <v>5550.93</v>
          </cell>
          <cell r="AQ482">
            <v>550.9300000000012</v>
          </cell>
          <cell r="AR482">
            <v>0</v>
          </cell>
          <cell r="AS482">
            <v>0</v>
          </cell>
          <cell r="AT482" t="str">
            <v/>
          </cell>
          <cell r="AU482">
            <v>0</v>
          </cell>
          <cell r="AV482">
            <v>4.45</v>
          </cell>
          <cell r="AW482">
            <v>0</v>
          </cell>
        </row>
        <row r="483">
          <cell r="Z483" t="str">
            <v>SBKBEF5534BL</v>
          </cell>
          <cell r="AA483" t="str">
            <v/>
          </cell>
          <cell r="AB483">
            <v>1</v>
          </cell>
          <cell r="AC483" t="str">
            <v>울 80% 나이론 20%</v>
          </cell>
          <cell r="AD483">
            <v>1</v>
          </cell>
          <cell r="AE483" t="str">
            <v>FRE</v>
          </cell>
          <cell r="AF483">
            <v>200</v>
          </cell>
          <cell r="AG483" t="str">
            <v>FOREMOST</v>
          </cell>
          <cell r="AH483">
            <v>14</v>
          </cell>
          <cell r="AI483">
            <v>14</v>
          </cell>
          <cell r="AJ483" t="str">
            <v>M</v>
          </cell>
          <cell r="AK483" t="str">
            <v>CN</v>
          </cell>
          <cell r="AL483">
            <v>1</v>
          </cell>
          <cell r="AM483">
            <v>33000</v>
          </cell>
          <cell r="AN483">
            <v>41836</v>
          </cell>
          <cell r="AO483">
            <v>4999.9999999999991</v>
          </cell>
          <cell r="AP483">
            <v>5550.93</v>
          </cell>
          <cell r="AQ483">
            <v>550.9300000000012</v>
          </cell>
          <cell r="AR483">
            <v>0</v>
          </cell>
          <cell r="AS483">
            <v>0</v>
          </cell>
          <cell r="AT483" t="str">
            <v/>
          </cell>
          <cell r="AU483">
            <v>0</v>
          </cell>
          <cell r="AV483">
            <v>4.45</v>
          </cell>
          <cell r="AW483">
            <v>0</v>
          </cell>
        </row>
        <row r="484">
          <cell r="Z484" t="str">
            <v>SBKBEF5534PP</v>
          </cell>
          <cell r="AA484" t="str">
            <v/>
          </cell>
          <cell r="AB484">
            <v>1</v>
          </cell>
          <cell r="AC484" t="str">
            <v>울 80% 나이론 20%</v>
          </cell>
          <cell r="AD484">
            <v>1</v>
          </cell>
          <cell r="AE484" t="str">
            <v>FRE</v>
          </cell>
          <cell r="AF484">
            <v>200</v>
          </cell>
          <cell r="AG484" t="str">
            <v>FOREMOST</v>
          </cell>
          <cell r="AH484">
            <v>14</v>
          </cell>
          <cell r="AI484">
            <v>14</v>
          </cell>
          <cell r="AJ484" t="str">
            <v>M</v>
          </cell>
          <cell r="AK484" t="str">
            <v>CN</v>
          </cell>
          <cell r="AL484">
            <v>1</v>
          </cell>
          <cell r="AM484">
            <v>33000</v>
          </cell>
          <cell r="AN484">
            <v>41836</v>
          </cell>
          <cell r="AO484">
            <v>4999.9999999999991</v>
          </cell>
          <cell r="AP484">
            <v>5550.93</v>
          </cell>
          <cell r="AQ484">
            <v>550.9300000000012</v>
          </cell>
          <cell r="AR484">
            <v>0</v>
          </cell>
          <cell r="AS484">
            <v>0</v>
          </cell>
          <cell r="AT484" t="str">
            <v/>
          </cell>
          <cell r="AU484">
            <v>0</v>
          </cell>
          <cell r="AV484">
            <v>4.45</v>
          </cell>
          <cell r="AW484">
            <v>0</v>
          </cell>
        </row>
        <row r="485">
          <cell r="Z485" t="str">
            <v>SBKBEF5535BL</v>
          </cell>
          <cell r="AA485" t="str">
            <v/>
          </cell>
          <cell r="AB485">
            <v>1</v>
          </cell>
          <cell r="AC485" t="str">
            <v>아크릴 100%</v>
          </cell>
          <cell r="AD485">
            <v>1</v>
          </cell>
          <cell r="AE485" t="str">
            <v>FRE</v>
          </cell>
          <cell r="AF485">
            <v>200</v>
          </cell>
          <cell r="AG485" t="str">
            <v>FOREMOST</v>
          </cell>
          <cell r="AH485">
            <v>14</v>
          </cell>
          <cell r="AI485">
            <v>14</v>
          </cell>
          <cell r="AJ485" t="str">
            <v>M</v>
          </cell>
          <cell r="AK485" t="str">
            <v>CN</v>
          </cell>
          <cell r="AL485">
            <v>1</v>
          </cell>
          <cell r="AM485">
            <v>33000</v>
          </cell>
          <cell r="AN485">
            <v>41836</v>
          </cell>
          <cell r="AO485">
            <v>4999.9999999999991</v>
          </cell>
          <cell r="AP485">
            <v>5738.04</v>
          </cell>
          <cell r="AQ485">
            <v>738.04000000000087</v>
          </cell>
          <cell r="AR485">
            <v>0</v>
          </cell>
          <cell r="AS485">
            <v>0</v>
          </cell>
          <cell r="AT485" t="str">
            <v/>
          </cell>
          <cell r="AU485">
            <v>0</v>
          </cell>
          <cell r="AV485">
            <v>4.5999999999999996</v>
          </cell>
          <cell r="AW485">
            <v>0</v>
          </cell>
        </row>
        <row r="486">
          <cell r="Z486" t="str">
            <v>SBKBEF5536KH</v>
          </cell>
          <cell r="AA486" t="str">
            <v/>
          </cell>
          <cell r="AB486">
            <v>1</v>
          </cell>
          <cell r="AC486" t="str">
            <v>울 50% 아크릴 50%</v>
          </cell>
          <cell r="AD486">
            <v>1</v>
          </cell>
          <cell r="AE486" t="str">
            <v>FRE</v>
          </cell>
          <cell r="AF486">
            <v>250</v>
          </cell>
          <cell r="AG486" t="str">
            <v>FOREMOST</v>
          </cell>
          <cell r="AH486">
            <v>14</v>
          </cell>
          <cell r="AI486">
            <v>14</v>
          </cell>
          <cell r="AJ486" t="str">
            <v>M</v>
          </cell>
          <cell r="AK486" t="str">
            <v>CN</v>
          </cell>
          <cell r="AL486">
            <v>1</v>
          </cell>
          <cell r="AM486">
            <v>35000</v>
          </cell>
          <cell r="AN486">
            <v>41836</v>
          </cell>
          <cell r="AO486">
            <v>5303.030303030303</v>
          </cell>
          <cell r="AP486">
            <v>4802.4900000000007</v>
          </cell>
          <cell r="AQ486">
            <v>-500.54030303030231</v>
          </cell>
          <cell r="AR486">
            <v>0</v>
          </cell>
          <cell r="AS486">
            <v>0</v>
          </cell>
          <cell r="AT486" t="str">
            <v/>
          </cell>
          <cell r="AU486">
            <v>0</v>
          </cell>
          <cell r="AV486">
            <v>3.85</v>
          </cell>
          <cell r="AW486">
            <v>0</v>
          </cell>
        </row>
        <row r="487">
          <cell r="Z487" t="str">
            <v>SBKBEF5536RE</v>
          </cell>
          <cell r="AA487" t="str">
            <v/>
          </cell>
          <cell r="AB487">
            <v>1</v>
          </cell>
          <cell r="AC487" t="str">
            <v>울 50% 아크릴 50%</v>
          </cell>
          <cell r="AD487">
            <v>1</v>
          </cell>
          <cell r="AE487" t="str">
            <v>FRE</v>
          </cell>
          <cell r="AF487">
            <v>250</v>
          </cell>
          <cell r="AG487" t="str">
            <v>FOREMOST</v>
          </cell>
          <cell r="AH487">
            <v>14</v>
          </cell>
          <cell r="AI487">
            <v>14</v>
          </cell>
          <cell r="AJ487" t="str">
            <v>M</v>
          </cell>
          <cell r="AK487" t="str">
            <v>CN</v>
          </cell>
          <cell r="AL487">
            <v>1</v>
          </cell>
          <cell r="AM487">
            <v>35000</v>
          </cell>
          <cell r="AN487">
            <v>41836</v>
          </cell>
          <cell r="AO487">
            <v>5303.030303030303</v>
          </cell>
          <cell r="AP487">
            <v>4802.4900000000007</v>
          </cell>
          <cell r="AQ487">
            <v>-500.54030303030231</v>
          </cell>
          <cell r="AR487">
            <v>0</v>
          </cell>
          <cell r="AS487">
            <v>0</v>
          </cell>
          <cell r="AT487" t="str">
            <v/>
          </cell>
          <cell r="AU487">
            <v>0</v>
          </cell>
          <cell r="AV487">
            <v>3.85</v>
          </cell>
          <cell r="AW487">
            <v>0</v>
          </cell>
        </row>
        <row r="488">
          <cell r="Z488" t="str">
            <v>SBKBEF5538BK</v>
          </cell>
          <cell r="AA488" t="str">
            <v/>
          </cell>
          <cell r="AB488">
            <v>1</v>
          </cell>
          <cell r="AC488" t="str">
            <v>울 100%</v>
          </cell>
          <cell r="AD488">
            <v>1</v>
          </cell>
          <cell r="AE488" t="str">
            <v>FRE</v>
          </cell>
          <cell r="AF488">
            <v>200</v>
          </cell>
          <cell r="AG488" t="str">
            <v>FOREMOST</v>
          </cell>
          <cell r="AH488">
            <v>14</v>
          </cell>
          <cell r="AI488">
            <v>14</v>
          </cell>
          <cell r="AJ488" t="str">
            <v>M</v>
          </cell>
          <cell r="AK488" t="str">
            <v>CN</v>
          </cell>
          <cell r="AL488">
            <v>1</v>
          </cell>
          <cell r="AM488">
            <v>45000</v>
          </cell>
          <cell r="AN488">
            <v>41836</v>
          </cell>
          <cell r="AO488">
            <v>6818.1818181818171</v>
          </cell>
          <cell r="AP488">
            <v>8544.69</v>
          </cell>
          <cell r="AQ488">
            <v>1726.5081818181834</v>
          </cell>
          <cell r="AR488">
            <v>0</v>
          </cell>
          <cell r="AS488">
            <v>0</v>
          </cell>
          <cell r="AT488" t="str">
            <v/>
          </cell>
          <cell r="AU488">
            <v>0</v>
          </cell>
          <cell r="AV488">
            <v>6.85</v>
          </cell>
          <cell r="AW488">
            <v>0</v>
          </cell>
        </row>
        <row r="489">
          <cell r="Z489" t="str">
            <v>SBKBEF5540GY</v>
          </cell>
          <cell r="AA489" t="str">
            <v/>
          </cell>
          <cell r="AB489">
            <v>1</v>
          </cell>
          <cell r="AC489" t="str">
            <v>아크릴 100%</v>
          </cell>
          <cell r="AD489">
            <v>1</v>
          </cell>
          <cell r="AE489" t="str">
            <v>FRE</v>
          </cell>
          <cell r="AF489">
            <v>200</v>
          </cell>
          <cell r="AG489" t="str">
            <v>FOREMOST</v>
          </cell>
          <cell r="AH489">
            <v>14</v>
          </cell>
          <cell r="AI489">
            <v>14</v>
          </cell>
          <cell r="AJ489" t="str">
            <v>M</v>
          </cell>
          <cell r="AK489" t="str">
            <v>CN</v>
          </cell>
          <cell r="AL489">
            <v>1</v>
          </cell>
          <cell r="AM489">
            <v>35000</v>
          </cell>
          <cell r="AN489">
            <v>41836</v>
          </cell>
          <cell r="AO489">
            <v>5303.030303030303</v>
          </cell>
          <cell r="AP489">
            <v>6424.1100000000015</v>
          </cell>
          <cell r="AQ489">
            <v>1121.0796969696985</v>
          </cell>
          <cell r="AR489">
            <v>0</v>
          </cell>
          <cell r="AS489">
            <v>0</v>
          </cell>
          <cell r="AT489" t="str">
            <v/>
          </cell>
          <cell r="AU489">
            <v>0</v>
          </cell>
          <cell r="AV489">
            <v>5.15</v>
          </cell>
          <cell r="AW489">
            <v>0</v>
          </cell>
        </row>
        <row r="490">
          <cell r="Z490" t="str">
            <v>SBKBEF5540PK</v>
          </cell>
          <cell r="AA490" t="str">
            <v/>
          </cell>
          <cell r="AB490">
            <v>1</v>
          </cell>
          <cell r="AC490" t="str">
            <v>아크릴 100%</v>
          </cell>
          <cell r="AD490">
            <v>1</v>
          </cell>
          <cell r="AE490" t="str">
            <v>FRE</v>
          </cell>
          <cell r="AF490">
            <v>200</v>
          </cell>
          <cell r="AG490" t="str">
            <v>FOREMOST</v>
          </cell>
          <cell r="AH490">
            <v>14</v>
          </cell>
          <cell r="AI490">
            <v>14</v>
          </cell>
          <cell r="AJ490" t="str">
            <v>M</v>
          </cell>
          <cell r="AK490" t="str">
            <v>CN</v>
          </cell>
          <cell r="AL490">
            <v>1</v>
          </cell>
          <cell r="AM490">
            <v>35000</v>
          </cell>
          <cell r="AN490">
            <v>41836</v>
          </cell>
          <cell r="AO490">
            <v>5303.030303030303</v>
          </cell>
          <cell r="AP490">
            <v>6424.1100000000015</v>
          </cell>
          <cell r="AQ490">
            <v>1121.0796969696985</v>
          </cell>
          <cell r="AR490">
            <v>0</v>
          </cell>
          <cell r="AS490">
            <v>0</v>
          </cell>
          <cell r="AT490" t="str">
            <v/>
          </cell>
          <cell r="AU490">
            <v>0</v>
          </cell>
          <cell r="AV490">
            <v>5.15</v>
          </cell>
          <cell r="AW490">
            <v>0</v>
          </cell>
        </row>
        <row r="491">
          <cell r="Z491" t="str">
            <v/>
          </cell>
          <cell r="AA491" t="str">
            <v>R1</v>
          </cell>
          <cell r="AB491">
            <v>9</v>
          </cell>
          <cell r="AC491">
            <v>0</v>
          </cell>
          <cell r="AD491">
            <v>1</v>
          </cell>
          <cell r="AI491" t="str">
            <v/>
          </cell>
          <cell r="AL491" t="str">
            <v/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 t="str">
            <v/>
          </cell>
          <cell r="AU491">
            <v>0</v>
          </cell>
          <cell r="AV491">
            <v>0</v>
          </cell>
          <cell r="AW491">
            <v>0</v>
          </cell>
        </row>
        <row r="492">
          <cell r="Z492" t="str">
            <v>URKBEF5519BK</v>
          </cell>
          <cell r="AA492" t="str">
            <v/>
          </cell>
          <cell r="AB492">
            <v>1</v>
          </cell>
          <cell r="AC492">
            <v>0</v>
          </cell>
          <cell r="AD492">
            <v>1</v>
          </cell>
          <cell r="AE492" t="str">
            <v>FRE</v>
          </cell>
          <cell r="AF492">
            <v>250</v>
          </cell>
          <cell r="AG492" t="str">
            <v>Y&amp;Y</v>
          </cell>
          <cell r="AH492">
            <v>4</v>
          </cell>
          <cell r="AI492" t="str">
            <v>04</v>
          </cell>
          <cell r="AJ492" t="str">
            <v>M</v>
          </cell>
          <cell r="AK492" t="str">
            <v>CN</v>
          </cell>
          <cell r="AL492">
            <v>1</v>
          </cell>
          <cell r="AM492">
            <v>35000</v>
          </cell>
          <cell r="AN492">
            <v>41820</v>
          </cell>
          <cell r="AO492">
            <v>4545.454545454545</v>
          </cell>
          <cell r="AP492">
            <v>5339.57</v>
          </cell>
          <cell r="AQ492">
            <v>794.11545454545467</v>
          </cell>
          <cell r="AR492">
            <v>0</v>
          </cell>
          <cell r="AS492">
            <v>1515</v>
          </cell>
          <cell r="AT492">
            <v>20</v>
          </cell>
          <cell r="AU492">
            <v>1535</v>
          </cell>
          <cell r="AV492">
            <v>3.05</v>
          </cell>
          <cell r="AW492">
            <v>0</v>
          </cell>
        </row>
        <row r="493">
          <cell r="Z493" t="str">
            <v>URKBEF5519RE</v>
          </cell>
          <cell r="AA493" t="str">
            <v/>
          </cell>
          <cell r="AB493">
            <v>1</v>
          </cell>
          <cell r="AC493">
            <v>0</v>
          </cell>
          <cell r="AD493">
            <v>1</v>
          </cell>
          <cell r="AE493" t="str">
            <v>FRE</v>
          </cell>
          <cell r="AF493">
            <v>250</v>
          </cell>
          <cell r="AG493" t="str">
            <v>Y&amp;Y</v>
          </cell>
          <cell r="AH493">
            <v>4</v>
          </cell>
          <cell r="AI493" t="str">
            <v>04</v>
          </cell>
          <cell r="AJ493" t="str">
            <v>M</v>
          </cell>
          <cell r="AK493" t="str">
            <v>CN</v>
          </cell>
          <cell r="AL493">
            <v>1</v>
          </cell>
          <cell r="AM493">
            <v>35000</v>
          </cell>
          <cell r="AN493">
            <v>41820</v>
          </cell>
          <cell r="AO493">
            <v>4545.454545454545</v>
          </cell>
          <cell r="AP493">
            <v>5339.57</v>
          </cell>
          <cell r="AQ493">
            <v>794.11545454545467</v>
          </cell>
          <cell r="AR493">
            <v>0</v>
          </cell>
          <cell r="AS493">
            <v>1515</v>
          </cell>
          <cell r="AT493">
            <v>20</v>
          </cell>
          <cell r="AU493">
            <v>1535</v>
          </cell>
          <cell r="AV493">
            <v>3.05</v>
          </cell>
          <cell r="AW493">
            <v>0</v>
          </cell>
        </row>
        <row r="494">
          <cell r="Z494" t="str">
            <v/>
          </cell>
          <cell r="AA494" t="str">
            <v>R1</v>
          </cell>
          <cell r="AB494">
            <v>2</v>
          </cell>
          <cell r="AC494">
            <v>0</v>
          </cell>
          <cell r="AD494">
            <v>1</v>
          </cell>
          <cell r="AI494" t="str">
            <v/>
          </cell>
          <cell r="AL494" t="str">
            <v/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 t="str">
            <v/>
          </cell>
          <cell r="AU494">
            <v>0</v>
          </cell>
          <cell r="AV494">
            <v>0</v>
          </cell>
          <cell r="AW494">
            <v>0</v>
          </cell>
        </row>
        <row r="495">
          <cell r="Z495" t="str">
            <v>HCKMIF5504NY</v>
          </cell>
          <cell r="AA495" t="str">
            <v/>
          </cell>
          <cell r="AB495">
            <v>0.5</v>
          </cell>
          <cell r="AC495">
            <v>0</v>
          </cell>
          <cell r="AD495">
            <v>1</v>
          </cell>
          <cell r="AE495" t="str">
            <v>OSM</v>
          </cell>
          <cell r="AF495">
            <v>150</v>
          </cell>
          <cell r="AG495" t="str">
            <v>동일모자</v>
          </cell>
          <cell r="AH495">
            <v>15</v>
          </cell>
          <cell r="AI495">
            <v>15</v>
          </cell>
          <cell r="AJ495" t="str">
            <v>M</v>
          </cell>
          <cell r="AK495" t="str">
            <v>CN</v>
          </cell>
          <cell r="AL495">
            <v>1</v>
          </cell>
          <cell r="AM495">
            <v>53000</v>
          </cell>
          <cell r="AN495">
            <v>41780</v>
          </cell>
          <cell r="AO495">
            <v>8030.3030303030291</v>
          </cell>
          <cell r="AP495">
            <v>10115.36</v>
          </cell>
          <cell r="AQ495">
            <v>2085.0569696969715</v>
          </cell>
          <cell r="AR495">
            <v>2112</v>
          </cell>
          <cell r="AS495">
            <v>20</v>
          </cell>
          <cell r="AT495" t="str">
            <v/>
          </cell>
          <cell r="AU495">
            <v>2132</v>
          </cell>
          <cell r="AV495">
            <v>6.4</v>
          </cell>
          <cell r="AW495">
            <v>0</v>
          </cell>
        </row>
        <row r="496">
          <cell r="Z496" t="str">
            <v>HCKMIF5504NY</v>
          </cell>
          <cell r="AA496" t="str">
            <v/>
          </cell>
          <cell r="AB496">
            <v>0.5</v>
          </cell>
          <cell r="AC496">
            <v>0</v>
          </cell>
          <cell r="AD496">
            <v>1</v>
          </cell>
          <cell r="AE496" t="str">
            <v>OML</v>
          </cell>
          <cell r="AF496">
            <v>150</v>
          </cell>
          <cell r="AG496" t="str">
            <v>동일모자</v>
          </cell>
          <cell r="AH496">
            <v>15</v>
          </cell>
          <cell r="AI496">
            <v>15</v>
          </cell>
          <cell r="AJ496" t="str">
            <v>M</v>
          </cell>
          <cell r="AK496" t="str">
            <v>CN</v>
          </cell>
          <cell r="AL496">
            <v>1</v>
          </cell>
          <cell r="AM496">
            <v>53000</v>
          </cell>
          <cell r="AN496">
            <v>41780</v>
          </cell>
          <cell r="AO496">
            <v>8030.3030303030291</v>
          </cell>
          <cell r="AP496">
            <v>10115.36</v>
          </cell>
          <cell r="AQ496">
            <v>2085.0569696969715</v>
          </cell>
          <cell r="AR496">
            <v>2112</v>
          </cell>
          <cell r="AS496">
            <v>20</v>
          </cell>
          <cell r="AT496" t="str">
            <v/>
          </cell>
          <cell r="AU496">
            <v>2132</v>
          </cell>
          <cell r="AV496">
            <v>6.4</v>
          </cell>
          <cell r="AW496">
            <v>0</v>
          </cell>
        </row>
        <row r="497">
          <cell r="Z497" t="str">
            <v>HCKMIF3506BK</v>
          </cell>
          <cell r="AA497" t="str">
            <v/>
          </cell>
          <cell r="AB497">
            <v>0.5</v>
          </cell>
          <cell r="AC497">
            <v>0</v>
          </cell>
          <cell r="AD497">
            <v>1</v>
          </cell>
          <cell r="AE497" t="str">
            <v>OSM</v>
          </cell>
          <cell r="AF497">
            <v>150</v>
          </cell>
          <cell r="AG497" t="str">
            <v>동일모자</v>
          </cell>
          <cell r="AH497">
            <v>15</v>
          </cell>
          <cell r="AI497">
            <v>15</v>
          </cell>
          <cell r="AJ497" t="str">
            <v>M</v>
          </cell>
          <cell r="AK497" t="str">
            <v>CN</v>
          </cell>
          <cell r="AL497">
            <v>1</v>
          </cell>
          <cell r="AM497">
            <v>45000</v>
          </cell>
          <cell r="AN497">
            <v>41780</v>
          </cell>
          <cell r="AO497">
            <v>6818.1818181818171</v>
          </cell>
          <cell r="AP497">
            <v>7771.92</v>
          </cell>
          <cell r="AQ497">
            <v>953.73818181818297</v>
          </cell>
          <cell r="AR497">
            <v>517</v>
          </cell>
          <cell r="AS497">
            <v>20</v>
          </cell>
          <cell r="AT497" t="str">
            <v/>
          </cell>
          <cell r="AU497">
            <v>537</v>
          </cell>
          <cell r="AV497">
            <v>5.8</v>
          </cell>
          <cell r="AW497">
            <v>0</v>
          </cell>
        </row>
        <row r="498">
          <cell r="Z498" t="str">
            <v>HCKMIF3506BK</v>
          </cell>
          <cell r="AA498" t="str">
            <v/>
          </cell>
          <cell r="AB498">
            <v>0.5</v>
          </cell>
          <cell r="AC498">
            <v>0</v>
          </cell>
          <cell r="AD498">
            <v>1</v>
          </cell>
          <cell r="AE498" t="str">
            <v>OML</v>
          </cell>
          <cell r="AF498">
            <v>150</v>
          </cell>
          <cell r="AG498" t="str">
            <v>동일모자</v>
          </cell>
          <cell r="AH498">
            <v>15</v>
          </cell>
          <cell r="AI498">
            <v>15</v>
          </cell>
          <cell r="AJ498" t="str">
            <v>M</v>
          </cell>
          <cell r="AK498" t="str">
            <v>CN</v>
          </cell>
          <cell r="AL498">
            <v>1</v>
          </cell>
          <cell r="AM498">
            <v>45000</v>
          </cell>
          <cell r="AN498">
            <v>41780</v>
          </cell>
          <cell r="AO498">
            <v>6818.1818181818171</v>
          </cell>
          <cell r="AP498">
            <v>7771.92</v>
          </cell>
          <cell r="AQ498">
            <v>953.73818181818297</v>
          </cell>
          <cell r="AR498">
            <v>517</v>
          </cell>
          <cell r="AS498">
            <v>20</v>
          </cell>
          <cell r="AT498" t="str">
            <v/>
          </cell>
          <cell r="AU498">
            <v>537</v>
          </cell>
          <cell r="AV498">
            <v>5.8</v>
          </cell>
          <cell r="AW498">
            <v>0</v>
          </cell>
        </row>
        <row r="499">
          <cell r="Z499" t="str">
            <v>HCKMIF3506KH</v>
          </cell>
          <cell r="AA499" t="str">
            <v/>
          </cell>
          <cell r="AB499">
            <v>0.5</v>
          </cell>
          <cell r="AC499">
            <v>0</v>
          </cell>
          <cell r="AD499">
            <v>1</v>
          </cell>
          <cell r="AE499" t="str">
            <v>OSM</v>
          </cell>
          <cell r="AF499">
            <v>150</v>
          </cell>
          <cell r="AG499" t="str">
            <v>동일모자</v>
          </cell>
          <cell r="AH499">
            <v>15</v>
          </cell>
          <cell r="AI499">
            <v>15</v>
          </cell>
          <cell r="AJ499" t="str">
            <v>M</v>
          </cell>
          <cell r="AK499" t="str">
            <v>CN</v>
          </cell>
          <cell r="AL499">
            <v>1</v>
          </cell>
          <cell r="AM499">
            <v>45000</v>
          </cell>
          <cell r="AN499">
            <v>41780</v>
          </cell>
          <cell r="AO499">
            <v>6818.1818181818171</v>
          </cell>
          <cell r="AP499">
            <v>7771.92</v>
          </cell>
          <cell r="AQ499">
            <v>953.73818181818297</v>
          </cell>
          <cell r="AR499">
            <v>517</v>
          </cell>
          <cell r="AS499">
            <v>20</v>
          </cell>
          <cell r="AT499" t="str">
            <v/>
          </cell>
          <cell r="AU499">
            <v>537</v>
          </cell>
          <cell r="AV499">
            <v>5.8</v>
          </cell>
          <cell r="AW499">
            <v>0</v>
          </cell>
        </row>
        <row r="500">
          <cell r="Z500" t="str">
            <v>HCKMIF3506KH</v>
          </cell>
          <cell r="AA500" t="str">
            <v/>
          </cell>
          <cell r="AB500">
            <v>0.5</v>
          </cell>
          <cell r="AC500">
            <v>0</v>
          </cell>
          <cell r="AD500">
            <v>1</v>
          </cell>
          <cell r="AE500" t="str">
            <v>OML</v>
          </cell>
          <cell r="AF500">
            <v>150</v>
          </cell>
          <cell r="AG500" t="str">
            <v>동일모자</v>
          </cell>
          <cell r="AH500">
            <v>15</v>
          </cell>
          <cell r="AI500">
            <v>15</v>
          </cell>
          <cell r="AJ500" t="str">
            <v>M</v>
          </cell>
          <cell r="AK500" t="str">
            <v>CN</v>
          </cell>
          <cell r="AL500">
            <v>1</v>
          </cell>
          <cell r="AM500">
            <v>45000</v>
          </cell>
          <cell r="AN500">
            <v>41780</v>
          </cell>
          <cell r="AO500">
            <v>6818.1818181818171</v>
          </cell>
          <cell r="AP500">
            <v>7771.92</v>
          </cell>
          <cell r="AQ500">
            <v>953.73818181818297</v>
          </cell>
          <cell r="AR500">
            <v>517</v>
          </cell>
          <cell r="AS500">
            <v>20</v>
          </cell>
          <cell r="AT500" t="str">
            <v/>
          </cell>
          <cell r="AU500">
            <v>537</v>
          </cell>
          <cell r="AV500">
            <v>5.8</v>
          </cell>
          <cell r="AW500">
            <v>0</v>
          </cell>
        </row>
        <row r="501">
          <cell r="Z501" t="str">
            <v>HCKMIF3506NY</v>
          </cell>
          <cell r="AA501" t="str">
            <v/>
          </cell>
          <cell r="AB501">
            <v>0.5</v>
          </cell>
          <cell r="AC501">
            <v>0</v>
          </cell>
          <cell r="AD501">
            <v>1</v>
          </cell>
          <cell r="AE501" t="str">
            <v>OSM</v>
          </cell>
          <cell r="AF501">
            <v>150</v>
          </cell>
          <cell r="AG501" t="str">
            <v>동일모자</v>
          </cell>
          <cell r="AH501">
            <v>15</v>
          </cell>
          <cell r="AI501">
            <v>15</v>
          </cell>
          <cell r="AJ501" t="str">
            <v>M</v>
          </cell>
          <cell r="AK501" t="str">
            <v>CN</v>
          </cell>
          <cell r="AL501">
            <v>1</v>
          </cell>
          <cell r="AM501">
            <v>45000</v>
          </cell>
          <cell r="AN501">
            <v>41780</v>
          </cell>
          <cell r="AO501">
            <v>6818.1818181818171</v>
          </cell>
          <cell r="AP501">
            <v>7771.92</v>
          </cell>
          <cell r="AQ501">
            <v>953.73818181818297</v>
          </cell>
          <cell r="AR501">
            <v>517</v>
          </cell>
          <cell r="AS501">
            <v>20</v>
          </cell>
          <cell r="AT501" t="str">
            <v/>
          </cell>
          <cell r="AU501">
            <v>537</v>
          </cell>
          <cell r="AV501">
            <v>5.8</v>
          </cell>
          <cell r="AW501">
            <v>0</v>
          </cell>
        </row>
        <row r="502">
          <cell r="Z502" t="str">
            <v>HCKMIF3506NY</v>
          </cell>
          <cell r="AA502" t="str">
            <v/>
          </cell>
          <cell r="AB502">
            <v>0.5</v>
          </cell>
          <cell r="AC502">
            <v>0</v>
          </cell>
          <cell r="AD502">
            <v>1</v>
          </cell>
          <cell r="AE502" t="str">
            <v>OML</v>
          </cell>
          <cell r="AF502">
            <v>150</v>
          </cell>
          <cell r="AG502" t="str">
            <v>동일모자</v>
          </cell>
          <cell r="AH502">
            <v>15</v>
          </cell>
          <cell r="AI502">
            <v>15</v>
          </cell>
          <cell r="AJ502" t="str">
            <v>M</v>
          </cell>
          <cell r="AK502" t="str">
            <v>CN</v>
          </cell>
          <cell r="AL502">
            <v>1</v>
          </cell>
          <cell r="AM502">
            <v>45000</v>
          </cell>
          <cell r="AN502">
            <v>41780</v>
          </cell>
          <cell r="AO502">
            <v>6818.1818181818171</v>
          </cell>
          <cell r="AP502">
            <v>7771.92</v>
          </cell>
          <cell r="AQ502">
            <v>953.73818181818297</v>
          </cell>
          <cell r="AR502">
            <v>517</v>
          </cell>
          <cell r="AS502">
            <v>20</v>
          </cell>
          <cell r="AT502" t="str">
            <v/>
          </cell>
          <cell r="AU502">
            <v>537</v>
          </cell>
          <cell r="AV502">
            <v>5.8</v>
          </cell>
          <cell r="AW502">
            <v>0</v>
          </cell>
        </row>
        <row r="503">
          <cell r="Z503" t="str">
            <v>HCKMIF3507GY</v>
          </cell>
          <cell r="AA503" t="str">
            <v/>
          </cell>
          <cell r="AB503">
            <v>0.5</v>
          </cell>
          <cell r="AC503">
            <v>0</v>
          </cell>
          <cell r="AD503">
            <v>1</v>
          </cell>
          <cell r="AE503" t="str">
            <v>OSM</v>
          </cell>
          <cell r="AF503">
            <v>150</v>
          </cell>
          <cell r="AG503" t="str">
            <v>동일모자</v>
          </cell>
          <cell r="AH503">
            <v>15</v>
          </cell>
          <cell r="AI503">
            <v>15</v>
          </cell>
          <cell r="AJ503" t="str">
            <v>M</v>
          </cell>
          <cell r="AK503" t="str">
            <v>CN</v>
          </cell>
          <cell r="AL503">
            <v>1</v>
          </cell>
          <cell r="AM503">
            <v>45000</v>
          </cell>
          <cell r="AN503">
            <v>41780</v>
          </cell>
          <cell r="AO503">
            <v>6818.1818181818171</v>
          </cell>
          <cell r="AP503">
            <v>7771.92</v>
          </cell>
          <cell r="AQ503">
            <v>953.73818181818297</v>
          </cell>
          <cell r="AR503">
            <v>517</v>
          </cell>
          <cell r="AS503">
            <v>20</v>
          </cell>
          <cell r="AT503" t="str">
            <v/>
          </cell>
          <cell r="AU503">
            <v>537</v>
          </cell>
          <cell r="AV503">
            <v>5.8</v>
          </cell>
          <cell r="AW503">
            <v>0</v>
          </cell>
        </row>
        <row r="504">
          <cell r="Z504" t="str">
            <v>HCKMIF3507GY</v>
          </cell>
          <cell r="AA504" t="str">
            <v/>
          </cell>
          <cell r="AB504">
            <v>0.5</v>
          </cell>
          <cell r="AC504">
            <v>0</v>
          </cell>
          <cell r="AD504">
            <v>1</v>
          </cell>
          <cell r="AE504" t="str">
            <v>OML</v>
          </cell>
          <cell r="AF504">
            <v>150</v>
          </cell>
          <cell r="AG504" t="str">
            <v>동일모자</v>
          </cell>
          <cell r="AH504">
            <v>15</v>
          </cell>
          <cell r="AI504">
            <v>15</v>
          </cell>
          <cell r="AJ504" t="str">
            <v>M</v>
          </cell>
          <cell r="AK504" t="str">
            <v>CN</v>
          </cell>
          <cell r="AL504">
            <v>1</v>
          </cell>
          <cell r="AM504">
            <v>45000</v>
          </cell>
          <cell r="AN504">
            <v>41780</v>
          </cell>
          <cell r="AO504">
            <v>6818.1818181818171</v>
          </cell>
          <cell r="AP504">
            <v>7771.92</v>
          </cell>
          <cell r="AQ504">
            <v>953.73818181818297</v>
          </cell>
          <cell r="AR504">
            <v>517</v>
          </cell>
          <cell r="AS504">
            <v>20</v>
          </cell>
          <cell r="AT504" t="str">
            <v/>
          </cell>
          <cell r="AU504">
            <v>537</v>
          </cell>
          <cell r="AV504">
            <v>5.8</v>
          </cell>
          <cell r="AW504">
            <v>0</v>
          </cell>
        </row>
        <row r="505">
          <cell r="Z505" t="str">
            <v>HCKMIF3507BK</v>
          </cell>
          <cell r="AA505" t="str">
            <v/>
          </cell>
          <cell r="AB505">
            <v>0.5</v>
          </cell>
          <cell r="AC505">
            <v>0</v>
          </cell>
          <cell r="AD505">
            <v>1</v>
          </cell>
          <cell r="AE505" t="str">
            <v>OSM</v>
          </cell>
          <cell r="AF505">
            <v>150</v>
          </cell>
          <cell r="AG505" t="str">
            <v>동일모자</v>
          </cell>
          <cell r="AH505">
            <v>15</v>
          </cell>
          <cell r="AI505">
            <v>15</v>
          </cell>
          <cell r="AJ505" t="str">
            <v>M</v>
          </cell>
          <cell r="AK505" t="str">
            <v>CN</v>
          </cell>
          <cell r="AL505">
            <v>1</v>
          </cell>
          <cell r="AM505">
            <v>45000</v>
          </cell>
          <cell r="AN505">
            <v>41780</v>
          </cell>
          <cell r="AO505">
            <v>6818.1818181818171</v>
          </cell>
          <cell r="AP505">
            <v>7771.92</v>
          </cell>
          <cell r="AQ505">
            <v>953.73818181818297</v>
          </cell>
          <cell r="AR505">
            <v>517</v>
          </cell>
          <cell r="AS505">
            <v>20</v>
          </cell>
          <cell r="AT505" t="str">
            <v/>
          </cell>
          <cell r="AU505">
            <v>537</v>
          </cell>
          <cell r="AV505">
            <v>5.8</v>
          </cell>
          <cell r="AW505">
            <v>0</v>
          </cell>
        </row>
        <row r="506">
          <cell r="Z506" t="str">
            <v>HCKMIF3507BK</v>
          </cell>
          <cell r="AA506" t="str">
            <v/>
          </cell>
          <cell r="AB506">
            <v>0.5</v>
          </cell>
          <cell r="AC506">
            <v>0</v>
          </cell>
          <cell r="AD506">
            <v>1</v>
          </cell>
          <cell r="AE506" t="str">
            <v>OML</v>
          </cell>
          <cell r="AF506">
            <v>150</v>
          </cell>
          <cell r="AG506" t="str">
            <v>동일모자</v>
          </cell>
          <cell r="AH506">
            <v>15</v>
          </cell>
          <cell r="AI506">
            <v>15</v>
          </cell>
          <cell r="AJ506" t="str">
            <v>M</v>
          </cell>
          <cell r="AK506" t="str">
            <v>CN</v>
          </cell>
          <cell r="AL506">
            <v>1</v>
          </cell>
          <cell r="AM506">
            <v>45000</v>
          </cell>
          <cell r="AN506">
            <v>41780</v>
          </cell>
          <cell r="AO506">
            <v>6818.1818181818171</v>
          </cell>
          <cell r="AP506">
            <v>7771.92</v>
          </cell>
          <cell r="AQ506">
            <v>953.73818181818297</v>
          </cell>
          <cell r="AR506">
            <v>517</v>
          </cell>
          <cell r="AS506">
            <v>20</v>
          </cell>
          <cell r="AT506" t="str">
            <v/>
          </cell>
          <cell r="AU506">
            <v>537</v>
          </cell>
          <cell r="AV506">
            <v>5.8</v>
          </cell>
          <cell r="AW506">
            <v>0</v>
          </cell>
        </row>
        <row r="507">
          <cell r="Z507" t="str">
            <v/>
          </cell>
          <cell r="AA507" t="str">
            <v>R1</v>
          </cell>
          <cell r="AB507">
            <v>6</v>
          </cell>
          <cell r="AC507">
            <v>0</v>
          </cell>
          <cell r="AD507">
            <v>1</v>
          </cell>
          <cell r="AI507" t="str">
            <v/>
          </cell>
          <cell r="AL507" t="str">
            <v/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 t="str">
            <v/>
          </cell>
          <cell r="AU507">
            <v>0</v>
          </cell>
          <cell r="AV507">
            <v>0</v>
          </cell>
          <cell r="AW507">
            <v>0</v>
          </cell>
        </row>
        <row r="508">
          <cell r="Z508" t="str">
            <v>POKBAF3501PK</v>
          </cell>
          <cell r="AA508" t="str">
            <v/>
          </cell>
          <cell r="AB508">
            <v>1</v>
          </cell>
          <cell r="AC508">
            <v>0</v>
          </cell>
          <cell r="AD508">
            <v>1</v>
          </cell>
          <cell r="AE508" t="str">
            <v>XSS</v>
          </cell>
          <cell r="AF508">
            <v>150</v>
          </cell>
          <cell r="AG508" t="str">
            <v>동일모자</v>
          </cell>
          <cell r="AH508">
            <v>16</v>
          </cell>
          <cell r="AI508">
            <v>16</v>
          </cell>
          <cell r="AJ508" t="str">
            <v>M</v>
          </cell>
          <cell r="AK508" t="str">
            <v>CN</v>
          </cell>
          <cell r="AL508">
            <v>1</v>
          </cell>
          <cell r="AM508">
            <v>35000</v>
          </cell>
          <cell r="AN508">
            <v>41793</v>
          </cell>
          <cell r="AO508">
            <v>5303.030303030303</v>
          </cell>
          <cell r="AP508">
            <v>7442.0300000000007</v>
          </cell>
          <cell r="AQ508">
            <v>2138.9996969696977</v>
          </cell>
          <cell r="AR508">
            <v>0</v>
          </cell>
          <cell r="AS508">
            <v>0</v>
          </cell>
          <cell r="AT508">
            <v>20</v>
          </cell>
          <cell r="AU508">
            <v>20</v>
          </cell>
          <cell r="AV508">
            <v>5.95</v>
          </cell>
          <cell r="AW508">
            <v>0</v>
          </cell>
        </row>
        <row r="509">
          <cell r="Z509" t="str">
            <v>POKBAF3502YE</v>
          </cell>
          <cell r="AA509" t="str">
            <v/>
          </cell>
          <cell r="AB509">
            <v>1</v>
          </cell>
          <cell r="AC509">
            <v>0</v>
          </cell>
          <cell r="AD509">
            <v>1</v>
          </cell>
          <cell r="AE509" t="str">
            <v>XSS</v>
          </cell>
          <cell r="AF509">
            <v>150</v>
          </cell>
          <cell r="AG509" t="str">
            <v>동일모자</v>
          </cell>
          <cell r="AH509">
            <v>16</v>
          </cell>
          <cell r="AI509">
            <v>16</v>
          </cell>
          <cell r="AJ509" t="str">
            <v>M</v>
          </cell>
          <cell r="AK509" t="str">
            <v>CN</v>
          </cell>
          <cell r="AL509">
            <v>1</v>
          </cell>
          <cell r="AM509">
            <v>35000</v>
          </cell>
          <cell r="AN509">
            <v>41793</v>
          </cell>
          <cell r="AO509">
            <v>5303.030303030303</v>
          </cell>
          <cell r="AP509">
            <v>7970.0300000000007</v>
          </cell>
          <cell r="AQ509">
            <v>2666.9996969696977</v>
          </cell>
          <cell r="AR509">
            <v>528</v>
          </cell>
          <cell r="AS509">
            <v>0</v>
          </cell>
          <cell r="AT509">
            <v>20</v>
          </cell>
          <cell r="AU509">
            <v>548</v>
          </cell>
          <cell r="AV509">
            <v>5.95</v>
          </cell>
          <cell r="AW509">
            <v>0</v>
          </cell>
        </row>
        <row r="510">
          <cell r="Z510" t="str">
            <v/>
          </cell>
          <cell r="AA510" t="str">
            <v>R1</v>
          </cell>
          <cell r="AB510">
            <v>2</v>
          </cell>
          <cell r="AC510">
            <v>0</v>
          </cell>
          <cell r="AD510">
            <v>1</v>
          </cell>
          <cell r="AI510" t="str">
            <v/>
          </cell>
          <cell r="AL510" t="str">
            <v/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 t="str">
            <v/>
          </cell>
          <cell r="AU510">
            <v>0</v>
          </cell>
          <cell r="AV510">
            <v>0</v>
          </cell>
          <cell r="AW510">
            <v>0</v>
          </cell>
        </row>
        <row r="511">
          <cell r="Z511" t="str">
            <v>ELKBPF3501BL</v>
          </cell>
          <cell r="AA511" t="str">
            <v/>
          </cell>
          <cell r="AB511">
            <v>1</v>
          </cell>
          <cell r="AC511" t="str">
            <v>폴리에스터 100%</v>
          </cell>
          <cell r="AD511">
            <v>1</v>
          </cell>
          <cell r="AE511" t="str">
            <v>OSS</v>
          </cell>
          <cell r="AF511">
            <v>100</v>
          </cell>
          <cell r="AG511" t="str">
            <v>바이칼</v>
          </cell>
          <cell r="AH511">
            <v>1</v>
          </cell>
          <cell r="AI511" t="str">
            <v>01</v>
          </cell>
          <cell r="AJ511" t="str">
            <v>M</v>
          </cell>
          <cell r="AK511" t="str">
            <v>CN</v>
          </cell>
          <cell r="AL511">
            <v>1</v>
          </cell>
          <cell r="AM511">
            <v>79000</v>
          </cell>
          <cell r="AN511">
            <v>41795</v>
          </cell>
          <cell r="AO511">
            <v>17954.545454545452</v>
          </cell>
          <cell r="AP511">
            <v>19020</v>
          </cell>
          <cell r="AQ511">
            <v>1065.4545454545478</v>
          </cell>
          <cell r="AR511">
            <v>0</v>
          </cell>
          <cell r="AS511">
            <v>0</v>
          </cell>
          <cell r="AT511">
            <v>20</v>
          </cell>
          <cell r="AU511">
            <v>20</v>
          </cell>
          <cell r="AV511">
            <v>0</v>
          </cell>
          <cell r="AW511">
            <v>19000</v>
          </cell>
        </row>
        <row r="512">
          <cell r="Z512" t="str">
            <v>ELKBPF3502PK</v>
          </cell>
          <cell r="AA512" t="str">
            <v/>
          </cell>
          <cell r="AB512">
            <v>1</v>
          </cell>
          <cell r="AC512" t="str">
            <v>폴리에스터 100%</v>
          </cell>
          <cell r="AD512">
            <v>1</v>
          </cell>
          <cell r="AE512" t="str">
            <v>OSS</v>
          </cell>
          <cell r="AF512">
            <v>100</v>
          </cell>
          <cell r="AG512" t="str">
            <v>바이칼</v>
          </cell>
          <cell r="AH512">
            <v>1</v>
          </cell>
          <cell r="AI512" t="str">
            <v>01</v>
          </cell>
          <cell r="AJ512" t="str">
            <v>M</v>
          </cell>
          <cell r="AK512" t="str">
            <v>CN</v>
          </cell>
          <cell r="AL512">
            <v>1</v>
          </cell>
          <cell r="AM512">
            <v>79000</v>
          </cell>
          <cell r="AN512">
            <v>41795</v>
          </cell>
          <cell r="AO512">
            <v>17954.545454545452</v>
          </cell>
          <cell r="AP512">
            <v>19020</v>
          </cell>
          <cell r="AQ512">
            <v>1065.4545454545478</v>
          </cell>
          <cell r="AR512">
            <v>0</v>
          </cell>
          <cell r="AS512">
            <v>0</v>
          </cell>
          <cell r="AT512">
            <v>20</v>
          </cell>
          <cell r="AU512">
            <v>20</v>
          </cell>
          <cell r="AV512">
            <v>0</v>
          </cell>
          <cell r="AW512">
            <v>19000</v>
          </cell>
        </row>
        <row r="513">
          <cell r="Z513" t="str">
            <v>ELKBPF3503PP</v>
          </cell>
          <cell r="AA513" t="str">
            <v/>
          </cell>
          <cell r="AB513">
            <v>1</v>
          </cell>
          <cell r="AC513" t="str">
            <v>폴리에스터 100%</v>
          </cell>
          <cell r="AD513">
            <v>1</v>
          </cell>
          <cell r="AE513" t="str">
            <v>OMM</v>
          </cell>
          <cell r="AF513">
            <v>100</v>
          </cell>
          <cell r="AG513" t="str">
            <v>바이칼</v>
          </cell>
          <cell r="AH513">
            <v>1</v>
          </cell>
          <cell r="AI513" t="str">
            <v>01</v>
          </cell>
          <cell r="AJ513" t="str">
            <v>M</v>
          </cell>
          <cell r="AK513" t="str">
            <v>CN</v>
          </cell>
          <cell r="AL513">
            <v>1</v>
          </cell>
          <cell r="AM513">
            <v>99000</v>
          </cell>
          <cell r="AN513">
            <v>41795</v>
          </cell>
          <cell r="AO513">
            <v>22500</v>
          </cell>
          <cell r="AP513">
            <v>21520</v>
          </cell>
          <cell r="AQ513">
            <v>-980</v>
          </cell>
          <cell r="AR513">
            <v>0</v>
          </cell>
          <cell r="AS513">
            <v>0</v>
          </cell>
          <cell r="AT513">
            <v>20</v>
          </cell>
          <cell r="AU513">
            <v>20</v>
          </cell>
          <cell r="AV513">
            <v>0</v>
          </cell>
          <cell r="AW513">
            <v>21500</v>
          </cell>
        </row>
        <row r="514">
          <cell r="Z514" t="str">
            <v/>
          </cell>
          <cell r="AA514" t="str">
            <v>R1</v>
          </cell>
          <cell r="AB514">
            <v>3</v>
          </cell>
          <cell r="AC514">
            <v>0</v>
          </cell>
          <cell r="AD514">
            <v>1</v>
          </cell>
          <cell r="AI514" t="str">
            <v/>
          </cell>
          <cell r="AL514" t="str">
            <v/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 t="str">
            <v/>
          </cell>
          <cell r="AU514">
            <v>0</v>
          </cell>
          <cell r="AV514">
            <v>0</v>
          </cell>
          <cell r="AW514">
            <v>0</v>
          </cell>
        </row>
        <row r="515">
          <cell r="Z515" t="str">
            <v>SBKEBF5547BG</v>
          </cell>
          <cell r="AA515" t="str">
            <v/>
          </cell>
          <cell r="AB515">
            <v>1</v>
          </cell>
          <cell r="AC515">
            <v>0</v>
          </cell>
          <cell r="AD515">
            <v>1</v>
          </cell>
          <cell r="AE515" t="str">
            <v>FRE</v>
          </cell>
          <cell r="AF515">
            <v>200</v>
          </cell>
          <cell r="AG515" t="str">
            <v>FOREMOST</v>
          </cell>
          <cell r="AH515">
            <v>16</v>
          </cell>
          <cell r="AI515">
            <v>16</v>
          </cell>
          <cell r="AJ515" t="str">
            <v>M</v>
          </cell>
          <cell r="AK515" t="str">
            <v>CN</v>
          </cell>
          <cell r="AL515">
            <v>1</v>
          </cell>
          <cell r="AM515">
            <v>45000</v>
          </cell>
          <cell r="AN515">
            <v>41836</v>
          </cell>
          <cell r="AO515">
            <v>6818.1818181818171</v>
          </cell>
          <cell r="AP515">
            <v>7671.5100000000011</v>
          </cell>
          <cell r="AQ515">
            <v>853.32818181818402</v>
          </cell>
          <cell r="AR515">
            <v>0</v>
          </cell>
          <cell r="AS515">
            <v>0</v>
          </cell>
          <cell r="AT515" t="str">
            <v/>
          </cell>
          <cell r="AU515">
            <v>0</v>
          </cell>
          <cell r="AV515">
            <v>6.15</v>
          </cell>
          <cell r="AW515">
            <v>0</v>
          </cell>
        </row>
        <row r="516">
          <cell r="Z516" t="str">
            <v>SBKEBF5547GY</v>
          </cell>
          <cell r="AA516" t="str">
            <v/>
          </cell>
          <cell r="AB516">
            <v>1</v>
          </cell>
          <cell r="AC516">
            <v>0</v>
          </cell>
          <cell r="AD516">
            <v>1</v>
          </cell>
          <cell r="AE516" t="str">
            <v>FRE</v>
          </cell>
          <cell r="AF516">
            <v>200</v>
          </cell>
          <cell r="AG516" t="str">
            <v>FOREMOST</v>
          </cell>
          <cell r="AH516">
            <v>16</v>
          </cell>
          <cell r="AI516">
            <v>16</v>
          </cell>
          <cell r="AJ516" t="str">
            <v>M</v>
          </cell>
          <cell r="AK516" t="str">
            <v>CN</v>
          </cell>
          <cell r="AL516">
            <v>1</v>
          </cell>
          <cell r="AM516">
            <v>45000</v>
          </cell>
          <cell r="AN516">
            <v>41836</v>
          </cell>
          <cell r="AO516">
            <v>6818.1818181818171</v>
          </cell>
          <cell r="AP516">
            <v>7671.5100000000011</v>
          </cell>
          <cell r="AQ516">
            <v>853.32818181818402</v>
          </cell>
          <cell r="AR516">
            <v>0</v>
          </cell>
          <cell r="AS516">
            <v>0</v>
          </cell>
          <cell r="AT516" t="str">
            <v/>
          </cell>
          <cell r="AU516">
            <v>0</v>
          </cell>
          <cell r="AV516">
            <v>6.15</v>
          </cell>
          <cell r="AW516">
            <v>0</v>
          </cell>
        </row>
        <row r="517">
          <cell r="Z517" t="str">
            <v>SBKEBF5549BG</v>
          </cell>
          <cell r="AA517" t="str">
            <v/>
          </cell>
          <cell r="AB517">
            <v>1</v>
          </cell>
          <cell r="AC517">
            <v>0</v>
          </cell>
          <cell r="AD517">
            <v>1</v>
          </cell>
          <cell r="AE517" t="str">
            <v>FRE</v>
          </cell>
          <cell r="AF517">
            <v>80</v>
          </cell>
          <cell r="AG517" t="str">
            <v>FOREMOST</v>
          </cell>
          <cell r="AH517">
            <v>16</v>
          </cell>
          <cell r="AI517">
            <v>16</v>
          </cell>
          <cell r="AJ517" t="str">
            <v>M</v>
          </cell>
          <cell r="AK517" t="str">
            <v>CN</v>
          </cell>
          <cell r="AL517">
            <v>1</v>
          </cell>
          <cell r="AM517">
            <v>43000</v>
          </cell>
          <cell r="AN517">
            <v>41836</v>
          </cell>
          <cell r="AO517">
            <v>6515.151515151515</v>
          </cell>
          <cell r="AP517">
            <v>6486.4800000000014</v>
          </cell>
          <cell r="AQ517">
            <v>-28.671515151513631</v>
          </cell>
          <cell r="AR517">
            <v>0</v>
          </cell>
          <cell r="AS517">
            <v>0</v>
          </cell>
          <cell r="AT517" t="str">
            <v/>
          </cell>
          <cell r="AU517">
            <v>0</v>
          </cell>
          <cell r="AV517">
            <v>5.2</v>
          </cell>
          <cell r="AW517">
            <v>0</v>
          </cell>
        </row>
        <row r="518">
          <cell r="Z518" t="str">
            <v>SBKEBF5549RE</v>
          </cell>
          <cell r="AA518" t="str">
            <v/>
          </cell>
          <cell r="AB518">
            <v>1</v>
          </cell>
          <cell r="AC518">
            <v>0</v>
          </cell>
          <cell r="AD518">
            <v>1</v>
          </cell>
          <cell r="AE518" t="str">
            <v>FRE</v>
          </cell>
          <cell r="AF518">
            <v>80</v>
          </cell>
          <cell r="AG518" t="str">
            <v>FOREMOST</v>
          </cell>
          <cell r="AH518">
            <v>16</v>
          </cell>
          <cell r="AI518">
            <v>16</v>
          </cell>
          <cell r="AJ518" t="str">
            <v>M</v>
          </cell>
          <cell r="AK518" t="str">
            <v>CN</v>
          </cell>
          <cell r="AL518">
            <v>1</v>
          </cell>
          <cell r="AM518">
            <v>43000</v>
          </cell>
          <cell r="AN518">
            <v>41836</v>
          </cell>
          <cell r="AO518">
            <v>6515.151515151515</v>
          </cell>
          <cell r="AP518">
            <v>6486.4800000000014</v>
          </cell>
          <cell r="AQ518">
            <v>-28.671515151513631</v>
          </cell>
          <cell r="AR518">
            <v>0</v>
          </cell>
          <cell r="AS518">
            <v>0</v>
          </cell>
          <cell r="AT518" t="str">
            <v/>
          </cell>
          <cell r="AU518">
            <v>0</v>
          </cell>
          <cell r="AV518">
            <v>5.2</v>
          </cell>
          <cell r="AW518">
            <v>0</v>
          </cell>
        </row>
        <row r="519">
          <cell r="Z519" t="str">
            <v>SBKEBF5546GY</v>
          </cell>
          <cell r="AA519" t="str">
            <v/>
          </cell>
          <cell r="AB519">
            <v>1</v>
          </cell>
          <cell r="AC519">
            <v>0</v>
          </cell>
          <cell r="AD519">
            <v>1</v>
          </cell>
          <cell r="AE519" t="str">
            <v>FRE</v>
          </cell>
          <cell r="AF519">
            <v>200</v>
          </cell>
          <cell r="AG519" t="str">
            <v>FOREMOST</v>
          </cell>
          <cell r="AH519">
            <v>16</v>
          </cell>
          <cell r="AI519">
            <v>16</v>
          </cell>
          <cell r="AJ519" t="str">
            <v>M</v>
          </cell>
          <cell r="AK519" t="str">
            <v>CN</v>
          </cell>
          <cell r="AL519">
            <v>1</v>
          </cell>
          <cell r="AM519">
            <v>45000</v>
          </cell>
          <cell r="AN519">
            <v>41836</v>
          </cell>
          <cell r="AO519">
            <v>6818.1818181818171</v>
          </cell>
          <cell r="AP519">
            <v>8170.47</v>
          </cell>
          <cell r="AQ519">
            <v>1352.2881818181831</v>
          </cell>
          <cell r="AR519">
            <v>0</v>
          </cell>
          <cell r="AS519">
            <v>0</v>
          </cell>
          <cell r="AT519" t="str">
            <v/>
          </cell>
          <cell r="AU519">
            <v>0</v>
          </cell>
          <cell r="AV519">
            <v>6.55</v>
          </cell>
          <cell r="AW519">
            <v>0</v>
          </cell>
        </row>
        <row r="520">
          <cell r="Z520" t="str">
            <v>SBKEBF5546BL</v>
          </cell>
          <cell r="AA520" t="str">
            <v/>
          </cell>
          <cell r="AB520">
            <v>1</v>
          </cell>
          <cell r="AC520">
            <v>0</v>
          </cell>
          <cell r="AD520">
            <v>1</v>
          </cell>
          <cell r="AE520" t="str">
            <v>FRE</v>
          </cell>
          <cell r="AF520">
            <v>200</v>
          </cell>
          <cell r="AG520" t="str">
            <v>FOREMOST</v>
          </cell>
          <cell r="AH520">
            <v>16</v>
          </cell>
          <cell r="AI520">
            <v>16</v>
          </cell>
          <cell r="AJ520" t="str">
            <v>M</v>
          </cell>
          <cell r="AK520" t="str">
            <v>CN</v>
          </cell>
          <cell r="AL520">
            <v>1</v>
          </cell>
          <cell r="AM520">
            <v>45000</v>
          </cell>
          <cell r="AN520">
            <v>41836</v>
          </cell>
          <cell r="AO520">
            <v>6818.1818181818171</v>
          </cell>
          <cell r="AP520">
            <v>8170.47</v>
          </cell>
          <cell r="AQ520">
            <v>1352.2881818181831</v>
          </cell>
          <cell r="AR520">
            <v>0</v>
          </cell>
          <cell r="AS520">
            <v>0</v>
          </cell>
          <cell r="AT520" t="str">
            <v/>
          </cell>
          <cell r="AU520">
            <v>0</v>
          </cell>
          <cell r="AV520">
            <v>6.55</v>
          </cell>
          <cell r="AW520">
            <v>0</v>
          </cell>
        </row>
        <row r="521">
          <cell r="Z521" t="str">
            <v>SBKEBF5541BG</v>
          </cell>
          <cell r="AA521" t="str">
            <v/>
          </cell>
          <cell r="AB521">
            <v>1</v>
          </cell>
          <cell r="AC521">
            <v>0</v>
          </cell>
          <cell r="AD521">
            <v>1</v>
          </cell>
          <cell r="AE521" t="str">
            <v>FRE</v>
          </cell>
          <cell r="AF521">
            <v>200</v>
          </cell>
          <cell r="AG521" t="str">
            <v>FOREMOST</v>
          </cell>
          <cell r="AH521">
            <v>16</v>
          </cell>
          <cell r="AI521">
            <v>16</v>
          </cell>
          <cell r="AJ521" t="str">
            <v>M</v>
          </cell>
          <cell r="AK521" t="str">
            <v>CN</v>
          </cell>
          <cell r="AL521">
            <v>1</v>
          </cell>
          <cell r="AM521">
            <v>39000</v>
          </cell>
          <cell r="AN521">
            <v>41836</v>
          </cell>
          <cell r="AO521">
            <v>5909.0909090909081</v>
          </cell>
          <cell r="AP521">
            <v>6049.89</v>
          </cell>
          <cell r="AQ521">
            <v>140.79909090909223</v>
          </cell>
          <cell r="AR521">
            <v>0</v>
          </cell>
          <cell r="AS521">
            <v>0</v>
          </cell>
          <cell r="AT521" t="str">
            <v/>
          </cell>
          <cell r="AU521">
            <v>0</v>
          </cell>
          <cell r="AV521">
            <v>4.8499999999999996</v>
          </cell>
          <cell r="AW521">
            <v>0</v>
          </cell>
        </row>
        <row r="522">
          <cell r="Z522" t="str">
            <v>SBKEBF5541IV</v>
          </cell>
          <cell r="AA522" t="str">
            <v/>
          </cell>
          <cell r="AB522">
            <v>1</v>
          </cell>
          <cell r="AC522">
            <v>0</v>
          </cell>
          <cell r="AD522">
            <v>1</v>
          </cell>
          <cell r="AE522" t="str">
            <v>FRE</v>
          </cell>
          <cell r="AF522">
            <v>200</v>
          </cell>
          <cell r="AG522" t="str">
            <v>FOREMOST</v>
          </cell>
          <cell r="AH522">
            <v>16</v>
          </cell>
          <cell r="AI522">
            <v>16</v>
          </cell>
          <cell r="AJ522" t="str">
            <v>M</v>
          </cell>
          <cell r="AK522" t="str">
            <v>CN</v>
          </cell>
          <cell r="AL522">
            <v>1</v>
          </cell>
          <cell r="AM522">
            <v>39000</v>
          </cell>
          <cell r="AN522">
            <v>41836</v>
          </cell>
          <cell r="AO522">
            <v>5909.0909090909081</v>
          </cell>
          <cell r="AP522">
            <v>6049.89</v>
          </cell>
          <cell r="AQ522">
            <v>140.79909090909223</v>
          </cell>
          <cell r="AR522">
            <v>0</v>
          </cell>
          <cell r="AS522">
            <v>0</v>
          </cell>
          <cell r="AT522" t="str">
            <v/>
          </cell>
          <cell r="AU522">
            <v>0</v>
          </cell>
          <cell r="AV522">
            <v>4.8499999999999996</v>
          </cell>
          <cell r="AW522">
            <v>0</v>
          </cell>
        </row>
        <row r="523">
          <cell r="Z523" t="str">
            <v>SBKBEF5543NY</v>
          </cell>
          <cell r="AA523" t="str">
            <v/>
          </cell>
          <cell r="AB523">
            <v>1</v>
          </cell>
          <cell r="AC523">
            <v>0</v>
          </cell>
          <cell r="AD523">
            <v>1</v>
          </cell>
          <cell r="AE523" t="str">
            <v>FRE</v>
          </cell>
          <cell r="AF523">
            <v>200</v>
          </cell>
          <cell r="AG523" t="str">
            <v>FOREMOST</v>
          </cell>
          <cell r="AH523">
            <v>16</v>
          </cell>
          <cell r="AI523">
            <v>16</v>
          </cell>
          <cell r="AJ523" t="str">
            <v>M</v>
          </cell>
          <cell r="AK523" t="str">
            <v>CN</v>
          </cell>
          <cell r="AL523">
            <v>1</v>
          </cell>
          <cell r="AM523">
            <v>35000</v>
          </cell>
          <cell r="AN523">
            <v>41836</v>
          </cell>
          <cell r="AO523">
            <v>5303.030303030303</v>
          </cell>
          <cell r="AP523">
            <v>5051.9700000000012</v>
          </cell>
          <cell r="AQ523">
            <v>-251.06030303030184</v>
          </cell>
          <cell r="AR523">
            <v>0</v>
          </cell>
          <cell r="AS523">
            <v>0</v>
          </cell>
          <cell r="AT523" t="str">
            <v/>
          </cell>
          <cell r="AU523">
            <v>0</v>
          </cell>
          <cell r="AV523">
            <v>4.05</v>
          </cell>
          <cell r="AW523">
            <v>0</v>
          </cell>
        </row>
        <row r="524">
          <cell r="Z524" t="str">
            <v>SBKBEF5543PP</v>
          </cell>
          <cell r="AA524" t="str">
            <v/>
          </cell>
          <cell r="AB524">
            <v>1</v>
          </cell>
          <cell r="AC524">
            <v>0</v>
          </cell>
          <cell r="AD524">
            <v>1</v>
          </cell>
          <cell r="AE524" t="str">
            <v>FRE</v>
          </cell>
          <cell r="AF524">
            <v>200</v>
          </cell>
          <cell r="AG524" t="str">
            <v>FOREMOST</v>
          </cell>
          <cell r="AH524">
            <v>16</v>
          </cell>
          <cell r="AI524">
            <v>16</v>
          </cell>
          <cell r="AJ524" t="str">
            <v>M</v>
          </cell>
          <cell r="AK524" t="str">
            <v>CN</v>
          </cell>
          <cell r="AL524">
            <v>1</v>
          </cell>
          <cell r="AM524">
            <v>35000</v>
          </cell>
          <cell r="AN524">
            <v>41836</v>
          </cell>
          <cell r="AO524">
            <v>5303.030303030303</v>
          </cell>
          <cell r="AP524">
            <v>5051.9700000000012</v>
          </cell>
          <cell r="AQ524">
            <v>-251.06030303030184</v>
          </cell>
          <cell r="AR524">
            <v>0</v>
          </cell>
          <cell r="AS524">
            <v>0</v>
          </cell>
          <cell r="AT524" t="str">
            <v/>
          </cell>
          <cell r="AU524">
            <v>0</v>
          </cell>
          <cell r="AV524">
            <v>4.05</v>
          </cell>
          <cell r="AW524">
            <v>0</v>
          </cell>
        </row>
        <row r="525">
          <cell r="Z525" t="str">
            <v>SBKBEF5543RE</v>
          </cell>
          <cell r="AA525" t="str">
            <v/>
          </cell>
          <cell r="AB525">
            <v>1</v>
          </cell>
          <cell r="AC525">
            <v>0</v>
          </cell>
          <cell r="AD525">
            <v>1</v>
          </cell>
          <cell r="AE525" t="str">
            <v>FRE</v>
          </cell>
          <cell r="AF525">
            <v>200</v>
          </cell>
          <cell r="AG525" t="str">
            <v>FOREMOST</v>
          </cell>
          <cell r="AH525">
            <v>16</v>
          </cell>
          <cell r="AI525">
            <v>16</v>
          </cell>
          <cell r="AJ525" t="str">
            <v>M</v>
          </cell>
          <cell r="AK525" t="str">
            <v>CN</v>
          </cell>
          <cell r="AL525">
            <v>1</v>
          </cell>
          <cell r="AM525">
            <v>35000</v>
          </cell>
          <cell r="AN525">
            <v>41836</v>
          </cell>
          <cell r="AO525">
            <v>5303.030303030303</v>
          </cell>
          <cell r="AP525">
            <v>5051.9700000000012</v>
          </cell>
          <cell r="AQ525">
            <v>-251.06030303030184</v>
          </cell>
          <cell r="AR525">
            <v>0</v>
          </cell>
          <cell r="AS525">
            <v>0</v>
          </cell>
          <cell r="AT525" t="str">
            <v/>
          </cell>
          <cell r="AU525">
            <v>0</v>
          </cell>
          <cell r="AV525">
            <v>4.05</v>
          </cell>
          <cell r="AW525">
            <v>0</v>
          </cell>
        </row>
        <row r="526">
          <cell r="Z526" t="str">
            <v/>
          </cell>
          <cell r="AA526" t="str">
            <v>R1</v>
          </cell>
          <cell r="AB526">
            <v>11</v>
          </cell>
          <cell r="AC526">
            <v>0</v>
          </cell>
          <cell r="AD526">
            <v>1</v>
          </cell>
          <cell r="AI526" t="str">
            <v/>
          </cell>
          <cell r="AL526" t="str">
            <v/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 t="str">
            <v/>
          </cell>
          <cell r="AU526">
            <v>0</v>
          </cell>
          <cell r="AV526">
            <v>0</v>
          </cell>
          <cell r="AW526">
            <v>0</v>
          </cell>
        </row>
        <row r="527">
          <cell r="Z527" t="str">
            <v>SBKEBF5553PK</v>
          </cell>
          <cell r="AA527" t="str">
            <v/>
          </cell>
          <cell r="AB527">
            <v>1</v>
          </cell>
          <cell r="AC527" t="str">
            <v>겉감: 아크릴 100%안감 : 폴라폴리스 100%</v>
          </cell>
          <cell r="AD527">
            <v>1</v>
          </cell>
          <cell r="AE527" t="str">
            <v>FRE</v>
          </cell>
          <cell r="AF527">
            <v>200</v>
          </cell>
          <cell r="AG527" t="str">
            <v>Y&amp;Y</v>
          </cell>
          <cell r="AH527">
            <v>3</v>
          </cell>
          <cell r="AI527" t="str">
            <v>03</v>
          </cell>
          <cell r="AJ527" t="str">
            <v>M</v>
          </cell>
          <cell r="AK527" t="str">
            <v>CN</v>
          </cell>
          <cell r="AL527">
            <v>1</v>
          </cell>
          <cell r="AM527">
            <v>35000</v>
          </cell>
          <cell r="AN527">
            <v>41836</v>
          </cell>
          <cell r="AO527">
            <v>4545.454545454545</v>
          </cell>
          <cell r="AP527">
            <v>4266.1080000000011</v>
          </cell>
          <cell r="AQ527">
            <v>-279.34654545454396</v>
          </cell>
          <cell r="AR527">
            <v>0</v>
          </cell>
          <cell r="AS527">
            <v>0</v>
          </cell>
          <cell r="AT527" t="str">
            <v/>
          </cell>
          <cell r="AU527">
            <v>0</v>
          </cell>
          <cell r="AV527">
            <v>3.42</v>
          </cell>
          <cell r="AW527">
            <v>0</v>
          </cell>
        </row>
        <row r="528">
          <cell r="Z528" t="str">
            <v>SBKEBF5553MT</v>
          </cell>
          <cell r="AA528" t="str">
            <v/>
          </cell>
          <cell r="AB528">
            <v>1</v>
          </cell>
          <cell r="AC528" t="str">
            <v>겉감: 아크릴 100%안감 : 폴라폴리스 100%</v>
          </cell>
          <cell r="AD528">
            <v>1</v>
          </cell>
          <cell r="AE528" t="str">
            <v>FRE</v>
          </cell>
          <cell r="AF528">
            <v>200</v>
          </cell>
          <cell r="AG528" t="str">
            <v>Y&amp;Y</v>
          </cell>
          <cell r="AH528">
            <v>3</v>
          </cell>
          <cell r="AI528" t="str">
            <v>03</v>
          </cell>
          <cell r="AJ528" t="str">
            <v>M</v>
          </cell>
          <cell r="AK528" t="str">
            <v>CN</v>
          </cell>
          <cell r="AL528">
            <v>1</v>
          </cell>
          <cell r="AM528">
            <v>35000</v>
          </cell>
          <cell r="AN528">
            <v>41836</v>
          </cell>
          <cell r="AO528">
            <v>4545.454545454545</v>
          </cell>
          <cell r="AP528">
            <v>4266.1080000000011</v>
          </cell>
          <cell r="AQ528">
            <v>-279.34654545454396</v>
          </cell>
          <cell r="AR528">
            <v>0</v>
          </cell>
          <cell r="AS528">
            <v>0</v>
          </cell>
          <cell r="AT528" t="str">
            <v/>
          </cell>
          <cell r="AU528">
            <v>0</v>
          </cell>
          <cell r="AV528">
            <v>3.42</v>
          </cell>
          <cell r="AW528">
            <v>0</v>
          </cell>
        </row>
        <row r="529">
          <cell r="Z529" t="str">
            <v>SBKEBF5554PP</v>
          </cell>
          <cell r="AA529" t="str">
            <v/>
          </cell>
          <cell r="AB529">
            <v>1</v>
          </cell>
          <cell r="AC529" t="str">
            <v>겉감 : 울 30% 폴리에스터 70%안감 : 폴라폴리스 100%</v>
          </cell>
          <cell r="AD529">
            <v>1</v>
          </cell>
          <cell r="AE529" t="str">
            <v>FRE</v>
          </cell>
          <cell r="AF529">
            <v>80</v>
          </cell>
          <cell r="AG529" t="str">
            <v>Y&amp;Y</v>
          </cell>
          <cell r="AH529">
            <v>3</v>
          </cell>
          <cell r="AI529" t="str">
            <v>03</v>
          </cell>
          <cell r="AJ529" t="str">
            <v>M</v>
          </cell>
          <cell r="AK529" t="str">
            <v>CN</v>
          </cell>
          <cell r="AL529">
            <v>1</v>
          </cell>
          <cell r="AM529">
            <v>35000</v>
          </cell>
          <cell r="AN529">
            <v>41836</v>
          </cell>
          <cell r="AO529">
            <v>4545.454545454545</v>
          </cell>
          <cell r="AP529">
            <v>5887.7280000000001</v>
          </cell>
          <cell r="AQ529">
            <v>1342.273454545455</v>
          </cell>
          <cell r="AR529">
            <v>0</v>
          </cell>
          <cell r="AS529">
            <v>0</v>
          </cell>
          <cell r="AT529" t="str">
            <v/>
          </cell>
          <cell r="AU529">
            <v>0</v>
          </cell>
          <cell r="AV529">
            <v>4.72</v>
          </cell>
          <cell r="AW529">
            <v>0</v>
          </cell>
        </row>
        <row r="530">
          <cell r="Z530" t="str">
            <v>SBKEBF5554BK</v>
          </cell>
          <cell r="AA530" t="str">
            <v/>
          </cell>
          <cell r="AB530">
            <v>1</v>
          </cell>
          <cell r="AC530" t="str">
            <v>겉감 : 울 30% 폴리에스터 70%안감 : 폴라폴리스 100%</v>
          </cell>
          <cell r="AD530">
            <v>1</v>
          </cell>
          <cell r="AE530" t="str">
            <v>FRE</v>
          </cell>
          <cell r="AF530">
            <v>80</v>
          </cell>
          <cell r="AG530" t="str">
            <v>Y&amp;Y</v>
          </cell>
          <cell r="AH530">
            <v>3</v>
          </cell>
          <cell r="AI530" t="str">
            <v>03</v>
          </cell>
          <cell r="AJ530" t="str">
            <v>M</v>
          </cell>
          <cell r="AK530" t="str">
            <v>CN</v>
          </cell>
          <cell r="AL530">
            <v>1</v>
          </cell>
          <cell r="AM530">
            <v>35000</v>
          </cell>
          <cell r="AN530">
            <v>41836</v>
          </cell>
          <cell r="AO530">
            <v>4545.454545454545</v>
          </cell>
          <cell r="AP530">
            <v>5887.7280000000001</v>
          </cell>
          <cell r="AQ530">
            <v>1342.273454545455</v>
          </cell>
          <cell r="AR530">
            <v>0</v>
          </cell>
          <cell r="AS530">
            <v>0</v>
          </cell>
          <cell r="AT530" t="str">
            <v/>
          </cell>
          <cell r="AU530">
            <v>0</v>
          </cell>
          <cell r="AV530">
            <v>4.72</v>
          </cell>
          <cell r="AW530">
            <v>0</v>
          </cell>
        </row>
        <row r="531">
          <cell r="Z531" t="str">
            <v>SBKEBF5554RE</v>
          </cell>
          <cell r="AA531" t="str">
            <v/>
          </cell>
          <cell r="AB531">
            <v>1</v>
          </cell>
          <cell r="AC531" t="str">
            <v>겉감 : 울 30% 폴리에스터 70%안감 : 폴라폴리스 100%</v>
          </cell>
          <cell r="AD531">
            <v>1</v>
          </cell>
          <cell r="AE531" t="str">
            <v>FRE</v>
          </cell>
          <cell r="AF531">
            <v>80</v>
          </cell>
          <cell r="AG531" t="str">
            <v>Y&amp;Y</v>
          </cell>
          <cell r="AH531">
            <v>3</v>
          </cell>
          <cell r="AI531" t="str">
            <v>03</v>
          </cell>
          <cell r="AJ531" t="str">
            <v>M</v>
          </cell>
          <cell r="AK531" t="str">
            <v>CN</v>
          </cell>
          <cell r="AL531">
            <v>1</v>
          </cell>
          <cell r="AM531">
            <v>35000</v>
          </cell>
          <cell r="AN531">
            <v>41836</v>
          </cell>
          <cell r="AO531">
            <v>4545.454545454545</v>
          </cell>
          <cell r="AP531">
            <v>5887.7280000000001</v>
          </cell>
          <cell r="AQ531">
            <v>1342.273454545455</v>
          </cell>
          <cell r="AR531">
            <v>0</v>
          </cell>
          <cell r="AS531">
            <v>0</v>
          </cell>
          <cell r="AT531" t="str">
            <v/>
          </cell>
          <cell r="AU531">
            <v>0</v>
          </cell>
          <cell r="AV531">
            <v>4.72</v>
          </cell>
          <cell r="AW531">
            <v>0</v>
          </cell>
        </row>
        <row r="532">
          <cell r="Z532" t="str">
            <v/>
          </cell>
          <cell r="AA532" t="str">
            <v>R1</v>
          </cell>
          <cell r="AB532">
            <v>5</v>
          </cell>
          <cell r="AC532">
            <v>0</v>
          </cell>
          <cell r="AD532">
            <v>1</v>
          </cell>
          <cell r="AI532" t="str">
            <v/>
          </cell>
          <cell r="AL532" t="str">
            <v/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 t="str">
            <v/>
          </cell>
          <cell r="AU532">
            <v>0</v>
          </cell>
          <cell r="AV532">
            <v>0</v>
          </cell>
          <cell r="AW532">
            <v>0</v>
          </cell>
        </row>
        <row r="533">
          <cell r="Z533" t="str">
            <v>PNKTLF4501NY</v>
          </cell>
          <cell r="AA533" t="str">
            <v/>
          </cell>
          <cell r="AB533">
            <v>0.16666666666666666</v>
          </cell>
          <cell r="AC533">
            <v>0</v>
          </cell>
          <cell r="AD533">
            <v>1</v>
          </cell>
          <cell r="AE533" t="str">
            <v>XXS</v>
          </cell>
          <cell r="AF533">
            <v>120</v>
          </cell>
          <cell r="AG533" t="str">
            <v>대경</v>
          </cell>
          <cell r="AH533">
            <v>4</v>
          </cell>
          <cell r="AI533" t="str">
            <v>04</v>
          </cell>
          <cell r="AJ533" t="str">
            <v>M</v>
          </cell>
          <cell r="AK533" t="str">
            <v>IN</v>
          </cell>
          <cell r="AL533">
            <v>1</v>
          </cell>
          <cell r="AM533">
            <v>79000</v>
          </cell>
          <cell r="AN533">
            <v>41803</v>
          </cell>
          <cell r="AO533">
            <v>15959.595959595958</v>
          </cell>
          <cell r="AP533">
            <v>17229.5</v>
          </cell>
          <cell r="AQ533">
            <v>1269.9040404040425</v>
          </cell>
          <cell r="AR533">
            <v>0</v>
          </cell>
          <cell r="AS533">
            <v>20</v>
          </cell>
          <cell r="AT533">
            <v>0</v>
          </cell>
          <cell r="AU533">
            <v>20</v>
          </cell>
          <cell r="AV533">
            <v>14.9</v>
          </cell>
          <cell r="AW533">
            <v>0</v>
          </cell>
        </row>
        <row r="534">
          <cell r="Z534" t="str">
            <v>PNKTLF4501NY</v>
          </cell>
          <cell r="AA534" t="str">
            <v/>
          </cell>
          <cell r="AB534">
            <v>0.16666666666666666</v>
          </cell>
          <cell r="AC534">
            <v>0</v>
          </cell>
          <cell r="AD534">
            <v>1</v>
          </cell>
          <cell r="AE534" t="str">
            <v>OXS</v>
          </cell>
          <cell r="AF534">
            <v>30</v>
          </cell>
          <cell r="AG534" t="str">
            <v>대경</v>
          </cell>
          <cell r="AH534">
            <v>4</v>
          </cell>
          <cell r="AI534" t="str">
            <v>04</v>
          </cell>
          <cell r="AJ534" t="str">
            <v>M</v>
          </cell>
          <cell r="AK534" t="str">
            <v>IN</v>
          </cell>
          <cell r="AL534">
            <v>1</v>
          </cell>
          <cell r="AM534">
            <v>79000</v>
          </cell>
          <cell r="AN534">
            <v>41803</v>
          </cell>
          <cell r="AO534">
            <v>15959.595959595958</v>
          </cell>
          <cell r="AP534">
            <v>17229.5</v>
          </cell>
          <cell r="AQ534">
            <v>1269.9040404040425</v>
          </cell>
          <cell r="AR534">
            <v>0</v>
          </cell>
          <cell r="AS534">
            <v>20</v>
          </cell>
          <cell r="AT534">
            <v>0</v>
          </cell>
          <cell r="AU534">
            <v>20</v>
          </cell>
          <cell r="AV534">
            <v>14.9</v>
          </cell>
          <cell r="AW534">
            <v>0</v>
          </cell>
        </row>
        <row r="535">
          <cell r="Z535" t="str">
            <v>PNKTLF4501NY</v>
          </cell>
          <cell r="AA535" t="str">
            <v/>
          </cell>
          <cell r="AB535">
            <v>0.16666666666666666</v>
          </cell>
          <cell r="AC535">
            <v>0</v>
          </cell>
          <cell r="AD535">
            <v>1</v>
          </cell>
          <cell r="AE535" t="str">
            <v>OSS</v>
          </cell>
          <cell r="AF535">
            <v>50</v>
          </cell>
          <cell r="AG535" t="str">
            <v>대경</v>
          </cell>
          <cell r="AH535">
            <v>4</v>
          </cell>
          <cell r="AI535" t="str">
            <v>04</v>
          </cell>
          <cell r="AJ535" t="str">
            <v>M</v>
          </cell>
          <cell r="AK535" t="str">
            <v>IN</v>
          </cell>
          <cell r="AL535">
            <v>1</v>
          </cell>
          <cell r="AM535">
            <v>79000</v>
          </cell>
          <cell r="AN535">
            <v>41803</v>
          </cell>
          <cell r="AO535">
            <v>15959.595959595958</v>
          </cell>
          <cell r="AP535">
            <v>17229.5</v>
          </cell>
          <cell r="AQ535">
            <v>1269.9040404040425</v>
          </cell>
          <cell r="AR535">
            <v>0</v>
          </cell>
          <cell r="AS535">
            <v>20</v>
          </cell>
          <cell r="AT535">
            <v>0</v>
          </cell>
          <cell r="AU535">
            <v>20</v>
          </cell>
          <cell r="AV535">
            <v>14.9</v>
          </cell>
          <cell r="AW535">
            <v>0</v>
          </cell>
        </row>
        <row r="536">
          <cell r="Z536" t="str">
            <v>PNKTLF4501NY</v>
          </cell>
          <cell r="AA536" t="str">
            <v/>
          </cell>
          <cell r="AB536">
            <v>0.16666666666666666</v>
          </cell>
          <cell r="AC536">
            <v>0</v>
          </cell>
          <cell r="AD536">
            <v>1</v>
          </cell>
          <cell r="AE536" t="str">
            <v>OMM</v>
          </cell>
          <cell r="AF536">
            <v>50</v>
          </cell>
          <cell r="AG536" t="str">
            <v>대경</v>
          </cell>
          <cell r="AH536">
            <v>4</v>
          </cell>
          <cell r="AI536" t="str">
            <v>04</v>
          </cell>
          <cell r="AJ536" t="str">
            <v>M</v>
          </cell>
          <cell r="AK536" t="str">
            <v>IN</v>
          </cell>
          <cell r="AL536">
            <v>1</v>
          </cell>
          <cell r="AM536">
            <v>79000</v>
          </cell>
          <cell r="AN536">
            <v>41803</v>
          </cell>
          <cell r="AO536">
            <v>15959.595959595958</v>
          </cell>
          <cell r="AP536">
            <v>17229.5</v>
          </cell>
          <cell r="AQ536">
            <v>1269.9040404040425</v>
          </cell>
          <cell r="AR536">
            <v>0</v>
          </cell>
          <cell r="AS536">
            <v>20</v>
          </cell>
          <cell r="AT536">
            <v>0</v>
          </cell>
          <cell r="AU536">
            <v>20</v>
          </cell>
          <cell r="AV536">
            <v>14.9</v>
          </cell>
          <cell r="AW536">
            <v>0</v>
          </cell>
        </row>
        <row r="537">
          <cell r="Z537" t="str">
            <v>PNKTLF4501NY</v>
          </cell>
          <cell r="AA537" t="str">
            <v/>
          </cell>
          <cell r="AB537">
            <v>0.16666666666666666</v>
          </cell>
          <cell r="AC537">
            <v>0</v>
          </cell>
          <cell r="AD537">
            <v>1</v>
          </cell>
          <cell r="AE537" t="str">
            <v>OLL</v>
          </cell>
          <cell r="AF537">
            <v>35</v>
          </cell>
          <cell r="AG537" t="str">
            <v>대경</v>
          </cell>
          <cell r="AH537">
            <v>4</v>
          </cell>
          <cell r="AI537" t="str">
            <v>04</v>
          </cell>
          <cell r="AJ537" t="str">
            <v>M</v>
          </cell>
          <cell r="AK537" t="str">
            <v>IN</v>
          </cell>
          <cell r="AL537">
            <v>1</v>
          </cell>
          <cell r="AM537">
            <v>79000</v>
          </cell>
          <cell r="AN537">
            <v>41803</v>
          </cell>
          <cell r="AO537">
            <v>15959.595959595958</v>
          </cell>
          <cell r="AP537">
            <v>17229.5</v>
          </cell>
          <cell r="AQ537">
            <v>1269.9040404040425</v>
          </cell>
          <cell r="AR537">
            <v>0</v>
          </cell>
          <cell r="AS537">
            <v>20</v>
          </cell>
          <cell r="AT537">
            <v>0</v>
          </cell>
          <cell r="AU537">
            <v>20</v>
          </cell>
          <cell r="AV537">
            <v>14.9</v>
          </cell>
          <cell r="AW537">
            <v>0</v>
          </cell>
        </row>
        <row r="538">
          <cell r="Z538" t="str">
            <v>PNKTLF4501NY</v>
          </cell>
          <cell r="AA538" t="str">
            <v/>
          </cell>
          <cell r="AB538">
            <v>0.16666666666666666</v>
          </cell>
          <cell r="AC538">
            <v>0</v>
          </cell>
          <cell r="AD538">
            <v>1</v>
          </cell>
          <cell r="AE538" t="str">
            <v>OXL</v>
          </cell>
          <cell r="AF538">
            <v>35</v>
          </cell>
          <cell r="AG538" t="str">
            <v>대경</v>
          </cell>
          <cell r="AH538">
            <v>4</v>
          </cell>
          <cell r="AI538" t="str">
            <v>04</v>
          </cell>
          <cell r="AJ538" t="str">
            <v>M</v>
          </cell>
          <cell r="AK538" t="str">
            <v>IN</v>
          </cell>
          <cell r="AL538">
            <v>1</v>
          </cell>
          <cell r="AM538">
            <v>79000</v>
          </cell>
          <cell r="AN538">
            <v>41803</v>
          </cell>
          <cell r="AO538">
            <v>15959.595959595958</v>
          </cell>
          <cell r="AP538">
            <v>17229.5</v>
          </cell>
          <cell r="AQ538">
            <v>1269.9040404040425</v>
          </cell>
          <cell r="AR538">
            <v>0</v>
          </cell>
          <cell r="AS538">
            <v>20</v>
          </cell>
          <cell r="AT538">
            <v>0</v>
          </cell>
          <cell r="AU538">
            <v>20</v>
          </cell>
          <cell r="AV538">
            <v>14.9</v>
          </cell>
          <cell r="AW538">
            <v>0</v>
          </cell>
        </row>
        <row r="539">
          <cell r="Z539" t="str">
            <v>PNKHPF5506BK</v>
          </cell>
          <cell r="AA539" t="str">
            <v/>
          </cell>
          <cell r="AB539">
            <v>0.16666666666666666</v>
          </cell>
          <cell r="AC539">
            <v>0</v>
          </cell>
          <cell r="AD539">
            <v>1</v>
          </cell>
          <cell r="AE539" t="str">
            <v>XXS</v>
          </cell>
          <cell r="AF539">
            <v>120</v>
          </cell>
          <cell r="AG539" t="str">
            <v>대경</v>
          </cell>
          <cell r="AH539">
            <v>4</v>
          </cell>
          <cell r="AI539" t="str">
            <v>04</v>
          </cell>
          <cell r="AJ539" t="str">
            <v>M</v>
          </cell>
          <cell r="AK539" t="str">
            <v>IN</v>
          </cell>
          <cell r="AL539">
            <v>1</v>
          </cell>
          <cell r="AM539">
            <v>109000</v>
          </cell>
          <cell r="AN539">
            <v>41803</v>
          </cell>
          <cell r="AO539">
            <v>22020.202020202021</v>
          </cell>
          <cell r="AP539">
            <v>23120</v>
          </cell>
          <cell r="AQ539">
            <v>1099.7979797979788</v>
          </cell>
          <cell r="AR539">
            <v>0</v>
          </cell>
          <cell r="AS539">
            <v>20</v>
          </cell>
          <cell r="AT539">
            <v>0</v>
          </cell>
          <cell r="AU539">
            <v>20</v>
          </cell>
          <cell r="AV539">
            <v>20</v>
          </cell>
          <cell r="AW539">
            <v>0</v>
          </cell>
        </row>
        <row r="540">
          <cell r="Z540" t="str">
            <v>PNKHPF5506BK</v>
          </cell>
          <cell r="AA540" t="str">
            <v/>
          </cell>
          <cell r="AB540">
            <v>0.16666666666666666</v>
          </cell>
          <cell r="AC540">
            <v>0</v>
          </cell>
          <cell r="AD540">
            <v>1</v>
          </cell>
          <cell r="AE540" t="str">
            <v>OXS</v>
          </cell>
          <cell r="AF540">
            <v>30</v>
          </cell>
          <cell r="AG540" t="str">
            <v>대경</v>
          </cell>
          <cell r="AH540">
            <v>4</v>
          </cell>
          <cell r="AI540" t="str">
            <v>04</v>
          </cell>
          <cell r="AJ540" t="str">
            <v>M</v>
          </cell>
          <cell r="AK540" t="str">
            <v>IN</v>
          </cell>
          <cell r="AL540">
            <v>1</v>
          </cell>
          <cell r="AM540">
            <v>109000</v>
          </cell>
          <cell r="AN540">
            <v>41803</v>
          </cell>
          <cell r="AO540">
            <v>22020.202020202021</v>
          </cell>
          <cell r="AP540">
            <v>23120</v>
          </cell>
          <cell r="AQ540">
            <v>1099.7979797979788</v>
          </cell>
          <cell r="AR540">
            <v>0</v>
          </cell>
          <cell r="AS540">
            <v>20</v>
          </cell>
          <cell r="AT540">
            <v>0</v>
          </cell>
          <cell r="AU540">
            <v>20</v>
          </cell>
          <cell r="AV540">
            <v>20</v>
          </cell>
          <cell r="AW540">
            <v>0</v>
          </cell>
        </row>
        <row r="541">
          <cell r="Z541" t="str">
            <v>PNKHPF5506BK</v>
          </cell>
          <cell r="AA541" t="str">
            <v/>
          </cell>
          <cell r="AB541">
            <v>0.16666666666666666</v>
          </cell>
          <cell r="AC541">
            <v>0</v>
          </cell>
          <cell r="AD541">
            <v>1</v>
          </cell>
          <cell r="AE541" t="str">
            <v>OSS</v>
          </cell>
          <cell r="AF541">
            <v>50</v>
          </cell>
          <cell r="AG541" t="str">
            <v>대경</v>
          </cell>
          <cell r="AH541">
            <v>4</v>
          </cell>
          <cell r="AI541" t="str">
            <v>04</v>
          </cell>
          <cell r="AJ541" t="str">
            <v>M</v>
          </cell>
          <cell r="AK541" t="str">
            <v>IN</v>
          </cell>
          <cell r="AL541">
            <v>1</v>
          </cell>
          <cell r="AM541">
            <v>109000</v>
          </cell>
          <cell r="AN541">
            <v>41803</v>
          </cell>
          <cell r="AO541">
            <v>22020.202020202021</v>
          </cell>
          <cell r="AP541">
            <v>23120</v>
          </cell>
          <cell r="AQ541">
            <v>1099.7979797979788</v>
          </cell>
          <cell r="AR541">
            <v>0</v>
          </cell>
          <cell r="AS541">
            <v>20</v>
          </cell>
          <cell r="AT541">
            <v>0</v>
          </cell>
          <cell r="AU541">
            <v>20</v>
          </cell>
          <cell r="AV541">
            <v>20</v>
          </cell>
          <cell r="AW541">
            <v>0</v>
          </cell>
        </row>
        <row r="542">
          <cell r="Z542" t="str">
            <v>PNKHPF5506BK</v>
          </cell>
          <cell r="AA542" t="str">
            <v/>
          </cell>
          <cell r="AB542">
            <v>0.16666666666666666</v>
          </cell>
          <cell r="AC542">
            <v>0</v>
          </cell>
          <cell r="AD542">
            <v>1</v>
          </cell>
          <cell r="AE542" t="str">
            <v>OMM</v>
          </cell>
          <cell r="AF542">
            <v>50</v>
          </cell>
          <cell r="AG542" t="str">
            <v>대경</v>
          </cell>
          <cell r="AH542">
            <v>4</v>
          </cell>
          <cell r="AI542" t="str">
            <v>04</v>
          </cell>
          <cell r="AJ542" t="str">
            <v>M</v>
          </cell>
          <cell r="AK542" t="str">
            <v>IN</v>
          </cell>
          <cell r="AL542">
            <v>1</v>
          </cell>
          <cell r="AM542">
            <v>109000</v>
          </cell>
          <cell r="AN542">
            <v>41803</v>
          </cell>
          <cell r="AO542">
            <v>22020.202020202021</v>
          </cell>
          <cell r="AP542">
            <v>23120</v>
          </cell>
          <cell r="AQ542">
            <v>1099.7979797979788</v>
          </cell>
          <cell r="AR542">
            <v>0</v>
          </cell>
          <cell r="AS542">
            <v>20</v>
          </cell>
          <cell r="AT542">
            <v>0</v>
          </cell>
          <cell r="AU542">
            <v>20</v>
          </cell>
          <cell r="AV542">
            <v>20</v>
          </cell>
          <cell r="AW542">
            <v>0</v>
          </cell>
        </row>
        <row r="543">
          <cell r="Z543" t="str">
            <v>PNKHPF5506BK</v>
          </cell>
          <cell r="AA543" t="str">
            <v/>
          </cell>
          <cell r="AB543">
            <v>0.16666666666666666</v>
          </cell>
          <cell r="AC543">
            <v>0</v>
          </cell>
          <cell r="AD543">
            <v>1</v>
          </cell>
          <cell r="AE543" t="str">
            <v>OLL</v>
          </cell>
          <cell r="AF543">
            <v>35</v>
          </cell>
          <cell r="AG543" t="str">
            <v>대경</v>
          </cell>
          <cell r="AH543">
            <v>4</v>
          </cell>
          <cell r="AI543" t="str">
            <v>04</v>
          </cell>
          <cell r="AJ543" t="str">
            <v>M</v>
          </cell>
          <cell r="AK543" t="str">
            <v>IN</v>
          </cell>
          <cell r="AL543">
            <v>1</v>
          </cell>
          <cell r="AM543">
            <v>109000</v>
          </cell>
          <cell r="AN543">
            <v>41803</v>
          </cell>
          <cell r="AO543">
            <v>22020.202020202021</v>
          </cell>
          <cell r="AP543">
            <v>23120</v>
          </cell>
          <cell r="AQ543">
            <v>1099.7979797979788</v>
          </cell>
          <cell r="AR543">
            <v>0</v>
          </cell>
          <cell r="AS543">
            <v>20</v>
          </cell>
          <cell r="AT543">
            <v>0</v>
          </cell>
          <cell r="AU543">
            <v>20</v>
          </cell>
          <cell r="AV543">
            <v>20</v>
          </cell>
          <cell r="AW543">
            <v>0</v>
          </cell>
        </row>
        <row r="544">
          <cell r="Z544" t="str">
            <v>PNKHPF5506BK</v>
          </cell>
          <cell r="AA544" t="str">
            <v/>
          </cell>
          <cell r="AB544">
            <v>0.16666666666666666</v>
          </cell>
          <cell r="AC544">
            <v>0</v>
          </cell>
          <cell r="AD544">
            <v>1</v>
          </cell>
          <cell r="AE544" t="str">
            <v>OXL</v>
          </cell>
          <cell r="AF544">
            <v>35</v>
          </cell>
          <cell r="AG544" t="str">
            <v>대경</v>
          </cell>
          <cell r="AH544">
            <v>4</v>
          </cell>
          <cell r="AI544" t="str">
            <v>04</v>
          </cell>
          <cell r="AJ544" t="str">
            <v>M</v>
          </cell>
          <cell r="AK544" t="str">
            <v>IN</v>
          </cell>
          <cell r="AL544">
            <v>1</v>
          </cell>
          <cell r="AM544">
            <v>109000</v>
          </cell>
          <cell r="AN544">
            <v>41803</v>
          </cell>
          <cell r="AO544">
            <v>22020.202020202021</v>
          </cell>
          <cell r="AP544">
            <v>23120</v>
          </cell>
          <cell r="AQ544">
            <v>1099.7979797979788</v>
          </cell>
          <cell r="AR544">
            <v>0</v>
          </cell>
          <cell r="AS544">
            <v>20</v>
          </cell>
          <cell r="AT544">
            <v>0</v>
          </cell>
          <cell r="AU544">
            <v>20</v>
          </cell>
          <cell r="AV544">
            <v>20</v>
          </cell>
          <cell r="AW544">
            <v>0</v>
          </cell>
        </row>
        <row r="545">
          <cell r="Z545" t="str">
            <v/>
          </cell>
          <cell r="AA545" t="str">
            <v>R1</v>
          </cell>
          <cell r="AB545">
            <v>2</v>
          </cell>
          <cell r="AC545">
            <v>0</v>
          </cell>
          <cell r="AD545">
            <v>1</v>
          </cell>
          <cell r="AI545" t="str">
            <v/>
          </cell>
          <cell r="AL545" t="str">
            <v/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 t="str">
            <v/>
          </cell>
          <cell r="AU545">
            <v>0</v>
          </cell>
          <cell r="AV545">
            <v>0</v>
          </cell>
          <cell r="AW545">
            <v>0</v>
          </cell>
        </row>
        <row r="546">
          <cell r="Z546" t="str">
            <v>PNKTLF5508GY</v>
          </cell>
          <cell r="AA546" t="str">
            <v/>
          </cell>
          <cell r="AB546">
            <v>0.16666666666666666</v>
          </cell>
          <cell r="AC546">
            <v>0</v>
          </cell>
          <cell r="AD546">
            <v>1</v>
          </cell>
          <cell r="AE546" t="str">
            <v>XXS</v>
          </cell>
          <cell r="AF546">
            <v>120</v>
          </cell>
          <cell r="AG546" t="str">
            <v>EVERGREEN</v>
          </cell>
          <cell r="AH546">
            <v>4</v>
          </cell>
          <cell r="AI546" t="str">
            <v>04</v>
          </cell>
          <cell r="AJ546" t="str">
            <v>M</v>
          </cell>
          <cell r="AK546" t="str">
            <v>CN</v>
          </cell>
          <cell r="AL546">
            <v>1</v>
          </cell>
          <cell r="AM546">
            <v>69000</v>
          </cell>
          <cell r="AN546">
            <v>41803</v>
          </cell>
          <cell r="AO546">
            <v>12545.454545454544</v>
          </cell>
          <cell r="AP546">
            <v>15862.314999999999</v>
          </cell>
          <cell r="AQ546">
            <v>3316.8604545454546</v>
          </cell>
          <cell r="AR546">
            <v>0</v>
          </cell>
          <cell r="AS546">
            <v>70</v>
          </cell>
          <cell r="AT546">
            <v>0</v>
          </cell>
          <cell r="AU546">
            <v>70</v>
          </cell>
          <cell r="AV546">
            <v>12.1</v>
          </cell>
          <cell r="AW546">
            <v>0</v>
          </cell>
        </row>
        <row r="547">
          <cell r="Z547" t="str">
            <v>PNKTLF5508GY</v>
          </cell>
          <cell r="AA547" t="str">
            <v/>
          </cell>
          <cell r="AB547">
            <v>0.16666666666666666</v>
          </cell>
          <cell r="AC547">
            <v>0</v>
          </cell>
          <cell r="AD547">
            <v>1</v>
          </cell>
          <cell r="AE547" t="str">
            <v>OXS</v>
          </cell>
          <cell r="AF547">
            <v>45</v>
          </cell>
          <cell r="AG547" t="str">
            <v>EVERGREEN</v>
          </cell>
          <cell r="AH547">
            <v>4</v>
          </cell>
          <cell r="AI547" t="str">
            <v>04</v>
          </cell>
          <cell r="AJ547" t="str">
            <v>M</v>
          </cell>
          <cell r="AK547" t="str">
            <v>CN</v>
          </cell>
          <cell r="AL547">
            <v>1</v>
          </cell>
          <cell r="AM547">
            <v>69000</v>
          </cell>
          <cell r="AN547">
            <v>41803</v>
          </cell>
          <cell r="AO547">
            <v>12545.454545454544</v>
          </cell>
          <cell r="AP547">
            <v>15862.314999999999</v>
          </cell>
          <cell r="AQ547">
            <v>3316.8604545454546</v>
          </cell>
          <cell r="AR547">
            <v>0</v>
          </cell>
          <cell r="AS547">
            <v>70</v>
          </cell>
          <cell r="AT547">
            <v>0</v>
          </cell>
          <cell r="AU547">
            <v>70</v>
          </cell>
          <cell r="AV547">
            <v>12.1</v>
          </cell>
          <cell r="AW547">
            <v>0</v>
          </cell>
        </row>
        <row r="548">
          <cell r="Z548" t="str">
            <v>PNKTLF5508GY</v>
          </cell>
          <cell r="AA548" t="str">
            <v/>
          </cell>
          <cell r="AB548">
            <v>0.16666666666666666</v>
          </cell>
          <cell r="AC548">
            <v>0</v>
          </cell>
          <cell r="AD548">
            <v>1</v>
          </cell>
          <cell r="AE548" t="str">
            <v>OSS</v>
          </cell>
          <cell r="AF548">
            <v>75</v>
          </cell>
          <cell r="AG548" t="str">
            <v>EVERGREEN</v>
          </cell>
          <cell r="AH548">
            <v>4</v>
          </cell>
          <cell r="AI548" t="str">
            <v>04</v>
          </cell>
          <cell r="AJ548" t="str">
            <v>M</v>
          </cell>
          <cell r="AK548" t="str">
            <v>CN</v>
          </cell>
          <cell r="AL548">
            <v>1</v>
          </cell>
          <cell r="AM548">
            <v>69000</v>
          </cell>
          <cell r="AN548">
            <v>41803</v>
          </cell>
          <cell r="AO548">
            <v>12545.454545454544</v>
          </cell>
          <cell r="AP548">
            <v>15862.314999999999</v>
          </cell>
          <cell r="AQ548">
            <v>3316.8604545454546</v>
          </cell>
          <cell r="AR548">
            <v>0</v>
          </cell>
          <cell r="AS548">
            <v>70</v>
          </cell>
          <cell r="AT548">
            <v>0</v>
          </cell>
          <cell r="AU548">
            <v>70</v>
          </cell>
          <cell r="AV548">
            <v>12.1</v>
          </cell>
          <cell r="AW548">
            <v>0</v>
          </cell>
        </row>
        <row r="549">
          <cell r="Z549" t="str">
            <v>PNKTLF5508GY</v>
          </cell>
          <cell r="AA549" t="str">
            <v/>
          </cell>
          <cell r="AB549">
            <v>0.16666666666666666</v>
          </cell>
          <cell r="AC549">
            <v>0</v>
          </cell>
          <cell r="AD549">
            <v>1</v>
          </cell>
          <cell r="AE549" t="str">
            <v>OMM</v>
          </cell>
          <cell r="AF549">
            <v>75</v>
          </cell>
          <cell r="AG549" t="str">
            <v>EVERGREEN</v>
          </cell>
          <cell r="AH549">
            <v>4</v>
          </cell>
          <cell r="AI549" t="str">
            <v>04</v>
          </cell>
          <cell r="AJ549" t="str">
            <v>M</v>
          </cell>
          <cell r="AK549" t="str">
            <v>CN</v>
          </cell>
          <cell r="AL549">
            <v>1</v>
          </cell>
          <cell r="AM549">
            <v>69000</v>
          </cell>
          <cell r="AN549">
            <v>41803</v>
          </cell>
          <cell r="AO549">
            <v>12545.454545454544</v>
          </cell>
          <cell r="AP549">
            <v>15862.314999999999</v>
          </cell>
          <cell r="AQ549">
            <v>3316.8604545454546</v>
          </cell>
          <cell r="AR549">
            <v>0</v>
          </cell>
          <cell r="AS549">
            <v>70</v>
          </cell>
          <cell r="AT549">
            <v>0</v>
          </cell>
          <cell r="AU549">
            <v>70</v>
          </cell>
          <cell r="AV549">
            <v>12.1</v>
          </cell>
          <cell r="AW549">
            <v>0</v>
          </cell>
        </row>
        <row r="550">
          <cell r="Z550" t="str">
            <v>PNKTLF5508GY</v>
          </cell>
          <cell r="AA550" t="str">
            <v/>
          </cell>
          <cell r="AB550">
            <v>0.16666666666666666</v>
          </cell>
          <cell r="AC550">
            <v>0</v>
          </cell>
          <cell r="AD550">
            <v>1</v>
          </cell>
          <cell r="AE550" t="str">
            <v>OLL</v>
          </cell>
          <cell r="AF550">
            <v>45</v>
          </cell>
          <cell r="AG550" t="str">
            <v>EVERGREEN</v>
          </cell>
          <cell r="AH550">
            <v>4</v>
          </cell>
          <cell r="AI550" t="str">
            <v>04</v>
          </cell>
          <cell r="AJ550" t="str">
            <v>M</v>
          </cell>
          <cell r="AK550" t="str">
            <v>CN</v>
          </cell>
          <cell r="AL550">
            <v>1</v>
          </cell>
          <cell r="AM550">
            <v>69000</v>
          </cell>
          <cell r="AN550">
            <v>41803</v>
          </cell>
          <cell r="AO550">
            <v>12545.454545454544</v>
          </cell>
          <cell r="AP550">
            <v>15862.314999999999</v>
          </cell>
          <cell r="AQ550">
            <v>3316.8604545454546</v>
          </cell>
          <cell r="AR550">
            <v>0</v>
          </cell>
          <cell r="AS550">
            <v>70</v>
          </cell>
          <cell r="AT550">
            <v>0</v>
          </cell>
          <cell r="AU550">
            <v>70</v>
          </cell>
          <cell r="AV550">
            <v>12.1</v>
          </cell>
          <cell r="AW550">
            <v>0</v>
          </cell>
        </row>
        <row r="551">
          <cell r="Z551" t="str">
            <v>PNKTLF5508GY</v>
          </cell>
          <cell r="AA551" t="str">
            <v/>
          </cell>
          <cell r="AB551">
            <v>0.16666666666666666</v>
          </cell>
          <cell r="AC551">
            <v>0</v>
          </cell>
          <cell r="AD551">
            <v>1</v>
          </cell>
          <cell r="AE551" t="str">
            <v>OXL</v>
          </cell>
          <cell r="AF551">
            <v>40</v>
          </cell>
          <cell r="AG551" t="str">
            <v>EVERGREEN</v>
          </cell>
          <cell r="AH551">
            <v>4</v>
          </cell>
          <cell r="AI551" t="str">
            <v>04</v>
          </cell>
          <cell r="AJ551" t="str">
            <v>M</v>
          </cell>
          <cell r="AK551" t="str">
            <v>CN</v>
          </cell>
          <cell r="AL551">
            <v>1</v>
          </cell>
          <cell r="AM551">
            <v>69000</v>
          </cell>
          <cell r="AN551">
            <v>41803</v>
          </cell>
          <cell r="AO551">
            <v>12545.454545454544</v>
          </cell>
          <cell r="AP551">
            <v>15862.314999999999</v>
          </cell>
          <cell r="AQ551">
            <v>3316.8604545454546</v>
          </cell>
          <cell r="AR551">
            <v>0</v>
          </cell>
          <cell r="AS551">
            <v>70</v>
          </cell>
          <cell r="AT551">
            <v>0</v>
          </cell>
          <cell r="AU551">
            <v>70</v>
          </cell>
          <cell r="AV551">
            <v>12.1</v>
          </cell>
          <cell r="AW551">
            <v>0</v>
          </cell>
        </row>
        <row r="552">
          <cell r="Z552" t="str">
            <v>PNKTLF5508BK</v>
          </cell>
          <cell r="AA552" t="str">
            <v/>
          </cell>
          <cell r="AB552">
            <v>0.16666666666666666</v>
          </cell>
          <cell r="AC552">
            <v>0</v>
          </cell>
          <cell r="AD552">
            <v>1</v>
          </cell>
          <cell r="AE552" t="str">
            <v>XXS</v>
          </cell>
          <cell r="AF552">
            <v>120</v>
          </cell>
          <cell r="AG552" t="str">
            <v>EVERGREEN</v>
          </cell>
          <cell r="AH552">
            <v>4</v>
          </cell>
          <cell r="AI552" t="str">
            <v>04</v>
          </cell>
          <cell r="AJ552" t="str">
            <v>M</v>
          </cell>
          <cell r="AK552" t="str">
            <v>CN</v>
          </cell>
          <cell r="AL552">
            <v>1</v>
          </cell>
          <cell r="AM552">
            <v>69000</v>
          </cell>
          <cell r="AN552">
            <v>41803</v>
          </cell>
          <cell r="AO552">
            <v>12545.454545454544</v>
          </cell>
          <cell r="AP552">
            <v>15209.739999999998</v>
          </cell>
          <cell r="AQ552">
            <v>2664.2854545454538</v>
          </cell>
          <cell r="AR552">
            <v>0</v>
          </cell>
          <cell r="AS552">
            <v>70</v>
          </cell>
          <cell r="AT552">
            <v>0</v>
          </cell>
          <cell r="AU552">
            <v>70</v>
          </cell>
          <cell r="AV552">
            <v>11.6</v>
          </cell>
          <cell r="AW552">
            <v>0</v>
          </cell>
        </row>
        <row r="553">
          <cell r="Z553" t="str">
            <v>PNKTLF5508BK</v>
          </cell>
          <cell r="AA553" t="str">
            <v/>
          </cell>
          <cell r="AB553">
            <v>0.16666666666666666</v>
          </cell>
          <cell r="AC553">
            <v>0</v>
          </cell>
          <cell r="AD553">
            <v>1</v>
          </cell>
          <cell r="AE553" t="str">
            <v>OXS</v>
          </cell>
          <cell r="AF553">
            <v>45</v>
          </cell>
          <cell r="AG553" t="str">
            <v>EVERGREEN</v>
          </cell>
          <cell r="AH553">
            <v>4</v>
          </cell>
          <cell r="AI553" t="str">
            <v>04</v>
          </cell>
          <cell r="AJ553" t="str">
            <v>M</v>
          </cell>
          <cell r="AK553" t="str">
            <v>CN</v>
          </cell>
          <cell r="AL553">
            <v>1</v>
          </cell>
          <cell r="AM553">
            <v>69000</v>
          </cell>
          <cell r="AN553">
            <v>41803</v>
          </cell>
          <cell r="AO553">
            <v>12545.454545454544</v>
          </cell>
          <cell r="AP553">
            <v>15209.739999999998</v>
          </cell>
          <cell r="AQ553">
            <v>2664.2854545454538</v>
          </cell>
          <cell r="AR553">
            <v>0</v>
          </cell>
          <cell r="AS553">
            <v>70</v>
          </cell>
          <cell r="AT553">
            <v>0</v>
          </cell>
          <cell r="AU553">
            <v>70</v>
          </cell>
          <cell r="AV553">
            <v>11.6</v>
          </cell>
          <cell r="AW553">
            <v>0</v>
          </cell>
        </row>
        <row r="554">
          <cell r="Z554" t="str">
            <v>PNKTLF5508BK</v>
          </cell>
          <cell r="AA554" t="str">
            <v/>
          </cell>
          <cell r="AB554">
            <v>0.16666666666666666</v>
          </cell>
          <cell r="AC554">
            <v>0</v>
          </cell>
          <cell r="AD554">
            <v>1</v>
          </cell>
          <cell r="AE554" t="str">
            <v>OSS</v>
          </cell>
          <cell r="AF554">
            <v>75</v>
          </cell>
          <cell r="AG554" t="str">
            <v>EVERGREEN</v>
          </cell>
          <cell r="AH554">
            <v>4</v>
          </cell>
          <cell r="AI554" t="str">
            <v>04</v>
          </cell>
          <cell r="AJ554" t="str">
            <v>M</v>
          </cell>
          <cell r="AK554" t="str">
            <v>CN</v>
          </cell>
          <cell r="AL554">
            <v>1</v>
          </cell>
          <cell r="AM554">
            <v>69000</v>
          </cell>
          <cell r="AN554">
            <v>41803</v>
          </cell>
          <cell r="AO554">
            <v>12545.454545454544</v>
          </cell>
          <cell r="AP554">
            <v>15209.739999999998</v>
          </cell>
          <cell r="AQ554">
            <v>2664.2854545454538</v>
          </cell>
          <cell r="AR554">
            <v>0</v>
          </cell>
          <cell r="AS554">
            <v>70</v>
          </cell>
          <cell r="AT554">
            <v>0</v>
          </cell>
          <cell r="AU554">
            <v>70</v>
          </cell>
          <cell r="AV554">
            <v>11.6</v>
          </cell>
          <cell r="AW554">
            <v>0</v>
          </cell>
        </row>
        <row r="555">
          <cell r="Z555" t="str">
            <v>PNKTLF5508BK</v>
          </cell>
          <cell r="AA555" t="str">
            <v/>
          </cell>
          <cell r="AB555">
            <v>0.16666666666666666</v>
          </cell>
          <cell r="AC555">
            <v>0</v>
          </cell>
          <cell r="AD555">
            <v>1</v>
          </cell>
          <cell r="AE555" t="str">
            <v>OMM</v>
          </cell>
          <cell r="AF555">
            <v>75</v>
          </cell>
          <cell r="AG555" t="str">
            <v>EVERGREEN</v>
          </cell>
          <cell r="AH555">
            <v>4</v>
          </cell>
          <cell r="AI555" t="str">
            <v>04</v>
          </cell>
          <cell r="AJ555" t="str">
            <v>M</v>
          </cell>
          <cell r="AK555" t="str">
            <v>CN</v>
          </cell>
          <cell r="AL555">
            <v>1</v>
          </cell>
          <cell r="AM555">
            <v>69000</v>
          </cell>
          <cell r="AN555">
            <v>41803</v>
          </cell>
          <cell r="AO555">
            <v>12545.454545454544</v>
          </cell>
          <cell r="AP555">
            <v>15209.739999999998</v>
          </cell>
          <cell r="AQ555">
            <v>2664.2854545454538</v>
          </cell>
          <cell r="AR555">
            <v>0</v>
          </cell>
          <cell r="AS555">
            <v>70</v>
          </cell>
          <cell r="AT555">
            <v>0</v>
          </cell>
          <cell r="AU555">
            <v>70</v>
          </cell>
          <cell r="AV555">
            <v>11.6</v>
          </cell>
          <cell r="AW555">
            <v>0</v>
          </cell>
        </row>
        <row r="556">
          <cell r="Z556" t="str">
            <v>PNKTLF5508BK</v>
          </cell>
          <cell r="AA556" t="str">
            <v/>
          </cell>
          <cell r="AB556">
            <v>0.16666666666666666</v>
          </cell>
          <cell r="AC556">
            <v>0</v>
          </cell>
          <cell r="AD556">
            <v>1</v>
          </cell>
          <cell r="AE556" t="str">
            <v>OLL</v>
          </cell>
          <cell r="AF556">
            <v>45</v>
          </cell>
          <cell r="AG556" t="str">
            <v>EVERGREEN</v>
          </cell>
          <cell r="AH556">
            <v>4</v>
          </cell>
          <cell r="AI556" t="str">
            <v>04</v>
          </cell>
          <cell r="AJ556" t="str">
            <v>M</v>
          </cell>
          <cell r="AK556" t="str">
            <v>CN</v>
          </cell>
          <cell r="AL556">
            <v>1</v>
          </cell>
          <cell r="AM556">
            <v>69000</v>
          </cell>
          <cell r="AN556">
            <v>41803</v>
          </cell>
          <cell r="AO556">
            <v>12545.454545454544</v>
          </cell>
          <cell r="AP556">
            <v>15209.739999999998</v>
          </cell>
          <cell r="AQ556">
            <v>2664.2854545454538</v>
          </cell>
          <cell r="AR556">
            <v>0</v>
          </cell>
          <cell r="AS556">
            <v>70</v>
          </cell>
          <cell r="AT556">
            <v>0</v>
          </cell>
          <cell r="AU556">
            <v>70</v>
          </cell>
          <cell r="AV556">
            <v>11.6</v>
          </cell>
          <cell r="AW556">
            <v>0</v>
          </cell>
        </row>
        <row r="557">
          <cell r="Z557" t="str">
            <v>PNKTLF5508BK</v>
          </cell>
          <cell r="AA557" t="str">
            <v/>
          </cell>
          <cell r="AB557">
            <v>0.16666666666666666</v>
          </cell>
          <cell r="AC557">
            <v>0</v>
          </cell>
          <cell r="AD557">
            <v>1</v>
          </cell>
          <cell r="AE557" t="str">
            <v>OXL</v>
          </cell>
          <cell r="AF557">
            <v>40</v>
          </cell>
          <cell r="AG557" t="str">
            <v>EVERGREEN</v>
          </cell>
          <cell r="AH557">
            <v>4</v>
          </cell>
          <cell r="AI557" t="str">
            <v>04</v>
          </cell>
          <cell r="AJ557" t="str">
            <v>M</v>
          </cell>
          <cell r="AK557" t="str">
            <v>CN</v>
          </cell>
          <cell r="AL557">
            <v>1</v>
          </cell>
          <cell r="AM557">
            <v>69000</v>
          </cell>
          <cell r="AN557">
            <v>41803</v>
          </cell>
          <cell r="AO557">
            <v>12545.454545454544</v>
          </cell>
          <cell r="AP557">
            <v>15209.739999999998</v>
          </cell>
          <cell r="AQ557">
            <v>2664.2854545454538</v>
          </cell>
          <cell r="AR557">
            <v>0</v>
          </cell>
          <cell r="AS557">
            <v>70</v>
          </cell>
          <cell r="AT557">
            <v>0</v>
          </cell>
          <cell r="AU557">
            <v>70</v>
          </cell>
          <cell r="AV557">
            <v>11.6</v>
          </cell>
          <cell r="AW557">
            <v>0</v>
          </cell>
        </row>
        <row r="558">
          <cell r="Z558" t="str">
            <v>PNKPTF5508BK</v>
          </cell>
          <cell r="AA558" t="str">
            <v/>
          </cell>
          <cell r="AB558">
            <v>0.2</v>
          </cell>
          <cell r="AC558">
            <v>0</v>
          </cell>
          <cell r="AD558">
            <v>1</v>
          </cell>
          <cell r="AE558" t="str">
            <v>OXS</v>
          </cell>
          <cell r="AF558">
            <v>60</v>
          </cell>
          <cell r="AG558" t="str">
            <v>EVERGREEN</v>
          </cell>
          <cell r="AH558">
            <v>4</v>
          </cell>
          <cell r="AI558" t="str">
            <v>04</v>
          </cell>
          <cell r="AJ558" t="str">
            <v>M</v>
          </cell>
          <cell r="AK558" t="str">
            <v>CN</v>
          </cell>
          <cell r="AL558">
            <v>1</v>
          </cell>
          <cell r="AM558">
            <v>69000</v>
          </cell>
          <cell r="AN558">
            <v>41803</v>
          </cell>
          <cell r="AO558">
            <v>12545.454545454544</v>
          </cell>
          <cell r="AP558">
            <v>16514.89</v>
          </cell>
          <cell r="AQ558">
            <v>3969.4354545454553</v>
          </cell>
          <cell r="AR558">
            <v>0</v>
          </cell>
          <cell r="AS558">
            <v>70</v>
          </cell>
          <cell r="AT558">
            <v>0</v>
          </cell>
          <cell r="AU558">
            <v>70</v>
          </cell>
          <cell r="AV558">
            <v>12.6</v>
          </cell>
          <cell r="AW558">
            <v>0</v>
          </cell>
        </row>
        <row r="559">
          <cell r="Z559" t="str">
            <v>PNKPTF5508BK</v>
          </cell>
          <cell r="AA559" t="str">
            <v/>
          </cell>
          <cell r="AB559">
            <v>0.2</v>
          </cell>
          <cell r="AC559">
            <v>0</v>
          </cell>
          <cell r="AD559">
            <v>1</v>
          </cell>
          <cell r="AE559" t="str">
            <v>OSS</v>
          </cell>
          <cell r="AF559">
            <v>60</v>
          </cell>
          <cell r="AG559" t="str">
            <v>EVERGREEN</v>
          </cell>
          <cell r="AH559">
            <v>4</v>
          </cell>
          <cell r="AI559" t="str">
            <v>04</v>
          </cell>
          <cell r="AJ559" t="str">
            <v>M</v>
          </cell>
          <cell r="AK559" t="str">
            <v>CN</v>
          </cell>
          <cell r="AL559">
            <v>1</v>
          </cell>
          <cell r="AM559">
            <v>69000</v>
          </cell>
          <cell r="AN559">
            <v>41803</v>
          </cell>
          <cell r="AO559">
            <v>12545.454545454544</v>
          </cell>
          <cell r="AP559">
            <v>16514.89</v>
          </cell>
          <cell r="AQ559">
            <v>3969.4354545454553</v>
          </cell>
          <cell r="AR559">
            <v>0</v>
          </cell>
          <cell r="AS559">
            <v>70</v>
          </cell>
          <cell r="AT559">
            <v>0</v>
          </cell>
          <cell r="AU559">
            <v>70</v>
          </cell>
          <cell r="AV559">
            <v>12.6</v>
          </cell>
          <cell r="AW559">
            <v>0</v>
          </cell>
        </row>
        <row r="560">
          <cell r="Z560" t="str">
            <v>PNKPTF5508BK</v>
          </cell>
          <cell r="AA560" t="str">
            <v/>
          </cell>
          <cell r="AB560">
            <v>0.2</v>
          </cell>
          <cell r="AC560">
            <v>0</v>
          </cell>
          <cell r="AD560">
            <v>1</v>
          </cell>
          <cell r="AE560" t="str">
            <v>OMM</v>
          </cell>
          <cell r="AF560">
            <v>45</v>
          </cell>
          <cell r="AG560" t="str">
            <v>EVERGREEN</v>
          </cell>
          <cell r="AH560">
            <v>4</v>
          </cell>
          <cell r="AI560" t="str">
            <v>04</v>
          </cell>
          <cell r="AJ560" t="str">
            <v>M</v>
          </cell>
          <cell r="AK560" t="str">
            <v>CN</v>
          </cell>
          <cell r="AL560">
            <v>1</v>
          </cell>
          <cell r="AM560">
            <v>69000</v>
          </cell>
          <cell r="AN560">
            <v>41803</v>
          </cell>
          <cell r="AO560">
            <v>12545.454545454544</v>
          </cell>
          <cell r="AP560">
            <v>16514.89</v>
          </cell>
          <cell r="AQ560">
            <v>3969.4354545454553</v>
          </cell>
          <cell r="AR560">
            <v>0</v>
          </cell>
          <cell r="AS560">
            <v>70</v>
          </cell>
          <cell r="AT560">
            <v>0</v>
          </cell>
          <cell r="AU560">
            <v>70</v>
          </cell>
          <cell r="AV560">
            <v>12.6</v>
          </cell>
          <cell r="AW560">
            <v>0</v>
          </cell>
        </row>
        <row r="561">
          <cell r="Z561" t="str">
            <v>PNKPTF5508BK</v>
          </cell>
          <cell r="AA561" t="str">
            <v/>
          </cell>
          <cell r="AB561">
            <v>0.2</v>
          </cell>
          <cell r="AC561">
            <v>0</v>
          </cell>
          <cell r="AD561">
            <v>1</v>
          </cell>
          <cell r="AE561" t="str">
            <v>OLL</v>
          </cell>
          <cell r="AF561">
            <v>30</v>
          </cell>
          <cell r="AG561" t="str">
            <v>EVERGREEN</v>
          </cell>
          <cell r="AH561">
            <v>4</v>
          </cell>
          <cell r="AI561" t="str">
            <v>04</v>
          </cell>
          <cell r="AJ561" t="str">
            <v>M</v>
          </cell>
          <cell r="AK561" t="str">
            <v>CN</v>
          </cell>
          <cell r="AL561">
            <v>1</v>
          </cell>
          <cell r="AM561">
            <v>69000</v>
          </cell>
          <cell r="AN561">
            <v>41803</v>
          </cell>
          <cell r="AO561">
            <v>12545.454545454544</v>
          </cell>
          <cell r="AP561">
            <v>16514.89</v>
          </cell>
          <cell r="AQ561">
            <v>3969.4354545454553</v>
          </cell>
          <cell r="AR561">
            <v>0</v>
          </cell>
          <cell r="AS561">
            <v>70</v>
          </cell>
          <cell r="AT561">
            <v>0</v>
          </cell>
          <cell r="AU561">
            <v>70</v>
          </cell>
          <cell r="AV561">
            <v>12.6</v>
          </cell>
          <cell r="AW561">
            <v>0</v>
          </cell>
        </row>
        <row r="562">
          <cell r="Z562" t="str">
            <v>PNKPTF5508BK</v>
          </cell>
          <cell r="AA562" t="str">
            <v/>
          </cell>
          <cell r="AB562">
            <v>0.2</v>
          </cell>
          <cell r="AC562">
            <v>0</v>
          </cell>
          <cell r="AD562">
            <v>1</v>
          </cell>
          <cell r="AE562" t="str">
            <v>OXL</v>
          </cell>
          <cell r="AF562">
            <v>30</v>
          </cell>
          <cell r="AG562" t="str">
            <v>EVERGREEN</v>
          </cell>
          <cell r="AH562">
            <v>4</v>
          </cell>
          <cell r="AI562" t="str">
            <v>04</v>
          </cell>
          <cell r="AJ562" t="str">
            <v>M</v>
          </cell>
          <cell r="AK562" t="str">
            <v>CN</v>
          </cell>
          <cell r="AL562">
            <v>1</v>
          </cell>
          <cell r="AM562">
            <v>69000</v>
          </cell>
          <cell r="AN562">
            <v>41803</v>
          </cell>
          <cell r="AO562">
            <v>12545.454545454544</v>
          </cell>
          <cell r="AP562">
            <v>16514.89</v>
          </cell>
          <cell r="AQ562">
            <v>3969.4354545454553</v>
          </cell>
          <cell r="AR562">
            <v>0</v>
          </cell>
          <cell r="AS562">
            <v>70</v>
          </cell>
          <cell r="AT562">
            <v>0</v>
          </cell>
          <cell r="AU562">
            <v>70</v>
          </cell>
          <cell r="AV562">
            <v>12.6</v>
          </cell>
          <cell r="AW562">
            <v>0</v>
          </cell>
        </row>
        <row r="563">
          <cell r="Z563" t="str">
            <v/>
          </cell>
          <cell r="AA563" t="str">
            <v>R1</v>
          </cell>
          <cell r="AB563">
            <v>3.0000000000000009</v>
          </cell>
          <cell r="AC563">
            <v>0</v>
          </cell>
          <cell r="AD563">
            <v>1</v>
          </cell>
          <cell r="AI563" t="str">
            <v/>
          </cell>
          <cell r="AL563" t="str">
            <v/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 t="str">
            <v/>
          </cell>
          <cell r="AU563">
            <v>0</v>
          </cell>
          <cell r="AV563">
            <v>0</v>
          </cell>
          <cell r="AW563">
            <v>0</v>
          </cell>
        </row>
        <row r="564">
          <cell r="Z564" t="str">
            <v>PNKTHF5505BK</v>
          </cell>
          <cell r="AA564" t="str">
            <v/>
          </cell>
          <cell r="AB564">
            <v>0.16666666666666666</v>
          </cell>
          <cell r="AC564">
            <v>0</v>
          </cell>
          <cell r="AD564">
            <v>1</v>
          </cell>
          <cell r="AE564" t="str">
            <v>XXS</v>
          </cell>
          <cell r="AF564">
            <v>120</v>
          </cell>
          <cell r="AG564" t="str">
            <v>아트인드림</v>
          </cell>
          <cell r="AH564">
            <v>6</v>
          </cell>
          <cell r="AI564" t="str">
            <v>06</v>
          </cell>
          <cell r="AJ564" t="str">
            <v>M</v>
          </cell>
          <cell r="AK564" t="str">
            <v>KR</v>
          </cell>
          <cell r="AL564">
            <v>2</v>
          </cell>
          <cell r="AM564">
            <v>99000</v>
          </cell>
          <cell r="AN564">
            <v>41821</v>
          </cell>
          <cell r="AO564">
            <v>25000</v>
          </cell>
          <cell r="AP564">
            <v>21490</v>
          </cell>
          <cell r="AQ564">
            <v>-3510</v>
          </cell>
          <cell r="AR564">
            <v>0</v>
          </cell>
          <cell r="AS564">
            <v>20</v>
          </cell>
          <cell r="AT564">
            <v>0</v>
          </cell>
          <cell r="AU564">
            <v>20</v>
          </cell>
          <cell r="AV564">
            <v>0</v>
          </cell>
          <cell r="AW564">
            <v>21470</v>
          </cell>
        </row>
        <row r="565">
          <cell r="Z565" t="str">
            <v>PNKTHF5505BK</v>
          </cell>
          <cell r="AA565" t="str">
            <v/>
          </cell>
          <cell r="AB565">
            <v>0.16666666666666666</v>
          </cell>
          <cell r="AC565">
            <v>0</v>
          </cell>
          <cell r="AD565">
            <v>1</v>
          </cell>
          <cell r="AE565" t="str">
            <v>OXS</v>
          </cell>
          <cell r="AF565">
            <v>45</v>
          </cell>
          <cell r="AG565" t="str">
            <v>아트인드림</v>
          </cell>
          <cell r="AH565">
            <v>6</v>
          </cell>
          <cell r="AI565" t="str">
            <v>06</v>
          </cell>
          <cell r="AJ565" t="str">
            <v>M</v>
          </cell>
          <cell r="AK565" t="str">
            <v>KR</v>
          </cell>
          <cell r="AL565">
            <v>2</v>
          </cell>
          <cell r="AM565">
            <v>99000</v>
          </cell>
          <cell r="AN565">
            <v>41821</v>
          </cell>
          <cell r="AO565">
            <v>25000</v>
          </cell>
          <cell r="AP565">
            <v>21490</v>
          </cell>
          <cell r="AQ565">
            <v>-3510</v>
          </cell>
          <cell r="AR565">
            <v>0</v>
          </cell>
          <cell r="AS565">
            <v>20</v>
          </cell>
          <cell r="AT565">
            <v>0</v>
          </cell>
          <cell r="AU565">
            <v>20</v>
          </cell>
          <cell r="AV565">
            <v>0</v>
          </cell>
          <cell r="AW565">
            <v>21470</v>
          </cell>
        </row>
        <row r="566">
          <cell r="Z566" t="str">
            <v>PNKTHF5505BK</v>
          </cell>
          <cell r="AA566" t="str">
            <v/>
          </cell>
          <cell r="AB566">
            <v>0.16666666666666666</v>
          </cell>
          <cell r="AC566">
            <v>0</v>
          </cell>
          <cell r="AD566">
            <v>1</v>
          </cell>
          <cell r="AE566" t="str">
            <v>OSS</v>
          </cell>
          <cell r="AF566">
            <v>75</v>
          </cell>
          <cell r="AG566" t="str">
            <v>아트인드림</v>
          </cell>
          <cell r="AH566">
            <v>6</v>
          </cell>
          <cell r="AI566" t="str">
            <v>06</v>
          </cell>
          <cell r="AJ566" t="str">
            <v>M</v>
          </cell>
          <cell r="AK566" t="str">
            <v>KR</v>
          </cell>
          <cell r="AL566">
            <v>2</v>
          </cell>
          <cell r="AM566">
            <v>99000</v>
          </cell>
          <cell r="AN566">
            <v>41821</v>
          </cell>
          <cell r="AO566">
            <v>25000</v>
          </cell>
          <cell r="AP566">
            <v>21490</v>
          </cell>
          <cell r="AQ566">
            <v>-3510</v>
          </cell>
          <cell r="AR566">
            <v>0</v>
          </cell>
          <cell r="AS566">
            <v>20</v>
          </cell>
          <cell r="AT566">
            <v>0</v>
          </cell>
          <cell r="AU566">
            <v>20</v>
          </cell>
          <cell r="AV566">
            <v>0</v>
          </cell>
          <cell r="AW566">
            <v>21470</v>
          </cell>
        </row>
        <row r="567">
          <cell r="Z567" t="str">
            <v>PNKTHF5505BK</v>
          </cell>
          <cell r="AA567" t="str">
            <v/>
          </cell>
          <cell r="AB567">
            <v>0.16666666666666666</v>
          </cell>
          <cell r="AC567">
            <v>0</v>
          </cell>
          <cell r="AD567">
            <v>1</v>
          </cell>
          <cell r="AE567" t="str">
            <v>OMM</v>
          </cell>
          <cell r="AF567">
            <v>75</v>
          </cell>
          <cell r="AG567" t="str">
            <v>아트인드림</v>
          </cell>
          <cell r="AH567">
            <v>6</v>
          </cell>
          <cell r="AI567" t="str">
            <v>06</v>
          </cell>
          <cell r="AJ567" t="str">
            <v>M</v>
          </cell>
          <cell r="AK567" t="str">
            <v>KR</v>
          </cell>
          <cell r="AL567">
            <v>2</v>
          </cell>
          <cell r="AM567">
            <v>99000</v>
          </cell>
          <cell r="AN567">
            <v>41821</v>
          </cell>
          <cell r="AO567">
            <v>25000</v>
          </cell>
          <cell r="AP567">
            <v>21490</v>
          </cell>
          <cell r="AQ567">
            <v>-3510</v>
          </cell>
          <cell r="AR567">
            <v>0</v>
          </cell>
          <cell r="AS567">
            <v>20</v>
          </cell>
          <cell r="AT567">
            <v>0</v>
          </cell>
          <cell r="AU567">
            <v>20</v>
          </cell>
          <cell r="AV567">
            <v>0</v>
          </cell>
          <cell r="AW567">
            <v>21470</v>
          </cell>
        </row>
        <row r="568">
          <cell r="Z568" t="str">
            <v>PNKTHF5505BK</v>
          </cell>
          <cell r="AA568" t="str">
            <v/>
          </cell>
          <cell r="AB568">
            <v>0.16666666666666666</v>
          </cell>
          <cell r="AC568">
            <v>0</v>
          </cell>
          <cell r="AD568">
            <v>1</v>
          </cell>
          <cell r="AE568" t="str">
            <v>OLL</v>
          </cell>
          <cell r="AF568">
            <v>45</v>
          </cell>
          <cell r="AG568" t="str">
            <v>아트인드림</v>
          </cell>
          <cell r="AH568">
            <v>6</v>
          </cell>
          <cell r="AI568" t="str">
            <v>06</v>
          </cell>
          <cell r="AJ568" t="str">
            <v>M</v>
          </cell>
          <cell r="AK568" t="str">
            <v>KR</v>
          </cell>
          <cell r="AL568">
            <v>2</v>
          </cell>
          <cell r="AM568">
            <v>99000</v>
          </cell>
          <cell r="AN568">
            <v>41821</v>
          </cell>
          <cell r="AO568">
            <v>25000</v>
          </cell>
          <cell r="AP568">
            <v>21490</v>
          </cell>
          <cell r="AQ568">
            <v>-3510</v>
          </cell>
          <cell r="AR568">
            <v>0</v>
          </cell>
          <cell r="AS568">
            <v>20</v>
          </cell>
          <cell r="AT568">
            <v>0</v>
          </cell>
          <cell r="AU568">
            <v>20</v>
          </cell>
          <cell r="AV568">
            <v>0</v>
          </cell>
          <cell r="AW568">
            <v>21470</v>
          </cell>
        </row>
        <row r="569">
          <cell r="Z569" t="str">
            <v>PNKTHF5505BK</v>
          </cell>
          <cell r="AA569" t="str">
            <v/>
          </cell>
          <cell r="AB569">
            <v>0.16666666666666666</v>
          </cell>
          <cell r="AC569">
            <v>0</v>
          </cell>
          <cell r="AD569">
            <v>1</v>
          </cell>
          <cell r="AE569" t="str">
            <v>OXL</v>
          </cell>
          <cell r="AF569">
            <v>40</v>
          </cell>
          <cell r="AG569" t="str">
            <v>아트인드림</v>
          </cell>
          <cell r="AH569">
            <v>6</v>
          </cell>
          <cell r="AI569" t="str">
            <v>06</v>
          </cell>
          <cell r="AJ569" t="str">
            <v>M</v>
          </cell>
          <cell r="AK569" t="str">
            <v>KR</v>
          </cell>
          <cell r="AL569">
            <v>2</v>
          </cell>
          <cell r="AM569">
            <v>99000</v>
          </cell>
          <cell r="AN569">
            <v>41821</v>
          </cell>
          <cell r="AO569">
            <v>25000</v>
          </cell>
          <cell r="AP569">
            <v>21490</v>
          </cell>
          <cell r="AQ569">
            <v>-3510</v>
          </cell>
          <cell r="AR569">
            <v>0</v>
          </cell>
          <cell r="AS569">
            <v>20</v>
          </cell>
          <cell r="AT569">
            <v>0</v>
          </cell>
          <cell r="AU569">
            <v>20</v>
          </cell>
          <cell r="AV569">
            <v>0</v>
          </cell>
          <cell r="AW569">
            <v>21470</v>
          </cell>
        </row>
        <row r="570">
          <cell r="Z570" t="str">
            <v/>
          </cell>
          <cell r="AA570" t="str">
            <v>R1</v>
          </cell>
          <cell r="AB570">
            <v>0.99999999999999989</v>
          </cell>
          <cell r="AC570">
            <v>0</v>
          </cell>
          <cell r="AD570">
            <v>1</v>
          </cell>
          <cell r="AI570" t="str">
            <v/>
          </cell>
          <cell r="AL570" t="str">
            <v/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 t="str">
            <v/>
          </cell>
          <cell r="AU570">
            <v>0</v>
          </cell>
          <cell r="AV570">
            <v>0</v>
          </cell>
          <cell r="AW570">
            <v>0</v>
          </cell>
        </row>
        <row r="571">
          <cell r="Z571" t="str">
            <v>SWKSNF5513PK</v>
          </cell>
          <cell r="AA571" t="str">
            <v/>
          </cell>
          <cell r="AB571">
            <v>0.5</v>
          </cell>
          <cell r="AC571" t="str">
            <v>겉감1:울50 폴리에스터50겉감2:울97 폴리에스터3</v>
          </cell>
          <cell r="AD571">
            <v>1</v>
          </cell>
          <cell r="AE571" t="str">
            <v>OSM</v>
          </cell>
          <cell r="AF571">
            <v>300</v>
          </cell>
          <cell r="AG571" t="str">
            <v>QF</v>
          </cell>
          <cell r="AH571">
            <v>6</v>
          </cell>
          <cell r="AI571" t="str">
            <v>06</v>
          </cell>
          <cell r="AJ571" t="str">
            <v>M</v>
          </cell>
          <cell r="AK571" t="str">
            <v>CN</v>
          </cell>
          <cell r="AL571">
            <v>1</v>
          </cell>
          <cell r="AM571">
            <v>45000</v>
          </cell>
          <cell r="AN571">
            <v>41820</v>
          </cell>
          <cell r="AO571">
            <v>4545.454545454545</v>
          </cell>
          <cell r="AP571">
            <v>6668.5600000000013</v>
          </cell>
          <cell r="AQ571">
            <v>2123.1054545454563</v>
          </cell>
          <cell r="AR571">
            <v>0</v>
          </cell>
          <cell r="AS571">
            <v>1160</v>
          </cell>
          <cell r="AT571">
            <v>20</v>
          </cell>
          <cell r="AU571">
            <v>1180</v>
          </cell>
          <cell r="AV571">
            <v>4.4000000000000004</v>
          </cell>
          <cell r="AW571">
            <v>0</v>
          </cell>
        </row>
        <row r="572">
          <cell r="Z572" t="str">
            <v>SWKSNF5513PK</v>
          </cell>
          <cell r="AA572" t="str">
            <v/>
          </cell>
          <cell r="AB572">
            <v>0.5</v>
          </cell>
          <cell r="AC572" t="str">
            <v>겉감1:울50 폴리에스터50겉감2:울97 폴리에스터3</v>
          </cell>
          <cell r="AD572">
            <v>1</v>
          </cell>
          <cell r="AE572" t="str">
            <v>OML</v>
          </cell>
          <cell r="AF572">
            <v>150</v>
          </cell>
          <cell r="AG572" t="str">
            <v>QF</v>
          </cell>
          <cell r="AH572">
            <v>6</v>
          </cell>
          <cell r="AI572" t="str">
            <v>06</v>
          </cell>
          <cell r="AJ572" t="str">
            <v>M</v>
          </cell>
          <cell r="AK572" t="str">
            <v>CN</v>
          </cell>
          <cell r="AL572">
            <v>1</v>
          </cell>
          <cell r="AM572">
            <v>45000</v>
          </cell>
          <cell r="AN572">
            <v>41820</v>
          </cell>
          <cell r="AO572">
            <v>4545.454545454545</v>
          </cell>
          <cell r="AP572">
            <v>6668.5600000000013</v>
          </cell>
          <cell r="AQ572">
            <v>2123.1054545454563</v>
          </cell>
          <cell r="AR572">
            <v>0</v>
          </cell>
          <cell r="AS572">
            <v>1160</v>
          </cell>
          <cell r="AT572">
            <v>20</v>
          </cell>
          <cell r="AU572">
            <v>1180</v>
          </cell>
          <cell r="AV572">
            <v>4.4000000000000004</v>
          </cell>
          <cell r="AW572">
            <v>0</v>
          </cell>
        </row>
        <row r="573">
          <cell r="Z573" t="str">
            <v>SWKSNF5504BK</v>
          </cell>
          <cell r="AA573" t="str">
            <v/>
          </cell>
          <cell r="AB573">
            <v>0.33333333333333331</v>
          </cell>
          <cell r="AC573" t="str">
            <v>겉감1:폴리에스터100겉감2:폴리에스터100</v>
          </cell>
          <cell r="AD573">
            <v>1</v>
          </cell>
          <cell r="AE573" t="str">
            <v>OSM</v>
          </cell>
          <cell r="AF573">
            <v>100</v>
          </cell>
          <cell r="AG573" t="str">
            <v>QF</v>
          </cell>
          <cell r="AH573">
            <v>6</v>
          </cell>
          <cell r="AI573" t="str">
            <v>06</v>
          </cell>
          <cell r="AJ573" t="str">
            <v>M</v>
          </cell>
          <cell r="AK573" t="str">
            <v>CN</v>
          </cell>
          <cell r="AL573">
            <v>1</v>
          </cell>
          <cell r="AM573">
            <v>45000</v>
          </cell>
          <cell r="AN573">
            <v>41820</v>
          </cell>
          <cell r="AO573">
            <v>4545.454545454545</v>
          </cell>
          <cell r="AP573">
            <v>5271.68</v>
          </cell>
          <cell r="AQ573">
            <v>726.22545454545525</v>
          </cell>
          <cell r="AR573">
            <v>0</v>
          </cell>
          <cell r="AS573">
            <v>1260</v>
          </cell>
          <cell r="AT573">
            <v>20</v>
          </cell>
          <cell r="AU573">
            <v>1280</v>
          </cell>
          <cell r="AV573">
            <v>3.2</v>
          </cell>
          <cell r="AW573">
            <v>0</v>
          </cell>
        </row>
        <row r="574">
          <cell r="Z574" t="str">
            <v>SWKSNF5504BK</v>
          </cell>
          <cell r="AA574" t="str">
            <v/>
          </cell>
          <cell r="AB574">
            <v>0.33333333333333331</v>
          </cell>
          <cell r="AC574" t="str">
            <v>겉감1:폴리에스터100겉감2:폴리에스터100</v>
          </cell>
          <cell r="AD574">
            <v>1</v>
          </cell>
          <cell r="AE574" t="str">
            <v>OML</v>
          </cell>
          <cell r="AF574">
            <v>50</v>
          </cell>
          <cell r="AG574" t="str">
            <v>QF</v>
          </cell>
          <cell r="AH574">
            <v>6</v>
          </cell>
          <cell r="AI574" t="str">
            <v>06</v>
          </cell>
          <cell r="AJ574" t="str">
            <v>M</v>
          </cell>
          <cell r="AK574" t="str">
            <v>CN</v>
          </cell>
          <cell r="AL574">
            <v>1</v>
          </cell>
          <cell r="AM574">
            <v>45000</v>
          </cell>
          <cell r="AN574">
            <v>41820</v>
          </cell>
          <cell r="AO574">
            <v>4545.454545454545</v>
          </cell>
          <cell r="AP574">
            <v>5271.68</v>
          </cell>
          <cell r="AQ574">
            <v>726.22545454545525</v>
          </cell>
          <cell r="AR574">
            <v>0</v>
          </cell>
          <cell r="AS574">
            <v>1260</v>
          </cell>
          <cell r="AT574">
            <v>20</v>
          </cell>
          <cell r="AU574">
            <v>1280</v>
          </cell>
          <cell r="AV574">
            <v>3.2</v>
          </cell>
          <cell r="AW574">
            <v>0</v>
          </cell>
        </row>
        <row r="575">
          <cell r="Z575" t="str">
            <v>SWKSNF5504BK</v>
          </cell>
          <cell r="AA575" t="str">
            <v/>
          </cell>
          <cell r="AB575">
            <v>0.33333333333333331</v>
          </cell>
          <cell r="AC575" t="str">
            <v>겉감1:폴리에스터100겉감2:폴리에스터100</v>
          </cell>
          <cell r="AD575">
            <v>1</v>
          </cell>
          <cell r="AE575" t="str">
            <v>XSS</v>
          </cell>
          <cell r="AF575">
            <v>300</v>
          </cell>
          <cell r="AG575" t="str">
            <v>QF</v>
          </cell>
          <cell r="AH575">
            <v>6</v>
          </cell>
          <cell r="AI575" t="str">
            <v>06</v>
          </cell>
          <cell r="AJ575" t="str">
            <v>M</v>
          </cell>
          <cell r="AK575" t="str">
            <v>CN</v>
          </cell>
          <cell r="AL575">
            <v>1</v>
          </cell>
          <cell r="AM575">
            <v>45000</v>
          </cell>
          <cell r="AN575">
            <v>41820</v>
          </cell>
          <cell r="AO575">
            <v>4545.454545454545</v>
          </cell>
          <cell r="AP575">
            <v>5271.68</v>
          </cell>
          <cell r="AQ575">
            <v>726.22545454545525</v>
          </cell>
          <cell r="AR575">
            <v>0</v>
          </cell>
          <cell r="AS575">
            <v>1260</v>
          </cell>
          <cell r="AT575">
            <v>20</v>
          </cell>
          <cell r="AU575">
            <v>1280</v>
          </cell>
          <cell r="AV575">
            <v>3.2</v>
          </cell>
          <cell r="AW575">
            <v>0</v>
          </cell>
        </row>
        <row r="576">
          <cell r="Z576" t="str">
            <v>SWKSNF5504PK</v>
          </cell>
          <cell r="AA576" t="str">
            <v/>
          </cell>
          <cell r="AB576">
            <v>0.33333333333333331</v>
          </cell>
          <cell r="AC576" t="str">
            <v>겉감1:폴리에스터100겉감2:폴리에스터100</v>
          </cell>
          <cell r="AD576">
            <v>1</v>
          </cell>
          <cell r="AE576" t="str">
            <v>OSM</v>
          </cell>
          <cell r="AF576">
            <v>100</v>
          </cell>
          <cell r="AG576" t="str">
            <v>QF</v>
          </cell>
          <cell r="AH576">
            <v>6</v>
          </cell>
          <cell r="AI576" t="str">
            <v>06</v>
          </cell>
          <cell r="AJ576" t="str">
            <v>M</v>
          </cell>
          <cell r="AK576" t="str">
            <v>CN</v>
          </cell>
          <cell r="AL576">
            <v>1</v>
          </cell>
          <cell r="AM576">
            <v>45000</v>
          </cell>
          <cell r="AN576">
            <v>41820</v>
          </cell>
          <cell r="AO576">
            <v>4545.454545454545</v>
          </cell>
          <cell r="AP576">
            <v>6419.0800000000008</v>
          </cell>
          <cell r="AQ576">
            <v>1873.6254545454558</v>
          </cell>
          <cell r="AR576">
            <v>0</v>
          </cell>
          <cell r="AS576">
            <v>1160</v>
          </cell>
          <cell r="AT576">
            <v>20</v>
          </cell>
          <cell r="AU576">
            <v>1180</v>
          </cell>
          <cell r="AV576">
            <v>4.2</v>
          </cell>
          <cell r="AW576">
            <v>0</v>
          </cell>
        </row>
        <row r="577">
          <cell r="Z577" t="str">
            <v>SWKSNF5504PK</v>
          </cell>
          <cell r="AA577" t="str">
            <v/>
          </cell>
          <cell r="AB577">
            <v>0.33333333333333331</v>
          </cell>
          <cell r="AC577" t="str">
            <v>겉감1:폴리에스터100겉감2:폴리에스터100</v>
          </cell>
          <cell r="AD577">
            <v>1</v>
          </cell>
          <cell r="AE577" t="str">
            <v>OML</v>
          </cell>
          <cell r="AF577">
            <v>50</v>
          </cell>
          <cell r="AG577" t="str">
            <v>QF</v>
          </cell>
          <cell r="AH577">
            <v>6</v>
          </cell>
          <cell r="AI577" t="str">
            <v>06</v>
          </cell>
          <cell r="AJ577" t="str">
            <v>M</v>
          </cell>
          <cell r="AK577" t="str">
            <v>CN</v>
          </cell>
          <cell r="AL577">
            <v>1</v>
          </cell>
          <cell r="AM577">
            <v>45000</v>
          </cell>
          <cell r="AN577">
            <v>41820</v>
          </cell>
          <cell r="AO577">
            <v>4545.454545454545</v>
          </cell>
          <cell r="AP577">
            <v>6419.0800000000008</v>
          </cell>
          <cell r="AQ577">
            <v>1873.6254545454558</v>
          </cell>
          <cell r="AR577">
            <v>0</v>
          </cell>
          <cell r="AS577">
            <v>1160</v>
          </cell>
          <cell r="AT577">
            <v>20</v>
          </cell>
          <cell r="AU577">
            <v>1180</v>
          </cell>
          <cell r="AV577">
            <v>4.2</v>
          </cell>
          <cell r="AW577">
            <v>0</v>
          </cell>
        </row>
        <row r="578">
          <cell r="Z578" t="str">
            <v>SWKSNF5504PK</v>
          </cell>
          <cell r="AA578" t="str">
            <v/>
          </cell>
          <cell r="AB578">
            <v>0.33333333333333331</v>
          </cell>
          <cell r="AC578" t="str">
            <v>겉감1:폴리에스터100겉감2:폴리에스터100</v>
          </cell>
          <cell r="AD578">
            <v>1</v>
          </cell>
          <cell r="AE578" t="str">
            <v>XSS</v>
          </cell>
          <cell r="AF578">
            <v>300</v>
          </cell>
          <cell r="AG578" t="str">
            <v>QF</v>
          </cell>
          <cell r="AH578">
            <v>6</v>
          </cell>
          <cell r="AI578" t="str">
            <v>06</v>
          </cell>
          <cell r="AJ578" t="str">
            <v>M</v>
          </cell>
          <cell r="AK578" t="str">
            <v>CN</v>
          </cell>
          <cell r="AL578">
            <v>1</v>
          </cell>
          <cell r="AM578">
            <v>45000</v>
          </cell>
          <cell r="AN578">
            <v>41820</v>
          </cell>
          <cell r="AO578">
            <v>4545.454545454545</v>
          </cell>
          <cell r="AP578">
            <v>6419.0800000000008</v>
          </cell>
          <cell r="AQ578">
            <v>1873.6254545454558</v>
          </cell>
          <cell r="AR578">
            <v>0</v>
          </cell>
          <cell r="AS578">
            <v>1160</v>
          </cell>
          <cell r="AT578">
            <v>20</v>
          </cell>
          <cell r="AU578">
            <v>1180</v>
          </cell>
          <cell r="AV578">
            <v>4.2</v>
          </cell>
          <cell r="AW578">
            <v>0</v>
          </cell>
        </row>
        <row r="579">
          <cell r="Z579" t="str">
            <v>SWKERF5514PK</v>
          </cell>
          <cell r="AA579" t="str">
            <v/>
          </cell>
          <cell r="AB579">
            <v>0.33333333333333331</v>
          </cell>
          <cell r="AC579">
            <v>0</v>
          </cell>
          <cell r="AD579">
            <v>1</v>
          </cell>
          <cell r="AE579" t="str">
            <v>OSM</v>
          </cell>
          <cell r="AF579">
            <v>80</v>
          </cell>
          <cell r="AG579" t="str">
            <v>QF</v>
          </cell>
          <cell r="AH579">
            <v>6</v>
          </cell>
          <cell r="AI579" t="str">
            <v>06</v>
          </cell>
          <cell r="AJ579" t="str">
            <v>M</v>
          </cell>
          <cell r="AK579" t="str">
            <v>CN</v>
          </cell>
          <cell r="AL579">
            <v>1</v>
          </cell>
          <cell r="AM579">
            <v>55000</v>
          </cell>
          <cell r="AN579">
            <v>41820</v>
          </cell>
          <cell r="AO579">
            <v>5555.5555555555547</v>
          </cell>
          <cell r="AP579">
            <v>7868.4800000000014</v>
          </cell>
          <cell r="AQ579">
            <v>2312.9244444444466</v>
          </cell>
          <cell r="AR579">
            <v>202</v>
          </cell>
          <cell r="AS579">
            <v>1160</v>
          </cell>
          <cell r="AT579">
            <v>20</v>
          </cell>
          <cell r="AU579">
            <v>1382</v>
          </cell>
          <cell r="AV579">
            <v>5.2</v>
          </cell>
          <cell r="AW579">
            <v>0</v>
          </cell>
        </row>
        <row r="580">
          <cell r="Z580" t="str">
            <v>SWKERF5514PK</v>
          </cell>
          <cell r="AA580" t="str">
            <v/>
          </cell>
          <cell r="AB580">
            <v>0.33333333333333331</v>
          </cell>
          <cell r="AC580">
            <v>0</v>
          </cell>
          <cell r="AD580">
            <v>1</v>
          </cell>
          <cell r="AE580" t="str">
            <v>OML</v>
          </cell>
          <cell r="AF580">
            <v>40</v>
          </cell>
          <cell r="AG580" t="str">
            <v>QF</v>
          </cell>
          <cell r="AH580">
            <v>6</v>
          </cell>
          <cell r="AI580" t="str">
            <v>06</v>
          </cell>
          <cell r="AJ580" t="str">
            <v>M</v>
          </cell>
          <cell r="AK580" t="str">
            <v>CN</v>
          </cell>
          <cell r="AL580">
            <v>1</v>
          </cell>
          <cell r="AM580">
            <v>55000</v>
          </cell>
          <cell r="AN580">
            <v>41820</v>
          </cell>
          <cell r="AO580">
            <v>5555.5555555555547</v>
          </cell>
          <cell r="AP580">
            <v>7868.4800000000014</v>
          </cell>
          <cell r="AQ580">
            <v>2312.9244444444466</v>
          </cell>
          <cell r="AR580">
            <v>202</v>
          </cell>
          <cell r="AS580">
            <v>1160</v>
          </cell>
          <cell r="AT580">
            <v>20</v>
          </cell>
          <cell r="AU580">
            <v>1382</v>
          </cell>
          <cell r="AV580">
            <v>5.2</v>
          </cell>
          <cell r="AW580">
            <v>0</v>
          </cell>
        </row>
        <row r="581">
          <cell r="Z581" t="str">
            <v>SWKERF5514PK</v>
          </cell>
          <cell r="AA581" t="str">
            <v/>
          </cell>
          <cell r="AB581">
            <v>0.33333333333333331</v>
          </cell>
          <cell r="AC581">
            <v>0</v>
          </cell>
          <cell r="AD581">
            <v>1</v>
          </cell>
          <cell r="AE581" t="str">
            <v>XSS</v>
          </cell>
          <cell r="AF581">
            <v>250</v>
          </cell>
          <cell r="AG581" t="str">
            <v>QF</v>
          </cell>
          <cell r="AH581">
            <v>6</v>
          </cell>
          <cell r="AI581" t="str">
            <v>06</v>
          </cell>
          <cell r="AJ581" t="str">
            <v>M</v>
          </cell>
          <cell r="AK581" t="str">
            <v>CN</v>
          </cell>
          <cell r="AL581">
            <v>1</v>
          </cell>
          <cell r="AM581">
            <v>55000</v>
          </cell>
          <cell r="AN581">
            <v>41820</v>
          </cell>
          <cell r="AO581">
            <v>5555.5555555555547</v>
          </cell>
          <cell r="AP581">
            <v>7868.4800000000014</v>
          </cell>
          <cell r="AQ581">
            <v>2312.9244444444466</v>
          </cell>
          <cell r="AR581">
            <v>202</v>
          </cell>
          <cell r="AS581">
            <v>1160</v>
          </cell>
          <cell r="AT581">
            <v>20</v>
          </cell>
          <cell r="AU581">
            <v>1382</v>
          </cell>
          <cell r="AV581">
            <v>5.2</v>
          </cell>
          <cell r="AW581">
            <v>0</v>
          </cell>
        </row>
        <row r="582">
          <cell r="Z582" t="str">
            <v/>
          </cell>
          <cell r="AA582" t="str">
            <v>R1</v>
          </cell>
          <cell r="AB582">
            <v>4</v>
          </cell>
          <cell r="AC582">
            <v>0</v>
          </cell>
          <cell r="AD582">
            <v>1</v>
          </cell>
          <cell r="AI582" t="str">
            <v/>
          </cell>
          <cell r="AL582" t="str">
            <v/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 t="str">
            <v/>
          </cell>
          <cell r="AU582">
            <v>0</v>
          </cell>
          <cell r="AV582">
            <v>0</v>
          </cell>
          <cell r="AW582">
            <v>0</v>
          </cell>
        </row>
        <row r="583">
          <cell r="Z583" t="str">
            <v>SWKSNF5505BW</v>
          </cell>
          <cell r="AA583" t="str">
            <v/>
          </cell>
          <cell r="AB583">
            <v>0.33333333333333331</v>
          </cell>
          <cell r="AC583">
            <v>0</v>
          </cell>
          <cell r="AD583">
            <v>1</v>
          </cell>
          <cell r="AE583" t="str">
            <v>OSM</v>
          </cell>
          <cell r="AF583">
            <v>100</v>
          </cell>
          <cell r="AG583" t="str">
            <v>동일모자</v>
          </cell>
          <cell r="AH583">
            <v>17</v>
          </cell>
          <cell r="AI583">
            <v>17</v>
          </cell>
          <cell r="AJ583" t="str">
            <v>M</v>
          </cell>
          <cell r="AK583" t="str">
            <v>CN</v>
          </cell>
          <cell r="AL583">
            <v>1</v>
          </cell>
          <cell r="AM583">
            <v>49000</v>
          </cell>
          <cell r="AN583">
            <v>41820</v>
          </cell>
          <cell r="AO583">
            <v>7424.242424242424</v>
          </cell>
          <cell r="AP583">
            <v>7292.26</v>
          </cell>
          <cell r="AQ583">
            <v>-131.9824242424238</v>
          </cell>
          <cell r="AR583">
            <v>0</v>
          </cell>
          <cell r="AS583">
            <v>1160</v>
          </cell>
          <cell r="AT583">
            <v>20</v>
          </cell>
          <cell r="AU583">
            <v>1180</v>
          </cell>
          <cell r="AV583">
            <v>4.9000000000000004</v>
          </cell>
          <cell r="AW583">
            <v>0</v>
          </cell>
        </row>
        <row r="584">
          <cell r="Z584" t="str">
            <v>SWKSNF5505BW</v>
          </cell>
          <cell r="AA584" t="str">
            <v/>
          </cell>
          <cell r="AB584">
            <v>0.33333333333333331</v>
          </cell>
          <cell r="AC584">
            <v>0</v>
          </cell>
          <cell r="AD584">
            <v>1</v>
          </cell>
          <cell r="AE584" t="str">
            <v>OML</v>
          </cell>
          <cell r="AF584">
            <v>50</v>
          </cell>
          <cell r="AG584" t="str">
            <v>동일모자</v>
          </cell>
          <cell r="AH584">
            <v>17</v>
          </cell>
          <cell r="AI584">
            <v>17</v>
          </cell>
          <cell r="AJ584" t="str">
            <v>M</v>
          </cell>
          <cell r="AK584" t="str">
            <v>CN</v>
          </cell>
          <cell r="AL584">
            <v>1</v>
          </cell>
          <cell r="AM584">
            <v>49000</v>
          </cell>
          <cell r="AN584">
            <v>41820</v>
          </cell>
          <cell r="AO584">
            <v>7424.242424242424</v>
          </cell>
          <cell r="AP584">
            <v>7292.26</v>
          </cell>
          <cell r="AQ584">
            <v>-131.9824242424238</v>
          </cell>
          <cell r="AR584">
            <v>0</v>
          </cell>
          <cell r="AS584">
            <v>1160</v>
          </cell>
          <cell r="AT584">
            <v>20</v>
          </cell>
          <cell r="AU584">
            <v>1180</v>
          </cell>
          <cell r="AV584">
            <v>4.9000000000000004</v>
          </cell>
          <cell r="AW584">
            <v>0</v>
          </cell>
        </row>
        <row r="585">
          <cell r="Z585" t="str">
            <v>SWKSNF5505BW</v>
          </cell>
          <cell r="AA585" t="str">
            <v/>
          </cell>
          <cell r="AB585">
            <v>0.33333333333333331</v>
          </cell>
          <cell r="AC585">
            <v>0</v>
          </cell>
          <cell r="AD585">
            <v>1</v>
          </cell>
          <cell r="AE585" t="str">
            <v>XSS</v>
          </cell>
          <cell r="AF585">
            <v>300</v>
          </cell>
          <cell r="AG585" t="str">
            <v>동일모자</v>
          </cell>
          <cell r="AH585">
            <v>17</v>
          </cell>
          <cell r="AI585">
            <v>17</v>
          </cell>
          <cell r="AJ585" t="str">
            <v>M</v>
          </cell>
          <cell r="AK585" t="str">
            <v>CN</v>
          </cell>
          <cell r="AL585">
            <v>1</v>
          </cell>
          <cell r="AM585">
            <v>49000</v>
          </cell>
          <cell r="AN585">
            <v>41820</v>
          </cell>
          <cell r="AO585">
            <v>7424.242424242424</v>
          </cell>
          <cell r="AP585">
            <v>7292.26</v>
          </cell>
          <cell r="AQ585">
            <v>-131.9824242424238</v>
          </cell>
          <cell r="AR585">
            <v>0</v>
          </cell>
          <cell r="AS585">
            <v>1160</v>
          </cell>
          <cell r="AT585">
            <v>20</v>
          </cell>
          <cell r="AU585">
            <v>1180</v>
          </cell>
          <cell r="AV585">
            <v>4.9000000000000004</v>
          </cell>
          <cell r="AW585">
            <v>0</v>
          </cell>
        </row>
        <row r="586">
          <cell r="Z586" t="str">
            <v>SWKSNF5506PK</v>
          </cell>
          <cell r="AA586" t="str">
            <v/>
          </cell>
          <cell r="AB586">
            <v>0.33333333333333331</v>
          </cell>
          <cell r="AC586">
            <v>0</v>
          </cell>
          <cell r="AD586">
            <v>1</v>
          </cell>
          <cell r="AE586" t="str">
            <v>OSM</v>
          </cell>
          <cell r="AF586">
            <v>100</v>
          </cell>
          <cell r="AG586" t="str">
            <v>동일모자</v>
          </cell>
          <cell r="AH586">
            <v>17</v>
          </cell>
          <cell r="AI586">
            <v>17</v>
          </cell>
          <cell r="AJ586" t="str">
            <v>M</v>
          </cell>
          <cell r="AK586" t="str">
            <v>CN</v>
          </cell>
          <cell r="AL586">
            <v>1</v>
          </cell>
          <cell r="AM586">
            <v>49000</v>
          </cell>
          <cell r="AN586">
            <v>41820</v>
          </cell>
          <cell r="AO586">
            <v>7424.242424242424</v>
          </cell>
          <cell r="AP586">
            <v>7292.26</v>
          </cell>
          <cell r="AQ586">
            <v>-131.9824242424238</v>
          </cell>
          <cell r="AR586">
            <v>0</v>
          </cell>
          <cell r="AS586">
            <v>1160</v>
          </cell>
          <cell r="AT586">
            <v>20</v>
          </cell>
          <cell r="AU586">
            <v>1180</v>
          </cell>
          <cell r="AV586">
            <v>4.9000000000000004</v>
          </cell>
          <cell r="AW586">
            <v>0</v>
          </cell>
        </row>
        <row r="587">
          <cell r="Z587" t="str">
            <v>SWKSNF5506PK</v>
          </cell>
          <cell r="AA587" t="str">
            <v/>
          </cell>
          <cell r="AB587">
            <v>0.33333333333333331</v>
          </cell>
          <cell r="AC587">
            <v>0</v>
          </cell>
          <cell r="AD587">
            <v>1</v>
          </cell>
          <cell r="AE587" t="str">
            <v>OML</v>
          </cell>
          <cell r="AF587">
            <v>50</v>
          </cell>
          <cell r="AG587" t="str">
            <v>동일모자</v>
          </cell>
          <cell r="AH587">
            <v>17</v>
          </cell>
          <cell r="AI587">
            <v>17</v>
          </cell>
          <cell r="AJ587" t="str">
            <v>M</v>
          </cell>
          <cell r="AK587" t="str">
            <v>CN</v>
          </cell>
          <cell r="AL587">
            <v>1</v>
          </cell>
          <cell r="AM587">
            <v>49000</v>
          </cell>
          <cell r="AN587">
            <v>41820</v>
          </cell>
          <cell r="AO587">
            <v>7424.242424242424</v>
          </cell>
          <cell r="AP587">
            <v>7292.26</v>
          </cell>
          <cell r="AQ587">
            <v>-131.9824242424238</v>
          </cell>
          <cell r="AR587">
            <v>0</v>
          </cell>
          <cell r="AS587">
            <v>1160</v>
          </cell>
          <cell r="AT587">
            <v>20</v>
          </cell>
          <cell r="AU587">
            <v>1180</v>
          </cell>
          <cell r="AV587">
            <v>4.9000000000000004</v>
          </cell>
          <cell r="AW587">
            <v>0</v>
          </cell>
        </row>
        <row r="588">
          <cell r="Z588" t="str">
            <v>SWKSNF5506PK</v>
          </cell>
          <cell r="AA588" t="str">
            <v/>
          </cell>
          <cell r="AB588">
            <v>0.33333333333333331</v>
          </cell>
          <cell r="AC588">
            <v>0</v>
          </cell>
          <cell r="AD588">
            <v>1</v>
          </cell>
          <cell r="AE588" t="str">
            <v>XSS</v>
          </cell>
          <cell r="AF588">
            <v>300</v>
          </cell>
          <cell r="AG588" t="str">
            <v>동일모자</v>
          </cell>
          <cell r="AH588">
            <v>17</v>
          </cell>
          <cell r="AI588">
            <v>17</v>
          </cell>
          <cell r="AJ588" t="str">
            <v>M</v>
          </cell>
          <cell r="AK588" t="str">
            <v>CN</v>
          </cell>
          <cell r="AL588">
            <v>1</v>
          </cell>
          <cell r="AM588">
            <v>49000</v>
          </cell>
          <cell r="AN588">
            <v>41820</v>
          </cell>
          <cell r="AO588">
            <v>7424.242424242424</v>
          </cell>
          <cell r="AP588">
            <v>7292.26</v>
          </cell>
          <cell r="AQ588">
            <v>-131.9824242424238</v>
          </cell>
          <cell r="AR588">
            <v>0</v>
          </cell>
          <cell r="AS588">
            <v>1160</v>
          </cell>
          <cell r="AT588">
            <v>20</v>
          </cell>
          <cell r="AU588">
            <v>1180</v>
          </cell>
          <cell r="AV588">
            <v>4.9000000000000004</v>
          </cell>
          <cell r="AW588">
            <v>0</v>
          </cell>
        </row>
        <row r="589">
          <cell r="Z589" t="str">
            <v>SWKSNF5514PK</v>
          </cell>
          <cell r="AA589" t="str">
            <v/>
          </cell>
          <cell r="AB589">
            <v>0.5</v>
          </cell>
          <cell r="AC589">
            <v>0</v>
          </cell>
          <cell r="AD589">
            <v>1</v>
          </cell>
          <cell r="AE589" t="str">
            <v>OSM</v>
          </cell>
          <cell r="AF589">
            <v>300</v>
          </cell>
          <cell r="AG589" t="str">
            <v>동일모자</v>
          </cell>
          <cell r="AH589">
            <v>17</v>
          </cell>
          <cell r="AI589">
            <v>17</v>
          </cell>
          <cell r="AJ589" t="str">
            <v>M</v>
          </cell>
          <cell r="AK589" t="str">
            <v>CN</v>
          </cell>
          <cell r="AL589">
            <v>1</v>
          </cell>
          <cell r="AM589">
            <v>49000</v>
          </cell>
          <cell r="AN589">
            <v>41820</v>
          </cell>
          <cell r="AO589">
            <v>7424.242424242424</v>
          </cell>
          <cell r="AP589">
            <v>7292.26</v>
          </cell>
          <cell r="AQ589">
            <v>-131.9824242424238</v>
          </cell>
          <cell r="AR589">
            <v>0</v>
          </cell>
          <cell r="AS589">
            <v>1160</v>
          </cell>
          <cell r="AT589">
            <v>20</v>
          </cell>
          <cell r="AU589">
            <v>1180</v>
          </cell>
          <cell r="AV589">
            <v>4.9000000000000004</v>
          </cell>
          <cell r="AW589">
            <v>0</v>
          </cell>
        </row>
        <row r="590">
          <cell r="Z590" t="str">
            <v>SWKSNF5514PK</v>
          </cell>
          <cell r="AA590" t="str">
            <v/>
          </cell>
          <cell r="AB590">
            <v>0.5</v>
          </cell>
          <cell r="AC590">
            <v>0</v>
          </cell>
          <cell r="AD590">
            <v>1</v>
          </cell>
          <cell r="AE590" t="str">
            <v>OML</v>
          </cell>
          <cell r="AF590">
            <v>150</v>
          </cell>
          <cell r="AG590" t="str">
            <v>동일모자</v>
          </cell>
          <cell r="AH590">
            <v>17</v>
          </cell>
          <cell r="AI590">
            <v>17</v>
          </cell>
          <cell r="AJ590" t="str">
            <v>M</v>
          </cell>
          <cell r="AK590" t="str">
            <v>CN</v>
          </cell>
          <cell r="AL590">
            <v>1</v>
          </cell>
          <cell r="AM590">
            <v>49000</v>
          </cell>
          <cell r="AN590">
            <v>41820</v>
          </cell>
          <cell r="AO590">
            <v>7424.242424242424</v>
          </cell>
          <cell r="AP590">
            <v>7292.26</v>
          </cell>
          <cell r="AQ590">
            <v>-131.9824242424238</v>
          </cell>
          <cell r="AR590">
            <v>0</v>
          </cell>
          <cell r="AS590">
            <v>1160</v>
          </cell>
          <cell r="AT590">
            <v>20</v>
          </cell>
          <cell r="AU590">
            <v>1180</v>
          </cell>
          <cell r="AV590">
            <v>4.9000000000000004</v>
          </cell>
          <cell r="AW590">
            <v>0</v>
          </cell>
        </row>
        <row r="591">
          <cell r="Z591" t="str">
            <v>SWKERF5515PK</v>
          </cell>
          <cell r="AA591" t="str">
            <v/>
          </cell>
          <cell r="AB591">
            <v>0.5</v>
          </cell>
          <cell r="AC591">
            <v>0</v>
          </cell>
          <cell r="AD591">
            <v>1</v>
          </cell>
          <cell r="AE591" t="str">
            <v>OSM</v>
          </cell>
          <cell r="AF591">
            <v>100</v>
          </cell>
          <cell r="AG591" t="str">
            <v>동일모자</v>
          </cell>
          <cell r="AH591">
            <v>17</v>
          </cell>
          <cell r="AI591">
            <v>17</v>
          </cell>
          <cell r="AJ591" t="str">
            <v>M</v>
          </cell>
          <cell r="AK591" t="str">
            <v>CN</v>
          </cell>
          <cell r="AL591">
            <v>1</v>
          </cell>
          <cell r="AM591">
            <v>55000</v>
          </cell>
          <cell r="AN591">
            <v>41820</v>
          </cell>
          <cell r="AO591">
            <v>8333.3333333333321</v>
          </cell>
          <cell r="AP591">
            <v>10473.130000000001</v>
          </cell>
          <cell r="AQ591">
            <v>2139.7966666666689</v>
          </cell>
          <cell r="AR591">
            <v>0</v>
          </cell>
          <cell r="AS591">
            <v>1160</v>
          </cell>
          <cell r="AT591">
            <v>20</v>
          </cell>
          <cell r="AU591">
            <v>1180</v>
          </cell>
          <cell r="AV591">
            <v>7.45</v>
          </cell>
          <cell r="AW591">
            <v>0</v>
          </cell>
        </row>
        <row r="592">
          <cell r="Z592" t="str">
            <v>SWKERF5515PK</v>
          </cell>
          <cell r="AA592" t="str">
            <v/>
          </cell>
          <cell r="AB592">
            <v>0.5</v>
          </cell>
          <cell r="AC592">
            <v>0</v>
          </cell>
          <cell r="AD592">
            <v>1</v>
          </cell>
          <cell r="AE592" t="str">
            <v>OML</v>
          </cell>
          <cell r="AF592">
            <v>50</v>
          </cell>
          <cell r="AG592" t="str">
            <v>동일모자</v>
          </cell>
          <cell r="AH592">
            <v>17</v>
          </cell>
          <cell r="AI592">
            <v>17</v>
          </cell>
          <cell r="AJ592" t="str">
            <v>M</v>
          </cell>
          <cell r="AK592" t="str">
            <v>CN</v>
          </cell>
          <cell r="AL592">
            <v>1</v>
          </cell>
          <cell r="AM592">
            <v>55000</v>
          </cell>
          <cell r="AN592">
            <v>41820</v>
          </cell>
          <cell r="AO592">
            <v>8333.3333333333321</v>
          </cell>
          <cell r="AP592">
            <v>10473.130000000001</v>
          </cell>
          <cell r="AQ592">
            <v>2139.7966666666689</v>
          </cell>
          <cell r="AR592">
            <v>0</v>
          </cell>
          <cell r="AS592">
            <v>1160</v>
          </cell>
          <cell r="AT592">
            <v>20</v>
          </cell>
          <cell r="AU592">
            <v>1180</v>
          </cell>
          <cell r="AV592">
            <v>7.45</v>
          </cell>
          <cell r="AW592">
            <v>0</v>
          </cell>
        </row>
        <row r="593">
          <cell r="Z593" t="str">
            <v>SWKERF5516PK</v>
          </cell>
          <cell r="AA593" t="str">
            <v/>
          </cell>
          <cell r="AB593">
            <v>0.33333333333333331</v>
          </cell>
          <cell r="AC593">
            <v>0</v>
          </cell>
          <cell r="AD593">
            <v>1</v>
          </cell>
          <cell r="AE593" t="str">
            <v>OSM</v>
          </cell>
          <cell r="AF593">
            <v>100</v>
          </cell>
          <cell r="AG593" t="str">
            <v>동일모자</v>
          </cell>
          <cell r="AH593">
            <v>17</v>
          </cell>
          <cell r="AI593">
            <v>17</v>
          </cell>
          <cell r="AJ593" t="str">
            <v>M</v>
          </cell>
          <cell r="AK593" t="str">
            <v>CN</v>
          </cell>
          <cell r="AL593">
            <v>1</v>
          </cell>
          <cell r="AM593">
            <v>55000</v>
          </cell>
          <cell r="AN593">
            <v>41820</v>
          </cell>
          <cell r="AO593">
            <v>8333.3333333333321</v>
          </cell>
          <cell r="AP593">
            <v>9038.6200000000008</v>
          </cell>
          <cell r="AQ593">
            <v>705.28666666666868</v>
          </cell>
          <cell r="AR593">
            <v>0</v>
          </cell>
          <cell r="AS593">
            <v>1160</v>
          </cell>
          <cell r="AT593">
            <v>20</v>
          </cell>
          <cell r="AU593">
            <v>1180</v>
          </cell>
          <cell r="AV593">
            <v>6.3</v>
          </cell>
          <cell r="AW593">
            <v>0</v>
          </cell>
        </row>
        <row r="594">
          <cell r="Z594" t="str">
            <v>SWKERF5516PK</v>
          </cell>
          <cell r="AA594" t="str">
            <v/>
          </cell>
          <cell r="AB594">
            <v>0.33333333333333331</v>
          </cell>
          <cell r="AC594">
            <v>0</v>
          </cell>
          <cell r="AD594">
            <v>1</v>
          </cell>
          <cell r="AE594" t="str">
            <v>OML</v>
          </cell>
          <cell r="AF594">
            <v>50</v>
          </cell>
          <cell r="AG594" t="str">
            <v>동일모자</v>
          </cell>
          <cell r="AH594">
            <v>17</v>
          </cell>
          <cell r="AI594">
            <v>17</v>
          </cell>
          <cell r="AJ594" t="str">
            <v>M</v>
          </cell>
          <cell r="AK594" t="str">
            <v>CN</v>
          </cell>
          <cell r="AL594">
            <v>1</v>
          </cell>
          <cell r="AM594">
            <v>55000</v>
          </cell>
          <cell r="AN594">
            <v>41820</v>
          </cell>
          <cell r="AO594">
            <v>8333.3333333333321</v>
          </cell>
          <cell r="AP594">
            <v>9038.6200000000008</v>
          </cell>
          <cell r="AQ594">
            <v>705.28666666666868</v>
          </cell>
          <cell r="AR594">
            <v>0</v>
          </cell>
          <cell r="AS594">
            <v>1160</v>
          </cell>
          <cell r="AT594">
            <v>20</v>
          </cell>
          <cell r="AU594">
            <v>1180</v>
          </cell>
          <cell r="AV594">
            <v>6.3</v>
          </cell>
          <cell r="AW594">
            <v>0</v>
          </cell>
        </row>
        <row r="595">
          <cell r="Z595" t="str">
            <v>SWKERF5516PK</v>
          </cell>
          <cell r="AA595" t="str">
            <v/>
          </cell>
          <cell r="AB595">
            <v>0.33333333333333331</v>
          </cell>
          <cell r="AC595">
            <v>0</v>
          </cell>
          <cell r="AD595">
            <v>1</v>
          </cell>
          <cell r="AE595" t="str">
            <v>XSS</v>
          </cell>
          <cell r="AF595">
            <v>250</v>
          </cell>
          <cell r="AG595" t="str">
            <v>동일모자</v>
          </cell>
          <cell r="AH595">
            <v>17</v>
          </cell>
          <cell r="AI595">
            <v>17</v>
          </cell>
          <cell r="AJ595" t="str">
            <v>M</v>
          </cell>
          <cell r="AK595" t="str">
            <v>CN</v>
          </cell>
          <cell r="AL595">
            <v>1</v>
          </cell>
          <cell r="AM595">
            <v>55000</v>
          </cell>
          <cell r="AN595">
            <v>41820</v>
          </cell>
          <cell r="AO595">
            <v>8333.3333333333321</v>
          </cell>
          <cell r="AP595">
            <v>9038.6200000000008</v>
          </cell>
          <cell r="AQ595">
            <v>705.28666666666868</v>
          </cell>
          <cell r="AR595">
            <v>0</v>
          </cell>
          <cell r="AS595">
            <v>1160</v>
          </cell>
          <cell r="AT595">
            <v>20</v>
          </cell>
          <cell r="AU595">
            <v>1180</v>
          </cell>
          <cell r="AV595">
            <v>6.3</v>
          </cell>
          <cell r="AW595">
            <v>0</v>
          </cell>
        </row>
        <row r="596">
          <cell r="Z596" t="str">
            <v>SWKERF5536NY</v>
          </cell>
          <cell r="AA596" t="str">
            <v/>
          </cell>
          <cell r="AB596">
            <v>0.5</v>
          </cell>
          <cell r="AC596">
            <v>0</v>
          </cell>
          <cell r="AD596">
            <v>1</v>
          </cell>
          <cell r="AE596" t="str">
            <v>OSM</v>
          </cell>
          <cell r="AF596">
            <v>100</v>
          </cell>
          <cell r="AG596" t="str">
            <v>동일모자</v>
          </cell>
          <cell r="AH596">
            <v>17</v>
          </cell>
          <cell r="AI596">
            <v>17</v>
          </cell>
          <cell r="AJ596" t="str">
            <v>M</v>
          </cell>
          <cell r="AK596" t="str">
            <v>CN</v>
          </cell>
          <cell r="AL596">
            <v>1</v>
          </cell>
          <cell r="AM596">
            <v>55000</v>
          </cell>
          <cell r="AN596">
            <v>41820</v>
          </cell>
          <cell r="AO596">
            <v>8333.3333333333321</v>
          </cell>
          <cell r="AP596">
            <v>9475.2100000000009</v>
          </cell>
          <cell r="AQ596">
            <v>1141.8766666666688</v>
          </cell>
          <cell r="AR596">
            <v>0</v>
          </cell>
          <cell r="AS596">
            <v>1160</v>
          </cell>
          <cell r="AT596">
            <v>20</v>
          </cell>
          <cell r="AU596">
            <v>1180</v>
          </cell>
          <cell r="AV596">
            <v>6.65</v>
          </cell>
          <cell r="AW596">
            <v>0</v>
          </cell>
        </row>
        <row r="597">
          <cell r="Z597" t="str">
            <v>SWKERF5536NY</v>
          </cell>
          <cell r="AA597" t="str">
            <v/>
          </cell>
          <cell r="AB597">
            <v>0.5</v>
          </cell>
          <cell r="AC597">
            <v>0</v>
          </cell>
          <cell r="AD597">
            <v>1</v>
          </cell>
          <cell r="AE597" t="str">
            <v>OML</v>
          </cell>
          <cell r="AF597">
            <v>50</v>
          </cell>
          <cell r="AG597" t="str">
            <v>동일모자</v>
          </cell>
          <cell r="AH597">
            <v>17</v>
          </cell>
          <cell r="AI597">
            <v>17</v>
          </cell>
          <cell r="AJ597" t="str">
            <v>M</v>
          </cell>
          <cell r="AK597" t="str">
            <v>CN</v>
          </cell>
          <cell r="AL597">
            <v>1</v>
          </cell>
          <cell r="AM597">
            <v>55000</v>
          </cell>
          <cell r="AN597">
            <v>41820</v>
          </cell>
          <cell r="AO597">
            <v>8333.3333333333321</v>
          </cell>
          <cell r="AP597">
            <v>9475.2100000000009</v>
          </cell>
          <cell r="AQ597">
            <v>1141.8766666666688</v>
          </cell>
          <cell r="AR597">
            <v>0</v>
          </cell>
          <cell r="AS597">
            <v>1160</v>
          </cell>
          <cell r="AT597">
            <v>20</v>
          </cell>
          <cell r="AU597">
            <v>1180</v>
          </cell>
          <cell r="AV597">
            <v>6.65</v>
          </cell>
          <cell r="AW597">
            <v>0</v>
          </cell>
        </row>
        <row r="598">
          <cell r="Z598" t="str">
            <v>SWKERF5535PP</v>
          </cell>
          <cell r="AA598" t="str">
            <v/>
          </cell>
          <cell r="AB598">
            <v>0.5</v>
          </cell>
          <cell r="AC598">
            <v>0</v>
          </cell>
          <cell r="AD598">
            <v>1</v>
          </cell>
          <cell r="AE598" t="str">
            <v>OSM</v>
          </cell>
          <cell r="AF598">
            <v>250</v>
          </cell>
          <cell r="AG598" t="str">
            <v>동일모자</v>
          </cell>
          <cell r="AH598">
            <v>17</v>
          </cell>
          <cell r="AI598">
            <v>17</v>
          </cell>
          <cell r="AJ598" t="str">
            <v>M</v>
          </cell>
          <cell r="AK598" t="str">
            <v>CN</v>
          </cell>
          <cell r="AL598">
            <v>1</v>
          </cell>
          <cell r="AM598">
            <v>55000</v>
          </cell>
          <cell r="AN598">
            <v>41820</v>
          </cell>
          <cell r="AO598">
            <v>8333.3333333333321</v>
          </cell>
          <cell r="AP598">
            <v>9225.7300000000014</v>
          </cell>
          <cell r="AQ598">
            <v>892.39666666666926</v>
          </cell>
          <cell r="AR598">
            <v>0</v>
          </cell>
          <cell r="AS598">
            <v>1160</v>
          </cell>
          <cell r="AT598">
            <v>20</v>
          </cell>
          <cell r="AU598">
            <v>1180</v>
          </cell>
          <cell r="AV598">
            <v>6.45</v>
          </cell>
          <cell r="AW598">
            <v>0</v>
          </cell>
        </row>
        <row r="599">
          <cell r="Z599" t="str">
            <v>SWKERF5535PP</v>
          </cell>
          <cell r="AA599" t="str">
            <v/>
          </cell>
          <cell r="AB599">
            <v>0.5</v>
          </cell>
          <cell r="AC599">
            <v>0</v>
          </cell>
          <cell r="AD599">
            <v>1</v>
          </cell>
          <cell r="AE599" t="str">
            <v>OML</v>
          </cell>
          <cell r="AF599">
            <v>100</v>
          </cell>
          <cell r="AG599" t="str">
            <v>동일모자</v>
          </cell>
          <cell r="AH599">
            <v>17</v>
          </cell>
          <cell r="AI599">
            <v>17</v>
          </cell>
          <cell r="AJ599" t="str">
            <v>M</v>
          </cell>
          <cell r="AK599" t="str">
            <v>CN</v>
          </cell>
          <cell r="AL599">
            <v>1</v>
          </cell>
          <cell r="AM599">
            <v>55000</v>
          </cell>
          <cell r="AN599">
            <v>41820</v>
          </cell>
          <cell r="AO599">
            <v>8333.3333333333321</v>
          </cell>
          <cell r="AP599">
            <v>9225.7300000000014</v>
          </cell>
          <cell r="AQ599">
            <v>892.39666666666926</v>
          </cell>
          <cell r="AR599">
            <v>0</v>
          </cell>
          <cell r="AS599">
            <v>1160</v>
          </cell>
          <cell r="AT599">
            <v>20</v>
          </cell>
          <cell r="AU599">
            <v>1180</v>
          </cell>
          <cell r="AV599">
            <v>6.45</v>
          </cell>
          <cell r="AW599">
            <v>0</v>
          </cell>
        </row>
        <row r="600">
          <cell r="Z600" t="str">
            <v/>
          </cell>
          <cell r="AA600" t="str">
            <v>R1</v>
          </cell>
          <cell r="AB600">
            <v>6.9999999999999991</v>
          </cell>
          <cell r="AC600">
            <v>0</v>
          </cell>
          <cell r="AD600">
            <v>1</v>
          </cell>
          <cell r="AI600" t="str">
            <v/>
          </cell>
          <cell r="AL600" t="str">
            <v/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 t="str">
            <v/>
          </cell>
          <cell r="AU600">
            <v>0</v>
          </cell>
          <cell r="AV600">
            <v>0</v>
          </cell>
          <cell r="AW600">
            <v>0</v>
          </cell>
        </row>
        <row r="601">
          <cell r="Z601" t="str">
            <v>SWKSNF5507NY</v>
          </cell>
          <cell r="AA601" t="str">
            <v/>
          </cell>
          <cell r="AB601">
            <v>0.5</v>
          </cell>
          <cell r="AC601">
            <v>0</v>
          </cell>
          <cell r="AD601">
            <v>1</v>
          </cell>
          <cell r="AE601" t="str">
            <v>OSM</v>
          </cell>
          <cell r="AF601">
            <v>120</v>
          </cell>
          <cell r="AG601" t="str">
            <v>성진</v>
          </cell>
          <cell r="AH601">
            <v>6</v>
          </cell>
          <cell r="AI601" t="str">
            <v>06</v>
          </cell>
          <cell r="AJ601" t="str">
            <v>M</v>
          </cell>
          <cell r="AK601" t="str">
            <v>BG</v>
          </cell>
          <cell r="AL601">
            <v>1</v>
          </cell>
          <cell r="AM601">
            <v>45000</v>
          </cell>
          <cell r="AN601">
            <v>41820</v>
          </cell>
          <cell r="AO601">
            <v>6818.1818181818171</v>
          </cell>
          <cell r="AP601">
            <v>7872.2500000000009</v>
          </cell>
          <cell r="AQ601">
            <v>1054.0681818181838</v>
          </cell>
          <cell r="AR601">
            <v>0</v>
          </cell>
          <cell r="AS601">
            <v>980</v>
          </cell>
          <cell r="AT601">
            <v>20</v>
          </cell>
          <cell r="AU601">
            <v>1000</v>
          </cell>
          <cell r="AV601">
            <v>5.95</v>
          </cell>
          <cell r="AW601">
            <v>0</v>
          </cell>
        </row>
        <row r="602">
          <cell r="Z602" t="str">
            <v>SWKSNF5507NY</v>
          </cell>
          <cell r="AA602" t="str">
            <v/>
          </cell>
          <cell r="AB602">
            <v>0.5</v>
          </cell>
          <cell r="AC602">
            <v>0</v>
          </cell>
          <cell r="AD602">
            <v>1</v>
          </cell>
          <cell r="AE602" t="str">
            <v>OML</v>
          </cell>
          <cell r="AF602">
            <v>60</v>
          </cell>
          <cell r="AG602" t="str">
            <v>성진</v>
          </cell>
          <cell r="AH602">
            <v>6</v>
          </cell>
          <cell r="AI602" t="str">
            <v>06</v>
          </cell>
          <cell r="AJ602" t="str">
            <v>M</v>
          </cell>
          <cell r="AK602" t="str">
            <v>BG</v>
          </cell>
          <cell r="AL602">
            <v>1</v>
          </cell>
          <cell r="AM602">
            <v>45000</v>
          </cell>
          <cell r="AN602">
            <v>41820</v>
          </cell>
          <cell r="AO602">
            <v>6818.1818181818171</v>
          </cell>
          <cell r="AP602">
            <v>7872.2500000000009</v>
          </cell>
          <cell r="AQ602">
            <v>1054.0681818181838</v>
          </cell>
          <cell r="AR602">
            <v>0</v>
          </cell>
          <cell r="AS602">
            <v>980</v>
          </cell>
          <cell r="AT602">
            <v>20</v>
          </cell>
          <cell r="AU602">
            <v>1000</v>
          </cell>
          <cell r="AV602">
            <v>5.95</v>
          </cell>
          <cell r="AW602">
            <v>0</v>
          </cell>
        </row>
        <row r="603">
          <cell r="Z603" t="str">
            <v>SWKSNF5507PK</v>
          </cell>
          <cell r="AA603" t="str">
            <v/>
          </cell>
          <cell r="AB603">
            <v>0.33333333333333331</v>
          </cell>
          <cell r="AC603">
            <v>0</v>
          </cell>
          <cell r="AD603">
            <v>1</v>
          </cell>
          <cell r="AE603" t="str">
            <v>OSM</v>
          </cell>
          <cell r="AF603">
            <v>120</v>
          </cell>
          <cell r="AG603" t="str">
            <v>성진</v>
          </cell>
          <cell r="AH603">
            <v>6</v>
          </cell>
          <cell r="AI603" t="str">
            <v>06</v>
          </cell>
          <cell r="AJ603" t="str">
            <v>M</v>
          </cell>
          <cell r="AK603" t="str">
            <v>BG</v>
          </cell>
          <cell r="AL603">
            <v>1</v>
          </cell>
          <cell r="AM603">
            <v>45000</v>
          </cell>
          <cell r="AN603">
            <v>41820</v>
          </cell>
          <cell r="AO603">
            <v>6818.1818181818171</v>
          </cell>
          <cell r="AP603">
            <v>7872.2500000000009</v>
          </cell>
          <cell r="AQ603">
            <v>1054.0681818181838</v>
          </cell>
          <cell r="AR603">
            <v>0</v>
          </cell>
          <cell r="AS603">
            <v>980</v>
          </cell>
          <cell r="AT603">
            <v>20</v>
          </cell>
          <cell r="AU603">
            <v>1000</v>
          </cell>
          <cell r="AV603">
            <v>5.95</v>
          </cell>
          <cell r="AW603">
            <v>0</v>
          </cell>
        </row>
        <row r="604">
          <cell r="Z604" t="str">
            <v>SWKSNF5507PK</v>
          </cell>
          <cell r="AA604" t="str">
            <v/>
          </cell>
          <cell r="AB604">
            <v>0.33333333333333331</v>
          </cell>
          <cell r="AC604">
            <v>0</v>
          </cell>
          <cell r="AD604">
            <v>1</v>
          </cell>
          <cell r="AE604" t="str">
            <v>OML</v>
          </cell>
          <cell r="AF604">
            <v>60</v>
          </cell>
          <cell r="AG604" t="str">
            <v>성진</v>
          </cell>
          <cell r="AH604">
            <v>6</v>
          </cell>
          <cell r="AI604" t="str">
            <v>06</v>
          </cell>
          <cell r="AJ604" t="str">
            <v>M</v>
          </cell>
          <cell r="AK604" t="str">
            <v>BG</v>
          </cell>
          <cell r="AL604">
            <v>1</v>
          </cell>
          <cell r="AM604">
            <v>45000</v>
          </cell>
          <cell r="AN604">
            <v>41820</v>
          </cell>
          <cell r="AO604">
            <v>6818.1818181818171</v>
          </cell>
          <cell r="AP604">
            <v>7872.2500000000009</v>
          </cell>
          <cell r="AQ604">
            <v>1054.0681818181838</v>
          </cell>
          <cell r="AR604">
            <v>0</v>
          </cell>
          <cell r="AS604">
            <v>980</v>
          </cell>
          <cell r="AT604">
            <v>20</v>
          </cell>
          <cell r="AU604">
            <v>1000</v>
          </cell>
          <cell r="AV604">
            <v>5.95</v>
          </cell>
          <cell r="AW604">
            <v>0</v>
          </cell>
        </row>
        <row r="605">
          <cell r="Z605" t="str">
            <v>SWKSNF5507PK</v>
          </cell>
          <cell r="AA605" t="str">
            <v/>
          </cell>
          <cell r="AB605">
            <v>0.33333333333333331</v>
          </cell>
          <cell r="AC605">
            <v>0</v>
          </cell>
          <cell r="AD605">
            <v>1</v>
          </cell>
          <cell r="AE605" t="str">
            <v>XSS</v>
          </cell>
          <cell r="AF605">
            <v>300</v>
          </cell>
          <cell r="AG605" t="str">
            <v>성진</v>
          </cell>
          <cell r="AH605">
            <v>6</v>
          </cell>
          <cell r="AI605" t="str">
            <v>06</v>
          </cell>
          <cell r="AJ605" t="str">
            <v>M</v>
          </cell>
          <cell r="AK605" t="str">
            <v>BG</v>
          </cell>
          <cell r="AL605">
            <v>1</v>
          </cell>
          <cell r="AM605">
            <v>45000</v>
          </cell>
          <cell r="AN605">
            <v>41820</v>
          </cell>
          <cell r="AO605">
            <v>6818.1818181818171</v>
          </cell>
          <cell r="AP605">
            <v>7872.2500000000009</v>
          </cell>
          <cell r="AQ605">
            <v>1054.0681818181838</v>
          </cell>
          <cell r="AR605">
            <v>0</v>
          </cell>
          <cell r="AS605">
            <v>980</v>
          </cell>
          <cell r="AT605">
            <v>20</v>
          </cell>
          <cell r="AU605">
            <v>1000</v>
          </cell>
          <cell r="AV605">
            <v>5.95</v>
          </cell>
          <cell r="AW605">
            <v>0</v>
          </cell>
        </row>
        <row r="606">
          <cell r="Z606" t="str">
            <v>SWKSNF5507BL</v>
          </cell>
          <cell r="AA606" t="str">
            <v/>
          </cell>
          <cell r="AB606">
            <v>1</v>
          </cell>
          <cell r="AC606">
            <v>0</v>
          </cell>
          <cell r="AD606">
            <v>1</v>
          </cell>
          <cell r="AE606" t="str">
            <v>XSS</v>
          </cell>
          <cell r="AF606">
            <v>300</v>
          </cell>
          <cell r="AG606" t="str">
            <v>성진</v>
          </cell>
          <cell r="AH606">
            <v>6</v>
          </cell>
          <cell r="AI606" t="str">
            <v>06</v>
          </cell>
          <cell r="AJ606" t="str">
            <v>M</v>
          </cell>
          <cell r="AK606" t="str">
            <v>BG</v>
          </cell>
          <cell r="AL606">
            <v>1</v>
          </cell>
          <cell r="AM606">
            <v>45000</v>
          </cell>
          <cell r="AN606">
            <v>41820</v>
          </cell>
          <cell r="AO606">
            <v>6818.1818181818171</v>
          </cell>
          <cell r="AP606">
            <v>7930.0000000000009</v>
          </cell>
          <cell r="AQ606">
            <v>1111.8181818181838</v>
          </cell>
          <cell r="AR606">
            <v>0</v>
          </cell>
          <cell r="AS606">
            <v>980</v>
          </cell>
          <cell r="AT606">
            <v>20</v>
          </cell>
          <cell r="AU606">
            <v>1000</v>
          </cell>
          <cell r="AV606">
            <v>6</v>
          </cell>
          <cell r="AW606">
            <v>0</v>
          </cell>
        </row>
        <row r="607">
          <cell r="Z607" t="str">
            <v>SWKSNF5508NY</v>
          </cell>
          <cell r="AA607" t="str">
            <v/>
          </cell>
          <cell r="AB607">
            <v>0.5</v>
          </cell>
          <cell r="AC607">
            <v>0</v>
          </cell>
          <cell r="AD607">
            <v>1</v>
          </cell>
          <cell r="AE607" t="str">
            <v>OSM</v>
          </cell>
          <cell r="AF607">
            <v>100</v>
          </cell>
          <cell r="AG607" t="str">
            <v>성진</v>
          </cell>
          <cell r="AH607">
            <v>6</v>
          </cell>
          <cell r="AI607" t="str">
            <v>06</v>
          </cell>
          <cell r="AJ607" t="str">
            <v>M</v>
          </cell>
          <cell r="AK607" t="str">
            <v>BG</v>
          </cell>
          <cell r="AL607">
            <v>1</v>
          </cell>
          <cell r="AM607">
            <v>45000</v>
          </cell>
          <cell r="AN607">
            <v>41820</v>
          </cell>
          <cell r="AO607">
            <v>6818.1818181818171</v>
          </cell>
          <cell r="AP607">
            <v>8276.5</v>
          </cell>
          <cell r="AQ607">
            <v>1458.3181818181829</v>
          </cell>
          <cell r="AR607">
            <v>0</v>
          </cell>
          <cell r="AS607">
            <v>980</v>
          </cell>
          <cell r="AT607">
            <v>20</v>
          </cell>
          <cell r="AU607">
            <v>1000</v>
          </cell>
          <cell r="AV607">
            <v>6.3</v>
          </cell>
          <cell r="AW607">
            <v>0</v>
          </cell>
        </row>
        <row r="608">
          <cell r="Z608" t="str">
            <v>SWKSNF5508NY</v>
          </cell>
          <cell r="AA608" t="str">
            <v/>
          </cell>
          <cell r="AB608">
            <v>0.5</v>
          </cell>
          <cell r="AC608">
            <v>0</v>
          </cell>
          <cell r="AD608">
            <v>1</v>
          </cell>
          <cell r="AE608" t="str">
            <v>OML</v>
          </cell>
          <cell r="AF608">
            <v>50</v>
          </cell>
          <cell r="AG608" t="str">
            <v>성진</v>
          </cell>
          <cell r="AH608">
            <v>6</v>
          </cell>
          <cell r="AI608" t="str">
            <v>06</v>
          </cell>
          <cell r="AJ608" t="str">
            <v>M</v>
          </cell>
          <cell r="AK608" t="str">
            <v>BG</v>
          </cell>
          <cell r="AL608">
            <v>1</v>
          </cell>
          <cell r="AM608">
            <v>45000</v>
          </cell>
          <cell r="AN608">
            <v>41820</v>
          </cell>
          <cell r="AO608">
            <v>6818.1818181818171</v>
          </cell>
          <cell r="AP608">
            <v>8276.5</v>
          </cell>
          <cell r="AQ608">
            <v>1458.3181818181829</v>
          </cell>
          <cell r="AR608">
            <v>0</v>
          </cell>
          <cell r="AS608">
            <v>980</v>
          </cell>
          <cell r="AT608">
            <v>20</v>
          </cell>
          <cell r="AU608">
            <v>1000</v>
          </cell>
          <cell r="AV608">
            <v>6.3</v>
          </cell>
          <cell r="AW608">
            <v>0</v>
          </cell>
        </row>
        <row r="609">
          <cell r="Z609" t="str">
            <v>SWKSNF5508PK</v>
          </cell>
          <cell r="AA609" t="str">
            <v/>
          </cell>
          <cell r="AB609">
            <v>0.33333333333333331</v>
          </cell>
          <cell r="AC609">
            <v>0</v>
          </cell>
          <cell r="AD609">
            <v>1</v>
          </cell>
          <cell r="AE609" t="str">
            <v>OSM</v>
          </cell>
          <cell r="AF609">
            <v>100</v>
          </cell>
          <cell r="AG609" t="str">
            <v>성진</v>
          </cell>
          <cell r="AH609">
            <v>6</v>
          </cell>
          <cell r="AI609" t="str">
            <v>06</v>
          </cell>
          <cell r="AJ609" t="str">
            <v>M</v>
          </cell>
          <cell r="AK609" t="str">
            <v>BG</v>
          </cell>
          <cell r="AL609">
            <v>1</v>
          </cell>
          <cell r="AM609">
            <v>45000</v>
          </cell>
          <cell r="AN609">
            <v>41820</v>
          </cell>
          <cell r="AO609">
            <v>6818.1818181818171</v>
          </cell>
          <cell r="AP609">
            <v>8276.5</v>
          </cell>
          <cell r="AQ609">
            <v>1458.3181818181829</v>
          </cell>
          <cell r="AR609">
            <v>0</v>
          </cell>
          <cell r="AS609">
            <v>980</v>
          </cell>
          <cell r="AT609">
            <v>20</v>
          </cell>
          <cell r="AU609">
            <v>1000</v>
          </cell>
          <cell r="AV609">
            <v>6.3</v>
          </cell>
          <cell r="AW609">
            <v>0</v>
          </cell>
        </row>
        <row r="610">
          <cell r="Z610" t="str">
            <v>SWKSNF5508PK</v>
          </cell>
          <cell r="AA610" t="str">
            <v/>
          </cell>
          <cell r="AB610">
            <v>0.33333333333333331</v>
          </cell>
          <cell r="AC610">
            <v>0</v>
          </cell>
          <cell r="AD610">
            <v>1</v>
          </cell>
          <cell r="AE610" t="str">
            <v>OML</v>
          </cell>
          <cell r="AF610">
            <v>50</v>
          </cell>
          <cell r="AG610" t="str">
            <v>성진</v>
          </cell>
          <cell r="AH610">
            <v>6</v>
          </cell>
          <cell r="AI610" t="str">
            <v>06</v>
          </cell>
          <cell r="AJ610" t="str">
            <v>M</v>
          </cell>
          <cell r="AK610" t="str">
            <v>BG</v>
          </cell>
          <cell r="AL610">
            <v>1</v>
          </cell>
          <cell r="AM610">
            <v>45000</v>
          </cell>
          <cell r="AN610">
            <v>41820</v>
          </cell>
          <cell r="AO610">
            <v>6818.1818181818171</v>
          </cell>
          <cell r="AP610">
            <v>8276.5</v>
          </cell>
          <cell r="AQ610">
            <v>1458.3181818181829</v>
          </cell>
          <cell r="AR610">
            <v>0</v>
          </cell>
          <cell r="AS610">
            <v>980</v>
          </cell>
          <cell r="AT610">
            <v>20</v>
          </cell>
          <cell r="AU610">
            <v>1000</v>
          </cell>
          <cell r="AV610">
            <v>6.3</v>
          </cell>
          <cell r="AW610">
            <v>0</v>
          </cell>
        </row>
        <row r="611">
          <cell r="Z611" t="str">
            <v>SWKSNF5508PK</v>
          </cell>
          <cell r="AA611" t="str">
            <v/>
          </cell>
          <cell r="AB611">
            <v>0.33333333333333331</v>
          </cell>
          <cell r="AC611">
            <v>0</v>
          </cell>
          <cell r="AD611">
            <v>1</v>
          </cell>
          <cell r="AE611" t="str">
            <v>XSS</v>
          </cell>
          <cell r="AF611">
            <v>300</v>
          </cell>
          <cell r="AG611" t="str">
            <v>성진</v>
          </cell>
          <cell r="AH611">
            <v>6</v>
          </cell>
          <cell r="AI611" t="str">
            <v>06</v>
          </cell>
          <cell r="AJ611" t="str">
            <v>M</v>
          </cell>
          <cell r="AK611" t="str">
            <v>BG</v>
          </cell>
          <cell r="AL611">
            <v>1</v>
          </cell>
          <cell r="AM611">
            <v>45000</v>
          </cell>
          <cell r="AN611">
            <v>41820</v>
          </cell>
          <cell r="AO611">
            <v>6818.1818181818171</v>
          </cell>
          <cell r="AP611">
            <v>8276.5</v>
          </cell>
          <cell r="AQ611">
            <v>1458.3181818181829</v>
          </cell>
          <cell r="AR611">
            <v>0</v>
          </cell>
          <cell r="AS611">
            <v>980</v>
          </cell>
          <cell r="AT611">
            <v>20</v>
          </cell>
          <cell r="AU611">
            <v>1000</v>
          </cell>
          <cell r="AV611">
            <v>6.3</v>
          </cell>
          <cell r="AW611">
            <v>0</v>
          </cell>
        </row>
        <row r="612">
          <cell r="Z612" t="str">
            <v>SWKSNF5508RE</v>
          </cell>
          <cell r="AA612" t="str">
            <v/>
          </cell>
          <cell r="AB612">
            <v>1</v>
          </cell>
          <cell r="AC612">
            <v>0</v>
          </cell>
          <cell r="AD612">
            <v>1</v>
          </cell>
          <cell r="AE612" t="str">
            <v>XSS</v>
          </cell>
          <cell r="AF612">
            <v>300</v>
          </cell>
          <cell r="AG612" t="str">
            <v>성진</v>
          </cell>
          <cell r="AH612">
            <v>6</v>
          </cell>
          <cell r="AI612" t="str">
            <v>06</v>
          </cell>
          <cell r="AJ612" t="str">
            <v>M</v>
          </cell>
          <cell r="AK612" t="str">
            <v>BG</v>
          </cell>
          <cell r="AL612">
            <v>1</v>
          </cell>
          <cell r="AM612">
            <v>45000</v>
          </cell>
          <cell r="AN612">
            <v>41820</v>
          </cell>
          <cell r="AO612">
            <v>6818.1818181818171</v>
          </cell>
          <cell r="AP612">
            <v>8161.0000000000009</v>
          </cell>
          <cell r="AQ612">
            <v>1342.8181818181838</v>
          </cell>
          <cell r="AR612">
            <v>0</v>
          </cell>
          <cell r="AS612">
            <v>980</v>
          </cell>
          <cell r="AT612">
            <v>20</v>
          </cell>
          <cell r="AU612">
            <v>1000</v>
          </cell>
          <cell r="AV612">
            <v>6.2</v>
          </cell>
          <cell r="AW612">
            <v>0</v>
          </cell>
        </row>
        <row r="613">
          <cell r="Z613" t="str">
            <v>SWKSNF5515OR</v>
          </cell>
          <cell r="AA613" t="str">
            <v/>
          </cell>
          <cell r="AB613">
            <v>0.5</v>
          </cell>
          <cell r="AC613">
            <v>0</v>
          </cell>
          <cell r="AD613">
            <v>1</v>
          </cell>
          <cell r="AE613" t="str">
            <v>OSM</v>
          </cell>
          <cell r="AF613">
            <v>250</v>
          </cell>
          <cell r="AG613" t="str">
            <v>성진</v>
          </cell>
          <cell r="AH613">
            <v>6</v>
          </cell>
          <cell r="AI613" t="str">
            <v>06</v>
          </cell>
          <cell r="AJ613" t="str">
            <v>M</v>
          </cell>
          <cell r="AK613" t="str">
            <v>BG</v>
          </cell>
          <cell r="AL613">
            <v>1</v>
          </cell>
          <cell r="AM613">
            <v>45000</v>
          </cell>
          <cell r="AN613">
            <v>41820</v>
          </cell>
          <cell r="AO613">
            <v>6818.1818181818171</v>
          </cell>
          <cell r="AP613">
            <v>7583.5</v>
          </cell>
          <cell r="AQ613">
            <v>765.31818181818289</v>
          </cell>
          <cell r="AR613">
            <v>0</v>
          </cell>
          <cell r="AS613">
            <v>980</v>
          </cell>
          <cell r="AT613">
            <v>20</v>
          </cell>
          <cell r="AU613">
            <v>1000</v>
          </cell>
          <cell r="AV613">
            <v>5.7</v>
          </cell>
          <cell r="AW613">
            <v>0</v>
          </cell>
        </row>
        <row r="614">
          <cell r="Z614" t="str">
            <v>SWKSNF5515OR</v>
          </cell>
          <cell r="AA614" t="str">
            <v/>
          </cell>
          <cell r="AB614">
            <v>0.5</v>
          </cell>
          <cell r="AC614">
            <v>0</v>
          </cell>
          <cell r="AD614">
            <v>1</v>
          </cell>
          <cell r="AE614" t="str">
            <v>OML</v>
          </cell>
          <cell r="AF614">
            <v>100</v>
          </cell>
          <cell r="AG614" t="str">
            <v>성진</v>
          </cell>
          <cell r="AH614">
            <v>6</v>
          </cell>
          <cell r="AI614" t="str">
            <v>06</v>
          </cell>
          <cell r="AJ614" t="str">
            <v>M</v>
          </cell>
          <cell r="AK614" t="str">
            <v>BG</v>
          </cell>
          <cell r="AL614">
            <v>1</v>
          </cell>
          <cell r="AM614">
            <v>45000</v>
          </cell>
          <cell r="AN614">
            <v>41820</v>
          </cell>
          <cell r="AO614">
            <v>6818.1818181818171</v>
          </cell>
          <cell r="AP614">
            <v>7583.5</v>
          </cell>
          <cell r="AQ614">
            <v>765.31818181818289</v>
          </cell>
          <cell r="AR614">
            <v>0</v>
          </cell>
          <cell r="AS614">
            <v>980</v>
          </cell>
          <cell r="AT614">
            <v>20</v>
          </cell>
          <cell r="AU614">
            <v>1000</v>
          </cell>
          <cell r="AV614">
            <v>5.7</v>
          </cell>
          <cell r="AW614">
            <v>0</v>
          </cell>
        </row>
        <row r="615">
          <cell r="Z615" t="str">
            <v/>
          </cell>
          <cell r="AA615" t="str">
            <v>R1</v>
          </cell>
          <cell r="AB615">
            <v>6.9999999999999991</v>
          </cell>
          <cell r="AC615">
            <v>0</v>
          </cell>
          <cell r="AD615">
            <v>1</v>
          </cell>
          <cell r="AI615" t="str">
            <v/>
          </cell>
          <cell r="AL615" t="str">
            <v/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 t="str">
            <v/>
          </cell>
          <cell r="AU615">
            <v>0</v>
          </cell>
          <cell r="AV615">
            <v>0</v>
          </cell>
          <cell r="AW615">
            <v>0</v>
          </cell>
        </row>
        <row r="616">
          <cell r="Z616" t="str">
            <v>SWKERF5517PK</v>
          </cell>
          <cell r="AA616" t="str">
            <v/>
          </cell>
          <cell r="AB616">
            <v>0.33333333333333331</v>
          </cell>
          <cell r="AC616">
            <v>0</v>
          </cell>
          <cell r="AD616">
            <v>1</v>
          </cell>
          <cell r="AE616" t="str">
            <v>OSM</v>
          </cell>
          <cell r="AF616">
            <v>100</v>
          </cell>
          <cell r="AG616" t="str">
            <v>성진</v>
          </cell>
          <cell r="AH616">
            <v>7</v>
          </cell>
          <cell r="AI616" t="str">
            <v>07</v>
          </cell>
          <cell r="AJ616" t="str">
            <v>M</v>
          </cell>
          <cell r="AK616" t="str">
            <v>BG</v>
          </cell>
          <cell r="AL616">
            <v>1</v>
          </cell>
          <cell r="AM616">
            <v>55000</v>
          </cell>
          <cell r="AN616">
            <v>41820</v>
          </cell>
          <cell r="AO616">
            <v>8333.3333333333321</v>
          </cell>
          <cell r="AP616">
            <v>9778</v>
          </cell>
          <cell r="AQ616">
            <v>1444.6666666666679</v>
          </cell>
          <cell r="AR616">
            <v>0</v>
          </cell>
          <cell r="AS616">
            <v>980</v>
          </cell>
          <cell r="AT616">
            <v>20</v>
          </cell>
          <cell r="AU616">
            <v>1000</v>
          </cell>
          <cell r="AV616">
            <v>7.6</v>
          </cell>
          <cell r="AW616">
            <v>0</v>
          </cell>
        </row>
        <row r="617">
          <cell r="Z617" t="str">
            <v>SWKERF5517PK</v>
          </cell>
          <cell r="AA617" t="str">
            <v/>
          </cell>
          <cell r="AB617">
            <v>0.33333333333333331</v>
          </cell>
          <cell r="AC617">
            <v>0</v>
          </cell>
          <cell r="AD617">
            <v>1</v>
          </cell>
          <cell r="AE617" t="str">
            <v>OML</v>
          </cell>
          <cell r="AF617">
            <v>50</v>
          </cell>
          <cell r="AG617" t="str">
            <v>성진</v>
          </cell>
          <cell r="AH617">
            <v>7</v>
          </cell>
          <cell r="AI617" t="str">
            <v>07</v>
          </cell>
          <cell r="AJ617" t="str">
            <v>M</v>
          </cell>
          <cell r="AK617" t="str">
            <v>BG</v>
          </cell>
          <cell r="AL617">
            <v>1</v>
          </cell>
          <cell r="AM617">
            <v>55000</v>
          </cell>
          <cell r="AN617">
            <v>41820</v>
          </cell>
          <cell r="AO617">
            <v>8333.3333333333321</v>
          </cell>
          <cell r="AP617">
            <v>9778</v>
          </cell>
          <cell r="AQ617">
            <v>1444.6666666666679</v>
          </cell>
          <cell r="AR617">
            <v>0</v>
          </cell>
          <cell r="AS617">
            <v>980</v>
          </cell>
          <cell r="AT617">
            <v>20</v>
          </cell>
          <cell r="AU617">
            <v>1000</v>
          </cell>
          <cell r="AV617">
            <v>7.6</v>
          </cell>
          <cell r="AW617">
            <v>0</v>
          </cell>
        </row>
        <row r="618">
          <cell r="Z618" t="str">
            <v>SWKERF5517PK</v>
          </cell>
          <cell r="AA618" t="str">
            <v/>
          </cell>
          <cell r="AB618">
            <v>0.33333333333333331</v>
          </cell>
          <cell r="AC618">
            <v>0</v>
          </cell>
          <cell r="AD618">
            <v>1</v>
          </cell>
          <cell r="AE618" t="str">
            <v>XSS</v>
          </cell>
          <cell r="AF618">
            <v>250</v>
          </cell>
          <cell r="AG618" t="str">
            <v>성진</v>
          </cell>
          <cell r="AH618">
            <v>7</v>
          </cell>
          <cell r="AI618" t="str">
            <v>07</v>
          </cell>
          <cell r="AJ618" t="str">
            <v>M</v>
          </cell>
          <cell r="AK618" t="str">
            <v>BG</v>
          </cell>
          <cell r="AL618">
            <v>1</v>
          </cell>
          <cell r="AM618">
            <v>55000</v>
          </cell>
          <cell r="AN618">
            <v>41820</v>
          </cell>
          <cell r="AO618">
            <v>8333.3333333333321</v>
          </cell>
          <cell r="AP618">
            <v>9778</v>
          </cell>
          <cell r="AQ618">
            <v>1444.6666666666679</v>
          </cell>
          <cell r="AR618">
            <v>0</v>
          </cell>
          <cell r="AS618">
            <v>980</v>
          </cell>
          <cell r="AT618">
            <v>20</v>
          </cell>
          <cell r="AU618">
            <v>1000</v>
          </cell>
          <cell r="AV618">
            <v>7.6</v>
          </cell>
          <cell r="AW618">
            <v>0</v>
          </cell>
        </row>
        <row r="619">
          <cell r="Z619" t="str">
            <v/>
          </cell>
          <cell r="AA619" t="str">
            <v>R1</v>
          </cell>
          <cell r="AB619">
            <v>1</v>
          </cell>
          <cell r="AC619">
            <v>0</v>
          </cell>
          <cell r="AD619">
            <v>1</v>
          </cell>
          <cell r="AI619" t="str">
            <v/>
          </cell>
          <cell r="AL619" t="str">
            <v/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 t="str">
            <v/>
          </cell>
          <cell r="AU619">
            <v>0</v>
          </cell>
          <cell r="AV619">
            <v>0</v>
          </cell>
          <cell r="AW619">
            <v>0</v>
          </cell>
        </row>
        <row r="620">
          <cell r="Z620" t="str">
            <v>SMKSNF5516RE</v>
          </cell>
          <cell r="AA620" t="str">
            <v/>
          </cell>
          <cell r="AB620">
            <v>0.5</v>
          </cell>
          <cell r="AC620" t="str">
            <v>겉감1: 폴리에스터 100%겉감2: 폴리에스터100%</v>
          </cell>
          <cell r="AD620">
            <v>1</v>
          </cell>
          <cell r="AE620" t="str">
            <v>OSM</v>
          </cell>
          <cell r="AF620">
            <v>300</v>
          </cell>
          <cell r="AG620" t="str">
            <v>QF</v>
          </cell>
          <cell r="AH620">
            <v>7</v>
          </cell>
          <cell r="AI620" t="str">
            <v>07</v>
          </cell>
          <cell r="AJ620" t="str">
            <v>M</v>
          </cell>
          <cell r="AK620" t="str">
            <v>CN</v>
          </cell>
          <cell r="AL620">
            <v>1</v>
          </cell>
          <cell r="AM620">
            <v>39000</v>
          </cell>
          <cell r="AN620">
            <v>41820</v>
          </cell>
          <cell r="AO620">
            <v>3939.3939393939386</v>
          </cell>
          <cell r="AP620">
            <v>5563.82</v>
          </cell>
          <cell r="AQ620">
            <v>1624.4260606060611</v>
          </cell>
          <cell r="AR620">
            <v>0</v>
          </cell>
          <cell r="AS620">
            <v>180</v>
          </cell>
          <cell r="AT620">
            <v>20</v>
          </cell>
          <cell r="AU620">
            <v>200</v>
          </cell>
          <cell r="AV620">
            <v>4.3</v>
          </cell>
          <cell r="AW620">
            <v>0</v>
          </cell>
        </row>
        <row r="621">
          <cell r="Z621" t="str">
            <v>SMKSNF5516RE</v>
          </cell>
          <cell r="AA621" t="str">
            <v/>
          </cell>
          <cell r="AB621">
            <v>0.5</v>
          </cell>
          <cell r="AC621" t="str">
            <v>겉감1: 폴리에스터 100%겉감2: 폴리에스터100%</v>
          </cell>
          <cell r="AD621">
            <v>1</v>
          </cell>
          <cell r="AE621" t="str">
            <v>OML</v>
          </cell>
          <cell r="AF621">
            <v>150</v>
          </cell>
          <cell r="AG621" t="str">
            <v>QF</v>
          </cell>
          <cell r="AH621">
            <v>7</v>
          </cell>
          <cell r="AI621" t="str">
            <v>07</v>
          </cell>
          <cell r="AJ621" t="str">
            <v>M</v>
          </cell>
          <cell r="AK621" t="str">
            <v>CN</v>
          </cell>
          <cell r="AL621">
            <v>1</v>
          </cell>
          <cell r="AM621">
            <v>39000</v>
          </cell>
          <cell r="AN621">
            <v>41820</v>
          </cell>
          <cell r="AO621">
            <v>3939.3939393939386</v>
          </cell>
          <cell r="AP621">
            <v>5563.82</v>
          </cell>
          <cell r="AQ621">
            <v>1624.4260606060611</v>
          </cell>
          <cell r="AR621">
            <v>0</v>
          </cell>
          <cell r="AS621">
            <v>180</v>
          </cell>
          <cell r="AT621">
            <v>20</v>
          </cell>
          <cell r="AU621">
            <v>200</v>
          </cell>
          <cell r="AV621">
            <v>4.3</v>
          </cell>
          <cell r="AW621">
            <v>0</v>
          </cell>
        </row>
        <row r="622">
          <cell r="Z622" t="str">
            <v>SMKSNF5517NY</v>
          </cell>
          <cell r="AA622" t="str">
            <v/>
          </cell>
          <cell r="AB622">
            <v>0.5</v>
          </cell>
          <cell r="AC622" t="str">
            <v>겉감1: 폴리에스터 100%겉감2: 폴리에스터100%</v>
          </cell>
          <cell r="AD622">
            <v>1</v>
          </cell>
          <cell r="AE622" t="str">
            <v>OSM</v>
          </cell>
          <cell r="AF622">
            <v>300</v>
          </cell>
          <cell r="AG622" t="str">
            <v>QF</v>
          </cell>
          <cell r="AH622">
            <v>7</v>
          </cell>
          <cell r="AI622" t="str">
            <v>07</v>
          </cell>
          <cell r="AJ622" t="str">
            <v>M</v>
          </cell>
          <cell r="AK622" t="str">
            <v>CN</v>
          </cell>
          <cell r="AL622">
            <v>1</v>
          </cell>
          <cell r="AM622">
            <v>39000</v>
          </cell>
          <cell r="AN622">
            <v>41820</v>
          </cell>
          <cell r="AO622">
            <v>3939.3939393939386</v>
          </cell>
          <cell r="AP622">
            <v>6128.5600000000013</v>
          </cell>
          <cell r="AQ622">
            <v>2189.1660606060627</v>
          </cell>
          <cell r="AR622">
            <v>440</v>
          </cell>
          <cell r="AS622">
            <v>180</v>
          </cell>
          <cell r="AT622">
            <v>20</v>
          </cell>
          <cell r="AU622">
            <v>640</v>
          </cell>
          <cell r="AV622">
            <v>4.4000000000000004</v>
          </cell>
          <cell r="AW622">
            <v>0</v>
          </cell>
        </row>
        <row r="623">
          <cell r="Z623" t="str">
            <v>SMKSNF5517NY</v>
          </cell>
          <cell r="AA623" t="str">
            <v/>
          </cell>
          <cell r="AB623">
            <v>0.5</v>
          </cell>
          <cell r="AC623" t="str">
            <v>겉감1: 폴리에스터 100%겉감2: 폴리에스터100%</v>
          </cell>
          <cell r="AD623">
            <v>1</v>
          </cell>
          <cell r="AE623" t="str">
            <v>OML</v>
          </cell>
          <cell r="AF623">
            <v>150</v>
          </cell>
          <cell r="AG623" t="str">
            <v>QF</v>
          </cell>
          <cell r="AH623">
            <v>7</v>
          </cell>
          <cell r="AI623" t="str">
            <v>07</v>
          </cell>
          <cell r="AJ623" t="str">
            <v>M</v>
          </cell>
          <cell r="AK623" t="str">
            <v>CN</v>
          </cell>
          <cell r="AL623">
            <v>1</v>
          </cell>
          <cell r="AM623">
            <v>39000</v>
          </cell>
          <cell r="AN623">
            <v>41820</v>
          </cell>
          <cell r="AO623">
            <v>3939.3939393939386</v>
          </cell>
          <cell r="AP623">
            <v>6128.5600000000013</v>
          </cell>
          <cell r="AQ623">
            <v>2189.1660606060627</v>
          </cell>
          <cell r="AR623">
            <v>440</v>
          </cell>
          <cell r="AS623">
            <v>180</v>
          </cell>
          <cell r="AT623">
            <v>20</v>
          </cell>
          <cell r="AU623">
            <v>640</v>
          </cell>
          <cell r="AV623">
            <v>4.4000000000000004</v>
          </cell>
          <cell r="AW623">
            <v>0</v>
          </cell>
        </row>
        <row r="624">
          <cell r="Z624" t="str">
            <v>SMKERF5518PK</v>
          </cell>
          <cell r="AA624" t="str">
            <v/>
          </cell>
          <cell r="AB624">
            <v>0.5</v>
          </cell>
          <cell r="AC624" t="str">
            <v>겉감1:울50 폴리에스터50겉감2:울50 폴리에스터50겉감3:폴리에스터100</v>
          </cell>
          <cell r="AD624">
            <v>1</v>
          </cell>
          <cell r="AE624" t="str">
            <v>OSM</v>
          </cell>
          <cell r="AF624">
            <v>250</v>
          </cell>
          <cell r="AG624" t="str">
            <v>QF</v>
          </cell>
          <cell r="AH624">
            <v>7</v>
          </cell>
          <cell r="AI624" t="str">
            <v>07</v>
          </cell>
          <cell r="AJ624" t="str">
            <v>M</v>
          </cell>
          <cell r="AK624" t="str">
            <v>CN</v>
          </cell>
          <cell r="AL624">
            <v>1</v>
          </cell>
          <cell r="AM624">
            <v>49000</v>
          </cell>
          <cell r="AN624">
            <v>41820</v>
          </cell>
          <cell r="AO624">
            <v>4949.4949494949497</v>
          </cell>
          <cell r="AP624">
            <v>6811.2200000000012</v>
          </cell>
          <cell r="AQ624">
            <v>1861.7250505050515</v>
          </cell>
          <cell r="AR624">
            <v>0</v>
          </cell>
          <cell r="AS624">
            <v>180</v>
          </cell>
          <cell r="AT624">
            <v>20</v>
          </cell>
          <cell r="AU624">
            <v>200</v>
          </cell>
          <cell r="AV624">
            <v>5.3</v>
          </cell>
          <cell r="AW624">
            <v>0</v>
          </cell>
        </row>
        <row r="625">
          <cell r="Z625" t="str">
            <v>SMKERF5518PK</v>
          </cell>
          <cell r="AA625" t="str">
            <v/>
          </cell>
          <cell r="AB625">
            <v>0.5</v>
          </cell>
          <cell r="AC625" t="str">
            <v>겉감1:울50 폴리에스터50겉감2:울50 폴리에스터50겉감3:폴리에스터100</v>
          </cell>
          <cell r="AD625">
            <v>1</v>
          </cell>
          <cell r="AE625" t="str">
            <v>OML</v>
          </cell>
          <cell r="AF625">
            <v>100</v>
          </cell>
          <cell r="AG625" t="str">
            <v>QF</v>
          </cell>
          <cell r="AH625">
            <v>7</v>
          </cell>
          <cell r="AI625" t="str">
            <v>07</v>
          </cell>
          <cell r="AJ625" t="str">
            <v>M</v>
          </cell>
          <cell r="AK625" t="str">
            <v>CN</v>
          </cell>
          <cell r="AL625">
            <v>1</v>
          </cell>
          <cell r="AM625">
            <v>49000</v>
          </cell>
          <cell r="AN625">
            <v>41820</v>
          </cell>
          <cell r="AO625">
            <v>4949.4949494949497</v>
          </cell>
          <cell r="AP625">
            <v>6811.2200000000012</v>
          </cell>
          <cell r="AQ625">
            <v>1861.7250505050515</v>
          </cell>
          <cell r="AR625">
            <v>0</v>
          </cell>
          <cell r="AS625">
            <v>180</v>
          </cell>
          <cell r="AT625">
            <v>20</v>
          </cell>
          <cell r="AU625">
            <v>200</v>
          </cell>
          <cell r="AV625">
            <v>5.3</v>
          </cell>
          <cell r="AW625">
            <v>0</v>
          </cell>
        </row>
        <row r="626">
          <cell r="Z626" t="str">
            <v>SMKERF5520BK</v>
          </cell>
          <cell r="AA626" t="str">
            <v/>
          </cell>
          <cell r="AB626">
            <v>0.5</v>
          </cell>
          <cell r="AC626" t="str">
            <v>겉감1:폴리에스터100겉감2:폴리우레탄100겉감3:폴리에스터100</v>
          </cell>
          <cell r="AD626">
            <v>1</v>
          </cell>
          <cell r="AE626" t="str">
            <v>OSM</v>
          </cell>
          <cell r="AF626">
            <v>250</v>
          </cell>
          <cell r="AG626" t="str">
            <v>QF</v>
          </cell>
          <cell r="AH626">
            <v>7</v>
          </cell>
          <cell r="AI626" t="str">
            <v>07</v>
          </cell>
          <cell r="AJ626" t="str">
            <v>M</v>
          </cell>
          <cell r="AK626" t="str">
            <v>CN</v>
          </cell>
          <cell r="AL626">
            <v>1</v>
          </cell>
          <cell r="AM626">
            <v>49000</v>
          </cell>
          <cell r="AN626">
            <v>41820</v>
          </cell>
          <cell r="AO626">
            <v>4949.4949494949497</v>
          </cell>
          <cell r="AP626">
            <v>6187.52</v>
          </cell>
          <cell r="AQ626">
            <v>1238.0250505050508</v>
          </cell>
          <cell r="AR626">
            <v>0</v>
          </cell>
          <cell r="AS626">
            <v>180</v>
          </cell>
          <cell r="AT626">
            <v>20</v>
          </cell>
          <cell r="AU626">
            <v>200</v>
          </cell>
          <cell r="AV626">
            <v>4.8</v>
          </cell>
          <cell r="AW626">
            <v>0</v>
          </cell>
        </row>
        <row r="627">
          <cell r="Z627" t="str">
            <v>SMKERF5520BK</v>
          </cell>
          <cell r="AA627" t="str">
            <v/>
          </cell>
          <cell r="AB627">
            <v>0.5</v>
          </cell>
          <cell r="AC627" t="str">
            <v>겉감1:폴리에스터100겉감2:폴리우레탄100겉감3:폴리에스터100</v>
          </cell>
          <cell r="AD627">
            <v>1</v>
          </cell>
          <cell r="AE627" t="str">
            <v>OML</v>
          </cell>
          <cell r="AF627">
            <v>100</v>
          </cell>
          <cell r="AG627" t="str">
            <v>QF</v>
          </cell>
          <cell r="AH627">
            <v>7</v>
          </cell>
          <cell r="AI627" t="str">
            <v>07</v>
          </cell>
          <cell r="AJ627" t="str">
            <v>M</v>
          </cell>
          <cell r="AK627" t="str">
            <v>CN</v>
          </cell>
          <cell r="AL627">
            <v>1</v>
          </cell>
          <cell r="AM627">
            <v>49000</v>
          </cell>
          <cell r="AN627">
            <v>41820</v>
          </cell>
          <cell r="AO627">
            <v>4949.4949494949497</v>
          </cell>
          <cell r="AP627">
            <v>6187.52</v>
          </cell>
          <cell r="AQ627">
            <v>1238.0250505050508</v>
          </cell>
          <cell r="AR627">
            <v>0</v>
          </cell>
          <cell r="AS627">
            <v>180</v>
          </cell>
          <cell r="AT627">
            <v>20</v>
          </cell>
          <cell r="AU627">
            <v>200</v>
          </cell>
          <cell r="AV627">
            <v>4.8</v>
          </cell>
          <cell r="AW627">
            <v>0</v>
          </cell>
        </row>
        <row r="628">
          <cell r="Z628" t="str">
            <v>SMKERF5521NY</v>
          </cell>
          <cell r="AA628" t="str">
            <v/>
          </cell>
          <cell r="AB628">
            <v>0.5</v>
          </cell>
          <cell r="AC628" t="str">
            <v>겉감1:울60 폴리에스터40겉감2:폴리에스터100겉감3:폴리에스터100</v>
          </cell>
          <cell r="AD628">
            <v>1</v>
          </cell>
          <cell r="AE628" t="str">
            <v>OSM</v>
          </cell>
          <cell r="AF628">
            <v>80</v>
          </cell>
          <cell r="AG628" t="str">
            <v>QF</v>
          </cell>
          <cell r="AH628">
            <v>7</v>
          </cell>
          <cell r="AI628" t="str">
            <v>07</v>
          </cell>
          <cell r="AJ628" t="str">
            <v>M</v>
          </cell>
          <cell r="AK628" t="str">
            <v>CN</v>
          </cell>
          <cell r="AL628">
            <v>1</v>
          </cell>
          <cell r="AM628">
            <v>49000</v>
          </cell>
          <cell r="AN628">
            <v>41820</v>
          </cell>
          <cell r="AO628">
            <v>4949.4949494949497</v>
          </cell>
          <cell r="AP628">
            <v>6686.4800000000014</v>
          </cell>
          <cell r="AQ628">
            <v>1736.9850505050517</v>
          </cell>
          <cell r="AR628">
            <v>0</v>
          </cell>
          <cell r="AS628">
            <v>180</v>
          </cell>
          <cell r="AT628">
            <v>20</v>
          </cell>
          <cell r="AU628">
            <v>200</v>
          </cell>
          <cell r="AV628">
            <v>5.2</v>
          </cell>
          <cell r="AW628">
            <v>0</v>
          </cell>
        </row>
        <row r="629">
          <cell r="Z629" t="str">
            <v>SMKERF5521NY</v>
          </cell>
          <cell r="AA629" t="str">
            <v/>
          </cell>
          <cell r="AB629">
            <v>0.5</v>
          </cell>
          <cell r="AC629" t="str">
            <v>겉감1:울60 폴리에스터40겉감2:폴리에스터100겉감3:폴리에스터100</v>
          </cell>
          <cell r="AD629">
            <v>1</v>
          </cell>
          <cell r="AE629" t="str">
            <v>OML</v>
          </cell>
          <cell r="AF629">
            <v>40</v>
          </cell>
          <cell r="AG629" t="str">
            <v>QF</v>
          </cell>
          <cell r="AH629">
            <v>7</v>
          </cell>
          <cell r="AI629" t="str">
            <v>07</v>
          </cell>
          <cell r="AJ629" t="str">
            <v>M</v>
          </cell>
          <cell r="AK629" t="str">
            <v>CN</v>
          </cell>
          <cell r="AL629">
            <v>1</v>
          </cell>
          <cell r="AM629">
            <v>49000</v>
          </cell>
          <cell r="AN629">
            <v>41820</v>
          </cell>
          <cell r="AO629">
            <v>4949.4949494949497</v>
          </cell>
          <cell r="AP629">
            <v>6686.4800000000014</v>
          </cell>
          <cell r="AQ629">
            <v>1736.9850505050517</v>
          </cell>
          <cell r="AR629">
            <v>0</v>
          </cell>
          <cell r="AS629">
            <v>180</v>
          </cell>
          <cell r="AT629">
            <v>20</v>
          </cell>
          <cell r="AU629">
            <v>200</v>
          </cell>
          <cell r="AV629">
            <v>5.2</v>
          </cell>
          <cell r="AW629">
            <v>0</v>
          </cell>
        </row>
        <row r="630">
          <cell r="Z630" t="str">
            <v>SMKERF5522RE</v>
          </cell>
          <cell r="AA630" t="str">
            <v/>
          </cell>
          <cell r="AB630">
            <v>0.5</v>
          </cell>
          <cell r="AC630" t="str">
            <v>겉감1:울60 폴리에스터40겉감2:폴리에스터100겉감3:폴리에스터100</v>
          </cell>
          <cell r="AD630">
            <v>1</v>
          </cell>
          <cell r="AE630" t="str">
            <v>OSM</v>
          </cell>
          <cell r="AF630">
            <v>80</v>
          </cell>
          <cell r="AG630" t="str">
            <v>QF</v>
          </cell>
          <cell r="AH630">
            <v>7</v>
          </cell>
          <cell r="AI630" t="str">
            <v>07</v>
          </cell>
          <cell r="AJ630" t="str">
            <v>M</v>
          </cell>
          <cell r="AK630" t="str">
            <v>CN</v>
          </cell>
          <cell r="AL630">
            <v>1</v>
          </cell>
          <cell r="AM630">
            <v>49000</v>
          </cell>
          <cell r="AN630">
            <v>41820</v>
          </cell>
          <cell r="AO630">
            <v>4949.4949494949497</v>
          </cell>
          <cell r="AP630">
            <v>6686.4800000000014</v>
          </cell>
          <cell r="AQ630">
            <v>1736.9850505050517</v>
          </cell>
          <cell r="AR630">
            <v>0</v>
          </cell>
          <cell r="AS630">
            <v>180</v>
          </cell>
          <cell r="AT630">
            <v>20</v>
          </cell>
          <cell r="AU630">
            <v>200</v>
          </cell>
          <cell r="AV630">
            <v>5.2</v>
          </cell>
          <cell r="AW630">
            <v>0</v>
          </cell>
        </row>
        <row r="631">
          <cell r="Z631" t="str">
            <v>SMKERF5522RE</v>
          </cell>
          <cell r="AA631" t="str">
            <v/>
          </cell>
          <cell r="AB631">
            <v>0.5</v>
          </cell>
          <cell r="AC631" t="str">
            <v>겉감1:울60 폴리에스터40겉감2:폴리에스터100겉감3:폴리에스터100</v>
          </cell>
          <cell r="AD631">
            <v>1</v>
          </cell>
          <cell r="AE631" t="str">
            <v>OML</v>
          </cell>
          <cell r="AF631">
            <v>40</v>
          </cell>
          <cell r="AG631" t="str">
            <v>QF</v>
          </cell>
          <cell r="AH631">
            <v>7</v>
          </cell>
          <cell r="AI631" t="str">
            <v>07</v>
          </cell>
          <cell r="AJ631" t="str">
            <v>M</v>
          </cell>
          <cell r="AK631" t="str">
            <v>CN</v>
          </cell>
          <cell r="AL631">
            <v>1</v>
          </cell>
          <cell r="AM631">
            <v>49000</v>
          </cell>
          <cell r="AN631">
            <v>41820</v>
          </cell>
          <cell r="AO631">
            <v>4949.4949494949497</v>
          </cell>
          <cell r="AP631">
            <v>6686.4800000000014</v>
          </cell>
          <cell r="AQ631">
            <v>1736.9850505050517</v>
          </cell>
          <cell r="AR631">
            <v>0</v>
          </cell>
          <cell r="AS631">
            <v>180</v>
          </cell>
          <cell r="AT631">
            <v>20</v>
          </cell>
          <cell r="AU631">
            <v>200</v>
          </cell>
          <cell r="AV631">
            <v>5.2</v>
          </cell>
          <cell r="AW631">
            <v>0</v>
          </cell>
        </row>
        <row r="632">
          <cell r="Z632" t="str">
            <v/>
          </cell>
          <cell r="AA632" t="str">
            <v>R1</v>
          </cell>
          <cell r="AB632">
            <v>6</v>
          </cell>
          <cell r="AC632">
            <v>0</v>
          </cell>
          <cell r="AD632">
            <v>1</v>
          </cell>
          <cell r="AI632" t="str">
            <v/>
          </cell>
          <cell r="AL632" t="str">
            <v/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 t="str">
            <v/>
          </cell>
          <cell r="AU632">
            <v>0</v>
          </cell>
          <cell r="AV632">
            <v>0</v>
          </cell>
          <cell r="AW632">
            <v>0</v>
          </cell>
        </row>
        <row r="633">
          <cell r="Z633" t="str">
            <v>SMKBAF5526GY</v>
          </cell>
          <cell r="AA633" t="str">
            <v/>
          </cell>
          <cell r="AB633">
            <v>0.5</v>
          </cell>
          <cell r="AC633">
            <v>0</v>
          </cell>
          <cell r="AD633">
            <v>1</v>
          </cell>
          <cell r="AE633" t="str">
            <v>OSM</v>
          </cell>
          <cell r="AF633">
            <v>100</v>
          </cell>
          <cell r="AG633" t="str">
            <v>동일모자</v>
          </cell>
          <cell r="AH633">
            <v>18</v>
          </cell>
          <cell r="AI633">
            <v>18</v>
          </cell>
          <cell r="AJ633" t="str">
            <v>M</v>
          </cell>
          <cell r="AK633" t="str">
            <v>CN</v>
          </cell>
          <cell r="AL633">
            <v>1</v>
          </cell>
          <cell r="AM633">
            <v>43000</v>
          </cell>
          <cell r="AN633">
            <v>41820</v>
          </cell>
          <cell r="AO633">
            <v>6515.151515151515</v>
          </cell>
          <cell r="AP633">
            <v>6686.4800000000014</v>
          </cell>
          <cell r="AQ633">
            <v>171.32848484848637</v>
          </cell>
          <cell r="AR633">
            <v>0</v>
          </cell>
          <cell r="AS633">
            <v>180</v>
          </cell>
          <cell r="AT633">
            <v>20</v>
          </cell>
          <cell r="AU633">
            <v>200</v>
          </cell>
          <cell r="AV633">
            <v>5.2</v>
          </cell>
          <cell r="AW633">
            <v>0</v>
          </cell>
        </row>
        <row r="634">
          <cell r="Z634" t="str">
            <v>SMKBAF5526GY</v>
          </cell>
          <cell r="AA634" t="str">
            <v/>
          </cell>
          <cell r="AB634">
            <v>0.5</v>
          </cell>
          <cell r="AC634">
            <v>0</v>
          </cell>
          <cell r="AD634">
            <v>1</v>
          </cell>
          <cell r="AE634" t="str">
            <v>OML</v>
          </cell>
          <cell r="AF634">
            <v>50</v>
          </cell>
          <cell r="AG634" t="str">
            <v>동일모자</v>
          </cell>
          <cell r="AH634">
            <v>18</v>
          </cell>
          <cell r="AI634">
            <v>18</v>
          </cell>
          <cell r="AJ634" t="str">
            <v>M</v>
          </cell>
          <cell r="AK634" t="str">
            <v>CN</v>
          </cell>
          <cell r="AL634">
            <v>1</v>
          </cell>
          <cell r="AM634">
            <v>43000</v>
          </cell>
          <cell r="AN634">
            <v>41820</v>
          </cell>
          <cell r="AO634">
            <v>6515.151515151515</v>
          </cell>
          <cell r="AP634">
            <v>6686.4800000000014</v>
          </cell>
          <cell r="AQ634">
            <v>171.32848484848637</v>
          </cell>
          <cell r="AR634">
            <v>0</v>
          </cell>
          <cell r="AS634">
            <v>180</v>
          </cell>
          <cell r="AT634">
            <v>20</v>
          </cell>
          <cell r="AU634">
            <v>200</v>
          </cell>
          <cell r="AV634">
            <v>5.2</v>
          </cell>
          <cell r="AW634">
            <v>0</v>
          </cell>
        </row>
        <row r="635">
          <cell r="Z635" t="str">
            <v/>
          </cell>
          <cell r="AA635" t="str">
            <v>R1</v>
          </cell>
          <cell r="AB635">
            <v>1</v>
          </cell>
          <cell r="AC635">
            <v>0</v>
          </cell>
          <cell r="AD635">
            <v>1</v>
          </cell>
          <cell r="AI635" t="str">
            <v/>
          </cell>
          <cell r="AL635" t="str">
            <v/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 t="str">
            <v/>
          </cell>
          <cell r="AU635">
            <v>0</v>
          </cell>
          <cell r="AV635">
            <v>0</v>
          </cell>
          <cell r="AW635">
            <v>0</v>
          </cell>
        </row>
        <row r="636">
          <cell r="Z636" t="str">
            <v>SMKERF5529NY</v>
          </cell>
          <cell r="AA636" t="str">
            <v/>
          </cell>
          <cell r="AB636">
            <v>0.5</v>
          </cell>
          <cell r="AC636">
            <v>0</v>
          </cell>
          <cell r="AD636">
            <v>1</v>
          </cell>
          <cell r="AE636" t="str">
            <v>OSM</v>
          </cell>
          <cell r="AF636">
            <v>80</v>
          </cell>
          <cell r="AG636" t="str">
            <v>동일모자</v>
          </cell>
          <cell r="AH636">
            <v>19</v>
          </cell>
          <cell r="AI636">
            <v>19</v>
          </cell>
          <cell r="AJ636" t="str">
            <v>M</v>
          </cell>
          <cell r="AK636" t="str">
            <v>CN</v>
          </cell>
          <cell r="AL636">
            <v>1</v>
          </cell>
          <cell r="AM636">
            <v>45000</v>
          </cell>
          <cell r="AN636">
            <v>41820</v>
          </cell>
          <cell r="AO636">
            <v>6818.1818181818171</v>
          </cell>
          <cell r="AP636">
            <v>8807.0600000000013</v>
          </cell>
          <cell r="AQ636">
            <v>1988.8781818181842</v>
          </cell>
          <cell r="AR636">
            <v>0</v>
          </cell>
          <cell r="AS636">
            <v>180</v>
          </cell>
          <cell r="AT636">
            <v>20</v>
          </cell>
          <cell r="AU636">
            <v>200</v>
          </cell>
          <cell r="AV636">
            <v>6.9</v>
          </cell>
          <cell r="AW636">
            <v>0</v>
          </cell>
        </row>
        <row r="637">
          <cell r="Z637" t="str">
            <v>SMKERF5529NY</v>
          </cell>
          <cell r="AA637" t="str">
            <v/>
          </cell>
          <cell r="AB637">
            <v>0.5</v>
          </cell>
          <cell r="AC637">
            <v>0</v>
          </cell>
          <cell r="AD637">
            <v>1</v>
          </cell>
          <cell r="AE637" t="str">
            <v>OML</v>
          </cell>
          <cell r="AF637">
            <v>40</v>
          </cell>
          <cell r="AG637" t="str">
            <v>동일모자</v>
          </cell>
          <cell r="AH637">
            <v>19</v>
          </cell>
          <cell r="AI637">
            <v>19</v>
          </cell>
          <cell r="AJ637" t="str">
            <v>M</v>
          </cell>
          <cell r="AK637" t="str">
            <v>CN</v>
          </cell>
          <cell r="AL637">
            <v>1</v>
          </cell>
          <cell r="AM637">
            <v>45000</v>
          </cell>
          <cell r="AN637">
            <v>41820</v>
          </cell>
          <cell r="AO637">
            <v>6818.1818181818171</v>
          </cell>
          <cell r="AP637">
            <v>8807.0600000000013</v>
          </cell>
          <cell r="AQ637">
            <v>1988.8781818181842</v>
          </cell>
          <cell r="AR637">
            <v>0</v>
          </cell>
          <cell r="AS637">
            <v>180</v>
          </cell>
          <cell r="AT637">
            <v>20</v>
          </cell>
          <cell r="AU637">
            <v>200</v>
          </cell>
          <cell r="AV637">
            <v>6.9</v>
          </cell>
          <cell r="AW637">
            <v>0</v>
          </cell>
        </row>
        <row r="638">
          <cell r="Z638" t="str">
            <v/>
          </cell>
          <cell r="AA638" t="str">
            <v>R1</v>
          </cell>
          <cell r="AB638">
            <v>1</v>
          </cell>
          <cell r="AC638">
            <v>0</v>
          </cell>
          <cell r="AD638">
            <v>1</v>
          </cell>
          <cell r="AI638" t="str">
            <v/>
          </cell>
          <cell r="AL638" t="str">
            <v/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 t="str">
            <v/>
          </cell>
          <cell r="AU638">
            <v>0</v>
          </cell>
          <cell r="AV638">
            <v>0</v>
          </cell>
          <cell r="AW638">
            <v>0</v>
          </cell>
        </row>
        <row r="639">
          <cell r="Z639" t="str">
            <v>SMKFIF3705BK</v>
          </cell>
          <cell r="AA639" t="str">
            <v>R1</v>
          </cell>
          <cell r="AB639">
            <v>0.33333333333333331</v>
          </cell>
          <cell r="AC639">
            <v>0</v>
          </cell>
          <cell r="AD639">
            <v>1</v>
          </cell>
          <cell r="AE639" t="str">
            <v>OSM</v>
          </cell>
          <cell r="AF639">
            <v>200</v>
          </cell>
          <cell r="AG639" t="str">
            <v>성진</v>
          </cell>
          <cell r="AH639">
            <v>8</v>
          </cell>
          <cell r="AI639" t="str">
            <v>08</v>
          </cell>
          <cell r="AJ639" t="str">
            <v>M</v>
          </cell>
          <cell r="AK639" t="str">
            <v>BG</v>
          </cell>
          <cell r="AL639">
            <v>1</v>
          </cell>
          <cell r="AM639">
            <v>43000</v>
          </cell>
          <cell r="AN639">
            <v>41771</v>
          </cell>
          <cell r="AO639">
            <v>6515.151515151515</v>
          </cell>
          <cell r="AP639">
            <v>7063.75</v>
          </cell>
          <cell r="AQ639">
            <v>548.59848484848499</v>
          </cell>
          <cell r="AR639">
            <v>0</v>
          </cell>
          <cell r="AS639">
            <v>980</v>
          </cell>
          <cell r="AT639">
            <v>20</v>
          </cell>
          <cell r="AU639">
            <v>1000</v>
          </cell>
          <cell r="AV639">
            <v>5.25</v>
          </cell>
          <cell r="AW639">
            <v>0</v>
          </cell>
        </row>
        <row r="640">
          <cell r="Z640" t="str">
            <v>SMKFIF3705BK</v>
          </cell>
          <cell r="AA640" t="str">
            <v>R1</v>
          </cell>
          <cell r="AB640">
            <v>0.33333333333333331</v>
          </cell>
          <cell r="AC640">
            <v>0</v>
          </cell>
          <cell r="AD640">
            <v>1</v>
          </cell>
          <cell r="AE640" t="str">
            <v>OML</v>
          </cell>
          <cell r="AF640">
            <v>200</v>
          </cell>
          <cell r="AG640" t="str">
            <v>성진</v>
          </cell>
          <cell r="AH640">
            <v>8</v>
          </cell>
          <cell r="AI640" t="str">
            <v>08</v>
          </cell>
          <cell r="AJ640" t="str">
            <v>M</v>
          </cell>
          <cell r="AK640" t="str">
            <v>BG</v>
          </cell>
          <cell r="AL640">
            <v>1</v>
          </cell>
          <cell r="AM640">
            <v>43000</v>
          </cell>
          <cell r="AN640">
            <v>41771</v>
          </cell>
          <cell r="AO640">
            <v>6515.151515151515</v>
          </cell>
          <cell r="AP640">
            <v>7063.75</v>
          </cell>
          <cell r="AQ640">
            <v>548.59848484848499</v>
          </cell>
          <cell r="AR640">
            <v>0</v>
          </cell>
          <cell r="AS640">
            <v>980</v>
          </cell>
          <cell r="AT640">
            <v>20</v>
          </cell>
          <cell r="AU640">
            <v>1000</v>
          </cell>
          <cell r="AV640">
            <v>5.25</v>
          </cell>
          <cell r="AW640">
            <v>0</v>
          </cell>
        </row>
        <row r="641">
          <cell r="Z641" t="str">
            <v>SMKFIF3705BK</v>
          </cell>
          <cell r="AA641" t="str">
            <v>R1</v>
          </cell>
          <cell r="AB641">
            <v>0.33333333333333331</v>
          </cell>
          <cell r="AC641">
            <v>0</v>
          </cell>
          <cell r="AD641">
            <v>1</v>
          </cell>
          <cell r="AE641" t="str">
            <v>XSS</v>
          </cell>
          <cell r="AF641">
            <v>1000</v>
          </cell>
          <cell r="AG641" t="str">
            <v>성진</v>
          </cell>
          <cell r="AH641">
            <v>8</v>
          </cell>
          <cell r="AI641" t="str">
            <v>08</v>
          </cell>
          <cell r="AJ641" t="str">
            <v>M</v>
          </cell>
          <cell r="AK641" t="str">
            <v>BG</v>
          </cell>
          <cell r="AL641">
            <v>1</v>
          </cell>
          <cell r="AM641">
            <v>43000</v>
          </cell>
          <cell r="AN641">
            <v>41771</v>
          </cell>
          <cell r="AO641">
            <v>6515.151515151515</v>
          </cell>
          <cell r="AP641">
            <v>7063.75</v>
          </cell>
          <cell r="AQ641">
            <v>548.59848484848499</v>
          </cell>
          <cell r="AR641">
            <v>0</v>
          </cell>
          <cell r="AS641">
            <v>980</v>
          </cell>
          <cell r="AT641">
            <v>20</v>
          </cell>
          <cell r="AU641">
            <v>1000</v>
          </cell>
          <cell r="AV641">
            <v>5.25</v>
          </cell>
          <cell r="AW641">
            <v>0</v>
          </cell>
        </row>
        <row r="642">
          <cell r="Z642" t="str">
            <v/>
          </cell>
          <cell r="AA642" t="str">
            <v>R1</v>
          </cell>
          <cell r="AB642">
            <v>1</v>
          </cell>
          <cell r="AC642">
            <v>0</v>
          </cell>
          <cell r="AD642">
            <v>1</v>
          </cell>
          <cell r="AI642" t="str">
            <v/>
          </cell>
          <cell r="AL642" t="str">
            <v/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 t="str">
            <v/>
          </cell>
          <cell r="AU642">
            <v>0</v>
          </cell>
          <cell r="AV642">
            <v>0</v>
          </cell>
          <cell r="AW642">
            <v>0</v>
          </cell>
        </row>
        <row r="643">
          <cell r="Z643" t="str">
            <v>ELKBAF3841BK</v>
          </cell>
          <cell r="AA643" t="str">
            <v>R1</v>
          </cell>
          <cell r="AB643">
            <v>0.5</v>
          </cell>
          <cell r="AC643" t="str">
            <v>면100%</v>
          </cell>
          <cell r="AD643">
            <v>1</v>
          </cell>
          <cell r="AE643" t="str">
            <v>OSM</v>
          </cell>
          <cell r="AF643">
            <v>200</v>
          </cell>
          <cell r="AG643" t="str">
            <v>동일모자</v>
          </cell>
          <cell r="AH643">
            <v>20</v>
          </cell>
          <cell r="AI643">
            <v>20</v>
          </cell>
          <cell r="AJ643" t="str">
            <v>M</v>
          </cell>
          <cell r="AK643" t="str">
            <v>CN</v>
          </cell>
          <cell r="AL643">
            <v>1</v>
          </cell>
          <cell r="AM643">
            <v>53000</v>
          </cell>
          <cell r="AN643">
            <v>41772</v>
          </cell>
          <cell r="AO643">
            <v>8030.3030303030291</v>
          </cell>
          <cell r="AP643">
            <v>7130.1800000000012</v>
          </cell>
          <cell r="AQ643">
            <v>-900.12303030302792</v>
          </cell>
          <cell r="AR643">
            <v>0</v>
          </cell>
          <cell r="AS643">
            <v>0</v>
          </cell>
          <cell r="AT643">
            <v>20</v>
          </cell>
          <cell r="AU643">
            <v>20</v>
          </cell>
          <cell r="AV643">
            <v>5.7</v>
          </cell>
          <cell r="AW643">
            <v>0</v>
          </cell>
        </row>
        <row r="644">
          <cell r="Z644" t="str">
            <v>ELKBAF3841BK</v>
          </cell>
          <cell r="AA644" t="str">
            <v>R1</v>
          </cell>
          <cell r="AB644">
            <v>0.5</v>
          </cell>
          <cell r="AC644" t="str">
            <v>면100%</v>
          </cell>
          <cell r="AD644">
            <v>1</v>
          </cell>
          <cell r="AE644" t="str">
            <v>OML</v>
          </cell>
          <cell r="AF644">
            <v>200</v>
          </cell>
          <cell r="AG644" t="str">
            <v>동일모자</v>
          </cell>
          <cell r="AH644">
            <v>20</v>
          </cell>
          <cell r="AI644">
            <v>20</v>
          </cell>
          <cell r="AJ644" t="str">
            <v>M</v>
          </cell>
          <cell r="AK644" t="str">
            <v>CN</v>
          </cell>
          <cell r="AL644">
            <v>1</v>
          </cell>
          <cell r="AM644">
            <v>53000</v>
          </cell>
          <cell r="AN644">
            <v>41772</v>
          </cell>
          <cell r="AO644">
            <v>8030.3030303030291</v>
          </cell>
          <cell r="AP644">
            <v>7130.1800000000012</v>
          </cell>
          <cell r="AQ644">
            <v>-900.12303030302792</v>
          </cell>
          <cell r="AR644">
            <v>0</v>
          </cell>
          <cell r="AS644">
            <v>0</v>
          </cell>
          <cell r="AT644">
            <v>20</v>
          </cell>
          <cell r="AU644">
            <v>20</v>
          </cell>
          <cell r="AV644">
            <v>5.7</v>
          </cell>
          <cell r="AW644">
            <v>0</v>
          </cell>
        </row>
        <row r="645">
          <cell r="Z645" t="str">
            <v>ELKBAF3841RE</v>
          </cell>
          <cell r="AA645" t="str">
            <v>R1</v>
          </cell>
          <cell r="AB645">
            <v>0.5</v>
          </cell>
          <cell r="AC645" t="str">
            <v>면100%</v>
          </cell>
          <cell r="AD645">
            <v>1</v>
          </cell>
          <cell r="AE645" t="str">
            <v>OSM</v>
          </cell>
          <cell r="AF645">
            <v>400</v>
          </cell>
          <cell r="AG645" t="str">
            <v>동일모자</v>
          </cell>
          <cell r="AH645">
            <v>20</v>
          </cell>
          <cell r="AI645">
            <v>20</v>
          </cell>
          <cell r="AJ645" t="str">
            <v>M</v>
          </cell>
          <cell r="AK645" t="str">
            <v>CN</v>
          </cell>
          <cell r="AL645">
            <v>1</v>
          </cell>
          <cell r="AM645">
            <v>53000</v>
          </cell>
          <cell r="AN645">
            <v>41772</v>
          </cell>
          <cell r="AO645">
            <v>8030.3030303030291</v>
          </cell>
          <cell r="AP645">
            <v>7130.1800000000012</v>
          </cell>
          <cell r="AQ645">
            <v>-900.12303030302792</v>
          </cell>
          <cell r="AR645">
            <v>0</v>
          </cell>
          <cell r="AS645">
            <v>0</v>
          </cell>
          <cell r="AT645">
            <v>20</v>
          </cell>
          <cell r="AU645">
            <v>20</v>
          </cell>
          <cell r="AV645">
            <v>5.7</v>
          </cell>
          <cell r="AW645">
            <v>0</v>
          </cell>
        </row>
        <row r="646">
          <cell r="Z646" t="str">
            <v>ELKBAF3841RE</v>
          </cell>
          <cell r="AA646" t="str">
            <v>R1</v>
          </cell>
          <cell r="AB646">
            <v>0.5</v>
          </cell>
          <cell r="AC646" t="str">
            <v>면100%</v>
          </cell>
          <cell r="AD646">
            <v>1</v>
          </cell>
          <cell r="AE646" t="str">
            <v>OML</v>
          </cell>
          <cell r="AF646">
            <v>400</v>
          </cell>
          <cell r="AG646" t="str">
            <v>동일모자</v>
          </cell>
          <cell r="AH646">
            <v>20</v>
          </cell>
          <cell r="AI646">
            <v>20</v>
          </cell>
          <cell r="AJ646" t="str">
            <v>M</v>
          </cell>
          <cell r="AK646" t="str">
            <v>CN</v>
          </cell>
          <cell r="AL646">
            <v>1</v>
          </cell>
          <cell r="AM646">
            <v>53000</v>
          </cell>
          <cell r="AN646">
            <v>41772</v>
          </cell>
          <cell r="AO646">
            <v>8030.3030303030291</v>
          </cell>
          <cell r="AP646">
            <v>7130.1800000000012</v>
          </cell>
          <cell r="AQ646">
            <v>-900.12303030302792</v>
          </cell>
          <cell r="AR646">
            <v>0</v>
          </cell>
          <cell r="AS646">
            <v>0</v>
          </cell>
          <cell r="AT646">
            <v>20</v>
          </cell>
          <cell r="AU646">
            <v>20</v>
          </cell>
          <cell r="AV646">
            <v>5.7</v>
          </cell>
          <cell r="AW646">
            <v>0</v>
          </cell>
        </row>
        <row r="647">
          <cell r="Z647" t="str">
            <v/>
          </cell>
          <cell r="AA647" t="str">
            <v>R1</v>
          </cell>
          <cell r="AB647">
            <v>2</v>
          </cell>
          <cell r="AC647">
            <v>0</v>
          </cell>
          <cell r="AD647">
            <v>1</v>
          </cell>
          <cell r="AI647" t="str">
            <v/>
          </cell>
          <cell r="AL647" t="str">
            <v/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 t="str">
            <v/>
          </cell>
          <cell r="AU647">
            <v>0</v>
          </cell>
          <cell r="AV647">
            <v>0</v>
          </cell>
          <cell r="AW647">
            <v>0</v>
          </cell>
        </row>
        <row r="648">
          <cell r="Z648" t="str">
            <v>ELKBAF3531GY</v>
          </cell>
          <cell r="AA648" t="str">
            <v/>
          </cell>
          <cell r="AB648">
            <v>0.5</v>
          </cell>
          <cell r="AC648" t="str">
            <v>겉감 1: 면 100%/겉감 2: 울 40%, 폴리에스터 60%</v>
          </cell>
          <cell r="AD648">
            <v>1</v>
          </cell>
          <cell r="AE648" t="str">
            <v>OSM</v>
          </cell>
          <cell r="AF648">
            <v>150</v>
          </cell>
          <cell r="AG648" t="str">
            <v>동일모자</v>
          </cell>
          <cell r="AH648">
            <v>21</v>
          </cell>
          <cell r="AI648">
            <v>21</v>
          </cell>
          <cell r="AJ648" t="str">
            <v>M</v>
          </cell>
          <cell r="AK648" t="str">
            <v>CN</v>
          </cell>
          <cell r="AL648">
            <v>1</v>
          </cell>
          <cell r="AM648">
            <v>49000</v>
          </cell>
          <cell r="AN648">
            <v>41801</v>
          </cell>
          <cell r="AO648">
            <v>7424.242424242424</v>
          </cell>
          <cell r="AP648">
            <v>8561.99</v>
          </cell>
          <cell r="AQ648">
            <v>1137.7475757575758</v>
          </cell>
          <cell r="AR648">
            <v>621</v>
          </cell>
          <cell r="AS648">
            <v>0</v>
          </cell>
          <cell r="AT648">
            <v>20</v>
          </cell>
          <cell r="AU648">
            <v>641</v>
          </cell>
          <cell r="AV648">
            <v>6.35</v>
          </cell>
          <cell r="AW648">
            <v>0</v>
          </cell>
        </row>
        <row r="649">
          <cell r="Z649" t="str">
            <v>ELKBAF3531GY</v>
          </cell>
          <cell r="AA649" t="str">
            <v/>
          </cell>
          <cell r="AB649">
            <v>0.5</v>
          </cell>
          <cell r="AC649" t="str">
            <v>겉감 1: 면 100%/겉감 2: 울 40%, 폴리에스터 60%</v>
          </cell>
          <cell r="AD649">
            <v>1</v>
          </cell>
          <cell r="AE649" t="str">
            <v>OML</v>
          </cell>
          <cell r="AF649">
            <v>80</v>
          </cell>
          <cell r="AG649" t="str">
            <v>동일모자</v>
          </cell>
          <cell r="AH649">
            <v>21</v>
          </cell>
          <cell r="AI649">
            <v>21</v>
          </cell>
          <cell r="AJ649" t="str">
            <v>M</v>
          </cell>
          <cell r="AK649" t="str">
            <v>CN</v>
          </cell>
          <cell r="AL649">
            <v>1</v>
          </cell>
          <cell r="AM649">
            <v>49000</v>
          </cell>
          <cell r="AN649">
            <v>41801</v>
          </cell>
          <cell r="AO649">
            <v>7424.242424242424</v>
          </cell>
          <cell r="AP649">
            <v>8561.99</v>
          </cell>
          <cell r="AQ649">
            <v>1137.7475757575758</v>
          </cell>
          <cell r="AR649">
            <v>621</v>
          </cell>
          <cell r="AS649">
            <v>0</v>
          </cell>
          <cell r="AT649">
            <v>20</v>
          </cell>
          <cell r="AU649">
            <v>641</v>
          </cell>
          <cell r="AV649">
            <v>6.35</v>
          </cell>
          <cell r="AW649">
            <v>0</v>
          </cell>
        </row>
        <row r="650">
          <cell r="Z650" t="str">
            <v>ELKERF5532PK</v>
          </cell>
          <cell r="AA650" t="str">
            <v/>
          </cell>
          <cell r="AB650">
            <v>0.5</v>
          </cell>
          <cell r="AC650" t="str">
            <v>겉감 1: 울 40%, 폴리에스터 60% / 겉감2 : 폴리에스터 80%, 아크릴 20%</v>
          </cell>
          <cell r="AD650">
            <v>1</v>
          </cell>
          <cell r="AE650" t="str">
            <v>OSM</v>
          </cell>
          <cell r="AF650">
            <v>120</v>
          </cell>
          <cell r="AG650" t="str">
            <v>동일모자</v>
          </cell>
          <cell r="AH650">
            <v>21</v>
          </cell>
          <cell r="AI650">
            <v>21</v>
          </cell>
          <cell r="AJ650" t="str">
            <v>M</v>
          </cell>
          <cell r="AK650" t="str">
            <v>CN</v>
          </cell>
          <cell r="AL650">
            <v>1</v>
          </cell>
          <cell r="AM650">
            <v>55000</v>
          </cell>
          <cell r="AN650">
            <v>41801</v>
          </cell>
          <cell r="AO650">
            <v>8333.3333333333321</v>
          </cell>
          <cell r="AP650">
            <v>9042.2800000000007</v>
          </cell>
          <cell r="AQ650">
            <v>708.94666666666853</v>
          </cell>
          <cell r="AR650">
            <v>41</v>
          </cell>
          <cell r="AS650">
            <v>0</v>
          </cell>
          <cell r="AT650">
            <v>20</v>
          </cell>
          <cell r="AU650">
            <v>61</v>
          </cell>
          <cell r="AV650">
            <v>7.2</v>
          </cell>
          <cell r="AW650">
            <v>0</v>
          </cell>
        </row>
        <row r="651">
          <cell r="Z651" t="str">
            <v>ELKERF5532PK</v>
          </cell>
          <cell r="AA651" t="str">
            <v/>
          </cell>
          <cell r="AB651">
            <v>0.5</v>
          </cell>
          <cell r="AC651" t="str">
            <v>겉감 1: 울 40%, 폴리에스터 60% / 겉감2 : 폴리에스터 80%, 아크릴 20%</v>
          </cell>
          <cell r="AD651">
            <v>1</v>
          </cell>
          <cell r="AE651" t="str">
            <v>OML</v>
          </cell>
          <cell r="AF651">
            <v>60</v>
          </cell>
          <cell r="AG651" t="str">
            <v>동일모자</v>
          </cell>
          <cell r="AH651">
            <v>21</v>
          </cell>
          <cell r="AI651">
            <v>21</v>
          </cell>
          <cell r="AJ651" t="str">
            <v>M</v>
          </cell>
          <cell r="AK651" t="str">
            <v>CN</v>
          </cell>
          <cell r="AL651">
            <v>1</v>
          </cell>
          <cell r="AM651">
            <v>55000</v>
          </cell>
          <cell r="AN651">
            <v>41801</v>
          </cell>
          <cell r="AO651">
            <v>8333.3333333333321</v>
          </cell>
          <cell r="AP651">
            <v>9042.2800000000007</v>
          </cell>
          <cell r="AQ651">
            <v>708.94666666666853</v>
          </cell>
          <cell r="AR651">
            <v>41</v>
          </cell>
          <cell r="AS651">
            <v>0</v>
          </cell>
          <cell r="AT651">
            <v>20</v>
          </cell>
          <cell r="AU651">
            <v>61</v>
          </cell>
          <cell r="AV651">
            <v>7.2</v>
          </cell>
          <cell r="AW651">
            <v>0</v>
          </cell>
        </row>
        <row r="652">
          <cell r="Z652" t="str">
            <v/>
          </cell>
          <cell r="AA652" t="str">
            <v>R1</v>
          </cell>
          <cell r="AB652">
            <v>2</v>
          </cell>
          <cell r="AC652">
            <v>0</v>
          </cell>
          <cell r="AD652">
            <v>1</v>
          </cell>
          <cell r="AI652" t="str">
            <v/>
          </cell>
          <cell r="AL652" t="str">
            <v/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 t="str">
            <v/>
          </cell>
          <cell r="AU652">
            <v>0</v>
          </cell>
          <cell r="AV652">
            <v>0</v>
          </cell>
          <cell r="AW652">
            <v>0</v>
          </cell>
        </row>
        <row r="653">
          <cell r="Z653" t="str">
            <v>POKFIF3901BL</v>
          </cell>
          <cell r="AA653" t="str">
            <v>R1</v>
          </cell>
          <cell r="AB653">
            <v>0.5</v>
          </cell>
          <cell r="AC653">
            <v>0</v>
          </cell>
          <cell r="AD653">
            <v>1</v>
          </cell>
          <cell r="AE653" t="str">
            <v>OSM</v>
          </cell>
          <cell r="AF653">
            <v>350</v>
          </cell>
          <cell r="AG653" t="str">
            <v>캡보이2</v>
          </cell>
          <cell r="AH653">
            <v>3</v>
          </cell>
          <cell r="AI653" t="str">
            <v>03</v>
          </cell>
          <cell r="AJ653" t="str">
            <v>M</v>
          </cell>
          <cell r="AK653" t="str">
            <v>VT</v>
          </cell>
          <cell r="AL653">
            <v>1</v>
          </cell>
          <cell r="AM653">
            <v>49000</v>
          </cell>
          <cell r="AN653">
            <v>41775</v>
          </cell>
          <cell r="AO653">
            <v>8909.0909090909081</v>
          </cell>
          <cell r="AP653">
            <v>10188</v>
          </cell>
          <cell r="AQ653">
            <v>1278.9090909090919</v>
          </cell>
          <cell r="AR653">
            <v>0</v>
          </cell>
          <cell r="AS653">
            <v>48</v>
          </cell>
          <cell r="AT653">
            <v>20</v>
          </cell>
          <cell r="AU653">
            <v>68</v>
          </cell>
          <cell r="AV653">
            <v>9.1999999999999993</v>
          </cell>
          <cell r="AW653">
            <v>0</v>
          </cell>
        </row>
        <row r="654">
          <cell r="Z654" t="str">
            <v>POKFIF3901BL</v>
          </cell>
          <cell r="AA654" t="str">
            <v>R1</v>
          </cell>
          <cell r="AB654">
            <v>0.5</v>
          </cell>
          <cell r="AC654">
            <v>0</v>
          </cell>
          <cell r="AD654">
            <v>1</v>
          </cell>
          <cell r="AE654" t="str">
            <v>OML</v>
          </cell>
          <cell r="AF654">
            <v>150</v>
          </cell>
          <cell r="AG654" t="str">
            <v>캡보이2</v>
          </cell>
          <cell r="AH654">
            <v>3</v>
          </cell>
          <cell r="AI654" t="str">
            <v>03</v>
          </cell>
          <cell r="AJ654" t="str">
            <v>M</v>
          </cell>
          <cell r="AK654" t="str">
            <v>VT</v>
          </cell>
          <cell r="AL654">
            <v>1</v>
          </cell>
          <cell r="AM654">
            <v>49000</v>
          </cell>
          <cell r="AN654">
            <v>41775</v>
          </cell>
          <cell r="AO654">
            <v>8909.0909090909081</v>
          </cell>
          <cell r="AP654">
            <v>10188</v>
          </cell>
          <cell r="AQ654">
            <v>1278.9090909090919</v>
          </cell>
          <cell r="AR654">
            <v>0</v>
          </cell>
          <cell r="AS654">
            <v>48</v>
          </cell>
          <cell r="AT654">
            <v>20</v>
          </cell>
          <cell r="AU654">
            <v>68</v>
          </cell>
          <cell r="AV654">
            <v>9.1999999999999993</v>
          </cell>
          <cell r="AW654">
            <v>0</v>
          </cell>
        </row>
        <row r="655">
          <cell r="Z655" t="str">
            <v>POKFIF3902RE</v>
          </cell>
          <cell r="AA655" t="str">
            <v>R1</v>
          </cell>
          <cell r="AB655">
            <v>0.5</v>
          </cell>
          <cell r="AC655">
            <v>0</v>
          </cell>
          <cell r="AD655">
            <v>1</v>
          </cell>
          <cell r="AE655" t="str">
            <v>OSM</v>
          </cell>
          <cell r="AF655">
            <v>180</v>
          </cell>
          <cell r="AG655" t="str">
            <v>캡보이2</v>
          </cell>
          <cell r="AH655">
            <v>3</v>
          </cell>
          <cell r="AI655" t="str">
            <v>03</v>
          </cell>
          <cell r="AJ655" t="str">
            <v>M</v>
          </cell>
          <cell r="AK655" t="str">
            <v>VT</v>
          </cell>
          <cell r="AL655">
            <v>1</v>
          </cell>
          <cell r="AM655">
            <v>49000</v>
          </cell>
          <cell r="AN655">
            <v>41775</v>
          </cell>
          <cell r="AO655">
            <v>8909.0909090909081</v>
          </cell>
          <cell r="AP655">
            <v>9088</v>
          </cell>
          <cell r="AQ655">
            <v>178.9090909090919</v>
          </cell>
          <cell r="AR655">
            <v>0</v>
          </cell>
          <cell r="AS655">
            <v>48</v>
          </cell>
          <cell r="AT655">
            <v>20</v>
          </cell>
          <cell r="AU655">
            <v>68</v>
          </cell>
          <cell r="AV655">
            <v>8.1999999999999993</v>
          </cell>
          <cell r="AW655">
            <v>0</v>
          </cell>
        </row>
        <row r="656">
          <cell r="Z656" t="str">
            <v>POKFIF3902RE</v>
          </cell>
          <cell r="AA656" t="str">
            <v>R1</v>
          </cell>
          <cell r="AB656">
            <v>0.5</v>
          </cell>
          <cell r="AC656">
            <v>0</v>
          </cell>
          <cell r="AD656">
            <v>1</v>
          </cell>
          <cell r="AE656" t="str">
            <v>OML</v>
          </cell>
          <cell r="AF656">
            <v>60</v>
          </cell>
          <cell r="AG656" t="str">
            <v>캡보이2</v>
          </cell>
          <cell r="AH656">
            <v>3</v>
          </cell>
          <cell r="AI656" t="str">
            <v>03</v>
          </cell>
          <cell r="AJ656" t="str">
            <v>M</v>
          </cell>
          <cell r="AK656" t="str">
            <v>VT</v>
          </cell>
          <cell r="AL656">
            <v>1</v>
          </cell>
          <cell r="AM656">
            <v>49000</v>
          </cell>
          <cell r="AN656">
            <v>41775</v>
          </cell>
          <cell r="AO656">
            <v>8909.0909090909081</v>
          </cell>
          <cell r="AP656">
            <v>9088</v>
          </cell>
          <cell r="AQ656">
            <v>178.9090909090919</v>
          </cell>
          <cell r="AR656">
            <v>0</v>
          </cell>
          <cell r="AS656">
            <v>48</v>
          </cell>
          <cell r="AT656">
            <v>20</v>
          </cell>
          <cell r="AU656">
            <v>68</v>
          </cell>
          <cell r="AV656">
            <v>8.1999999999999993</v>
          </cell>
          <cell r="AW656">
            <v>0</v>
          </cell>
        </row>
        <row r="657">
          <cell r="Z657" t="str">
            <v>POKFIF3903PK</v>
          </cell>
          <cell r="AA657" t="str">
            <v>R1</v>
          </cell>
          <cell r="AB657">
            <v>0.5</v>
          </cell>
          <cell r="AC657">
            <v>0</v>
          </cell>
          <cell r="AD657">
            <v>1</v>
          </cell>
          <cell r="AE657" t="str">
            <v>OSM</v>
          </cell>
          <cell r="AF657">
            <v>180</v>
          </cell>
          <cell r="AG657" t="str">
            <v>캡보이2</v>
          </cell>
          <cell r="AH657">
            <v>3</v>
          </cell>
          <cell r="AI657" t="str">
            <v>03</v>
          </cell>
          <cell r="AJ657" t="str">
            <v>M</v>
          </cell>
          <cell r="AK657" t="str">
            <v>VT</v>
          </cell>
          <cell r="AL657">
            <v>1</v>
          </cell>
          <cell r="AM657">
            <v>49000</v>
          </cell>
          <cell r="AN657">
            <v>41775</v>
          </cell>
          <cell r="AO657">
            <v>8909.0909090909081</v>
          </cell>
          <cell r="AP657">
            <v>10188</v>
          </cell>
          <cell r="AQ657">
            <v>1278.9090909090919</v>
          </cell>
          <cell r="AR657">
            <v>0</v>
          </cell>
          <cell r="AS657">
            <v>48</v>
          </cell>
          <cell r="AT657">
            <v>20</v>
          </cell>
          <cell r="AU657">
            <v>68</v>
          </cell>
          <cell r="AV657">
            <v>9.1999999999999993</v>
          </cell>
          <cell r="AW657">
            <v>0</v>
          </cell>
        </row>
        <row r="658">
          <cell r="Z658" t="str">
            <v>POKFIF3903PK</v>
          </cell>
          <cell r="AA658" t="str">
            <v>R1</v>
          </cell>
          <cell r="AB658">
            <v>0.5</v>
          </cell>
          <cell r="AC658">
            <v>0</v>
          </cell>
          <cell r="AD658">
            <v>1</v>
          </cell>
          <cell r="AE658" t="str">
            <v>OML</v>
          </cell>
          <cell r="AF658">
            <v>60</v>
          </cell>
          <cell r="AG658" t="str">
            <v>캡보이2</v>
          </cell>
          <cell r="AH658">
            <v>3</v>
          </cell>
          <cell r="AI658" t="str">
            <v>03</v>
          </cell>
          <cell r="AJ658" t="str">
            <v>M</v>
          </cell>
          <cell r="AK658" t="str">
            <v>VT</v>
          </cell>
          <cell r="AL658">
            <v>1</v>
          </cell>
          <cell r="AM658">
            <v>49000</v>
          </cell>
          <cell r="AN658">
            <v>41775</v>
          </cell>
          <cell r="AO658">
            <v>8909.0909090909081</v>
          </cell>
          <cell r="AP658">
            <v>10188</v>
          </cell>
          <cell r="AQ658">
            <v>1278.9090909090919</v>
          </cell>
          <cell r="AR658">
            <v>0</v>
          </cell>
          <cell r="AS658">
            <v>48</v>
          </cell>
          <cell r="AT658">
            <v>20</v>
          </cell>
          <cell r="AU658">
            <v>68</v>
          </cell>
          <cell r="AV658">
            <v>9.1999999999999993</v>
          </cell>
          <cell r="AW658">
            <v>0</v>
          </cell>
        </row>
        <row r="659">
          <cell r="Z659" t="str">
            <v>POKFIF3904GR</v>
          </cell>
          <cell r="AA659" t="str">
            <v>R1</v>
          </cell>
          <cell r="AB659">
            <v>0.5</v>
          </cell>
          <cell r="AC659">
            <v>0</v>
          </cell>
          <cell r="AD659">
            <v>1</v>
          </cell>
          <cell r="AE659" t="str">
            <v>OSM</v>
          </cell>
          <cell r="AF659">
            <v>150</v>
          </cell>
          <cell r="AG659" t="str">
            <v>캡보이2</v>
          </cell>
          <cell r="AH659">
            <v>3</v>
          </cell>
          <cell r="AI659" t="str">
            <v>03</v>
          </cell>
          <cell r="AJ659" t="str">
            <v>M</v>
          </cell>
          <cell r="AK659" t="str">
            <v>VT</v>
          </cell>
          <cell r="AL659">
            <v>1</v>
          </cell>
          <cell r="AM659">
            <v>49000</v>
          </cell>
          <cell r="AN659">
            <v>41775</v>
          </cell>
          <cell r="AO659">
            <v>8909.0909090909081</v>
          </cell>
          <cell r="AP659">
            <v>10888</v>
          </cell>
          <cell r="AQ659">
            <v>1978.9090909090919</v>
          </cell>
          <cell r="AR659">
            <v>1800</v>
          </cell>
          <cell r="AS659">
            <v>48</v>
          </cell>
          <cell r="AT659">
            <v>20</v>
          </cell>
          <cell r="AU659">
            <v>1868</v>
          </cell>
          <cell r="AV659">
            <v>8.1999999999999993</v>
          </cell>
          <cell r="AW659">
            <v>0</v>
          </cell>
        </row>
        <row r="660">
          <cell r="Z660" t="str">
            <v>POKFIF3904GR</v>
          </cell>
          <cell r="AA660" t="str">
            <v>R1</v>
          </cell>
          <cell r="AB660">
            <v>0.5</v>
          </cell>
          <cell r="AC660">
            <v>0</v>
          </cell>
          <cell r="AD660">
            <v>1</v>
          </cell>
          <cell r="AE660" t="str">
            <v>OML</v>
          </cell>
          <cell r="AF660">
            <v>70</v>
          </cell>
          <cell r="AG660" t="str">
            <v>캡보이2</v>
          </cell>
          <cell r="AH660">
            <v>3</v>
          </cell>
          <cell r="AI660" t="str">
            <v>03</v>
          </cell>
          <cell r="AJ660" t="str">
            <v>M</v>
          </cell>
          <cell r="AK660" t="str">
            <v>VT</v>
          </cell>
          <cell r="AL660">
            <v>1</v>
          </cell>
          <cell r="AM660">
            <v>49000</v>
          </cell>
          <cell r="AN660">
            <v>41775</v>
          </cell>
          <cell r="AO660">
            <v>8909.0909090909081</v>
          </cell>
          <cell r="AP660">
            <v>10888</v>
          </cell>
          <cell r="AQ660">
            <v>1978.9090909090919</v>
          </cell>
          <cell r="AR660">
            <v>1800</v>
          </cell>
          <cell r="AS660">
            <v>48</v>
          </cell>
          <cell r="AT660">
            <v>20</v>
          </cell>
          <cell r="AU660">
            <v>1868</v>
          </cell>
          <cell r="AV660">
            <v>8.1999999999999993</v>
          </cell>
          <cell r="AW660">
            <v>0</v>
          </cell>
        </row>
        <row r="661">
          <cell r="Z661" t="str">
            <v/>
          </cell>
          <cell r="AA661" t="str">
            <v>R1</v>
          </cell>
          <cell r="AB661">
            <v>4</v>
          </cell>
          <cell r="AC661">
            <v>0</v>
          </cell>
          <cell r="AD661">
            <v>1</v>
          </cell>
          <cell r="AI661" t="str">
            <v/>
          </cell>
          <cell r="AL661" t="str">
            <v/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 t="str">
            <v/>
          </cell>
          <cell r="AU661">
            <v>0</v>
          </cell>
          <cell r="AV661">
            <v>0</v>
          </cell>
          <cell r="AW661">
            <v>0</v>
          </cell>
        </row>
        <row r="662">
          <cell r="Z662" t="str">
            <v>VBKBAF3603RE</v>
          </cell>
          <cell r="AA662" t="str">
            <v>R1</v>
          </cell>
          <cell r="AB662">
            <v>1</v>
          </cell>
          <cell r="AC662" t="str">
            <v>면 100%</v>
          </cell>
          <cell r="AD662">
            <v>1</v>
          </cell>
          <cell r="AE662" t="str">
            <v>OSM</v>
          </cell>
          <cell r="AF662">
            <v>120</v>
          </cell>
          <cell r="AG662" t="str">
            <v>FOREMOST</v>
          </cell>
          <cell r="AH662">
            <v>17</v>
          </cell>
          <cell r="AI662">
            <v>17</v>
          </cell>
          <cell r="AJ662" t="str">
            <v>M</v>
          </cell>
          <cell r="AK662" t="str">
            <v>CN</v>
          </cell>
          <cell r="AL662">
            <v>1</v>
          </cell>
          <cell r="AM662">
            <v>53000</v>
          </cell>
          <cell r="AN662">
            <v>41779</v>
          </cell>
          <cell r="AO662">
            <v>8030.3030303030291</v>
          </cell>
          <cell r="AP662">
            <v>4386.68</v>
          </cell>
          <cell r="AQ662">
            <v>-3643.6230303030288</v>
          </cell>
          <cell r="AR662">
            <v>375</v>
          </cell>
          <cell r="AS662">
            <v>0</v>
          </cell>
          <cell r="AT662">
            <v>20</v>
          </cell>
          <cell r="AU662">
            <v>395</v>
          </cell>
          <cell r="AV662">
            <v>3.2</v>
          </cell>
          <cell r="AW662">
            <v>0</v>
          </cell>
        </row>
        <row r="663">
          <cell r="Z663" t="str">
            <v>VBKBAF3603GR</v>
          </cell>
          <cell r="AA663" t="str">
            <v>R1</v>
          </cell>
          <cell r="AB663">
            <v>0.5</v>
          </cell>
          <cell r="AC663" t="str">
            <v>면 100%</v>
          </cell>
          <cell r="AD663">
            <v>1</v>
          </cell>
          <cell r="AE663" t="str">
            <v>OSM</v>
          </cell>
          <cell r="AF663">
            <v>120</v>
          </cell>
          <cell r="AG663" t="str">
            <v>FOREMOST</v>
          </cell>
          <cell r="AH663">
            <v>17</v>
          </cell>
          <cell r="AI663">
            <v>17</v>
          </cell>
          <cell r="AJ663" t="str">
            <v>M</v>
          </cell>
          <cell r="AK663" t="str">
            <v>CN</v>
          </cell>
          <cell r="AL663">
            <v>1</v>
          </cell>
          <cell r="AM663">
            <v>53000</v>
          </cell>
          <cell r="AN663">
            <v>41779</v>
          </cell>
          <cell r="AO663">
            <v>8030.3030303030291</v>
          </cell>
          <cell r="AP663">
            <v>4714.83</v>
          </cell>
          <cell r="AQ663">
            <v>-3315.4730303030292</v>
          </cell>
          <cell r="AR663">
            <v>1015</v>
          </cell>
          <cell r="AS663">
            <v>0</v>
          </cell>
          <cell r="AT663">
            <v>20</v>
          </cell>
          <cell r="AU663">
            <v>1035</v>
          </cell>
          <cell r="AV663">
            <v>2.95</v>
          </cell>
          <cell r="AW663">
            <v>0</v>
          </cell>
        </row>
        <row r="664">
          <cell r="Z664" t="str">
            <v>VBKBAF3603GR</v>
          </cell>
          <cell r="AA664" t="str">
            <v>R1</v>
          </cell>
          <cell r="AB664">
            <v>0.5</v>
          </cell>
          <cell r="AC664" t="str">
            <v>면 100%</v>
          </cell>
          <cell r="AD664">
            <v>1</v>
          </cell>
          <cell r="AE664" t="str">
            <v>OML</v>
          </cell>
          <cell r="AF664">
            <v>50</v>
          </cell>
          <cell r="AG664" t="str">
            <v>FOREMOST</v>
          </cell>
          <cell r="AH664">
            <v>17</v>
          </cell>
          <cell r="AI664">
            <v>17</v>
          </cell>
          <cell r="AJ664" t="str">
            <v>M</v>
          </cell>
          <cell r="AK664" t="str">
            <v>CN</v>
          </cell>
          <cell r="AL664">
            <v>1</v>
          </cell>
          <cell r="AM664">
            <v>53000</v>
          </cell>
          <cell r="AN664">
            <v>41779</v>
          </cell>
          <cell r="AO664">
            <v>8030.3030303030291</v>
          </cell>
          <cell r="AP664">
            <v>4714.83</v>
          </cell>
          <cell r="AQ664">
            <v>-3315.4730303030292</v>
          </cell>
          <cell r="AR664">
            <v>1015</v>
          </cell>
          <cell r="AS664">
            <v>0</v>
          </cell>
          <cell r="AT664">
            <v>20</v>
          </cell>
          <cell r="AU664">
            <v>1035</v>
          </cell>
          <cell r="AV664">
            <v>2.95</v>
          </cell>
          <cell r="AW664">
            <v>0</v>
          </cell>
        </row>
        <row r="665">
          <cell r="Z665" t="str">
            <v/>
          </cell>
          <cell r="AA665" t="str">
            <v>R1</v>
          </cell>
          <cell r="AB665">
            <v>2</v>
          </cell>
          <cell r="AC665">
            <v>0</v>
          </cell>
          <cell r="AD665">
            <v>1</v>
          </cell>
          <cell r="AI665" t="str">
            <v/>
          </cell>
          <cell r="AL665" t="str">
            <v/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 t="str">
            <v/>
          </cell>
          <cell r="AU665">
            <v>0</v>
          </cell>
          <cell r="AV665">
            <v>0</v>
          </cell>
          <cell r="AW665">
            <v>0</v>
          </cell>
        </row>
        <row r="666">
          <cell r="Z666" t="str">
            <v>JOKBAF3509PK</v>
          </cell>
          <cell r="AA666" t="str">
            <v/>
          </cell>
          <cell r="AB666">
            <v>0.33333333333333331</v>
          </cell>
          <cell r="AC666">
            <v>0</v>
          </cell>
          <cell r="AD666">
            <v>1</v>
          </cell>
          <cell r="AE666" t="str">
            <v>XSS</v>
          </cell>
          <cell r="AF666">
            <v>300</v>
          </cell>
          <cell r="AG666" t="str">
            <v>동일모자</v>
          </cell>
          <cell r="AH666">
            <v>22</v>
          </cell>
          <cell r="AI666">
            <v>22</v>
          </cell>
          <cell r="AJ666" t="str">
            <v>M</v>
          </cell>
          <cell r="AK666" t="str">
            <v>CN</v>
          </cell>
          <cell r="AL666">
            <v>1</v>
          </cell>
          <cell r="AM666">
            <v>49000</v>
          </cell>
          <cell r="AN666">
            <v>41850</v>
          </cell>
          <cell r="AO666">
            <v>7424.242424242424</v>
          </cell>
          <cell r="AP666">
            <v>8012.6200000000008</v>
          </cell>
          <cell r="AQ666">
            <v>588.37757575757678</v>
          </cell>
          <cell r="AR666">
            <v>134</v>
          </cell>
          <cell r="AS666">
            <v>0</v>
          </cell>
          <cell r="AT666">
            <v>20</v>
          </cell>
          <cell r="AU666">
            <v>154</v>
          </cell>
          <cell r="AV666">
            <v>6.3</v>
          </cell>
          <cell r="AW666">
            <v>0</v>
          </cell>
        </row>
        <row r="667">
          <cell r="Z667" t="str">
            <v>JOKBAF3509PK</v>
          </cell>
          <cell r="AA667" t="str">
            <v/>
          </cell>
          <cell r="AB667">
            <v>0.33333333333333331</v>
          </cell>
          <cell r="AC667">
            <v>0</v>
          </cell>
          <cell r="AD667">
            <v>1</v>
          </cell>
          <cell r="AE667" t="str">
            <v>OSM</v>
          </cell>
          <cell r="AF667">
            <v>120</v>
          </cell>
          <cell r="AG667" t="str">
            <v>동일모자</v>
          </cell>
          <cell r="AH667">
            <v>22</v>
          </cell>
          <cell r="AI667">
            <v>22</v>
          </cell>
          <cell r="AJ667" t="str">
            <v>M</v>
          </cell>
          <cell r="AK667" t="str">
            <v>CN</v>
          </cell>
          <cell r="AL667">
            <v>1</v>
          </cell>
          <cell r="AM667">
            <v>49000</v>
          </cell>
          <cell r="AN667">
            <v>41850</v>
          </cell>
          <cell r="AO667">
            <v>7424.242424242424</v>
          </cell>
          <cell r="AP667">
            <v>8012.6200000000008</v>
          </cell>
          <cell r="AQ667">
            <v>588.37757575757678</v>
          </cell>
          <cell r="AR667">
            <v>134</v>
          </cell>
          <cell r="AS667">
            <v>0</v>
          </cell>
          <cell r="AT667">
            <v>20</v>
          </cell>
          <cell r="AU667">
            <v>154</v>
          </cell>
          <cell r="AV667">
            <v>6.3</v>
          </cell>
          <cell r="AW667">
            <v>0</v>
          </cell>
        </row>
        <row r="668">
          <cell r="Z668" t="str">
            <v>JOKBAF3509PK</v>
          </cell>
          <cell r="AA668" t="str">
            <v/>
          </cell>
          <cell r="AB668">
            <v>0.33333333333333331</v>
          </cell>
          <cell r="AC668">
            <v>0</v>
          </cell>
          <cell r="AD668">
            <v>1</v>
          </cell>
          <cell r="AE668" t="str">
            <v>OML</v>
          </cell>
          <cell r="AF668">
            <v>60</v>
          </cell>
          <cell r="AG668" t="str">
            <v>동일모자</v>
          </cell>
          <cell r="AH668">
            <v>22</v>
          </cell>
          <cell r="AI668">
            <v>22</v>
          </cell>
          <cell r="AJ668" t="str">
            <v>M</v>
          </cell>
          <cell r="AK668" t="str">
            <v>CN</v>
          </cell>
          <cell r="AL668">
            <v>1</v>
          </cell>
          <cell r="AM668">
            <v>49000</v>
          </cell>
          <cell r="AN668">
            <v>41850</v>
          </cell>
          <cell r="AO668">
            <v>7424.242424242424</v>
          </cell>
          <cell r="AP668">
            <v>8012.6200000000008</v>
          </cell>
          <cell r="AQ668">
            <v>588.37757575757678</v>
          </cell>
          <cell r="AR668">
            <v>134</v>
          </cell>
          <cell r="AS668">
            <v>0</v>
          </cell>
          <cell r="AT668">
            <v>20</v>
          </cell>
          <cell r="AU668">
            <v>154</v>
          </cell>
          <cell r="AV668">
            <v>6.3</v>
          </cell>
          <cell r="AW668">
            <v>0</v>
          </cell>
        </row>
        <row r="669">
          <cell r="Z669" t="str">
            <v>JOKBAF3510YE</v>
          </cell>
          <cell r="AA669" t="str">
            <v/>
          </cell>
          <cell r="AB669">
            <v>0.33333333333333331</v>
          </cell>
          <cell r="AC669">
            <v>0</v>
          </cell>
          <cell r="AD669">
            <v>1</v>
          </cell>
          <cell r="AE669" t="str">
            <v>XSS</v>
          </cell>
          <cell r="AF669">
            <v>300</v>
          </cell>
          <cell r="AG669" t="str">
            <v>동일모자</v>
          </cell>
          <cell r="AH669">
            <v>22</v>
          </cell>
          <cell r="AI669">
            <v>22</v>
          </cell>
          <cell r="AJ669" t="str">
            <v>M</v>
          </cell>
          <cell r="AK669" t="str">
            <v>CN</v>
          </cell>
          <cell r="AL669">
            <v>1</v>
          </cell>
          <cell r="AM669">
            <v>49000</v>
          </cell>
          <cell r="AN669">
            <v>41850</v>
          </cell>
          <cell r="AO669">
            <v>7424.242424242424</v>
          </cell>
          <cell r="AP669">
            <v>8407.58</v>
          </cell>
          <cell r="AQ669">
            <v>983.33757575757591</v>
          </cell>
          <cell r="AR669">
            <v>30</v>
          </cell>
          <cell r="AS669">
            <v>0</v>
          </cell>
          <cell r="AT669">
            <v>20</v>
          </cell>
          <cell r="AU669">
            <v>50</v>
          </cell>
          <cell r="AV669">
            <v>6.7</v>
          </cell>
          <cell r="AW669">
            <v>0</v>
          </cell>
        </row>
        <row r="670">
          <cell r="Z670" t="str">
            <v>JOKBAF3510YE</v>
          </cell>
          <cell r="AA670" t="str">
            <v/>
          </cell>
          <cell r="AB670">
            <v>0.33333333333333331</v>
          </cell>
          <cell r="AC670">
            <v>0</v>
          </cell>
          <cell r="AD670">
            <v>1</v>
          </cell>
          <cell r="AE670" t="str">
            <v>OSM</v>
          </cell>
          <cell r="AF670">
            <v>120</v>
          </cell>
          <cell r="AG670" t="str">
            <v>동일모자</v>
          </cell>
          <cell r="AH670">
            <v>22</v>
          </cell>
          <cell r="AI670">
            <v>22</v>
          </cell>
          <cell r="AJ670" t="str">
            <v>M</v>
          </cell>
          <cell r="AK670" t="str">
            <v>CN</v>
          </cell>
          <cell r="AL670">
            <v>1</v>
          </cell>
          <cell r="AM670">
            <v>49000</v>
          </cell>
          <cell r="AN670">
            <v>41850</v>
          </cell>
          <cell r="AO670">
            <v>7424.242424242424</v>
          </cell>
          <cell r="AP670">
            <v>8407.58</v>
          </cell>
          <cell r="AQ670">
            <v>983.33757575757591</v>
          </cell>
          <cell r="AR670">
            <v>30</v>
          </cell>
          <cell r="AS670">
            <v>0</v>
          </cell>
          <cell r="AT670">
            <v>20</v>
          </cell>
          <cell r="AU670">
            <v>50</v>
          </cell>
          <cell r="AV670">
            <v>6.7</v>
          </cell>
          <cell r="AW670">
            <v>0</v>
          </cell>
        </row>
        <row r="671">
          <cell r="Z671" t="str">
            <v>JOKBAF3510YE</v>
          </cell>
          <cell r="AA671" t="str">
            <v/>
          </cell>
          <cell r="AB671">
            <v>0.33333333333333331</v>
          </cell>
          <cell r="AC671">
            <v>0</v>
          </cell>
          <cell r="AD671">
            <v>1</v>
          </cell>
          <cell r="AE671" t="str">
            <v>OML</v>
          </cell>
          <cell r="AF671">
            <v>60</v>
          </cell>
          <cell r="AG671" t="str">
            <v>동일모자</v>
          </cell>
          <cell r="AH671">
            <v>22</v>
          </cell>
          <cell r="AI671">
            <v>22</v>
          </cell>
          <cell r="AJ671" t="str">
            <v>M</v>
          </cell>
          <cell r="AK671" t="str">
            <v>CN</v>
          </cell>
          <cell r="AL671">
            <v>1</v>
          </cell>
          <cell r="AM671">
            <v>49000</v>
          </cell>
          <cell r="AN671">
            <v>41850</v>
          </cell>
          <cell r="AO671">
            <v>7424.242424242424</v>
          </cell>
          <cell r="AP671">
            <v>8407.58</v>
          </cell>
          <cell r="AQ671">
            <v>983.33757575757591</v>
          </cell>
          <cell r="AR671">
            <v>30</v>
          </cell>
          <cell r="AS671">
            <v>0</v>
          </cell>
          <cell r="AT671">
            <v>20</v>
          </cell>
          <cell r="AU671">
            <v>50</v>
          </cell>
          <cell r="AV671">
            <v>6.7</v>
          </cell>
          <cell r="AW671">
            <v>0</v>
          </cell>
        </row>
        <row r="672">
          <cell r="Z672" t="str">
            <v>JOKBAF3511GY</v>
          </cell>
          <cell r="AA672" t="str">
            <v/>
          </cell>
          <cell r="AB672">
            <v>0.33333333333333331</v>
          </cell>
          <cell r="AC672">
            <v>0</v>
          </cell>
          <cell r="AD672">
            <v>1</v>
          </cell>
          <cell r="AE672" t="str">
            <v>XSS</v>
          </cell>
          <cell r="AF672">
            <v>250</v>
          </cell>
          <cell r="AG672" t="str">
            <v>동일모자</v>
          </cell>
          <cell r="AH672">
            <v>22</v>
          </cell>
          <cell r="AI672">
            <v>22</v>
          </cell>
          <cell r="AJ672" t="str">
            <v>M</v>
          </cell>
          <cell r="AK672" t="str">
            <v>CN</v>
          </cell>
          <cell r="AL672">
            <v>1</v>
          </cell>
          <cell r="AM672">
            <v>49000</v>
          </cell>
          <cell r="AN672">
            <v>41850</v>
          </cell>
          <cell r="AO672">
            <v>7424.242424242424</v>
          </cell>
          <cell r="AP672">
            <v>7585.6600000000008</v>
          </cell>
          <cell r="AQ672">
            <v>161.41757575757674</v>
          </cell>
          <cell r="AR672">
            <v>206</v>
          </cell>
          <cell r="AS672">
            <v>0</v>
          </cell>
          <cell r="AT672">
            <v>20</v>
          </cell>
          <cell r="AU672">
            <v>226</v>
          </cell>
          <cell r="AV672">
            <v>5.9</v>
          </cell>
          <cell r="AW672">
            <v>0</v>
          </cell>
        </row>
        <row r="673">
          <cell r="Z673" t="str">
            <v>JOKBAF3511GY</v>
          </cell>
          <cell r="AA673" t="str">
            <v/>
          </cell>
          <cell r="AB673">
            <v>0.33333333333333331</v>
          </cell>
          <cell r="AC673">
            <v>0</v>
          </cell>
          <cell r="AD673">
            <v>1</v>
          </cell>
          <cell r="AE673" t="str">
            <v>OSM</v>
          </cell>
          <cell r="AF673">
            <v>100</v>
          </cell>
          <cell r="AG673" t="str">
            <v>동일모자</v>
          </cell>
          <cell r="AH673">
            <v>22</v>
          </cell>
          <cell r="AI673">
            <v>22</v>
          </cell>
          <cell r="AJ673" t="str">
            <v>M</v>
          </cell>
          <cell r="AK673" t="str">
            <v>CN</v>
          </cell>
          <cell r="AL673">
            <v>1</v>
          </cell>
          <cell r="AM673">
            <v>49000</v>
          </cell>
          <cell r="AN673">
            <v>41850</v>
          </cell>
          <cell r="AO673">
            <v>7424.242424242424</v>
          </cell>
          <cell r="AP673">
            <v>7585.6600000000008</v>
          </cell>
          <cell r="AQ673">
            <v>161.41757575757674</v>
          </cell>
          <cell r="AR673">
            <v>206</v>
          </cell>
          <cell r="AS673">
            <v>0</v>
          </cell>
          <cell r="AT673">
            <v>20</v>
          </cell>
          <cell r="AU673">
            <v>226</v>
          </cell>
          <cell r="AV673">
            <v>5.9</v>
          </cell>
          <cell r="AW673">
            <v>0</v>
          </cell>
        </row>
        <row r="674">
          <cell r="Z674" t="str">
            <v>JOKBAF3511GY</v>
          </cell>
          <cell r="AA674" t="str">
            <v/>
          </cell>
          <cell r="AB674">
            <v>0.33333333333333331</v>
          </cell>
          <cell r="AC674">
            <v>0</v>
          </cell>
          <cell r="AD674">
            <v>1</v>
          </cell>
          <cell r="AE674" t="str">
            <v>OML</v>
          </cell>
          <cell r="AF674">
            <v>50</v>
          </cell>
          <cell r="AG674" t="str">
            <v>동일모자</v>
          </cell>
          <cell r="AH674">
            <v>22</v>
          </cell>
          <cell r="AI674">
            <v>22</v>
          </cell>
          <cell r="AJ674" t="str">
            <v>M</v>
          </cell>
          <cell r="AK674" t="str">
            <v>CN</v>
          </cell>
          <cell r="AL674">
            <v>1</v>
          </cell>
          <cell r="AM674">
            <v>49000</v>
          </cell>
          <cell r="AN674">
            <v>41850</v>
          </cell>
          <cell r="AO674">
            <v>7424.242424242424</v>
          </cell>
          <cell r="AP674">
            <v>7585.6600000000008</v>
          </cell>
          <cell r="AQ674">
            <v>161.41757575757674</v>
          </cell>
          <cell r="AR674">
            <v>206</v>
          </cell>
          <cell r="AS674">
            <v>0</v>
          </cell>
          <cell r="AT674">
            <v>20</v>
          </cell>
          <cell r="AU674">
            <v>226</v>
          </cell>
          <cell r="AV674">
            <v>5.9</v>
          </cell>
          <cell r="AW674">
            <v>0</v>
          </cell>
        </row>
        <row r="675">
          <cell r="Z675" t="str">
            <v>JOKBAF3512PP</v>
          </cell>
          <cell r="AA675" t="str">
            <v/>
          </cell>
          <cell r="AB675">
            <v>0.33333333333333331</v>
          </cell>
          <cell r="AC675">
            <v>0</v>
          </cell>
          <cell r="AD675">
            <v>1</v>
          </cell>
          <cell r="AE675" t="str">
            <v>XSS</v>
          </cell>
          <cell r="AF675">
            <v>250</v>
          </cell>
          <cell r="AG675" t="str">
            <v>동일모자</v>
          </cell>
          <cell r="AH675">
            <v>22</v>
          </cell>
          <cell r="AI675">
            <v>22</v>
          </cell>
          <cell r="AJ675" t="str">
            <v>M</v>
          </cell>
          <cell r="AK675" t="str">
            <v>CN</v>
          </cell>
          <cell r="AL675">
            <v>1</v>
          </cell>
          <cell r="AM675">
            <v>49000</v>
          </cell>
          <cell r="AN675">
            <v>41850</v>
          </cell>
          <cell r="AO675">
            <v>7424.242424242424</v>
          </cell>
          <cell r="AP675">
            <v>8522.58</v>
          </cell>
          <cell r="AQ675">
            <v>1098.3375757575759</v>
          </cell>
          <cell r="AR675">
            <v>145</v>
          </cell>
          <cell r="AS675">
            <v>0</v>
          </cell>
          <cell r="AT675">
            <v>20</v>
          </cell>
          <cell r="AU675">
            <v>165</v>
          </cell>
          <cell r="AV675">
            <v>6.7</v>
          </cell>
          <cell r="AW675">
            <v>0</v>
          </cell>
        </row>
        <row r="676">
          <cell r="Z676" t="str">
            <v>JOKBAF3512PP</v>
          </cell>
          <cell r="AA676" t="str">
            <v/>
          </cell>
          <cell r="AB676">
            <v>0.33333333333333331</v>
          </cell>
          <cell r="AC676">
            <v>0</v>
          </cell>
          <cell r="AD676">
            <v>1</v>
          </cell>
          <cell r="AE676" t="str">
            <v>OSM</v>
          </cell>
          <cell r="AF676">
            <v>100</v>
          </cell>
          <cell r="AG676" t="str">
            <v>동일모자</v>
          </cell>
          <cell r="AH676">
            <v>22</v>
          </cell>
          <cell r="AI676">
            <v>22</v>
          </cell>
          <cell r="AJ676" t="str">
            <v>M</v>
          </cell>
          <cell r="AK676" t="str">
            <v>CN</v>
          </cell>
          <cell r="AL676">
            <v>1</v>
          </cell>
          <cell r="AM676">
            <v>49000</v>
          </cell>
          <cell r="AN676">
            <v>41850</v>
          </cell>
          <cell r="AO676">
            <v>7424.242424242424</v>
          </cell>
          <cell r="AP676">
            <v>8522.58</v>
          </cell>
          <cell r="AQ676">
            <v>1098.3375757575759</v>
          </cell>
          <cell r="AR676">
            <v>145</v>
          </cell>
          <cell r="AS676">
            <v>0</v>
          </cell>
          <cell r="AT676">
            <v>20</v>
          </cell>
          <cell r="AU676">
            <v>165</v>
          </cell>
          <cell r="AV676">
            <v>6.7</v>
          </cell>
          <cell r="AW676">
            <v>0</v>
          </cell>
        </row>
        <row r="677">
          <cell r="Z677" t="str">
            <v>JOKBAF3512PP</v>
          </cell>
          <cell r="AA677" t="str">
            <v/>
          </cell>
          <cell r="AB677">
            <v>0.33333333333333331</v>
          </cell>
          <cell r="AC677">
            <v>0</v>
          </cell>
          <cell r="AD677">
            <v>1</v>
          </cell>
          <cell r="AE677" t="str">
            <v>OML</v>
          </cell>
          <cell r="AF677">
            <v>50</v>
          </cell>
          <cell r="AG677" t="str">
            <v>동일모자</v>
          </cell>
          <cell r="AH677">
            <v>22</v>
          </cell>
          <cell r="AI677">
            <v>22</v>
          </cell>
          <cell r="AJ677" t="str">
            <v>M</v>
          </cell>
          <cell r="AK677" t="str">
            <v>CN</v>
          </cell>
          <cell r="AL677">
            <v>1</v>
          </cell>
          <cell r="AM677">
            <v>49000</v>
          </cell>
          <cell r="AN677">
            <v>41850</v>
          </cell>
          <cell r="AO677">
            <v>7424.242424242424</v>
          </cell>
          <cell r="AP677">
            <v>8522.58</v>
          </cell>
          <cell r="AQ677">
            <v>1098.3375757575759</v>
          </cell>
          <cell r="AR677">
            <v>145</v>
          </cell>
          <cell r="AS677">
            <v>0</v>
          </cell>
          <cell r="AT677">
            <v>20</v>
          </cell>
          <cell r="AU677">
            <v>165</v>
          </cell>
          <cell r="AV677">
            <v>6.7</v>
          </cell>
          <cell r="AW677">
            <v>0</v>
          </cell>
        </row>
        <row r="678">
          <cell r="Z678" t="str">
            <v>JOKBAF5513PK</v>
          </cell>
          <cell r="AA678" t="str">
            <v/>
          </cell>
          <cell r="AB678">
            <v>0.5</v>
          </cell>
          <cell r="AC678">
            <v>0</v>
          </cell>
          <cell r="AD678">
            <v>1</v>
          </cell>
          <cell r="AE678" t="str">
            <v>OSM</v>
          </cell>
          <cell r="AF678">
            <v>100</v>
          </cell>
          <cell r="AG678" t="str">
            <v>동일모자</v>
          </cell>
          <cell r="AH678">
            <v>22</v>
          </cell>
          <cell r="AI678">
            <v>22</v>
          </cell>
          <cell r="AJ678" t="str">
            <v>M</v>
          </cell>
          <cell r="AK678" t="str">
            <v>CN</v>
          </cell>
          <cell r="AL678">
            <v>1</v>
          </cell>
          <cell r="AM678">
            <v>55000</v>
          </cell>
          <cell r="AN678">
            <v>41850</v>
          </cell>
          <cell r="AO678">
            <v>8333.3333333333321</v>
          </cell>
          <cell r="AP678">
            <v>10685.270000000002</v>
          </cell>
          <cell r="AQ678">
            <v>2351.9366666666701</v>
          </cell>
          <cell r="AR678">
            <v>0</v>
          </cell>
          <cell r="AS678">
            <v>0</v>
          </cell>
          <cell r="AT678">
            <v>20</v>
          </cell>
          <cell r="AU678">
            <v>20</v>
          </cell>
          <cell r="AV678">
            <v>8.5500000000000007</v>
          </cell>
          <cell r="AW678">
            <v>0</v>
          </cell>
        </row>
        <row r="679">
          <cell r="Z679" t="str">
            <v>JOKBAF5513PK</v>
          </cell>
          <cell r="AA679" t="str">
            <v/>
          </cell>
          <cell r="AB679">
            <v>0.5</v>
          </cell>
          <cell r="AC679">
            <v>0</v>
          </cell>
          <cell r="AD679">
            <v>1</v>
          </cell>
          <cell r="AE679" t="str">
            <v>OML</v>
          </cell>
          <cell r="AF679">
            <v>50</v>
          </cell>
          <cell r="AG679" t="str">
            <v>동일모자</v>
          </cell>
          <cell r="AH679">
            <v>22</v>
          </cell>
          <cell r="AI679">
            <v>22</v>
          </cell>
          <cell r="AJ679" t="str">
            <v>M</v>
          </cell>
          <cell r="AK679" t="str">
            <v>CN</v>
          </cell>
          <cell r="AL679">
            <v>1</v>
          </cell>
          <cell r="AM679">
            <v>55000</v>
          </cell>
          <cell r="AN679">
            <v>41850</v>
          </cell>
          <cell r="AO679">
            <v>8333.3333333333321</v>
          </cell>
          <cell r="AP679">
            <v>10685.270000000002</v>
          </cell>
          <cell r="AQ679">
            <v>2351.9366666666701</v>
          </cell>
          <cell r="AR679">
            <v>0</v>
          </cell>
          <cell r="AS679">
            <v>0</v>
          </cell>
          <cell r="AT679">
            <v>20</v>
          </cell>
          <cell r="AU679">
            <v>20</v>
          </cell>
          <cell r="AV679">
            <v>8.5500000000000007</v>
          </cell>
          <cell r="AW679">
            <v>0</v>
          </cell>
        </row>
        <row r="680">
          <cell r="Z680" t="str">
            <v/>
          </cell>
          <cell r="AA680" t="str">
            <v>R1</v>
          </cell>
          <cell r="AB680">
            <v>5</v>
          </cell>
          <cell r="AC680">
            <v>0</v>
          </cell>
          <cell r="AD680">
            <v>1</v>
          </cell>
          <cell r="AI680" t="str">
            <v/>
          </cell>
          <cell r="AL680" t="str">
            <v/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 t="str">
            <v/>
          </cell>
          <cell r="AU680">
            <v>0</v>
          </cell>
          <cell r="AV680">
            <v>0</v>
          </cell>
          <cell r="AW680">
            <v>0</v>
          </cell>
        </row>
        <row r="681">
          <cell r="Z681" t="str">
            <v>POKEBF5503PK</v>
          </cell>
          <cell r="AA681" t="str">
            <v/>
          </cell>
          <cell r="AB681">
            <v>1</v>
          </cell>
          <cell r="AC681">
            <v>0</v>
          </cell>
          <cell r="AD681">
            <v>1</v>
          </cell>
          <cell r="AE681" t="str">
            <v>FRE</v>
          </cell>
          <cell r="AF681">
            <v>150</v>
          </cell>
          <cell r="AG681" t="str">
            <v>FOREMOST</v>
          </cell>
          <cell r="AH681">
            <v>18</v>
          </cell>
          <cell r="AI681">
            <v>18</v>
          </cell>
          <cell r="AJ681" t="str">
            <v>M</v>
          </cell>
          <cell r="AK681" t="str">
            <v>CN</v>
          </cell>
          <cell r="AL681">
            <v>1</v>
          </cell>
          <cell r="AM681">
            <v>55000</v>
          </cell>
          <cell r="AN681">
            <v>41827</v>
          </cell>
          <cell r="AO681">
            <v>8333.3333333333321</v>
          </cell>
          <cell r="AP681">
            <v>12417.260000000004</v>
          </cell>
          <cell r="AQ681">
            <v>4083.9266666666717</v>
          </cell>
          <cell r="AR681">
            <v>0</v>
          </cell>
          <cell r="AS681">
            <v>48</v>
          </cell>
          <cell r="AT681">
            <v>20</v>
          </cell>
          <cell r="AU681">
            <v>68</v>
          </cell>
          <cell r="AV681">
            <v>9.9</v>
          </cell>
          <cell r="AW681">
            <v>0</v>
          </cell>
        </row>
        <row r="682">
          <cell r="Z682" t="str">
            <v>POKEBF5504BL</v>
          </cell>
          <cell r="AA682" t="str">
            <v/>
          </cell>
          <cell r="AB682">
            <v>1</v>
          </cell>
          <cell r="AC682">
            <v>0</v>
          </cell>
          <cell r="AD682">
            <v>1</v>
          </cell>
          <cell r="AE682" t="str">
            <v>FRE</v>
          </cell>
          <cell r="AF682">
            <v>150</v>
          </cell>
          <cell r="AG682" t="str">
            <v>FOREMOST</v>
          </cell>
          <cell r="AH682">
            <v>18</v>
          </cell>
          <cell r="AI682">
            <v>18</v>
          </cell>
          <cell r="AJ682" t="str">
            <v>M</v>
          </cell>
          <cell r="AK682" t="str">
            <v>CN</v>
          </cell>
          <cell r="AL682">
            <v>1</v>
          </cell>
          <cell r="AM682">
            <v>55000</v>
          </cell>
          <cell r="AN682">
            <v>41827</v>
          </cell>
          <cell r="AO682">
            <v>8333.3333333333321</v>
          </cell>
          <cell r="AP682">
            <v>12417.260000000004</v>
          </cell>
          <cell r="AQ682">
            <v>4083.9266666666717</v>
          </cell>
          <cell r="AR682">
            <v>0</v>
          </cell>
          <cell r="AS682">
            <v>48</v>
          </cell>
          <cell r="AT682">
            <v>20</v>
          </cell>
          <cell r="AU682">
            <v>68</v>
          </cell>
          <cell r="AV682">
            <v>9.9</v>
          </cell>
          <cell r="AW682">
            <v>0</v>
          </cell>
        </row>
        <row r="683">
          <cell r="Z683" t="str">
            <v/>
          </cell>
          <cell r="AA683" t="str">
            <v>R1</v>
          </cell>
          <cell r="AB683">
            <v>2</v>
          </cell>
          <cell r="AC683">
            <v>0</v>
          </cell>
          <cell r="AD683">
            <v>1</v>
          </cell>
          <cell r="AI683" t="str">
            <v/>
          </cell>
          <cell r="AL683" t="str">
            <v/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 t="str">
            <v/>
          </cell>
          <cell r="AU683">
            <v>0</v>
          </cell>
          <cell r="AV683">
            <v>0</v>
          </cell>
          <cell r="AW683">
            <v>0</v>
          </cell>
        </row>
        <row r="684">
          <cell r="Z684" t="str">
            <v>DPKEBF5508PK</v>
          </cell>
          <cell r="AA684" t="str">
            <v/>
          </cell>
          <cell r="AB684">
            <v>1</v>
          </cell>
          <cell r="AC684">
            <v>0</v>
          </cell>
          <cell r="AD684">
            <v>1</v>
          </cell>
          <cell r="AE684" t="str">
            <v>FRE</v>
          </cell>
          <cell r="AF684">
            <v>120</v>
          </cell>
          <cell r="AG684" t="str">
            <v>FOREMOST</v>
          </cell>
          <cell r="AH684">
            <v>19</v>
          </cell>
          <cell r="AI684">
            <v>19</v>
          </cell>
          <cell r="AJ684" t="str">
            <v>M</v>
          </cell>
          <cell r="AK684" t="str">
            <v>CN</v>
          </cell>
          <cell r="AL684">
            <v>1</v>
          </cell>
          <cell r="AM684">
            <v>49000</v>
          </cell>
          <cell r="AN684">
            <v>41827</v>
          </cell>
          <cell r="AO684">
            <v>7424.242424242424</v>
          </cell>
          <cell r="AP684">
            <v>7379.6600000000008</v>
          </cell>
          <cell r="AQ684">
            <v>-44.582424242423258</v>
          </cell>
          <cell r="AR684">
            <v>0</v>
          </cell>
          <cell r="AS684">
            <v>0</v>
          </cell>
          <cell r="AT684">
            <v>20</v>
          </cell>
          <cell r="AU684">
            <v>20</v>
          </cell>
          <cell r="AV684">
            <v>5.9</v>
          </cell>
          <cell r="AW684">
            <v>0</v>
          </cell>
        </row>
        <row r="685">
          <cell r="Z685" t="str">
            <v/>
          </cell>
          <cell r="AA685" t="str">
            <v>R1</v>
          </cell>
          <cell r="AB685">
            <v>1</v>
          </cell>
          <cell r="AC685">
            <v>0</v>
          </cell>
          <cell r="AD685">
            <v>1</v>
          </cell>
          <cell r="AI685" t="str">
            <v/>
          </cell>
          <cell r="AL685" t="str">
            <v/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 t="str">
            <v/>
          </cell>
          <cell r="AU685">
            <v>0</v>
          </cell>
          <cell r="AV685">
            <v>0</v>
          </cell>
          <cell r="AW685">
            <v>0</v>
          </cell>
        </row>
        <row r="686">
          <cell r="Z686" t="str">
            <v>JOKBPF3514BL</v>
          </cell>
          <cell r="AA686" t="str">
            <v/>
          </cell>
          <cell r="AB686">
            <v>1</v>
          </cell>
          <cell r="AC686">
            <v>0</v>
          </cell>
          <cell r="AD686">
            <v>1</v>
          </cell>
          <cell r="AE686" t="str">
            <v>FRE</v>
          </cell>
          <cell r="AF686">
            <v>150</v>
          </cell>
          <cell r="AG686" t="str">
            <v>KIDS FIRST TOYS</v>
          </cell>
          <cell r="AH686">
            <v>2</v>
          </cell>
          <cell r="AI686" t="str">
            <v>02</v>
          </cell>
          <cell r="AJ686" t="str">
            <v>M</v>
          </cell>
          <cell r="AK686" t="str">
            <v>CN</v>
          </cell>
          <cell r="AL686">
            <v>1</v>
          </cell>
          <cell r="AM686">
            <v>45000</v>
          </cell>
          <cell r="AN686">
            <v>41820</v>
          </cell>
          <cell r="AO686">
            <v>6818.1818181818171</v>
          </cell>
          <cell r="AP686">
            <v>9655.4719999999998</v>
          </cell>
          <cell r="AQ686">
            <v>2837.2901818181826</v>
          </cell>
          <cell r="AR686">
            <v>0</v>
          </cell>
          <cell r="AS686">
            <v>0</v>
          </cell>
          <cell r="AT686">
            <v>20</v>
          </cell>
          <cell r="AU686">
            <v>20</v>
          </cell>
          <cell r="AV686">
            <v>7.9</v>
          </cell>
          <cell r="AW686">
            <v>0</v>
          </cell>
        </row>
        <row r="687">
          <cell r="Z687" t="str">
            <v>JOKBPF3515GY</v>
          </cell>
          <cell r="AA687" t="str">
            <v/>
          </cell>
          <cell r="AB687">
            <v>1</v>
          </cell>
          <cell r="AC687">
            <v>0</v>
          </cell>
          <cell r="AD687">
            <v>1</v>
          </cell>
          <cell r="AE687" t="str">
            <v>FRE</v>
          </cell>
          <cell r="AF687">
            <v>150</v>
          </cell>
          <cell r="AG687" t="str">
            <v>KIDS FIRST TOYS</v>
          </cell>
          <cell r="AH687">
            <v>2</v>
          </cell>
          <cell r="AI687" t="str">
            <v>02</v>
          </cell>
          <cell r="AJ687" t="str">
            <v>M</v>
          </cell>
          <cell r="AK687" t="str">
            <v>CN</v>
          </cell>
          <cell r="AL687">
            <v>1</v>
          </cell>
          <cell r="AM687">
            <v>45000</v>
          </cell>
          <cell r="AN687">
            <v>41820</v>
          </cell>
          <cell r="AO687">
            <v>6818.1818181818171</v>
          </cell>
          <cell r="AP687">
            <v>10753.184000000003</v>
          </cell>
          <cell r="AQ687">
            <v>3935.0021818181858</v>
          </cell>
          <cell r="AR687">
            <v>0</v>
          </cell>
          <cell r="AS687">
            <v>0</v>
          </cell>
          <cell r="AT687">
            <v>20</v>
          </cell>
          <cell r="AU687">
            <v>20</v>
          </cell>
          <cell r="AV687">
            <v>8.8000000000000007</v>
          </cell>
          <cell r="AW687">
            <v>0</v>
          </cell>
        </row>
        <row r="688">
          <cell r="Z688" t="str">
            <v>JOKBPF3516PK</v>
          </cell>
          <cell r="AA688" t="str">
            <v/>
          </cell>
          <cell r="AB688">
            <v>1</v>
          </cell>
          <cell r="AC688">
            <v>0</v>
          </cell>
          <cell r="AD688">
            <v>1</v>
          </cell>
          <cell r="AE688" t="str">
            <v>FRE</v>
          </cell>
          <cell r="AF688">
            <v>150</v>
          </cell>
          <cell r="AG688" t="str">
            <v>KIDS FIRST TOYS</v>
          </cell>
          <cell r="AH688">
            <v>2</v>
          </cell>
          <cell r="AI688" t="str">
            <v>02</v>
          </cell>
          <cell r="AJ688" t="str">
            <v>M</v>
          </cell>
          <cell r="AK688" t="str">
            <v>CN</v>
          </cell>
          <cell r="AL688">
            <v>1</v>
          </cell>
          <cell r="AM688">
            <v>45000</v>
          </cell>
          <cell r="AN688">
            <v>41820</v>
          </cell>
          <cell r="AO688">
            <v>6818.1818181818171</v>
          </cell>
          <cell r="AP688">
            <v>10583.472</v>
          </cell>
          <cell r="AQ688">
            <v>3765.2901818181826</v>
          </cell>
          <cell r="AR688">
            <v>928</v>
          </cell>
          <cell r="AS688">
            <v>0</v>
          </cell>
          <cell r="AT688">
            <v>20</v>
          </cell>
          <cell r="AU688">
            <v>948</v>
          </cell>
          <cell r="AV688">
            <v>7.9</v>
          </cell>
          <cell r="AW688">
            <v>0</v>
          </cell>
        </row>
        <row r="689">
          <cell r="Z689" t="str">
            <v>JOKBPF3517IV</v>
          </cell>
          <cell r="AA689" t="str">
            <v/>
          </cell>
          <cell r="AB689">
            <v>1</v>
          </cell>
          <cell r="AC689">
            <v>0</v>
          </cell>
          <cell r="AD689">
            <v>1</v>
          </cell>
          <cell r="AE689" t="str">
            <v>FRE</v>
          </cell>
          <cell r="AF689">
            <v>150</v>
          </cell>
          <cell r="AG689" t="str">
            <v>KIDS FIRST TOYS</v>
          </cell>
          <cell r="AH689">
            <v>2</v>
          </cell>
          <cell r="AI689" t="str">
            <v>02</v>
          </cell>
          <cell r="AJ689" t="str">
            <v>M</v>
          </cell>
          <cell r="AK689" t="str">
            <v>CN</v>
          </cell>
          <cell r="AL689">
            <v>1</v>
          </cell>
          <cell r="AM689">
            <v>49000</v>
          </cell>
          <cell r="AN689">
            <v>41820</v>
          </cell>
          <cell r="AO689">
            <v>7424.242424242424</v>
          </cell>
          <cell r="AP689">
            <v>9634.7920000000013</v>
          </cell>
          <cell r="AQ689">
            <v>2210.5495757575773</v>
          </cell>
          <cell r="AR689">
            <v>1199</v>
          </cell>
          <cell r="AS689">
            <v>0</v>
          </cell>
          <cell r="AT689">
            <v>20</v>
          </cell>
          <cell r="AU689">
            <v>1219</v>
          </cell>
          <cell r="AV689">
            <v>6.9</v>
          </cell>
          <cell r="AW689">
            <v>0</v>
          </cell>
        </row>
        <row r="690">
          <cell r="Z690" t="str">
            <v>JOKACF3518IV</v>
          </cell>
          <cell r="AA690" t="str">
            <v/>
          </cell>
          <cell r="AB690">
            <v>1</v>
          </cell>
          <cell r="AC690">
            <v>0</v>
          </cell>
          <cell r="AD690">
            <v>1</v>
          </cell>
          <cell r="AE690" t="str">
            <v>FRE</v>
          </cell>
          <cell r="AF690">
            <v>350</v>
          </cell>
          <cell r="AG690" t="str">
            <v>KIDS FIRST TOYS</v>
          </cell>
          <cell r="AH690">
            <v>2</v>
          </cell>
          <cell r="AI690" t="str">
            <v>02</v>
          </cell>
          <cell r="AJ690" t="str">
            <v>M</v>
          </cell>
          <cell r="AK690" t="str">
            <v>CN</v>
          </cell>
          <cell r="AL690">
            <v>1</v>
          </cell>
          <cell r="AM690">
            <v>25000</v>
          </cell>
          <cell r="AN690">
            <v>41820</v>
          </cell>
          <cell r="AO690">
            <v>3787.8787878787875</v>
          </cell>
          <cell r="AP690">
            <v>6006.8320000000003</v>
          </cell>
          <cell r="AQ690">
            <v>2218.9532121212128</v>
          </cell>
          <cell r="AR690">
            <v>149</v>
          </cell>
          <cell r="AS690">
            <v>0</v>
          </cell>
          <cell r="AT690">
            <v>20</v>
          </cell>
          <cell r="AU690">
            <v>169</v>
          </cell>
          <cell r="AV690">
            <v>4.68</v>
          </cell>
          <cell r="AW690">
            <v>0</v>
          </cell>
        </row>
        <row r="691">
          <cell r="Z691" t="str">
            <v>JOKACF3519YE</v>
          </cell>
          <cell r="AA691" t="str">
            <v/>
          </cell>
          <cell r="AB691">
            <v>1</v>
          </cell>
          <cell r="AC691">
            <v>0</v>
          </cell>
          <cell r="AD691">
            <v>1</v>
          </cell>
          <cell r="AE691" t="str">
            <v>FRE</v>
          </cell>
          <cell r="AF691">
            <v>350</v>
          </cell>
          <cell r="AG691" t="str">
            <v>KIDS FIRST TOYS</v>
          </cell>
          <cell r="AH691">
            <v>2</v>
          </cell>
          <cell r="AI691" t="str">
            <v>02</v>
          </cell>
          <cell r="AJ691" t="str">
            <v>M</v>
          </cell>
          <cell r="AK691" t="str">
            <v>CN</v>
          </cell>
          <cell r="AL691">
            <v>1</v>
          </cell>
          <cell r="AM691">
            <v>25000</v>
          </cell>
          <cell r="AN691">
            <v>41820</v>
          </cell>
          <cell r="AO691">
            <v>3787.8787878787875</v>
          </cell>
          <cell r="AP691">
            <v>5633.3000000000011</v>
          </cell>
          <cell r="AQ691">
            <v>1845.4212121212136</v>
          </cell>
          <cell r="AR691">
            <v>0</v>
          </cell>
          <cell r="AS691">
            <v>0</v>
          </cell>
          <cell r="AT691">
            <v>20</v>
          </cell>
          <cell r="AU691">
            <v>20</v>
          </cell>
          <cell r="AV691">
            <v>4.5</v>
          </cell>
          <cell r="AW691">
            <v>0</v>
          </cell>
        </row>
        <row r="692">
          <cell r="Z692" t="str">
            <v>JOKACF3520PK</v>
          </cell>
          <cell r="AA692" t="str">
            <v/>
          </cell>
          <cell r="AB692">
            <v>1</v>
          </cell>
          <cell r="AC692">
            <v>0</v>
          </cell>
          <cell r="AD692">
            <v>1</v>
          </cell>
          <cell r="AE692" t="str">
            <v>FRE</v>
          </cell>
          <cell r="AF692">
            <v>400</v>
          </cell>
          <cell r="AG692" t="str">
            <v>KIDS FIRST TOYS</v>
          </cell>
          <cell r="AH692">
            <v>2</v>
          </cell>
          <cell r="AI692" t="str">
            <v>02</v>
          </cell>
          <cell r="AJ692" t="str">
            <v>M</v>
          </cell>
          <cell r="AK692" t="str">
            <v>CN</v>
          </cell>
          <cell r="AL692">
            <v>1</v>
          </cell>
          <cell r="AM692">
            <v>23000</v>
          </cell>
          <cell r="AN692">
            <v>41820</v>
          </cell>
          <cell r="AO692">
            <v>3484.8484848484845</v>
          </cell>
          <cell r="AP692">
            <v>4261.16</v>
          </cell>
          <cell r="AQ692">
            <v>776.31151515151532</v>
          </cell>
          <cell r="AR692">
            <v>0</v>
          </cell>
          <cell r="AS692">
            <v>0</v>
          </cell>
          <cell r="AT692">
            <v>20</v>
          </cell>
          <cell r="AU692">
            <v>20</v>
          </cell>
          <cell r="AV692">
            <v>3.4</v>
          </cell>
          <cell r="AW692">
            <v>0</v>
          </cell>
        </row>
        <row r="693">
          <cell r="Z693" t="str">
            <v>JOKACF3521GR</v>
          </cell>
          <cell r="AA693" t="str">
            <v/>
          </cell>
          <cell r="AB693">
            <v>1</v>
          </cell>
          <cell r="AC693">
            <v>0</v>
          </cell>
          <cell r="AD693">
            <v>1</v>
          </cell>
          <cell r="AE693" t="str">
            <v>FRE</v>
          </cell>
          <cell r="AF693">
            <v>400</v>
          </cell>
          <cell r="AG693" t="str">
            <v>KIDS FIRST TOYS</v>
          </cell>
          <cell r="AH693">
            <v>2</v>
          </cell>
          <cell r="AI693" t="str">
            <v>02</v>
          </cell>
          <cell r="AJ693" t="str">
            <v>M</v>
          </cell>
          <cell r="AK693" t="str">
            <v>CN</v>
          </cell>
          <cell r="AL693">
            <v>1</v>
          </cell>
          <cell r="AM693">
            <v>23000</v>
          </cell>
          <cell r="AN693">
            <v>41820</v>
          </cell>
          <cell r="AO693">
            <v>3484.8484848484845</v>
          </cell>
          <cell r="AP693">
            <v>5009.6000000000004</v>
          </cell>
          <cell r="AQ693">
            <v>1524.7515151515158</v>
          </cell>
          <cell r="AR693">
            <v>0</v>
          </cell>
          <cell r="AS693">
            <v>0</v>
          </cell>
          <cell r="AT693">
            <v>20</v>
          </cell>
          <cell r="AU693">
            <v>20</v>
          </cell>
          <cell r="AV693">
            <v>4</v>
          </cell>
          <cell r="AW693">
            <v>0</v>
          </cell>
        </row>
        <row r="694">
          <cell r="Z694" t="str">
            <v>JOKACF3522GY</v>
          </cell>
          <cell r="AA694" t="str">
            <v/>
          </cell>
          <cell r="AB694">
            <v>1</v>
          </cell>
          <cell r="AC694">
            <v>0</v>
          </cell>
          <cell r="AD694">
            <v>1</v>
          </cell>
          <cell r="AE694" t="str">
            <v>FRE</v>
          </cell>
          <cell r="AF694">
            <v>400</v>
          </cell>
          <cell r="AG694" t="str">
            <v>KIDS FIRST TOYS</v>
          </cell>
          <cell r="AH694">
            <v>2</v>
          </cell>
          <cell r="AI694" t="str">
            <v>02</v>
          </cell>
          <cell r="AJ694" t="str">
            <v>M</v>
          </cell>
          <cell r="AK694" t="str">
            <v>CN</v>
          </cell>
          <cell r="AL694">
            <v>1</v>
          </cell>
          <cell r="AM694">
            <v>23000</v>
          </cell>
          <cell r="AN694">
            <v>41820</v>
          </cell>
          <cell r="AO694">
            <v>3484.8484848484845</v>
          </cell>
          <cell r="AP694">
            <v>4884.8599999999997</v>
          </cell>
          <cell r="AQ694">
            <v>1400.0115151515151</v>
          </cell>
          <cell r="AR694">
            <v>0</v>
          </cell>
          <cell r="AS694">
            <v>0</v>
          </cell>
          <cell r="AT694">
            <v>20</v>
          </cell>
          <cell r="AU694">
            <v>20</v>
          </cell>
          <cell r="AV694">
            <v>3.9</v>
          </cell>
          <cell r="AW694">
            <v>0</v>
          </cell>
        </row>
        <row r="695">
          <cell r="Z695" t="str">
            <v/>
          </cell>
          <cell r="AA695" t="str">
            <v>R1</v>
          </cell>
          <cell r="AB695">
            <v>9</v>
          </cell>
          <cell r="AC695">
            <v>0</v>
          </cell>
          <cell r="AD695">
            <v>1</v>
          </cell>
          <cell r="AI695" t="str">
            <v/>
          </cell>
          <cell r="AL695" t="str">
            <v/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 t="str">
            <v/>
          </cell>
          <cell r="AU695">
            <v>0</v>
          </cell>
          <cell r="AV695">
            <v>0</v>
          </cell>
          <cell r="AW695">
            <v>0</v>
          </cell>
        </row>
        <row r="696">
          <cell r="Z696" t="str">
            <v>JOKEBF5523IV</v>
          </cell>
          <cell r="AA696" t="str">
            <v/>
          </cell>
          <cell r="AB696">
            <v>1</v>
          </cell>
          <cell r="AC696">
            <v>0</v>
          </cell>
          <cell r="AD696">
            <v>1</v>
          </cell>
          <cell r="AE696" t="str">
            <v>FRE</v>
          </cell>
          <cell r="AF696">
            <v>180</v>
          </cell>
          <cell r="AG696" t="str">
            <v>FOREMOST</v>
          </cell>
          <cell r="AH696">
            <v>20</v>
          </cell>
          <cell r="AI696">
            <v>20</v>
          </cell>
          <cell r="AJ696" t="str">
            <v>M</v>
          </cell>
          <cell r="AK696" t="str">
            <v>CN</v>
          </cell>
          <cell r="AL696">
            <v>1</v>
          </cell>
          <cell r="AM696">
            <v>49000</v>
          </cell>
          <cell r="AN696">
            <v>41827</v>
          </cell>
          <cell r="AO696">
            <v>7424.242424242424</v>
          </cell>
          <cell r="AP696">
            <v>8648.4000000000015</v>
          </cell>
          <cell r="AQ696">
            <v>1224.1575757575774</v>
          </cell>
          <cell r="AR696">
            <v>1144</v>
          </cell>
          <cell r="AS696">
            <v>0</v>
          </cell>
          <cell r="AT696">
            <v>20</v>
          </cell>
          <cell r="AU696">
            <v>1164</v>
          </cell>
          <cell r="AV696">
            <v>6</v>
          </cell>
          <cell r="AW696">
            <v>0</v>
          </cell>
        </row>
        <row r="697">
          <cell r="Z697" t="str">
            <v>JOKEBF5523BL</v>
          </cell>
          <cell r="AA697" t="str">
            <v/>
          </cell>
          <cell r="AB697">
            <v>1</v>
          </cell>
          <cell r="AC697">
            <v>0</v>
          </cell>
          <cell r="AD697">
            <v>1</v>
          </cell>
          <cell r="AE697" t="str">
            <v>FRE</v>
          </cell>
          <cell r="AF697">
            <v>180</v>
          </cell>
          <cell r="AG697" t="str">
            <v>FOREMOST</v>
          </cell>
          <cell r="AH697">
            <v>20</v>
          </cell>
          <cell r="AI697">
            <v>20</v>
          </cell>
          <cell r="AJ697" t="str">
            <v>M</v>
          </cell>
          <cell r="AK697" t="str">
            <v>CN</v>
          </cell>
          <cell r="AL697">
            <v>1</v>
          </cell>
          <cell r="AM697">
            <v>49000</v>
          </cell>
          <cell r="AN697">
            <v>41827</v>
          </cell>
          <cell r="AO697">
            <v>7424.242424242424</v>
          </cell>
          <cell r="AP697">
            <v>9018.4000000000015</v>
          </cell>
          <cell r="AQ697">
            <v>1594.1575757575774</v>
          </cell>
          <cell r="AR697">
            <v>1514</v>
          </cell>
          <cell r="AS697">
            <v>0</v>
          </cell>
          <cell r="AT697">
            <v>20</v>
          </cell>
          <cell r="AU697">
            <v>1534</v>
          </cell>
          <cell r="AV697">
            <v>6</v>
          </cell>
          <cell r="AW697">
            <v>0</v>
          </cell>
        </row>
        <row r="698">
          <cell r="Z698" t="str">
            <v/>
          </cell>
          <cell r="AA698" t="str">
            <v>R1</v>
          </cell>
          <cell r="AB698">
            <v>2</v>
          </cell>
          <cell r="AC698">
            <v>0</v>
          </cell>
          <cell r="AD698">
            <v>1</v>
          </cell>
          <cell r="AI698" t="str">
            <v/>
          </cell>
          <cell r="AL698" t="str">
            <v/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 t="str">
            <v/>
          </cell>
          <cell r="AU698">
            <v>0</v>
          </cell>
          <cell r="AV698">
            <v>0</v>
          </cell>
          <cell r="AW698">
            <v>0</v>
          </cell>
        </row>
        <row r="699">
          <cell r="Z699" t="str">
            <v>SMKBAF3729NY</v>
          </cell>
          <cell r="AA699" t="str">
            <v>R1</v>
          </cell>
          <cell r="AB699">
            <v>0.33333333333333331</v>
          </cell>
          <cell r="AC699">
            <v>0</v>
          </cell>
          <cell r="AD699">
            <v>1</v>
          </cell>
          <cell r="AE699" t="str">
            <v>XSS</v>
          </cell>
          <cell r="AF699">
            <v>700</v>
          </cell>
          <cell r="AG699" t="str">
            <v>성진</v>
          </cell>
          <cell r="AH699">
            <v>9</v>
          </cell>
          <cell r="AI699" t="str">
            <v>09</v>
          </cell>
          <cell r="AJ699" t="str">
            <v>M</v>
          </cell>
          <cell r="AK699" t="str">
            <v>BG</v>
          </cell>
          <cell r="AL699">
            <v>1</v>
          </cell>
          <cell r="AM699">
            <v>45000</v>
          </cell>
          <cell r="AN699">
            <v>41793</v>
          </cell>
          <cell r="AO699">
            <v>6818.1818181818171</v>
          </cell>
          <cell r="AP699">
            <v>6313</v>
          </cell>
          <cell r="AQ699">
            <v>-505.18181818181711</v>
          </cell>
          <cell r="AR699">
            <v>0</v>
          </cell>
          <cell r="AS699">
            <v>980</v>
          </cell>
          <cell r="AT699">
            <v>20</v>
          </cell>
          <cell r="AU699">
            <v>1000</v>
          </cell>
          <cell r="AV699">
            <v>4.5999999999999996</v>
          </cell>
          <cell r="AW699">
            <v>0</v>
          </cell>
        </row>
        <row r="700">
          <cell r="Z700" t="str">
            <v>SMKBAF3729NY</v>
          </cell>
          <cell r="AA700" t="str">
            <v>R1</v>
          </cell>
          <cell r="AB700">
            <v>0.33333333333333331</v>
          </cell>
          <cell r="AC700">
            <v>0</v>
          </cell>
          <cell r="AD700">
            <v>1</v>
          </cell>
          <cell r="AE700" t="str">
            <v>OSM</v>
          </cell>
          <cell r="AF700">
            <v>30</v>
          </cell>
          <cell r="AG700" t="str">
            <v>성진</v>
          </cell>
          <cell r="AH700">
            <v>9</v>
          </cell>
          <cell r="AI700" t="str">
            <v>09</v>
          </cell>
          <cell r="AJ700" t="str">
            <v>M</v>
          </cell>
          <cell r="AK700" t="str">
            <v>BG</v>
          </cell>
          <cell r="AL700">
            <v>1</v>
          </cell>
          <cell r="AM700">
            <v>45000</v>
          </cell>
          <cell r="AN700">
            <v>41793</v>
          </cell>
          <cell r="AO700">
            <v>6818.1818181818171</v>
          </cell>
          <cell r="AP700">
            <v>6313</v>
          </cell>
          <cell r="AQ700">
            <v>-505.18181818181711</v>
          </cell>
          <cell r="AR700">
            <v>0</v>
          </cell>
          <cell r="AS700">
            <v>980</v>
          </cell>
          <cell r="AT700">
            <v>20</v>
          </cell>
          <cell r="AU700">
            <v>1000</v>
          </cell>
          <cell r="AV700">
            <v>4.5999999999999996</v>
          </cell>
          <cell r="AW700">
            <v>0</v>
          </cell>
        </row>
        <row r="701">
          <cell r="Z701" t="str">
            <v>SMKBAF3729NY</v>
          </cell>
          <cell r="AA701" t="str">
            <v>R1</v>
          </cell>
          <cell r="AB701">
            <v>0.33333333333333331</v>
          </cell>
          <cell r="AC701">
            <v>0</v>
          </cell>
          <cell r="AD701">
            <v>1</v>
          </cell>
          <cell r="AE701" t="str">
            <v>OML</v>
          </cell>
          <cell r="AF701">
            <v>70</v>
          </cell>
          <cell r="AG701" t="str">
            <v>성진</v>
          </cell>
          <cell r="AH701">
            <v>9</v>
          </cell>
          <cell r="AI701" t="str">
            <v>09</v>
          </cell>
          <cell r="AJ701" t="str">
            <v>M</v>
          </cell>
          <cell r="AK701" t="str">
            <v>BG</v>
          </cell>
          <cell r="AL701">
            <v>1</v>
          </cell>
          <cell r="AM701">
            <v>45000</v>
          </cell>
          <cell r="AN701">
            <v>41793</v>
          </cell>
          <cell r="AO701">
            <v>6818.1818181818171</v>
          </cell>
          <cell r="AP701">
            <v>6313</v>
          </cell>
          <cell r="AQ701">
            <v>-505.18181818181711</v>
          </cell>
          <cell r="AR701">
            <v>0</v>
          </cell>
          <cell r="AS701">
            <v>980</v>
          </cell>
          <cell r="AT701">
            <v>20</v>
          </cell>
          <cell r="AU701">
            <v>1000</v>
          </cell>
          <cell r="AV701">
            <v>4.5999999999999996</v>
          </cell>
          <cell r="AW701">
            <v>0</v>
          </cell>
        </row>
        <row r="702">
          <cell r="Z702" t="str">
            <v/>
          </cell>
          <cell r="AA702" t="str">
            <v>R1</v>
          </cell>
          <cell r="AB702">
            <v>1</v>
          </cell>
          <cell r="AC702">
            <v>0</v>
          </cell>
          <cell r="AD702">
            <v>1</v>
          </cell>
          <cell r="AI702" t="str">
            <v/>
          </cell>
          <cell r="AL702" t="str">
            <v/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 t="str">
            <v/>
          </cell>
          <cell r="AU702">
            <v>0</v>
          </cell>
          <cell r="AV702">
            <v>0</v>
          </cell>
          <cell r="AW702">
            <v>0</v>
          </cell>
        </row>
        <row r="703">
          <cell r="Z703" t="str">
            <v>URKFIF3807BK</v>
          </cell>
          <cell r="AA703" t="str">
            <v>R1</v>
          </cell>
          <cell r="AB703">
            <v>0.5</v>
          </cell>
          <cell r="AC703">
            <v>0</v>
          </cell>
          <cell r="AD703">
            <v>1</v>
          </cell>
          <cell r="AE703" t="str">
            <v>OSM</v>
          </cell>
          <cell r="AF703">
            <v>200</v>
          </cell>
          <cell r="AG703" t="str">
            <v>캡보이2</v>
          </cell>
          <cell r="AH703">
            <v>4</v>
          </cell>
          <cell r="AI703" t="str">
            <v>04</v>
          </cell>
          <cell r="AJ703" t="str">
            <v>M</v>
          </cell>
          <cell r="AK703" t="str">
            <v>VT</v>
          </cell>
          <cell r="AL703">
            <v>1</v>
          </cell>
          <cell r="AM703">
            <v>45000</v>
          </cell>
          <cell r="AN703">
            <v>41793</v>
          </cell>
          <cell r="AO703">
            <v>8181.8181818181811</v>
          </cell>
          <cell r="AP703">
            <v>7480</v>
          </cell>
          <cell r="AQ703">
            <v>-701.81818181818107</v>
          </cell>
          <cell r="AR703">
            <v>0</v>
          </cell>
          <cell r="AS703">
            <v>0</v>
          </cell>
          <cell r="AT703" t="str">
            <v/>
          </cell>
          <cell r="AU703">
            <v>0</v>
          </cell>
          <cell r="AV703">
            <v>6.8</v>
          </cell>
          <cell r="AW703">
            <v>0</v>
          </cell>
        </row>
        <row r="704">
          <cell r="Z704" t="str">
            <v>URKFIF3807BK</v>
          </cell>
          <cell r="AA704" t="str">
            <v>R1</v>
          </cell>
          <cell r="AB704">
            <v>0.5</v>
          </cell>
          <cell r="AC704">
            <v>0</v>
          </cell>
          <cell r="AD704">
            <v>1</v>
          </cell>
          <cell r="AE704" t="str">
            <v>OML</v>
          </cell>
          <cell r="AF704">
            <v>250</v>
          </cell>
          <cell r="AG704" t="str">
            <v>캡보이2</v>
          </cell>
          <cell r="AH704">
            <v>4</v>
          </cell>
          <cell r="AI704" t="str">
            <v>04</v>
          </cell>
          <cell r="AJ704" t="str">
            <v>M</v>
          </cell>
          <cell r="AK704" t="str">
            <v>VT</v>
          </cell>
          <cell r="AL704">
            <v>1</v>
          </cell>
          <cell r="AM704">
            <v>45000</v>
          </cell>
          <cell r="AN704">
            <v>41793</v>
          </cell>
          <cell r="AO704">
            <v>8181.8181818181811</v>
          </cell>
          <cell r="AP704">
            <v>7480</v>
          </cell>
          <cell r="AQ704">
            <v>-701.81818181818107</v>
          </cell>
          <cell r="AR704">
            <v>0</v>
          </cell>
          <cell r="AS704">
            <v>0</v>
          </cell>
          <cell r="AT704" t="str">
            <v/>
          </cell>
          <cell r="AU704">
            <v>0</v>
          </cell>
          <cell r="AV704">
            <v>6.8</v>
          </cell>
          <cell r="AW704">
            <v>0</v>
          </cell>
        </row>
        <row r="705">
          <cell r="Z705" t="str">
            <v/>
          </cell>
          <cell r="AA705" t="str">
            <v>R1</v>
          </cell>
          <cell r="AB705">
            <v>1</v>
          </cell>
          <cell r="AC705">
            <v>0</v>
          </cell>
          <cell r="AD705">
            <v>1</v>
          </cell>
          <cell r="AI705" t="str">
            <v/>
          </cell>
          <cell r="AL705" t="str">
            <v/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 t="str">
            <v/>
          </cell>
          <cell r="AU705">
            <v>0</v>
          </cell>
          <cell r="AV705">
            <v>0</v>
          </cell>
          <cell r="AW705">
            <v>0</v>
          </cell>
        </row>
        <row r="706">
          <cell r="Z706" t="str">
            <v>ELKBEF3533PK</v>
          </cell>
          <cell r="AA706" t="str">
            <v/>
          </cell>
          <cell r="AB706">
            <v>1</v>
          </cell>
          <cell r="AC706">
            <v>0</v>
          </cell>
          <cell r="AD706">
            <v>1</v>
          </cell>
          <cell r="AE706" t="str">
            <v>FRE</v>
          </cell>
          <cell r="AF706">
            <v>400</v>
          </cell>
          <cell r="AG706" t="str">
            <v>아트인드림</v>
          </cell>
          <cell r="AH706">
            <v>7</v>
          </cell>
          <cell r="AI706" t="str">
            <v>07</v>
          </cell>
          <cell r="AJ706" t="str">
            <v>M</v>
          </cell>
          <cell r="AK706" t="str">
            <v>KR</v>
          </cell>
          <cell r="AL706">
            <v>2</v>
          </cell>
          <cell r="AM706">
            <v>23000</v>
          </cell>
          <cell r="AO706">
            <v>5808.0808080808074</v>
          </cell>
          <cell r="AP706">
            <v>5220</v>
          </cell>
          <cell r="AQ706">
            <v>-588.0808080808074</v>
          </cell>
          <cell r="AR706">
            <v>0</v>
          </cell>
          <cell r="AS706">
            <v>20</v>
          </cell>
          <cell r="AT706">
            <v>0</v>
          </cell>
          <cell r="AU706">
            <v>20</v>
          </cell>
          <cell r="AV706">
            <v>0</v>
          </cell>
          <cell r="AW706">
            <v>5200</v>
          </cell>
        </row>
        <row r="707">
          <cell r="Z707" t="str">
            <v>ELKBEF3534BL</v>
          </cell>
          <cell r="AA707" t="str">
            <v/>
          </cell>
          <cell r="AB707">
            <v>1</v>
          </cell>
          <cell r="AC707">
            <v>0</v>
          </cell>
          <cell r="AD707">
            <v>1</v>
          </cell>
          <cell r="AE707" t="str">
            <v>FRE</v>
          </cell>
          <cell r="AF707">
            <v>400</v>
          </cell>
          <cell r="AG707" t="str">
            <v>아트인드림</v>
          </cell>
          <cell r="AH707">
            <v>7</v>
          </cell>
          <cell r="AI707" t="str">
            <v>07</v>
          </cell>
          <cell r="AJ707" t="str">
            <v>M</v>
          </cell>
          <cell r="AK707" t="str">
            <v>KR</v>
          </cell>
          <cell r="AL707">
            <v>2</v>
          </cell>
          <cell r="AM707">
            <v>23000</v>
          </cell>
          <cell r="AO707">
            <v>5808.0808080808074</v>
          </cell>
          <cell r="AP707">
            <v>5820</v>
          </cell>
          <cell r="AQ707">
            <v>11.919191919192599</v>
          </cell>
          <cell r="AR707">
            <v>0</v>
          </cell>
          <cell r="AS707">
            <v>20</v>
          </cell>
          <cell r="AT707">
            <v>0</v>
          </cell>
          <cell r="AU707">
            <v>20</v>
          </cell>
          <cell r="AV707">
            <v>0</v>
          </cell>
          <cell r="AW707">
            <v>5800</v>
          </cell>
        </row>
        <row r="708">
          <cell r="Z708" t="str">
            <v>ELKBBF4595PK</v>
          </cell>
          <cell r="AA708" t="str">
            <v/>
          </cell>
          <cell r="AB708">
            <v>1</v>
          </cell>
          <cell r="AC708">
            <v>0</v>
          </cell>
          <cell r="AD708">
            <v>1</v>
          </cell>
          <cell r="AE708" t="str">
            <v>FRE</v>
          </cell>
          <cell r="AF708">
            <v>350</v>
          </cell>
          <cell r="AG708" t="str">
            <v>아트인드림</v>
          </cell>
          <cell r="AH708">
            <v>7</v>
          </cell>
          <cell r="AI708" t="str">
            <v>07</v>
          </cell>
          <cell r="AJ708" t="str">
            <v>M</v>
          </cell>
          <cell r="AK708" t="str">
            <v>KR</v>
          </cell>
          <cell r="AL708">
            <v>2</v>
          </cell>
          <cell r="AM708">
            <v>23000</v>
          </cell>
          <cell r="AO708">
            <v>5808.0808080808074</v>
          </cell>
          <cell r="AP708">
            <v>6220</v>
          </cell>
          <cell r="AQ708">
            <v>411.9191919191926</v>
          </cell>
          <cell r="AR708">
            <v>0</v>
          </cell>
          <cell r="AS708">
            <v>20</v>
          </cell>
          <cell r="AT708">
            <v>0</v>
          </cell>
          <cell r="AU708">
            <v>20</v>
          </cell>
          <cell r="AV708">
            <v>0</v>
          </cell>
          <cell r="AW708">
            <v>6200</v>
          </cell>
        </row>
        <row r="709">
          <cell r="Z709" t="str">
            <v>ELKBBF4596BL</v>
          </cell>
          <cell r="AA709" t="str">
            <v/>
          </cell>
          <cell r="AB709">
            <v>1</v>
          </cell>
          <cell r="AC709">
            <v>0</v>
          </cell>
          <cell r="AD709">
            <v>1</v>
          </cell>
          <cell r="AE709" t="str">
            <v>FRE</v>
          </cell>
          <cell r="AF709">
            <v>350</v>
          </cell>
          <cell r="AG709" t="str">
            <v>아트인드림</v>
          </cell>
          <cell r="AH709">
            <v>7</v>
          </cell>
          <cell r="AI709" t="str">
            <v>07</v>
          </cell>
          <cell r="AJ709" t="str">
            <v>M</v>
          </cell>
          <cell r="AK709" t="str">
            <v>KR</v>
          </cell>
          <cell r="AL709">
            <v>2</v>
          </cell>
          <cell r="AM709">
            <v>23000</v>
          </cell>
          <cell r="AO709">
            <v>5808.0808080808074</v>
          </cell>
          <cell r="AP709">
            <v>6220</v>
          </cell>
          <cell r="AQ709">
            <v>411.9191919191926</v>
          </cell>
          <cell r="AR709">
            <v>0</v>
          </cell>
          <cell r="AS709">
            <v>20</v>
          </cell>
          <cell r="AT709">
            <v>0</v>
          </cell>
          <cell r="AU709">
            <v>20</v>
          </cell>
          <cell r="AV709">
            <v>0</v>
          </cell>
          <cell r="AW709">
            <v>6200</v>
          </cell>
        </row>
        <row r="710">
          <cell r="Z710" t="str">
            <v/>
          </cell>
          <cell r="AA710" t="str">
            <v>R1</v>
          </cell>
          <cell r="AB710">
            <v>4</v>
          </cell>
          <cell r="AC710">
            <v>0</v>
          </cell>
          <cell r="AD710">
            <v>1</v>
          </cell>
          <cell r="AI710" t="str">
            <v/>
          </cell>
          <cell r="AL710" t="str">
            <v/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 t="str">
            <v/>
          </cell>
          <cell r="AU710">
            <v>0</v>
          </cell>
          <cell r="AV710">
            <v>0</v>
          </cell>
          <cell r="AW710">
            <v>0</v>
          </cell>
        </row>
        <row r="711">
          <cell r="Z711" t="str">
            <v>DPKBPF3501PK</v>
          </cell>
          <cell r="AA711" t="str">
            <v/>
          </cell>
          <cell r="AB711">
            <v>1</v>
          </cell>
          <cell r="AC711">
            <v>0</v>
          </cell>
          <cell r="AD711">
            <v>1</v>
          </cell>
          <cell r="AE711" t="str">
            <v>OMM</v>
          </cell>
          <cell r="AF711">
            <v>100</v>
          </cell>
          <cell r="AG711" t="str">
            <v>바이칼</v>
          </cell>
          <cell r="AH711">
            <v>2</v>
          </cell>
          <cell r="AI711" t="str">
            <v>02</v>
          </cell>
          <cell r="AJ711" t="str">
            <v>M</v>
          </cell>
          <cell r="AK711" t="str">
            <v>CN</v>
          </cell>
          <cell r="AL711">
            <v>1</v>
          </cell>
          <cell r="AM711">
            <v>129000</v>
          </cell>
          <cell r="AN711">
            <v>41827</v>
          </cell>
          <cell r="AO711">
            <v>29318.181818181816</v>
          </cell>
          <cell r="AP711">
            <v>34000</v>
          </cell>
          <cell r="AQ711">
            <v>4681.8181818181838</v>
          </cell>
          <cell r="AR711">
            <v>0</v>
          </cell>
          <cell r="AS711">
            <v>0</v>
          </cell>
          <cell r="AT711" t="str">
            <v/>
          </cell>
          <cell r="AU711">
            <v>0</v>
          </cell>
          <cell r="AV711">
            <v>0</v>
          </cell>
          <cell r="AW711">
            <v>34000</v>
          </cell>
        </row>
        <row r="712">
          <cell r="Z712" t="str">
            <v>DPKBPF3502PK</v>
          </cell>
          <cell r="AA712" t="str">
            <v/>
          </cell>
          <cell r="AB712">
            <v>1</v>
          </cell>
          <cell r="AC712">
            <v>0</v>
          </cell>
          <cell r="AD712">
            <v>1</v>
          </cell>
          <cell r="AE712" t="str">
            <v>OMM</v>
          </cell>
          <cell r="AF712">
            <v>100</v>
          </cell>
          <cell r="AG712" t="str">
            <v>바이칼</v>
          </cell>
          <cell r="AH712">
            <v>2</v>
          </cell>
          <cell r="AI712" t="str">
            <v>02</v>
          </cell>
          <cell r="AJ712" t="str">
            <v>M</v>
          </cell>
          <cell r="AK712" t="str">
            <v>CN</v>
          </cell>
          <cell r="AL712">
            <v>1</v>
          </cell>
          <cell r="AM712">
            <v>129000</v>
          </cell>
          <cell r="AN712">
            <v>41827</v>
          </cell>
          <cell r="AO712">
            <v>29318.181818181816</v>
          </cell>
          <cell r="AP712">
            <v>34520</v>
          </cell>
          <cell r="AQ712">
            <v>5201.8181818181838</v>
          </cell>
          <cell r="AR712">
            <v>0</v>
          </cell>
          <cell r="AS712">
            <v>0</v>
          </cell>
          <cell r="AT712">
            <v>20</v>
          </cell>
          <cell r="AU712">
            <v>20</v>
          </cell>
          <cell r="AV712">
            <v>0</v>
          </cell>
          <cell r="AW712">
            <v>34500</v>
          </cell>
        </row>
        <row r="713">
          <cell r="Z713" t="str">
            <v>DPKBPF3503NY</v>
          </cell>
          <cell r="AA713" t="str">
            <v/>
          </cell>
          <cell r="AB713">
            <v>1</v>
          </cell>
          <cell r="AC713">
            <v>0</v>
          </cell>
          <cell r="AD713">
            <v>1</v>
          </cell>
          <cell r="AE713" t="str">
            <v>OMM</v>
          </cell>
          <cell r="AF713">
            <v>100</v>
          </cell>
          <cell r="AG713" t="str">
            <v>바이칼</v>
          </cell>
          <cell r="AH713">
            <v>2</v>
          </cell>
          <cell r="AI713" t="str">
            <v>02</v>
          </cell>
          <cell r="AJ713" t="str">
            <v>M</v>
          </cell>
          <cell r="AK713" t="str">
            <v>CN</v>
          </cell>
          <cell r="AL713">
            <v>1</v>
          </cell>
          <cell r="AM713">
            <v>129000</v>
          </cell>
          <cell r="AN713">
            <v>41827</v>
          </cell>
          <cell r="AO713">
            <v>29318.181818181816</v>
          </cell>
          <cell r="AP713">
            <v>34020</v>
          </cell>
          <cell r="AQ713">
            <v>4701.8181818181838</v>
          </cell>
          <cell r="AR713">
            <v>0</v>
          </cell>
          <cell r="AS713">
            <v>0</v>
          </cell>
          <cell r="AT713">
            <v>20</v>
          </cell>
          <cell r="AU713">
            <v>20</v>
          </cell>
          <cell r="AV713">
            <v>0</v>
          </cell>
          <cell r="AW713">
            <v>34000</v>
          </cell>
        </row>
        <row r="714">
          <cell r="Z714" t="str">
            <v/>
          </cell>
          <cell r="AA714" t="str">
            <v>R1</v>
          </cell>
          <cell r="AB714">
            <v>3</v>
          </cell>
          <cell r="AC714">
            <v>0</v>
          </cell>
          <cell r="AD714">
            <v>1</v>
          </cell>
          <cell r="AI714" t="str">
            <v/>
          </cell>
          <cell r="AL714" t="str">
            <v/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 t="str">
            <v/>
          </cell>
          <cell r="AU714">
            <v>0</v>
          </cell>
          <cell r="AV714">
            <v>0</v>
          </cell>
          <cell r="AW714">
            <v>0</v>
          </cell>
        </row>
        <row r="715">
          <cell r="Z715" t="str">
            <v>SBKEBF5551WH</v>
          </cell>
          <cell r="AA715" t="str">
            <v/>
          </cell>
          <cell r="AB715">
            <v>0.5</v>
          </cell>
          <cell r="AC715" t="str">
            <v>울 20 레이온 20% 나이론 48 앙고라 12%</v>
          </cell>
          <cell r="AD715">
            <v>1</v>
          </cell>
          <cell r="AE715" t="str">
            <v>FRE</v>
          </cell>
          <cell r="AF715">
            <v>80</v>
          </cell>
          <cell r="AG715" t="str">
            <v>FOREMOST</v>
          </cell>
          <cell r="AH715">
            <v>21</v>
          </cell>
          <cell r="AI715">
            <v>21</v>
          </cell>
          <cell r="AJ715" t="str">
            <v>M</v>
          </cell>
          <cell r="AK715" t="str">
            <v>CN</v>
          </cell>
          <cell r="AL715">
            <v>1</v>
          </cell>
          <cell r="AM715">
            <v>45000</v>
          </cell>
          <cell r="AN715">
            <v>41836</v>
          </cell>
          <cell r="AO715">
            <v>6818.1818181818171</v>
          </cell>
          <cell r="AP715">
            <v>7920.99</v>
          </cell>
          <cell r="AQ715">
            <v>1102.8081818181827</v>
          </cell>
          <cell r="AR715">
            <v>0</v>
          </cell>
          <cell r="AS715">
            <v>0</v>
          </cell>
          <cell r="AT715" t="str">
            <v/>
          </cell>
          <cell r="AU715">
            <v>0</v>
          </cell>
          <cell r="AV715">
            <v>6.35</v>
          </cell>
          <cell r="AW715">
            <v>0</v>
          </cell>
        </row>
        <row r="716">
          <cell r="Z716" t="str">
            <v>SBKEBF5551WH</v>
          </cell>
          <cell r="AA716" t="str">
            <v/>
          </cell>
          <cell r="AB716">
            <v>0.5</v>
          </cell>
          <cell r="AC716" t="str">
            <v>울 20 레이온 20% 나이론 48 앙고라 12%</v>
          </cell>
          <cell r="AD716">
            <v>1</v>
          </cell>
          <cell r="AE716" t="str">
            <v>XSS</v>
          </cell>
          <cell r="AF716">
            <v>200</v>
          </cell>
          <cell r="AG716" t="str">
            <v>FOREMOST</v>
          </cell>
          <cell r="AH716">
            <v>21</v>
          </cell>
          <cell r="AI716">
            <v>21</v>
          </cell>
          <cell r="AJ716" t="str">
            <v>M</v>
          </cell>
          <cell r="AK716" t="str">
            <v>CN</v>
          </cell>
          <cell r="AL716">
            <v>1</v>
          </cell>
          <cell r="AM716">
            <v>45000</v>
          </cell>
          <cell r="AN716">
            <v>41836</v>
          </cell>
          <cell r="AO716">
            <v>6818.1818181818171</v>
          </cell>
          <cell r="AP716">
            <v>7920.99</v>
          </cell>
          <cell r="AQ716">
            <v>1102.8081818181827</v>
          </cell>
          <cell r="AR716">
            <v>0</v>
          </cell>
          <cell r="AS716">
            <v>0</v>
          </cell>
          <cell r="AT716" t="str">
            <v/>
          </cell>
          <cell r="AU716">
            <v>0</v>
          </cell>
          <cell r="AV716">
            <v>6.35</v>
          </cell>
          <cell r="AW716">
            <v>0</v>
          </cell>
        </row>
        <row r="717">
          <cell r="Z717" t="str">
            <v>SBKEBF5551YE</v>
          </cell>
          <cell r="AA717" t="str">
            <v/>
          </cell>
          <cell r="AB717">
            <v>0.5</v>
          </cell>
          <cell r="AC717" t="str">
            <v>울 20 레이온 20% 나이론 48 앙고라 12%</v>
          </cell>
          <cell r="AD717">
            <v>1</v>
          </cell>
          <cell r="AE717" t="str">
            <v>FRE</v>
          </cell>
          <cell r="AF717">
            <v>80</v>
          </cell>
          <cell r="AG717" t="str">
            <v>FOREMOST</v>
          </cell>
          <cell r="AH717">
            <v>21</v>
          </cell>
          <cell r="AI717">
            <v>21</v>
          </cell>
          <cell r="AJ717" t="str">
            <v>M</v>
          </cell>
          <cell r="AK717" t="str">
            <v>CN</v>
          </cell>
          <cell r="AL717">
            <v>1</v>
          </cell>
          <cell r="AM717">
            <v>45000</v>
          </cell>
          <cell r="AN717">
            <v>41836</v>
          </cell>
          <cell r="AO717">
            <v>6818.1818181818171</v>
          </cell>
          <cell r="AP717">
            <v>7920.99</v>
          </cell>
          <cell r="AQ717">
            <v>1102.8081818181827</v>
          </cell>
          <cell r="AR717">
            <v>0</v>
          </cell>
          <cell r="AS717">
            <v>0</v>
          </cell>
          <cell r="AT717" t="str">
            <v/>
          </cell>
          <cell r="AU717">
            <v>0</v>
          </cell>
          <cell r="AV717">
            <v>6.35</v>
          </cell>
          <cell r="AW717">
            <v>0</v>
          </cell>
        </row>
        <row r="718">
          <cell r="Z718" t="str">
            <v>SBKEBF5551YE</v>
          </cell>
          <cell r="AA718" t="str">
            <v/>
          </cell>
          <cell r="AB718">
            <v>0.5</v>
          </cell>
          <cell r="AC718" t="str">
            <v>울 20 레이온 20% 나이론 48 앙고라 12%</v>
          </cell>
          <cell r="AD718">
            <v>1</v>
          </cell>
          <cell r="AE718" t="str">
            <v>XSS</v>
          </cell>
          <cell r="AF718">
            <v>200</v>
          </cell>
          <cell r="AG718" t="str">
            <v>FOREMOST</v>
          </cell>
          <cell r="AH718">
            <v>21</v>
          </cell>
          <cell r="AI718">
            <v>21</v>
          </cell>
          <cell r="AJ718" t="str">
            <v>M</v>
          </cell>
          <cell r="AK718" t="str">
            <v>CN</v>
          </cell>
          <cell r="AL718">
            <v>1</v>
          </cell>
          <cell r="AM718">
            <v>45000</v>
          </cell>
          <cell r="AN718">
            <v>41836</v>
          </cell>
          <cell r="AO718">
            <v>6818.1818181818171</v>
          </cell>
          <cell r="AP718">
            <v>7920.99</v>
          </cell>
          <cell r="AQ718">
            <v>1102.8081818181827</v>
          </cell>
          <cell r="AR718">
            <v>0</v>
          </cell>
          <cell r="AS718">
            <v>0</v>
          </cell>
          <cell r="AT718" t="str">
            <v/>
          </cell>
          <cell r="AU718">
            <v>0</v>
          </cell>
          <cell r="AV718">
            <v>6.35</v>
          </cell>
          <cell r="AW718">
            <v>0</v>
          </cell>
        </row>
        <row r="719">
          <cell r="Z719" t="str">
            <v>SBKEBF5550MT</v>
          </cell>
          <cell r="AA719" t="str">
            <v/>
          </cell>
          <cell r="AB719">
            <v>0.5</v>
          </cell>
          <cell r="AC719" t="str">
            <v>울 30 나이론 35% 아크릴 35%</v>
          </cell>
          <cell r="AD719">
            <v>1</v>
          </cell>
          <cell r="AE719" t="str">
            <v>FRE</v>
          </cell>
          <cell r="AF719">
            <v>200</v>
          </cell>
          <cell r="AG719" t="str">
            <v>FOREMOST</v>
          </cell>
          <cell r="AH719">
            <v>21</v>
          </cell>
          <cell r="AI719">
            <v>21</v>
          </cell>
          <cell r="AJ719" t="str">
            <v>M</v>
          </cell>
          <cell r="AK719" t="str">
            <v>CN</v>
          </cell>
          <cell r="AL719">
            <v>1</v>
          </cell>
          <cell r="AM719">
            <v>45000</v>
          </cell>
          <cell r="AN719">
            <v>41836</v>
          </cell>
          <cell r="AO719">
            <v>6818.1818181818171</v>
          </cell>
          <cell r="AP719">
            <v>9667.35</v>
          </cell>
          <cell r="AQ719">
            <v>2849.1681818181833</v>
          </cell>
          <cell r="AR719">
            <v>0</v>
          </cell>
          <cell r="AS719">
            <v>0</v>
          </cell>
          <cell r="AT719" t="str">
            <v/>
          </cell>
          <cell r="AU719">
            <v>0</v>
          </cell>
          <cell r="AV719">
            <v>7.75</v>
          </cell>
          <cell r="AW719">
            <v>0</v>
          </cell>
        </row>
        <row r="720">
          <cell r="Z720" t="str">
            <v>SBKEBF5550MT</v>
          </cell>
          <cell r="AA720" t="str">
            <v/>
          </cell>
          <cell r="AB720">
            <v>0.5</v>
          </cell>
          <cell r="AC720" t="str">
            <v>울 30 나이론 35% 아크릴 35%</v>
          </cell>
          <cell r="AD720">
            <v>1</v>
          </cell>
          <cell r="AE720" t="str">
            <v>XSS</v>
          </cell>
          <cell r="AF720">
            <v>200</v>
          </cell>
          <cell r="AG720" t="str">
            <v>FOREMOST</v>
          </cell>
          <cell r="AH720">
            <v>21</v>
          </cell>
          <cell r="AI720">
            <v>21</v>
          </cell>
          <cell r="AJ720" t="str">
            <v>M</v>
          </cell>
          <cell r="AK720" t="str">
            <v>CN</v>
          </cell>
          <cell r="AL720">
            <v>1</v>
          </cell>
          <cell r="AM720">
            <v>45000</v>
          </cell>
          <cell r="AN720">
            <v>41836</v>
          </cell>
          <cell r="AO720">
            <v>6818.1818181818171</v>
          </cell>
          <cell r="AP720">
            <v>9667.35</v>
          </cell>
          <cell r="AQ720">
            <v>2849.1681818181833</v>
          </cell>
          <cell r="AR720">
            <v>0</v>
          </cell>
          <cell r="AS720">
            <v>0</v>
          </cell>
          <cell r="AT720" t="str">
            <v/>
          </cell>
          <cell r="AU720">
            <v>0</v>
          </cell>
          <cell r="AV720">
            <v>7.75</v>
          </cell>
          <cell r="AW720">
            <v>0</v>
          </cell>
        </row>
        <row r="721">
          <cell r="Z721" t="str">
            <v/>
          </cell>
          <cell r="AA721" t="str">
            <v>R1</v>
          </cell>
          <cell r="AB721">
            <v>3</v>
          </cell>
          <cell r="AC721">
            <v>0</v>
          </cell>
          <cell r="AD721">
            <v>1</v>
          </cell>
          <cell r="AI721" t="str">
            <v/>
          </cell>
          <cell r="AL721" t="str">
            <v/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 t="str">
            <v/>
          </cell>
          <cell r="AU721">
            <v>0</v>
          </cell>
          <cell r="AV721">
            <v>0</v>
          </cell>
          <cell r="AW721">
            <v>0</v>
          </cell>
        </row>
        <row r="722">
          <cell r="Z722" t="str">
            <v>SBKEBF5545PK</v>
          </cell>
          <cell r="AA722" t="str">
            <v/>
          </cell>
          <cell r="AB722">
            <v>1</v>
          </cell>
          <cell r="AC722">
            <v>0</v>
          </cell>
          <cell r="AD722">
            <v>1</v>
          </cell>
          <cell r="AE722" t="str">
            <v>FRE</v>
          </cell>
          <cell r="AF722">
            <v>200</v>
          </cell>
          <cell r="AG722" t="str">
            <v>FOREMOST</v>
          </cell>
          <cell r="AH722">
            <v>22</v>
          </cell>
          <cell r="AI722">
            <v>22</v>
          </cell>
          <cell r="AJ722" t="str">
            <v>M</v>
          </cell>
          <cell r="AK722" t="str">
            <v>CN</v>
          </cell>
          <cell r="AL722">
            <v>1</v>
          </cell>
          <cell r="AM722">
            <v>45000</v>
          </cell>
          <cell r="AN722">
            <v>41836</v>
          </cell>
          <cell r="AO722">
            <v>6818.1818181818171</v>
          </cell>
          <cell r="AP722">
            <v>8669.4300000000021</v>
          </cell>
          <cell r="AQ722">
            <v>1851.248181818185</v>
          </cell>
          <cell r="AR722">
            <v>0</v>
          </cell>
          <cell r="AS722">
            <v>0</v>
          </cell>
          <cell r="AT722" t="str">
            <v/>
          </cell>
          <cell r="AU722">
            <v>0</v>
          </cell>
          <cell r="AV722">
            <v>6.95</v>
          </cell>
          <cell r="AW722">
            <v>0</v>
          </cell>
        </row>
        <row r="723">
          <cell r="Z723" t="str">
            <v>SBKEBF5545NY</v>
          </cell>
          <cell r="AA723" t="str">
            <v/>
          </cell>
          <cell r="AB723">
            <v>1</v>
          </cell>
          <cell r="AC723">
            <v>0</v>
          </cell>
          <cell r="AD723">
            <v>1</v>
          </cell>
          <cell r="AE723" t="str">
            <v>FRE</v>
          </cell>
          <cell r="AF723">
            <v>200</v>
          </cell>
          <cell r="AG723" t="str">
            <v>FOREMOST</v>
          </cell>
          <cell r="AH723">
            <v>22</v>
          </cell>
          <cell r="AI723">
            <v>22</v>
          </cell>
          <cell r="AJ723" t="str">
            <v>M</v>
          </cell>
          <cell r="AK723" t="str">
            <v>CN</v>
          </cell>
          <cell r="AL723">
            <v>1</v>
          </cell>
          <cell r="AM723">
            <v>45000</v>
          </cell>
          <cell r="AN723">
            <v>41836</v>
          </cell>
          <cell r="AO723">
            <v>6818.1818181818171</v>
          </cell>
          <cell r="AP723">
            <v>8669.4300000000021</v>
          </cell>
          <cell r="AQ723">
            <v>1851.248181818185</v>
          </cell>
          <cell r="AR723">
            <v>0</v>
          </cell>
          <cell r="AS723">
            <v>0</v>
          </cell>
          <cell r="AT723" t="str">
            <v/>
          </cell>
          <cell r="AU723">
            <v>0</v>
          </cell>
          <cell r="AV723">
            <v>6.95</v>
          </cell>
          <cell r="AW723">
            <v>0</v>
          </cell>
        </row>
        <row r="724">
          <cell r="Z724" t="str">
            <v/>
          </cell>
          <cell r="AA724" t="str">
            <v>R1</v>
          </cell>
          <cell r="AB724">
            <v>2</v>
          </cell>
          <cell r="AC724">
            <v>0</v>
          </cell>
          <cell r="AD724">
            <v>1</v>
          </cell>
          <cell r="AI724" t="str">
            <v/>
          </cell>
          <cell r="AL724" t="str">
            <v/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 t="str">
            <v/>
          </cell>
          <cell r="AU724">
            <v>0</v>
          </cell>
          <cell r="AV724">
            <v>0</v>
          </cell>
          <cell r="AW724">
            <v>0</v>
          </cell>
        </row>
        <row r="725">
          <cell r="Z725" t="str">
            <v>ELKSBF3801BK</v>
          </cell>
          <cell r="AA725" t="str">
            <v>R1</v>
          </cell>
          <cell r="AB725">
            <v>1</v>
          </cell>
          <cell r="AC725" t="str">
            <v>폴리에스터 100%</v>
          </cell>
          <cell r="AD725">
            <v>1</v>
          </cell>
          <cell r="AE725" t="str">
            <v>FRE</v>
          </cell>
          <cell r="AF725">
            <v>100</v>
          </cell>
          <cell r="AG725" t="str">
            <v>바이칼</v>
          </cell>
          <cell r="AH725">
            <v>3</v>
          </cell>
          <cell r="AI725" t="str">
            <v>03</v>
          </cell>
          <cell r="AJ725" t="str">
            <v>M</v>
          </cell>
          <cell r="AK725" t="str">
            <v>CN</v>
          </cell>
          <cell r="AL725">
            <v>1</v>
          </cell>
          <cell r="AM725">
            <v>45000</v>
          </cell>
          <cell r="AN725">
            <v>41822</v>
          </cell>
          <cell r="AO725">
            <v>10227.272727272726</v>
          </cell>
          <cell r="AP725">
            <v>9820</v>
          </cell>
          <cell r="AQ725">
            <v>-407.27272727272612</v>
          </cell>
          <cell r="AR725">
            <v>0</v>
          </cell>
          <cell r="AS725">
            <v>0</v>
          </cell>
          <cell r="AT725">
            <v>20</v>
          </cell>
          <cell r="AU725">
            <v>20</v>
          </cell>
          <cell r="AV725">
            <v>0</v>
          </cell>
          <cell r="AW725">
            <v>9800</v>
          </cell>
        </row>
        <row r="726">
          <cell r="Z726" t="str">
            <v/>
          </cell>
          <cell r="AA726" t="str">
            <v>R1</v>
          </cell>
          <cell r="AB726">
            <v>1</v>
          </cell>
          <cell r="AC726">
            <v>0</v>
          </cell>
          <cell r="AD726">
            <v>1</v>
          </cell>
          <cell r="AI726" t="str">
            <v/>
          </cell>
          <cell r="AL726" t="str">
            <v/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 t="str">
            <v/>
          </cell>
          <cell r="AU726">
            <v>0</v>
          </cell>
          <cell r="AV726">
            <v>0</v>
          </cell>
          <cell r="AW726">
            <v>0</v>
          </cell>
        </row>
        <row r="727">
          <cell r="Z727" t="str">
            <v>ELKBPF3505BK</v>
          </cell>
          <cell r="AA727" t="str">
            <v/>
          </cell>
          <cell r="AB727">
            <v>1</v>
          </cell>
          <cell r="AC727" t="str">
            <v>폴리에스터 100%</v>
          </cell>
          <cell r="AD727">
            <v>1</v>
          </cell>
          <cell r="AE727" t="str">
            <v>OMM</v>
          </cell>
          <cell r="AF727">
            <v>150</v>
          </cell>
          <cell r="AG727" t="str">
            <v>바이칼</v>
          </cell>
          <cell r="AH727">
            <v>4</v>
          </cell>
          <cell r="AI727" t="str">
            <v>04</v>
          </cell>
          <cell r="AJ727" t="str">
            <v>M</v>
          </cell>
          <cell r="AK727" t="str">
            <v>CN</v>
          </cell>
          <cell r="AL727">
            <v>1</v>
          </cell>
          <cell r="AM727">
            <v>109000</v>
          </cell>
          <cell r="AN727">
            <v>41841</v>
          </cell>
          <cell r="AO727">
            <v>24772.727272727272</v>
          </cell>
          <cell r="AP727">
            <v>23520</v>
          </cell>
          <cell r="AQ727">
            <v>-1252.7272727272721</v>
          </cell>
          <cell r="AR727">
            <v>0</v>
          </cell>
          <cell r="AS727">
            <v>0</v>
          </cell>
          <cell r="AT727">
            <v>20</v>
          </cell>
          <cell r="AU727">
            <v>20</v>
          </cell>
          <cell r="AV727">
            <v>0</v>
          </cell>
          <cell r="AW727">
            <v>23500</v>
          </cell>
        </row>
        <row r="728">
          <cell r="Z728" t="str">
            <v/>
          </cell>
          <cell r="AA728" t="str">
            <v>R1</v>
          </cell>
          <cell r="AB728">
            <v>1</v>
          </cell>
          <cell r="AC728">
            <v>0</v>
          </cell>
          <cell r="AD728">
            <v>1</v>
          </cell>
          <cell r="AI728" t="str">
            <v/>
          </cell>
          <cell r="AL728" t="str">
            <v/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 t="str">
            <v/>
          </cell>
          <cell r="AU728">
            <v>0</v>
          </cell>
          <cell r="AV728">
            <v>0</v>
          </cell>
          <cell r="AW728">
            <v>0</v>
          </cell>
        </row>
        <row r="729">
          <cell r="Z729" t="str">
            <v>JOKBEF5524YE</v>
          </cell>
          <cell r="AA729" t="str">
            <v/>
          </cell>
          <cell r="AB729">
            <v>1</v>
          </cell>
          <cell r="AC729">
            <v>0</v>
          </cell>
          <cell r="AD729">
            <v>1</v>
          </cell>
          <cell r="AE729" t="str">
            <v>FRE</v>
          </cell>
          <cell r="AF729">
            <v>180</v>
          </cell>
          <cell r="AG729" t="str">
            <v>PRANCE</v>
          </cell>
          <cell r="AH729">
            <v>1</v>
          </cell>
          <cell r="AI729" t="str">
            <v>01</v>
          </cell>
          <cell r="AJ729" t="str">
            <v>M</v>
          </cell>
          <cell r="AK729" t="str">
            <v>CN</v>
          </cell>
          <cell r="AL729">
            <v>1</v>
          </cell>
          <cell r="AM729">
            <v>39000</v>
          </cell>
          <cell r="AN729">
            <v>41906</v>
          </cell>
          <cell r="AO729">
            <v>5909.0909090909081</v>
          </cell>
          <cell r="AP729">
            <v>5508.5600000000013</v>
          </cell>
          <cell r="AQ729">
            <v>-400.53090909090679</v>
          </cell>
          <cell r="AR729">
            <v>0</v>
          </cell>
          <cell r="AS729">
            <v>0</v>
          </cell>
          <cell r="AT729">
            <v>20</v>
          </cell>
          <cell r="AU729">
            <v>20</v>
          </cell>
          <cell r="AV729">
            <v>4.4000000000000004</v>
          </cell>
          <cell r="AW729">
            <v>0</v>
          </cell>
        </row>
        <row r="730">
          <cell r="Z730" t="str">
            <v>JOKBEF5525MT</v>
          </cell>
          <cell r="AA730" t="str">
            <v/>
          </cell>
          <cell r="AB730">
            <v>1</v>
          </cell>
          <cell r="AC730">
            <v>0</v>
          </cell>
          <cell r="AD730">
            <v>1</v>
          </cell>
          <cell r="AE730" t="str">
            <v>FRE</v>
          </cell>
          <cell r="AF730">
            <v>180</v>
          </cell>
          <cell r="AG730" t="str">
            <v>PRANCE</v>
          </cell>
          <cell r="AH730">
            <v>1</v>
          </cell>
          <cell r="AI730" t="str">
            <v>01</v>
          </cell>
          <cell r="AJ730" t="str">
            <v>M</v>
          </cell>
          <cell r="AK730" t="str">
            <v>CN</v>
          </cell>
          <cell r="AL730">
            <v>1</v>
          </cell>
          <cell r="AM730">
            <v>39000</v>
          </cell>
          <cell r="AN730">
            <v>41906</v>
          </cell>
          <cell r="AO730">
            <v>5909.0909090909081</v>
          </cell>
          <cell r="AP730">
            <v>5979.7800000000007</v>
          </cell>
          <cell r="AQ730">
            <v>70.689090909092556</v>
          </cell>
          <cell r="AR730">
            <v>97</v>
          </cell>
          <cell r="AS730">
            <v>0</v>
          </cell>
          <cell r="AT730">
            <v>20</v>
          </cell>
          <cell r="AU730">
            <v>117</v>
          </cell>
          <cell r="AV730">
            <v>4.7</v>
          </cell>
          <cell r="AW730">
            <v>0</v>
          </cell>
        </row>
        <row r="731">
          <cell r="Z731" t="str">
            <v/>
          </cell>
          <cell r="AA731" t="str">
            <v>R1</v>
          </cell>
          <cell r="AB731">
            <v>2</v>
          </cell>
          <cell r="AC731">
            <v>0</v>
          </cell>
          <cell r="AD731">
            <v>1</v>
          </cell>
          <cell r="AI731" t="str">
            <v/>
          </cell>
          <cell r="AL731" t="str">
            <v/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 t="str">
            <v/>
          </cell>
          <cell r="AU731">
            <v>0</v>
          </cell>
          <cell r="AV731">
            <v>0</v>
          </cell>
          <cell r="AW731">
            <v>0</v>
          </cell>
        </row>
        <row r="732">
          <cell r="Z732" t="str">
            <v>DPKSNF3504MT</v>
          </cell>
          <cell r="AA732" t="str">
            <v>R1</v>
          </cell>
          <cell r="AB732">
            <v>0</v>
          </cell>
          <cell r="AC732">
            <v>0</v>
          </cell>
          <cell r="AD732">
            <v>1</v>
          </cell>
          <cell r="AE732" t="str">
            <v>OSM</v>
          </cell>
          <cell r="AF732">
            <v>40</v>
          </cell>
          <cell r="AG732" t="str">
            <v>QF</v>
          </cell>
          <cell r="AH732">
            <v>12</v>
          </cell>
          <cell r="AI732">
            <v>12</v>
          </cell>
          <cell r="AJ732" t="str">
            <v>M</v>
          </cell>
          <cell r="AK732" t="str">
            <v>CN</v>
          </cell>
          <cell r="AL732">
            <v>1</v>
          </cell>
          <cell r="AM732">
            <v>43000</v>
          </cell>
          <cell r="AN732">
            <v>41856</v>
          </cell>
          <cell r="AO732">
            <v>4343.4343434343427</v>
          </cell>
          <cell r="AP732">
            <v>4736.42</v>
          </cell>
          <cell r="AQ732">
            <v>392.98565656565734</v>
          </cell>
          <cell r="AR732">
            <v>0</v>
          </cell>
          <cell r="AS732">
            <v>600</v>
          </cell>
          <cell r="AT732">
            <v>20</v>
          </cell>
          <cell r="AU732">
            <v>620</v>
          </cell>
          <cell r="AV732">
            <v>3.3</v>
          </cell>
          <cell r="AW732">
            <v>0</v>
          </cell>
        </row>
        <row r="733">
          <cell r="Z733" t="str">
            <v>DPKSNF3504MT</v>
          </cell>
          <cell r="AA733" t="str">
            <v>R1</v>
          </cell>
          <cell r="AB733">
            <v>0</v>
          </cell>
          <cell r="AC733">
            <v>0</v>
          </cell>
          <cell r="AD733">
            <v>1</v>
          </cell>
          <cell r="AE733" t="str">
            <v>OML</v>
          </cell>
          <cell r="AF733">
            <v>80</v>
          </cell>
          <cell r="AG733" t="str">
            <v>QF</v>
          </cell>
          <cell r="AH733">
            <v>12</v>
          </cell>
          <cell r="AI733">
            <v>12</v>
          </cell>
          <cell r="AJ733" t="str">
            <v>M</v>
          </cell>
          <cell r="AK733" t="str">
            <v>CN</v>
          </cell>
          <cell r="AL733">
            <v>1</v>
          </cell>
          <cell r="AM733">
            <v>43000</v>
          </cell>
          <cell r="AN733">
            <v>41856</v>
          </cell>
          <cell r="AO733">
            <v>4343.4343434343427</v>
          </cell>
          <cell r="AP733">
            <v>4736.42</v>
          </cell>
          <cell r="AQ733">
            <v>392.98565656565734</v>
          </cell>
          <cell r="AR733">
            <v>0</v>
          </cell>
          <cell r="AS733">
            <v>600</v>
          </cell>
          <cell r="AT733">
            <v>20</v>
          </cell>
          <cell r="AU733">
            <v>620</v>
          </cell>
          <cell r="AV733">
            <v>3.3</v>
          </cell>
          <cell r="AW733">
            <v>0</v>
          </cell>
        </row>
        <row r="734">
          <cell r="Z734" t="str">
            <v/>
          </cell>
          <cell r="AA734" t="str">
            <v>R1</v>
          </cell>
          <cell r="AB734">
            <v>0</v>
          </cell>
          <cell r="AC734">
            <v>0</v>
          </cell>
          <cell r="AD734">
            <v>1</v>
          </cell>
          <cell r="AI734" t="str">
            <v/>
          </cell>
          <cell r="AL734" t="str">
            <v/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 t="str">
            <v/>
          </cell>
          <cell r="AU734">
            <v>0</v>
          </cell>
          <cell r="AV734">
            <v>0</v>
          </cell>
          <cell r="AW734">
            <v>0</v>
          </cell>
        </row>
        <row r="735">
          <cell r="Z735" t="str">
            <v>ELHBAF3649KH</v>
          </cell>
          <cell r="AA735" t="str">
            <v>R1</v>
          </cell>
          <cell r="AB735">
            <v>1</v>
          </cell>
          <cell r="AC735">
            <v>0</v>
          </cell>
          <cell r="AD735">
            <v>1</v>
          </cell>
          <cell r="AE735" t="str">
            <v>FRE</v>
          </cell>
          <cell r="AF735">
            <v>128</v>
          </cell>
          <cell r="AG735" t="str">
            <v>림스스포츠</v>
          </cell>
          <cell r="AH735">
            <v>1</v>
          </cell>
          <cell r="AI735" t="str">
            <v>01</v>
          </cell>
          <cell r="AJ735" t="str">
            <v>M</v>
          </cell>
          <cell r="AK735" t="str">
            <v>KR</v>
          </cell>
          <cell r="AL735">
            <v>2</v>
          </cell>
          <cell r="AM735">
            <v>43000</v>
          </cell>
          <cell r="AN735">
            <v>41855</v>
          </cell>
          <cell r="AO735">
            <v>9772.7272727272721</v>
          </cell>
          <cell r="AP735">
            <v>8000</v>
          </cell>
          <cell r="AQ735">
            <v>-1772.7272727272721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8000</v>
          </cell>
        </row>
        <row r="736">
          <cell r="Z736" t="str">
            <v/>
          </cell>
          <cell r="AA736" t="str">
            <v>R1</v>
          </cell>
          <cell r="AB736">
            <v>1</v>
          </cell>
          <cell r="AC736">
            <v>0</v>
          </cell>
          <cell r="AI736" t="str">
            <v/>
          </cell>
          <cell r="AL736" t="str">
            <v/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 t="str">
            <v/>
          </cell>
          <cell r="AU736">
            <v>0</v>
          </cell>
          <cell r="AV736">
            <v>0</v>
          </cell>
          <cell r="AW736">
            <v>0</v>
          </cell>
        </row>
        <row r="737">
          <cell r="Z737" t="str">
            <v>ELHBAF3649PK</v>
          </cell>
          <cell r="AA737" t="str">
            <v>R1</v>
          </cell>
          <cell r="AB737">
            <v>1</v>
          </cell>
          <cell r="AC737">
            <v>0</v>
          </cell>
          <cell r="AD737">
            <v>1</v>
          </cell>
          <cell r="AE737" t="str">
            <v>FRE</v>
          </cell>
          <cell r="AF737">
            <v>500</v>
          </cell>
          <cell r="AG737" t="str">
            <v>동일모자</v>
          </cell>
          <cell r="AH737">
            <v>23</v>
          </cell>
          <cell r="AI737">
            <v>23</v>
          </cell>
          <cell r="AJ737" t="str">
            <v>M</v>
          </cell>
          <cell r="AK737" t="str">
            <v>CN</v>
          </cell>
          <cell r="AL737">
            <v>1</v>
          </cell>
          <cell r="AM737">
            <v>43000</v>
          </cell>
          <cell r="AN737">
            <v>41855</v>
          </cell>
          <cell r="AO737">
            <v>6515.151515151515</v>
          </cell>
          <cell r="AP737">
            <v>6074.4500000000007</v>
          </cell>
          <cell r="AQ737">
            <v>-440.70151515151429</v>
          </cell>
          <cell r="AR737">
            <v>693</v>
          </cell>
          <cell r="AS737">
            <v>0</v>
          </cell>
          <cell r="AT737">
            <v>80</v>
          </cell>
          <cell r="AU737">
            <v>773</v>
          </cell>
          <cell r="AV737">
            <v>4.25</v>
          </cell>
          <cell r="AW737">
            <v>0</v>
          </cell>
        </row>
        <row r="738">
          <cell r="Z738" t="str">
            <v/>
          </cell>
          <cell r="AA738" t="str">
            <v>R1</v>
          </cell>
          <cell r="AB738">
            <v>1</v>
          </cell>
          <cell r="AC738">
            <v>0</v>
          </cell>
          <cell r="AI738" t="str">
            <v/>
          </cell>
          <cell r="AL738" t="str">
            <v/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 t="str">
            <v/>
          </cell>
          <cell r="AU738">
            <v>0</v>
          </cell>
          <cell r="AV738">
            <v>0</v>
          </cell>
          <cell r="AW738">
            <v>0</v>
          </cell>
        </row>
        <row r="739">
          <cell r="Z739" t="str">
            <v>ELHFAF3818BL</v>
          </cell>
          <cell r="AA739" t="str">
            <v>R1</v>
          </cell>
          <cell r="AB739">
            <v>1</v>
          </cell>
          <cell r="AC739">
            <v>0</v>
          </cell>
          <cell r="AD739">
            <v>1</v>
          </cell>
          <cell r="AE739" t="str">
            <v>FRE</v>
          </cell>
          <cell r="AF739">
            <v>100</v>
          </cell>
          <cell r="AG739" t="str">
            <v>FOREMOST</v>
          </cell>
          <cell r="AH739">
            <v>23</v>
          </cell>
          <cell r="AI739">
            <v>23</v>
          </cell>
          <cell r="AJ739" t="str">
            <v>M</v>
          </cell>
          <cell r="AK739" t="str">
            <v>CN</v>
          </cell>
          <cell r="AL739">
            <v>1</v>
          </cell>
          <cell r="AM739">
            <v>59000</v>
          </cell>
          <cell r="AN739">
            <v>41855</v>
          </cell>
          <cell r="AO739">
            <v>8939.3939393939381</v>
          </cell>
          <cell r="AP739">
            <v>10020.99</v>
          </cell>
          <cell r="AQ739">
            <v>1081.5960606060617</v>
          </cell>
          <cell r="AR739">
            <v>2040</v>
          </cell>
          <cell r="AS739">
            <v>0</v>
          </cell>
          <cell r="AT739">
            <v>60</v>
          </cell>
          <cell r="AU739">
            <v>2100</v>
          </cell>
          <cell r="AV739">
            <v>6.35</v>
          </cell>
          <cell r="AW739">
            <v>0</v>
          </cell>
        </row>
        <row r="740">
          <cell r="Z740" t="str">
            <v/>
          </cell>
          <cell r="AA740" t="str">
            <v>R1</v>
          </cell>
          <cell r="AB740">
            <v>1</v>
          </cell>
          <cell r="AC740">
            <v>0</v>
          </cell>
          <cell r="AI740" t="str">
            <v/>
          </cell>
          <cell r="AL740" t="str">
            <v/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 t="str">
            <v/>
          </cell>
          <cell r="AU740">
            <v>0</v>
          </cell>
          <cell r="AV740">
            <v>0</v>
          </cell>
          <cell r="AW740">
            <v>0</v>
          </cell>
        </row>
        <row r="741">
          <cell r="Z741" t="str">
            <v>ELHBAF3811LI</v>
          </cell>
          <cell r="AA741" t="str">
            <v>R1</v>
          </cell>
          <cell r="AB741">
            <v>1</v>
          </cell>
          <cell r="AC741">
            <v>0</v>
          </cell>
          <cell r="AD741">
            <v>1</v>
          </cell>
          <cell r="AE741" t="str">
            <v>FRE</v>
          </cell>
          <cell r="AF741">
            <v>300</v>
          </cell>
          <cell r="AG741" t="str">
            <v>성진</v>
          </cell>
          <cell r="AH741">
            <v>10</v>
          </cell>
          <cell r="AI741">
            <v>10</v>
          </cell>
          <cell r="AJ741" t="str">
            <v>M</v>
          </cell>
          <cell r="AK741" t="str">
            <v>CN</v>
          </cell>
          <cell r="AL741">
            <v>1</v>
          </cell>
          <cell r="AM741">
            <v>43000</v>
          </cell>
          <cell r="AN741">
            <v>41855</v>
          </cell>
          <cell r="AO741">
            <v>6515.151515151515</v>
          </cell>
          <cell r="AP741">
            <v>7504.4000000000015</v>
          </cell>
          <cell r="AQ741">
            <v>989.24848484848644</v>
          </cell>
          <cell r="AR741">
            <v>0</v>
          </cell>
          <cell r="AS741">
            <v>0</v>
          </cell>
          <cell r="AT741">
            <v>20</v>
          </cell>
          <cell r="AU741">
            <v>20</v>
          </cell>
          <cell r="AV741">
            <v>6</v>
          </cell>
          <cell r="AW741">
            <v>0</v>
          </cell>
        </row>
        <row r="742">
          <cell r="Z742" t="str">
            <v>ELHBAF3811PK</v>
          </cell>
          <cell r="AA742" t="str">
            <v>R1</v>
          </cell>
          <cell r="AB742">
            <v>1</v>
          </cell>
          <cell r="AC742">
            <v>0</v>
          </cell>
          <cell r="AD742">
            <v>1</v>
          </cell>
          <cell r="AE742" t="str">
            <v>FRE</v>
          </cell>
          <cell r="AF742">
            <v>500</v>
          </cell>
          <cell r="AG742" t="str">
            <v>성진</v>
          </cell>
          <cell r="AH742">
            <v>10</v>
          </cell>
          <cell r="AI742">
            <v>10</v>
          </cell>
          <cell r="AJ742" t="str">
            <v>M</v>
          </cell>
          <cell r="AK742" t="str">
            <v>CN</v>
          </cell>
          <cell r="AL742">
            <v>1</v>
          </cell>
          <cell r="AM742">
            <v>43000</v>
          </cell>
          <cell r="AN742">
            <v>41855</v>
          </cell>
          <cell r="AO742">
            <v>6515.151515151515</v>
          </cell>
          <cell r="AP742">
            <v>7504.4000000000015</v>
          </cell>
          <cell r="AQ742">
            <v>989.24848484848644</v>
          </cell>
          <cell r="AR742">
            <v>0</v>
          </cell>
          <cell r="AS742">
            <v>0</v>
          </cell>
          <cell r="AT742">
            <v>20</v>
          </cell>
          <cell r="AU742">
            <v>20</v>
          </cell>
          <cell r="AV742">
            <v>6</v>
          </cell>
          <cell r="AW742">
            <v>0</v>
          </cell>
        </row>
        <row r="743">
          <cell r="Z743" t="str">
            <v>ELHBAF3812NY</v>
          </cell>
          <cell r="AA743" t="str">
            <v>R1</v>
          </cell>
          <cell r="AB743">
            <v>1</v>
          </cell>
          <cell r="AC743">
            <v>0</v>
          </cell>
          <cell r="AD743">
            <v>1</v>
          </cell>
          <cell r="AE743" t="str">
            <v>FRE</v>
          </cell>
          <cell r="AF743">
            <v>300</v>
          </cell>
          <cell r="AG743" t="str">
            <v>성진</v>
          </cell>
          <cell r="AH743">
            <v>10</v>
          </cell>
          <cell r="AI743">
            <v>10</v>
          </cell>
          <cell r="AJ743" t="str">
            <v>M</v>
          </cell>
          <cell r="AK743" t="str">
            <v>CN</v>
          </cell>
          <cell r="AL743">
            <v>1</v>
          </cell>
          <cell r="AM743">
            <v>43000</v>
          </cell>
          <cell r="AN743">
            <v>41855</v>
          </cell>
          <cell r="AO743">
            <v>6515.151515151515</v>
          </cell>
          <cell r="AP743">
            <v>7753.880000000001</v>
          </cell>
          <cell r="AQ743">
            <v>1238.728484848486</v>
          </cell>
          <cell r="AR743">
            <v>0</v>
          </cell>
          <cell r="AS743">
            <v>0</v>
          </cell>
          <cell r="AT743">
            <v>20</v>
          </cell>
          <cell r="AU743">
            <v>20</v>
          </cell>
          <cell r="AV743">
            <v>6.2</v>
          </cell>
          <cell r="AW743">
            <v>0</v>
          </cell>
        </row>
        <row r="744">
          <cell r="Z744" t="str">
            <v>ELHFIF3640GR</v>
          </cell>
          <cell r="AA744" t="str">
            <v>R1</v>
          </cell>
          <cell r="AB744">
            <v>1</v>
          </cell>
          <cell r="AC744">
            <v>0</v>
          </cell>
          <cell r="AD744">
            <v>1</v>
          </cell>
          <cell r="AE744" t="str">
            <v>FRE</v>
          </cell>
          <cell r="AF744">
            <v>500</v>
          </cell>
          <cell r="AG744" t="str">
            <v>성진</v>
          </cell>
          <cell r="AH744">
            <v>10</v>
          </cell>
          <cell r="AI744">
            <v>10</v>
          </cell>
          <cell r="AJ744" t="str">
            <v>M</v>
          </cell>
          <cell r="AK744" t="str">
            <v>BG</v>
          </cell>
          <cell r="AL744">
            <v>1</v>
          </cell>
          <cell r="AM744">
            <v>43000</v>
          </cell>
          <cell r="AN744">
            <v>41855</v>
          </cell>
          <cell r="AO744">
            <v>6515.151515151515</v>
          </cell>
          <cell r="AP744">
            <v>5506.25</v>
          </cell>
          <cell r="AQ744">
            <v>-1008.901515151515</v>
          </cell>
          <cell r="AR744">
            <v>0</v>
          </cell>
          <cell r="AS744">
            <v>0</v>
          </cell>
          <cell r="AT744">
            <v>20</v>
          </cell>
          <cell r="AU744">
            <v>20</v>
          </cell>
          <cell r="AV744">
            <v>4.75</v>
          </cell>
          <cell r="AW744">
            <v>0</v>
          </cell>
        </row>
        <row r="745">
          <cell r="Z745" t="str">
            <v>ELHFIF3642BL</v>
          </cell>
          <cell r="AA745" t="str">
            <v>R1</v>
          </cell>
          <cell r="AB745">
            <v>1</v>
          </cell>
          <cell r="AC745">
            <v>0</v>
          </cell>
          <cell r="AD745">
            <v>1</v>
          </cell>
          <cell r="AE745" t="str">
            <v>FRE</v>
          </cell>
          <cell r="AF745">
            <v>300</v>
          </cell>
          <cell r="AG745" t="str">
            <v>성진</v>
          </cell>
          <cell r="AH745">
            <v>10</v>
          </cell>
          <cell r="AI745">
            <v>10</v>
          </cell>
          <cell r="AJ745" t="str">
            <v>M</v>
          </cell>
          <cell r="AK745" t="str">
            <v>CN</v>
          </cell>
          <cell r="AL745">
            <v>1</v>
          </cell>
          <cell r="AM745">
            <v>43000</v>
          </cell>
          <cell r="AN745">
            <v>41855</v>
          </cell>
          <cell r="AO745">
            <v>6515.151515151515</v>
          </cell>
          <cell r="AP745">
            <v>6943.0700000000006</v>
          </cell>
          <cell r="AQ745">
            <v>427.9184848484856</v>
          </cell>
          <cell r="AR745">
            <v>0</v>
          </cell>
          <cell r="AS745">
            <v>0</v>
          </cell>
          <cell r="AT745">
            <v>20</v>
          </cell>
          <cell r="AU745">
            <v>20</v>
          </cell>
          <cell r="AV745">
            <v>5.55</v>
          </cell>
          <cell r="AW745">
            <v>0</v>
          </cell>
        </row>
        <row r="746">
          <cell r="Z746" t="str">
            <v>ELHFIF3712BL</v>
          </cell>
          <cell r="AA746" t="str">
            <v>R1</v>
          </cell>
          <cell r="AB746">
            <v>1</v>
          </cell>
          <cell r="AC746">
            <v>0</v>
          </cell>
          <cell r="AD746">
            <v>1</v>
          </cell>
          <cell r="AE746" t="str">
            <v>FRE</v>
          </cell>
          <cell r="AF746">
            <v>300</v>
          </cell>
          <cell r="AG746" t="str">
            <v>성진</v>
          </cell>
          <cell r="AH746">
            <v>10</v>
          </cell>
          <cell r="AI746">
            <v>10</v>
          </cell>
          <cell r="AJ746" t="str">
            <v>M</v>
          </cell>
          <cell r="AK746" t="str">
            <v>CN</v>
          </cell>
          <cell r="AL746">
            <v>1</v>
          </cell>
          <cell r="AM746">
            <v>49000</v>
          </cell>
          <cell r="AN746">
            <v>41855</v>
          </cell>
          <cell r="AO746">
            <v>7424.242424242424</v>
          </cell>
          <cell r="AP746">
            <v>6693.59</v>
          </cell>
          <cell r="AQ746">
            <v>-730.65242424242388</v>
          </cell>
          <cell r="AR746">
            <v>0</v>
          </cell>
          <cell r="AS746">
            <v>0</v>
          </cell>
          <cell r="AT746">
            <v>20</v>
          </cell>
          <cell r="AU746">
            <v>20</v>
          </cell>
          <cell r="AV746">
            <v>5.35</v>
          </cell>
          <cell r="AW746">
            <v>0</v>
          </cell>
        </row>
        <row r="747">
          <cell r="Z747" t="str">
            <v>ELHFIF3714GR</v>
          </cell>
          <cell r="AA747" t="str">
            <v>R1</v>
          </cell>
          <cell r="AB747">
            <v>1</v>
          </cell>
          <cell r="AC747">
            <v>0</v>
          </cell>
          <cell r="AD747">
            <v>1</v>
          </cell>
          <cell r="AE747" t="str">
            <v>FRE</v>
          </cell>
          <cell r="AF747">
            <v>500</v>
          </cell>
          <cell r="AG747" t="str">
            <v>성진</v>
          </cell>
          <cell r="AH747">
            <v>10</v>
          </cell>
          <cell r="AI747">
            <v>10</v>
          </cell>
          <cell r="AJ747" t="str">
            <v>M</v>
          </cell>
          <cell r="AK747" t="str">
            <v>BG</v>
          </cell>
          <cell r="AL747">
            <v>1</v>
          </cell>
          <cell r="AM747">
            <v>43000</v>
          </cell>
          <cell r="AN747">
            <v>41855</v>
          </cell>
          <cell r="AO747">
            <v>6515.151515151515</v>
          </cell>
          <cell r="AP747">
            <v>5506.25</v>
          </cell>
          <cell r="AQ747">
            <v>-1008.901515151515</v>
          </cell>
          <cell r="AR747">
            <v>0</v>
          </cell>
          <cell r="AS747">
            <v>0</v>
          </cell>
          <cell r="AT747">
            <v>20</v>
          </cell>
          <cell r="AU747">
            <v>20</v>
          </cell>
          <cell r="AV747">
            <v>4.75</v>
          </cell>
          <cell r="AW747">
            <v>0</v>
          </cell>
        </row>
        <row r="748">
          <cell r="Z748" t="str">
            <v>ELHFIF3720GY</v>
          </cell>
          <cell r="AA748" t="str">
            <v>R1</v>
          </cell>
          <cell r="AB748">
            <v>1</v>
          </cell>
          <cell r="AC748">
            <v>0</v>
          </cell>
          <cell r="AD748">
            <v>1</v>
          </cell>
          <cell r="AE748" t="str">
            <v>FRE</v>
          </cell>
          <cell r="AF748">
            <v>300</v>
          </cell>
          <cell r="AG748" t="str">
            <v>성진</v>
          </cell>
          <cell r="AH748">
            <v>10</v>
          </cell>
          <cell r="AI748">
            <v>10</v>
          </cell>
          <cell r="AJ748" t="str">
            <v>M</v>
          </cell>
          <cell r="AK748" t="str">
            <v>CN</v>
          </cell>
          <cell r="AL748">
            <v>1</v>
          </cell>
          <cell r="AM748">
            <v>55000</v>
          </cell>
          <cell r="AN748">
            <v>41855</v>
          </cell>
          <cell r="AO748">
            <v>8333.3333333333321</v>
          </cell>
          <cell r="AP748">
            <v>8627.0600000000013</v>
          </cell>
          <cell r="AQ748">
            <v>293.72666666666919</v>
          </cell>
          <cell r="AR748">
            <v>0</v>
          </cell>
          <cell r="AS748">
            <v>0</v>
          </cell>
          <cell r="AT748">
            <v>20</v>
          </cell>
          <cell r="AU748">
            <v>20</v>
          </cell>
          <cell r="AV748">
            <v>6.9</v>
          </cell>
          <cell r="AW748">
            <v>0</v>
          </cell>
        </row>
        <row r="749">
          <cell r="Z749" t="str">
            <v>ELHFIF3720PK</v>
          </cell>
          <cell r="AA749" t="str">
            <v>R1</v>
          </cell>
          <cell r="AB749">
            <v>1</v>
          </cell>
          <cell r="AC749">
            <v>0</v>
          </cell>
          <cell r="AD749">
            <v>1</v>
          </cell>
          <cell r="AE749" t="str">
            <v>FRE</v>
          </cell>
          <cell r="AF749">
            <v>300</v>
          </cell>
          <cell r="AG749" t="str">
            <v>성진</v>
          </cell>
          <cell r="AH749">
            <v>10</v>
          </cell>
          <cell r="AI749">
            <v>10</v>
          </cell>
          <cell r="AJ749" t="str">
            <v>M</v>
          </cell>
          <cell r="AK749" t="str">
            <v>CN</v>
          </cell>
          <cell r="AL749">
            <v>1</v>
          </cell>
          <cell r="AM749">
            <v>55000</v>
          </cell>
          <cell r="AN749">
            <v>41855</v>
          </cell>
          <cell r="AO749">
            <v>8333.3333333333321</v>
          </cell>
          <cell r="AP749">
            <v>8627.0600000000013</v>
          </cell>
          <cell r="AQ749">
            <v>293.72666666666919</v>
          </cell>
          <cell r="AR749">
            <v>0</v>
          </cell>
          <cell r="AS749">
            <v>0</v>
          </cell>
          <cell r="AT749">
            <v>20</v>
          </cell>
          <cell r="AU749">
            <v>20</v>
          </cell>
          <cell r="AV749">
            <v>6.9</v>
          </cell>
          <cell r="AW749">
            <v>0</v>
          </cell>
        </row>
        <row r="750">
          <cell r="Z750" t="str">
            <v>ELHFIF3826KH</v>
          </cell>
          <cell r="AA750" t="str">
            <v>R1</v>
          </cell>
          <cell r="AB750">
            <v>1</v>
          </cell>
          <cell r="AC750">
            <v>0</v>
          </cell>
          <cell r="AD750">
            <v>1</v>
          </cell>
          <cell r="AE750" t="str">
            <v>FRE</v>
          </cell>
          <cell r="AF750">
            <v>500</v>
          </cell>
          <cell r="AG750" t="str">
            <v>성진</v>
          </cell>
          <cell r="AH750">
            <v>10</v>
          </cell>
          <cell r="AI750">
            <v>10</v>
          </cell>
          <cell r="AJ750" t="str">
            <v>M</v>
          </cell>
          <cell r="AK750" t="str">
            <v>BG</v>
          </cell>
          <cell r="AL750">
            <v>1</v>
          </cell>
          <cell r="AM750">
            <v>43000</v>
          </cell>
          <cell r="AN750">
            <v>41855</v>
          </cell>
          <cell r="AO750">
            <v>6515.151515151515</v>
          </cell>
          <cell r="AP750">
            <v>5795</v>
          </cell>
          <cell r="AQ750">
            <v>-720.15151515151501</v>
          </cell>
          <cell r="AR750">
            <v>0</v>
          </cell>
          <cell r="AS750">
            <v>0</v>
          </cell>
          <cell r="AT750">
            <v>20</v>
          </cell>
          <cell r="AU750">
            <v>20</v>
          </cell>
          <cell r="AV750">
            <v>5</v>
          </cell>
          <cell r="AW750">
            <v>0</v>
          </cell>
        </row>
        <row r="751">
          <cell r="Z751" t="str">
            <v>ELHFIF3826RE</v>
          </cell>
          <cell r="AA751" t="str">
            <v>R1</v>
          </cell>
          <cell r="AB751">
            <v>1</v>
          </cell>
          <cell r="AC751">
            <v>0</v>
          </cell>
          <cell r="AD751">
            <v>1</v>
          </cell>
          <cell r="AE751" t="str">
            <v>FRE</v>
          </cell>
          <cell r="AF751">
            <v>500</v>
          </cell>
          <cell r="AG751" t="str">
            <v>성진</v>
          </cell>
          <cell r="AH751">
            <v>10</v>
          </cell>
          <cell r="AI751">
            <v>10</v>
          </cell>
          <cell r="AJ751" t="str">
            <v>M</v>
          </cell>
          <cell r="AK751" t="str">
            <v>BG</v>
          </cell>
          <cell r="AL751">
            <v>1</v>
          </cell>
          <cell r="AM751">
            <v>43000</v>
          </cell>
          <cell r="AN751">
            <v>41855</v>
          </cell>
          <cell r="AO751">
            <v>6515.151515151515</v>
          </cell>
          <cell r="AP751">
            <v>5795</v>
          </cell>
          <cell r="AQ751">
            <v>-720.15151515151501</v>
          </cell>
          <cell r="AR751">
            <v>0</v>
          </cell>
          <cell r="AS751">
            <v>0</v>
          </cell>
          <cell r="AT751">
            <v>20</v>
          </cell>
          <cell r="AU751">
            <v>20</v>
          </cell>
          <cell r="AV751">
            <v>5</v>
          </cell>
          <cell r="AW751">
            <v>0</v>
          </cell>
        </row>
        <row r="752">
          <cell r="Z752" t="str">
            <v/>
          </cell>
          <cell r="AA752" t="str">
            <v>R1</v>
          </cell>
          <cell r="AB752">
            <v>11</v>
          </cell>
          <cell r="AC752">
            <v>0</v>
          </cell>
          <cell r="AI752" t="str">
            <v/>
          </cell>
          <cell r="AL752" t="str">
            <v/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 t="str">
            <v/>
          </cell>
          <cell r="AU752">
            <v>0</v>
          </cell>
          <cell r="AV752">
            <v>0</v>
          </cell>
          <cell r="AW752">
            <v>0</v>
          </cell>
        </row>
        <row r="753">
          <cell r="Z753" t="str">
            <v>ELHFIF3721MT</v>
          </cell>
          <cell r="AA753" t="str">
            <v/>
          </cell>
          <cell r="AB753">
            <v>1</v>
          </cell>
          <cell r="AC753">
            <v>0</v>
          </cell>
          <cell r="AD753">
            <v>1</v>
          </cell>
          <cell r="AE753" t="str">
            <v>FRE</v>
          </cell>
          <cell r="AF753">
            <v>500</v>
          </cell>
          <cell r="AG753" t="str">
            <v>캡보이</v>
          </cell>
          <cell r="AH753">
            <v>3</v>
          </cell>
          <cell r="AI753" t="str">
            <v>03</v>
          </cell>
          <cell r="AJ753" t="str">
            <v>B</v>
          </cell>
          <cell r="AK753" t="str">
            <v>KR</v>
          </cell>
          <cell r="AL753">
            <v>2</v>
          </cell>
          <cell r="AM753">
            <v>55000</v>
          </cell>
          <cell r="AN753">
            <v>41855</v>
          </cell>
          <cell r="AO753">
            <v>12499.999999999998</v>
          </cell>
          <cell r="AP753">
            <v>12500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12500</v>
          </cell>
        </row>
        <row r="754">
          <cell r="Z754" t="str">
            <v>ELHFIF3721OR</v>
          </cell>
          <cell r="AA754" t="str">
            <v/>
          </cell>
          <cell r="AB754">
            <v>1</v>
          </cell>
          <cell r="AC754">
            <v>0</v>
          </cell>
          <cell r="AD754">
            <v>1</v>
          </cell>
          <cell r="AE754" t="str">
            <v>FRE</v>
          </cell>
          <cell r="AF754">
            <v>500</v>
          </cell>
          <cell r="AG754" t="str">
            <v>캡보이</v>
          </cell>
          <cell r="AH754">
            <v>3</v>
          </cell>
          <cell r="AI754" t="str">
            <v>03</v>
          </cell>
          <cell r="AJ754" t="str">
            <v>B</v>
          </cell>
          <cell r="AK754" t="str">
            <v>KR</v>
          </cell>
          <cell r="AL754">
            <v>2</v>
          </cell>
          <cell r="AM754">
            <v>55000</v>
          </cell>
          <cell r="AN754">
            <v>41855</v>
          </cell>
          <cell r="AO754">
            <v>12499.999999999998</v>
          </cell>
          <cell r="AP754">
            <v>12500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12500</v>
          </cell>
        </row>
        <row r="755">
          <cell r="Z755" t="str">
            <v>ELHFIF3726BL</v>
          </cell>
          <cell r="AA755" t="str">
            <v/>
          </cell>
          <cell r="AB755">
            <v>1</v>
          </cell>
          <cell r="AC755">
            <v>0</v>
          </cell>
          <cell r="AD755">
            <v>1</v>
          </cell>
          <cell r="AE755" t="str">
            <v>FRE</v>
          </cell>
          <cell r="AF755">
            <v>500</v>
          </cell>
          <cell r="AG755" t="str">
            <v>캡보이</v>
          </cell>
          <cell r="AH755">
            <v>3</v>
          </cell>
          <cell r="AI755" t="str">
            <v>03</v>
          </cell>
          <cell r="AJ755" t="str">
            <v>B</v>
          </cell>
          <cell r="AK755" t="str">
            <v>KR</v>
          </cell>
          <cell r="AL755">
            <v>2</v>
          </cell>
          <cell r="AM755">
            <v>55000</v>
          </cell>
          <cell r="AN755">
            <v>41855</v>
          </cell>
          <cell r="AO755">
            <v>12499.999999999998</v>
          </cell>
          <cell r="AP755">
            <v>13000</v>
          </cell>
          <cell r="AQ755">
            <v>500.00000000000182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13000</v>
          </cell>
        </row>
        <row r="756">
          <cell r="Z756" t="str">
            <v>ELHFIF3727OR</v>
          </cell>
          <cell r="AA756" t="str">
            <v/>
          </cell>
          <cell r="AB756">
            <v>1</v>
          </cell>
          <cell r="AC756">
            <v>0</v>
          </cell>
          <cell r="AD756">
            <v>1</v>
          </cell>
          <cell r="AE756" t="str">
            <v>FRE</v>
          </cell>
          <cell r="AF756">
            <v>300</v>
          </cell>
          <cell r="AG756" t="str">
            <v>캡보이</v>
          </cell>
          <cell r="AH756">
            <v>3</v>
          </cell>
          <cell r="AI756" t="str">
            <v>03</v>
          </cell>
          <cell r="AJ756" t="str">
            <v>B</v>
          </cell>
          <cell r="AK756" t="str">
            <v>KR</v>
          </cell>
          <cell r="AL756">
            <v>2</v>
          </cell>
          <cell r="AM756">
            <v>55000</v>
          </cell>
          <cell r="AN756">
            <v>41855</v>
          </cell>
          <cell r="AO756">
            <v>12499.999999999998</v>
          </cell>
          <cell r="AP756">
            <v>12020</v>
          </cell>
          <cell r="AQ756">
            <v>-479.99999999999818</v>
          </cell>
          <cell r="AR756">
            <v>0</v>
          </cell>
          <cell r="AS756">
            <v>0</v>
          </cell>
          <cell r="AT756">
            <v>20</v>
          </cell>
          <cell r="AU756">
            <v>20</v>
          </cell>
          <cell r="AV756">
            <v>0</v>
          </cell>
          <cell r="AW756">
            <v>12000</v>
          </cell>
        </row>
        <row r="757">
          <cell r="Z757" t="str">
            <v/>
          </cell>
          <cell r="AA757" t="str">
            <v>R1</v>
          </cell>
          <cell r="AB757">
            <v>4</v>
          </cell>
          <cell r="AC757">
            <v>0</v>
          </cell>
          <cell r="AD757">
            <v>1</v>
          </cell>
          <cell r="AI757" t="str">
            <v/>
          </cell>
          <cell r="AL757" t="str">
            <v/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 t="str">
            <v/>
          </cell>
          <cell r="AU757">
            <v>0</v>
          </cell>
          <cell r="AV757">
            <v>0</v>
          </cell>
          <cell r="AW757">
            <v>0</v>
          </cell>
        </row>
        <row r="758">
          <cell r="Z758" t="str">
            <v>NOHFAF3605BG</v>
          </cell>
          <cell r="AA758" t="str">
            <v>R1</v>
          </cell>
          <cell r="AB758">
            <v>1</v>
          </cell>
          <cell r="AC758">
            <v>0</v>
          </cell>
          <cell r="AD758">
            <v>1</v>
          </cell>
          <cell r="AE758" t="str">
            <v>FRE</v>
          </cell>
          <cell r="AF758">
            <v>100</v>
          </cell>
          <cell r="AG758" t="str">
            <v>FOREMOST</v>
          </cell>
          <cell r="AH758">
            <v>24</v>
          </cell>
          <cell r="AI758">
            <v>24</v>
          </cell>
          <cell r="AJ758" t="str">
            <v>M</v>
          </cell>
          <cell r="AK758" t="str">
            <v>CN</v>
          </cell>
          <cell r="AL758">
            <v>1</v>
          </cell>
          <cell r="AM758">
            <v>55000</v>
          </cell>
          <cell r="AN758">
            <v>41855</v>
          </cell>
          <cell r="AO758">
            <v>8333.3333333333321</v>
          </cell>
          <cell r="AP758">
            <v>6595.7100000000009</v>
          </cell>
          <cell r="AQ758">
            <v>-1737.6233333333312</v>
          </cell>
          <cell r="AR758">
            <v>1399</v>
          </cell>
          <cell r="AS758">
            <v>0</v>
          </cell>
          <cell r="AT758">
            <v>20</v>
          </cell>
          <cell r="AU758">
            <v>1419</v>
          </cell>
          <cell r="AV758">
            <v>4.1500000000000004</v>
          </cell>
          <cell r="AW758">
            <v>0</v>
          </cell>
        </row>
        <row r="759">
          <cell r="Z759" t="str">
            <v>NOHMIF3602RE</v>
          </cell>
          <cell r="AA759" t="str">
            <v>R1</v>
          </cell>
          <cell r="AB759">
            <v>1</v>
          </cell>
          <cell r="AC759">
            <v>0</v>
          </cell>
          <cell r="AD759">
            <v>1</v>
          </cell>
          <cell r="AE759" t="str">
            <v>FRE</v>
          </cell>
          <cell r="AF759">
            <v>224</v>
          </cell>
          <cell r="AG759" t="str">
            <v>FOREMOST</v>
          </cell>
          <cell r="AH759">
            <v>24</v>
          </cell>
          <cell r="AI759">
            <v>24</v>
          </cell>
          <cell r="AJ759" t="str">
            <v>M</v>
          </cell>
          <cell r="AK759" t="str">
            <v>CN</v>
          </cell>
          <cell r="AL759">
            <v>1</v>
          </cell>
          <cell r="AM759">
            <v>45000</v>
          </cell>
          <cell r="AN759">
            <v>41855</v>
          </cell>
          <cell r="AO759">
            <v>6818.1818181818171</v>
          </cell>
          <cell r="AP759">
            <v>6755.9600000000019</v>
          </cell>
          <cell r="AQ759">
            <v>-62.221818181815252</v>
          </cell>
          <cell r="AR759">
            <v>0</v>
          </cell>
          <cell r="AS759">
            <v>0</v>
          </cell>
          <cell r="AT759">
            <v>20</v>
          </cell>
          <cell r="AU759">
            <v>20</v>
          </cell>
          <cell r="AV759">
            <v>5.4</v>
          </cell>
          <cell r="AW759">
            <v>0</v>
          </cell>
        </row>
        <row r="760">
          <cell r="Z760" t="str">
            <v/>
          </cell>
          <cell r="AA760" t="str">
            <v>R1</v>
          </cell>
          <cell r="AB760">
            <v>2</v>
          </cell>
          <cell r="AC760">
            <v>0</v>
          </cell>
          <cell r="AD760">
            <v>1</v>
          </cell>
          <cell r="AI760" t="str">
            <v/>
          </cell>
          <cell r="AL760" t="str">
            <v/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 t="str">
            <v/>
          </cell>
          <cell r="AU760">
            <v>0</v>
          </cell>
          <cell r="AV760">
            <v>0</v>
          </cell>
          <cell r="AW760">
            <v>0</v>
          </cell>
        </row>
        <row r="761">
          <cell r="Z761" t="str">
            <v>SMHFIF3702RE</v>
          </cell>
          <cell r="AA761" t="str">
            <v>R1</v>
          </cell>
          <cell r="AB761">
            <v>1</v>
          </cell>
          <cell r="AC761">
            <v>0</v>
          </cell>
          <cell r="AD761">
            <v>1</v>
          </cell>
          <cell r="AE761" t="str">
            <v>FRE</v>
          </cell>
          <cell r="AF761">
            <v>300</v>
          </cell>
          <cell r="AG761" t="str">
            <v>성진</v>
          </cell>
          <cell r="AH761">
            <v>11</v>
          </cell>
          <cell r="AI761">
            <v>11</v>
          </cell>
          <cell r="AJ761" t="str">
            <v>M</v>
          </cell>
          <cell r="AK761" t="str">
            <v>BG</v>
          </cell>
          <cell r="AL761">
            <v>1</v>
          </cell>
          <cell r="AM761">
            <v>43000</v>
          </cell>
          <cell r="AN761">
            <v>41855</v>
          </cell>
          <cell r="AO761">
            <v>6515.151515151515</v>
          </cell>
          <cell r="AP761">
            <v>6832.75</v>
          </cell>
          <cell r="AQ761">
            <v>317.59848484848499</v>
          </cell>
          <cell r="AR761">
            <v>0</v>
          </cell>
          <cell r="AS761">
            <v>980</v>
          </cell>
          <cell r="AT761">
            <v>20</v>
          </cell>
          <cell r="AU761">
            <v>1000</v>
          </cell>
          <cell r="AV761">
            <v>5.05</v>
          </cell>
          <cell r="AW761">
            <v>0</v>
          </cell>
        </row>
        <row r="762">
          <cell r="Z762" t="str">
            <v>SMHFLF3740KH</v>
          </cell>
          <cell r="AA762" t="str">
            <v>R1</v>
          </cell>
          <cell r="AB762">
            <v>1</v>
          </cell>
          <cell r="AC762">
            <v>0</v>
          </cell>
          <cell r="AD762">
            <v>1</v>
          </cell>
          <cell r="AE762" t="str">
            <v>FRE</v>
          </cell>
          <cell r="AF762">
            <v>183</v>
          </cell>
          <cell r="AG762" t="str">
            <v>성진</v>
          </cell>
          <cell r="AH762">
            <v>11</v>
          </cell>
          <cell r="AI762">
            <v>11</v>
          </cell>
          <cell r="AJ762" t="str">
            <v>M</v>
          </cell>
          <cell r="AK762" t="str">
            <v>BG</v>
          </cell>
          <cell r="AL762">
            <v>1</v>
          </cell>
          <cell r="AM762">
            <v>43000</v>
          </cell>
          <cell r="AN762">
            <v>41855</v>
          </cell>
          <cell r="AO762">
            <v>6515.151515151515</v>
          </cell>
          <cell r="AP762">
            <v>6448.5000000000009</v>
          </cell>
          <cell r="AQ762">
            <v>-66.651515151514104</v>
          </cell>
          <cell r="AR762">
            <v>0</v>
          </cell>
          <cell r="AS762">
            <v>1000</v>
          </cell>
          <cell r="AT762">
            <v>20</v>
          </cell>
          <cell r="AU762">
            <v>1020</v>
          </cell>
          <cell r="AV762">
            <v>4.7</v>
          </cell>
          <cell r="AW762">
            <v>0</v>
          </cell>
        </row>
        <row r="763">
          <cell r="Z763" t="str">
            <v>SMHFLF3744GR</v>
          </cell>
          <cell r="AA763" t="str">
            <v>R1</v>
          </cell>
          <cell r="AB763">
            <v>1</v>
          </cell>
          <cell r="AC763">
            <v>0</v>
          </cell>
          <cell r="AD763">
            <v>1</v>
          </cell>
          <cell r="AE763" t="str">
            <v>FRE</v>
          </cell>
          <cell r="AF763">
            <v>100</v>
          </cell>
          <cell r="AG763" t="str">
            <v>성진</v>
          </cell>
          <cell r="AH763">
            <v>11</v>
          </cell>
          <cell r="AI763">
            <v>11</v>
          </cell>
          <cell r="AJ763" t="str">
            <v>M</v>
          </cell>
          <cell r="AK763" t="str">
            <v>BG</v>
          </cell>
          <cell r="AL763">
            <v>1</v>
          </cell>
          <cell r="AM763">
            <v>43000</v>
          </cell>
          <cell r="AN763">
            <v>41855</v>
          </cell>
          <cell r="AO763">
            <v>6515.151515151515</v>
          </cell>
          <cell r="AP763">
            <v>6564</v>
          </cell>
          <cell r="AQ763">
            <v>48.848484848484986</v>
          </cell>
          <cell r="AR763">
            <v>0</v>
          </cell>
          <cell r="AS763">
            <v>1000</v>
          </cell>
          <cell r="AT763">
            <v>20</v>
          </cell>
          <cell r="AU763">
            <v>1020</v>
          </cell>
          <cell r="AV763">
            <v>4.8</v>
          </cell>
          <cell r="AW763">
            <v>0</v>
          </cell>
        </row>
        <row r="764">
          <cell r="Z764" t="str">
            <v>SMHFLF3744RE</v>
          </cell>
          <cell r="AA764" t="str">
            <v>R1</v>
          </cell>
          <cell r="AB764">
            <v>1</v>
          </cell>
          <cell r="AC764">
            <v>0</v>
          </cell>
          <cell r="AD764">
            <v>1</v>
          </cell>
          <cell r="AE764" t="str">
            <v>FRE</v>
          </cell>
          <cell r="AF764">
            <v>194</v>
          </cell>
          <cell r="AG764" t="str">
            <v>성진</v>
          </cell>
          <cell r="AH764">
            <v>11</v>
          </cell>
          <cell r="AI764">
            <v>11</v>
          </cell>
          <cell r="AJ764" t="str">
            <v>M</v>
          </cell>
          <cell r="AK764" t="str">
            <v>BG</v>
          </cell>
          <cell r="AL764">
            <v>1</v>
          </cell>
          <cell r="AM764">
            <v>43000</v>
          </cell>
          <cell r="AN764">
            <v>41855</v>
          </cell>
          <cell r="AO764">
            <v>6515.151515151515</v>
          </cell>
          <cell r="AP764">
            <v>6543.9999999999991</v>
          </cell>
          <cell r="AQ764">
            <v>28.848484848484077</v>
          </cell>
          <cell r="AR764">
            <v>0</v>
          </cell>
          <cell r="AS764">
            <v>980</v>
          </cell>
          <cell r="AT764">
            <v>20</v>
          </cell>
          <cell r="AU764">
            <v>1000</v>
          </cell>
          <cell r="AV764">
            <v>4.7999999999999989</v>
          </cell>
          <cell r="AW764">
            <v>0</v>
          </cell>
        </row>
        <row r="765">
          <cell r="Z765" t="str">
            <v>SMHFLF3814BU</v>
          </cell>
          <cell r="AA765" t="str">
            <v>R1</v>
          </cell>
          <cell r="AB765">
            <v>1</v>
          </cell>
          <cell r="AC765">
            <v>0</v>
          </cell>
          <cell r="AD765">
            <v>1</v>
          </cell>
          <cell r="AE765" t="str">
            <v>FRE</v>
          </cell>
          <cell r="AF765">
            <v>100</v>
          </cell>
          <cell r="AG765" t="str">
            <v>성진</v>
          </cell>
          <cell r="AH765">
            <v>11</v>
          </cell>
          <cell r="AI765">
            <v>11</v>
          </cell>
          <cell r="AJ765" t="str">
            <v>M</v>
          </cell>
          <cell r="AK765" t="str">
            <v>BG</v>
          </cell>
          <cell r="AL765">
            <v>1</v>
          </cell>
          <cell r="AM765">
            <v>35000</v>
          </cell>
          <cell r="AN765">
            <v>41855</v>
          </cell>
          <cell r="AO765">
            <v>5303.030303030303</v>
          </cell>
          <cell r="AP765">
            <v>6719</v>
          </cell>
          <cell r="AQ765">
            <v>1415.969696969697</v>
          </cell>
          <cell r="AR765">
            <v>0</v>
          </cell>
          <cell r="AS765">
            <v>0</v>
          </cell>
          <cell r="AT765">
            <v>20</v>
          </cell>
          <cell r="AU765">
            <v>20</v>
          </cell>
          <cell r="AV765">
            <v>5.8</v>
          </cell>
          <cell r="AW765">
            <v>0</v>
          </cell>
        </row>
        <row r="766">
          <cell r="Z766" t="str">
            <v>SMHFLF3816BU</v>
          </cell>
          <cell r="AA766" t="str">
            <v>R1</v>
          </cell>
          <cell r="AB766">
            <v>1</v>
          </cell>
          <cell r="AC766">
            <v>0</v>
          </cell>
          <cell r="AD766">
            <v>1</v>
          </cell>
          <cell r="AE766" t="str">
            <v>FRE</v>
          </cell>
          <cell r="AF766">
            <v>100</v>
          </cell>
          <cell r="AG766" t="str">
            <v>성진</v>
          </cell>
          <cell r="AH766">
            <v>11</v>
          </cell>
          <cell r="AI766">
            <v>11</v>
          </cell>
          <cell r="AJ766" t="str">
            <v>M</v>
          </cell>
          <cell r="AK766" t="str">
            <v>BG</v>
          </cell>
          <cell r="AL766">
            <v>1</v>
          </cell>
          <cell r="AM766">
            <v>35000</v>
          </cell>
          <cell r="AN766">
            <v>41855</v>
          </cell>
          <cell r="AO766">
            <v>5303.030303030303</v>
          </cell>
          <cell r="AP766">
            <v>6372.5</v>
          </cell>
          <cell r="AQ766">
            <v>1069.469696969697</v>
          </cell>
          <cell r="AR766">
            <v>0</v>
          </cell>
          <cell r="AS766">
            <v>0</v>
          </cell>
          <cell r="AT766">
            <v>20</v>
          </cell>
          <cell r="AU766">
            <v>20</v>
          </cell>
          <cell r="AV766">
            <v>5.5</v>
          </cell>
          <cell r="AW766">
            <v>0</v>
          </cell>
        </row>
        <row r="767">
          <cell r="Z767" t="str">
            <v>SMHFLF3819NY</v>
          </cell>
          <cell r="AA767" t="str">
            <v>R1</v>
          </cell>
          <cell r="AB767">
            <v>1</v>
          </cell>
          <cell r="AC767">
            <v>0</v>
          </cell>
          <cell r="AD767">
            <v>1</v>
          </cell>
          <cell r="AE767" t="str">
            <v>FRE</v>
          </cell>
          <cell r="AF767">
            <v>100</v>
          </cell>
          <cell r="AG767" t="str">
            <v>성진</v>
          </cell>
          <cell r="AH767">
            <v>11</v>
          </cell>
          <cell r="AI767">
            <v>11</v>
          </cell>
          <cell r="AJ767" t="str">
            <v>M</v>
          </cell>
          <cell r="AK767" t="str">
            <v>BG</v>
          </cell>
          <cell r="AL767">
            <v>1</v>
          </cell>
          <cell r="AM767">
            <v>35000</v>
          </cell>
          <cell r="AN767">
            <v>41855</v>
          </cell>
          <cell r="AO767">
            <v>5303.030303030303</v>
          </cell>
          <cell r="AP767">
            <v>7181.0000000000009</v>
          </cell>
          <cell r="AQ767">
            <v>1877.9696969696979</v>
          </cell>
          <cell r="AR767">
            <v>0</v>
          </cell>
          <cell r="AS767">
            <v>0</v>
          </cell>
          <cell r="AT767">
            <v>20</v>
          </cell>
          <cell r="AU767">
            <v>20</v>
          </cell>
          <cell r="AV767">
            <v>6.2</v>
          </cell>
          <cell r="AW767">
            <v>0</v>
          </cell>
        </row>
        <row r="768">
          <cell r="Z768" t="str">
            <v>SMHFLF3872BK</v>
          </cell>
          <cell r="AA768" t="str">
            <v>R1</v>
          </cell>
          <cell r="AB768">
            <v>1</v>
          </cell>
          <cell r="AC768">
            <v>0</v>
          </cell>
          <cell r="AD768">
            <v>1</v>
          </cell>
          <cell r="AE768" t="str">
            <v>FRE</v>
          </cell>
          <cell r="AF768">
            <v>100</v>
          </cell>
          <cell r="AG768" t="str">
            <v>성진</v>
          </cell>
          <cell r="AH768">
            <v>11</v>
          </cell>
          <cell r="AI768">
            <v>11</v>
          </cell>
          <cell r="AJ768" t="str">
            <v>M</v>
          </cell>
          <cell r="AK768" t="str">
            <v>BG</v>
          </cell>
          <cell r="AL768">
            <v>1</v>
          </cell>
          <cell r="AM768">
            <v>39000</v>
          </cell>
          <cell r="AN768">
            <v>41855</v>
          </cell>
          <cell r="AO768">
            <v>5909.0909090909081</v>
          </cell>
          <cell r="AP768">
            <v>7583.5</v>
          </cell>
          <cell r="AQ768">
            <v>1674.4090909090919</v>
          </cell>
          <cell r="AR768">
            <v>0</v>
          </cell>
          <cell r="AS768">
            <v>980</v>
          </cell>
          <cell r="AT768">
            <v>20</v>
          </cell>
          <cell r="AU768">
            <v>1000</v>
          </cell>
          <cell r="AV768">
            <v>5.7</v>
          </cell>
          <cell r="AW768">
            <v>0</v>
          </cell>
        </row>
        <row r="769">
          <cell r="Z769" t="str">
            <v/>
          </cell>
          <cell r="AA769" t="str">
            <v>R1</v>
          </cell>
          <cell r="AB769">
            <v>8</v>
          </cell>
          <cell r="AC769">
            <v>0</v>
          </cell>
          <cell r="AD769">
            <v>1</v>
          </cell>
          <cell r="AI769" t="str">
            <v/>
          </cell>
          <cell r="AL769" t="str">
            <v/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 t="str">
            <v/>
          </cell>
          <cell r="AU769">
            <v>0</v>
          </cell>
          <cell r="AV769">
            <v>0</v>
          </cell>
          <cell r="AW769">
            <v>0</v>
          </cell>
        </row>
        <row r="770">
          <cell r="Z770" t="str">
            <v>VBHBAF3811NY</v>
          </cell>
          <cell r="AA770" t="str">
            <v>R1</v>
          </cell>
          <cell r="AB770">
            <v>1</v>
          </cell>
          <cell r="AC770">
            <v>0</v>
          </cell>
          <cell r="AD770">
            <v>1</v>
          </cell>
          <cell r="AE770" t="str">
            <v>FRE</v>
          </cell>
          <cell r="AF770">
            <v>100</v>
          </cell>
          <cell r="AG770" t="str">
            <v>FOREMOST</v>
          </cell>
          <cell r="AH770">
            <v>25</v>
          </cell>
          <cell r="AI770">
            <v>25</v>
          </cell>
          <cell r="AJ770" t="str">
            <v>M</v>
          </cell>
          <cell r="AK770" t="str">
            <v>CN</v>
          </cell>
          <cell r="AL770">
            <v>1</v>
          </cell>
          <cell r="AM770">
            <v>45000</v>
          </cell>
          <cell r="AN770">
            <v>41855</v>
          </cell>
          <cell r="AO770">
            <v>6818.1818181818171</v>
          </cell>
          <cell r="AP770">
            <v>3699.8300000000004</v>
          </cell>
          <cell r="AQ770">
            <v>-3118.3518181818167</v>
          </cell>
          <cell r="AR770">
            <v>0</v>
          </cell>
          <cell r="AS770">
            <v>0</v>
          </cell>
          <cell r="AT770">
            <v>20</v>
          </cell>
          <cell r="AU770">
            <v>20</v>
          </cell>
          <cell r="AV770">
            <v>2.95</v>
          </cell>
          <cell r="AW770">
            <v>0</v>
          </cell>
        </row>
        <row r="771">
          <cell r="Z771" t="str">
            <v>VBHBAF3812BK</v>
          </cell>
          <cell r="AA771" t="str">
            <v>R1</v>
          </cell>
          <cell r="AB771">
            <v>1</v>
          </cell>
          <cell r="AC771">
            <v>0</v>
          </cell>
          <cell r="AD771">
            <v>1</v>
          </cell>
          <cell r="AE771" t="str">
            <v>FRE</v>
          </cell>
          <cell r="AF771">
            <v>206</v>
          </cell>
          <cell r="AG771" t="str">
            <v>FOREMOST</v>
          </cell>
          <cell r="AH771">
            <v>25</v>
          </cell>
          <cell r="AI771">
            <v>25</v>
          </cell>
          <cell r="AJ771" t="str">
            <v>M</v>
          </cell>
          <cell r="AK771" t="str">
            <v>CN</v>
          </cell>
          <cell r="AL771">
            <v>1</v>
          </cell>
          <cell r="AM771">
            <v>53000</v>
          </cell>
          <cell r="AN771">
            <v>41855</v>
          </cell>
          <cell r="AO771">
            <v>8030.3030303030291</v>
          </cell>
          <cell r="AP771">
            <v>5137.2800000000007</v>
          </cell>
          <cell r="AQ771">
            <v>-2893.0230303030285</v>
          </cell>
          <cell r="AR771">
            <v>1125.5999999999999</v>
          </cell>
          <cell r="AS771">
            <v>0</v>
          </cell>
          <cell r="AT771">
            <v>20</v>
          </cell>
          <cell r="AU771">
            <v>1145.5999999999999</v>
          </cell>
          <cell r="AV771">
            <v>3.2</v>
          </cell>
          <cell r="AW771">
            <v>0</v>
          </cell>
        </row>
        <row r="772">
          <cell r="Z772" t="str">
            <v>VBHBAF3813BL</v>
          </cell>
          <cell r="AA772" t="str">
            <v>R1</v>
          </cell>
          <cell r="AB772">
            <v>1</v>
          </cell>
          <cell r="AC772">
            <v>0</v>
          </cell>
          <cell r="AD772">
            <v>1</v>
          </cell>
          <cell r="AE772" t="str">
            <v>FRE</v>
          </cell>
          <cell r="AF772">
            <v>327</v>
          </cell>
          <cell r="AG772" t="str">
            <v>FOREMOST</v>
          </cell>
          <cell r="AH772">
            <v>25</v>
          </cell>
          <cell r="AI772">
            <v>25</v>
          </cell>
          <cell r="AJ772" t="str">
            <v>M</v>
          </cell>
          <cell r="AK772" t="str">
            <v>CN</v>
          </cell>
          <cell r="AL772">
            <v>1</v>
          </cell>
          <cell r="AM772">
            <v>53000</v>
          </cell>
          <cell r="AN772">
            <v>41855</v>
          </cell>
          <cell r="AO772">
            <v>8030.3030303030291</v>
          </cell>
          <cell r="AP772">
            <v>5494.7300000000005</v>
          </cell>
          <cell r="AQ772">
            <v>-2535.5730303030286</v>
          </cell>
          <cell r="AR772">
            <v>1171.2</v>
          </cell>
          <cell r="AS772">
            <v>0</v>
          </cell>
          <cell r="AT772">
            <v>20</v>
          </cell>
          <cell r="AU772">
            <v>1191.2</v>
          </cell>
          <cell r="AV772">
            <v>3.45</v>
          </cell>
          <cell r="AW772">
            <v>0</v>
          </cell>
        </row>
        <row r="773">
          <cell r="Z773" t="str">
            <v/>
          </cell>
          <cell r="AA773" t="str">
            <v>R1</v>
          </cell>
          <cell r="AB773">
            <v>3</v>
          </cell>
          <cell r="AC773">
            <v>0</v>
          </cell>
          <cell r="AD773">
            <v>1</v>
          </cell>
          <cell r="AI773" t="str">
            <v/>
          </cell>
          <cell r="AL773" t="str">
            <v/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 t="str">
            <v/>
          </cell>
          <cell r="AU773">
            <v>0</v>
          </cell>
          <cell r="AV773">
            <v>0</v>
          </cell>
          <cell r="AW773">
            <v>0</v>
          </cell>
        </row>
        <row r="774">
          <cell r="Z774" t="str">
            <v>ELHFIF3620BK</v>
          </cell>
          <cell r="AA774" t="str">
            <v>R1</v>
          </cell>
          <cell r="AB774">
            <v>1</v>
          </cell>
          <cell r="AC774">
            <v>0</v>
          </cell>
          <cell r="AD774">
            <v>1</v>
          </cell>
          <cell r="AE774" t="str">
            <v>OSM</v>
          </cell>
          <cell r="AF774">
            <v>20</v>
          </cell>
          <cell r="AG774" t="str">
            <v>성진</v>
          </cell>
          <cell r="AH774">
            <v>12</v>
          </cell>
          <cell r="AI774">
            <v>12</v>
          </cell>
          <cell r="AJ774" t="str">
            <v>M</v>
          </cell>
          <cell r="AK774" t="str">
            <v>BG</v>
          </cell>
          <cell r="AL774">
            <v>1</v>
          </cell>
          <cell r="AM774">
            <v>43000</v>
          </cell>
          <cell r="AN774">
            <v>41855</v>
          </cell>
          <cell r="AO774">
            <v>6515.151515151515</v>
          </cell>
          <cell r="AP774">
            <v>4524.5</v>
          </cell>
          <cell r="AQ774">
            <v>-1990.651515151515</v>
          </cell>
          <cell r="AR774">
            <v>0</v>
          </cell>
          <cell r="AS774">
            <v>0</v>
          </cell>
          <cell r="AT774">
            <v>20</v>
          </cell>
          <cell r="AU774">
            <v>20</v>
          </cell>
          <cell r="AV774">
            <v>3.9</v>
          </cell>
          <cell r="AW774">
            <v>0</v>
          </cell>
        </row>
        <row r="775">
          <cell r="Z775" t="str">
            <v>ELHFIF3620RE</v>
          </cell>
          <cell r="AA775" t="str">
            <v>R1</v>
          </cell>
          <cell r="AB775">
            <v>0.5</v>
          </cell>
          <cell r="AC775">
            <v>0</v>
          </cell>
          <cell r="AD775">
            <v>1</v>
          </cell>
          <cell r="AE775" t="str">
            <v>OSM</v>
          </cell>
          <cell r="AF775">
            <v>30</v>
          </cell>
          <cell r="AG775" t="str">
            <v>성진</v>
          </cell>
          <cell r="AH775">
            <v>12</v>
          </cell>
          <cell r="AI775">
            <v>12</v>
          </cell>
          <cell r="AJ775" t="str">
            <v>M</v>
          </cell>
          <cell r="AK775" t="str">
            <v>BG</v>
          </cell>
          <cell r="AL775">
            <v>1</v>
          </cell>
          <cell r="AM775">
            <v>43000</v>
          </cell>
          <cell r="AN775">
            <v>41855</v>
          </cell>
          <cell r="AO775">
            <v>6515.151515151515</v>
          </cell>
          <cell r="AP775">
            <v>4524.5</v>
          </cell>
          <cell r="AQ775">
            <v>-1990.651515151515</v>
          </cell>
          <cell r="AR775">
            <v>0</v>
          </cell>
          <cell r="AS775">
            <v>0</v>
          </cell>
          <cell r="AT775">
            <v>20</v>
          </cell>
          <cell r="AU775">
            <v>20</v>
          </cell>
          <cell r="AV775">
            <v>3.9</v>
          </cell>
          <cell r="AW775">
            <v>0</v>
          </cell>
        </row>
        <row r="776">
          <cell r="Z776" t="str">
            <v>ELHFIF3620RE</v>
          </cell>
          <cell r="AA776" t="str">
            <v>R1</v>
          </cell>
          <cell r="AB776">
            <v>0.5</v>
          </cell>
          <cell r="AC776">
            <v>0</v>
          </cell>
          <cell r="AD776">
            <v>1</v>
          </cell>
          <cell r="AE776" t="str">
            <v>OML</v>
          </cell>
          <cell r="AF776">
            <v>50</v>
          </cell>
          <cell r="AG776" t="str">
            <v>성진</v>
          </cell>
          <cell r="AH776">
            <v>12</v>
          </cell>
          <cell r="AI776">
            <v>12</v>
          </cell>
          <cell r="AJ776" t="str">
            <v>M</v>
          </cell>
          <cell r="AK776" t="str">
            <v>BG</v>
          </cell>
          <cell r="AL776">
            <v>1</v>
          </cell>
          <cell r="AM776">
            <v>43000</v>
          </cell>
          <cell r="AN776">
            <v>41855</v>
          </cell>
          <cell r="AO776">
            <v>6515.151515151515</v>
          </cell>
          <cell r="AP776">
            <v>4524.5</v>
          </cell>
          <cell r="AQ776">
            <v>-1990.651515151515</v>
          </cell>
          <cell r="AR776">
            <v>0</v>
          </cell>
          <cell r="AS776">
            <v>0</v>
          </cell>
          <cell r="AT776">
            <v>20</v>
          </cell>
          <cell r="AU776">
            <v>20</v>
          </cell>
          <cell r="AV776">
            <v>3.9</v>
          </cell>
          <cell r="AW776">
            <v>0</v>
          </cell>
        </row>
        <row r="777">
          <cell r="Z777" t="str">
            <v>ELHFIF3620YE</v>
          </cell>
          <cell r="AA777" t="str">
            <v>R1</v>
          </cell>
          <cell r="AB777">
            <v>1</v>
          </cell>
          <cell r="AC777">
            <v>0</v>
          </cell>
          <cell r="AD777">
            <v>1</v>
          </cell>
          <cell r="AE777" t="str">
            <v>OSM</v>
          </cell>
          <cell r="AF777">
            <v>20</v>
          </cell>
          <cell r="AG777" t="str">
            <v>성진</v>
          </cell>
          <cell r="AH777">
            <v>12</v>
          </cell>
          <cell r="AI777">
            <v>12</v>
          </cell>
          <cell r="AJ777" t="str">
            <v>M</v>
          </cell>
          <cell r="AK777" t="str">
            <v>BG</v>
          </cell>
          <cell r="AL777">
            <v>1</v>
          </cell>
          <cell r="AM777">
            <v>43000</v>
          </cell>
          <cell r="AN777">
            <v>41855</v>
          </cell>
          <cell r="AO777">
            <v>6515.151515151515</v>
          </cell>
          <cell r="AP777">
            <v>4524.5</v>
          </cell>
          <cell r="AQ777">
            <v>-1990.651515151515</v>
          </cell>
          <cell r="AR777">
            <v>0</v>
          </cell>
          <cell r="AS777">
            <v>0</v>
          </cell>
          <cell r="AT777">
            <v>20</v>
          </cell>
          <cell r="AU777">
            <v>20</v>
          </cell>
          <cell r="AV777">
            <v>3.9</v>
          </cell>
          <cell r="AW777">
            <v>0</v>
          </cell>
        </row>
        <row r="778">
          <cell r="Z778" t="str">
            <v>ELHFIF3643PK</v>
          </cell>
          <cell r="AA778" t="str">
            <v>R1</v>
          </cell>
          <cell r="AB778">
            <v>0.5</v>
          </cell>
          <cell r="AC778">
            <v>0</v>
          </cell>
          <cell r="AD778">
            <v>1</v>
          </cell>
          <cell r="AE778" t="str">
            <v>OSM</v>
          </cell>
          <cell r="AF778">
            <v>50</v>
          </cell>
          <cell r="AG778" t="str">
            <v>성진</v>
          </cell>
          <cell r="AH778">
            <v>12</v>
          </cell>
          <cell r="AI778">
            <v>12</v>
          </cell>
          <cell r="AJ778" t="str">
            <v>M</v>
          </cell>
          <cell r="AK778" t="str">
            <v>CN</v>
          </cell>
          <cell r="AL778">
            <v>1</v>
          </cell>
          <cell r="AM778">
            <v>43000</v>
          </cell>
          <cell r="AN778">
            <v>41855</v>
          </cell>
          <cell r="AO778">
            <v>6515.151515151515</v>
          </cell>
          <cell r="AP778">
            <v>6755.9600000000019</v>
          </cell>
          <cell r="AQ778">
            <v>240.80848484848684</v>
          </cell>
          <cell r="AR778">
            <v>0</v>
          </cell>
          <cell r="AS778">
            <v>0</v>
          </cell>
          <cell r="AT778">
            <v>20</v>
          </cell>
          <cell r="AU778">
            <v>20</v>
          </cell>
          <cell r="AV778">
            <v>5.4</v>
          </cell>
          <cell r="AW778">
            <v>0</v>
          </cell>
        </row>
        <row r="779">
          <cell r="Z779" t="str">
            <v>ELHFIF3643PK</v>
          </cell>
          <cell r="AA779" t="str">
            <v>R1</v>
          </cell>
          <cell r="AB779">
            <v>0.5</v>
          </cell>
          <cell r="AC779">
            <v>0</v>
          </cell>
          <cell r="AD779">
            <v>1</v>
          </cell>
          <cell r="AE779" t="str">
            <v>OML</v>
          </cell>
          <cell r="AF779">
            <v>30</v>
          </cell>
          <cell r="AG779" t="str">
            <v>성진</v>
          </cell>
          <cell r="AH779">
            <v>12</v>
          </cell>
          <cell r="AI779">
            <v>12</v>
          </cell>
          <cell r="AJ779" t="str">
            <v>M</v>
          </cell>
          <cell r="AK779" t="str">
            <v>CN</v>
          </cell>
          <cell r="AL779">
            <v>1</v>
          </cell>
          <cell r="AM779">
            <v>43000</v>
          </cell>
          <cell r="AN779">
            <v>41855</v>
          </cell>
          <cell r="AO779">
            <v>6515.151515151515</v>
          </cell>
          <cell r="AP779">
            <v>6755.9600000000019</v>
          </cell>
          <cell r="AQ779">
            <v>240.80848484848684</v>
          </cell>
          <cell r="AR779">
            <v>0</v>
          </cell>
          <cell r="AS779">
            <v>0</v>
          </cell>
          <cell r="AT779">
            <v>20</v>
          </cell>
          <cell r="AU779">
            <v>20</v>
          </cell>
          <cell r="AV779">
            <v>5.4</v>
          </cell>
          <cell r="AW779">
            <v>0</v>
          </cell>
        </row>
        <row r="780">
          <cell r="Z780" t="str">
            <v>ELHFIF3710GY</v>
          </cell>
          <cell r="AA780" t="str">
            <v>R1</v>
          </cell>
          <cell r="AB780">
            <v>0.5</v>
          </cell>
          <cell r="AC780">
            <v>0</v>
          </cell>
          <cell r="AD780">
            <v>1</v>
          </cell>
          <cell r="AE780" t="str">
            <v>OSM</v>
          </cell>
          <cell r="AF780">
            <v>70</v>
          </cell>
          <cell r="AG780" t="str">
            <v>성진</v>
          </cell>
          <cell r="AH780">
            <v>12</v>
          </cell>
          <cell r="AI780">
            <v>12</v>
          </cell>
          <cell r="AJ780" t="str">
            <v>M</v>
          </cell>
          <cell r="AK780" t="str">
            <v>BG</v>
          </cell>
          <cell r="AL780">
            <v>1</v>
          </cell>
          <cell r="AM780">
            <v>43000</v>
          </cell>
          <cell r="AN780">
            <v>41855</v>
          </cell>
          <cell r="AO780">
            <v>6515.151515151515</v>
          </cell>
          <cell r="AP780">
            <v>6199.25</v>
          </cell>
          <cell r="AQ780">
            <v>-315.90151515151501</v>
          </cell>
          <cell r="AR780">
            <v>0</v>
          </cell>
          <cell r="AS780">
            <v>0</v>
          </cell>
          <cell r="AT780">
            <v>20</v>
          </cell>
          <cell r="AU780">
            <v>20</v>
          </cell>
          <cell r="AV780">
            <v>5.35</v>
          </cell>
          <cell r="AW780">
            <v>0</v>
          </cell>
        </row>
        <row r="781">
          <cell r="Z781" t="str">
            <v>ELHFIF3710GY</v>
          </cell>
          <cell r="AA781" t="str">
            <v>R1</v>
          </cell>
          <cell r="AB781">
            <v>0.5</v>
          </cell>
          <cell r="AC781">
            <v>0</v>
          </cell>
          <cell r="AD781">
            <v>1</v>
          </cell>
          <cell r="AE781" t="str">
            <v>OML</v>
          </cell>
          <cell r="AF781">
            <v>50</v>
          </cell>
          <cell r="AG781" t="str">
            <v>성진</v>
          </cell>
          <cell r="AH781">
            <v>12</v>
          </cell>
          <cell r="AI781">
            <v>12</v>
          </cell>
          <cell r="AJ781" t="str">
            <v>M</v>
          </cell>
          <cell r="AK781" t="str">
            <v>BG</v>
          </cell>
          <cell r="AL781">
            <v>1</v>
          </cell>
          <cell r="AM781">
            <v>43000</v>
          </cell>
          <cell r="AN781">
            <v>41855</v>
          </cell>
          <cell r="AO781">
            <v>6515.151515151515</v>
          </cell>
          <cell r="AP781">
            <v>6199.25</v>
          </cell>
          <cell r="AQ781">
            <v>-315.90151515151501</v>
          </cell>
          <cell r="AR781">
            <v>0</v>
          </cell>
          <cell r="AS781">
            <v>0</v>
          </cell>
          <cell r="AT781">
            <v>20</v>
          </cell>
          <cell r="AU781">
            <v>20</v>
          </cell>
          <cell r="AV781">
            <v>5.35</v>
          </cell>
          <cell r="AW781">
            <v>0</v>
          </cell>
        </row>
        <row r="782">
          <cell r="Z782" t="str">
            <v>ELHFIF3911YE</v>
          </cell>
          <cell r="AA782" t="str">
            <v>R1</v>
          </cell>
          <cell r="AB782">
            <v>0.5</v>
          </cell>
          <cell r="AC782">
            <v>0</v>
          </cell>
          <cell r="AD782">
            <v>1</v>
          </cell>
          <cell r="AE782" t="str">
            <v>OSM</v>
          </cell>
          <cell r="AF782">
            <v>30</v>
          </cell>
          <cell r="AG782" t="str">
            <v>성진</v>
          </cell>
          <cell r="AH782">
            <v>12</v>
          </cell>
          <cell r="AI782">
            <v>12</v>
          </cell>
          <cell r="AJ782" t="str">
            <v>M</v>
          </cell>
          <cell r="AK782" t="str">
            <v>BG</v>
          </cell>
          <cell r="AL782">
            <v>1</v>
          </cell>
          <cell r="AM782">
            <v>53000</v>
          </cell>
          <cell r="AN782">
            <v>41855</v>
          </cell>
          <cell r="AO782">
            <v>8030.3030303030291</v>
          </cell>
          <cell r="AP782">
            <v>9144.5</v>
          </cell>
          <cell r="AQ782">
            <v>1114.1969696969709</v>
          </cell>
          <cell r="AR782">
            <v>0</v>
          </cell>
          <cell r="AS782">
            <v>0</v>
          </cell>
          <cell r="AT782">
            <v>20</v>
          </cell>
          <cell r="AU782">
            <v>20</v>
          </cell>
          <cell r="AV782">
            <v>7.9</v>
          </cell>
          <cell r="AW782">
            <v>0</v>
          </cell>
        </row>
        <row r="783">
          <cell r="Z783" t="str">
            <v>ELHFIF3911YE</v>
          </cell>
          <cell r="AA783" t="str">
            <v>R1</v>
          </cell>
          <cell r="AB783">
            <v>0.5</v>
          </cell>
          <cell r="AC783">
            <v>0</v>
          </cell>
          <cell r="AD783">
            <v>1</v>
          </cell>
          <cell r="AE783" t="str">
            <v>OML</v>
          </cell>
          <cell r="AF783">
            <v>20</v>
          </cell>
          <cell r="AG783" t="str">
            <v>성진</v>
          </cell>
          <cell r="AH783">
            <v>12</v>
          </cell>
          <cell r="AI783">
            <v>12</v>
          </cell>
          <cell r="AJ783" t="str">
            <v>M</v>
          </cell>
          <cell r="AK783" t="str">
            <v>BG</v>
          </cell>
          <cell r="AL783">
            <v>1</v>
          </cell>
          <cell r="AM783">
            <v>53000</v>
          </cell>
          <cell r="AN783">
            <v>41855</v>
          </cell>
          <cell r="AO783">
            <v>8030.3030303030291</v>
          </cell>
          <cell r="AP783">
            <v>9144.5</v>
          </cell>
          <cell r="AQ783">
            <v>1114.1969696969709</v>
          </cell>
          <cell r="AR783">
            <v>0</v>
          </cell>
          <cell r="AS783">
            <v>0</v>
          </cell>
          <cell r="AT783">
            <v>20</v>
          </cell>
          <cell r="AU783">
            <v>20</v>
          </cell>
          <cell r="AV783">
            <v>7.9</v>
          </cell>
          <cell r="AW783">
            <v>0</v>
          </cell>
        </row>
        <row r="784">
          <cell r="Z784" t="str">
            <v>ELHFIF3922MT</v>
          </cell>
          <cell r="AA784" t="str">
            <v>R1</v>
          </cell>
          <cell r="AB784">
            <v>0.5</v>
          </cell>
          <cell r="AC784">
            <v>0</v>
          </cell>
          <cell r="AD784">
            <v>1</v>
          </cell>
          <cell r="AE784" t="str">
            <v>OSM</v>
          </cell>
          <cell r="AF784">
            <v>30</v>
          </cell>
          <cell r="AG784" t="str">
            <v>성진</v>
          </cell>
          <cell r="AH784">
            <v>12</v>
          </cell>
          <cell r="AI784">
            <v>12</v>
          </cell>
          <cell r="AJ784" t="str">
            <v>M</v>
          </cell>
          <cell r="AK784" t="str">
            <v>CN</v>
          </cell>
          <cell r="AL784">
            <v>1</v>
          </cell>
          <cell r="AM784">
            <v>45000</v>
          </cell>
          <cell r="AN784">
            <v>41855</v>
          </cell>
          <cell r="AO784">
            <v>6818.1818181818171</v>
          </cell>
          <cell r="AP784">
            <v>8128.1</v>
          </cell>
          <cell r="AQ784">
            <v>1309.9181818181833</v>
          </cell>
          <cell r="AR784">
            <v>0</v>
          </cell>
          <cell r="AS784">
            <v>0</v>
          </cell>
          <cell r="AT784">
            <v>20</v>
          </cell>
          <cell r="AU784">
            <v>20</v>
          </cell>
          <cell r="AV784">
            <v>6.5</v>
          </cell>
          <cell r="AW784">
            <v>0</v>
          </cell>
        </row>
        <row r="785">
          <cell r="Z785" t="str">
            <v>ELHFIF3922MT</v>
          </cell>
          <cell r="AA785" t="str">
            <v>R1</v>
          </cell>
          <cell r="AB785">
            <v>0.5</v>
          </cell>
          <cell r="AC785">
            <v>0</v>
          </cell>
          <cell r="AD785">
            <v>1</v>
          </cell>
          <cell r="AE785" t="str">
            <v>OML</v>
          </cell>
          <cell r="AF785">
            <v>20</v>
          </cell>
          <cell r="AG785" t="str">
            <v>성진</v>
          </cell>
          <cell r="AH785">
            <v>12</v>
          </cell>
          <cell r="AI785">
            <v>12</v>
          </cell>
          <cell r="AJ785" t="str">
            <v>M</v>
          </cell>
          <cell r="AK785" t="str">
            <v>CN</v>
          </cell>
          <cell r="AL785">
            <v>1</v>
          </cell>
          <cell r="AM785">
            <v>45000</v>
          </cell>
          <cell r="AN785">
            <v>41855</v>
          </cell>
          <cell r="AO785">
            <v>6818.1818181818171</v>
          </cell>
          <cell r="AP785">
            <v>8128.1</v>
          </cell>
          <cell r="AQ785">
            <v>1309.9181818181833</v>
          </cell>
          <cell r="AR785">
            <v>0</v>
          </cell>
          <cell r="AS785">
            <v>0</v>
          </cell>
          <cell r="AT785">
            <v>20</v>
          </cell>
          <cell r="AU785">
            <v>20</v>
          </cell>
          <cell r="AV785">
            <v>6.5</v>
          </cell>
          <cell r="AW785">
            <v>0</v>
          </cell>
        </row>
        <row r="786">
          <cell r="Z786" t="str">
            <v>ELHFIF3923PK</v>
          </cell>
          <cell r="AA786" t="str">
            <v>R1</v>
          </cell>
          <cell r="AB786">
            <v>1</v>
          </cell>
          <cell r="AC786">
            <v>0</v>
          </cell>
          <cell r="AD786">
            <v>1</v>
          </cell>
          <cell r="AE786" t="str">
            <v>OSM</v>
          </cell>
          <cell r="AF786">
            <v>20</v>
          </cell>
          <cell r="AG786" t="str">
            <v>성진</v>
          </cell>
          <cell r="AH786">
            <v>12</v>
          </cell>
          <cell r="AI786">
            <v>12</v>
          </cell>
          <cell r="AJ786" t="str">
            <v>M</v>
          </cell>
          <cell r="AK786" t="str">
            <v>CN</v>
          </cell>
          <cell r="AL786">
            <v>1</v>
          </cell>
          <cell r="AM786">
            <v>45000</v>
          </cell>
          <cell r="AN786">
            <v>41855</v>
          </cell>
          <cell r="AO786">
            <v>6818.1818181818171</v>
          </cell>
          <cell r="AP786">
            <v>7878.6200000000008</v>
          </cell>
          <cell r="AQ786">
            <v>1060.4381818181837</v>
          </cell>
          <cell r="AR786">
            <v>0</v>
          </cell>
          <cell r="AS786">
            <v>0</v>
          </cell>
          <cell r="AT786">
            <v>20</v>
          </cell>
          <cell r="AU786">
            <v>20</v>
          </cell>
          <cell r="AV786">
            <v>6.3</v>
          </cell>
          <cell r="AW786">
            <v>0</v>
          </cell>
        </row>
        <row r="787">
          <cell r="Z787" t="str">
            <v/>
          </cell>
          <cell r="AA787" t="str">
            <v>R1</v>
          </cell>
          <cell r="AB787">
            <v>8</v>
          </cell>
          <cell r="AC787">
            <v>0</v>
          </cell>
          <cell r="AD787">
            <v>1</v>
          </cell>
          <cell r="AI787" t="str">
            <v/>
          </cell>
          <cell r="AL787" t="str">
            <v/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 t="str">
            <v/>
          </cell>
          <cell r="AU787">
            <v>0</v>
          </cell>
          <cell r="AV787">
            <v>0</v>
          </cell>
          <cell r="AW787">
            <v>0</v>
          </cell>
        </row>
        <row r="788">
          <cell r="Z788" t="str">
            <v>JIHFIF3925NY</v>
          </cell>
          <cell r="AA788" t="str">
            <v>R1</v>
          </cell>
          <cell r="AB788">
            <v>0.5</v>
          </cell>
          <cell r="AC788">
            <v>0</v>
          </cell>
          <cell r="AD788">
            <v>1</v>
          </cell>
          <cell r="AE788" t="str">
            <v>OSM</v>
          </cell>
          <cell r="AF788">
            <v>30</v>
          </cell>
          <cell r="AG788" t="str">
            <v>QF</v>
          </cell>
          <cell r="AH788">
            <v>8</v>
          </cell>
          <cell r="AI788" t="str">
            <v>08</v>
          </cell>
          <cell r="AJ788" t="str">
            <v>M</v>
          </cell>
          <cell r="AK788" t="str">
            <v>CN</v>
          </cell>
          <cell r="AL788">
            <v>1</v>
          </cell>
          <cell r="AM788">
            <v>43000</v>
          </cell>
          <cell r="AN788">
            <v>41855</v>
          </cell>
          <cell r="AO788">
            <v>4343.4343434343427</v>
          </cell>
          <cell r="AP788">
            <v>3912.43</v>
          </cell>
          <cell r="AQ788">
            <v>-431.0043434343429</v>
          </cell>
          <cell r="AR788">
            <v>1460</v>
          </cell>
          <cell r="AS788">
            <v>20</v>
          </cell>
          <cell r="AT788" t="str">
            <v/>
          </cell>
          <cell r="AU788">
            <v>1480</v>
          </cell>
          <cell r="AV788">
            <v>1.95</v>
          </cell>
          <cell r="AW788">
            <v>0</v>
          </cell>
        </row>
        <row r="789">
          <cell r="Z789" t="str">
            <v>JIHFIF3925NY</v>
          </cell>
          <cell r="AA789" t="str">
            <v>R1</v>
          </cell>
          <cell r="AB789">
            <v>0.5</v>
          </cell>
          <cell r="AC789">
            <v>0</v>
          </cell>
          <cell r="AD789">
            <v>1</v>
          </cell>
          <cell r="AE789" t="str">
            <v>OML</v>
          </cell>
          <cell r="AF789">
            <v>5</v>
          </cell>
          <cell r="AG789" t="str">
            <v>QF</v>
          </cell>
          <cell r="AH789">
            <v>8</v>
          </cell>
          <cell r="AI789" t="str">
            <v>08</v>
          </cell>
          <cell r="AJ789" t="str">
            <v>M</v>
          </cell>
          <cell r="AK789" t="str">
            <v>CN</v>
          </cell>
          <cell r="AL789">
            <v>1</v>
          </cell>
          <cell r="AM789">
            <v>43000</v>
          </cell>
          <cell r="AN789">
            <v>41855</v>
          </cell>
          <cell r="AO789">
            <v>4343.4343434343427</v>
          </cell>
          <cell r="AP789">
            <v>3912.43</v>
          </cell>
          <cell r="AQ789">
            <v>-431.0043434343429</v>
          </cell>
          <cell r="AR789">
            <v>1460</v>
          </cell>
          <cell r="AS789">
            <v>20</v>
          </cell>
          <cell r="AT789" t="str">
            <v/>
          </cell>
          <cell r="AU789">
            <v>1480</v>
          </cell>
          <cell r="AV789">
            <v>1.95</v>
          </cell>
          <cell r="AW789">
            <v>0</v>
          </cell>
        </row>
        <row r="790">
          <cell r="Z790" t="str">
            <v>JIHFIF3926OR</v>
          </cell>
          <cell r="AA790" t="str">
            <v>R1</v>
          </cell>
          <cell r="AB790">
            <v>0.5</v>
          </cell>
          <cell r="AC790">
            <v>0</v>
          </cell>
          <cell r="AD790">
            <v>1</v>
          </cell>
          <cell r="AE790" t="str">
            <v>OSM</v>
          </cell>
          <cell r="AF790">
            <v>30</v>
          </cell>
          <cell r="AG790" t="str">
            <v>QF</v>
          </cell>
          <cell r="AH790">
            <v>8</v>
          </cell>
          <cell r="AI790" t="str">
            <v>08</v>
          </cell>
          <cell r="AJ790" t="str">
            <v>M</v>
          </cell>
          <cell r="AK790" t="str">
            <v>CN</v>
          </cell>
          <cell r="AL790">
            <v>1</v>
          </cell>
          <cell r="AM790">
            <v>43000</v>
          </cell>
          <cell r="AN790">
            <v>41855</v>
          </cell>
          <cell r="AO790">
            <v>4343.4343434343427</v>
          </cell>
          <cell r="AP790">
            <v>3851.5400000000004</v>
          </cell>
          <cell r="AQ790">
            <v>-491.89434343434232</v>
          </cell>
          <cell r="AR790">
            <v>1212</v>
          </cell>
          <cell r="AS790">
            <v>20</v>
          </cell>
          <cell r="AT790" t="str">
            <v/>
          </cell>
          <cell r="AU790">
            <v>1232</v>
          </cell>
          <cell r="AV790">
            <v>2.1</v>
          </cell>
          <cell r="AW790">
            <v>0</v>
          </cell>
        </row>
        <row r="791">
          <cell r="Z791" t="str">
            <v>JIHFIF3926OR</v>
          </cell>
          <cell r="AA791" t="str">
            <v>R1</v>
          </cell>
          <cell r="AB791">
            <v>0.5</v>
          </cell>
          <cell r="AC791">
            <v>0</v>
          </cell>
          <cell r="AD791">
            <v>1</v>
          </cell>
          <cell r="AE791" t="str">
            <v>OML</v>
          </cell>
          <cell r="AF791">
            <v>11</v>
          </cell>
          <cell r="AG791" t="str">
            <v>QF</v>
          </cell>
          <cell r="AH791">
            <v>8</v>
          </cell>
          <cell r="AI791" t="str">
            <v>08</v>
          </cell>
          <cell r="AJ791" t="str">
            <v>M</v>
          </cell>
          <cell r="AK791" t="str">
            <v>CN</v>
          </cell>
          <cell r="AL791">
            <v>1</v>
          </cell>
          <cell r="AM791">
            <v>43000</v>
          </cell>
          <cell r="AN791">
            <v>41855</v>
          </cell>
          <cell r="AO791">
            <v>4343.4343434343427</v>
          </cell>
          <cell r="AP791">
            <v>3851.5400000000004</v>
          </cell>
          <cell r="AQ791">
            <v>-491.89434343434232</v>
          </cell>
          <cell r="AR791">
            <v>1212</v>
          </cell>
          <cell r="AS791">
            <v>20</v>
          </cell>
          <cell r="AT791" t="str">
            <v/>
          </cell>
          <cell r="AU791">
            <v>1232</v>
          </cell>
          <cell r="AV791">
            <v>2.1</v>
          </cell>
          <cell r="AW791">
            <v>0</v>
          </cell>
        </row>
        <row r="792">
          <cell r="Z792" t="str">
            <v/>
          </cell>
          <cell r="AA792" t="str">
            <v>R1</v>
          </cell>
          <cell r="AB792">
            <v>2</v>
          </cell>
          <cell r="AC792">
            <v>0</v>
          </cell>
          <cell r="AI792" t="str">
            <v/>
          </cell>
          <cell r="AL792" t="str">
            <v/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 t="str">
            <v/>
          </cell>
          <cell r="AU792">
            <v>0</v>
          </cell>
          <cell r="AV792">
            <v>0</v>
          </cell>
          <cell r="AW792">
            <v>0</v>
          </cell>
        </row>
        <row r="793">
          <cell r="Z793" t="str">
            <v>JIHFIF3928WH</v>
          </cell>
          <cell r="AA793" t="str">
            <v>R1</v>
          </cell>
          <cell r="AB793">
            <v>1</v>
          </cell>
          <cell r="AC793">
            <v>0</v>
          </cell>
          <cell r="AD793">
            <v>1</v>
          </cell>
          <cell r="AE793" t="str">
            <v>OSM</v>
          </cell>
          <cell r="AF793">
            <v>30</v>
          </cell>
          <cell r="AG793" t="str">
            <v>성진</v>
          </cell>
          <cell r="AH793">
            <v>13</v>
          </cell>
          <cell r="AI793">
            <v>13</v>
          </cell>
          <cell r="AJ793" t="str">
            <v>M</v>
          </cell>
          <cell r="AK793" t="str">
            <v>CN</v>
          </cell>
          <cell r="AL793">
            <v>1</v>
          </cell>
          <cell r="AM793">
            <v>43000</v>
          </cell>
          <cell r="AN793">
            <v>41855</v>
          </cell>
          <cell r="AO793">
            <v>6515.151515151515</v>
          </cell>
          <cell r="AP793">
            <v>6194.6300000000019</v>
          </cell>
          <cell r="AQ793">
            <v>-320.52151515151309</v>
          </cell>
          <cell r="AR793">
            <v>0</v>
          </cell>
          <cell r="AS793">
            <v>20</v>
          </cell>
          <cell r="AT793" t="str">
            <v/>
          </cell>
          <cell r="AU793">
            <v>20</v>
          </cell>
          <cell r="AV793">
            <v>4.95</v>
          </cell>
          <cell r="AW793">
            <v>0</v>
          </cell>
        </row>
        <row r="794">
          <cell r="Z794" t="str">
            <v>JIHFIF3929YE</v>
          </cell>
          <cell r="AA794" t="str">
            <v>R1</v>
          </cell>
          <cell r="AB794">
            <v>1</v>
          </cell>
          <cell r="AC794">
            <v>0</v>
          </cell>
          <cell r="AD794">
            <v>1</v>
          </cell>
          <cell r="AE794" t="str">
            <v>OSM</v>
          </cell>
          <cell r="AF794">
            <v>30</v>
          </cell>
          <cell r="AG794" t="str">
            <v>성진</v>
          </cell>
          <cell r="AH794">
            <v>13</v>
          </cell>
          <cell r="AI794">
            <v>13</v>
          </cell>
          <cell r="AJ794" t="str">
            <v>M</v>
          </cell>
          <cell r="AK794" t="str">
            <v>CN</v>
          </cell>
          <cell r="AL794">
            <v>1</v>
          </cell>
          <cell r="AM794">
            <v>43000</v>
          </cell>
          <cell r="AN794">
            <v>41855</v>
          </cell>
          <cell r="AO794">
            <v>6515.151515151515</v>
          </cell>
          <cell r="AP794">
            <v>6880.7000000000007</v>
          </cell>
          <cell r="AQ794">
            <v>365.54848484848571</v>
          </cell>
          <cell r="AR794">
            <v>0</v>
          </cell>
          <cell r="AS794">
            <v>20</v>
          </cell>
          <cell r="AT794" t="str">
            <v/>
          </cell>
          <cell r="AU794">
            <v>20</v>
          </cell>
          <cell r="AV794">
            <v>5.5</v>
          </cell>
          <cell r="AW794">
            <v>0</v>
          </cell>
        </row>
        <row r="795">
          <cell r="Z795" t="str">
            <v/>
          </cell>
          <cell r="AA795" t="str">
            <v>R1</v>
          </cell>
          <cell r="AB795">
            <v>2</v>
          </cell>
          <cell r="AC795">
            <v>0</v>
          </cell>
          <cell r="AD795">
            <v>1</v>
          </cell>
          <cell r="AI795" t="str">
            <v/>
          </cell>
          <cell r="AL795" t="str">
            <v/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 t="str">
            <v/>
          </cell>
          <cell r="AU795">
            <v>0</v>
          </cell>
          <cell r="AV795">
            <v>0</v>
          </cell>
          <cell r="AW795">
            <v>0</v>
          </cell>
        </row>
        <row r="796">
          <cell r="Z796" t="str">
            <v>JOHBAF3901YE</v>
          </cell>
          <cell r="AA796" t="str">
            <v>R1</v>
          </cell>
          <cell r="AB796">
            <v>1</v>
          </cell>
          <cell r="AC796">
            <v>0</v>
          </cell>
          <cell r="AD796">
            <v>1</v>
          </cell>
          <cell r="AE796" t="str">
            <v>FRE</v>
          </cell>
          <cell r="AF796">
            <v>50</v>
          </cell>
          <cell r="AG796" t="str">
            <v>동일모자</v>
          </cell>
          <cell r="AH796">
            <v>24</v>
          </cell>
          <cell r="AI796">
            <v>24</v>
          </cell>
          <cell r="AJ796" t="str">
            <v>M</v>
          </cell>
          <cell r="AK796" t="str">
            <v>CN</v>
          </cell>
          <cell r="AL796">
            <v>1</v>
          </cell>
          <cell r="AM796">
            <v>45000</v>
          </cell>
          <cell r="AN796">
            <v>41855</v>
          </cell>
          <cell r="AO796">
            <v>6818.1818181818171</v>
          </cell>
          <cell r="AP796">
            <v>6639.4100000000008</v>
          </cell>
          <cell r="AQ796">
            <v>-178.77181818181634</v>
          </cell>
          <cell r="AR796">
            <v>819</v>
          </cell>
          <cell r="AS796">
            <v>0</v>
          </cell>
          <cell r="AT796">
            <v>20</v>
          </cell>
          <cell r="AU796">
            <v>839</v>
          </cell>
          <cell r="AV796">
            <v>4.6500000000000004</v>
          </cell>
          <cell r="AW796">
            <v>0</v>
          </cell>
        </row>
        <row r="797">
          <cell r="Z797" t="str">
            <v/>
          </cell>
          <cell r="AA797" t="str">
            <v>R1</v>
          </cell>
          <cell r="AB797">
            <v>1</v>
          </cell>
          <cell r="AC797">
            <v>0</v>
          </cell>
          <cell r="AD797">
            <v>1</v>
          </cell>
          <cell r="AI797" t="str">
            <v/>
          </cell>
          <cell r="AL797" t="str">
            <v/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 t="str">
            <v/>
          </cell>
          <cell r="AU797">
            <v>0</v>
          </cell>
          <cell r="AV797">
            <v>0</v>
          </cell>
          <cell r="AW797">
            <v>0</v>
          </cell>
        </row>
        <row r="798">
          <cell r="Z798" t="str">
            <v>SMHBAF3729NY</v>
          </cell>
          <cell r="AA798" t="str">
            <v>R1</v>
          </cell>
          <cell r="AB798">
            <v>1</v>
          </cell>
          <cell r="AC798">
            <v>0</v>
          </cell>
          <cell r="AD798">
            <v>1</v>
          </cell>
          <cell r="AE798" t="str">
            <v>OSM</v>
          </cell>
          <cell r="AF798">
            <v>30</v>
          </cell>
          <cell r="AG798" t="str">
            <v>성진</v>
          </cell>
          <cell r="AH798">
            <v>14</v>
          </cell>
          <cell r="AI798">
            <v>14</v>
          </cell>
          <cell r="AJ798" t="str">
            <v>M</v>
          </cell>
          <cell r="AK798" t="str">
            <v>BG</v>
          </cell>
          <cell r="AL798">
            <v>1</v>
          </cell>
          <cell r="AM798">
            <v>45000</v>
          </cell>
          <cell r="AN798">
            <v>41855</v>
          </cell>
          <cell r="AO798">
            <v>6818.1818181818171</v>
          </cell>
          <cell r="AP798">
            <v>6428.5000000000009</v>
          </cell>
          <cell r="AQ798">
            <v>-389.6818181818162</v>
          </cell>
          <cell r="AR798">
            <v>0</v>
          </cell>
          <cell r="AS798">
            <v>980</v>
          </cell>
          <cell r="AT798">
            <v>20</v>
          </cell>
          <cell r="AU798">
            <v>1000</v>
          </cell>
          <cell r="AV798">
            <v>4.7</v>
          </cell>
          <cell r="AW798">
            <v>0</v>
          </cell>
        </row>
        <row r="799">
          <cell r="Z799" t="str">
            <v/>
          </cell>
          <cell r="AA799" t="str">
            <v>R1</v>
          </cell>
          <cell r="AB799">
            <v>1</v>
          </cell>
          <cell r="AC799">
            <v>0</v>
          </cell>
          <cell r="AI799" t="str">
            <v/>
          </cell>
          <cell r="AL799" t="str">
            <v/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 t="str">
            <v/>
          </cell>
          <cell r="AU799">
            <v>0</v>
          </cell>
          <cell r="AV799">
            <v>0</v>
          </cell>
          <cell r="AW799">
            <v>0</v>
          </cell>
        </row>
        <row r="800">
          <cell r="Z800" t="str">
            <v>SMHFIF3957NY</v>
          </cell>
          <cell r="AA800" t="str">
            <v>R1</v>
          </cell>
          <cell r="AB800">
            <v>0.5</v>
          </cell>
          <cell r="AC800">
            <v>0</v>
          </cell>
          <cell r="AD800">
            <v>1</v>
          </cell>
          <cell r="AE800" t="str">
            <v>OSM</v>
          </cell>
          <cell r="AF800">
            <v>30</v>
          </cell>
          <cell r="AG800" t="str">
            <v>QF</v>
          </cell>
          <cell r="AH800">
            <v>9</v>
          </cell>
          <cell r="AI800" t="str">
            <v>09</v>
          </cell>
          <cell r="AJ800" t="str">
            <v>M</v>
          </cell>
          <cell r="AK800" t="str">
            <v>CN</v>
          </cell>
          <cell r="AL800">
            <v>1</v>
          </cell>
          <cell r="AM800">
            <v>43000</v>
          </cell>
          <cell r="AN800">
            <v>41855</v>
          </cell>
          <cell r="AO800">
            <v>4343.4343434343427</v>
          </cell>
          <cell r="AP800">
            <v>5339.9800000000014</v>
          </cell>
          <cell r="AQ800">
            <v>996.54565656565865</v>
          </cell>
          <cell r="AR800">
            <v>972</v>
          </cell>
          <cell r="AS800">
            <v>980</v>
          </cell>
          <cell r="AT800">
            <v>20</v>
          </cell>
          <cell r="AU800">
            <v>1972</v>
          </cell>
          <cell r="AV800">
            <v>2.7</v>
          </cell>
          <cell r="AW800">
            <v>0</v>
          </cell>
        </row>
        <row r="801">
          <cell r="Z801" t="str">
            <v>SMHFIF3957NY</v>
          </cell>
          <cell r="AA801" t="str">
            <v>R1</v>
          </cell>
          <cell r="AB801">
            <v>0.5</v>
          </cell>
          <cell r="AC801">
            <v>0</v>
          </cell>
          <cell r="AD801">
            <v>1</v>
          </cell>
          <cell r="AE801" t="str">
            <v>OML</v>
          </cell>
          <cell r="AF801">
            <v>20</v>
          </cell>
          <cell r="AG801" t="str">
            <v>QF</v>
          </cell>
          <cell r="AH801">
            <v>9</v>
          </cell>
          <cell r="AI801" t="str">
            <v>09</v>
          </cell>
          <cell r="AJ801" t="str">
            <v>M</v>
          </cell>
          <cell r="AK801" t="str">
            <v>CN</v>
          </cell>
          <cell r="AL801">
            <v>1</v>
          </cell>
          <cell r="AM801">
            <v>43000</v>
          </cell>
          <cell r="AN801">
            <v>41855</v>
          </cell>
          <cell r="AO801">
            <v>4343.4343434343427</v>
          </cell>
          <cell r="AP801">
            <v>5339.9800000000014</v>
          </cell>
          <cell r="AQ801">
            <v>996.54565656565865</v>
          </cell>
          <cell r="AR801">
            <v>972</v>
          </cell>
          <cell r="AS801">
            <v>980</v>
          </cell>
          <cell r="AT801">
            <v>20</v>
          </cell>
          <cell r="AU801">
            <v>1972</v>
          </cell>
          <cell r="AV801">
            <v>2.7</v>
          </cell>
          <cell r="AW801">
            <v>0</v>
          </cell>
        </row>
        <row r="802">
          <cell r="Z802" t="str">
            <v>SMHFIF3958PK</v>
          </cell>
          <cell r="AA802" t="str">
            <v>R1</v>
          </cell>
          <cell r="AB802">
            <v>1</v>
          </cell>
          <cell r="AC802">
            <v>0</v>
          </cell>
          <cell r="AD802">
            <v>1</v>
          </cell>
          <cell r="AE802" t="str">
            <v>OSM</v>
          </cell>
          <cell r="AF802">
            <v>18</v>
          </cell>
          <cell r="AG802" t="str">
            <v>QF</v>
          </cell>
          <cell r="AH802">
            <v>9</v>
          </cell>
          <cell r="AI802" t="str">
            <v>09</v>
          </cell>
          <cell r="AJ802" t="str">
            <v>M</v>
          </cell>
          <cell r="AK802" t="str">
            <v>CN</v>
          </cell>
          <cell r="AL802">
            <v>1</v>
          </cell>
          <cell r="AM802">
            <v>43000</v>
          </cell>
          <cell r="AN802">
            <v>41855</v>
          </cell>
          <cell r="AO802">
            <v>4343.4343434343427</v>
          </cell>
          <cell r="AP802">
            <v>5509.5800000000008</v>
          </cell>
          <cell r="AQ802">
            <v>1166.1456565656581</v>
          </cell>
          <cell r="AR802">
            <v>1141.5999999999999</v>
          </cell>
          <cell r="AS802">
            <v>980</v>
          </cell>
          <cell r="AT802">
            <v>20</v>
          </cell>
          <cell r="AU802">
            <v>2141.6</v>
          </cell>
          <cell r="AV802">
            <v>2.7</v>
          </cell>
          <cell r="AW802">
            <v>0</v>
          </cell>
        </row>
        <row r="803">
          <cell r="Z803" t="str">
            <v/>
          </cell>
          <cell r="AA803" t="str">
            <v>R1</v>
          </cell>
          <cell r="AB803">
            <v>2</v>
          </cell>
          <cell r="AC803">
            <v>0</v>
          </cell>
          <cell r="AD803">
            <v>1</v>
          </cell>
          <cell r="AI803" t="str">
            <v/>
          </cell>
          <cell r="AL803" t="str">
            <v/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 t="str">
            <v/>
          </cell>
          <cell r="AU803">
            <v>0</v>
          </cell>
          <cell r="AV803">
            <v>0</v>
          </cell>
          <cell r="AW803">
            <v>0</v>
          </cell>
        </row>
        <row r="804">
          <cell r="Z804" t="str">
            <v>URHFIF3909BL</v>
          </cell>
          <cell r="AA804" t="str">
            <v>R1</v>
          </cell>
          <cell r="AB804">
            <v>0.5</v>
          </cell>
          <cell r="AC804">
            <v>0</v>
          </cell>
          <cell r="AD804">
            <v>1</v>
          </cell>
          <cell r="AE804" t="str">
            <v>OSM</v>
          </cell>
          <cell r="AF804">
            <v>30</v>
          </cell>
          <cell r="AG804" t="str">
            <v>QF</v>
          </cell>
          <cell r="AH804">
            <v>10</v>
          </cell>
          <cell r="AI804">
            <v>10</v>
          </cell>
          <cell r="AJ804" t="str">
            <v>M</v>
          </cell>
          <cell r="AK804" t="str">
            <v>CN</v>
          </cell>
          <cell r="AL804">
            <v>1</v>
          </cell>
          <cell r="AM804">
            <v>35000</v>
          </cell>
          <cell r="AN804">
            <v>41855</v>
          </cell>
          <cell r="AO804">
            <v>3535.3535353535353</v>
          </cell>
          <cell r="AP804">
            <v>4943.2000000000007</v>
          </cell>
          <cell r="AQ804">
            <v>1407.8464646464654</v>
          </cell>
          <cell r="AR804">
            <v>411</v>
          </cell>
          <cell r="AS804">
            <v>770</v>
          </cell>
          <cell r="AT804">
            <v>20</v>
          </cell>
          <cell r="AU804">
            <v>1201</v>
          </cell>
          <cell r="AV804">
            <v>3</v>
          </cell>
          <cell r="AW804">
            <v>0</v>
          </cell>
        </row>
        <row r="805">
          <cell r="Z805" t="str">
            <v>URHFIF3909BL</v>
          </cell>
          <cell r="AA805" t="str">
            <v>R1</v>
          </cell>
          <cell r="AB805">
            <v>0.5</v>
          </cell>
          <cell r="AC805">
            <v>0</v>
          </cell>
          <cell r="AD805">
            <v>1</v>
          </cell>
          <cell r="AE805" t="str">
            <v>OML</v>
          </cell>
          <cell r="AF805">
            <v>20</v>
          </cell>
          <cell r="AG805" t="str">
            <v>QF</v>
          </cell>
          <cell r="AH805">
            <v>10</v>
          </cell>
          <cell r="AI805">
            <v>10</v>
          </cell>
          <cell r="AJ805" t="str">
            <v>M</v>
          </cell>
          <cell r="AK805" t="str">
            <v>CN</v>
          </cell>
          <cell r="AL805">
            <v>1</v>
          </cell>
          <cell r="AM805">
            <v>35000</v>
          </cell>
          <cell r="AN805">
            <v>41855</v>
          </cell>
          <cell r="AO805">
            <v>3535.3535353535353</v>
          </cell>
          <cell r="AP805">
            <v>4943.2000000000007</v>
          </cell>
          <cell r="AQ805">
            <v>1407.8464646464654</v>
          </cell>
          <cell r="AR805">
            <v>411</v>
          </cell>
          <cell r="AS805">
            <v>770</v>
          </cell>
          <cell r="AT805">
            <v>20</v>
          </cell>
          <cell r="AU805">
            <v>1201</v>
          </cell>
          <cell r="AV805">
            <v>3</v>
          </cell>
          <cell r="AW805">
            <v>0</v>
          </cell>
        </row>
        <row r="806">
          <cell r="Z806" t="str">
            <v/>
          </cell>
          <cell r="AA806" t="str">
            <v>R1</v>
          </cell>
          <cell r="AB806">
            <v>1</v>
          </cell>
          <cell r="AC806">
            <v>0</v>
          </cell>
          <cell r="AD806">
            <v>1</v>
          </cell>
          <cell r="AI806" t="str">
            <v/>
          </cell>
          <cell r="AL806" t="str">
            <v/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 t="str">
            <v/>
          </cell>
          <cell r="AU806">
            <v>0</v>
          </cell>
          <cell r="AV806">
            <v>0</v>
          </cell>
          <cell r="AW806">
            <v>0</v>
          </cell>
        </row>
        <row r="807">
          <cell r="Z807" t="str">
            <v>VBHBAF3907OR</v>
          </cell>
          <cell r="AA807" t="str">
            <v>R1</v>
          </cell>
          <cell r="AB807">
            <v>0.5</v>
          </cell>
          <cell r="AC807">
            <v>0</v>
          </cell>
          <cell r="AD807">
            <v>1</v>
          </cell>
          <cell r="AE807" t="str">
            <v>OSM</v>
          </cell>
          <cell r="AF807">
            <v>30</v>
          </cell>
          <cell r="AG807" t="str">
            <v>FOREMOST</v>
          </cell>
          <cell r="AH807">
            <v>26</v>
          </cell>
          <cell r="AI807">
            <v>26</v>
          </cell>
          <cell r="AJ807" t="str">
            <v>M</v>
          </cell>
          <cell r="AK807" t="str">
            <v>CN</v>
          </cell>
          <cell r="AL807">
            <v>1</v>
          </cell>
          <cell r="AM807">
            <v>43000</v>
          </cell>
          <cell r="AN807">
            <v>41855</v>
          </cell>
          <cell r="AO807">
            <v>6515.151515151515</v>
          </cell>
          <cell r="AP807">
            <v>5263.35</v>
          </cell>
          <cell r="AQ807">
            <v>-1251.8015151515146</v>
          </cell>
          <cell r="AR807">
            <v>863</v>
          </cell>
          <cell r="AS807">
            <v>950</v>
          </cell>
          <cell r="AT807">
            <v>20</v>
          </cell>
          <cell r="AU807">
            <v>1833</v>
          </cell>
          <cell r="AV807">
            <v>2.75</v>
          </cell>
          <cell r="AW807">
            <v>0</v>
          </cell>
        </row>
        <row r="808">
          <cell r="Z808" t="str">
            <v>VBHBAF3907OR</v>
          </cell>
          <cell r="AA808" t="str">
            <v>R1</v>
          </cell>
          <cell r="AB808">
            <v>0.5</v>
          </cell>
          <cell r="AC808">
            <v>0</v>
          </cell>
          <cell r="AD808">
            <v>1</v>
          </cell>
          <cell r="AE808" t="str">
            <v>OML</v>
          </cell>
          <cell r="AF808">
            <v>20</v>
          </cell>
          <cell r="AG808" t="str">
            <v>FOREMOST</v>
          </cell>
          <cell r="AH808">
            <v>26</v>
          </cell>
          <cell r="AI808">
            <v>26</v>
          </cell>
          <cell r="AJ808" t="str">
            <v>M</v>
          </cell>
          <cell r="AK808" t="str">
            <v>CN</v>
          </cell>
          <cell r="AL808">
            <v>1</v>
          </cell>
          <cell r="AM808">
            <v>43000</v>
          </cell>
          <cell r="AN808">
            <v>41855</v>
          </cell>
          <cell r="AO808">
            <v>6515.151515151515</v>
          </cell>
          <cell r="AP808">
            <v>5263.35</v>
          </cell>
          <cell r="AQ808">
            <v>-1251.8015151515146</v>
          </cell>
          <cell r="AR808">
            <v>863</v>
          </cell>
          <cell r="AS808">
            <v>950</v>
          </cell>
          <cell r="AT808">
            <v>20</v>
          </cell>
          <cell r="AU808">
            <v>1833</v>
          </cell>
          <cell r="AV808">
            <v>2.75</v>
          </cell>
          <cell r="AW808">
            <v>0</v>
          </cell>
        </row>
        <row r="809">
          <cell r="Z809" t="str">
            <v>VBHBAF3919LI</v>
          </cell>
          <cell r="AA809" t="str">
            <v>R1</v>
          </cell>
          <cell r="AB809">
            <v>0.5</v>
          </cell>
          <cell r="AC809">
            <v>0</v>
          </cell>
          <cell r="AD809">
            <v>1</v>
          </cell>
          <cell r="AE809" t="str">
            <v>OSM</v>
          </cell>
          <cell r="AF809">
            <v>30</v>
          </cell>
          <cell r="AG809" t="str">
            <v>FOREMOST</v>
          </cell>
          <cell r="AH809">
            <v>26</v>
          </cell>
          <cell r="AI809">
            <v>26</v>
          </cell>
          <cell r="AJ809" t="str">
            <v>M</v>
          </cell>
          <cell r="AK809" t="str">
            <v>CN</v>
          </cell>
          <cell r="AL809">
            <v>1</v>
          </cell>
          <cell r="AM809">
            <v>39000</v>
          </cell>
          <cell r="AN809">
            <v>41855</v>
          </cell>
          <cell r="AO809">
            <v>5909.0909090909081</v>
          </cell>
          <cell r="AP809">
            <v>4151.3500000000004</v>
          </cell>
          <cell r="AQ809">
            <v>-1757.7409090909077</v>
          </cell>
          <cell r="AR809">
            <v>701</v>
          </cell>
          <cell r="AS809">
            <v>0</v>
          </cell>
          <cell r="AT809">
            <v>20</v>
          </cell>
          <cell r="AU809">
            <v>721</v>
          </cell>
          <cell r="AV809">
            <v>2.75</v>
          </cell>
          <cell r="AW809">
            <v>0</v>
          </cell>
        </row>
        <row r="810">
          <cell r="Z810" t="str">
            <v>VBHBAF3919LI</v>
          </cell>
          <cell r="AA810" t="str">
            <v>R1</v>
          </cell>
          <cell r="AB810">
            <v>0.5</v>
          </cell>
          <cell r="AC810">
            <v>0</v>
          </cell>
          <cell r="AD810">
            <v>1</v>
          </cell>
          <cell r="AE810" t="str">
            <v>OML</v>
          </cell>
          <cell r="AF810">
            <v>20</v>
          </cell>
          <cell r="AG810" t="str">
            <v>FOREMOST</v>
          </cell>
          <cell r="AH810">
            <v>26</v>
          </cell>
          <cell r="AI810">
            <v>26</v>
          </cell>
          <cell r="AJ810" t="str">
            <v>M</v>
          </cell>
          <cell r="AK810" t="str">
            <v>CN</v>
          </cell>
          <cell r="AL810">
            <v>1</v>
          </cell>
          <cell r="AM810">
            <v>39000</v>
          </cell>
          <cell r="AN810">
            <v>41855</v>
          </cell>
          <cell r="AO810">
            <v>5909.0909090909081</v>
          </cell>
          <cell r="AP810">
            <v>4151.3500000000004</v>
          </cell>
          <cell r="AQ810">
            <v>-1757.7409090909077</v>
          </cell>
          <cell r="AR810">
            <v>701</v>
          </cell>
          <cell r="AS810">
            <v>0</v>
          </cell>
          <cell r="AT810">
            <v>20</v>
          </cell>
          <cell r="AU810">
            <v>721</v>
          </cell>
          <cell r="AV810">
            <v>2.75</v>
          </cell>
          <cell r="AW810">
            <v>0</v>
          </cell>
        </row>
        <row r="811">
          <cell r="Z811" t="str">
            <v>VBHBAF3919OR</v>
          </cell>
          <cell r="AA811" t="str">
            <v>R1</v>
          </cell>
          <cell r="AB811">
            <v>0.5</v>
          </cell>
          <cell r="AC811">
            <v>0</v>
          </cell>
          <cell r="AD811">
            <v>1</v>
          </cell>
          <cell r="AE811" t="str">
            <v>OSM</v>
          </cell>
          <cell r="AF811">
            <v>20</v>
          </cell>
          <cell r="AG811" t="str">
            <v>FOREMOST</v>
          </cell>
          <cell r="AH811">
            <v>26</v>
          </cell>
          <cell r="AI811">
            <v>26</v>
          </cell>
          <cell r="AJ811" t="str">
            <v>M</v>
          </cell>
          <cell r="AK811" t="str">
            <v>CN</v>
          </cell>
          <cell r="AL811">
            <v>1</v>
          </cell>
          <cell r="AM811">
            <v>39000</v>
          </cell>
          <cell r="AN811">
            <v>41855</v>
          </cell>
          <cell r="AO811">
            <v>5909.0909090909081</v>
          </cell>
          <cell r="AP811">
            <v>4151.3500000000004</v>
          </cell>
          <cell r="AQ811">
            <v>-1757.7409090909077</v>
          </cell>
          <cell r="AR811">
            <v>701</v>
          </cell>
          <cell r="AS811">
            <v>0</v>
          </cell>
          <cell r="AT811">
            <v>20</v>
          </cell>
          <cell r="AU811">
            <v>721</v>
          </cell>
          <cell r="AV811">
            <v>2.75</v>
          </cell>
          <cell r="AW811">
            <v>0</v>
          </cell>
        </row>
        <row r="812">
          <cell r="Z812" t="str">
            <v>VBHBAF3919OR</v>
          </cell>
          <cell r="AA812" t="str">
            <v>R1</v>
          </cell>
          <cell r="AB812">
            <v>0.5</v>
          </cell>
          <cell r="AC812">
            <v>0</v>
          </cell>
          <cell r="AD812">
            <v>1</v>
          </cell>
          <cell r="AE812" t="str">
            <v>OML</v>
          </cell>
          <cell r="AF812">
            <v>10</v>
          </cell>
          <cell r="AG812" t="str">
            <v>FOREMOST</v>
          </cell>
          <cell r="AH812">
            <v>26</v>
          </cell>
          <cell r="AI812">
            <v>26</v>
          </cell>
          <cell r="AJ812" t="str">
            <v>M</v>
          </cell>
          <cell r="AK812" t="str">
            <v>CN</v>
          </cell>
          <cell r="AL812">
            <v>1</v>
          </cell>
          <cell r="AM812">
            <v>39000</v>
          </cell>
          <cell r="AN812">
            <v>41855</v>
          </cell>
          <cell r="AO812">
            <v>5909.0909090909081</v>
          </cell>
          <cell r="AP812">
            <v>4151.3500000000004</v>
          </cell>
          <cell r="AQ812">
            <v>-1757.7409090909077</v>
          </cell>
          <cell r="AR812">
            <v>701</v>
          </cell>
          <cell r="AS812">
            <v>0</v>
          </cell>
          <cell r="AT812">
            <v>20</v>
          </cell>
          <cell r="AU812">
            <v>721</v>
          </cell>
          <cell r="AV812">
            <v>2.75</v>
          </cell>
          <cell r="AW812">
            <v>0</v>
          </cell>
        </row>
        <row r="813">
          <cell r="Z813" t="str">
            <v>VBHBAF3919PK</v>
          </cell>
          <cell r="AA813" t="str">
            <v>R1</v>
          </cell>
          <cell r="AB813">
            <v>0.5</v>
          </cell>
          <cell r="AC813">
            <v>0</v>
          </cell>
          <cell r="AD813">
            <v>1</v>
          </cell>
          <cell r="AE813" t="str">
            <v>OSM</v>
          </cell>
          <cell r="AF813">
            <v>20</v>
          </cell>
          <cell r="AG813" t="str">
            <v>FOREMOST</v>
          </cell>
          <cell r="AH813">
            <v>26</v>
          </cell>
          <cell r="AI813">
            <v>26</v>
          </cell>
          <cell r="AJ813" t="str">
            <v>M</v>
          </cell>
          <cell r="AK813" t="str">
            <v>CN</v>
          </cell>
          <cell r="AL813">
            <v>1</v>
          </cell>
          <cell r="AM813">
            <v>39000</v>
          </cell>
          <cell r="AN813">
            <v>41855</v>
          </cell>
          <cell r="AO813">
            <v>5909.0909090909081</v>
          </cell>
          <cell r="AP813">
            <v>4151.3500000000004</v>
          </cell>
          <cell r="AQ813">
            <v>-1757.7409090909077</v>
          </cell>
          <cell r="AR813">
            <v>701</v>
          </cell>
          <cell r="AS813">
            <v>0</v>
          </cell>
          <cell r="AT813">
            <v>20</v>
          </cell>
          <cell r="AU813">
            <v>721</v>
          </cell>
          <cell r="AV813">
            <v>2.75</v>
          </cell>
          <cell r="AW813">
            <v>0</v>
          </cell>
        </row>
        <row r="814">
          <cell r="Z814" t="str">
            <v>VBHBAF3919PK</v>
          </cell>
          <cell r="AA814" t="str">
            <v>R1</v>
          </cell>
          <cell r="AB814">
            <v>0.5</v>
          </cell>
          <cell r="AC814">
            <v>0</v>
          </cell>
          <cell r="AD814">
            <v>1</v>
          </cell>
          <cell r="AE814" t="str">
            <v>OML</v>
          </cell>
          <cell r="AF814">
            <v>10</v>
          </cell>
          <cell r="AG814" t="str">
            <v>FOREMOST</v>
          </cell>
          <cell r="AH814">
            <v>26</v>
          </cell>
          <cell r="AI814">
            <v>26</v>
          </cell>
          <cell r="AJ814" t="str">
            <v>M</v>
          </cell>
          <cell r="AK814" t="str">
            <v>CN</v>
          </cell>
          <cell r="AL814">
            <v>1</v>
          </cell>
          <cell r="AM814">
            <v>39000</v>
          </cell>
          <cell r="AN814">
            <v>41855</v>
          </cell>
          <cell r="AO814">
            <v>5909.0909090909081</v>
          </cell>
          <cell r="AP814">
            <v>4151.3500000000004</v>
          </cell>
          <cell r="AQ814">
            <v>-1757.7409090909077</v>
          </cell>
          <cell r="AR814">
            <v>701</v>
          </cell>
          <cell r="AS814">
            <v>0</v>
          </cell>
          <cell r="AT814">
            <v>20</v>
          </cell>
          <cell r="AU814">
            <v>721</v>
          </cell>
          <cell r="AV814">
            <v>2.75</v>
          </cell>
          <cell r="AW814">
            <v>0</v>
          </cell>
        </row>
        <row r="815">
          <cell r="Z815" t="str">
            <v/>
          </cell>
          <cell r="AA815" t="str">
            <v>R1</v>
          </cell>
          <cell r="AB815">
            <v>4</v>
          </cell>
          <cell r="AC815">
            <v>0</v>
          </cell>
          <cell r="AD815">
            <v>1</v>
          </cell>
          <cell r="AI815" t="str">
            <v/>
          </cell>
          <cell r="AL815" t="str">
            <v/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 t="str">
            <v/>
          </cell>
          <cell r="AU815">
            <v>0</v>
          </cell>
          <cell r="AV815">
            <v>0</v>
          </cell>
          <cell r="AW815">
            <v>0</v>
          </cell>
        </row>
        <row r="816">
          <cell r="Z816" t="str">
            <v>ELHHPF4704NY</v>
          </cell>
          <cell r="AA816" t="str">
            <v>R1</v>
          </cell>
          <cell r="AB816">
            <v>0.25</v>
          </cell>
          <cell r="AC816">
            <v>0</v>
          </cell>
          <cell r="AD816">
            <v>1</v>
          </cell>
          <cell r="AE816" t="str">
            <v>OSS</v>
          </cell>
          <cell r="AF816">
            <v>100</v>
          </cell>
          <cell r="AG816" t="str">
            <v>대경</v>
          </cell>
          <cell r="AH816">
            <v>5</v>
          </cell>
          <cell r="AI816" t="str">
            <v>05</v>
          </cell>
          <cell r="AJ816" t="str">
            <v>M</v>
          </cell>
          <cell r="AK816" t="str">
            <v>IN</v>
          </cell>
          <cell r="AL816">
            <v>1</v>
          </cell>
          <cell r="AM816">
            <v>119000</v>
          </cell>
          <cell r="AN816">
            <v>41855</v>
          </cell>
          <cell r="AO816">
            <v>24040.404040404039</v>
          </cell>
          <cell r="AP816">
            <v>21302</v>
          </cell>
          <cell r="AQ816">
            <v>-2738.4040404040388</v>
          </cell>
          <cell r="AR816">
            <v>0</v>
          </cell>
          <cell r="AS816">
            <v>50</v>
          </cell>
          <cell r="AT816">
            <v>0</v>
          </cell>
          <cell r="AU816">
            <v>50</v>
          </cell>
          <cell r="AV816">
            <v>18.399999999999999</v>
          </cell>
          <cell r="AW816">
            <v>0</v>
          </cell>
        </row>
        <row r="817">
          <cell r="Z817" t="str">
            <v>ELHHPF4704NY</v>
          </cell>
          <cell r="AA817" t="str">
            <v>R1</v>
          </cell>
          <cell r="AB817">
            <v>0.25</v>
          </cell>
          <cell r="AC817">
            <v>0</v>
          </cell>
          <cell r="AD817">
            <v>1</v>
          </cell>
          <cell r="AE817" t="str">
            <v>OMM</v>
          </cell>
          <cell r="AF817">
            <v>100</v>
          </cell>
          <cell r="AG817" t="str">
            <v>대경</v>
          </cell>
          <cell r="AH817">
            <v>5</v>
          </cell>
          <cell r="AI817" t="str">
            <v>05</v>
          </cell>
          <cell r="AJ817" t="str">
            <v>M</v>
          </cell>
          <cell r="AK817" t="str">
            <v>IN</v>
          </cell>
          <cell r="AL817">
            <v>1</v>
          </cell>
          <cell r="AM817">
            <v>119000</v>
          </cell>
          <cell r="AN817">
            <v>41855</v>
          </cell>
          <cell r="AO817">
            <v>24040.404040404039</v>
          </cell>
          <cell r="AP817">
            <v>21302</v>
          </cell>
          <cell r="AQ817">
            <v>-2738.4040404040388</v>
          </cell>
          <cell r="AR817">
            <v>0</v>
          </cell>
          <cell r="AS817">
            <v>50</v>
          </cell>
          <cell r="AT817">
            <v>0</v>
          </cell>
          <cell r="AU817">
            <v>50</v>
          </cell>
          <cell r="AV817">
            <v>18.399999999999999</v>
          </cell>
          <cell r="AW817">
            <v>0</v>
          </cell>
        </row>
        <row r="818">
          <cell r="Z818" t="str">
            <v>ELHHPF4704NY</v>
          </cell>
          <cell r="AA818" t="str">
            <v>R1</v>
          </cell>
          <cell r="AB818">
            <v>0.25</v>
          </cell>
          <cell r="AC818">
            <v>0</v>
          </cell>
          <cell r="AD818">
            <v>1</v>
          </cell>
          <cell r="AE818" t="str">
            <v>OLL</v>
          </cell>
          <cell r="AF818">
            <v>100</v>
          </cell>
          <cell r="AG818" t="str">
            <v>대경</v>
          </cell>
          <cell r="AH818">
            <v>5</v>
          </cell>
          <cell r="AI818" t="str">
            <v>05</v>
          </cell>
          <cell r="AJ818" t="str">
            <v>M</v>
          </cell>
          <cell r="AK818" t="str">
            <v>IN</v>
          </cell>
          <cell r="AL818">
            <v>1</v>
          </cell>
          <cell r="AM818">
            <v>119000</v>
          </cell>
          <cell r="AN818">
            <v>41855</v>
          </cell>
          <cell r="AO818">
            <v>24040.404040404039</v>
          </cell>
          <cell r="AP818">
            <v>21302</v>
          </cell>
          <cell r="AQ818">
            <v>-2738.4040404040388</v>
          </cell>
          <cell r="AR818">
            <v>0</v>
          </cell>
          <cell r="AS818">
            <v>50</v>
          </cell>
          <cell r="AT818">
            <v>0</v>
          </cell>
          <cell r="AU818">
            <v>50</v>
          </cell>
          <cell r="AV818">
            <v>18.399999999999999</v>
          </cell>
          <cell r="AW818">
            <v>0</v>
          </cell>
        </row>
        <row r="819">
          <cell r="Z819" t="str">
            <v>ELHHPF4704NY</v>
          </cell>
          <cell r="AA819" t="str">
            <v>R1</v>
          </cell>
          <cell r="AB819">
            <v>0.25</v>
          </cell>
          <cell r="AC819">
            <v>0</v>
          </cell>
          <cell r="AD819">
            <v>1</v>
          </cell>
          <cell r="AE819" t="str">
            <v>OXL</v>
          </cell>
          <cell r="AF819">
            <v>50</v>
          </cell>
          <cell r="AG819" t="str">
            <v>대경</v>
          </cell>
          <cell r="AH819">
            <v>5</v>
          </cell>
          <cell r="AI819" t="str">
            <v>05</v>
          </cell>
          <cell r="AJ819" t="str">
            <v>M</v>
          </cell>
          <cell r="AK819" t="str">
            <v>IN</v>
          </cell>
          <cell r="AL819">
            <v>1</v>
          </cell>
          <cell r="AM819">
            <v>119000</v>
          </cell>
          <cell r="AN819">
            <v>41855</v>
          </cell>
          <cell r="AO819">
            <v>24040.404040404039</v>
          </cell>
          <cell r="AP819">
            <v>21302</v>
          </cell>
          <cell r="AQ819">
            <v>-2738.4040404040388</v>
          </cell>
          <cell r="AR819">
            <v>0</v>
          </cell>
          <cell r="AS819">
            <v>50</v>
          </cell>
          <cell r="AT819">
            <v>0</v>
          </cell>
          <cell r="AU819">
            <v>50</v>
          </cell>
          <cell r="AV819">
            <v>18.399999999999999</v>
          </cell>
          <cell r="AW819">
            <v>0</v>
          </cell>
        </row>
        <row r="820">
          <cell r="Z820" t="str">
            <v>ELHHPF4704OR</v>
          </cell>
          <cell r="AA820" t="str">
            <v>R1</v>
          </cell>
          <cell r="AB820">
            <v>0.25</v>
          </cell>
          <cell r="AC820">
            <v>0</v>
          </cell>
          <cell r="AD820">
            <v>1</v>
          </cell>
          <cell r="AE820" t="str">
            <v>OSS</v>
          </cell>
          <cell r="AF820">
            <v>50</v>
          </cell>
          <cell r="AG820" t="str">
            <v>대경</v>
          </cell>
          <cell r="AH820">
            <v>5</v>
          </cell>
          <cell r="AI820" t="str">
            <v>05</v>
          </cell>
          <cell r="AJ820" t="str">
            <v>M</v>
          </cell>
          <cell r="AK820" t="str">
            <v>IN</v>
          </cell>
          <cell r="AL820">
            <v>1</v>
          </cell>
          <cell r="AM820">
            <v>119000</v>
          </cell>
          <cell r="AN820">
            <v>41855</v>
          </cell>
          <cell r="AO820">
            <v>24040.404040404039</v>
          </cell>
          <cell r="AP820">
            <v>21302</v>
          </cell>
          <cell r="AQ820">
            <v>-2738.4040404040388</v>
          </cell>
          <cell r="AR820">
            <v>0</v>
          </cell>
          <cell r="AS820">
            <v>50</v>
          </cell>
          <cell r="AT820">
            <v>0</v>
          </cell>
          <cell r="AU820">
            <v>50</v>
          </cell>
          <cell r="AV820">
            <v>18.399999999999999</v>
          </cell>
          <cell r="AW820">
            <v>0</v>
          </cell>
        </row>
        <row r="821">
          <cell r="Z821" t="str">
            <v>ELHHPF4704OR</v>
          </cell>
          <cell r="AA821" t="str">
            <v>R1</v>
          </cell>
          <cell r="AB821">
            <v>0.25</v>
          </cell>
          <cell r="AC821">
            <v>0</v>
          </cell>
          <cell r="AD821">
            <v>1</v>
          </cell>
          <cell r="AE821" t="str">
            <v>OMM</v>
          </cell>
          <cell r="AF821">
            <v>50</v>
          </cell>
          <cell r="AG821" t="str">
            <v>대경</v>
          </cell>
          <cell r="AH821">
            <v>5</v>
          </cell>
          <cell r="AI821" t="str">
            <v>05</v>
          </cell>
          <cell r="AJ821" t="str">
            <v>M</v>
          </cell>
          <cell r="AK821" t="str">
            <v>IN</v>
          </cell>
          <cell r="AL821">
            <v>1</v>
          </cell>
          <cell r="AM821">
            <v>119000</v>
          </cell>
          <cell r="AN821">
            <v>41855</v>
          </cell>
          <cell r="AO821">
            <v>24040.404040404039</v>
          </cell>
          <cell r="AP821">
            <v>21302</v>
          </cell>
          <cell r="AQ821">
            <v>-2738.4040404040388</v>
          </cell>
          <cell r="AR821">
            <v>0</v>
          </cell>
          <cell r="AS821">
            <v>50</v>
          </cell>
          <cell r="AT821">
            <v>0</v>
          </cell>
          <cell r="AU821">
            <v>50</v>
          </cell>
          <cell r="AV821">
            <v>18.399999999999999</v>
          </cell>
          <cell r="AW821">
            <v>0</v>
          </cell>
        </row>
        <row r="822">
          <cell r="Z822" t="str">
            <v>ELHHPF4704OR</v>
          </cell>
          <cell r="AA822" t="str">
            <v>R1</v>
          </cell>
          <cell r="AB822">
            <v>0.25</v>
          </cell>
          <cell r="AC822">
            <v>0</v>
          </cell>
          <cell r="AD822">
            <v>1</v>
          </cell>
          <cell r="AE822" t="str">
            <v>OLL</v>
          </cell>
          <cell r="AF822">
            <v>50</v>
          </cell>
          <cell r="AG822" t="str">
            <v>대경</v>
          </cell>
          <cell r="AH822">
            <v>5</v>
          </cell>
          <cell r="AI822" t="str">
            <v>05</v>
          </cell>
          <cell r="AJ822" t="str">
            <v>M</v>
          </cell>
          <cell r="AK822" t="str">
            <v>IN</v>
          </cell>
          <cell r="AL822">
            <v>1</v>
          </cell>
          <cell r="AM822">
            <v>119000</v>
          </cell>
          <cell r="AN822">
            <v>41855</v>
          </cell>
          <cell r="AO822">
            <v>24040.404040404039</v>
          </cell>
          <cell r="AP822">
            <v>21302</v>
          </cell>
          <cell r="AQ822">
            <v>-2738.4040404040388</v>
          </cell>
          <cell r="AR822">
            <v>0</v>
          </cell>
          <cell r="AS822">
            <v>50</v>
          </cell>
          <cell r="AT822">
            <v>0</v>
          </cell>
          <cell r="AU822">
            <v>50</v>
          </cell>
          <cell r="AV822">
            <v>18.399999999999999</v>
          </cell>
          <cell r="AW822">
            <v>0</v>
          </cell>
        </row>
        <row r="823">
          <cell r="Z823" t="str">
            <v>ELHHPF4704OR</v>
          </cell>
          <cell r="AA823" t="str">
            <v>R1</v>
          </cell>
          <cell r="AB823">
            <v>0.25</v>
          </cell>
          <cell r="AC823">
            <v>0</v>
          </cell>
          <cell r="AD823">
            <v>1</v>
          </cell>
          <cell r="AE823" t="str">
            <v>OXL</v>
          </cell>
          <cell r="AF823">
            <v>50</v>
          </cell>
          <cell r="AG823" t="str">
            <v>대경</v>
          </cell>
          <cell r="AH823">
            <v>5</v>
          </cell>
          <cell r="AI823" t="str">
            <v>05</v>
          </cell>
          <cell r="AJ823" t="str">
            <v>M</v>
          </cell>
          <cell r="AK823" t="str">
            <v>IN</v>
          </cell>
          <cell r="AL823">
            <v>1</v>
          </cell>
          <cell r="AM823">
            <v>119000</v>
          </cell>
          <cell r="AN823">
            <v>41855</v>
          </cell>
          <cell r="AO823">
            <v>24040.404040404039</v>
          </cell>
          <cell r="AP823">
            <v>21302</v>
          </cell>
          <cell r="AQ823">
            <v>-2738.4040404040388</v>
          </cell>
          <cell r="AR823">
            <v>0</v>
          </cell>
          <cell r="AS823">
            <v>50</v>
          </cell>
          <cell r="AT823">
            <v>0</v>
          </cell>
          <cell r="AU823">
            <v>50</v>
          </cell>
          <cell r="AV823">
            <v>18.399999999999999</v>
          </cell>
          <cell r="AW823">
            <v>0</v>
          </cell>
        </row>
        <row r="824">
          <cell r="Z824" t="str">
            <v>ELHHPF4705KH</v>
          </cell>
          <cell r="AA824" t="str">
            <v>R1</v>
          </cell>
          <cell r="AB824">
            <v>0.25</v>
          </cell>
          <cell r="AC824">
            <v>0</v>
          </cell>
          <cell r="AD824">
            <v>1</v>
          </cell>
          <cell r="AE824" t="str">
            <v>OSS</v>
          </cell>
          <cell r="AF824">
            <v>50</v>
          </cell>
          <cell r="AG824" t="str">
            <v>대경</v>
          </cell>
          <cell r="AH824">
            <v>5</v>
          </cell>
          <cell r="AI824" t="str">
            <v>05</v>
          </cell>
          <cell r="AJ824" t="str">
            <v>M</v>
          </cell>
          <cell r="AK824" t="str">
            <v>IN</v>
          </cell>
          <cell r="AL824">
            <v>1</v>
          </cell>
          <cell r="AM824">
            <v>129000</v>
          </cell>
          <cell r="AN824">
            <v>41855</v>
          </cell>
          <cell r="AO824">
            <v>26060.60606060606</v>
          </cell>
          <cell r="AP824">
            <v>22919.000000000004</v>
          </cell>
          <cell r="AQ824">
            <v>-3141.6060606060564</v>
          </cell>
          <cell r="AR824">
            <v>0</v>
          </cell>
          <cell r="AS824">
            <v>50</v>
          </cell>
          <cell r="AT824">
            <v>0</v>
          </cell>
          <cell r="AU824">
            <v>50</v>
          </cell>
          <cell r="AV824">
            <v>19.8</v>
          </cell>
          <cell r="AW824">
            <v>0</v>
          </cell>
        </row>
        <row r="825">
          <cell r="Z825" t="str">
            <v>ELHHPF4705KH</v>
          </cell>
          <cell r="AA825" t="str">
            <v>R1</v>
          </cell>
          <cell r="AB825">
            <v>0.25</v>
          </cell>
          <cell r="AC825">
            <v>0</v>
          </cell>
          <cell r="AD825">
            <v>1</v>
          </cell>
          <cell r="AE825" t="str">
            <v>OMM</v>
          </cell>
          <cell r="AF825">
            <v>50</v>
          </cell>
          <cell r="AG825" t="str">
            <v>대경</v>
          </cell>
          <cell r="AH825">
            <v>5</v>
          </cell>
          <cell r="AI825" t="str">
            <v>05</v>
          </cell>
          <cell r="AJ825" t="str">
            <v>M</v>
          </cell>
          <cell r="AK825" t="str">
            <v>IN</v>
          </cell>
          <cell r="AL825">
            <v>1</v>
          </cell>
          <cell r="AM825">
            <v>129000</v>
          </cell>
          <cell r="AN825">
            <v>41855</v>
          </cell>
          <cell r="AO825">
            <v>26060.60606060606</v>
          </cell>
          <cell r="AP825">
            <v>22919.000000000004</v>
          </cell>
          <cell r="AQ825">
            <v>-3141.6060606060564</v>
          </cell>
          <cell r="AR825">
            <v>0</v>
          </cell>
          <cell r="AS825">
            <v>50</v>
          </cell>
          <cell r="AT825">
            <v>0</v>
          </cell>
          <cell r="AU825">
            <v>50</v>
          </cell>
          <cell r="AV825">
            <v>19.8</v>
          </cell>
          <cell r="AW825">
            <v>0</v>
          </cell>
        </row>
        <row r="826">
          <cell r="Z826" t="str">
            <v>ELHHPF4705KH</v>
          </cell>
          <cell r="AA826" t="str">
            <v>R1</v>
          </cell>
          <cell r="AB826">
            <v>0.25</v>
          </cell>
          <cell r="AC826">
            <v>0</v>
          </cell>
          <cell r="AD826">
            <v>1</v>
          </cell>
          <cell r="AE826" t="str">
            <v>OLL</v>
          </cell>
          <cell r="AF826">
            <v>50</v>
          </cell>
          <cell r="AG826" t="str">
            <v>대경</v>
          </cell>
          <cell r="AH826">
            <v>5</v>
          </cell>
          <cell r="AI826" t="str">
            <v>05</v>
          </cell>
          <cell r="AJ826" t="str">
            <v>M</v>
          </cell>
          <cell r="AK826" t="str">
            <v>IN</v>
          </cell>
          <cell r="AL826">
            <v>1</v>
          </cell>
          <cell r="AM826">
            <v>129000</v>
          </cell>
          <cell r="AN826">
            <v>41855</v>
          </cell>
          <cell r="AO826">
            <v>26060.60606060606</v>
          </cell>
          <cell r="AP826">
            <v>22919.000000000004</v>
          </cell>
          <cell r="AQ826">
            <v>-3141.6060606060564</v>
          </cell>
          <cell r="AR826">
            <v>0</v>
          </cell>
          <cell r="AS826">
            <v>50</v>
          </cell>
          <cell r="AT826">
            <v>0</v>
          </cell>
          <cell r="AU826">
            <v>50</v>
          </cell>
          <cell r="AV826">
            <v>19.8</v>
          </cell>
          <cell r="AW826">
            <v>0</v>
          </cell>
        </row>
        <row r="827">
          <cell r="Z827" t="str">
            <v>ELHHPF4705KH</v>
          </cell>
          <cell r="AA827" t="str">
            <v>R1</v>
          </cell>
          <cell r="AB827">
            <v>0.25</v>
          </cell>
          <cell r="AC827">
            <v>0</v>
          </cell>
          <cell r="AD827">
            <v>1</v>
          </cell>
          <cell r="AE827" t="str">
            <v>OXL</v>
          </cell>
          <cell r="AF827">
            <v>50</v>
          </cell>
          <cell r="AG827" t="str">
            <v>대경</v>
          </cell>
          <cell r="AH827">
            <v>5</v>
          </cell>
          <cell r="AI827" t="str">
            <v>05</v>
          </cell>
          <cell r="AJ827" t="str">
            <v>M</v>
          </cell>
          <cell r="AK827" t="str">
            <v>IN</v>
          </cell>
          <cell r="AL827">
            <v>1</v>
          </cell>
          <cell r="AM827">
            <v>129000</v>
          </cell>
          <cell r="AN827">
            <v>41855</v>
          </cell>
          <cell r="AO827">
            <v>26060.60606060606</v>
          </cell>
          <cell r="AP827">
            <v>22919.000000000004</v>
          </cell>
          <cell r="AQ827">
            <v>-3141.6060606060564</v>
          </cell>
          <cell r="AR827">
            <v>0</v>
          </cell>
          <cell r="AS827">
            <v>50</v>
          </cell>
          <cell r="AT827">
            <v>0</v>
          </cell>
          <cell r="AU827">
            <v>50</v>
          </cell>
          <cell r="AV827">
            <v>19.8</v>
          </cell>
          <cell r="AW827">
            <v>0</v>
          </cell>
        </row>
        <row r="828">
          <cell r="Z828" t="str">
            <v>ELHHPF4719OR</v>
          </cell>
          <cell r="AA828" t="str">
            <v>R1</v>
          </cell>
          <cell r="AB828">
            <v>0.25</v>
          </cell>
          <cell r="AC828">
            <v>0</v>
          </cell>
          <cell r="AD828">
            <v>1</v>
          </cell>
          <cell r="AE828" t="str">
            <v>OSS</v>
          </cell>
          <cell r="AF828">
            <v>92</v>
          </cell>
          <cell r="AG828" t="str">
            <v>대경</v>
          </cell>
          <cell r="AH828">
            <v>5</v>
          </cell>
          <cell r="AI828" t="str">
            <v>05</v>
          </cell>
          <cell r="AJ828" t="str">
            <v>M</v>
          </cell>
          <cell r="AK828" t="str">
            <v>IN</v>
          </cell>
          <cell r="AL828">
            <v>1</v>
          </cell>
          <cell r="AM828">
            <v>119000</v>
          </cell>
          <cell r="AN828">
            <v>41855</v>
          </cell>
          <cell r="AO828">
            <v>24040.404040404039</v>
          </cell>
          <cell r="AP828">
            <v>21879.5</v>
          </cell>
          <cell r="AQ828">
            <v>-2160.9040404040388</v>
          </cell>
          <cell r="AR828">
            <v>0</v>
          </cell>
          <cell r="AS828">
            <v>50</v>
          </cell>
          <cell r="AT828">
            <v>0</v>
          </cell>
          <cell r="AU828">
            <v>50</v>
          </cell>
          <cell r="AV828">
            <v>18.899999999999999</v>
          </cell>
          <cell r="AW828">
            <v>0</v>
          </cell>
        </row>
        <row r="829">
          <cell r="Z829" t="str">
            <v>ELHHPF4719OR</v>
          </cell>
          <cell r="AA829" t="str">
            <v>R1</v>
          </cell>
          <cell r="AB829">
            <v>0.25</v>
          </cell>
          <cell r="AC829">
            <v>0</v>
          </cell>
          <cell r="AD829">
            <v>1</v>
          </cell>
          <cell r="AE829" t="str">
            <v>OMM</v>
          </cell>
          <cell r="AF829">
            <v>75</v>
          </cell>
          <cell r="AG829" t="str">
            <v>대경</v>
          </cell>
          <cell r="AH829">
            <v>5</v>
          </cell>
          <cell r="AI829" t="str">
            <v>05</v>
          </cell>
          <cell r="AJ829" t="str">
            <v>M</v>
          </cell>
          <cell r="AK829" t="str">
            <v>IN</v>
          </cell>
          <cell r="AL829">
            <v>1</v>
          </cell>
          <cell r="AM829">
            <v>119000</v>
          </cell>
          <cell r="AN829">
            <v>41855</v>
          </cell>
          <cell r="AO829">
            <v>24040.404040404039</v>
          </cell>
          <cell r="AP829">
            <v>21879.5</v>
          </cell>
          <cell r="AQ829">
            <v>-2160.9040404040388</v>
          </cell>
          <cell r="AR829">
            <v>0</v>
          </cell>
          <cell r="AS829">
            <v>50</v>
          </cell>
          <cell r="AT829">
            <v>0</v>
          </cell>
          <cell r="AU829">
            <v>50</v>
          </cell>
          <cell r="AV829">
            <v>18.899999999999999</v>
          </cell>
          <cell r="AW829">
            <v>0</v>
          </cell>
        </row>
        <row r="830">
          <cell r="Z830" t="str">
            <v>ELHHPF4719OR</v>
          </cell>
          <cell r="AA830" t="str">
            <v>R1</v>
          </cell>
          <cell r="AB830">
            <v>0.25</v>
          </cell>
          <cell r="AC830">
            <v>0</v>
          </cell>
          <cell r="AD830">
            <v>1</v>
          </cell>
          <cell r="AE830" t="str">
            <v>OLL</v>
          </cell>
          <cell r="AF830">
            <v>21</v>
          </cell>
          <cell r="AG830" t="str">
            <v>대경</v>
          </cell>
          <cell r="AH830">
            <v>5</v>
          </cell>
          <cell r="AI830" t="str">
            <v>05</v>
          </cell>
          <cell r="AJ830" t="str">
            <v>M</v>
          </cell>
          <cell r="AK830" t="str">
            <v>IN</v>
          </cell>
          <cell r="AL830">
            <v>1</v>
          </cell>
          <cell r="AM830">
            <v>119000</v>
          </cell>
          <cell r="AN830">
            <v>41855</v>
          </cell>
          <cell r="AO830">
            <v>24040.404040404039</v>
          </cell>
          <cell r="AP830">
            <v>21879.5</v>
          </cell>
          <cell r="AQ830">
            <v>-2160.9040404040388</v>
          </cell>
          <cell r="AR830">
            <v>0</v>
          </cell>
          <cell r="AS830">
            <v>50</v>
          </cell>
          <cell r="AT830">
            <v>0</v>
          </cell>
          <cell r="AU830">
            <v>50</v>
          </cell>
          <cell r="AV830">
            <v>18.899999999999999</v>
          </cell>
          <cell r="AW830">
            <v>0</v>
          </cell>
        </row>
        <row r="831">
          <cell r="Z831" t="str">
            <v>ELHHPF4719OR</v>
          </cell>
          <cell r="AA831" t="str">
            <v>R1</v>
          </cell>
          <cell r="AB831">
            <v>0.25</v>
          </cell>
          <cell r="AC831">
            <v>0</v>
          </cell>
          <cell r="AD831">
            <v>1</v>
          </cell>
          <cell r="AE831" t="str">
            <v>OXL</v>
          </cell>
          <cell r="AF831">
            <v>63</v>
          </cell>
          <cell r="AG831" t="str">
            <v>대경</v>
          </cell>
          <cell r="AH831">
            <v>5</v>
          </cell>
          <cell r="AI831" t="str">
            <v>05</v>
          </cell>
          <cell r="AJ831" t="str">
            <v>M</v>
          </cell>
          <cell r="AK831" t="str">
            <v>IN</v>
          </cell>
          <cell r="AL831">
            <v>1</v>
          </cell>
          <cell r="AM831">
            <v>119000</v>
          </cell>
          <cell r="AN831">
            <v>41855</v>
          </cell>
          <cell r="AO831">
            <v>24040.404040404039</v>
          </cell>
          <cell r="AP831">
            <v>21879.5</v>
          </cell>
          <cell r="AQ831">
            <v>-2160.9040404040388</v>
          </cell>
          <cell r="AR831">
            <v>0</v>
          </cell>
          <cell r="AS831">
            <v>50</v>
          </cell>
          <cell r="AT831">
            <v>0</v>
          </cell>
          <cell r="AU831">
            <v>50</v>
          </cell>
          <cell r="AV831">
            <v>18.899999999999999</v>
          </cell>
          <cell r="AW831">
            <v>0</v>
          </cell>
        </row>
        <row r="832">
          <cell r="Z832" t="str">
            <v>ELHHPF4720BL</v>
          </cell>
          <cell r="AA832" t="str">
            <v>R1</v>
          </cell>
          <cell r="AB832">
            <v>0.25</v>
          </cell>
          <cell r="AC832">
            <v>0</v>
          </cell>
          <cell r="AD832">
            <v>1</v>
          </cell>
          <cell r="AE832" t="str">
            <v>OSS</v>
          </cell>
          <cell r="AF832">
            <v>113</v>
          </cell>
          <cell r="AG832" t="str">
            <v>대경</v>
          </cell>
          <cell r="AH832">
            <v>5</v>
          </cell>
          <cell r="AI832" t="str">
            <v>05</v>
          </cell>
          <cell r="AJ832" t="str">
            <v>M</v>
          </cell>
          <cell r="AK832" t="str">
            <v>IN</v>
          </cell>
          <cell r="AL832">
            <v>1</v>
          </cell>
          <cell r="AM832">
            <v>119000</v>
          </cell>
          <cell r="AN832">
            <v>41855</v>
          </cell>
          <cell r="AO832">
            <v>24040.404040404039</v>
          </cell>
          <cell r="AP832">
            <v>21879.5</v>
          </cell>
          <cell r="AQ832">
            <v>-2160.9040404040388</v>
          </cell>
          <cell r="AR832">
            <v>0</v>
          </cell>
          <cell r="AS832">
            <v>50</v>
          </cell>
          <cell r="AT832">
            <v>0</v>
          </cell>
          <cell r="AU832">
            <v>50</v>
          </cell>
          <cell r="AV832">
            <v>18.899999999999999</v>
          </cell>
          <cell r="AW832">
            <v>0</v>
          </cell>
        </row>
        <row r="833">
          <cell r="Z833" t="str">
            <v>ELHHPF4720BL</v>
          </cell>
          <cell r="AA833" t="str">
            <v>R1</v>
          </cell>
          <cell r="AB833">
            <v>0.25</v>
          </cell>
          <cell r="AC833">
            <v>0</v>
          </cell>
          <cell r="AD833">
            <v>1</v>
          </cell>
          <cell r="AE833" t="str">
            <v>OMM</v>
          </cell>
          <cell r="AF833">
            <v>99</v>
          </cell>
          <cell r="AG833" t="str">
            <v>대경</v>
          </cell>
          <cell r="AH833">
            <v>5</v>
          </cell>
          <cell r="AI833" t="str">
            <v>05</v>
          </cell>
          <cell r="AJ833" t="str">
            <v>M</v>
          </cell>
          <cell r="AK833" t="str">
            <v>IN</v>
          </cell>
          <cell r="AL833">
            <v>1</v>
          </cell>
          <cell r="AM833">
            <v>119000</v>
          </cell>
          <cell r="AN833">
            <v>41855</v>
          </cell>
          <cell r="AO833">
            <v>24040.404040404039</v>
          </cell>
          <cell r="AP833">
            <v>21879.5</v>
          </cell>
          <cell r="AQ833">
            <v>-2160.9040404040388</v>
          </cell>
          <cell r="AR833">
            <v>0</v>
          </cell>
          <cell r="AS833">
            <v>50</v>
          </cell>
          <cell r="AT833">
            <v>0</v>
          </cell>
          <cell r="AU833">
            <v>50</v>
          </cell>
          <cell r="AV833">
            <v>18.899999999999999</v>
          </cell>
          <cell r="AW833">
            <v>0</v>
          </cell>
        </row>
        <row r="834">
          <cell r="Z834" t="str">
            <v>ELHHPF4720BL</v>
          </cell>
          <cell r="AA834" t="str">
            <v>R1</v>
          </cell>
          <cell r="AB834">
            <v>0.25</v>
          </cell>
          <cell r="AC834">
            <v>0</v>
          </cell>
          <cell r="AD834">
            <v>1</v>
          </cell>
          <cell r="AE834" t="str">
            <v>OLL</v>
          </cell>
          <cell r="AF834">
            <v>38</v>
          </cell>
          <cell r="AG834" t="str">
            <v>대경</v>
          </cell>
          <cell r="AH834">
            <v>5</v>
          </cell>
          <cell r="AI834" t="str">
            <v>05</v>
          </cell>
          <cell r="AJ834" t="str">
            <v>M</v>
          </cell>
          <cell r="AK834" t="str">
            <v>IN</v>
          </cell>
          <cell r="AL834">
            <v>1</v>
          </cell>
          <cell r="AM834">
            <v>119000</v>
          </cell>
          <cell r="AN834">
            <v>41855</v>
          </cell>
          <cell r="AO834">
            <v>24040.404040404039</v>
          </cell>
          <cell r="AP834">
            <v>21879.5</v>
          </cell>
          <cell r="AQ834">
            <v>-2160.9040404040388</v>
          </cell>
          <cell r="AR834">
            <v>0</v>
          </cell>
          <cell r="AS834">
            <v>50</v>
          </cell>
          <cell r="AT834">
            <v>0</v>
          </cell>
          <cell r="AU834">
            <v>50</v>
          </cell>
          <cell r="AV834">
            <v>18.899999999999999</v>
          </cell>
          <cell r="AW834">
            <v>0</v>
          </cell>
        </row>
        <row r="835">
          <cell r="Z835" t="str">
            <v>ELHHPF4720BL</v>
          </cell>
          <cell r="AA835" t="str">
            <v>R1</v>
          </cell>
          <cell r="AB835">
            <v>0.25</v>
          </cell>
          <cell r="AC835">
            <v>0</v>
          </cell>
          <cell r="AD835">
            <v>1</v>
          </cell>
          <cell r="AE835" t="str">
            <v>OXL</v>
          </cell>
          <cell r="AF835">
            <v>68</v>
          </cell>
          <cell r="AG835" t="str">
            <v>대경</v>
          </cell>
          <cell r="AH835">
            <v>5</v>
          </cell>
          <cell r="AI835" t="str">
            <v>05</v>
          </cell>
          <cell r="AJ835" t="str">
            <v>M</v>
          </cell>
          <cell r="AK835" t="str">
            <v>IN</v>
          </cell>
          <cell r="AL835">
            <v>1</v>
          </cell>
          <cell r="AM835">
            <v>119000</v>
          </cell>
          <cell r="AN835">
            <v>41855</v>
          </cell>
          <cell r="AO835">
            <v>24040.404040404039</v>
          </cell>
          <cell r="AP835">
            <v>21879.5</v>
          </cell>
          <cell r="AQ835">
            <v>-2160.9040404040388</v>
          </cell>
          <cell r="AR835">
            <v>0</v>
          </cell>
          <cell r="AS835">
            <v>50</v>
          </cell>
          <cell r="AT835">
            <v>0</v>
          </cell>
          <cell r="AU835">
            <v>50</v>
          </cell>
          <cell r="AV835">
            <v>18.899999999999999</v>
          </cell>
          <cell r="AW835">
            <v>0</v>
          </cell>
        </row>
        <row r="836">
          <cell r="Z836" t="str">
            <v>ELHJSF4638BK</v>
          </cell>
          <cell r="AA836" t="str">
            <v>R1</v>
          </cell>
          <cell r="AB836">
            <v>0.33333333333333331</v>
          </cell>
          <cell r="AC836">
            <v>0</v>
          </cell>
          <cell r="AD836">
            <v>1</v>
          </cell>
          <cell r="AE836" t="str">
            <v>OSS</v>
          </cell>
          <cell r="AF836">
            <v>84</v>
          </cell>
          <cell r="AG836" t="str">
            <v>대경</v>
          </cell>
          <cell r="AH836">
            <v>5</v>
          </cell>
          <cell r="AI836" t="str">
            <v>05</v>
          </cell>
          <cell r="AJ836" t="str">
            <v>M</v>
          </cell>
          <cell r="AK836" t="str">
            <v>IN</v>
          </cell>
          <cell r="AL836">
            <v>1</v>
          </cell>
          <cell r="AM836">
            <v>139000</v>
          </cell>
          <cell r="AN836">
            <v>41855</v>
          </cell>
          <cell r="AO836">
            <v>28080.808080808078</v>
          </cell>
          <cell r="AP836">
            <v>27192.5</v>
          </cell>
          <cell r="AQ836">
            <v>-888.30808080807765</v>
          </cell>
          <cell r="AR836">
            <v>0</v>
          </cell>
          <cell r="AS836">
            <v>50</v>
          </cell>
          <cell r="AT836">
            <v>0</v>
          </cell>
          <cell r="AU836">
            <v>50</v>
          </cell>
          <cell r="AV836">
            <v>23.5</v>
          </cell>
          <cell r="AW836">
            <v>0</v>
          </cell>
        </row>
        <row r="837">
          <cell r="Z837" t="str">
            <v>ELHJSF4638BK</v>
          </cell>
          <cell r="AA837" t="str">
            <v>R1</v>
          </cell>
          <cell r="AB837">
            <v>0.33333333333333331</v>
          </cell>
          <cell r="AC837">
            <v>0</v>
          </cell>
          <cell r="AD837">
            <v>1</v>
          </cell>
          <cell r="AE837" t="str">
            <v>OMM</v>
          </cell>
          <cell r="AF837">
            <v>73</v>
          </cell>
          <cell r="AG837" t="str">
            <v>대경</v>
          </cell>
          <cell r="AH837">
            <v>5</v>
          </cell>
          <cell r="AI837" t="str">
            <v>05</v>
          </cell>
          <cell r="AJ837" t="str">
            <v>M</v>
          </cell>
          <cell r="AK837" t="str">
            <v>IN</v>
          </cell>
          <cell r="AL837">
            <v>1</v>
          </cell>
          <cell r="AM837">
            <v>139000</v>
          </cell>
          <cell r="AN837">
            <v>41855</v>
          </cell>
          <cell r="AO837">
            <v>28080.808080808078</v>
          </cell>
          <cell r="AP837">
            <v>27192.5</v>
          </cell>
          <cell r="AQ837">
            <v>-888.30808080807765</v>
          </cell>
          <cell r="AR837">
            <v>0</v>
          </cell>
          <cell r="AS837">
            <v>50</v>
          </cell>
          <cell r="AT837">
            <v>0</v>
          </cell>
          <cell r="AU837">
            <v>50</v>
          </cell>
          <cell r="AV837">
            <v>23.5</v>
          </cell>
          <cell r="AW837">
            <v>0</v>
          </cell>
        </row>
        <row r="838">
          <cell r="Z838" t="str">
            <v>ELHJSF4638BK</v>
          </cell>
          <cell r="AA838" t="str">
            <v>R1</v>
          </cell>
          <cell r="AB838">
            <v>0.33333333333333331</v>
          </cell>
          <cell r="AC838">
            <v>0</v>
          </cell>
          <cell r="AD838">
            <v>1</v>
          </cell>
          <cell r="AE838" t="str">
            <v>OLL</v>
          </cell>
          <cell r="AF838">
            <v>15</v>
          </cell>
          <cell r="AG838" t="str">
            <v>대경</v>
          </cell>
          <cell r="AH838">
            <v>5</v>
          </cell>
          <cell r="AI838" t="str">
            <v>05</v>
          </cell>
          <cell r="AJ838" t="str">
            <v>M</v>
          </cell>
          <cell r="AK838" t="str">
            <v>IN</v>
          </cell>
          <cell r="AL838">
            <v>1</v>
          </cell>
          <cell r="AM838">
            <v>139000</v>
          </cell>
          <cell r="AN838">
            <v>41855</v>
          </cell>
          <cell r="AO838">
            <v>28080.808080808078</v>
          </cell>
          <cell r="AP838">
            <v>27192.5</v>
          </cell>
          <cell r="AQ838">
            <v>-888.30808080807765</v>
          </cell>
          <cell r="AR838">
            <v>0</v>
          </cell>
          <cell r="AS838">
            <v>50</v>
          </cell>
          <cell r="AT838">
            <v>0</v>
          </cell>
          <cell r="AU838">
            <v>50</v>
          </cell>
          <cell r="AV838">
            <v>23.5</v>
          </cell>
          <cell r="AW838">
            <v>0</v>
          </cell>
        </row>
        <row r="839">
          <cell r="Z839" t="str">
            <v>ELHJSF4638PK</v>
          </cell>
          <cell r="AA839" t="str">
            <v>R1</v>
          </cell>
          <cell r="AB839">
            <v>0.33333333333333331</v>
          </cell>
          <cell r="AC839">
            <v>0</v>
          </cell>
          <cell r="AD839">
            <v>1</v>
          </cell>
          <cell r="AE839" t="str">
            <v>OSS</v>
          </cell>
          <cell r="AF839">
            <v>91</v>
          </cell>
          <cell r="AG839" t="str">
            <v>대경</v>
          </cell>
          <cell r="AH839">
            <v>5</v>
          </cell>
          <cell r="AI839" t="str">
            <v>05</v>
          </cell>
          <cell r="AJ839" t="str">
            <v>M</v>
          </cell>
          <cell r="AK839" t="str">
            <v>IN</v>
          </cell>
          <cell r="AL839">
            <v>1</v>
          </cell>
          <cell r="AM839">
            <v>139000</v>
          </cell>
          <cell r="AN839">
            <v>41855</v>
          </cell>
          <cell r="AO839">
            <v>28080.808080808078</v>
          </cell>
          <cell r="AP839">
            <v>27192.5</v>
          </cell>
          <cell r="AQ839">
            <v>-888.30808080807765</v>
          </cell>
          <cell r="AR839">
            <v>0</v>
          </cell>
          <cell r="AS839">
            <v>50</v>
          </cell>
          <cell r="AT839">
            <v>0</v>
          </cell>
          <cell r="AU839">
            <v>50</v>
          </cell>
          <cell r="AV839">
            <v>23.5</v>
          </cell>
          <cell r="AW839">
            <v>0</v>
          </cell>
        </row>
        <row r="840">
          <cell r="Z840" t="str">
            <v>ELHJSF4638PK</v>
          </cell>
          <cell r="AA840" t="str">
            <v>R1</v>
          </cell>
          <cell r="AB840">
            <v>0.33333333333333331</v>
          </cell>
          <cell r="AC840">
            <v>0</v>
          </cell>
          <cell r="AD840">
            <v>1</v>
          </cell>
          <cell r="AE840" t="str">
            <v>OMM</v>
          </cell>
          <cell r="AF840">
            <v>92</v>
          </cell>
          <cell r="AG840" t="str">
            <v>대경</v>
          </cell>
          <cell r="AH840">
            <v>5</v>
          </cell>
          <cell r="AI840" t="str">
            <v>05</v>
          </cell>
          <cell r="AJ840" t="str">
            <v>M</v>
          </cell>
          <cell r="AK840" t="str">
            <v>IN</v>
          </cell>
          <cell r="AL840">
            <v>1</v>
          </cell>
          <cell r="AM840">
            <v>139000</v>
          </cell>
          <cell r="AN840">
            <v>41855</v>
          </cell>
          <cell r="AO840">
            <v>28080.808080808078</v>
          </cell>
          <cell r="AP840">
            <v>27192.5</v>
          </cell>
          <cell r="AQ840">
            <v>-888.30808080807765</v>
          </cell>
          <cell r="AR840">
            <v>0</v>
          </cell>
          <cell r="AS840">
            <v>50</v>
          </cell>
          <cell r="AT840">
            <v>0</v>
          </cell>
          <cell r="AU840">
            <v>50</v>
          </cell>
          <cell r="AV840">
            <v>23.5</v>
          </cell>
          <cell r="AW840">
            <v>0</v>
          </cell>
        </row>
        <row r="841">
          <cell r="Z841" t="str">
            <v>ELHJSF4638PK</v>
          </cell>
          <cell r="AA841" t="str">
            <v>R1</v>
          </cell>
          <cell r="AB841">
            <v>0.33333333333333331</v>
          </cell>
          <cell r="AC841">
            <v>0</v>
          </cell>
          <cell r="AD841">
            <v>1</v>
          </cell>
          <cell r="AE841" t="str">
            <v>OLL</v>
          </cell>
          <cell r="AF841">
            <v>33</v>
          </cell>
          <cell r="AG841" t="str">
            <v>대경</v>
          </cell>
          <cell r="AH841">
            <v>5</v>
          </cell>
          <cell r="AI841" t="str">
            <v>05</v>
          </cell>
          <cell r="AJ841" t="str">
            <v>M</v>
          </cell>
          <cell r="AK841" t="str">
            <v>IN</v>
          </cell>
          <cell r="AL841">
            <v>1</v>
          </cell>
          <cell r="AM841">
            <v>139000</v>
          </cell>
          <cell r="AN841">
            <v>41855</v>
          </cell>
          <cell r="AO841">
            <v>28080.808080808078</v>
          </cell>
          <cell r="AP841">
            <v>27192.5</v>
          </cell>
          <cell r="AQ841">
            <v>-888.30808080807765</v>
          </cell>
          <cell r="AR841">
            <v>0</v>
          </cell>
          <cell r="AS841">
            <v>50</v>
          </cell>
          <cell r="AT841">
            <v>0</v>
          </cell>
          <cell r="AU841">
            <v>50</v>
          </cell>
          <cell r="AV841">
            <v>23.5</v>
          </cell>
          <cell r="AW841">
            <v>0</v>
          </cell>
        </row>
        <row r="842">
          <cell r="Z842" t="str">
            <v>ELHJSF4728PK</v>
          </cell>
          <cell r="AA842" t="str">
            <v>R1</v>
          </cell>
          <cell r="AB842">
            <v>0.33333333333333331</v>
          </cell>
          <cell r="AC842">
            <v>0</v>
          </cell>
          <cell r="AD842">
            <v>1</v>
          </cell>
          <cell r="AE842" t="str">
            <v>OSS</v>
          </cell>
          <cell r="AF842">
            <v>85</v>
          </cell>
          <cell r="AG842" t="str">
            <v>대경</v>
          </cell>
          <cell r="AH842">
            <v>5</v>
          </cell>
          <cell r="AI842" t="str">
            <v>05</v>
          </cell>
          <cell r="AJ842" t="str">
            <v>M</v>
          </cell>
          <cell r="AK842" t="str">
            <v>IN</v>
          </cell>
          <cell r="AL842">
            <v>1</v>
          </cell>
          <cell r="AM842">
            <v>139000</v>
          </cell>
          <cell r="AN842">
            <v>41855</v>
          </cell>
          <cell r="AO842">
            <v>28080.808080808078</v>
          </cell>
          <cell r="AP842">
            <v>27192.5</v>
          </cell>
          <cell r="AQ842">
            <v>-888.30808080807765</v>
          </cell>
          <cell r="AR842">
            <v>0</v>
          </cell>
          <cell r="AS842">
            <v>50</v>
          </cell>
          <cell r="AT842">
            <v>0</v>
          </cell>
          <cell r="AU842">
            <v>50</v>
          </cell>
          <cell r="AV842">
            <v>23.5</v>
          </cell>
          <cell r="AW842">
            <v>0</v>
          </cell>
        </row>
        <row r="843">
          <cell r="Z843" t="str">
            <v>ELHJSF4728PK</v>
          </cell>
          <cell r="AA843" t="str">
            <v>R1</v>
          </cell>
          <cell r="AB843">
            <v>0.33333333333333331</v>
          </cell>
          <cell r="AC843">
            <v>0</v>
          </cell>
          <cell r="AD843">
            <v>1</v>
          </cell>
          <cell r="AE843" t="str">
            <v>OMM</v>
          </cell>
          <cell r="AF843">
            <v>90</v>
          </cell>
          <cell r="AG843" t="str">
            <v>대경</v>
          </cell>
          <cell r="AH843">
            <v>5</v>
          </cell>
          <cell r="AI843" t="str">
            <v>05</v>
          </cell>
          <cell r="AJ843" t="str">
            <v>M</v>
          </cell>
          <cell r="AK843" t="str">
            <v>IN</v>
          </cell>
          <cell r="AL843">
            <v>1</v>
          </cell>
          <cell r="AM843">
            <v>139000</v>
          </cell>
          <cell r="AN843">
            <v>41855</v>
          </cell>
          <cell r="AO843">
            <v>28080.808080808078</v>
          </cell>
          <cell r="AP843">
            <v>27192.5</v>
          </cell>
          <cell r="AQ843">
            <v>-888.30808080807765</v>
          </cell>
          <cell r="AR843">
            <v>0</v>
          </cell>
          <cell r="AS843">
            <v>50</v>
          </cell>
          <cell r="AT843">
            <v>0</v>
          </cell>
          <cell r="AU843">
            <v>50</v>
          </cell>
          <cell r="AV843">
            <v>23.5</v>
          </cell>
          <cell r="AW843">
            <v>0</v>
          </cell>
        </row>
        <row r="844">
          <cell r="Z844" t="str">
            <v>ELHJSF4728PK</v>
          </cell>
          <cell r="AA844" t="str">
            <v>R1</v>
          </cell>
          <cell r="AB844">
            <v>0.33333333333333331</v>
          </cell>
          <cell r="AC844">
            <v>0</v>
          </cell>
          <cell r="AD844">
            <v>1</v>
          </cell>
          <cell r="AE844" t="str">
            <v>OLL</v>
          </cell>
          <cell r="AF844">
            <v>71</v>
          </cell>
          <cell r="AG844" t="str">
            <v>대경</v>
          </cell>
          <cell r="AH844">
            <v>5</v>
          </cell>
          <cell r="AI844" t="str">
            <v>05</v>
          </cell>
          <cell r="AJ844" t="str">
            <v>M</v>
          </cell>
          <cell r="AK844" t="str">
            <v>IN</v>
          </cell>
          <cell r="AL844">
            <v>1</v>
          </cell>
          <cell r="AM844">
            <v>139000</v>
          </cell>
          <cell r="AN844">
            <v>41855</v>
          </cell>
          <cell r="AO844">
            <v>28080.808080808078</v>
          </cell>
          <cell r="AP844">
            <v>27192.5</v>
          </cell>
          <cell r="AQ844">
            <v>-888.30808080807765</v>
          </cell>
          <cell r="AR844">
            <v>0</v>
          </cell>
          <cell r="AS844">
            <v>50</v>
          </cell>
          <cell r="AT844">
            <v>0</v>
          </cell>
          <cell r="AU844">
            <v>50</v>
          </cell>
          <cell r="AV844">
            <v>23.5</v>
          </cell>
          <cell r="AW844">
            <v>0</v>
          </cell>
        </row>
        <row r="845">
          <cell r="Z845" t="str">
            <v>ELHJSF4728YE</v>
          </cell>
          <cell r="AA845" t="str">
            <v>R1</v>
          </cell>
          <cell r="AB845">
            <v>0.33333333333333331</v>
          </cell>
          <cell r="AC845">
            <v>0</v>
          </cell>
          <cell r="AD845">
            <v>1</v>
          </cell>
          <cell r="AE845" t="str">
            <v>OSS</v>
          </cell>
          <cell r="AF845">
            <v>89</v>
          </cell>
          <cell r="AG845" t="str">
            <v>대경</v>
          </cell>
          <cell r="AH845">
            <v>5</v>
          </cell>
          <cell r="AI845" t="str">
            <v>05</v>
          </cell>
          <cell r="AJ845" t="str">
            <v>M</v>
          </cell>
          <cell r="AK845" t="str">
            <v>IN</v>
          </cell>
          <cell r="AL845">
            <v>1</v>
          </cell>
          <cell r="AM845">
            <v>139000</v>
          </cell>
          <cell r="AN845">
            <v>41855</v>
          </cell>
          <cell r="AO845">
            <v>28080.808080808078</v>
          </cell>
          <cell r="AP845">
            <v>27192.5</v>
          </cell>
          <cell r="AQ845">
            <v>-888.30808080807765</v>
          </cell>
          <cell r="AR845">
            <v>0</v>
          </cell>
          <cell r="AS845">
            <v>50</v>
          </cell>
          <cell r="AT845">
            <v>0</v>
          </cell>
          <cell r="AU845">
            <v>50</v>
          </cell>
          <cell r="AV845">
            <v>23.5</v>
          </cell>
          <cell r="AW845">
            <v>0</v>
          </cell>
        </row>
        <row r="846">
          <cell r="Z846" t="str">
            <v>ELHJSF4728YE</v>
          </cell>
          <cell r="AA846" t="str">
            <v>R1</v>
          </cell>
          <cell r="AB846">
            <v>0.33333333333333331</v>
          </cell>
          <cell r="AC846">
            <v>0</v>
          </cell>
          <cell r="AD846">
            <v>1</v>
          </cell>
          <cell r="AE846" t="str">
            <v>OMM</v>
          </cell>
          <cell r="AF846">
            <v>121</v>
          </cell>
          <cell r="AG846" t="str">
            <v>대경</v>
          </cell>
          <cell r="AH846">
            <v>5</v>
          </cell>
          <cell r="AI846" t="str">
            <v>05</v>
          </cell>
          <cell r="AJ846" t="str">
            <v>M</v>
          </cell>
          <cell r="AK846" t="str">
            <v>IN</v>
          </cell>
          <cell r="AL846">
            <v>1</v>
          </cell>
          <cell r="AM846">
            <v>139000</v>
          </cell>
          <cell r="AN846">
            <v>41855</v>
          </cell>
          <cell r="AO846">
            <v>28080.808080808078</v>
          </cell>
          <cell r="AP846">
            <v>27192.5</v>
          </cell>
          <cell r="AQ846">
            <v>-888.30808080807765</v>
          </cell>
          <cell r="AR846">
            <v>0</v>
          </cell>
          <cell r="AS846">
            <v>50</v>
          </cell>
          <cell r="AT846">
            <v>0</v>
          </cell>
          <cell r="AU846">
            <v>50</v>
          </cell>
          <cell r="AV846">
            <v>23.5</v>
          </cell>
          <cell r="AW846">
            <v>0</v>
          </cell>
        </row>
        <row r="847">
          <cell r="Z847" t="str">
            <v>ELHJSF4728YE</v>
          </cell>
          <cell r="AA847" t="str">
            <v>R1</v>
          </cell>
          <cell r="AB847">
            <v>0.33333333333333331</v>
          </cell>
          <cell r="AC847">
            <v>0</v>
          </cell>
          <cell r="AD847">
            <v>1</v>
          </cell>
          <cell r="AE847" t="str">
            <v>OLL</v>
          </cell>
          <cell r="AF847">
            <v>90</v>
          </cell>
          <cell r="AG847" t="str">
            <v>대경</v>
          </cell>
          <cell r="AH847">
            <v>5</v>
          </cell>
          <cell r="AI847" t="str">
            <v>05</v>
          </cell>
          <cell r="AJ847" t="str">
            <v>M</v>
          </cell>
          <cell r="AK847" t="str">
            <v>IN</v>
          </cell>
          <cell r="AL847">
            <v>1</v>
          </cell>
          <cell r="AM847">
            <v>139000</v>
          </cell>
          <cell r="AN847">
            <v>41855</v>
          </cell>
          <cell r="AO847">
            <v>28080.808080808078</v>
          </cell>
          <cell r="AP847">
            <v>27192.5</v>
          </cell>
          <cell r="AQ847">
            <v>-888.30808080807765</v>
          </cell>
          <cell r="AR847">
            <v>0</v>
          </cell>
          <cell r="AS847">
            <v>50</v>
          </cell>
          <cell r="AT847">
            <v>0</v>
          </cell>
          <cell r="AU847">
            <v>50</v>
          </cell>
          <cell r="AV847">
            <v>23.5</v>
          </cell>
          <cell r="AW847">
            <v>0</v>
          </cell>
        </row>
        <row r="848">
          <cell r="Z848" t="str">
            <v>ELHPTF4729KH</v>
          </cell>
          <cell r="AA848" t="str">
            <v>R1</v>
          </cell>
          <cell r="AB848">
            <v>0.25</v>
          </cell>
          <cell r="AC848">
            <v>0</v>
          </cell>
          <cell r="AD848">
            <v>1</v>
          </cell>
          <cell r="AE848" t="str">
            <v>OSS</v>
          </cell>
          <cell r="AF848">
            <v>109</v>
          </cell>
          <cell r="AG848" t="str">
            <v>대경</v>
          </cell>
          <cell r="AH848">
            <v>5</v>
          </cell>
          <cell r="AI848" t="str">
            <v>05</v>
          </cell>
          <cell r="AJ848" t="str">
            <v>M</v>
          </cell>
          <cell r="AK848" t="str">
            <v>IN</v>
          </cell>
          <cell r="AL848">
            <v>1</v>
          </cell>
          <cell r="AM848">
            <v>69000</v>
          </cell>
          <cell r="AN848">
            <v>41855</v>
          </cell>
          <cell r="AO848">
            <v>13939.393939393938</v>
          </cell>
          <cell r="AP848">
            <v>13563.5</v>
          </cell>
          <cell r="AQ848">
            <v>-375.89393939393813</v>
          </cell>
          <cell r="AR848">
            <v>0</v>
          </cell>
          <cell r="AS848">
            <v>50</v>
          </cell>
          <cell r="AT848">
            <v>0</v>
          </cell>
          <cell r="AU848">
            <v>50</v>
          </cell>
          <cell r="AV848">
            <v>11.7</v>
          </cell>
          <cell r="AW848">
            <v>0</v>
          </cell>
        </row>
        <row r="849">
          <cell r="Z849" t="str">
            <v>ELHPTF4729KH</v>
          </cell>
          <cell r="AA849" t="str">
            <v>R1</v>
          </cell>
          <cell r="AB849">
            <v>0.25</v>
          </cell>
          <cell r="AC849">
            <v>0</v>
          </cell>
          <cell r="AD849">
            <v>1</v>
          </cell>
          <cell r="AE849" t="str">
            <v>OMM</v>
          </cell>
          <cell r="AF849">
            <v>26</v>
          </cell>
          <cell r="AG849" t="str">
            <v>대경</v>
          </cell>
          <cell r="AH849">
            <v>5</v>
          </cell>
          <cell r="AI849" t="str">
            <v>05</v>
          </cell>
          <cell r="AJ849" t="str">
            <v>M</v>
          </cell>
          <cell r="AK849" t="str">
            <v>IN</v>
          </cell>
          <cell r="AL849">
            <v>1</v>
          </cell>
          <cell r="AM849">
            <v>69000</v>
          </cell>
          <cell r="AN849">
            <v>41855</v>
          </cell>
          <cell r="AO849">
            <v>13939.393939393938</v>
          </cell>
          <cell r="AP849">
            <v>13563.5</v>
          </cell>
          <cell r="AQ849">
            <v>-375.89393939393813</v>
          </cell>
          <cell r="AR849">
            <v>0</v>
          </cell>
          <cell r="AS849">
            <v>50</v>
          </cell>
          <cell r="AT849">
            <v>0</v>
          </cell>
          <cell r="AU849">
            <v>50</v>
          </cell>
          <cell r="AV849">
            <v>11.7</v>
          </cell>
          <cell r="AW849">
            <v>0</v>
          </cell>
        </row>
        <row r="850">
          <cell r="Z850" t="str">
            <v>ELHPTF4729KH</v>
          </cell>
          <cell r="AA850" t="str">
            <v>R1</v>
          </cell>
          <cell r="AB850">
            <v>0.25</v>
          </cell>
          <cell r="AC850">
            <v>0</v>
          </cell>
          <cell r="AD850">
            <v>1</v>
          </cell>
          <cell r="AE850" t="str">
            <v>OLL</v>
          </cell>
          <cell r="AF850">
            <v>20</v>
          </cell>
          <cell r="AG850" t="str">
            <v>대경</v>
          </cell>
          <cell r="AH850">
            <v>5</v>
          </cell>
          <cell r="AI850" t="str">
            <v>05</v>
          </cell>
          <cell r="AJ850" t="str">
            <v>M</v>
          </cell>
          <cell r="AK850" t="str">
            <v>IN</v>
          </cell>
          <cell r="AL850">
            <v>1</v>
          </cell>
          <cell r="AM850">
            <v>69000</v>
          </cell>
          <cell r="AN850">
            <v>41855</v>
          </cell>
          <cell r="AO850">
            <v>13939.393939393938</v>
          </cell>
          <cell r="AP850">
            <v>13563.5</v>
          </cell>
          <cell r="AQ850">
            <v>-375.89393939393813</v>
          </cell>
          <cell r="AR850">
            <v>0</v>
          </cell>
          <cell r="AS850">
            <v>50</v>
          </cell>
          <cell r="AT850">
            <v>0</v>
          </cell>
          <cell r="AU850">
            <v>50</v>
          </cell>
          <cell r="AV850">
            <v>11.7</v>
          </cell>
          <cell r="AW850">
            <v>0</v>
          </cell>
        </row>
        <row r="851">
          <cell r="Z851" t="str">
            <v>ELHPTF4729KH</v>
          </cell>
          <cell r="AA851" t="str">
            <v>R1</v>
          </cell>
          <cell r="AB851">
            <v>0.25</v>
          </cell>
          <cell r="AC851">
            <v>0</v>
          </cell>
          <cell r="AD851">
            <v>1</v>
          </cell>
          <cell r="AE851" t="str">
            <v>OXL</v>
          </cell>
          <cell r="AF851">
            <v>5</v>
          </cell>
          <cell r="AG851" t="str">
            <v>대경</v>
          </cell>
          <cell r="AH851">
            <v>5</v>
          </cell>
          <cell r="AI851" t="str">
            <v>05</v>
          </cell>
          <cell r="AJ851" t="str">
            <v>M</v>
          </cell>
          <cell r="AK851" t="str">
            <v>IN</v>
          </cell>
          <cell r="AL851">
            <v>1</v>
          </cell>
          <cell r="AM851">
            <v>69000</v>
          </cell>
          <cell r="AN851">
            <v>41855</v>
          </cell>
          <cell r="AO851">
            <v>13939.393939393938</v>
          </cell>
          <cell r="AP851">
            <v>13563.5</v>
          </cell>
          <cell r="AQ851">
            <v>-375.89393939393813</v>
          </cell>
          <cell r="AR851">
            <v>0</v>
          </cell>
          <cell r="AS851">
            <v>50</v>
          </cell>
          <cell r="AT851">
            <v>0</v>
          </cell>
          <cell r="AU851">
            <v>50</v>
          </cell>
          <cell r="AV851">
            <v>11.7</v>
          </cell>
          <cell r="AW851">
            <v>0</v>
          </cell>
        </row>
        <row r="852">
          <cell r="Z852" t="str">
            <v>ELHTHF4701PK</v>
          </cell>
          <cell r="AA852" t="str">
            <v>R1</v>
          </cell>
          <cell r="AB852">
            <v>0.33333333333333331</v>
          </cell>
          <cell r="AC852">
            <v>0</v>
          </cell>
          <cell r="AD852">
            <v>1</v>
          </cell>
          <cell r="AE852" t="str">
            <v>OSS</v>
          </cell>
          <cell r="AF852">
            <v>100</v>
          </cell>
          <cell r="AG852" t="str">
            <v>대경</v>
          </cell>
          <cell r="AH852">
            <v>5</v>
          </cell>
          <cell r="AI852" t="str">
            <v>05</v>
          </cell>
          <cell r="AJ852" t="str">
            <v>M</v>
          </cell>
          <cell r="AK852" t="str">
            <v>IN</v>
          </cell>
          <cell r="AL852">
            <v>1</v>
          </cell>
          <cell r="AM852">
            <v>89000</v>
          </cell>
          <cell r="AN852">
            <v>41855</v>
          </cell>
          <cell r="AO852">
            <v>17979.797979797979</v>
          </cell>
          <cell r="AP852">
            <v>18934.250000000004</v>
          </cell>
          <cell r="AQ852">
            <v>954.45202020202487</v>
          </cell>
          <cell r="AR852">
            <v>0</v>
          </cell>
          <cell r="AS852">
            <v>50</v>
          </cell>
          <cell r="AT852">
            <v>0</v>
          </cell>
          <cell r="AU852">
            <v>50</v>
          </cell>
          <cell r="AV852">
            <v>16.350000000000001</v>
          </cell>
          <cell r="AW852">
            <v>0</v>
          </cell>
        </row>
        <row r="853">
          <cell r="Z853" t="str">
            <v>ELHTHF4701PK</v>
          </cell>
          <cell r="AA853" t="str">
            <v>R1</v>
          </cell>
          <cell r="AB853">
            <v>0.33333333333333331</v>
          </cell>
          <cell r="AC853">
            <v>0</v>
          </cell>
          <cell r="AD853">
            <v>1</v>
          </cell>
          <cell r="AE853" t="str">
            <v>OMM</v>
          </cell>
          <cell r="AF853">
            <v>100</v>
          </cell>
          <cell r="AG853" t="str">
            <v>대경</v>
          </cell>
          <cell r="AH853">
            <v>5</v>
          </cell>
          <cell r="AI853" t="str">
            <v>05</v>
          </cell>
          <cell r="AJ853" t="str">
            <v>M</v>
          </cell>
          <cell r="AK853" t="str">
            <v>IN</v>
          </cell>
          <cell r="AL853">
            <v>1</v>
          </cell>
          <cell r="AM853">
            <v>89000</v>
          </cell>
          <cell r="AN853">
            <v>41855</v>
          </cell>
          <cell r="AO853">
            <v>17979.797979797979</v>
          </cell>
          <cell r="AP853">
            <v>18934.250000000004</v>
          </cell>
          <cell r="AQ853">
            <v>954.45202020202487</v>
          </cell>
          <cell r="AR853">
            <v>0</v>
          </cell>
          <cell r="AS853">
            <v>50</v>
          </cell>
          <cell r="AT853">
            <v>0</v>
          </cell>
          <cell r="AU853">
            <v>50</v>
          </cell>
          <cell r="AV853">
            <v>16.350000000000001</v>
          </cell>
          <cell r="AW853">
            <v>0</v>
          </cell>
        </row>
        <row r="854">
          <cell r="Z854" t="str">
            <v>ELHTHF4701PK</v>
          </cell>
          <cell r="AA854" t="str">
            <v>R1</v>
          </cell>
          <cell r="AB854">
            <v>0.33333333333333331</v>
          </cell>
          <cell r="AC854">
            <v>0</v>
          </cell>
          <cell r="AD854">
            <v>1</v>
          </cell>
          <cell r="AE854" t="str">
            <v>OLL</v>
          </cell>
          <cell r="AF854">
            <v>50</v>
          </cell>
          <cell r="AG854" t="str">
            <v>대경</v>
          </cell>
          <cell r="AH854">
            <v>5</v>
          </cell>
          <cell r="AI854" t="str">
            <v>05</v>
          </cell>
          <cell r="AJ854" t="str">
            <v>M</v>
          </cell>
          <cell r="AK854" t="str">
            <v>IN</v>
          </cell>
          <cell r="AL854">
            <v>1</v>
          </cell>
          <cell r="AM854">
            <v>89000</v>
          </cell>
          <cell r="AN854">
            <v>41855</v>
          </cell>
          <cell r="AO854">
            <v>17979.797979797979</v>
          </cell>
          <cell r="AP854">
            <v>18934.250000000004</v>
          </cell>
          <cell r="AQ854">
            <v>954.45202020202487</v>
          </cell>
          <cell r="AR854">
            <v>0</v>
          </cell>
          <cell r="AS854">
            <v>50</v>
          </cell>
          <cell r="AT854">
            <v>0</v>
          </cell>
          <cell r="AU854">
            <v>50</v>
          </cell>
          <cell r="AV854">
            <v>16.350000000000001</v>
          </cell>
          <cell r="AW854">
            <v>0</v>
          </cell>
        </row>
        <row r="855">
          <cell r="Z855" t="str">
            <v>ELHTHF4702PK</v>
          </cell>
          <cell r="AA855" t="str">
            <v>R1</v>
          </cell>
          <cell r="AB855">
            <v>0.33333333333333331</v>
          </cell>
          <cell r="AC855">
            <v>0</v>
          </cell>
          <cell r="AD855">
            <v>1</v>
          </cell>
          <cell r="AE855" t="str">
            <v>OSS</v>
          </cell>
          <cell r="AF855">
            <v>151</v>
          </cell>
          <cell r="AG855" t="str">
            <v>대경</v>
          </cell>
          <cell r="AH855">
            <v>5</v>
          </cell>
          <cell r="AI855" t="str">
            <v>05</v>
          </cell>
          <cell r="AJ855" t="str">
            <v>M</v>
          </cell>
          <cell r="AK855" t="str">
            <v>IN</v>
          </cell>
          <cell r="AL855">
            <v>1</v>
          </cell>
          <cell r="AM855">
            <v>89000</v>
          </cell>
          <cell r="AN855">
            <v>41855</v>
          </cell>
          <cell r="AO855">
            <v>17979.797979797979</v>
          </cell>
          <cell r="AP855">
            <v>17375</v>
          </cell>
          <cell r="AQ855">
            <v>-604.79797979797877</v>
          </cell>
          <cell r="AR855">
            <v>0</v>
          </cell>
          <cell r="AS855">
            <v>50</v>
          </cell>
          <cell r="AT855">
            <v>0</v>
          </cell>
          <cell r="AU855">
            <v>50</v>
          </cell>
          <cell r="AV855">
            <v>15</v>
          </cell>
          <cell r="AW855">
            <v>0</v>
          </cell>
        </row>
        <row r="856">
          <cell r="Z856" t="str">
            <v>ELHTHF4702PK</v>
          </cell>
          <cell r="AA856" t="str">
            <v>R1</v>
          </cell>
          <cell r="AB856">
            <v>0.33333333333333331</v>
          </cell>
          <cell r="AC856">
            <v>0</v>
          </cell>
          <cell r="AD856">
            <v>1</v>
          </cell>
          <cell r="AE856" t="str">
            <v>OMM</v>
          </cell>
          <cell r="AF856">
            <v>35</v>
          </cell>
          <cell r="AG856" t="str">
            <v>대경</v>
          </cell>
          <cell r="AH856">
            <v>5</v>
          </cell>
          <cell r="AI856" t="str">
            <v>05</v>
          </cell>
          <cell r="AJ856" t="str">
            <v>M</v>
          </cell>
          <cell r="AK856" t="str">
            <v>IN</v>
          </cell>
          <cell r="AL856">
            <v>1</v>
          </cell>
          <cell r="AM856">
            <v>89000</v>
          </cell>
          <cell r="AN856">
            <v>41855</v>
          </cell>
          <cell r="AO856">
            <v>17979.797979797979</v>
          </cell>
          <cell r="AP856">
            <v>17375</v>
          </cell>
          <cell r="AQ856">
            <v>-604.79797979797877</v>
          </cell>
          <cell r="AR856">
            <v>0</v>
          </cell>
          <cell r="AS856">
            <v>50</v>
          </cell>
          <cell r="AT856">
            <v>0</v>
          </cell>
          <cell r="AU856">
            <v>50</v>
          </cell>
          <cell r="AV856">
            <v>15</v>
          </cell>
          <cell r="AW856">
            <v>0</v>
          </cell>
        </row>
        <row r="857">
          <cell r="Z857" t="str">
            <v>ELHTHF4702PK</v>
          </cell>
          <cell r="AA857" t="str">
            <v>R1</v>
          </cell>
          <cell r="AB857">
            <v>0.33333333333333331</v>
          </cell>
          <cell r="AC857">
            <v>0</v>
          </cell>
          <cell r="AD857">
            <v>1</v>
          </cell>
          <cell r="AE857" t="str">
            <v>OLL</v>
          </cell>
          <cell r="AF857">
            <v>7</v>
          </cell>
          <cell r="AG857" t="str">
            <v>대경</v>
          </cell>
          <cell r="AH857">
            <v>5</v>
          </cell>
          <cell r="AI857" t="str">
            <v>05</v>
          </cell>
          <cell r="AJ857" t="str">
            <v>M</v>
          </cell>
          <cell r="AK857" t="str">
            <v>IN</v>
          </cell>
          <cell r="AL857">
            <v>1</v>
          </cell>
          <cell r="AM857">
            <v>89000</v>
          </cell>
          <cell r="AN857">
            <v>41855</v>
          </cell>
          <cell r="AO857">
            <v>17979.797979797979</v>
          </cell>
          <cell r="AP857">
            <v>17375</v>
          </cell>
          <cell r="AQ857">
            <v>-604.79797979797877</v>
          </cell>
          <cell r="AR857">
            <v>0</v>
          </cell>
          <cell r="AS857">
            <v>50</v>
          </cell>
          <cell r="AT857">
            <v>0</v>
          </cell>
          <cell r="AU857">
            <v>50</v>
          </cell>
          <cell r="AV857">
            <v>15</v>
          </cell>
          <cell r="AW857">
            <v>0</v>
          </cell>
        </row>
        <row r="858">
          <cell r="Z858" t="str">
            <v>ELHTHF4703BL</v>
          </cell>
          <cell r="AA858" t="str">
            <v>R1</v>
          </cell>
          <cell r="AB858">
            <v>0.25</v>
          </cell>
          <cell r="AC858">
            <v>0</v>
          </cell>
          <cell r="AD858">
            <v>1</v>
          </cell>
          <cell r="AE858" t="str">
            <v>OSS</v>
          </cell>
          <cell r="AF858">
            <v>139</v>
          </cell>
          <cell r="AG858" t="str">
            <v>대경</v>
          </cell>
          <cell r="AH858">
            <v>5</v>
          </cell>
          <cell r="AI858" t="str">
            <v>05</v>
          </cell>
          <cell r="AJ858" t="str">
            <v>M</v>
          </cell>
          <cell r="AK858" t="str">
            <v>IN</v>
          </cell>
          <cell r="AL858">
            <v>1</v>
          </cell>
          <cell r="AM858">
            <v>89000</v>
          </cell>
          <cell r="AN858">
            <v>41855</v>
          </cell>
          <cell r="AO858">
            <v>17979.797979797979</v>
          </cell>
          <cell r="AP858">
            <v>17952.500000000004</v>
          </cell>
          <cell r="AQ858">
            <v>-27.297979797975131</v>
          </cell>
          <cell r="AR858">
            <v>0</v>
          </cell>
          <cell r="AS858">
            <v>50</v>
          </cell>
          <cell r="AT858">
            <v>0</v>
          </cell>
          <cell r="AU858">
            <v>50</v>
          </cell>
          <cell r="AV858">
            <v>15.5</v>
          </cell>
          <cell r="AW858">
            <v>0</v>
          </cell>
        </row>
        <row r="859">
          <cell r="Z859" t="str">
            <v>ELHTHF4703BL</v>
          </cell>
          <cell r="AA859" t="str">
            <v>R1</v>
          </cell>
          <cell r="AB859">
            <v>0.25</v>
          </cell>
          <cell r="AC859">
            <v>0</v>
          </cell>
          <cell r="AD859">
            <v>1</v>
          </cell>
          <cell r="AE859" t="str">
            <v>OMM</v>
          </cell>
          <cell r="AF859">
            <v>97</v>
          </cell>
          <cell r="AG859" t="str">
            <v>대경</v>
          </cell>
          <cell r="AH859">
            <v>5</v>
          </cell>
          <cell r="AI859" t="str">
            <v>05</v>
          </cell>
          <cell r="AJ859" t="str">
            <v>M</v>
          </cell>
          <cell r="AK859" t="str">
            <v>IN</v>
          </cell>
          <cell r="AL859">
            <v>1</v>
          </cell>
          <cell r="AM859">
            <v>89000</v>
          </cell>
          <cell r="AN859">
            <v>41855</v>
          </cell>
          <cell r="AO859">
            <v>17979.797979797979</v>
          </cell>
          <cell r="AP859">
            <v>17952.500000000004</v>
          </cell>
          <cell r="AQ859">
            <v>-27.297979797975131</v>
          </cell>
          <cell r="AR859">
            <v>0</v>
          </cell>
          <cell r="AS859">
            <v>50</v>
          </cell>
          <cell r="AT859">
            <v>0</v>
          </cell>
          <cell r="AU859">
            <v>50</v>
          </cell>
          <cell r="AV859">
            <v>15.5</v>
          </cell>
          <cell r="AW859">
            <v>0</v>
          </cell>
        </row>
        <row r="860">
          <cell r="Z860" t="str">
            <v>ELHTHF4703BL</v>
          </cell>
          <cell r="AA860" t="str">
            <v>R1</v>
          </cell>
          <cell r="AB860">
            <v>0.25</v>
          </cell>
          <cell r="AC860">
            <v>0</v>
          </cell>
          <cell r="AD860">
            <v>1</v>
          </cell>
          <cell r="AE860" t="str">
            <v>OLL</v>
          </cell>
          <cell r="AF860">
            <v>15</v>
          </cell>
          <cell r="AG860" t="str">
            <v>대경</v>
          </cell>
          <cell r="AH860">
            <v>5</v>
          </cell>
          <cell r="AI860" t="str">
            <v>05</v>
          </cell>
          <cell r="AJ860" t="str">
            <v>M</v>
          </cell>
          <cell r="AK860" t="str">
            <v>IN</v>
          </cell>
          <cell r="AL860">
            <v>1</v>
          </cell>
          <cell r="AM860">
            <v>89000</v>
          </cell>
          <cell r="AN860">
            <v>41855</v>
          </cell>
          <cell r="AO860">
            <v>17979.797979797979</v>
          </cell>
          <cell r="AP860">
            <v>17952.500000000004</v>
          </cell>
          <cell r="AQ860">
            <v>-27.297979797975131</v>
          </cell>
          <cell r="AR860">
            <v>0</v>
          </cell>
          <cell r="AS860">
            <v>50</v>
          </cell>
          <cell r="AT860">
            <v>0</v>
          </cell>
          <cell r="AU860">
            <v>50</v>
          </cell>
          <cell r="AV860">
            <v>15.5</v>
          </cell>
          <cell r="AW860">
            <v>0</v>
          </cell>
        </row>
        <row r="861">
          <cell r="Z861" t="str">
            <v>ELHTHF4703BL</v>
          </cell>
          <cell r="AA861" t="str">
            <v>R1</v>
          </cell>
          <cell r="AB861">
            <v>0.25</v>
          </cell>
          <cell r="AC861">
            <v>0</v>
          </cell>
          <cell r="AD861">
            <v>1</v>
          </cell>
          <cell r="AE861" t="str">
            <v>OXL</v>
          </cell>
          <cell r="AF861">
            <v>44</v>
          </cell>
          <cell r="AG861" t="str">
            <v>대경</v>
          </cell>
          <cell r="AH861">
            <v>5</v>
          </cell>
          <cell r="AI861" t="str">
            <v>05</v>
          </cell>
          <cell r="AJ861" t="str">
            <v>M</v>
          </cell>
          <cell r="AK861" t="str">
            <v>IN</v>
          </cell>
          <cell r="AL861">
            <v>1</v>
          </cell>
          <cell r="AM861">
            <v>89000</v>
          </cell>
          <cell r="AN861">
            <v>41855</v>
          </cell>
          <cell r="AO861">
            <v>17979.797979797979</v>
          </cell>
          <cell r="AP861">
            <v>17952.500000000004</v>
          </cell>
          <cell r="AQ861">
            <v>-27.297979797975131</v>
          </cell>
          <cell r="AR861">
            <v>0</v>
          </cell>
          <cell r="AS861">
            <v>50</v>
          </cell>
          <cell r="AT861">
            <v>0</v>
          </cell>
          <cell r="AU861">
            <v>50</v>
          </cell>
          <cell r="AV861">
            <v>15.5</v>
          </cell>
          <cell r="AW861">
            <v>0</v>
          </cell>
        </row>
        <row r="862">
          <cell r="Z862" t="str">
            <v>ELHTHF4721BK</v>
          </cell>
          <cell r="AA862" t="str">
            <v>R1</v>
          </cell>
          <cell r="AB862">
            <v>0.25</v>
          </cell>
          <cell r="AC862">
            <v>0</v>
          </cell>
          <cell r="AD862">
            <v>1</v>
          </cell>
          <cell r="AE862" t="str">
            <v>OSS</v>
          </cell>
          <cell r="AF862">
            <v>149</v>
          </cell>
          <cell r="AG862" t="str">
            <v>대경</v>
          </cell>
          <cell r="AH862">
            <v>5</v>
          </cell>
          <cell r="AI862" t="str">
            <v>05</v>
          </cell>
          <cell r="AJ862" t="str">
            <v>M</v>
          </cell>
          <cell r="AK862" t="str">
            <v>IN</v>
          </cell>
          <cell r="AL862">
            <v>1</v>
          </cell>
          <cell r="AM862">
            <v>89000</v>
          </cell>
          <cell r="AN862">
            <v>41855</v>
          </cell>
          <cell r="AO862">
            <v>17979.797979797979</v>
          </cell>
          <cell r="AP862">
            <v>20262.5</v>
          </cell>
          <cell r="AQ862">
            <v>2282.7020202020212</v>
          </cell>
          <cell r="AR862">
            <v>0</v>
          </cell>
          <cell r="AS862">
            <v>50</v>
          </cell>
          <cell r="AT862">
            <v>0</v>
          </cell>
          <cell r="AU862">
            <v>50</v>
          </cell>
          <cell r="AV862">
            <v>17.5</v>
          </cell>
          <cell r="AW862">
            <v>0</v>
          </cell>
        </row>
        <row r="863">
          <cell r="Z863" t="str">
            <v>ELHTHF4721BK</v>
          </cell>
          <cell r="AA863" t="str">
            <v>R1</v>
          </cell>
          <cell r="AB863">
            <v>0.25</v>
          </cell>
          <cell r="AC863">
            <v>0</v>
          </cell>
          <cell r="AD863">
            <v>1</v>
          </cell>
          <cell r="AE863" t="str">
            <v>OMM</v>
          </cell>
          <cell r="AF863">
            <v>93</v>
          </cell>
          <cell r="AG863" t="str">
            <v>대경</v>
          </cell>
          <cell r="AH863">
            <v>5</v>
          </cell>
          <cell r="AI863" t="str">
            <v>05</v>
          </cell>
          <cell r="AJ863" t="str">
            <v>M</v>
          </cell>
          <cell r="AK863" t="str">
            <v>IN</v>
          </cell>
          <cell r="AL863">
            <v>1</v>
          </cell>
          <cell r="AM863">
            <v>89000</v>
          </cell>
          <cell r="AN863">
            <v>41855</v>
          </cell>
          <cell r="AO863">
            <v>17979.797979797979</v>
          </cell>
          <cell r="AP863">
            <v>20262.5</v>
          </cell>
          <cell r="AQ863">
            <v>2282.7020202020212</v>
          </cell>
          <cell r="AR863">
            <v>0</v>
          </cell>
          <cell r="AS863">
            <v>50</v>
          </cell>
          <cell r="AT863">
            <v>0</v>
          </cell>
          <cell r="AU863">
            <v>50</v>
          </cell>
          <cell r="AV863">
            <v>17.5</v>
          </cell>
          <cell r="AW863">
            <v>0</v>
          </cell>
        </row>
        <row r="864">
          <cell r="Z864" t="str">
            <v>ELHTHF4721BK</v>
          </cell>
          <cell r="AA864" t="str">
            <v>R1</v>
          </cell>
          <cell r="AB864">
            <v>0.25</v>
          </cell>
          <cell r="AC864">
            <v>0</v>
          </cell>
          <cell r="AD864">
            <v>1</v>
          </cell>
          <cell r="AE864" t="str">
            <v>OLL</v>
          </cell>
          <cell r="AF864">
            <v>18</v>
          </cell>
          <cell r="AG864" t="str">
            <v>대경</v>
          </cell>
          <cell r="AH864">
            <v>5</v>
          </cell>
          <cell r="AI864" t="str">
            <v>05</v>
          </cell>
          <cell r="AJ864" t="str">
            <v>M</v>
          </cell>
          <cell r="AK864" t="str">
            <v>IN</v>
          </cell>
          <cell r="AL864">
            <v>1</v>
          </cell>
          <cell r="AM864">
            <v>89000</v>
          </cell>
          <cell r="AN864">
            <v>41855</v>
          </cell>
          <cell r="AO864">
            <v>17979.797979797979</v>
          </cell>
          <cell r="AP864">
            <v>20262.5</v>
          </cell>
          <cell r="AQ864">
            <v>2282.7020202020212</v>
          </cell>
          <cell r="AR864">
            <v>0</v>
          </cell>
          <cell r="AS864">
            <v>50</v>
          </cell>
          <cell r="AT864">
            <v>0</v>
          </cell>
          <cell r="AU864">
            <v>50</v>
          </cell>
          <cell r="AV864">
            <v>17.5</v>
          </cell>
          <cell r="AW864">
            <v>0</v>
          </cell>
        </row>
        <row r="865">
          <cell r="Z865" t="str">
            <v>ELHTHF4721BK</v>
          </cell>
          <cell r="AA865" t="str">
            <v>R1</v>
          </cell>
          <cell r="AB865">
            <v>0.25</v>
          </cell>
          <cell r="AC865">
            <v>0</v>
          </cell>
          <cell r="AD865">
            <v>1</v>
          </cell>
          <cell r="AE865" t="str">
            <v>OXL</v>
          </cell>
          <cell r="AF865">
            <v>61</v>
          </cell>
          <cell r="AG865" t="str">
            <v>대경</v>
          </cell>
          <cell r="AH865">
            <v>5</v>
          </cell>
          <cell r="AI865" t="str">
            <v>05</v>
          </cell>
          <cell r="AJ865" t="str">
            <v>M</v>
          </cell>
          <cell r="AK865" t="str">
            <v>IN</v>
          </cell>
          <cell r="AL865">
            <v>1</v>
          </cell>
          <cell r="AM865">
            <v>89000</v>
          </cell>
          <cell r="AN865">
            <v>41855</v>
          </cell>
          <cell r="AO865">
            <v>17979.797979797979</v>
          </cell>
          <cell r="AP865">
            <v>20262.5</v>
          </cell>
          <cell r="AQ865">
            <v>2282.7020202020212</v>
          </cell>
          <cell r="AR865">
            <v>0</v>
          </cell>
          <cell r="AS865">
            <v>50</v>
          </cell>
          <cell r="AT865">
            <v>0</v>
          </cell>
          <cell r="AU865">
            <v>50</v>
          </cell>
          <cell r="AV865">
            <v>17.5</v>
          </cell>
          <cell r="AW865">
            <v>0</v>
          </cell>
        </row>
        <row r="866">
          <cell r="Z866" t="str">
            <v>ELHTHF4725GY</v>
          </cell>
          <cell r="AA866" t="str">
            <v>R1</v>
          </cell>
          <cell r="AB866">
            <v>0.25</v>
          </cell>
          <cell r="AC866">
            <v>0</v>
          </cell>
          <cell r="AD866">
            <v>1</v>
          </cell>
          <cell r="AE866" t="str">
            <v>OSS</v>
          </cell>
          <cell r="AF866">
            <v>149</v>
          </cell>
          <cell r="AG866" t="str">
            <v>대경</v>
          </cell>
          <cell r="AH866">
            <v>5</v>
          </cell>
          <cell r="AI866" t="str">
            <v>05</v>
          </cell>
          <cell r="AJ866" t="str">
            <v>M</v>
          </cell>
          <cell r="AK866" t="str">
            <v>IN</v>
          </cell>
          <cell r="AL866">
            <v>1</v>
          </cell>
          <cell r="AM866">
            <v>79000</v>
          </cell>
          <cell r="AN866">
            <v>41855</v>
          </cell>
          <cell r="AO866">
            <v>15959.595959595958</v>
          </cell>
          <cell r="AP866">
            <v>16162.249999999998</v>
          </cell>
          <cell r="AQ866">
            <v>202.65404040404064</v>
          </cell>
          <cell r="AR866">
            <v>0</v>
          </cell>
          <cell r="AS866">
            <v>50</v>
          </cell>
          <cell r="AT866">
            <v>0</v>
          </cell>
          <cell r="AU866">
            <v>50</v>
          </cell>
          <cell r="AV866">
            <v>13.95</v>
          </cell>
          <cell r="AW866">
            <v>0</v>
          </cell>
        </row>
        <row r="867">
          <cell r="Z867" t="str">
            <v>ELHTHF4725GY</v>
          </cell>
          <cell r="AA867" t="str">
            <v>R1</v>
          </cell>
          <cell r="AB867">
            <v>0.25</v>
          </cell>
          <cell r="AC867">
            <v>0</v>
          </cell>
          <cell r="AD867">
            <v>1</v>
          </cell>
          <cell r="AE867" t="str">
            <v>OMM</v>
          </cell>
          <cell r="AF867">
            <v>141</v>
          </cell>
          <cell r="AG867" t="str">
            <v>대경</v>
          </cell>
          <cell r="AH867">
            <v>5</v>
          </cell>
          <cell r="AI867" t="str">
            <v>05</v>
          </cell>
          <cell r="AJ867" t="str">
            <v>M</v>
          </cell>
          <cell r="AK867" t="str">
            <v>IN</v>
          </cell>
          <cell r="AL867">
            <v>1</v>
          </cell>
          <cell r="AM867">
            <v>79000</v>
          </cell>
          <cell r="AN867">
            <v>41855</v>
          </cell>
          <cell r="AO867">
            <v>15959.595959595958</v>
          </cell>
          <cell r="AP867">
            <v>16162.249999999998</v>
          </cell>
          <cell r="AQ867">
            <v>202.65404040404064</v>
          </cell>
          <cell r="AR867">
            <v>0</v>
          </cell>
          <cell r="AS867">
            <v>50</v>
          </cell>
          <cell r="AT867">
            <v>0</v>
          </cell>
          <cell r="AU867">
            <v>50</v>
          </cell>
          <cell r="AV867">
            <v>13.95</v>
          </cell>
          <cell r="AW867">
            <v>0</v>
          </cell>
        </row>
        <row r="868">
          <cell r="Z868" t="str">
            <v>ELHTHF4725GY</v>
          </cell>
          <cell r="AA868" t="str">
            <v>R1</v>
          </cell>
          <cell r="AB868">
            <v>0.25</v>
          </cell>
          <cell r="AC868">
            <v>0</v>
          </cell>
          <cell r="AD868">
            <v>1</v>
          </cell>
          <cell r="AE868" t="str">
            <v>OLL</v>
          </cell>
          <cell r="AF868">
            <v>34</v>
          </cell>
          <cell r="AG868" t="str">
            <v>대경</v>
          </cell>
          <cell r="AH868">
            <v>5</v>
          </cell>
          <cell r="AI868" t="str">
            <v>05</v>
          </cell>
          <cell r="AJ868" t="str">
            <v>M</v>
          </cell>
          <cell r="AK868" t="str">
            <v>IN</v>
          </cell>
          <cell r="AL868">
            <v>1</v>
          </cell>
          <cell r="AM868">
            <v>79000</v>
          </cell>
          <cell r="AN868">
            <v>41855</v>
          </cell>
          <cell r="AO868">
            <v>15959.595959595958</v>
          </cell>
          <cell r="AP868">
            <v>16162.249999999998</v>
          </cell>
          <cell r="AQ868">
            <v>202.65404040404064</v>
          </cell>
          <cell r="AR868">
            <v>0</v>
          </cell>
          <cell r="AS868">
            <v>50</v>
          </cell>
          <cell r="AT868">
            <v>0</v>
          </cell>
          <cell r="AU868">
            <v>50</v>
          </cell>
          <cell r="AV868">
            <v>13.95</v>
          </cell>
          <cell r="AW868">
            <v>0</v>
          </cell>
        </row>
        <row r="869">
          <cell r="Z869" t="str">
            <v>ELHTHF4725GY</v>
          </cell>
          <cell r="AA869" t="str">
            <v>R1</v>
          </cell>
          <cell r="AB869">
            <v>0.25</v>
          </cell>
          <cell r="AC869">
            <v>0</v>
          </cell>
          <cell r="AD869">
            <v>1</v>
          </cell>
          <cell r="AE869" t="str">
            <v>OXL</v>
          </cell>
          <cell r="AF869">
            <v>70</v>
          </cell>
          <cell r="AG869" t="str">
            <v>대경</v>
          </cell>
          <cell r="AH869">
            <v>5</v>
          </cell>
          <cell r="AI869" t="str">
            <v>05</v>
          </cell>
          <cell r="AJ869" t="str">
            <v>M</v>
          </cell>
          <cell r="AK869" t="str">
            <v>IN</v>
          </cell>
          <cell r="AL869">
            <v>1</v>
          </cell>
          <cell r="AM869">
            <v>79000</v>
          </cell>
          <cell r="AN869">
            <v>41855</v>
          </cell>
          <cell r="AO869">
            <v>15959.595959595958</v>
          </cell>
          <cell r="AP869">
            <v>16162.249999999998</v>
          </cell>
          <cell r="AQ869">
            <v>202.65404040404064</v>
          </cell>
          <cell r="AR869">
            <v>0</v>
          </cell>
          <cell r="AS869">
            <v>50</v>
          </cell>
          <cell r="AT869">
            <v>0</v>
          </cell>
          <cell r="AU869">
            <v>50</v>
          </cell>
          <cell r="AV869">
            <v>13.95</v>
          </cell>
          <cell r="AW869">
            <v>0</v>
          </cell>
        </row>
        <row r="870">
          <cell r="Z870" t="str">
            <v>ELHTHF4725MT</v>
          </cell>
          <cell r="AA870" t="str">
            <v>R1</v>
          </cell>
          <cell r="AB870">
            <v>0.25</v>
          </cell>
          <cell r="AC870">
            <v>0</v>
          </cell>
          <cell r="AD870">
            <v>1</v>
          </cell>
          <cell r="AE870" t="str">
            <v>OSS</v>
          </cell>
          <cell r="AF870">
            <v>63</v>
          </cell>
          <cell r="AG870" t="str">
            <v>대경</v>
          </cell>
          <cell r="AH870">
            <v>5</v>
          </cell>
          <cell r="AI870" t="str">
            <v>05</v>
          </cell>
          <cell r="AJ870" t="str">
            <v>M</v>
          </cell>
          <cell r="AK870" t="str">
            <v>IN</v>
          </cell>
          <cell r="AL870">
            <v>1</v>
          </cell>
          <cell r="AM870">
            <v>79000</v>
          </cell>
          <cell r="AN870">
            <v>41855</v>
          </cell>
          <cell r="AO870">
            <v>15959.595959595958</v>
          </cell>
          <cell r="AP870">
            <v>16162.249999999998</v>
          </cell>
          <cell r="AQ870">
            <v>202.65404040404064</v>
          </cell>
          <cell r="AR870">
            <v>0</v>
          </cell>
          <cell r="AS870">
            <v>50</v>
          </cell>
          <cell r="AT870">
            <v>0</v>
          </cell>
          <cell r="AU870">
            <v>50</v>
          </cell>
          <cell r="AV870">
            <v>13.95</v>
          </cell>
          <cell r="AW870">
            <v>0</v>
          </cell>
        </row>
        <row r="871">
          <cell r="Z871" t="str">
            <v>ELHTHF4725MT</v>
          </cell>
          <cell r="AA871" t="str">
            <v>R1</v>
          </cell>
          <cell r="AB871">
            <v>0.25</v>
          </cell>
          <cell r="AC871">
            <v>0</v>
          </cell>
          <cell r="AD871">
            <v>1</v>
          </cell>
          <cell r="AE871" t="str">
            <v>OMM</v>
          </cell>
          <cell r="AF871">
            <v>71</v>
          </cell>
          <cell r="AG871" t="str">
            <v>대경</v>
          </cell>
          <cell r="AH871">
            <v>5</v>
          </cell>
          <cell r="AI871" t="str">
            <v>05</v>
          </cell>
          <cell r="AJ871" t="str">
            <v>M</v>
          </cell>
          <cell r="AK871" t="str">
            <v>IN</v>
          </cell>
          <cell r="AL871">
            <v>1</v>
          </cell>
          <cell r="AM871">
            <v>79000</v>
          </cell>
          <cell r="AN871">
            <v>41855</v>
          </cell>
          <cell r="AO871">
            <v>15959.595959595958</v>
          </cell>
          <cell r="AP871">
            <v>16162.249999999998</v>
          </cell>
          <cell r="AQ871">
            <v>202.65404040404064</v>
          </cell>
          <cell r="AR871">
            <v>0</v>
          </cell>
          <cell r="AS871">
            <v>50</v>
          </cell>
          <cell r="AT871">
            <v>0</v>
          </cell>
          <cell r="AU871">
            <v>50</v>
          </cell>
          <cell r="AV871">
            <v>13.95</v>
          </cell>
          <cell r="AW871">
            <v>0</v>
          </cell>
        </row>
        <row r="872">
          <cell r="Z872" t="str">
            <v>ELHTHF4725MT</v>
          </cell>
          <cell r="AA872" t="str">
            <v>R1</v>
          </cell>
          <cell r="AB872">
            <v>0.25</v>
          </cell>
          <cell r="AC872">
            <v>0</v>
          </cell>
          <cell r="AD872">
            <v>1</v>
          </cell>
          <cell r="AE872" t="str">
            <v>OLL</v>
          </cell>
          <cell r="AF872">
            <v>5</v>
          </cell>
          <cell r="AG872" t="str">
            <v>대경</v>
          </cell>
          <cell r="AH872">
            <v>5</v>
          </cell>
          <cell r="AI872" t="str">
            <v>05</v>
          </cell>
          <cell r="AJ872" t="str">
            <v>M</v>
          </cell>
          <cell r="AK872" t="str">
            <v>IN</v>
          </cell>
          <cell r="AL872">
            <v>1</v>
          </cell>
          <cell r="AM872">
            <v>79000</v>
          </cell>
          <cell r="AN872">
            <v>41855</v>
          </cell>
          <cell r="AO872">
            <v>15959.595959595958</v>
          </cell>
          <cell r="AP872">
            <v>16162.249999999998</v>
          </cell>
          <cell r="AQ872">
            <v>202.65404040404064</v>
          </cell>
          <cell r="AR872">
            <v>0</v>
          </cell>
          <cell r="AS872">
            <v>50</v>
          </cell>
          <cell r="AT872">
            <v>0</v>
          </cell>
          <cell r="AU872">
            <v>50</v>
          </cell>
          <cell r="AV872">
            <v>13.95</v>
          </cell>
          <cell r="AW872">
            <v>0</v>
          </cell>
        </row>
        <row r="873">
          <cell r="Z873" t="str">
            <v>ELHTHF4725MT</v>
          </cell>
          <cell r="AA873" t="str">
            <v>R1</v>
          </cell>
          <cell r="AB873">
            <v>0.25</v>
          </cell>
          <cell r="AC873">
            <v>0</v>
          </cell>
          <cell r="AD873">
            <v>1</v>
          </cell>
          <cell r="AE873" t="str">
            <v>OXL</v>
          </cell>
          <cell r="AF873">
            <v>30</v>
          </cell>
          <cell r="AG873" t="str">
            <v>대경</v>
          </cell>
          <cell r="AH873">
            <v>5</v>
          </cell>
          <cell r="AI873" t="str">
            <v>05</v>
          </cell>
          <cell r="AJ873" t="str">
            <v>M</v>
          </cell>
          <cell r="AK873" t="str">
            <v>IN</v>
          </cell>
          <cell r="AL873">
            <v>1</v>
          </cell>
          <cell r="AM873">
            <v>79000</v>
          </cell>
          <cell r="AN873">
            <v>41855</v>
          </cell>
          <cell r="AO873">
            <v>15959.595959595958</v>
          </cell>
          <cell r="AP873">
            <v>16162.249999999998</v>
          </cell>
          <cell r="AQ873">
            <v>202.65404040404064</v>
          </cell>
          <cell r="AR873">
            <v>0</v>
          </cell>
          <cell r="AS873">
            <v>50</v>
          </cell>
          <cell r="AT873">
            <v>0</v>
          </cell>
          <cell r="AU873">
            <v>50</v>
          </cell>
          <cell r="AV873">
            <v>13.95</v>
          </cell>
          <cell r="AW873">
            <v>0</v>
          </cell>
        </row>
        <row r="874">
          <cell r="Z874" t="str">
            <v>ELHTHF4725PK</v>
          </cell>
          <cell r="AA874" t="str">
            <v>R1</v>
          </cell>
          <cell r="AB874">
            <v>0.33333333333333331</v>
          </cell>
          <cell r="AC874">
            <v>0</v>
          </cell>
          <cell r="AD874">
            <v>1</v>
          </cell>
          <cell r="AE874" t="str">
            <v>OSS</v>
          </cell>
          <cell r="AF874">
            <v>28</v>
          </cell>
          <cell r="AG874" t="str">
            <v>대경</v>
          </cell>
          <cell r="AH874">
            <v>5</v>
          </cell>
          <cell r="AI874" t="str">
            <v>05</v>
          </cell>
          <cell r="AJ874" t="str">
            <v>M</v>
          </cell>
          <cell r="AK874" t="str">
            <v>IN</v>
          </cell>
          <cell r="AL874">
            <v>1</v>
          </cell>
          <cell r="AM874">
            <v>79000</v>
          </cell>
          <cell r="AN874">
            <v>41855</v>
          </cell>
          <cell r="AO874">
            <v>15959.595959595958</v>
          </cell>
          <cell r="AP874">
            <v>16162.249999999998</v>
          </cell>
          <cell r="AQ874">
            <v>202.65404040404064</v>
          </cell>
          <cell r="AR874">
            <v>0</v>
          </cell>
          <cell r="AS874">
            <v>50</v>
          </cell>
          <cell r="AT874">
            <v>0</v>
          </cell>
          <cell r="AU874">
            <v>50</v>
          </cell>
          <cell r="AV874">
            <v>13.95</v>
          </cell>
          <cell r="AW874">
            <v>0</v>
          </cell>
        </row>
        <row r="875">
          <cell r="Z875" t="str">
            <v>ELHTHF4725PK</v>
          </cell>
          <cell r="AA875" t="str">
            <v>R1</v>
          </cell>
          <cell r="AB875">
            <v>0.33333333333333331</v>
          </cell>
          <cell r="AC875">
            <v>0</v>
          </cell>
          <cell r="AD875">
            <v>1</v>
          </cell>
          <cell r="AE875" t="str">
            <v>OMM</v>
          </cell>
          <cell r="AF875">
            <v>16</v>
          </cell>
          <cell r="AG875" t="str">
            <v>대경</v>
          </cell>
          <cell r="AH875">
            <v>5</v>
          </cell>
          <cell r="AI875" t="str">
            <v>05</v>
          </cell>
          <cell r="AJ875" t="str">
            <v>M</v>
          </cell>
          <cell r="AK875" t="str">
            <v>IN</v>
          </cell>
          <cell r="AL875">
            <v>1</v>
          </cell>
          <cell r="AM875">
            <v>79000</v>
          </cell>
          <cell r="AN875">
            <v>41855</v>
          </cell>
          <cell r="AO875">
            <v>15959.595959595958</v>
          </cell>
          <cell r="AP875">
            <v>16162.249999999998</v>
          </cell>
          <cell r="AQ875">
            <v>202.65404040404064</v>
          </cell>
          <cell r="AR875">
            <v>0</v>
          </cell>
          <cell r="AS875">
            <v>50</v>
          </cell>
          <cell r="AT875">
            <v>0</v>
          </cell>
          <cell r="AU875">
            <v>50</v>
          </cell>
          <cell r="AV875">
            <v>13.95</v>
          </cell>
          <cell r="AW875">
            <v>0</v>
          </cell>
        </row>
        <row r="876">
          <cell r="Z876" t="str">
            <v>ELHTHF4725PK</v>
          </cell>
          <cell r="AA876" t="str">
            <v>R1</v>
          </cell>
          <cell r="AB876">
            <v>0.33333333333333331</v>
          </cell>
          <cell r="AC876">
            <v>0</v>
          </cell>
          <cell r="AD876">
            <v>1</v>
          </cell>
          <cell r="AE876" t="str">
            <v>OLL</v>
          </cell>
          <cell r="AF876">
            <v>1</v>
          </cell>
          <cell r="AG876" t="str">
            <v>대경</v>
          </cell>
          <cell r="AH876">
            <v>5</v>
          </cell>
          <cell r="AI876" t="str">
            <v>05</v>
          </cell>
          <cell r="AJ876" t="str">
            <v>M</v>
          </cell>
          <cell r="AK876" t="str">
            <v>IN</v>
          </cell>
          <cell r="AL876">
            <v>1</v>
          </cell>
          <cell r="AM876">
            <v>79000</v>
          </cell>
          <cell r="AN876">
            <v>41855</v>
          </cell>
          <cell r="AO876">
            <v>15959.595959595958</v>
          </cell>
          <cell r="AP876">
            <v>16162.249999999998</v>
          </cell>
          <cell r="AQ876">
            <v>202.65404040404064</v>
          </cell>
          <cell r="AR876">
            <v>0</v>
          </cell>
          <cell r="AS876">
            <v>50</v>
          </cell>
          <cell r="AT876">
            <v>0</v>
          </cell>
          <cell r="AU876">
            <v>50</v>
          </cell>
          <cell r="AV876">
            <v>13.95</v>
          </cell>
          <cell r="AW876">
            <v>0</v>
          </cell>
        </row>
        <row r="877">
          <cell r="Z877" t="str">
            <v>ELHTHF4726NY</v>
          </cell>
          <cell r="AA877" t="str">
            <v>R1</v>
          </cell>
          <cell r="AB877">
            <v>0.25</v>
          </cell>
          <cell r="AC877">
            <v>0</v>
          </cell>
          <cell r="AD877">
            <v>1</v>
          </cell>
          <cell r="AE877" t="str">
            <v>OSS</v>
          </cell>
          <cell r="AF877">
            <v>133</v>
          </cell>
          <cell r="AG877" t="str">
            <v>대경</v>
          </cell>
          <cell r="AH877">
            <v>5</v>
          </cell>
          <cell r="AI877" t="str">
            <v>05</v>
          </cell>
          <cell r="AJ877" t="str">
            <v>M</v>
          </cell>
          <cell r="AK877" t="str">
            <v>IN</v>
          </cell>
          <cell r="AL877">
            <v>1</v>
          </cell>
          <cell r="AM877">
            <v>79000</v>
          </cell>
          <cell r="AN877">
            <v>41855</v>
          </cell>
          <cell r="AO877">
            <v>15959.595959595958</v>
          </cell>
          <cell r="AP877">
            <v>16162.249999999998</v>
          </cell>
          <cell r="AQ877">
            <v>202.65404040404064</v>
          </cell>
          <cell r="AR877">
            <v>0</v>
          </cell>
          <cell r="AS877">
            <v>50</v>
          </cell>
          <cell r="AT877">
            <v>0</v>
          </cell>
          <cell r="AU877">
            <v>50</v>
          </cell>
          <cell r="AV877">
            <v>13.95</v>
          </cell>
          <cell r="AW877">
            <v>0</v>
          </cell>
        </row>
        <row r="878">
          <cell r="Z878" t="str">
            <v>ELHTHF4726NY</v>
          </cell>
          <cell r="AA878" t="str">
            <v>R1</v>
          </cell>
          <cell r="AB878">
            <v>0.25</v>
          </cell>
          <cell r="AC878">
            <v>0</v>
          </cell>
          <cell r="AD878">
            <v>1</v>
          </cell>
          <cell r="AE878" t="str">
            <v>OMM</v>
          </cell>
          <cell r="AF878">
            <v>150</v>
          </cell>
          <cell r="AG878" t="str">
            <v>대경</v>
          </cell>
          <cell r="AH878">
            <v>5</v>
          </cell>
          <cell r="AI878" t="str">
            <v>05</v>
          </cell>
          <cell r="AJ878" t="str">
            <v>M</v>
          </cell>
          <cell r="AK878" t="str">
            <v>IN</v>
          </cell>
          <cell r="AL878">
            <v>1</v>
          </cell>
          <cell r="AM878">
            <v>79000</v>
          </cell>
          <cell r="AN878">
            <v>41855</v>
          </cell>
          <cell r="AO878">
            <v>15959.595959595958</v>
          </cell>
          <cell r="AP878">
            <v>16162.249999999998</v>
          </cell>
          <cell r="AQ878">
            <v>202.65404040404064</v>
          </cell>
          <cell r="AR878">
            <v>0</v>
          </cell>
          <cell r="AS878">
            <v>50</v>
          </cell>
          <cell r="AT878">
            <v>0</v>
          </cell>
          <cell r="AU878">
            <v>50</v>
          </cell>
          <cell r="AV878">
            <v>13.95</v>
          </cell>
          <cell r="AW878">
            <v>0</v>
          </cell>
        </row>
        <row r="879">
          <cell r="Z879" t="str">
            <v>ELHTHF4726NY</v>
          </cell>
          <cell r="AA879" t="str">
            <v>R1</v>
          </cell>
          <cell r="AB879">
            <v>0.25</v>
          </cell>
          <cell r="AC879">
            <v>0</v>
          </cell>
          <cell r="AD879">
            <v>1</v>
          </cell>
          <cell r="AE879" t="str">
            <v>OLL</v>
          </cell>
          <cell r="AF879">
            <v>85</v>
          </cell>
          <cell r="AG879" t="str">
            <v>대경</v>
          </cell>
          <cell r="AH879">
            <v>5</v>
          </cell>
          <cell r="AI879" t="str">
            <v>05</v>
          </cell>
          <cell r="AJ879" t="str">
            <v>M</v>
          </cell>
          <cell r="AK879" t="str">
            <v>IN</v>
          </cell>
          <cell r="AL879">
            <v>1</v>
          </cell>
          <cell r="AM879">
            <v>79000</v>
          </cell>
          <cell r="AN879">
            <v>41855</v>
          </cell>
          <cell r="AO879">
            <v>15959.595959595958</v>
          </cell>
          <cell r="AP879">
            <v>16162.249999999998</v>
          </cell>
          <cell r="AQ879">
            <v>202.65404040404064</v>
          </cell>
          <cell r="AR879">
            <v>0</v>
          </cell>
          <cell r="AS879">
            <v>50</v>
          </cell>
          <cell r="AT879">
            <v>0</v>
          </cell>
          <cell r="AU879">
            <v>50</v>
          </cell>
          <cell r="AV879">
            <v>13.95</v>
          </cell>
          <cell r="AW879">
            <v>0</v>
          </cell>
        </row>
        <row r="880">
          <cell r="Z880" t="str">
            <v>ELHTHF4726NY</v>
          </cell>
          <cell r="AA880" t="str">
            <v>R1</v>
          </cell>
          <cell r="AB880">
            <v>0.25</v>
          </cell>
          <cell r="AC880">
            <v>0</v>
          </cell>
          <cell r="AD880">
            <v>1</v>
          </cell>
          <cell r="AE880" t="str">
            <v>OXL</v>
          </cell>
          <cell r="AF880">
            <v>38</v>
          </cell>
          <cell r="AG880" t="str">
            <v>대경</v>
          </cell>
          <cell r="AH880">
            <v>5</v>
          </cell>
          <cell r="AI880" t="str">
            <v>05</v>
          </cell>
          <cell r="AJ880" t="str">
            <v>M</v>
          </cell>
          <cell r="AK880" t="str">
            <v>IN</v>
          </cell>
          <cell r="AL880">
            <v>1</v>
          </cell>
          <cell r="AM880">
            <v>79000</v>
          </cell>
          <cell r="AN880">
            <v>41855</v>
          </cell>
          <cell r="AO880">
            <v>15959.595959595958</v>
          </cell>
          <cell r="AP880">
            <v>16162.249999999998</v>
          </cell>
          <cell r="AQ880">
            <v>202.65404040404064</v>
          </cell>
          <cell r="AR880">
            <v>0</v>
          </cell>
          <cell r="AS880">
            <v>50</v>
          </cell>
          <cell r="AT880">
            <v>0</v>
          </cell>
          <cell r="AU880">
            <v>50</v>
          </cell>
          <cell r="AV880">
            <v>13.95</v>
          </cell>
          <cell r="AW880">
            <v>0</v>
          </cell>
        </row>
        <row r="881">
          <cell r="Z881" t="str">
            <v>ELHTHF4726RE</v>
          </cell>
          <cell r="AA881" t="str">
            <v>R1</v>
          </cell>
          <cell r="AB881">
            <v>0.25</v>
          </cell>
          <cell r="AC881">
            <v>0</v>
          </cell>
          <cell r="AD881">
            <v>1</v>
          </cell>
          <cell r="AE881" t="str">
            <v>OSS</v>
          </cell>
          <cell r="AF881">
            <v>155</v>
          </cell>
          <cell r="AG881" t="str">
            <v>대경</v>
          </cell>
          <cell r="AH881">
            <v>5</v>
          </cell>
          <cell r="AI881" t="str">
            <v>05</v>
          </cell>
          <cell r="AJ881" t="str">
            <v>M</v>
          </cell>
          <cell r="AK881" t="str">
            <v>IN</v>
          </cell>
          <cell r="AL881">
            <v>1</v>
          </cell>
          <cell r="AM881">
            <v>79000</v>
          </cell>
          <cell r="AN881">
            <v>41855</v>
          </cell>
          <cell r="AO881">
            <v>15959.595959595958</v>
          </cell>
          <cell r="AP881">
            <v>16162.249999999998</v>
          </cell>
          <cell r="AQ881">
            <v>202.65404040404064</v>
          </cell>
          <cell r="AR881">
            <v>0</v>
          </cell>
          <cell r="AS881">
            <v>50</v>
          </cell>
          <cell r="AT881">
            <v>0</v>
          </cell>
          <cell r="AU881">
            <v>50</v>
          </cell>
          <cell r="AV881">
            <v>13.95</v>
          </cell>
          <cell r="AW881">
            <v>0</v>
          </cell>
        </row>
        <row r="882">
          <cell r="Z882" t="str">
            <v>ELHTHF4726RE</v>
          </cell>
          <cell r="AA882" t="str">
            <v>R1</v>
          </cell>
          <cell r="AB882">
            <v>0.25</v>
          </cell>
          <cell r="AC882">
            <v>0</v>
          </cell>
          <cell r="AD882">
            <v>1</v>
          </cell>
          <cell r="AE882" t="str">
            <v>OMM</v>
          </cell>
          <cell r="AF882">
            <v>37</v>
          </cell>
          <cell r="AG882" t="str">
            <v>대경</v>
          </cell>
          <cell r="AH882">
            <v>5</v>
          </cell>
          <cell r="AI882" t="str">
            <v>05</v>
          </cell>
          <cell r="AJ882" t="str">
            <v>M</v>
          </cell>
          <cell r="AK882" t="str">
            <v>IN</v>
          </cell>
          <cell r="AL882">
            <v>1</v>
          </cell>
          <cell r="AM882">
            <v>79000</v>
          </cell>
          <cell r="AN882">
            <v>41855</v>
          </cell>
          <cell r="AO882">
            <v>15959.595959595958</v>
          </cell>
          <cell r="AP882">
            <v>16162.249999999998</v>
          </cell>
          <cell r="AQ882">
            <v>202.65404040404064</v>
          </cell>
          <cell r="AR882">
            <v>0</v>
          </cell>
          <cell r="AS882">
            <v>50</v>
          </cell>
          <cell r="AT882">
            <v>0</v>
          </cell>
          <cell r="AU882">
            <v>50</v>
          </cell>
          <cell r="AV882">
            <v>13.95</v>
          </cell>
          <cell r="AW882">
            <v>0</v>
          </cell>
        </row>
        <row r="883">
          <cell r="Z883" t="str">
            <v>ELHTHF4726RE</v>
          </cell>
          <cell r="AA883" t="str">
            <v>R1</v>
          </cell>
          <cell r="AB883">
            <v>0.25</v>
          </cell>
          <cell r="AC883">
            <v>0</v>
          </cell>
          <cell r="AD883">
            <v>1</v>
          </cell>
          <cell r="AE883" t="str">
            <v>OLL</v>
          </cell>
          <cell r="AF883">
            <v>29</v>
          </cell>
          <cell r="AG883" t="str">
            <v>대경</v>
          </cell>
          <cell r="AH883">
            <v>5</v>
          </cell>
          <cell r="AI883" t="str">
            <v>05</v>
          </cell>
          <cell r="AJ883" t="str">
            <v>M</v>
          </cell>
          <cell r="AK883" t="str">
            <v>IN</v>
          </cell>
          <cell r="AL883">
            <v>1</v>
          </cell>
          <cell r="AM883">
            <v>79000</v>
          </cell>
          <cell r="AN883">
            <v>41855</v>
          </cell>
          <cell r="AO883">
            <v>15959.595959595958</v>
          </cell>
          <cell r="AP883">
            <v>16162.249999999998</v>
          </cell>
          <cell r="AQ883">
            <v>202.65404040404064</v>
          </cell>
          <cell r="AR883">
            <v>0</v>
          </cell>
          <cell r="AS883">
            <v>50</v>
          </cell>
          <cell r="AT883">
            <v>0</v>
          </cell>
          <cell r="AU883">
            <v>50</v>
          </cell>
          <cell r="AV883">
            <v>13.95</v>
          </cell>
          <cell r="AW883">
            <v>0</v>
          </cell>
        </row>
        <row r="884">
          <cell r="Z884" t="str">
            <v>ELHTHF4726RE</v>
          </cell>
          <cell r="AA884" t="str">
            <v>R1</v>
          </cell>
          <cell r="AB884">
            <v>0.25</v>
          </cell>
          <cell r="AC884">
            <v>0</v>
          </cell>
          <cell r="AD884">
            <v>1</v>
          </cell>
          <cell r="AE884" t="str">
            <v>OXL</v>
          </cell>
          <cell r="AF884">
            <v>15</v>
          </cell>
          <cell r="AG884" t="str">
            <v>대경</v>
          </cell>
          <cell r="AH884">
            <v>5</v>
          </cell>
          <cell r="AI884" t="str">
            <v>05</v>
          </cell>
          <cell r="AJ884" t="str">
            <v>M</v>
          </cell>
          <cell r="AK884" t="str">
            <v>IN</v>
          </cell>
          <cell r="AL884">
            <v>1</v>
          </cell>
          <cell r="AM884">
            <v>79000</v>
          </cell>
          <cell r="AN884">
            <v>41855</v>
          </cell>
          <cell r="AO884">
            <v>15959.595959595958</v>
          </cell>
          <cell r="AP884">
            <v>16162.249999999998</v>
          </cell>
          <cell r="AQ884">
            <v>202.65404040404064</v>
          </cell>
          <cell r="AR884">
            <v>0</v>
          </cell>
          <cell r="AS884">
            <v>50</v>
          </cell>
          <cell r="AT884">
            <v>0</v>
          </cell>
          <cell r="AU884">
            <v>50</v>
          </cell>
          <cell r="AV884">
            <v>13.95</v>
          </cell>
          <cell r="AW884">
            <v>0</v>
          </cell>
        </row>
        <row r="885">
          <cell r="Z885" t="str">
            <v>ELHTHF4726YE</v>
          </cell>
          <cell r="AA885" t="str">
            <v>R1</v>
          </cell>
          <cell r="AB885">
            <v>0.25</v>
          </cell>
          <cell r="AC885">
            <v>0</v>
          </cell>
          <cell r="AD885">
            <v>1</v>
          </cell>
          <cell r="AE885" t="str">
            <v>OSS</v>
          </cell>
          <cell r="AF885">
            <v>115</v>
          </cell>
          <cell r="AG885" t="str">
            <v>대경</v>
          </cell>
          <cell r="AH885">
            <v>5</v>
          </cell>
          <cell r="AI885" t="str">
            <v>05</v>
          </cell>
          <cell r="AJ885" t="str">
            <v>M</v>
          </cell>
          <cell r="AK885" t="str">
            <v>IN</v>
          </cell>
          <cell r="AL885">
            <v>1</v>
          </cell>
          <cell r="AM885">
            <v>79000</v>
          </cell>
          <cell r="AN885">
            <v>41855</v>
          </cell>
          <cell r="AO885">
            <v>15959.595959595958</v>
          </cell>
          <cell r="AP885">
            <v>16162.249999999998</v>
          </cell>
          <cell r="AQ885">
            <v>202.65404040404064</v>
          </cell>
          <cell r="AR885">
            <v>0</v>
          </cell>
          <cell r="AS885">
            <v>50</v>
          </cell>
          <cell r="AT885">
            <v>0</v>
          </cell>
          <cell r="AU885">
            <v>50</v>
          </cell>
          <cell r="AV885">
            <v>13.95</v>
          </cell>
          <cell r="AW885">
            <v>0</v>
          </cell>
        </row>
        <row r="886">
          <cell r="Z886" t="str">
            <v>ELHTHF4726YE</v>
          </cell>
          <cell r="AA886" t="str">
            <v>R1</v>
          </cell>
          <cell r="AB886">
            <v>0.25</v>
          </cell>
          <cell r="AC886">
            <v>0</v>
          </cell>
          <cell r="AD886">
            <v>1</v>
          </cell>
          <cell r="AE886" t="str">
            <v>OMM</v>
          </cell>
          <cell r="AF886">
            <v>43</v>
          </cell>
          <cell r="AG886" t="str">
            <v>대경</v>
          </cell>
          <cell r="AH886">
            <v>5</v>
          </cell>
          <cell r="AI886" t="str">
            <v>05</v>
          </cell>
          <cell r="AJ886" t="str">
            <v>M</v>
          </cell>
          <cell r="AK886" t="str">
            <v>IN</v>
          </cell>
          <cell r="AL886">
            <v>1</v>
          </cell>
          <cell r="AM886">
            <v>79000</v>
          </cell>
          <cell r="AN886">
            <v>41855</v>
          </cell>
          <cell r="AO886">
            <v>15959.595959595958</v>
          </cell>
          <cell r="AP886">
            <v>16162.249999999998</v>
          </cell>
          <cell r="AQ886">
            <v>202.65404040404064</v>
          </cell>
          <cell r="AR886">
            <v>0</v>
          </cell>
          <cell r="AS886">
            <v>50</v>
          </cell>
          <cell r="AT886">
            <v>0</v>
          </cell>
          <cell r="AU886">
            <v>50</v>
          </cell>
          <cell r="AV886">
            <v>13.95</v>
          </cell>
          <cell r="AW886">
            <v>0</v>
          </cell>
        </row>
        <row r="887">
          <cell r="Z887" t="str">
            <v>ELHTHF4726YE</v>
          </cell>
          <cell r="AA887" t="str">
            <v>R1</v>
          </cell>
          <cell r="AB887">
            <v>0.25</v>
          </cell>
          <cell r="AC887">
            <v>0</v>
          </cell>
          <cell r="AD887">
            <v>1</v>
          </cell>
          <cell r="AE887" t="str">
            <v>OLL</v>
          </cell>
          <cell r="AF887">
            <v>82</v>
          </cell>
          <cell r="AG887" t="str">
            <v>대경</v>
          </cell>
          <cell r="AH887">
            <v>5</v>
          </cell>
          <cell r="AI887" t="str">
            <v>05</v>
          </cell>
          <cell r="AJ887" t="str">
            <v>M</v>
          </cell>
          <cell r="AK887" t="str">
            <v>IN</v>
          </cell>
          <cell r="AL887">
            <v>1</v>
          </cell>
          <cell r="AM887">
            <v>79000</v>
          </cell>
          <cell r="AN887">
            <v>41855</v>
          </cell>
          <cell r="AO887">
            <v>15959.595959595958</v>
          </cell>
          <cell r="AP887">
            <v>16162.249999999998</v>
          </cell>
          <cell r="AQ887">
            <v>202.65404040404064</v>
          </cell>
          <cell r="AR887">
            <v>0</v>
          </cell>
          <cell r="AS887">
            <v>50</v>
          </cell>
          <cell r="AT887">
            <v>0</v>
          </cell>
          <cell r="AU887">
            <v>50</v>
          </cell>
          <cell r="AV887">
            <v>13.95</v>
          </cell>
          <cell r="AW887">
            <v>0</v>
          </cell>
        </row>
        <row r="888">
          <cell r="Z888" t="str">
            <v>ELHTHF4726YE</v>
          </cell>
          <cell r="AA888" t="str">
            <v>R1</v>
          </cell>
          <cell r="AB888">
            <v>0.25</v>
          </cell>
          <cell r="AC888">
            <v>0</v>
          </cell>
          <cell r="AD888">
            <v>1</v>
          </cell>
          <cell r="AE888" t="str">
            <v>OXL</v>
          </cell>
          <cell r="AF888">
            <v>44</v>
          </cell>
          <cell r="AG888" t="str">
            <v>대경</v>
          </cell>
          <cell r="AH888">
            <v>5</v>
          </cell>
          <cell r="AI888" t="str">
            <v>05</v>
          </cell>
          <cell r="AJ888" t="str">
            <v>M</v>
          </cell>
          <cell r="AK888" t="str">
            <v>IN</v>
          </cell>
          <cell r="AL888">
            <v>1</v>
          </cell>
          <cell r="AM888">
            <v>79000</v>
          </cell>
          <cell r="AN888">
            <v>41855</v>
          </cell>
          <cell r="AO888">
            <v>15959.595959595958</v>
          </cell>
          <cell r="AP888">
            <v>16162.249999999998</v>
          </cell>
          <cell r="AQ888">
            <v>202.65404040404064</v>
          </cell>
          <cell r="AR888">
            <v>0</v>
          </cell>
          <cell r="AS888">
            <v>50</v>
          </cell>
          <cell r="AT888">
            <v>0</v>
          </cell>
          <cell r="AU888">
            <v>50</v>
          </cell>
          <cell r="AV888">
            <v>13.95</v>
          </cell>
          <cell r="AW888">
            <v>0</v>
          </cell>
        </row>
        <row r="889">
          <cell r="Z889" t="str">
            <v>ELHTHF4727BK</v>
          </cell>
          <cell r="AA889" t="str">
            <v>R1</v>
          </cell>
          <cell r="AB889">
            <v>0.25</v>
          </cell>
          <cell r="AC889">
            <v>0</v>
          </cell>
          <cell r="AD889">
            <v>1</v>
          </cell>
          <cell r="AE889" t="str">
            <v>OSS</v>
          </cell>
          <cell r="AF889">
            <v>107</v>
          </cell>
          <cell r="AG889" t="str">
            <v>대경</v>
          </cell>
          <cell r="AH889">
            <v>5</v>
          </cell>
          <cell r="AI889" t="str">
            <v>05</v>
          </cell>
          <cell r="AJ889" t="str">
            <v>M</v>
          </cell>
          <cell r="AK889" t="str">
            <v>IN</v>
          </cell>
          <cell r="AL889">
            <v>1</v>
          </cell>
          <cell r="AM889">
            <v>79000</v>
          </cell>
          <cell r="AN889">
            <v>41855</v>
          </cell>
          <cell r="AO889">
            <v>15959.595959595958</v>
          </cell>
          <cell r="AP889">
            <v>16162.249999999998</v>
          </cell>
          <cell r="AQ889">
            <v>202.65404040404064</v>
          </cell>
          <cell r="AR889">
            <v>0</v>
          </cell>
          <cell r="AS889">
            <v>50</v>
          </cell>
          <cell r="AT889">
            <v>0</v>
          </cell>
          <cell r="AU889">
            <v>50</v>
          </cell>
          <cell r="AV889">
            <v>13.95</v>
          </cell>
          <cell r="AW889">
            <v>0</v>
          </cell>
        </row>
        <row r="890">
          <cell r="Z890" t="str">
            <v>ELHTHF4727BK</v>
          </cell>
          <cell r="AA890" t="str">
            <v>R1</v>
          </cell>
          <cell r="AB890">
            <v>0.25</v>
          </cell>
          <cell r="AC890">
            <v>0</v>
          </cell>
          <cell r="AD890">
            <v>1</v>
          </cell>
          <cell r="AE890" t="str">
            <v>OMM</v>
          </cell>
          <cell r="AF890">
            <v>87</v>
          </cell>
          <cell r="AG890" t="str">
            <v>대경</v>
          </cell>
          <cell r="AH890">
            <v>5</v>
          </cell>
          <cell r="AI890" t="str">
            <v>05</v>
          </cell>
          <cell r="AJ890" t="str">
            <v>M</v>
          </cell>
          <cell r="AK890" t="str">
            <v>IN</v>
          </cell>
          <cell r="AL890">
            <v>1</v>
          </cell>
          <cell r="AM890">
            <v>79000</v>
          </cell>
          <cell r="AN890">
            <v>41855</v>
          </cell>
          <cell r="AO890">
            <v>15959.595959595958</v>
          </cell>
          <cell r="AP890">
            <v>16162.249999999998</v>
          </cell>
          <cell r="AQ890">
            <v>202.65404040404064</v>
          </cell>
          <cell r="AR890">
            <v>0</v>
          </cell>
          <cell r="AS890">
            <v>50</v>
          </cell>
          <cell r="AT890">
            <v>0</v>
          </cell>
          <cell r="AU890">
            <v>50</v>
          </cell>
          <cell r="AV890">
            <v>13.95</v>
          </cell>
          <cell r="AW890">
            <v>0</v>
          </cell>
        </row>
        <row r="891">
          <cell r="Z891" t="str">
            <v>ELHTHF4727BK</v>
          </cell>
          <cell r="AA891" t="str">
            <v>R1</v>
          </cell>
          <cell r="AB891">
            <v>0.25</v>
          </cell>
          <cell r="AC891">
            <v>0</v>
          </cell>
          <cell r="AD891">
            <v>1</v>
          </cell>
          <cell r="AE891" t="str">
            <v>OLL</v>
          </cell>
          <cell r="AF891">
            <v>22</v>
          </cell>
          <cell r="AG891" t="str">
            <v>대경</v>
          </cell>
          <cell r="AH891">
            <v>5</v>
          </cell>
          <cell r="AI891" t="str">
            <v>05</v>
          </cell>
          <cell r="AJ891" t="str">
            <v>M</v>
          </cell>
          <cell r="AK891" t="str">
            <v>IN</v>
          </cell>
          <cell r="AL891">
            <v>1</v>
          </cell>
          <cell r="AM891">
            <v>79000</v>
          </cell>
          <cell r="AN891">
            <v>41855</v>
          </cell>
          <cell r="AO891">
            <v>15959.595959595958</v>
          </cell>
          <cell r="AP891">
            <v>16162.249999999998</v>
          </cell>
          <cell r="AQ891">
            <v>202.65404040404064</v>
          </cell>
          <cell r="AR891">
            <v>0</v>
          </cell>
          <cell r="AS891">
            <v>50</v>
          </cell>
          <cell r="AT891">
            <v>0</v>
          </cell>
          <cell r="AU891">
            <v>50</v>
          </cell>
          <cell r="AV891">
            <v>13.95</v>
          </cell>
          <cell r="AW891">
            <v>0</v>
          </cell>
        </row>
        <row r="892">
          <cell r="Z892" t="str">
            <v>ELHTHF4727BK</v>
          </cell>
          <cell r="AA892" t="str">
            <v>R1</v>
          </cell>
          <cell r="AB892">
            <v>0.25</v>
          </cell>
          <cell r="AC892">
            <v>0</v>
          </cell>
          <cell r="AD892">
            <v>1</v>
          </cell>
          <cell r="AE892" t="str">
            <v>OXL</v>
          </cell>
          <cell r="AF892">
            <v>11</v>
          </cell>
          <cell r="AG892" t="str">
            <v>대경</v>
          </cell>
          <cell r="AH892">
            <v>5</v>
          </cell>
          <cell r="AI892" t="str">
            <v>05</v>
          </cell>
          <cell r="AJ892" t="str">
            <v>M</v>
          </cell>
          <cell r="AK892" t="str">
            <v>IN</v>
          </cell>
          <cell r="AL892">
            <v>1</v>
          </cell>
          <cell r="AM892">
            <v>79000</v>
          </cell>
          <cell r="AN892">
            <v>41855</v>
          </cell>
          <cell r="AO892">
            <v>15959.595959595958</v>
          </cell>
          <cell r="AP892">
            <v>16162.249999999998</v>
          </cell>
          <cell r="AQ892">
            <v>202.65404040404064</v>
          </cell>
          <cell r="AR892">
            <v>0</v>
          </cell>
          <cell r="AS892">
            <v>50</v>
          </cell>
          <cell r="AT892">
            <v>0</v>
          </cell>
          <cell r="AU892">
            <v>50</v>
          </cell>
          <cell r="AV892">
            <v>13.95</v>
          </cell>
          <cell r="AW892">
            <v>0</v>
          </cell>
        </row>
        <row r="893">
          <cell r="Z893" t="str">
            <v>ELHTLF4706RE</v>
          </cell>
          <cell r="AA893" t="str">
            <v>R1</v>
          </cell>
          <cell r="AB893">
            <v>0.33333333333333331</v>
          </cell>
          <cell r="AC893">
            <v>0</v>
          </cell>
          <cell r="AD893">
            <v>1</v>
          </cell>
          <cell r="AE893" t="str">
            <v>OSS</v>
          </cell>
          <cell r="AF893">
            <v>50</v>
          </cell>
          <cell r="AG893" t="str">
            <v>대경</v>
          </cell>
          <cell r="AH893">
            <v>5</v>
          </cell>
          <cell r="AI893" t="str">
            <v>05</v>
          </cell>
          <cell r="AJ893" t="str">
            <v>M</v>
          </cell>
          <cell r="AK893" t="str">
            <v>IN</v>
          </cell>
          <cell r="AL893">
            <v>1</v>
          </cell>
          <cell r="AM893">
            <v>69000</v>
          </cell>
          <cell r="AN893">
            <v>41855</v>
          </cell>
          <cell r="AO893">
            <v>13939.393939393938</v>
          </cell>
          <cell r="AP893">
            <v>15584.75</v>
          </cell>
          <cell r="AQ893">
            <v>1645.3560606060619</v>
          </cell>
          <cell r="AR893">
            <v>0</v>
          </cell>
          <cell r="AS893">
            <v>50</v>
          </cell>
          <cell r="AT893">
            <v>0</v>
          </cell>
          <cell r="AU893">
            <v>50</v>
          </cell>
          <cell r="AV893">
            <v>13.45</v>
          </cell>
          <cell r="AW893">
            <v>0</v>
          </cell>
        </row>
        <row r="894">
          <cell r="Z894" t="str">
            <v>ELHTLF4706RE</v>
          </cell>
          <cell r="AA894" t="str">
            <v>R1</v>
          </cell>
          <cell r="AB894">
            <v>0.33333333333333331</v>
          </cell>
          <cell r="AC894">
            <v>0</v>
          </cell>
          <cell r="AD894">
            <v>1</v>
          </cell>
          <cell r="AE894" t="str">
            <v>OMM</v>
          </cell>
          <cell r="AF894">
            <v>49</v>
          </cell>
          <cell r="AG894" t="str">
            <v>대경</v>
          </cell>
          <cell r="AH894">
            <v>5</v>
          </cell>
          <cell r="AI894" t="str">
            <v>05</v>
          </cell>
          <cell r="AJ894" t="str">
            <v>M</v>
          </cell>
          <cell r="AK894" t="str">
            <v>IN</v>
          </cell>
          <cell r="AL894">
            <v>1</v>
          </cell>
          <cell r="AM894">
            <v>69000</v>
          </cell>
          <cell r="AN894">
            <v>41855</v>
          </cell>
          <cell r="AO894">
            <v>13939.393939393938</v>
          </cell>
          <cell r="AP894">
            <v>15584.75</v>
          </cell>
          <cell r="AQ894">
            <v>1645.3560606060619</v>
          </cell>
          <cell r="AR894">
            <v>0</v>
          </cell>
          <cell r="AS894">
            <v>50</v>
          </cell>
          <cell r="AT894">
            <v>0</v>
          </cell>
          <cell r="AU894">
            <v>50</v>
          </cell>
          <cell r="AV894">
            <v>13.45</v>
          </cell>
          <cell r="AW894">
            <v>0</v>
          </cell>
        </row>
        <row r="895">
          <cell r="Z895" t="str">
            <v>ELHTLF4706RE</v>
          </cell>
          <cell r="AA895" t="str">
            <v>R1</v>
          </cell>
          <cell r="AB895">
            <v>0.33333333333333331</v>
          </cell>
          <cell r="AC895">
            <v>0</v>
          </cell>
          <cell r="AD895">
            <v>1</v>
          </cell>
          <cell r="AE895" t="str">
            <v>OLL</v>
          </cell>
          <cell r="AF895">
            <v>7</v>
          </cell>
          <cell r="AG895" t="str">
            <v>대경</v>
          </cell>
          <cell r="AH895">
            <v>5</v>
          </cell>
          <cell r="AI895" t="str">
            <v>05</v>
          </cell>
          <cell r="AJ895" t="str">
            <v>M</v>
          </cell>
          <cell r="AK895" t="str">
            <v>IN</v>
          </cell>
          <cell r="AL895">
            <v>1</v>
          </cell>
          <cell r="AM895">
            <v>69000</v>
          </cell>
          <cell r="AN895">
            <v>41855</v>
          </cell>
          <cell r="AO895">
            <v>13939.393939393938</v>
          </cell>
          <cell r="AP895">
            <v>15584.75</v>
          </cell>
          <cell r="AQ895">
            <v>1645.3560606060619</v>
          </cell>
          <cell r="AR895">
            <v>0</v>
          </cell>
          <cell r="AS895">
            <v>50</v>
          </cell>
          <cell r="AT895">
            <v>0</v>
          </cell>
          <cell r="AU895">
            <v>50</v>
          </cell>
          <cell r="AV895">
            <v>13.45</v>
          </cell>
          <cell r="AW895">
            <v>0</v>
          </cell>
        </row>
        <row r="896">
          <cell r="Z896" t="str">
            <v>ELHTLF4707PK</v>
          </cell>
          <cell r="AA896" t="str">
            <v>R1</v>
          </cell>
          <cell r="AB896">
            <v>0.33333333333333331</v>
          </cell>
          <cell r="AC896">
            <v>0</v>
          </cell>
          <cell r="AD896">
            <v>1</v>
          </cell>
          <cell r="AE896" t="str">
            <v>OSS</v>
          </cell>
          <cell r="AF896">
            <v>50</v>
          </cell>
          <cell r="AG896" t="str">
            <v>대경</v>
          </cell>
          <cell r="AH896">
            <v>5</v>
          </cell>
          <cell r="AI896" t="str">
            <v>05</v>
          </cell>
          <cell r="AJ896" t="str">
            <v>M</v>
          </cell>
          <cell r="AK896" t="str">
            <v>IN</v>
          </cell>
          <cell r="AL896">
            <v>1</v>
          </cell>
          <cell r="AM896">
            <v>69000</v>
          </cell>
          <cell r="AN896">
            <v>41855</v>
          </cell>
          <cell r="AO896">
            <v>13939.393939393938</v>
          </cell>
          <cell r="AP896">
            <v>15584.75</v>
          </cell>
          <cell r="AQ896">
            <v>1645.3560606060619</v>
          </cell>
          <cell r="AR896">
            <v>0</v>
          </cell>
          <cell r="AS896">
            <v>50</v>
          </cell>
          <cell r="AT896">
            <v>0</v>
          </cell>
          <cell r="AU896">
            <v>50</v>
          </cell>
          <cell r="AV896">
            <v>13.45</v>
          </cell>
          <cell r="AW896">
            <v>0</v>
          </cell>
        </row>
        <row r="897">
          <cell r="Z897" t="str">
            <v>ELHTLF4707PK</v>
          </cell>
          <cell r="AA897" t="str">
            <v>R1</v>
          </cell>
          <cell r="AB897">
            <v>0.33333333333333331</v>
          </cell>
          <cell r="AC897">
            <v>0</v>
          </cell>
          <cell r="AD897">
            <v>1</v>
          </cell>
          <cell r="AE897" t="str">
            <v>OMM</v>
          </cell>
          <cell r="AF897">
            <v>50</v>
          </cell>
          <cell r="AG897" t="str">
            <v>대경</v>
          </cell>
          <cell r="AH897">
            <v>5</v>
          </cell>
          <cell r="AI897" t="str">
            <v>05</v>
          </cell>
          <cell r="AJ897" t="str">
            <v>M</v>
          </cell>
          <cell r="AK897" t="str">
            <v>IN</v>
          </cell>
          <cell r="AL897">
            <v>1</v>
          </cell>
          <cell r="AM897">
            <v>69000</v>
          </cell>
          <cell r="AN897">
            <v>41855</v>
          </cell>
          <cell r="AO897">
            <v>13939.393939393938</v>
          </cell>
          <cell r="AP897">
            <v>15584.75</v>
          </cell>
          <cell r="AQ897">
            <v>1645.3560606060619</v>
          </cell>
          <cell r="AR897">
            <v>0</v>
          </cell>
          <cell r="AS897">
            <v>50</v>
          </cell>
          <cell r="AT897">
            <v>0</v>
          </cell>
          <cell r="AU897">
            <v>50</v>
          </cell>
          <cell r="AV897">
            <v>13.45</v>
          </cell>
          <cell r="AW897">
            <v>0</v>
          </cell>
        </row>
        <row r="898">
          <cell r="Z898" t="str">
            <v>ELHTLF4707PK</v>
          </cell>
          <cell r="AA898" t="str">
            <v>R1</v>
          </cell>
          <cell r="AB898">
            <v>0.33333333333333331</v>
          </cell>
          <cell r="AC898">
            <v>0</v>
          </cell>
          <cell r="AD898">
            <v>1</v>
          </cell>
          <cell r="AE898" t="str">
            <v>OLL</v>
          </cell>
          <cell r="AF898">
            <v>26</v>
          </cell>
          <cell r="AG898" t="str">
            <v>대경</v>
          </cell>
          <cell r="AH898">
            <v>5</v>
          </cell>
          <cell r="AI898" t="str">
            <v>05</v>
          </cell>
          <cell r="AJ898" t="str">
            <v>M</v>
          </cell>
          <cell r="AK898" t="str">
            <v>IN</v>
          </cell>
          <cell r="AL898">
            <v>1</v>
          </cell>
          <cell r="AM898">
            <v>69000</v>
          </cell>
          <cell r="AN898">
            <v>41855</v>
          </cell>
          <cell r="AO898">
            <v>13939.393939393938</v>
          </cell>
          <cell r="AP898">
            <v>15584.75</v>
          </cell>
          <cell r="AQ898">
            <v>1645.3560606060619</v>
          </cell>
          <cell r="AR898">
            <v>0</v>
          </cell>
          <cell r="AS898">
            <v>50</v>
          </cell>
          <cell r="AT898">
            <v>0</v>
          </cell>
          <cell r="AU898">
            <v>50</v>
          </cell>
          <cell r="AV898">
            <v>13.45</v>
          </cell>
          <cell r="AW898">
            <v>0</v>
          </cell>
        </row>
        <row r="899">
          <cell r="Z899" t="str">
            <v>ELHTLF4708OR</v>
          </cell>
          <cell r="AA899" t="str">
            <v>R1</v>
          </cell>
          <cell r="AB899">
            <v>0.33333333333333331</v>
          </cell>
          <cell r="AC899">
            <v>0</v>
          </cell>
          <cell r="AD899">
            <v>1</v>
          </cell>
          <cell r="AE899" t="str">
            <v>OSS</v>
          </cell>
          <cell r="AF899">
            <v>50</v>
          </cell>
          <cell r="AG899" t="str">
            <v>대경</v>
          </cell>
          <cell r="AH899">
            <v>5</v>
          </cell>
          <cell r="AI899" t="str">
            <v>05</v>
          </cell>
          <cell r="AJ899" t="str">
            <v>M</v>
          </cell>
          <cell r="AK899" t="str">
            <v>IN</v>
          </cell>
          <cell r="AL899">
            <v>1</v>
          </cell>
          <cell r="AM899">
            <v>69000</v>
          </cell>
          <cell r="AN899">
            <v>41855</v>
          </cell>
          <cell r="AO899">
            <v>13939.393939393938</v>
          </cell>
          <cell r="AP899">
            <v>16566.5</v>
          </cell>
          <cell r="AQ899">
            <v>2627.1060606060619</v>
          </cell>
          <cell r="AR899">
            <v>0</v>
          </cell>
          <cell r="AS899">
            <v>50</v>
          </cell>
          <cell r="AT899">
            <v>0</v>
          </cell>
          <cell r="AU899">
            <v>50</v>
          </cell>
          <cell r="AV899">
            <v>14.3</v>
          </cell>
          <cell r="AW899">
            <v>0</v>
          </cell>
        </row>
        <row r="900">
          <cell r="Z900" t="str">
            <v>ELHTLF4708OR</v>
          </cell>
          <cell r="AA900" t="str">
            <v>R1</v>
          </cell>
          <cell r="AB900">
            <v>0.33333333333333331</v>
          </cell>
          <cell r="AC900">
            <v>0</v>
          </cell>
          <cell r="AD900">
            <v>1</v>
          </cell>
          <cell r="AE900" t="str">
            <v>OMM</v>
          </cell>
          <cell r="AF900">
            <v>50</v>
          </cell>
          <cell r="AG900" t="str">
            <v>대경</v>
          </cell>
          <cell r="AH900">
            <v>5</v>
          </cell>
          <cell r="AI900" t="str">
            <v>05</v>
          </cell>
          <cell r="AJ900" t="str">
            <v>M</v>
          </cell>
          <cell r="AK900" t="str">
            <v>IN</v>
          </cell>
          <cell r="AL900">
            <v>1</v>
          </cell>
          <cell r="AM900">
            <v>69000</v>
          </cell>
          <cell r="AN900">
            <v>41855</v>
          </cell>
          <cell r="AO900">
            <v>13939.393939393938</v>
          </cell>
          <cell r="AP900">
            <v>16566.5</v>
          </cell>
          <cell r="AQ900">
            <v>2627.1060606060619</v>
          </cell>
          <cell r="AR900">
            <v>0</v>
          </cell>
          <cell r="AS900">
            <v>50</v>
          </cell>
          <cell r="AT900">
            <v>0</v>
          </cell>
          <cell r="AU900">
            <v>50</v>
          </cell>
          <cell r="AV900">
            <v>14.3</v>
          </cell>
          <cell r="AW900">
            <v>0</v>
          </cell>
        </row>
        <row r="901">
          <cell r="Z901" t="str">
            <v>ELHTLF4708OR</v>
          </cell>
          <cell r="AA901" t="str">
            <v>R1</v>
          </cell>
          <cell r="AB901">
            <v>0.33333333333333331</v>
          </cell>
          <cell r="AC901">
            <v>0</v>
          </cell>
          <cell r="AD901">
            <v>1</v>
          </cell>
          <cell r="AE901" t="str">
            <v>OLL</v>
          </cell>
          <cell r="AF901">
            <v>7</v>
          </cell>
          <cell r="AG901" t="str">
            <v>대경</v>
          </cell>
          <cell r="AH901">
            <v>5</v>
          </cell>
          <cell r="AI901" t="str">
            <v>05</v>
          </cell>
          <cell r="AJ901" t="str">
            <v>M</v>
          </cell>
          <cell r="AK901" t="str">
            <v>IN</v>
          </cell>
          <cell r="AL901">
            <v>1</v>
          </cell>
          <cell r="AM901">
            <v>69000</v>
          </cell>
          <cell r="AN901">
            <v>41855</v>
          </cell>
          <cell r="AO901">
            <v>13939.393939393938</v>
          </cell>
          <cell r="AP901">
            <v>16566.5</v>
          </cell>
          <cell r="AQ901">
            <v>2627.1060606060619</v>
          </cell>
          <cell r="AR901">
            <v>0</v>
          </cell>
          <cell r="AS901">
            <v>50</v>
          </cell>
          <cell r="AT901">
            <v>0</v>
          </cell>
          <cell r="AU901">
            <v>50</v>
          </cell>
          <cell r="AV901">
            <v>14.3</v>
          </cell>
          <cell r="AW901">
            <v>0</v>
          </cell>
        </row>
        <row r="902">
          <cell r="Z902" t="str">
            <v>ELHTLF4722BW</v>
          </cell>
          <cell r="AA902" t="str">
            <v>R1</v>
          </cell>
          <cell r="AB902">
            <v>0.33333333333333331</v>
          </cell>
          <cell r="AC902">
            <v>0</v>
          </cell>
          <cell r="AD902">
            <v>1</v>
          </cell>
          <cell r="AE902" t="str">
            <v>OSS</v>
          </cell>
          <cell r="AF902">
            <v>9</v>
          </cell>
          <cell r="AG902" t="str">
            <v>대경</v>
          </cell>
          <cell r="AH902">
            <v>5</v>
          </cell>
          <cell r="AI902" t="str">
            <v>05</v>
          </cell>
          <cell r="AJ902" t="str">
            <v>M</v>
          </cell>
          <cell r="AK902" t="str">
            <v>IN</v>
          </cell>
          <cell r="AL902">
            <v>1</v>
          </cell>
          <cell r="AM902">
            <v>79000</v>
          </cell>
          <cell r="AN902">
            <v>41855</v>
          </cell>
          <cell r="AO902">
            <v>15959.595959595958</v>
          </cell>
          <cell r="AP902">
            <v>18356.750000000004</v>
          </cell>
          <cell r="AQ902">
            <v>2397.1540404040461</v>
          </cell>
          <cell r="AR902">
            <v>0</v>
          </cell>
          <cell r="AS902">
            <v>50</v>
          </cell>
          <cell r="AT902">
            <v>0</v>
          </cell>
          <cell r="AU902">
            <v>50</v>
          </cell>
          <cell r="AV902">
            <v>15.85</v>
          </cell>
          <cell r="AW902">
            <v>0</v>
          </cell>
        </row>
        <row r="903">
          <cell r="Z903" t="str">
            <v>ELHTLF4722BW</v>
          </cell>
          <cell r="AA903" t="str">
            <v>R1</v>
          </cell>
          <cell r="AB903">
            <v>0.33333333333333331</v>
          </cell>
          <cell r="AC903">
            <v>0</v>
          </cell>
          <cell r="AD903">
            <v>1</v>
          </cell>
          <cell r="AE903" t="str">
            <v>OMM</v>
          </cell>
          <cell r="AF903">
            <v>14</v>
          </cell>
          <cell r="AG903" t="str">
            <v>대경</v>
          </cell>
          <cell r="AH903">
            <v>5</v>
          </cell>
          <cell r="AI903" t="str">
            <v>05</v>
          </cell>
          <cell r="AJ903" t="str">
            <v>M</v>
          </cell>
          <cell r="AK903" t="str">
            <v>IN</v>
          </cell>
          <cell r="AL903">
            <v>1</v>
          </cell>
          <cell r="AM903">
            <v>79000</v>
          </cell>
          <cell r="AN903">
            <v>41855</v>
          </cell>
          <cell r="AO903">
            <v>15959.595959595958</v>
          </cell>
          <cell r="AP903">
            <v>18356.750000000004</v>
          </cell>
          <cell r="AQ903">
            <v>2397.1540404040461</v>
          </cell>
          <cell r="AR903">
            <v>0</v>
          </cell>
          <cell r="AS903">
            <v>50</v>
          </cell>
          <cell r="AT903">
            <v>0</v>
          </cell>
          <cell r="AU903">
            <v>50</v>
          </cell>
          <cell r="AV903">
            <v>15.85</v>
          </cell>
          <cell r="AW903">
            <v>0</v>
          </cell>
        </row>
        <row r="904">
          <cell r="Z904" t="str">
            <v>ELHTLF4722BW</v>
          </cell>
          <cell r="AA904" t="str">
            <v>R1</v>
          </cell>
          <cell r="AB904">
            <v>0.33333333333333331</v>
          </cell>
          <cell r="AC904">
            <v>0</v>
          </cell>
          <cell r="AD904">
            <v>1</v>
          </cell>
          <cell r="AE904" t="str">
            <v>OLL</v>
          </cell>
          <cell r="AF904">
            <v>5</v>
          </cell>
          <cell r="AG904" t="str">
            <v>대경</v>
          </cell>
          <cell r="AH904">
            <v>5</v>
          </cell>
          <cell r="AI904" t="str">
            <v>05</v>
          </cell>
          <cell r="AJ904" t="str">
            <v>M</v>
          </cell>
          <cell r="AK904" t="str">
            <v>IN</v>
          </cell>
          <cell r="AL904">
            <v>1</v>
          </cell>
          <cell r="AM904">
            <v>79000</v>
          </cell>
          <cell r="AN904">
            <v>41855</v>
          </cell>
          <cell r="AO904">
            <v>15959.595959595958</v>
          </cell>
          <cell r="AP904">
            <v>18356.750000000004</v>
          </cell>
          <cell r="AQ904">
            <v>2397.1540404040461</v>
          </cell>
          <cell r="AR904">
            <v>0</v>
          </cell>
          <cell r="AS904">
            <v>50</v>
          </cell>
          <cell r="AT904">
            <v>0</v>
          </cell>
          <cell r="AU904">
            <v>50</v>
          </cell>
          <cell r="AV904">
            <v>15.85</v>
          </cell>
          <cell r="AW904">
            <v>0</v>
          </cell>
        </row>
        <row r="905">
          <cell r="Z905" t="str">
            <v>ELHTLF4723BK</v>
          </cell>
          <cell r="AA905" t="str">
            <v>R1</v>
          </cell>
          <cell r="AB905">
            <v>0.33333333333333331</v>
          </cell>
          <cell r="AC905">
            <v>0</v>
          </cell>
          <cell r="AD905">
            <v>1</v>
          </cell>
          <cell r="AE905" t="str">
            <v>OSS</v>
          </cell>
          <cell r="AF905">
            <v>49</v>
          </cell>
          <cell r="AG905" t="str">
            <v>대경</v>
          </cell>
          <cell r="AH905">
            <v>5</v>
          </cell>
          <cell r="AI905" t="str">
            <v>05</v>
          </cell>
          <cell r="AJ905" t="str">
            <v>M</v>
          </cell>
          <cell r="AK905" t="str">
            <v>IN</v>
          </cell>
          <cell r="AL905">
            <v>1</v>
          </cell>
          <cell r="AM905">
            <v>79000</v>
          </cell>
          <cell r="AN905">
            <v>41855</v>
          </cell>
          <cell r="AO905">
            <v>15959.595959595958</v>
          </cell>
          <cell r="AP905">
            <v>18356.750000000004</v>
          </cell>
          <cell r="AQ905">
            <v>2397.1540404040461</v>
          </cell>
          <cell r="AR905">
            <v>0</v>
          </cell>
          <cell r="AS905">
            <v>50</v>
          </cell>
          <cell r="AT905">
            <v>0</v>
          </cell>
          <cell r="AU905">
            <v>50</v>
          </cell>
          <cell r="AV905">
            <v>15.85</v>
          </cell>
          <cell r="AW905">
            <v>0</v>
          </cell>
        </row>
        <row r="906">
          <cell r="Z906" t="str">
            <v>ELHTLF4723BK</v>
          </cell>
          <cell r="AA906" t="str">
            <v>R1</v>
          </cell>
          <cell r="AB906">
            <v>0.33333333333333331</v>
          </cell>
          <cell r="AC906">
            <v>0</v>
          </cell>
          <cell r="AD906">
            <v>1</v>
          </cell>
          <cell r="AE906" t="str">
            <v>OMM</v>
          </cell>
          <cell r="AF906">
            <v>50</v>
          </cell>
          <cell r="AG906" t="str">
            <v>대경</v>
          </cell>
          <cell r="AH906">
            <v>5</v>
          </cell>
          <cell r="AI906" t="str">
            <v>05</v>
          </cell>
          <cell r="AJ906" t="str">
            <v>M</v>
          </cell>
          <cell r="AK906" t="str">
            <v>IN</v>
          </cell>
          <cell r="AL906">
            <v>1</v>
          </cell>
          <cell r="AM906">
            <v>79000</v>
          </cell>
          <cell r="AN906">
            <v>41855</v>
          </cell>
          <cell r="AO906">
            <v>15959.595959595958</v>
          </cell>
          <cell r="AP906">
            <v>18356.750000000004</v>
          </cell>
          <cell r="AQ906">
            <v>2397.1540404040461</v>
          </cell>
          <cell r="AR906">
            <v>0</v>
          </cell>
          <cell r="AS906">
            <v>50</v>
          </cell>
          <cell r="AT906">
            <v>0</v>
          </cell>
          <cell r="AU906">
            <v>50</v>
          </cell>
          <cell r="AV906">
            <v>15.85</v>
          </cell>
          <cell r="AW906">
            <v>0</v>
          </cell>
        </row>
        <row r="907">
          <cell r="Z907" t="str">
            <v>ELHTLF4723BK</v>
          </cell>
          <cell r="AA907" t="str">
            <v>R1</v>
          </cell>
          <cell r="AB907">
            <v>0.33333333333333331</v>
          </cell>
          <cell r="AC907">
            <v>0</v>
          </cell>
          <cell r="AD907">
            <v>1</v>
          </cell>
          <cell r="AE907" t="str">
            <v>OLL</v>
          </cell>
          <cell r="AF907">
            <v>6</v>
          </cell>
          <cell r="AG907" t="str">
            <v>대경</v>
          </cell>
          <cell r="AH907">
            <v>5</v>
          </cell>
          <cell r="AI907" t="str">
            <v>05</v>
          </cell>
          <cell r="AJ907" t="str">
            <v>M</v>
          </cell>
          <cell r="AK907" t="str">
            <v>IN</v>
          </cell>
          <cell r="AL907">
            <v>1</v>
          </cell>
          <cell r="AM907">
            <v>79000</v>
          </cell>
          <cell r="AN907">
            <v>41855</v>
          </cell>
          <cell r="AO907">
            <v>15959.595959595958</v>
          </cell>
          <cell r="AP907">
            <v>18356.750000000004</v>
          </cell>
          <cell r="AQ907">
            <v>2397.1540404040461</v>
          </cell>
          <cell r="AR907">
            <v>0</v>
          </cell>
          <cell r="AS907">
            <v>50</v>
          </cell>
          <cell r="AT907">
            <v>0</v>
          </cell>
          <cell r="AU907">
            <v>50</v>
          </cell>
          <cell r="AV907">
            <v>15.85</v>
          </cell>
          <cell r="AW907">
            <v>0</v>
          </cell>
        </row>
        <row r="908">
          <cell r="Z908" t="str">
            <v/>
          </cell>
          <cell r="AA908" t="str">
            <v>R1</v>
          </cell>
          <cell r="AB908">
            <v>25.999999999999979</v>
          </cell>
          <cell r="AC908">
            <v>0</v>
          </cell>
          <cell r="AI908" t="str">
            <v/>
          </cell>
          <cell r="AL908" t="str">
            <v/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 t="str">
            <v/>
          </cell>
          <cell r="AU908">
            <v>0</v>
          </cell>
          <cell r="AV908">
            <v>0</v>
          </cell>
          <cell r="AW908">
            <v>0</v>
          </cell>
        </row>
        <row r="909">
          <cell r="Z909" t="str">
            <v>ELHPTF4755YE</v>
          </cell>
          <cell r="AA909" t="str">
            <v>R1</v>
          </cell>
          <cell r="AB909">
            <v>0.5</v>
          </cell>
          <cell r="AC909">
            <v>0</v>
          </cell>
          <cell r="AD909">
            <v>1</v>
          </cell>
          <cell r="AE909" t="str">
            <v>OSS</v>
          </cell>
          <cell r="AF909">
            <v>50</v>
          </cell>
          <cell r="AG909" t="str">
            <v>EVERGREEN</v>
          </cell>
          <cell r="AH909">
            <v>5</v>
          </cell>
          <cell r="AI909" t="str">
            <v>05</v>
          </cell>
          <cell r="AJ909" t="str">
            <v>M</v>
          </cell>
          <cell r="AK909" t="str">
            <v>CN</v>
          </cell>
          <cell r="AL909">
            <v>1</v>
          </cell>
          <cell r="AM909">
            <v>65000</v>
          </cell>
          <cell r="AN909">
            <v>41855</v>
          </cell>
          <cell r="AO909">
            <v>11818.181818181818</v>
          </cell>
          <cell r="AP909">
            <v>11535.320000000002</v>
          </cell>
          <cell r="AQ909">
            <v>-282.86181818181649</v>
          </cell>
          <cell r="AR909">
            <v>0</v>
          </cell>
          <cell r="AS909">
            <v>50</v>
          </cell>
          <cell r="AT909">
            <v>0</v>
          </cell>
          <cell r="AU909">
            <v>50</v>
          </cell>
          <cell r="AV909">
            <v>8.8000000000000007</v>
          </cell>
          <cell r="AW909">
            <v>0</v>
          </cell>
        </row>
        <row r="910">
          <cell r="Z910" t="str">
            <v>ELHPTF4755YE</v>
          </cell>
          <cell r="AA910" t="str">
            <v>R1</v>
          </cell>
          <cell r="AB910">
            <v>0.5</v>
          </cell>
          <cell r="AC910">
            <v>0</v>
          </cell>
          <cell r="AD910">
            <v>1</v>
          </cell>
          <cell r="AE910" t="str">
            <v>OMM</v>
          </cell>
          <cell r="AF910">
            <v>19</v>
          </cell>
          <cell r="AG910" t="str">
            <v>EVERGREEN</v>
          </cell>
          <cell r="AH910">
            <v>5</v>
          </cell>
          <cell r="AI910" t="str">
            <v>05</v>
          </cell>
          <cell r="AJ910" t="str">
            <v>M</v>
          </cell>
          <cell r="AK910" t="str">
            <v>CN</v>
          </cell>
          <cell r="AL910">
            <v>1</v>
          </cell>
          <cell r="AM910">
            <v>65000</v>
          </cell>
          <cell r="AN910">
            <v>41855</v>
          </cell>
          <cell r="AO910">
            <v>11818.181818181818</v>
          </cell>
          <cell r="AP910">
            <v>11535.320000000002</v>
          </cell>
          <cell r="AQ910">
            <v>-282.86181818181649</v>
          </cell>
          <cell r="AR910">
            <v>0</v>
          </cell>
          <cell r="AS910">
            <v>50</v>
          </cell>
          <cell r="AT910">
            <v>0</v>
          </cell>
          <cell r="AU910">
            <v>50</v>
          </cell>
          <cell r="AV910">
            <v>8.8000000000000007</v>
          </cell>
          <cell r="AW910">
            <v>0</v>
          </cell>
        </row>
        <row r="911">
          <cell r="Z911" t="str">
            <v/>
          </cell>
          <cell r="AA911" t="str">
            <v>R1</v>
          </cell>
          <cell r="AB911">
            <v>1</v>
          </cell>
          <cell r="AC911">
            <v>0</v>
          </cell>
          <cell r="AI911" t="str">
            <v/>
          </cell>
          <cell r="AL911" t="str">
            <v/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 t="str">
            <v/>
          </cell>
          <cell r="AU911">
            <v>0</v>
          </cell>
          <cell r="AV911">
            <v>0</v>
          </cell>
          <cell r="AW911">
            <v>0</v>
          </cell>
        </row>
        <row r="912">
          <cell r="Z912" t="str">
            <v>ELHPTF4757GY</v>
          </cell>
          <cell r="AA912" t="str">
            <v>R1</v>
          </cell>
          <cell r="AB912">
            <v>0.5</v>
          </cell>
          <cell r="AC912">
            <v>0</v>
          </cell>
          <cell r="AD912">
            <v>1</v>
          </cell>
          <cell r="AE912" t="str">
            <v>OSS</v>
          </cell>
          <cell r="AF912">
            <v>43</v>
          </cell>
          <cell r="AG912" t="str">
            <v>아트인드림</v>
          </cell>
          <cell r="AH912">
            <v>8</v>
          </cell>
          <cell r="AI912" t="str">
            <v>08</v>
          </cell>
          <cell r="AJ912" t="str">
            <v>M</v>
          </cell>
          <cell r="AK912" t="str">
            <v>KR</v>
          </cell>
          <cell r="AL912">
            <v>2</v>
          </cell>
          <cell r="AM912">
            <v>85000</v>
          </cell>
          <cell r="AN912">
            <v>41855</v>
          </cell>
          <cell r="AO912">
            <v>21464.646464646463</v>
          </cell>
          <cell r="AP912">
            <v>21120</v>
          </cell>
          <cell r="AQ912">
            <v>-344.64646464646285</v>
          </cell>
          <cell r="AR912">
            <v>0</v>
          </cell>
          <cell r="AS912">
            <v>20</v>
          </cell>
          <cell r="AT912">
            <v>0</v>
          </cell>
          <cell r="AU912">
            <v>20</v>
          </cell>
          <cell r="AV912">
            <v>0</v>
          </cell>
          <cell r="AW912">
            <v>21100</v>
          </cell>
        </row>
        <row r="913">
          <cell r="Z913" t="str">
            <v>ELHPTF4757GY</v>
          </cell>
          <cell r="AA913" t="str">
            <v>R1</v>
          </cell>
          <cell r="AB913">
            <v>0.5</v>
          </cell>
          <cell r="AC913">
            <v>0</v>
          </cell>
          <cell r="AD913">
            <v>1</v>
          </cell>
          <cell r="AE913" t="str">
            <v>OMM</v>
          </cell>
          <cell r="AF913">
            <v>20</v>
          </cell>
          <cell r="AG913" t="str">
            <v>아트인드림</v>
          </cell>
          <cell r="AH913">
            <v>8</v>
          </cell>
          <cell r="AI913" t="str">
            <v>08</v>
          </cell>
          <cell r="AJ913" t="str">
            <v>M</v>
          </cell>
          <cell r="AK913" t="str">
            <v>KR</v>
          </cell>
          <cell r="AL913">
            <v>2</v>
          </cell>
          <cell r="AM913">
            <v>85000</v>
          </cell>
          <cell r="AN913">
            <v>41855</v>
          </cell>
          <cell r="AO913">
            <v>21464.646464646463</v>
          </cell>
          <cell r="AP913">
            <v>21120</v>
          </cell>
          <cell r="AQ913">
            <v>-344.64646464646285</v>
          </cell>
          <cell r="AR913">
            <v>0</v>
          </cell>
          <cell r="AS913">
            <v>20</v>
          </cell>
          <cell r="AT913">
            <v>0</v>
          </cell>
          <cell r="AU913">
            <v>20</v>
          </cell>
          <cell r="AV913">
            <v>0</v>
          </cell>
          <cell r="AW913">
            <v>21100</v>
          </cell>
        </row>
        <row r="914">
          <cell r="Z914" t="str">
            <v/>
          </cell>
          <cell r="AA914" t="str">
            <v>R1</v>
          </cell>
          <cell r="AB914">
            <v>1</v>
          </cell>
          <cell r="AC914">
            <v>0</v>
          </cell>
          <cell r="AD914">
            <v>1</v>
          </cell>
          <cell r="AI914" t="str">
            <v/>
          </cell>
          <cell r="AL914" t="str">
            <v/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 t="str">
            <v/>
          </cell>
          <cell r="AU914">
            <v>0</v>
          </cell>
          <cell r="AV914">
            <v>0</v>
          </cell>
          <cell r="AW914">
            <v>0</v>
          </cell>
        </row>
        <row r="915">
          <cell r="Z915" t="str">
            <v>ELHJPF4832BK</v>
          </cell>
          <cell r="AA915" t="str">
            <v>R1</v>
          </cell>
          <cell r="AB915">
            <v>0.33333333333333331</v>
          </cell>
          <cell r="AC915">
            <v>0</v>
          </cell>
          <cell r="AD915">
            <v>1</v>
          </cell>
          <cell r="AE915" t="str">
            <v>OXS</v>
          </cell>
          <cell r="AF915">
            <v>50</v>
          </cell>
          <cell r="AG915" t="str">
            <v>아트인드림</v>
          </cell>
          <cell r="AH915">
            <v>9</v>
          </cell>
          <cell r="AI915" t="str">
            <v>09</v>
          </cell>
          <cell r="AJ915" t="str">
            <v>M</v>
          </cell>
          <cell r="AK915" t="str">
            <v>KR</v>
          </cell>
          <cell r="AL915">
            <v>2</v>
          </cell>
          <cell r="AM915">
            <v>89000</v>
          </cell>
          <cell r="AN915">
            <v>41855</v>
          </cell>
          <cell r="AO915">
            <v>22474.74747474747</v>
          </cell>
          <cell r="AP915">
            <v>21020</v>
          </cell>
          <cell r="AQ915">
            <v>-1454.7474747474698</v>
          </cell>
          <cell r="AR915">
            <v>0</v>
          </cell>
          <cell r="AS915">
            <v>20</v>
          </cell>
          <cell r="AT915">
            <v>0</v>
          </cell>
          <cell r="AU915">
            <v>20</v>
          </cell>
          <cell r="AV915">
            <v>0</v>
          </cell>
          <cell r="AW915">
            <v>21000</v>
          </cell>
        </row>
        <row r="916">
          <cell r="Z916" t="str">
            <v>ELHJPF4832BK</v>
          </cell>
          <cell r="AA916" t="str">
            <v>R1</v>
          </cell>
          <cell r="AB916">
            <v>0.33333333333333331</v>
          </cell>
          <cell r="AC916">
            <v>0</v>
          </cell>
          <cell r="AD916">
            <v>1</v>
          </cell>
          <cell r="AE916" t="str">
            <v>OMM</v>
          </cell>
          <cell r="AF916">
            <v>50</v>
          </cell>
          <cell r="AG916" t="str">
            <v>아트인드림</v>
          </cell>
          <cell r="AH916">
            <v>9</v>
          </cell>
          <cell r="AI916" t="str">
            <v>09</v>
          </cell>
          <cell r="AJ916" t="str">
            <v>M</v>
          </cell>
          <cell r="AK916" t="str">
            <v>KR</v>
          </cell>
          <cell r="AL916">
            <v>2</v>
          </cell>
          <cell r="AM916">
            <v>89000</v>
          </cell>
          <cell r="AN916">
            <v>41855</v>
          </cell>
          <cell r="AO916">
            <v>22474.74747474747</v>
          </cell>
          <cell r="AP916">
            <v>21020</v>
          </cell>
          <cell r="AQ916">
            <v>-1454.7474747474698</v>
          </cell>
          <cell r="AR916">
            <v>0</v>
          </cell>
          <cell r="AS916">
            <v>20</v>
          </cell>
          <cell r="AT916">
            <v>0</v>
          </cell>
          <cell r="AU916">
            <v>20</v>
          </cell>
          <cell r="AV916">
            <v>0</v>
          </cell>
          <cell r="AW916">
            <v>21000</v>
          </cell>
        </row>
        <row r="917">
          <cell r="Z917" t="str">
            <v>ELHJPF4832BK</v>
          </cell>
          <cell r="AA917" t="str">
            <v>R1</v>
          </cell>
          <cell r="AB917">
            <v>0.33333333333333331</v>
          </cell>
          <cell r="AC917">
            <v>0</v>
          </cell>
          <cell r="AD917">
            <v>1</v>
          </cell>
          <cell r="AE917" t="str">
            <v>OXL</v>
          </cell>
          <cell r="AF917">
            <v>50</v>
          </cell>
          <cell r="AG917" t="str">
            <v>아트인드림</v>
          </cell>
          <cell r="AH917">
            <v>9</v>
          </cell>
          <cell r="AI917" t="str">
            <v>09</v>
          </cell>
          <cell r="AJ917" t="str">
            <v>M</v>
          </cell>
          <cell r="AK917" t="str">
            <v>KR</v>
          </cell>
          <cell r="AL917">
            <v>2</v>
          </cell>
          <cell r="AM917">
            <v>89000</v>
          </cell>
          <cell r="AN917">
            <v>41855</v>
          </cell>
          <cell r="AO917">
            <v>22474.74747474747</v>
          </cell>
          <cell r="AP917">
            <v>21020</v>
          </cell>
          <cell r="AQ917">
            <v>-1454.7474747474698</v>
          </cell>
          <cell r="AR917">
            <v>0</v>
          </cell>
          <cell r="AS917">
            <v>20</v>
          </cell>
          <cell r="AT917">
            <v>0</v>
          </cell>
          <cell r="AU917">
            <v>20</v>
          </cell>
          <cell r="AV917">
            <v>0</v>
          </cell>
          <cell r="AW917">
            <v>21000</v>
          </cell>
        </row>
        <row r="918">
          <cell r="Z918" t="str">
            <v>ELHJPF4832BW</v>
          </cell>
          <cell r="AA918" t="str">
            <v>R1</v>
          </cell>
          <cell r="AB918">
            <v>0.33333333333333331</v>
          </cell>
          <cell r="AC918">
            <v>0</v>
          </cell>
          <cell r="AD918">
            <v>1</v>
          </cell>
          <cell r="AE918" t="str">
            <v>OXS</v>
          </cell>
          <cell r="AF918">
            <v>50</v>
          </cell>
          <cell r="AG918" t="str">
            <v>아트인드림</v>
          </cell>
          <cell r="AH918">
            <v>9</v>
          </cell>
          <cell r="AI918" t="str">
            <v>09</v>
          </cell>
          <cell r="AJ918" t="str">
            <v>M</v>
          </cell>
          <cell r="AK918" t="str">
            <v>KR</v>
          </cell>
          <cell r="AL918">
            <v>2</v>
          </cell>
          <cell r="AM918">
            <v>89000</v>
          </cell>
          <cell r="AN918">
            <v>41855</v>
          </cell>
          <cell r="AO918">
            <v>22474.74747474747</v>
          </cell>
          <cell r="AP918">
            <v>21020</v>
          </cell>
          <cell r="AQ918">
            <v>-1454.7474747474698</v>
          </cell>
          <cell r="AR918">
            <v>0</v>
          </cell>
          <cell r="AS918">
            <v>20</v>
          </cell>
          <cell r="AT918">
            <v>0</v>
          </cell>
          <cell r="AU918">
            <v>20</v>
          </cell>
          <cell r="AV918">
            <v>0</v>
          </cell>
          <cell r="AW918">
            <v>21000</v>
          </cell>
        </row>
        <row r="919">
          <cell r="Z919" t="str">
            <v>ELHJPF4832BW</v>
          </cell>
          <cell r="AA919" t="str">
            <v>R1</v>
          </cell>
          <cell r="AB919">
            <v>0.33333333333333331</v>
          </cell>
          <cell r="AC919">
            <v>0</v>
          </cell>
          <cell r="AD919">
            <v>1</v>
          </cell>
          <cell r="AE919" t="str">
            <v>OMM</v>
          </cell>
          <cell r="AF919">
            <v>50</v>
          </cell>
          <cell r="AG919" t="str">
            <v>아트인드림</v>
          </cell>
          <cell r="AH919">
            <v>9</v>
          </cell>
          <cell r="AI919" t="str">
            <v>09</v>
          </cell>
          <cell r="AJ919" t="str">
            <v>M</v>
          </cell>
          <cell r="AK919" t="str">
            <v>KR</v>
          </cell>
          <cell r="AL919">
            <v>2</v>
          </cell>
          <cell r="AM919">
            <v>89000</v>
          </cell>
          <cell r="AN919">
            <v>41855</v>
          </cell>
          <cell r="AO919">
            <v>22474.74747474747</v>
          </cell>
          <cell r="AP919">
            <v>21020</v>
          </cell>
          <cell r="AQ919">
            <v>-1454.7474747474698</v>
          </cell>
          <cell r="AR919">
            <v>0</v>
          </cell>
          <cell r="AS919">
            <v>20</v>
          </cell>
          <cell r="AT919">
            <v>0</v>
          </cell>
          <cell r="AU919">
            <v>20</v>
          </cell>
          <cell r="AV919">
            <v>0</v>
          </cell>
          <cell r="AW919">
            <v>21000</v>
          </cell>
        </row>
        <row r="920">
          <cell r="Z920" t="str">
            <v>ELHJPF4832BW</v>
          </cell>
          <cell r="AA920" t="str">
            <v>R1</v>
          </cell>
          <cell r="AB920">
            <v>0.33333333333333331</v>
          </cell>
          <cell r="AC920">
            <v>0</v>
          </cell>
          <cell r="AD920">
            <v>1</v>
          </cell>
          <cell r="AE920" t="str">
            <v>OXL</v>
          </cell>
          <cell r="AF920">
            <v>50</v>
          </cell>
          <cell r="AG920" t="str">
            <v>아트인드림</v>
          </cell>
          <cell r="AH920">
            <v>9</v>
          </cell>
          <cell r="AI920" t="str">
            <v>09</v>
          </cell>
          <cell r="AJ920" t="str">
            <v>M</v>
          </cell>
          <cell r="AK920" t="str">
            <v>KR</v>
          </cell>
          <cell r="AL920">
            <v>2</v>
          </cell>
          <cell r="AM920">
            <v>89000</v>
          </cell>
          <cell r="AN920">
            <v>41855</v>
          </cell>
          <cell r="AO920">
            <v>22474.74747474747</v>
          </cell>
          <cell r="AP920">
            <v>21020</v>
          </cell>
          <cell r="AQ920">
            <v>-1454.7474747474698</v>
          </cell>
          <cell r="AR920">
            <v>0</v>
          </cell>
          <cell r="AS920">
            <v>20</v>
          </cell>
          <cell r="AT920">
            <v>0</v>
          </cell>
          <cell r="AU920">
            <v>20</v>
          </cell>
          <cell r="AV920">
            <v>0</v>
          </cell>
          <cell r="AW920">
            <v>21000</v>
          </cell>
        </row>
        <row r="921">
          <cell r="Z921" t="str">
            <v>ELHJPF4832RE</v>
          </cell>
          <cell r="AA921" t="str">
            <v>R1</v>
          </cell>
          <cell r="AB921">
            <v>0.33333333333333331</v>
          </cell>
          <cell r="AC921">
            <v>0</v>
          </cell>
          <cell r="AD921">
            <v>1</v>
          </cell>
          <cell r="AE921" t="str">
            <v>OXS</v>
          </cell>
          <cell r="AF921">
            <v>50</v>
          </cell>
          <cell r="AG921" t="str">
            <v>아트인드림</v>
          </cell>
          <cell r="AH921">
            <v>9</v>
          </cell>
          <cell r="AI921" t="str">
            <v>09</v>
          </cell>
          <cell r="AJ921" t="str">
            <v>M</v>
          </cell>
          <cell r="AK921" t="str">
            <v>KR</v>
          </cell>
          <cell r="AL921">
            <v>2</v>
          </cell>
          <cell r="AM921">
            <v>89000</v>
          </cell>
          <cell r="AN921">
            <v>41855</v>
          </cell>
          <cell r="AO921">
            <v>22474.74747474747</v>
          </cell>
          <cell r="AP921">
            <v>20020</v>
          </cell>
          <cell r="AQ921">
            <v>-2454.7474747474698</v>
          </cell>
          <cell r="AR921">
            <v>0</v>
          </cell>
          <cell r="AS921">
            <v>20</v>
          </cell>
          <cell r="AT921">
            <v>0</v>
          </cell>
          <cell r="AU921">
            <v>20</v>
          </cell>
          <cell r="AV921">
            <v>0</v>
          </cell>
          <cell r="AW921">
            <v>20000</v>
          </cell>
        </row>
        <row r="922">
          <cell r="Z922" t="str">
            <v>ELHJPF4832RE</v>
          </cell>
          <cell r="AA922" t="str">
            <v>R1</v>
          </cell>
          <cell r="AB922">
            <v>0.33333333333333331</v>
          </cell>
          <cell r="AC922">
            <v>0</v>
          </cell>
          <cell r="AD922">
            <v>1</v>
          </cell>
          <cell r="AE922" t="str">
            <v>OMM</v>
          </cell>
          <cell r="AF922">
            <v>50</v>
          </cell>
          <cell r="AG922" t="str">
            <v>아트인드림</v>
          </cell>
          <cell r="AH922">
            <v>9</v>
          </cell>
          <cell r="AI922" t="str">
            <v>09</v>
          </cell>
          <cell r="AJ922" t="str">
            <v>M</v>
          </cell>
          <cell r="AK922" t="str">
            <v>KR</v>
          </cell>
          <cell r="AL922">
            <v>2</v>
          </cell>
          <cell r="AM922">
            <v>89000</v>
          </cell>
          <cell r="AN922">
            <v>41855</v>
          </cell>
          <cell r="AO922">
            <v>22474.74747474747</v>
          </cell>
          <cell r="AP922">
            <v>20020</v>
          </cell>
          <cell r="AQ922">
            <v>-2454.7474747474698</v>
          </cell>
          <cell r="AR922">
            <v>0</v>
          </cell>
          <cell r="AS922">
            <v>20</v>
          </cell>
          <cell r="AT922">
            <v>0</v>
          </cell>
          <cell r="AU922">
            <v>20</v>
          </cell>
          <cell r="AV922">
            <v>0</v>
          </cell>
          <cell r="AW922">
            <v>20000</v>
          </cell>
        </row>
        <row r="923">
          <cell r="Z923" t="str">
            <v>ELHJPF4832RE</v>
          </cell>
          <cell r="AA923" t="str">
            <v>R1</v>
          </cell>
          <cell r="AB923">
            <v>0.33333333333333331</v>
          </cell>
          <cell r="AC923">
            <v>0</v>
          </cell>
          <cell r="AD923">
            <v>1</v>
          </cell>
          <cell r="AE923" t="str">
            <v>OXL</v>
          </cell>
          <cell r="AF923">
            <v>50</v>
          </cell>
          <cell r="AG923" t="str">
            <v>아트인드림</v>
          </cell>
          <cell r="AH923">
            <v>9</v>
          </cell>
          <cell r="AI923" t="str">
            <v>09</v>
          </cell>
          <cell r="AJ923" t="str">
            <v>M</v>
          </cell>
          <cell r="AK923" t="str">
            <v>KR</v>
          </cell>
          <cell r="AL923">
            <v>2</v>
          </cell>
          <cell r="AM923">
            <v>89000</v>
          </cell>
          <cell r="AN923">
            <v>41855</v>
          </cell>
          <cell r="AO923">
            <v>22474.74747474747</v>
          </cell>
          <cell r="AP923">
            <v>20020</v>
          </cell>
          <cell r="AQ923">
            <v>-2454.7474747474698</v>
          </cell>
          <cell r="AR923">
            <v>0</v>
          </cell>
          <cell r="AS923">
            <v>20</v>
          </cell>
          <cell r="AT923">
            <v>0</v>
          </cell>
          <cell r="AU923">
            <v>20</v>
          </cell>
          <cell r="AV923">
            <v>0</v>
          </cell>
          <cell r="AW923">
            <v>20000</v>
          </cell>
        </row>
        <row r="924">
          <cell r="Z924" t="str">
            <v>ELHPTF4833BK</v>
          </cell>
          <cell r="AA924" t="str">
            <v>R1</v>
          </cell>
          <cell r="AB924">
            <v>0.33333333333333331</v>
          </cell>
          <cell r="AC924">
            <v>0</v>
          </cell>
          <cell r="AD924">
            <v>1</v>
          </cell>
          <cell r="AE924" t="str">
            <v>OXS</v>
          </cell>
          <cell r="AF924">
            <v>50</v>
          </cell>
          <cell r="AG924" t="str">
            <v>아트인드림</v>
          </cell>
          <cell r="AH924">
            <v>9</v>
          </cell>
          <cell r="AI924" t="str">
            <v>09</v>
          </cell>
          <cell r="AJ924" t="str">
            <v>M</v>
          </cell>
          <cell r="AK924" t="str">
            <v>KR</v>
          </cell>
          <cell r="AL924">
            <v>2</v>
          </cell>
          <cell r="AM924">
            <v>59000</v>
          </cell>
          <cell r="AN924">
            <v>41855</v>
          </cell>
          <cell r="AO924">
            <v>14898.989898989897</v>
          </cell>
          <cell r="AP924">
            <v>12520</v>
          </cell>
          <cell r="AQ924">
            <v>-2378.9898989898975</v>
          </cell>
          <cell r="AR924">
            <v>0</v>
          </cell>
          <cell r="AS924">
            <v>20</v>
          </cell>
          <cell r="AT924">
            <v>0</v>
          </cell>
          <cell r="AU924">
            <v>20</v>
          </cell>
          <cell r="AV924">
            <v>0</v>
          </cell>
          <cell r="AW924">
            <v>12500</v>
          </cell>
        </row>
        <row r="925">
          <cell r="Z925" t="str">
            <v>ELHPTF4833BK</v>
          </cell>
          <cell r="AA925" t="str">
            <v>R1</v>
          </cell>
          <cell r="AB925">
            <v>0.33333333333333331</v>
          </cell>
          <cell r="AC925">
            <v>0</v>
          </cell>
          <cell r="AD925">
            <v>1</v>
          </cell>
          <cell r="AE925" t="str">
            <v>OMM</v>
          </cell>
          <cell r="AF925">
            <v>50</v>
          </cell>
          <cell r="AG925" t="str">
            <v>아트인드림</v>
          </cell>
          <cell r="AH925">
            <v>9</v>
          </cell>
          <cell r="AI925" t="str">
            <v>09</v>
          </cell>
          <cell r="AJ925" t="str">
            <v>M</v>
          </cell>
          <cell r="AK925" t="str">
            <v>KR</v>
          </cell>
          <cell r="AL925">
            <v>2</v>
          </cell>
          <cell r="AM925">
            <v>59000</v>
          </cell>
          <cell r="AN925">
            <v>41855</v>
          </cell>
          <cell r="AO925">
            <v>14898.989898989897</v>
          </cell>
          <cell r="AP925">
            <v>12520</v>
          </cell>
          <cell r="AQ925">
            <v>-2378.9898989898975</v>
          </cell>
          <cell r="AR925">
            <v>0</v>
          </cell>
          <cell r="AS925">
            <v>20</v>
          </cell>
          <cell r="AT925">
            <v>0</v>
          </cell>
          <cell r="AU925">
            <v>20</v>
          </cell>
          <cell r="AV925">
            <v>0</v>
          </cell>
          <cell r="AW925">
            <v>12500</v>
          </cell>
        </row>
        <row r="926">
          <cell r="Z926" t="str">
            <v>ELHPTF4833BK</v>
          </cell>
          <cell r="AA926" t="str">
            <v>R1</v>
          </cell>
          <cell r="AB926">
            <v>0.33333333333333331</v>
          </cell>
          <cell r="AC926">
            <v>0</v>
          </cell>
          <cell r="AD926">
            <v>1</v>
          </cell>
          <cell r="AE926" t="str">
            <v>OXL</v>
          </cell>
          <cell r="AF926">
            <v>50</v>
          </cell>
          <cell r="AG926" t="str">
            <v>아트인드림</v>
          </cell>
          <cell r="AH926">
            <v>9</v>
          </cell>
          <cell r="AI926" t="str">
            <v>09</v>
          </cell>
          <cell r="AJ926" t="str">
            <v>M</v>
          </cell>
          <cell r="AK926" t="str">
            <v>KR</v>
          </cell>
          <cell r="AL926">
            <v>2</v>
          </cell>
          <cell r="AM926">
            <v>59000</v>
          </cell>
          <cell r="AN926">
            <v>41855</v>
          </cell>
          <cell r="AO926">
            <v>14898.989898989897</v>
          </cell>
          <cell r="AP926">
            <v>12520</v>
          </cell>
          <cell r="AQ926">
            <v>-2378.9898989898975</v>
          </cell>
          <cell r="AR926">
            <v>0</v>
          </cell>
          <cell r="AS926">
            <v>20</v>
          </cell>
          <cell r="AT926">
            <v>0</v>
          </cell>
          <cell r="AU926">
            <v>20</v>
          </cell>
          <cell r="AV926">
            <v>0</v>
          </cell>
          <cell r="AW926">
            <v>12500</v>
          </cell>
        </row>
        <row r="927">
          <cell r="Z927" t="str">
            <v>ELHPTF4833BW</v>
          </cell>
          <cell r="AA927" t="str">
            <v>R1</v>
          </cell>
          <cell r="AB927">
            <v>0.33333333333333331</v>
          </cell>
          <cell r="AC927">
            <v>0</v>
          </cell>
          <cell r="AD927">
            <v>1</v>
          </cell>
          <cell r="AE927" t="str">
            <v>OXS</v>
          </cell>
          <cell r="AF927">
            <v>50</v>
          </cell>
          <cell r="AG927" t="str">
            <v>아트인드림</v>
          </cell>
          <cell r="AH927">
            <v>9</v>
          </cell>
          <cell r="AI927" t="str">
            <v>09</v>
          </cell>
          <cell r="AJ927" t="str">
            <v>M</v>
          </cell>
          <cell r="AK927" t="str">
            <v>KR</v>
          </cell>
          <cell r="AL927">
            <v>2</v>
          </cell>
          <cell r="AM927">
            <v>59000</v>
          </cell>
          <cell r="AN927">
            <v>41855</v>
          </cell>
          <cell r="AO927">
            <v>14898.989898989897</v>
          </cell>
          <cell r="AP927">
            <v>12520</v>
          </cell>
          <cell r="AQ927">
            <v>-2378.9898989898975</v>
          </cell>
          <cell r="AR927">
            <v>0</v>
          </cell>
          <cell r="AS927">
            <v>20</v>
          </cell>
          <cell r="AT927">
            <v>0</v>
          </cell>
          <cell r="AU927">
            <v>20</v>
          </cell>
          <cell r="AV927">
            <v>0</v>
          </cell>
          <cell r="AW927">
            <v>12500</v>
          </cell>
        </row>
        <row r="928">
          <cell r="Z928" t="str">
            <v>ELHPTF4833BW</v>
          </cell>
          <cell r="AA928" t="str">
            <v>R1</v>
          </cell>
          <cell r="AB928">
            <v>0.33333333333333331</v>
          </cell>
          <cell r="AC928">
            <v>0</v>
          </cell>
          <cell r="AD928">
            <v>1</v>
          </cell>
          <cell r="AE928" t="str">
            <v>OMM</v>
          </cell>
          <cell r="AF928">
            <v>50</v>
          </cell>
          <cell r="AG928" t="str">
            <v>아트인드림</v>
          </cell>
          <cell r="AH928">
            <v>9</v>
          </cell>
          <cell r="AI928" t="str">
            <v>09</v>
          </cell>
          <cell r="AJ928" t="str">
            <v>M</v>
          </cell>
          <cell r="AK928" t="str">
            <v>KR</v>
          </cell>
          <cell r="AL928">
            <v>2</v>
          </cell>
          <cell r="AM928">
            <v>59000</v>
          </cell>
          <cell r="AN928">
            <v>41855</v>
          </cell>
          <cell r="AO928">
            <v>14898.989898989897</v>
          </cell>
          <cell r="AP928">
            <v>12520</v>
          </cell>
          <cell r="AQ928">
            <v>-2378.9898989898975</v>
          </cell>
          <cell r="AR928">
            <v>0</v>
          </cell>
          <cell r="AS928">
            <v>20</v>
          </cell>
          <cell r="AT928">
            <v>0</v>
          </cell>
          <cell r="AU928">
            <v>20</v>
          </cell>
          <cell r="AV928">
            <v>0</v>
          </cell>
          <cell r="AW928">
            <v>12500</v>
          </cell>
        </row>
        <row r="929">
          <cell r="Z929" t="str">
            <v>ELHPTF4833BW</v>
          </cell>
          <cell r="AA929" t="str">
            <v>R1</v>
          </cell>
          <cell r="AB929">
            <v>0.33333333333333331</v>
          </cell>
          <cell r="AC929">
            <v>0</v>
          </cell>
          <cell r="AD929">
            <v>1</v>
          </cell>
          <cell r="AE929" t="str">
            <v>OXL</v>
          </cell>
          <cell r="AF929">
            <v>50</v>
          </cell>
          <cell r="AG929" t="str">
            <v>아트인드림</v>
          </cell>
          <cell r="AH929">
            <v>9</v>
          </cell>
          <cell r="AI929" t="str">
            <v>09</v>
          </cell>
          <cell r="AJ929" t="str">
            <v>M</v>
          </cell>
          <cell r="AK929" t="str">
            <v>KR</v>
          </cell>
          <cell r="AL929">
            <v>2</v>
          </cell>
          <cell r="AM929">
            <v>59000</v>
          </cell>
          <cell r="AN929">
            <v>41855</v>
          </cell>
          <cell r="AO929">
            <v>14898.989898989897</v>
          </cell>
          <cell r="AP929">
            <v>12520</v>
          </cell>
          <cell r="AQ929">
            <v>-2378.9898989898975</v>
          </cell>
          <cell r="AR929">
            <v>0</v>
          </cell>
          <cell r="AS929">
            <v>20</v>
          </cell>
          <cell r="AT929">
            <v>0</v>
          </cell>
          <cell r="AU929">
            <v>20</v>
          </cell>
          <cell r="AV929">
            <v>0</v>
          </cell>
          <cell r="AW929">
            <v>12500</v>
          </cell>
        </row>
        <row r="930">
          <cell r="Z930" t="str">
            <v>ELHPTF4833RE</v>
          </cell>
          <cell r="AA930" t="str">
            <v>R1</v>
          </cell>
          <cell r="AB930">
            <v>0.33333333333333331</v>
          </cell>
          <cell r="AC930">
            <v>0</v>
          </cell>
          <cell r="AD930">
            <v>1</v>
          </cell>
          <cell r="AE930" t="str">
            <v>OXS</v>
          </cell>
          <cell r="AF930">
            <v>50</v>
          </cell>
          <cell r="AG930" t="str">
            <v>아트인드림</v>
          </cell>
          <cell r="AH930">
            <v>9</v>
          </cell>
          <cell r="AI930" t="str">
            <v>09</v>
          </cell>
          <cell r="AJ930" t="str">
            <v>M</v>
          </cell>
          <cell r="AK930" t="str">
            <v>KR</v>
          </cell>
          <cell r="AL930">
            <v>2</v>
          </cell>
          <cell r="AM930">
            <v>59000</v>
          </cell>
          <cell r="AN930">
            <v>41855</v>
          </cell>
          <cell r="AO930">
            <v>14898.989898989897</v>
          </cell>
          <cell r="AP930">
            <v>12220</v>
          </cell>
          <cell r="AQ930">
            <v>-2678.9898989898975</v>
          </cell>
          <cell r="AR930">
            <v>0</v>
          </cell>
          <cell r="AS930">
            <v>20</v>
          </cell>
          <cell r="AT930">
            <v>0</v>
          </cell>
          <cell r="AU930">
            <v>20</v>
          </cell>
          <cell r="AV930">
            <v>0</v>
          </cell>
          <cell r="AW930">
            <v>12200</v>
          </cell>
        </row>
        <row r="931">
          <cell r="Z931" t="str">
            <v>ELHPTF4833RE</v>
          </cell>
          <cell r="AA931" t="str">
            <v>R1</v>
          </cell>
          <cell r="AB931">
            <v>0.33333333333333331</v>
          </cell>
          <cell r="AC931">
            <v>0</v>
          </cell>
          <cell r="AD931">
            <v>1</v>
          </cell>
          <cell r="AE931" t="str">
            <v>OMM</v>
          </cell>
          <cell r="AF931">
            <v>50</v>
          </cell>
          <cell r="AG931" t="str">
            <v>아트인드림</v>
          </cell>
          <cell r="AH931">
            <v>9</v>
          </cell>
          <cell r="AI931" t="str">
            <v>09</v>
          </cell>
          <cell r="AJ931" t="str">
            <v>M</v>
          </cell>
          <cell r="AK931" t="str">
            <v>KR</v>
          </cell>
          <cell r="AL931">
            <v>2</v>
          </cell>
          <cell r="AM931">
            <v>59000</v>
          </cell>
          <cell r="AN931">
            <v>41855</v>
          </cell>
          <cell r="AO931">
            <v>14898.989898989897</v>
          </cell>
          <cell r="AP931">
            <v>12220</v>
          </cell>
          <cell r="AQ931">
            <v>-2678.9898989898975</v>
          </cell>
          <cell r="AR931">
            <v>0</v>
          </cell>
          <cell r="AS931">
            <v>20</v>
          </cell>
          <cell r="AT931">
            <v>0</v>
          </cell>
          <cell r="AU931">
            <v>20</v>
          </cell>
          <cell r="AV931">
            <v>0</v>
          </cell>
          <cell r="AW931">
            <v>12200</v>
          </cell>
        </row>
        <row r="932">
          <cell r="Z932" t="str">
            <v>ELHPTF4833RE</v>
          </cell>
          <cell r="AA932" t="str">
            <v>R1</v>
          </cell>
          <cell r="AB932">
            <v>0.33333333333333331</v>
          </cell>
          <cell r="AC932">
            <v>0</v>
          </cell>
          <cell r="AD932">
            <v>1</v>
          </cell>
          <cell r="AE932" t="str">
            <v>OXL</v>
          </cell>
          <cell r="AF932">
            <v>50</v>
          </cell>
          <cell r="AG932" t="str">
            <v>아트인드림</v>
          </cell>
          <cell r="AH932">
            <v>9</v>
          </cell>
          <cell r="AI932" t="str">
            <v>09</v>
          </cell>
          <cell r="AJ932" t="str">
            <v>M</v>
          </cell>
          <cell r="AK932" t="str">
            <v>KR</v>
          </cell>
          <cell r="AL932">
            <v>2</v>
          </cell>
          <cell r="AM932">
            <v>59000</v>
          </cell>
          <cell r="AN932">
            <v>41855</v>
          </cell>
          <cell r="AO932">
            <v>14898.989898989897</v>
          </cell>
          <cell r="AP932">
            <v>12220</v>
          </cell>
          <cell r="AQ932">
            <v>-2678.9898989898975</v>
          </cell>
          <cell r="AR932">
            <v>0</v>
          </cell>
          <cell r="AS932">
            <v>20</v>
          </cell>
          <cell r="AT932">
            <v>0</v>
          </cell>
          <cell r="AU932">
            <v>20</v>
          </cell>
          <cell r="AV932">
            <v>0</v>
          </cell>
          <cell r="AW932">
            <v>12200</v>
          </cell>
        </row>
        <row r="933">
          <cell r="Z933" t="str">
            <v/>
          </cell>
          <cell r="AA933" t="str">
            <v>R1</v>
          </cell>
          <cell r="AB933">
            <v>5.9999999999999982</v>
          </cell>
          <cell r="AC933">
            <v>0</v>
          </cell>
          <cell r="AD933">
            <v>1</v>
          </cell>
          <cell r="AI933" t="str">
            <v/>
          </cell>
          <cell r="AL933" t="str">
            <v/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 t="str">
            <v/>
          </cell>
          <cell r="AU933">
            <v>0</v>
          </cell>
          <cell r="AV933">
            <v>0</v>
          </cell>
          <cell r="AW933">
            <v>0</v>
          </cell>
        </row>
        <row r="934">
          <cell r="Z934" t="str">
            <v>ELHHPF4923RE</v>
          </cell>
          <cell r="AA934" t="str">
            <v>R1</v>
          </cell>
          <cell r="AB934">
            <v>0.16666666666666666</v>
          </cell>
          <cell r="AC934">
            <v>0</v>
          </cell>
          <cell r="AD934">
            <v>1</v>
          </cell>
          <cell r="AE934" t="str">
            <v>OXS</v>
          </cell>
          <cell r="AF934">
            <v>100</v>
          </cell>
          <cell r="AG934" t="str">
            <v>EVERGREEN</v>
          </cell>
          <cell r="AH934">
            <v>6</v>
          </cell>
          <cell r="AI934" t="str">
            <v>06</v>
          </cell>
          <cell r="AJ934" t="str">
            <v>M</v>
          </cell>
          <cell r="AK934" t="str">
            <v>CN</v>
          </cell>
          <cell r="AL934">
            <v>1</v>
          </cell>
          <cell r="AM934">
            <v>79000</v>
          </cell>
          <cell r="AN934">
            <v>41855</v>
          </cell>
          <cell r="AO934">
            <v>14363.636363636362</v>
          </cell>
          <cell r="AP934">
            <v>15972.829999999998</v>
          </cell>
          <cell r="AQ934">
            <v>1609.193636363636</v>
          </cell>
          <cell r="AR934">
            <v>0</v>
          </cell>
          <cell r="AS934">
            <v>50</v>
          </cell>
          <cell r="AT934" t="str">
            <v/>
          </cell>
          <cell r="AU934">
            <v>50</v>
          </cell>
          <cell r="AV934">
            <v>12.2</v>
          </cell>
          <cell r="AW934">
            <v>0</v>
          </cell>
        </row>
        <row r="935">
          <cell r="Z935" t="str">
            <v>ELHHPF4923RE</v>
          </cell>
          <cell r="AA935" t="str">
            <v>R1</v>
          </cell>
          <cell r="AB935">
            <v>0.16666666666666666</v>
          </cell>
          <cell r="AC935">
            <v>0</v>
          </cell>
          <cell r="AD935">
            <v>1</v>
          </cell>
          <cell r="AE935" t="str">
            <v>OSS</v>
          </cell>
          <cell r="AF935">
            <v>100</v>
          </cell>
          <cell r="AG935" t="str">
            <v>EVERGREEN</v>
          </cell>
          <cell r="AH935">
            <v>6</v>
          </cell>
          <cell r="AI935" t="str">
            <v>06</v>
          </cell>
          <cell r="AJ935" t="str">
            <v>M</v>
          </cell>
          <cell r="AK935" t="str">
            <v>CN</v>
          </cell>
          <cell r="AL935">
            <v>1</v>
          </cell>
          <cell r="AM935">
            <v>79000</v>
          </cell>
          <cell r="AN935">
            <v>41855</v>
          </cell>
          <cell r="AO935">
            <v>14363.636363636362</v>
          </cell>
          <cell r="AP935">
            <v>15972.829999999998</v>
          </cell>
          <cell r="AQ935">
            <v>1609.193636363636</v>
          </cell>
          <cell r="AR935">
            <v>0</v>
          </cell>
          <cell r="AS935">
            <v>50</v>
          </cell>
          <cell r="AT935" t="str">
            <v/>
          </cell>
          <cell r="AU935">
            <v>50</v>
          </cell>
          <cell r="AV935">
            <v>12.2</v>
          </cell>
          <cell r="AW935">
            <v>0</v>
          </cell>
        </row>
        <row r="936">
          <cell r="Z936" t="str">
            <v>ELHHPF4923RE</v>
          </cell>
          <cell r="AA936" t="str">
            <v>R1</v>
          </cell>
          <cell r="AB936">
            <v>0.16666666666666666</v>
          </cell>
          <cell r="AC936">
            <v>0</v>
          </cell>
          <cell r="AD936">
            <v>1</v>
          </cell>
          <cell r="AE936" t="str">
            <v>OMM</v>
          </cell>
          <cell r="AF936">
            <v>100</v>
          </cell>
          <cell r="AG936" t="str">
            <v>EVERGREEN</v>
          </cell>
          <cell r="AH936">
            <v>6</v>
          </cell>
          <cell r="AI936" t="str">
            <v>06</v>
          </cell>
          <cell r="AJ936" t="str">
            <v>M</v>
          </cell>
          <cell r="AK936" t="str">
            <v>CN</v>
          </cell>
          <cell r="AL936">
            <v>1</v>
          </cell>
          <cell r="AM936">
            <v>79000</v>
          </cell>
          <cell r="AN936">
            <v>41855</v>
          </cell>
          <cell r="AO936">
            <v>14363.636363636362</v>
          </cell>
          <cell r="AP936">
            <v>15972.829999999998</v>
          </cell>
          <cell r="AQ936">
            <v>1609.193636363636</v>
          </cell>
          <cell r="AR936">
            <v>0</v>
          </cell>
          <cell r="AS936">
            <v>50</v>
          </cell>
          <cell r="AT936" t="str">
            <v/>
          </cell>
          <cell r="AU936">
            <v>50</v>
          </cell>
          <cell r="AV936">
            <v>12.2</v>
          </cell>
          <cell r="AW936">
            <v>0</v>
          </cell>
        </row>
        <row r="937">
          <cell r="Z937" t="str">
            <v>ELHHPF4923RE</v>
          </cell>
          <cell r="AA937" t="str">
            <v>R1</v>
          </cell>
          <cell r="AB937">
            <v>0.16666666666666666</v>
          </cell>
          <cell r="AC937">
            <v>0</v>
          </cell>
          <cell r="AD937">
            <v>1</v>
          </cell>
          <cell r="AE937" t="str">
            <v>OLL</v>
          </cell>
          <cell r="AF937">
            <v>50</v>
          </cell>
          <cell r="AG937" t="str">
            <v>EVERGREEN</v>
          </cell>
          <cell r="AH937">
            <v>6</v>
          </cell>
          <cell r="AI937" t="str">
            <v>06</v>
          </cell>
          <cell r="AJ937" t="str">
            <v>M</v>
          </cell>
          <cell r="AK937" t="str">
            <v>CN</v>
          </cell>
          <cell r="AL937">
            <v>1</v>
          </cell>
          <cell r="AM937">
            <v>79000</v>
          </cell>
          <cell r="AN937">
            <v>41855</v>
          </cell>
          <cell r="AO937">
            <v>14363.636363636362</v>
          </cell>
          <cell r="AP937">
            <v>15972.829999999998</v>
          </cell>
          <cell r="AQ937">
            <v>1609.193636363636</v>
          </cell>
          <cell r="AR937">
            <v>0</v>
          </cell>
          <cell r="AS937">
            <v>50</v>
          </cell>
          <cell r="AT937" t="str">
            <v/>
          </cell>
          <cell r="AU937">
            <v>50</v>
          </cell>
          <cell r="AV937">
            <v>12.2</v>
          </cell>
          <cell r="AW937">
            <v>0</v>
          </cell>
        </row>
        <row r="938">
          <cell r="Z938" t="str">
            <v>ELHHPF4923RE</v>
          </cell>
          <cell r="AA938" t="str">
            <v>R1</v>
          </cell>
          <cell r="AB938">
            <v>0.16666666666666666</v>
          </cell>
          <cell r="AC938">
            <v>0</v>
          </cell>
          <cell r="AD938">
            <v>1</v>
          </cell>
          <cell r="AE938" t="str">
            <v>OXL</v>
          </cell>
          <cell r="AF938">
            <v>50</v>
          </cell>
          <cell r="AG938" t="str">
            <v>EVERGREEN</v>
          </cell>
          <cell r="AH938">
            <v>6</v>
          </cell>
          <cell r="AI938" t="str">
            <v>06</v>
          </cell>
          <cell r="AJ938" t="str">
            <v>M</v>
          </cell>
          <cell r="AK938" t="str">
            <v>CN</v>
          </cell>
          <cell r="AL938">
            <v>1</v>
          </cell>
          <cell r="AM938">
            <v>79000</v>
          </cell>
          <cell r="AN938">
            <v>41855</v>
          </cell>
          <cell r="AO938">
            <v>14363.636363636362</v>
          </cell>
          <cell r="AP938">
            <v>15972.829999999998</v>
          </cell>
          <cell r="AQ938">
            <v>1609.193636363636</v>
          </cell>
          <cell r="AR938">
            <v>0</v>
          </cell>
          <cell r="AS938">
            <v>50</v>
          </cell>
          <cell r="AT938" t="str">
            <v/>
          </cell>
          <cell r="AU938">
            <v>50</v>
          </cell>
          <cell r="AV938">
            <v>12.2</v>
          </cell>
          <cell r="AW938">
            <v>0</v>
          </cell>
        </row>
        <row r="939">
          <cell r="Z939" t="str">
            <v>ELHHPF4923RE</v>
          </cell>
          <cell r="AA939" t="str">
            <v>R1</v>
          </cell>
          <cell r="AB939">
            <v>0.16666666666666666</v>
          </cell>
          <cell r="AC939">
            <v>0</v>
          </cell>
          <cell r="AD939">
            <v>1</v>
          </cell>
          <cell r="AE939" t="str">
            <v>XXS</v>
          </cell>
          <cell r="AF939">
            <v>100</v>
          </cell>
          <cell r="AG939" t="str">
            <v>EVERGREEN</v>
          </cell>
          <cell r="AH939">
            <v>6</v>
          </cell>
          <cell r="AI939" t="str">
            <v>06</v>
          </cell>
          <cell r="AJ939" t="str">
            <v>M</v>
          </cell>
          <cell r="AK939" t="str">
            <v>CN</v>
          </cell>
          <cell r="AL939">
            <v>1</v>
          </cell>
          <cell r="AM939">
            <v>79000</v>
          </cell>
          <cell r="AN939">
            <v>41855</v>
          </cell>
          <cell r="AO939">
            <v>14363.636363636362</v>
          </cell>
          <cell r="AP939">
            <v>15972.829999999998</v>
          </cell>
          <cell r="AQ939">
            <v>1609.193636363636</v>
          </cell>
          <cell r="AR939">
            <v>0</v>
          </cell>
          <cell r="AS939">
            <v>50</v>
          </cell>
          <cell r="AT939" t="str">
            <v/>
          </cell>
          <cell r="AU939">
            <v>50</v>
          </cell>
          <cell r="AV939">
            <v>12.2</v>
          </cell>
          <cell r="AW939">
            <v>0</v>
          </cell>
        </row>
        <row r="940">
          <cell r="Z940" t="str">
            <v>ELHTHF4930YE</v>
          </cell>
          <cell r="AA940" t="str">
            <v>R1</v>
          </cell>
          <cell r="AB940">
            <v>0.16666666666666666</v>
          </cell>
          <cell r="AC940">
            <v>0</v>
          </cell>
          <cell r="AD940">
            <v>1</v>
          </cell>
          <cell r="AE940" t="str">
            <v>OXS</v>
          </cell>
          <cell r="AF940">
            <v>100</v>
          </cell>
          <cell r="AG940" t="str">
            <v>EVERGREEN</v>
          </cell>
          <cell r="AH940">
            <v>6</v>
          </cell>
          <cell r="AI940" t="str">
            <v>06</v>
          </cell>
          <cell r="AJ940" t="str">
            <v>M</v>
          </cell>
          <cell r="AK940" t="str">
            <v>CN</v>
          </cell>
          <cell r="AL940">
            <v>1</v>
          </cell>
          <cell r="AM940">
            <v>69000</v>
          </cell>
          <cell r="AN940">
            <v>41855</v>
          </cell>
          <cell r="AO940">
            <v>12545.454545454544</v>
          </cell>
          <cell r="AP940">
            <v>15928.71</v>
          </cell>
          <cell r="AQ940">
            <v>3383.255454545455</v>
          </cell>
          <cell r="AR940">
            <v>0</v>
          </cell>
          <cell r="AS940">
            <v>1050</v>
          </cell>
          <cell r="AT940" t="str">
            <v/>
          </cell>
          <cell r="AU940">
            <v>1050</v>
          </cell>
          <cell r="AV940">
            <v>11.4</v>
          </cell>
          <cell r="AW940">
            <v>0</v>
          </cell>
        </row>
        <row r="941">
          <cell r="Z941" t="str">
            <v>ELHTHF4930YE</v>
          </cell>
          <cell r="AA941" t="str">
            <v>R1</v>
          </cell>
          <cell r="AB941">
            <v>0.16666666666666666</v>
          </cell>
          <cell r="AC941">
            <v>0</v>
          </cell>
          <cell r="AD941">
            <v>1</v>
          </cell>
          <cell r="AE941" t="str">
            <v>OSS</v>
          </cell>
          <cell r="AF941">
            <v>100</v>
          </cell>
          <cell r="AG941" t="str">
            <v>EVERGREEN</v>
          </cell>
          <cell r="AH941">
            <v>6</v>
          </cell>
          <cell r="AI941" t="str">
            <v>06</v>
          </cell>
          <cell r="AJ941" t="str">
            <v>M</v>
          </cell>
          <cell r="AK941" t="str">
            <v>CN</v>
          </cell>
          <cell r="AL941">
            <v>1</v>
          </cell>
          <cell r="AM941">
            <v>69000</v>
          </cell>
          <cell r="AN941">
            <v>41855</v>
          </cell>
          <cell r="AO941">
            <v>12545.454545454544</v>
          </cell>
          <cell r="AP941">
            <v>15928.71</v>
          </cell>
          <cell r="AQ941">
            <v>3383.255454545455</v>
          </cell>
          <cell r="AR941">
            <v>0</v>
          </cell>
          <cell r="AS941">
            <v>1050</v>
          </cell>
          <cell r="AT941" t="str">
            <v/>
          </cell>
          <cell r="AU941">
            <v>1050</v>
          </cell>
          <cell r="AV941">
            <v>11.4</v>
          </cell>
          <cell r="AW941">
            <v>0</v>
          </cell>
        </row>
        <row r="942">
          <cell r="Z942" t="str">
            <v>ELHTHF4930YE</v>
          </cell>
          <cell r="AA942" t="str">
            <v>R1</v>
          </cell>
          <cell r="AB942">
            <v>0.16666666666666666</v>
          </cell>
          <cell r="AC942">
            <v>0</v>
          </cell>
          <cell r="AD942">
            <v>1</v>
          </cell>
          <cell r="AE942" t="str">
            <v>OMM</v>
          </cell>
          <cell r="AF942">
            <v>100</v>
          </cell>
          <cell r="AG942" t="str">
            <v>EVERGREEN</v>
          </cell>
          <cell r="AH942">
            <v>6</v>
          </cell>
          <cell r="AI942" t="str">
            <v>06</v>
          </cell>
          <cell r="AJ942" t="str">
            <v>M</v>
          </cell>
          <cell r="AK942" t="str">
            <v>CN</v>
          </cell>
          <cell r="AL942">
            <v>1</v>
          </cell>
          <cell r="AM942">
            <v>69000</v>
          </cell>
          <cell r="AN942">
            <v>41855</v>
          </cell>
          <cell r="AO942">
            <v>12545.454545454544</v>
          </cell>
          <cell r="AP942">
            <v>15928.71</v>
          </cell>
          <cell r="AQ942">
            <v>3383.255454545455</v>
          </cell>
          <cell r="AR942">
            <v>0</v>
          </cell>
          <cell r="AS942">
            <v>1050</v>
          </cell>
          <cell r="AT942" t="str">
            <v/>
          </cell>
          <cell r="AU942">
            <v>1050</v>
          </cell>
          <cell r="AV942">
            <v>11.4</v>
          </cell>
          <cell r="AW942">
            <v>0</v>
          </cell>
        </row>
        <row r="943">
          <cell r="Z943" t="str">
            <v>ELHTHF4930YE</v>
          </cell>
          <cell r="AA943" t="str">
            <v>R1</v>
          </cell>
          <cell r="AB943">
            <v>0.16666666666666666</v>
          </cell>
          <cell r="AC943">
            <v>0</v>
          </cell>
          <cell r="AD943">
            <v>1</v>
          </cell>
          <cell r="AE943" t="str">
            <v>OLL</v>
          </cell>
          <cell r="AF943">
            <v>50</v>
          </cell>
          <cell r="AG943" t="str">
            <v>EVERGREEN</v>
          </cell>
          <cell r="AH943">
            <v>6</v>
          </cell>
          <cell r="AI943" t="str">
            <v>06</v>
          </cell>
          <cell r="AJ943" t="str">
            <v>M</v>
          </cell>
          <cell r="AK943" t="str">
            <v>CN</v>
          </cell>
          <cell r="AL943">
            <v>1</v>
          </cell>
          <cell r="AM943">
            <v>69000</v>
          </cell>
          <cell r="AN943">
            <v>41855</v>
          </cell>
          <cell r="AO943">
            <v>12545.454545454544</v>
          </cell>
          <cell r="AP943">
            <v>15928.71</v>
          </cell>
          <cell r="AQ943">
            <v>3383.255454545455</v>
          </cell>
          <cell r="AR943">
            <v>0</v>
          </cell>
          <cell r="AS943">
            <v>1050</v>
          </cell>
          <cell r="AT943" t="str">
            <v/>
          </cell>
          <cell r="AU943">
            <v>1050</v>
          </cell>
          <cell r="AV943">
            <v>11.4</v>
          </cell>
          <cell r="AW943">
            <v>0</v>
          </cell>
        </row>
        <row r="944">
          <cell r="Z944" t="str">
            <v>ELHTHF4930YE</v>
          </cell>
          <cell r="AA944" t="str">
            <v>R1</v>
          </cell>
          <cell r="AB944">
            <v>0.16666666666666666</v>
          </cell>
          <cell r="AC944">
            <v>0</v>
          </cell>
          <cell r="AD944">
            <v>1</v>
          </cell>
          <cell r="AE944" t="str">
            <v>OXL</v>
          </cell>
          <cell r="AF944">
            <v>50</v>
          </cell>
          <cell r="AG944" t="str">
            <v>EVERGREEN</v>
          </cell>
          <cell r="AH944">
            <v>6</v>
          </cell>
          <cell r="AI944" t="str">
            <v>06</v>
          </cell>
          <cell r="AJ944" t="str">
            <v>M</v>
          </cell>
          <cell r="AK944" t="str">
            <v>CN</v>
          </cell>
          <cell r="AL944">
            <v>1</v>
          </cell>
          <cell r="AM944">
            <v>69000</v>
          </cell>
          <cell r="AN944">
            <v>41855</v>
          </cell>
          <cell r="AO944">
            <v>12545.454545454544</v>
          </cell>
          <cell r="AP944">
            <v>15928.71</v>
          </cell>
          <cell r="AQ944">
            <v>3383.255454545455</v>
          </cell>
          <cell r="AR944">
            <v>0</v>
          </cell>
          <cell r="AS944">
            <v>1050</v>
          </cell>
          <cell r="AT944" t="str">
            <v/>
          </cell>
          <cell r="AU944">
            <v>1050</v>
          </cell>
          <cell r="AV944">
            <v>11.4</v>
          </cell>
          <cell r="AW944">
            <v>0</v>
          </cell>
        </row>
        <row r="945">
          <cell r="Z945" t="str">
            <v>ELHTHF4930YE</v>
          </cell>
          <cell r="AA945" t="str">
            <v>R1</v>
          </cell>
          <cell r="AB945">
            <v>0.16666666666666666</v>
          </cell>
          <cell r="AC945">
            <v>0</v>
          </cell>
          <cell r="AD945">
            <v>1</v>
          </cell>
          <cell r="AE945" t="str">
            <v>XXS</v>
          </cell>
          <cell r="AF945">
            <v>100</v>
          </cell>
          <cell r="AG945" t="str">
            <v>EVERGREEN</v>
          </cell>
          <cell r="AH945">
            <v>6</v>
          </cell>
          <cell r="AI945" t="str">
            <v>06</v>
          </cell>
          <cell r="AJ945" t="str">
            <v>M</v>
          </cell>
          <cell r="AK945" t="str">
            <v>CN</v>
          </cell>
          <cell r="AL945">
            <v>1</v>
          </cell>
          <cell r="AM945">
            <v>69000</v>
          </cell>
          <cell r="AN945">
            <v>41855</v>
          </cell>
          <cell r="AO945">
            <v>12545.454545454544</v>
          </cell>
          <cell r="AP945">
            <v>15928.71</v>
          </cell>
          <cell r="AQ945">
            <v>3383.255454545455</v>
          </cell>
          <cell r="AR945">
            <v>0</v>
          </cell>
          <cell r="AS945">
            <v>1050</v>
          </cell>
          <cell r="AT945" t="str">
            <v/>
          </cell>
          <cell r="AU945">
            <v>1050</v>
          </cell>
          <cell r="AV945">
            <v>11.4</v>
          </cell>
          <cell r="AW945">
            <v>0</v>
          </cell>
        </row>
        <row r="946">
          <cell r="Z946" t="str">
            <v/>
          </cell>
          <cell r="AA946" t="str">
            <v>R1</v>
          </cell>
          <cell r="AB946">
            <v>2</v>
          </cell>
          <cell r="AC946">
            <v>0</v>
          </cell>
          <cell r="AI946" t="str">
            <v/>
          </cell>
          <cell r="AL946" t="str">
            <v/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 t="str">
            <v/>
          </cell>
          <cell r="AU946">
            <v>0</v>
          </cell>
          <cell r="AV946">
            <v>0</v>
          </cell>
          <cell r="AW946">
            <v>0</v>
          </cell>
        </row>
        <row r="947">
          <cell r="Z947" t="str">
            <v>ELHPTF4986BK</v>
          </cell>
          <cell r="AA947" t="str">
            <v>R1</v>
          </cell>
          <cell r="AB947">
            <v>0.33333333333333331</v>
          </cell>
          <cell r="AC947">
            <v>0</v>
          </cell>
          <cell r="AD947">
            <v>1</v>
          </cell>
          <cell r="AE947" t="str">
            <v>OXS</v>
          </cell>
          <cell r="AF947">
            <v>100</v>
          </cell>
          <cell r="AG947" t="str">
            <v>아트인드림</v>
          </cell>
          <cell r="AH947">
            <v>10</v>
          </cell>
          <cell r="AI947">
            <v>10</v>
          </cell>
          <cell r="AJ947" t="str">
            <v>M</v>
          </cell>
          <cell r="AK947" t="str">
            <v>KR</v>
          </cell>
          <cell r="AL947">
            <v>2</v>
          </cell>
          <cell r="AM947">
            <v>69000</v>
          </cell>
          <cell r="AN947">
            <v>41855</v>
          </cell>
          <cell r="AO947">
            <v>17424.24242424242</v>
          </cell>
          <cell r="AP947">
            <v>17220</v>
          </cell>
          <cell r="AQ947">
            <v>-204.24242424242038</v>
          </cell>
          <cell r="AR947">
            <v>0</v>
          </cell>
          <cell r="AS947">
            <v>20</v>
          </cell>
          <cell r="AT947" t="str">
            <v/>
          </cell>
          <cell r="AU947">
            <v>20</v>
          </cell>
          <cell r="AV947">
            <v>0</v>
          </cell>
          <cell r="AW947">
            <v>17200</v>
          </cell>
        </row>
        <row r="948">
          <cell r="Z948" t="str">
            <v>ELHPTF4986BK</v>
          </cell>
          <cell r="AA948" t="str">
            <v>R1</v>
          </cell>
          <cell r="AB948">
            <v>0.33333333333333331</v>
          </cell>
          <cell r="AC948">
            <v>0</v>
          </cell>
          <cell r="AD948">
            <v>1</v>
          </cell>
          <cell r="AE948" t="str">
            <v>OMM</v>
          </cell>
          <cell r="AF948">
            <v>100</v>
          </cell>
          <cell r="AG948" t="str">
            <v>아트인드림</v>
          </cell>
          <cell r="AH948">
            <v>10</v>
          </cell>
          <cell r="AI948">
            <v>10</v>
          </cell>
          <cell r="AJ948" t="str">
            <v>M</v>
          </cell>
          <cell r="AK948" t="str">
            <v>KR</v>
          </cell>
          <cell r="AL948">
            <v>2</v>
          </cell>
          <cell r="AM948">
            <v>69000</v>
          </cell>
          <cell r="AN948">
            <v>41855</v>
          </cell>
          <cell r="AO948">
            <v>17424.24242424242</v>
          </cell>
          <cell r="AP948">
            <v>17220</v>
          </cell>
          <cell r="AQ948">
            <v>-204.24242424242038</v>
          </cell>
          <cell r="AR948">
            <v>0</v>
          </cell>
          <cell r="AS948">
            <v>20</v>
          </cell>
          <cell r="AT948" t="str">
            <v/>
          </cell>
          <cell r="AU948">
            <v>20</v>
          </cell>
          <cell r="AV948">
            <v>0</v>
          </cell>
          <cell r="AW948">
            <v>17200</v>
          </cell>
        </row>
        <row r="949">
          <cell r="Z949" t="str">
            <v>ELHPTF4986BK</v>
          </cell>
          <cell r="AA949" t="str">
            <v>R1</v>
          </cell>
          <cell r="AB949">
            <v>0.33333333333333331</v>
          </cell>
          <cell r="AC949">
            <v>0</v>
          </cell>
          <cell r="AD949">
            <v>1</v>
          </cell>
          <cell r="AE949" t="str">
            <v>OXL</v>
          </cell>
          <cell r="AF949">
            <v>100</v>
          </cell>
          <cell r="AG949" t="str">
            <v>아트인드림</v>
          </cell>
          <cell r="AH949">
            <v>10</v>
          </cell>
          <cell r="AI949">
            <v>10</v>
          </cell>
          <cell r="AJ949" t="str">
            <v>M</v>
          </cell>
          <cell r="AK949" t="str">
            <v>KR</v>
          </cell>
          <cell r="AL949">
            <v>2</v>
          </cell>
          <cell r="AM949">
            <v>69000</v>
          </cell>
          <cell r="AN949">
            <v>41855</v>
          </cell>
          <cell r="AO949">
            <v>17424.24242424242</v>
          </cell>
          <cell r="AP949">
            <v>17220</v>
          </cell>
          <cell r="AQ949">
            <v>-204.24242424242038</v>
          </cell>
          <cell r="AR949">
            <v>0</v>
          </cell>
          <cell r="AS949">
            <v>20</v>
          </cell>
          <cell r="AT949" t="str">
            <v/>
          </cell>
          <cell r="AU949">
            <v>20</v>
          </cell>
          <cell r="AV949">
            <v>0</v>
          </cell>
          <cell r="AW949">
            <v>17200</v>
          </cell>
        </row>
        <row r="950">
          <cell r="Z950" t="str">
            <v>ELHPTF4987KH</v>
          </cell>
          <cell r="AA950" t="str">
            <v>R1</v>
          </cell>
          <cell r="AB950">
            <v>0.33333333333333331</v>
          </cell>
          <cell r="AC950">
            <v>0</v>
          </cell>
          <cell r="AD950">
            <v>1</v>
          </cell>
          <cell r="AE950" t="str">
            <v>OXS</v>
          </cell>
          <cell r="AF950">
            <v>100</v>
          </cell>
          <cell r="AG950" t="str">
            <v>아트인드림</v>
          </cell>
          <cell r="AH950">
            <v>10</v>
          </cell>
          <cell r="AI950">
            <v>10</v>
          </cell>
          <cell r="AJ950" t="str">
            <v>M</v>
          </cell>
          <cell r="AK950" t="str">
            <v>KR</v>
          </cell>
          <cell r="AL950">
            <v>2</v>
          </cell>
          <cell r="AM950">
            <v>69000</v>
          </cell>
          <cell r="AN950">
            <v>41855</v>
          </cell>
          <cell r="AO950">
            <v>17424.24242424242</v>
          </cell>
          <cell r="AP950">
            <v>16520</v>
          </cell>
          <cell r="AQ950">
            <v>-904.24242424242038</v>
          </cell>
          <cell r="AR950">
            <v>0</v>
          </cell>
          <cell r="AS950">
            <v>20</v>
          </cell>
          <cell r="AT950" t="str">
            <v/>
          </cell>
          <cell r="AU950">
            <v>20</v>
          </cell>
          <cell r="AV950">
            <v>0</v>
          </cell>
          <cell r="AW950">
            <v>16500</v>
          </cell>
        </row>
        <row r="951">
          <cell r="Z951" t="str">
            <v>ELHPTF4987KH</v>
          </cell>
          <cell r="AA951" t="str">
            <v>R1</v>
          </cell>
          <cell r="AB951">
            <v>0.33333333333333331</v>
          </cell>
          <cell r="AC951">
            <v>0</v>
          </cell>
          <cell r="AD951">
            <v>1</v>
          </cell>
          <cell r="AE951" t="str">
            <v>OMM</v>
          </cell>
          <cell r="AF951">
            <v>100</v>
          </cell>
          <cell r="AG951" t="str">
            <v>아트인드림</v>
          </cell>
          <cell r="AH951">
            <v>10</v>
          </cell>
          <cell r="AI951">
            <v>10</v>
          </cell>
          <cell r="AJ951" t="str">
            <v>M</v>
          </cell>
          <cell r="AK951" t="str">
            <v>KR</v>
          </cell>
          <cell r="AL951">
            <v>2</v>
          </cell>
          <cell r="AM951">
            <v>69000</v>
          </cell>
          <cell r="AN951">
            <v>41855</v>
          </cell>
          <cell r="AO951">
            <v>17424.24242424242</v>
          </cell>
          <cell r="AP951">
            <v>16520</v>
          </cell>
          <cell r="AQ951">
            <v>-904.24242424242038</v>
          </cell>
          <cell r="AR951">
            <v>0</v>
          </cell>
          <cell r="AS951">
            <v>20</v>
          </cell>
          <cell r="AT951" t="str">
            <v/>
          </cell>
          <cell r="AU951">
            <v>20</v>
          </cell>
          <cell r="AV951">
            <v>0</v>
          </cell>
          <cell r="AW951">
            <v>16500</v>
          </cell>
        </row>
        <row r="952">
          <cell r="Z952" t="str">
            <v>ELHPTF4987KH</v>
          </cell>
          <cell r="AA952" t="str">
            <v>R1</v>
          </cell>
          <cell r="AB952">
            <v>0.33333333333333331</v>
          </cell>
          <cell r="AC952">
            <v>0</v>
          </cell>
          <cell r="AD952">
            <v>1</v>
          </cell>
          <cell r="AE952" t="str">
            <v>OXL</v>
          </cell>
          <cell r="AF952">
            <v>100</v>
          </cell>
          <cell r="AG952" t="str">
            <v>아트인드림</v>
          </cell>
          <cell r="AH952">
            <v>10</v>
          </cell>
          <cell r="AI952">
            <v>10</v>
          </cell>
          <cell r="AJ952" t="str">
            <v>M</v>
          </cell>
          <cell r="AK952" t="str">
            <v>KR</v>
          </cell>
          <cell r="AL952">
            <v>2</v>
          </cell>
          <cell r="AM952">
            <v>69000</v>
          </cell>
          <cell r="AN952">
            <v>41855</v>
          </cell>
          <cell r="AO952">
            <v>17424.24242424242</v>
          </cell>
          <cell r="AP952">
            <v>16520</v>
          </cell>
          <cell r="AQ952">
            <v>-904.24242424242038</v>
          </cell>
          <cell r="AR952">
            <v>0</v>
          </cell>
          <cell r="AS952">
            <v>20</v>
          </cell>
          <cell r="AT952" t="str">
            <v/>
          </cell>
          <cell r="AU952">
            <v>20</v>
          </cell>
          <cell r="AV952">
            <v>0</v>
          </cell>
          <cell r="AW952">
            <v>16500</v>
          </cell>
        </row>
        <row r="953">
          <cell r="Z953" t="str">
            <v/>
          </cell>
          <cell r="AA953" t="str">
            <v>R1</v>
          </cell>
          <cell r="AB953">
            <v>1.9999999999999998</v>
          </cell>
          <cell r="AC953">
            <v>0</v>
          </cell>
          <cell r="AI953" t="str">
            <v/>
          </cell>
          <cell r="AL953" t="str">
            <v/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 t="str">
            <v/>
          </cell>
          <cell r="AU953">
            <v>0</v>
          </cell>
          <cell r="AV953">
            <v>0</v>
          </cell>
          <cell r="AW953">
            <v>0</v>
          </cell>
        </row>
        <row r="954">
          <cell r="Z954" t="str">
            <v>ELHHPF4924YE</v>
          </cell>
          <cell r="AA954" t="str">
            <v>R1</v>
          </cell>
          <cell r="AB954">
            <v>0.16666666666666666</v>
          </cell>
          <cell r="AC954">
            <v>0</v>
          </cell>
          <cell r="AD954">
            <v>1</v>
          </cell>
          <cell r="AE954" t="str">
            <v>OXS</v>
          </cell>
          <cell r="AF954">
            <v>100</v>
          </cell>
          <cell r="AG954" t="str">
            <v>대경</v>
          </cell>
          <cell r="AH954">
            <v>6</v>
          </cell>
          <cell r="AI954" t="str">
            <v>06</v>
          </cell>
          <cell r="AJ954" t="str">
            <v>M</v>
          </cell>
          <cell r="AK954" t="str">
            <v>IN</v>
          </cell>
          <cell r="AL954">
            <v>1</v>
          </cell>
          <cell r="AM954">
            <v>99000</v>
          </cell>
          <cell r="AN954">
            <v>41855</v>
          </cell>
          <cell r="AO954">
            <v>20000</v>
          </cell>
          <cell r="AP954">
            <v>21098.75</v>
          </cell>
          <cell r="AQ954">
            <v>1098.75</v>
          </cell>
          <cell r="AR954">
            <v>0</v>
          </cell>
          <cell r="AS954">
            <v>20</v>
          </cell>
          <cell r="AT954" t="str">
            <v/>
          </cell>
          <cell r="AU954">
            <v>20</v>
          </cell>
          <cell r="AV954">
            <v>18.25</v>
          </cell>
          <cell r="AW954">
            <v>0</v>
          </cell>
        </row>
        <row r="955">
          <cell r="Z955" t="str">
            <v>ELHHPF4924YE</v>
          </cell>
          <cell r="AA955" t="str">
            <v>R1</v>
          </cell>
          <cell r="AB955">
            <v>0.16666666666666666</v>
          </cell>
          <cell r="AC955">
            <v>0</v>
          </cell>
          <cell r="AD955">
            <v>1</v>
          </cell>
          <cell r="AE955" t="str">
            <v>OSS</v>
          </cell>
          <cell r="AF955">
            <v>100</v>
          </cell>
          <cell r="AG955" t="str">
            <v>대경</v>
          </cell>
          <cell r="AH955">
            <v>6</v>
          </cell>
          <cell r="AI955" t="str">
            <v>06</v>
          </cell>
          <cell r="AJ955" t="str">
            <v>M</v>
          </cell>
          <cell r="AK955" t="str">
            <v>IN</v>
          </cell>
          <cell r="AL955">
            <v>1</v>
          </cell>
          <cell r="AM955">
            <v>99000</v>
          </cell>
          <cell r="AN955">
            <v>41855</v>
          </cell>
          <cell r="AO955">
            <v>20000</v>
          </cell>
          <cell r="AP955">
            <v>21098.75</v>
          </cell>
          <cell r="AQ955">
            <v>1098.75</v>
          </cell>
          <cell r="AR955">
            <v>0</v>
          </cell>
          <cell r="AS955">
            <v>20</v>
          </cell>
          <cell r="AT955" t="str">
            <v/>
          </cell>
          <cell r="AU955">
            <v>20</v>
          </cell>
          <cell r="AV955">
            <v>18.25</v>
          </cell>
          <cell r="AW955">
            <v>0</v>
          </cell>
        </row>
        <row r="956">
          <cell r="Z956" t="str">
            <v>ELHHPF4924YE</v>
          </cell>
          <cell r="AA956" t="str">
            <v>R1</v>
          </cell>
          <cell r="AB956">
            <v>0.16666666666666666</v>
          </cell>
          <cell r="AC956">
            <v>0</v>
          </cell>
          <cell r="AD956">
            <v>1</v>
          </cell>
          <cell r="AE956" t="str">
            <v>OMM</v>
          </cell>
          <cell r="AF956">
            <v>50</v>
          </cell>
          <cell r="AG956" t="str">
            <v>대경</v>
          </cell>
          <cell r="AH956">
            <v>6</v>
          </cell>
          <cell r="AI956" t="str">
            <v>06</v>
          </cell>
          <cell r="AJ956" t="str">
            <v>M</v>
          </cell>
          <cell r="AK956" t="str">
            <v>IN</v>
          </cell>
          <cell r="AL956">
            <v>1</v>
          </cell>
          <cell r="AM956">
            <v>99000</v>
          </cell>
          <cell r="AN956">
            <v>41855</v>
          </cell>
          <cell r="AO956">
            <v>20000</v>
          </cell>
          <cell r="AP956">
            <v>21098.75</v>
          </cell>
          <cell r="AQ956">
            <v>1098.75</v>
          </cell>
          <cell r="AR956">
            <v>0</v>
          </cell>
          <cell r="AS956">
            <v>20</v>
          </cell>
          <cell r="AT956" t="str">
            <v/>
          </cell>
          <cell r="AU956">
            <v>20</v>
          </cell>
          <cell r="AV956">
            <v>18.25</v>
          </cell>
          <cell r="AW956">
            <v>0</v>
          </cell>
        </row>
        <row r="957">
          <cell r="Z957" t="str">
            <v>ELHHPF4924YE</v>
          </cell>
          <cell r="AA957" t="str">
            <v>R1</v>
          </cell>
          <cell r="AB957">
            <v>0.16666666666666666</v>
          </cell>
          <cell r="AC957">
            <v>0</v>
          </cell>
          <cell r="AD957">
            <v>1</v>
          </cell>
          <cell r="AE957" t="str">
            <v>OLL</v>
          </cell>
          <cell r="AF957">
            <v>50</v>
          </cell>
          <cell r="AG957" t="str">
            <v>대경</v>
          </cell>
          <cell r="AH957">
            <v>6</v>
          </cell>
          <cell r="AI957" t="str">
            <v>06</v>
          </cell>
          <cell r="AJ957" t="str">
            <v>M</v>
          </cell>
          <cell r="AK957" t="str">
            <v>IN</v>
          </cell>
          <cell r="AL957">
            <v>1</v>
          </cell>
          <cell r="AM957">
            <v>99000</v>
          </cell>
          <cell r="AN957">
            <v>41855</v>
          </cell>
          <cell r="AO957">
            <v>20000</v>
          </cell>
          <cell r="AP957">
            <v>21098.75</v>
          </cell>
          <cell r="AQ957">
            <v>1098.75</v>
          </cell>
          <cell r="AR957">
            <v>0</v>
          </cell>
          <cell r="AS957">
            <v>20</v>
          </cell>
          <cell r="AT957" t="str">
            <v/>
          </cell>
          <cell r="AU957">
            <v>20</v>
          </cell>
          <cell r="AV957">
            <v>18.25</v>
          </cell>
          <cell r="AW957">
            <v>0</v>
          </cell>
        </row>
        <row r="958">
          <cell r="Z958" t="str">
            <v>ELHHPF4924YE</v>
          </cell>
          <cell r="AA958" t="str">
            <v>R1</v>
          </cell>
          <cell r="AB958">
            <v>0.16666666666666666</v>
          </cell>
          <cell r="AC958">
            <v>0</v>
          </cell>
          <cell r="AD958">
            <v>1</v>
          </cell>
          <cell r="AE958" t="str">
            <v>OXL</v>
          </cell>
          <cell r="AF958">
            <v>50</v>
          </cell>
          <cell r="AG958" t="str">
            <v>대경</v>
          </cell>
          <cell r="AH958">
            <v>6</v>
          </cell>
          <cell r="AI958" t="str">
            <v>06</v>
          </cell>
          <cell r="AJ958" t="str">
            <v>M</v>
          </cell>
          <cell r="AK958" t="str">
            <v>IN</v>
          </cell>
          <cell r="AL958">
            <v>1</v>
          </cell>
          <cell r="AM958">
            <v>99000</v>
          </cell>
          <cell r="AN958">
            <v>41855</v>
          </cell>
          <cell r="AO958">
            <v>20000</v>
          </cell>
          <cell r="AP958">
            <v>21098.75</v>
          </cell>
          <cell r="AQ958">
            <v>1098.75</v>
          </cell>
          <cell r="AR958">
            <v>0</v>
          </cell>
          <cell r="AS958">
            <v>20</v>
          </cell>
          <cell r="AT958" t="str">
            <v/>
          </cell>
          <cell r="AU958">
            <v>20</v>
          </cell>
          <cell r="AV958">
            <v>18.25</v>
          </cell>
          <cell r="AW958">
            <v>0</v>
          </cell>
        </row>
        <row r="959">
          <cell r="Z959" t="str">
            <v>ELHHPF4924YE</v>
          </cell>
          <cell r="AA959" t="str">
            <v>R1</v>
          </cell>
          <cell r="AB959">
            <v>0.16666666666666666</v>
          </cell>
          <cell r="AC959">
            <v>0</v>
          </cell>
          <cell r="AD959">
            <v>1</v>
          </cell>
          <cell r="AE959" t="str">
            <v>XXS</v>
          </cell>
          <cell r="AF959">
            <v>100</v>
          </cell>
          <cell r="AG959" t="str">
            <v>대경</v>
          </cell>
          <cell r="AH959">
            <v>6</v>
          </cell>
          <cell r="AI959" t="str">
            <v>06</v>
          </cell>
          <cell r="AJ959" t="str">
            <v>M</v>
          </cell>
          <cell r="AK959" t="str">
            <v>IN</v>
          </cell>
          <cell r="AL959">
            <v>1</v>
          </cell>
          <cell r="AM959">
            <v>99000</v>
          </cell>
          <cell r="AN959">
            <v>41855</v>
          </cell>
          <cell r="AO959">
            <v>20000</v>
          </cell>
          <cell r="AP959">
            <v>21098.75</v>
          </cell>
          <cell r="AQ959">
            <v>1098.75</v>
          </cell>
          <cell r="AR959">
            <v>0</v>
          </cell>
          <cell r="AS959">
            <v>20</v>
          </cell>
          <cell r="AT959" t="str">
            <v/>
          </cell>
          <cell r="AU959">
            <v>20</v>
          </cell>
          <cell r="AV959">
            <v>18.25</v>
          </cell>
          <cell r="AW959">
            <v>0</v>
          </cell>
        </row>
        <row r="960">
          <cell r="Z960" t="str">
            <v>ELHHPF4926GY</v>
          </cell>
          <cell r="AA960" t="str">
            <v>R1</v>
          </cell>
          <cell r="AB960">
            <v>0.16666666666666666</v>
          </cell>
          <cell r="AC960">
            <v>0</v>
          </cell>
          <cell r="AD960">
            <v>1</v>
          </cell>
          <cell r="AE960" t="str">
            <v>OXS</v>
          </cell>
          <cell r="AF960">
            <v>100</v>
          </cell>
          <cell r="AG960" t="str">
            <v>대경</v>
          </cell>
          <cell r="AH960">
            <v>6</v>
          </cell>
          <cell r="AI960" t="str">
            <v>06</v>
          </cell>
          <cell r="AJ960" t="str">
            <v>M</v>
          </cell>
          <cell r="AK960" t="str">
            <v>IN</v>
          </cell>
          <cell r="AL960">
            <v>1</v>
          </cell>
          <cell r="AM960">
            <v>99000</v>
          </cell>
          <cell r="AN960">
            <v>41855</v>
          </cell>
          <cell r="AO960">
            <v>20000</v>
          </cell>
          <cell r="AP960">
            <v>19712.75</v>
          </cell>
          <cell r="AQ960">
            <v>-287.25</v>
          </cell>
          <cell r="AR960">
            <v>0</v>
          </cell>
          <cell r="AS960">
            <v>20</v>
          </cell>
          <cell r="AT960" t="str">
            <v/>
          </cell>
          <cell r="AU960">
            <v>20</v>
          </cell>
          <cell r="AV960">
            <v>17.05</v>
          </cell>
          <cell r="AW960">
            <v>0</v>
          </cell>
        </row>
        <row r="961">
          <cell r="Z961" t="str">
            <v>ELHHPF4926GY</v>
          </cell>
          <cell r="AA961" t="str">
            <v>R1</v>
          </cell>
          <cell r="AB961">
            <v>0.16666666666666666</v>
          </cell>
          <cell r="AC961">
            <v>0</v>
          </cell>
          <cell r="AD961">
            <v>1</v>
          </cell>
          <cell r="AE961" t="str">
            <v>OSS</v>
          </cell>
          <cell r="AF961">
            <v>100</v>
          </cell>
          <cell r="AG961" t="str">
            <v>대경</v>
          </cell>
          <cell r="AH961">
            <v>6</v>
          </cell>
          <cell r="AI961" t="str">
            <v>06</v>
          </cell>
          <cell r="AJ961" t="str">
            <v>M</v>
          </cell>
          <cell r="AK961" t="str">
            <v>IN</v>
          </cell>
          <cell r="AL961">
            <v>1</v>
          </cell>
          <cell r="AM961">
            <v>99000</v>
          </cell>
          <cell r="AN961">
            <v>41855</v>
          </cell>
          <cell r="AO961">
            <v>20000</v>
          </cell>
          <cell r="AP961">
            <v>19712.75</v>
          </cell>
          <cell r="AQ961">
            <v>-287.25</v>
          </cell>
          <cell r="AR961">
            <v>0</v>
          </cell>
          <cell r="AS961">
            <v>20</v>
          </cell>
          <cell r="AT961" t="str">
            <v/>
          </cell>
          <cell r="AU961">
            <v>20</v>
          </cell>
          <cell r="AV961">
            <v>17.05</v>
          </cell>
          <cell r="AW961">
            <v>0</v>
          </cell>
        </row>
        <row r="962">
          <cell r="Z962" t="str">
            <v>ELHHPF4926GY</v>
          </cell>
          <cell r="AA962" t="str">
            <v>R1</v>
          </cell>
          <cell r="AB962">
            <v>0.16666666666666666</v>
          </cell>
          <cell r="AC962">
            <v>0</v>
          </cell>
          <cell r="AD962">
            <v>1</v>
          </cell>
          <cell r="AE962" t="str">
            <v>OMM</v>
          </cell>
          <cell r="AF962">
            <v>50</v>
          </cell>
          <cell r="AG962" t="str">
            <v>대경</v>
          </cell>
          <cell r="AH962">
            <v>6</v>
          </cell>
          <cell r="AI962" t="str">
            <v>06</v>
          </cell>
          <cell r="AJ962" t="str">
            <v>M</v>
          </cell>
          <cell r="AK962" t="str">
            <v>IN</v>
          </cell>
          <cell r="AL962">
            <v>1</v>
          </cell>
          <cell r="AM962">
            <v>99000</v>
          </cell>
          <cell r="AN962">
            <v>41855</v>
          </cell>
          <cell r="AO962">
            <v>20000</v>
          </cell>
          <cell r="AP962">
            <v>19712.75</v>
          </cell>
          <cell r="AQ962">
            <v>-287.25</v>
          </cell>
          <cell r="AR962">
            <v>0</v>
          </cell>
          <cell r="AS962">
            <v>20</v>
          </cell>
          <cell r="AT962" t="str">
            <v/>
          </cell>
          <cell r="AU962">
            <v>20</v>
          </cell>
          <cell r="AV962">
            <v>17.05</v>
          </cell>
          <cell r="AW962">
            <v>0</v>
          </cell>
        </row>
        <row r="963">
          <cell r="Z963" t="str">
            <v>ELHHPF4926GY</v>
          </cell>
          <cell r="AA963" t="str">
            <v>R1</v>
          </cell>
          <cell r="AB963">
            <v>0.16666666666666666</v>
          </cell>
          <cell r="AC963">
            <v>0</v>
          </cell>
          <cell r="AD963">
            <v>1</v>
          </cell>
          <cell r="AE963" t="str">
            <v>OLL</v>
          </cell>
          <cell r="AF963">
            <v>50</v>
          </cell>
          <cell r="AG963" t="str">
            <v>대경</v>
          </cell>
          <cell r="AH963">
            <v>6</v>
          </cell>
          <cell r="AI963" t="str">
            <v>06</v>
          </cell>
          <cell r="AJ963" t="str">
            <v>M</v>
          </cell>
          <cell r="AK963" t="str">
            <v>IN</v>
          </cell>
          <cell r="AL963">
            <v>1</v>
          </cell>
          <cell r="AM963">
            <v>99000</v>
          </cell>
          <cell r="AN963">
            <v>41855</v>
          </cell>
          <cell r="AO963">
            <v>20000</v>
          </cell>
          <cell r="AP963">
            <v>19712.75</v>
          </cell>
          <cell r="AQ963">
            <v>-287.25</v>
          </cell>
          <cell r="AR963">
            <v>0</v>
          </cell>
          <cell r="AS963">
            <v>20</v>
          </cell>
          <cell r="AT963" t="str">
            <v/>
          </cell>
          <cell r="AU963">
            <v>20</v>
          </cell>
          <cell r="AV963">
            <v>17.05</v>
          </cell>
          <cell r="AW963">
            <v>0</v>
          </cell>
        </row>
        <row r="964">
          <cell r="Z964" t="str">
            <v>ELHHPF4926GY</v>
          </cell>
          <cell r="AA964" t="str">
            <v>R1</v>
          </cell>
          <cell r="AB964">
            <v>0.16666666666666666</v>
          </cell>
          <cell r="AC964">
            <v>0</v>
          </cell>
          <cell r="AD964">
            <v>1</v>
          </cell>
          <cell r="AE964" t="str">
            <v>OXL</v>
          </cell>
          <cell r="AF964">
            <v>50</v>
          </cell>
          <cell r="AG964" t="str">
            <v>대경</v>
          </cell>
          <cell r="AH964">
            <v>6</v>
          </cell>
          <cell r="AI964" t="str">
            <v>06</v>
          </cell>
          <cell r="AJ964" t="str">
            <v>M</v>
          </cell>
          <cell r="AK964" t="str">
            <v>IN</v>
          </cell>
          <cell r="AL964">
            <v>1</v>
          </cell>
          <cell r="AM964">
            <v>99000</v>
          </cell>
          <cell r="AN964">
            <v>41855</v>
          </cell>
          <cell r="AO964">
            <v>20000</v>
          </cell>
          <cell r="AP964">
            <v>19712.75</v>
          </cell>
          <cell r="AQ964">
            <v>-287.25</v>
          </cell>
          <cell r="AR964">
            <v>0</v>
          </cell>
          <cell r="AS964">
            <v>20</v>
          </cell>
          <cell r="AT964" t="str">
            <v/>
          </cell>
          <cell r="AU964">
            <v>20</v>
          </cell>
          <cell r="AV964">
            <v>17.05</v>
          </cell>
          <cell r="AW964">
            <v>0</v>
          </cell>
        </row>
        <row r="965">
          <cell r="Z965" t="str">
            <v>ELHHPF4926GY</v>
          </cell>
          <cell r="AA965" t="str">
            <v>R1</v>
          </cell>
          <cell r="AB965">
            <v>0.16666666666666666</v>
          </cell>
          <cell r="AC965">
            <v>0</v>
          </cell>
          <cell r="AD965">
            <v>1</v>
          </cell>
          <cell r="AE965" t="str">
            <v>XXS</v>
          </cell>
          <cell r="AF965">
            <v>50</v>
          </cell>
          <cell r="AG965" t="str">
            <v>대경</v>
          </cell>
          <cell r="AH965">
            <v>6</v>
          </cell>
          <cell r="AI965" t="str">
            <v>06</v>
          </cell>
          <cell r="AJ965" t="str">
            <v>M</v>
          </cell>
          <cell r="AK965" t="str">
            <v>IN</v>
          </cell>
          <cell r="AL965">
            <v>1</v>
          </cell>
          <cell r="AM965">
            <v>99000</v>
          </cell>
          <cell r="AN965">
            <v>41855</v>
          </cell>
          <cell r="AO965">
            <v>20000</v>
          </cell>
          <cell r="AP965">
            <v>19712.75</v>
          </cell>
          <cell r="AQ965">
            <v>-287.25</v>
          </cell>
          <cell r="AR965">
            <v>0</v>
          </cell>
          <cell r="AS965">
            <v>20</v>
          </cell>
          <cell r="AT965" t="str">
            <v/>
          </cell>
          <cell r="AU965">
            <v>20</v>
          </cell>
          <cell r="AV965">
            <v>17.05</v>
          </cell>
          <cell r="AW965">
            <v>0</v>
          </cell>
        </row>
        <row r="966">
          <cell r="Z966" t="str">
            <v>ELHJPF4928BL</v>
          </cell>
          <cell r="AA966" t="str">
            <v>R1</v>
          </cell>
          <cell r="AB966">
            <v>0.16666666666666666</v>
          </cell>
          <cell r="AC966">
            <v>0</v>
          </cell>
          <cell r="AD966">
            <v>1</v>
          </cell>
          <cell r="AE966" t="str">
            <v>OXS</v>
          </cell>
          <cell r="AF966">
            <v>50</v>
          </cell>
          <cell r="AG966" t="str">
            <v>대경</v>
          </cell>
          <cell r="AH966">
            <v>6</v>
          </cell>
          <cell r="AI966" t="str">
            <v>06</v>
          </cell>
          <cell r="AJ966" t="str">
            <v>M</v>
          </cell>
          <cell r="AK966" t="str">
            <v>IN</v>
          </cell>
          <cell r="AL966">
            <v>1</v>
          </cell>
          <cell r="AM966">
            <v>109000</v>
          </cell>
          <cell r="AN966">
            <v>41855</v>
          </cell>
          <cell r="AO966">
            <v>22020.202020202021</v>
          </cell>
          <cell r="AP966">
            <v>23004.5</v>
          </cell>
          <cell r="AQ966">
            <v>984.29797979797877</v>
          </cell>
          <cell r="AR966">
            <v>0</v>
          </cell>
          <cell r="AS966">
            <v>20</v>
          </cell>
          <cell r="AT966" t="str">
            <v/>
          </cell>
          <cell r="AU966">
            <v>20</v>
          </cell>
          <cell r="AV966">
            <v>19.899999999999999</v>
          </cell>
          <cell r="AW966">
            <v>0</v>
          </cell>
        </row>
        <row r="967">
          <cell r="Z967" t="str">
            <v>ELHJPF4928BL</v>
          </cell>
          <cell r="AA967" t="str">
            <v>R1</v>
          </cell>
          <cell r="AB967">
            <v>0.16666666666666666</v>
          </cell>
          <cell r="AC967">
            <v>0</v>
          </cell>
          <cell r="AD967">
            <v>1</v>
          </cell>
          <cell r="AE967" t="str">
            <v>OSS</v>
          </cell>
          <cell r="AF967">
            <v>50</v>
          </cell>
          <cell r="AG967" t="str">
            <v>대경</v>
          </cell>
          <cell r="AH967">
            <v>6</v>
          </cell>
          <cell r="AI967" t="str">
            <v>06</v>
          </cell>
          <cell r="AJ967" t="str">
            <v>M</v>
          </cell>
          <cell r="AK967" t="str">
            <v>IN</v>
          </cell>
          <cell r="AL967">
            <v>1</v>
          </cell>
          <cell r="AM967">
            <v>109000</v>
          </cell>
          <cell r="AN967">
            <v>41855</v>
          </cell>
          <cell r="AO967">
            <v>22020.202020202021</v>
          </cell>
          <cell r="AP967">
            <v>23004.5</v>
          </cell>
          <cell r="AQ967">
            <v>984.29797979797877</v>
          </cell>
          <cell r="AR967">
            <v>0</v>
          </cell>
          <cell r="AS967">
            <v>20</v>
          </cell>
          <cell r="AT967" t="str">
            <v/>
          </cell>
          <cell r="AU967">
            <v>20</v>
          </cell>
          <cell r="AV967">
            <v>19.899999999999999</v>
          </cell>
          <cell r="AW967">
            <v>0</v>
          </cell>
        </row>
        <row r="968">
          <cell r="Z968" t="str">
            <v>ELHJPF4928BL</v>
          </cell>
          <cell r="AA968" t="str">
            <v>R1</v>
          </cell>
          <cell r="AB968">
            <v>0.16666666666666666</v>
          </cell>
          <cell r="AC968">
            <v>0</v>
          </cell>
          <cell r="AD968">
            <v>1</v>
          </cell>
          <cell r="AE968" t="str">
            <v>OMM</v>
          </cell>
          <cell r="AF968">
            <v>50</v>
          </cell>
          <cell r="AG968" t="str">
            <v>대경</v>
          </cell>
          <cell r="AH968">
            <v>6</v>
          </cell>
          <cell r="AI968" t="str">
            <v>06</v>
          </cell>
          <cell r="AJ968" t="str">
            <v>M</v>
          </cell>
          <cell r="AK968" t="str">
            <v>IN</v>
          </cell>
          <cell r="AL968">
            <v>1</v>
          </cell>
          <cell r="AM968">
            <v>109000</v>
          </cell>
          <cell r="AN968">
            <v>41855</v>
          </cell>
          <cell r="AO968">
            <v>22020.202020202021</v>
          </cell>
          <cell r="AP968">
            <v>23004.5</v>
          </cell>
          <cell r="AQ968">
            <v>984.29797979797877</v>
          </cell>
          <cell r="AR968">
            <v>0</v>
          </cell>
          <cell r="AS968">
            <v>20</v>
          </cell>
          <cell r="AT968" t="str">
            <v/>
          </cell>
          <cell r="AU968">
            <v>20</v>
          </cell>
          <cell r="AV968">
            <v>19.899999999999999</v>
          </cell>
          <cell r="AW968">
            <v>0</v>
          </cell>
        </row>
        <row r="969">
          <cell r="Z969" t="str">
            <v>ELHJPF4928BL</v>
          </cell>
          <cell r="AA969" t="str">
            <v>R1</v>
          </cell>
          <cell r="AB969">
            <v>0.16666666666666666</v>
          </cell>
          <cell r="AC969">
            <v>0</v>
          </cell>
          <cell r="AD969">
            <v>1</v>
          </cell>
          <cell r="AE969" t="str">
            <v>OLL</v>
          </cell>
          <cell r="AF969">
            <v>50</v>
          </cell>
          <cell r="AG969" t="str">
            <v>대경</v>
          </cell>
          <cell r="AH969">
            <v>6</v>
          </cell>
          <cell r="AI969" t="str">
            <v>06</v>
          </cell>
          <cell r="AJ969" t="str">
            <v>M</v>
          </cell>
          <cell r="AK969" t="str">
            <v>IN</v>
          </cell>
          <cell r="AL969">
            <v>1</v>
          </cell>
          <cell r="AM969">
            <v>109000</v>
          </cell>
          <cell r="AN969">
            <v>41855</v>
          </cell>
          <cell r="AO969">
            <v>22020.202020202021</v>
          </cell>
          <cell r="AP969">
            <v>23004.5</v>
          </cell>
          <cell r="AQ969">
            <v>984.29797979797877</v>
          </cell>
          <cell r="AR969">
            <v>0</v>
          </cell>
          <cell r="AS969">
            <v>20</v>
          </cell>
          <cell r="AT969" t="str">
            <v/>
          </cell>
          <cell r="AU969">
            <v>20</v>
          </cell>
          <cell r="AV969">
            <v>19.899999999999999</v>
          </cell>
          <cell r="AW969">
            <v>0</v>
          </cell>
        </row>
        <row r="970">
          <cell r="Z970" t="str">
            <v>ELHJPF4928BL</v>
          </cell>
          <cell r="AA970" t="str">
            <v>R1</v>
          </cell>
          <cell r="AB970">
            <v>0.16666666666666666</v>
          </cell>
          <cell r="AC970">
            <v>0</v>
          </cell>
          <cell r="AD970">
            <v>1</v>
          </cell>
          <cell r="AE970" t="str">
            <v>OXL</v>
          </cell>
          <cell r="AF970">
            <v>50</v>
          </cell>
          <cell r="AG970" t="str">
            <v>대경</v>
          </cell>
          <cell r="AH970">
            <v>6</v>
          </cell>
          <cell r="AI970" t="str">
            <v>06</v>
          </cell>
          <cell r="AJ970" t="str">
            <v>M</v>
          </cell>
          <cell r="AK970" t="str">
            <v>IN</v>
          </cell>
          <cell r="AL970">
            <v>1</v>
          </cell>
          <cell r="AM970">
            <v>109000</v>
          </cell>
          <cell r="AN970">
            <v>41855</v>
          </cell>
          <cell r="AO970">
            <v>22020.202020202021</v>
          </cell>
          <cell r="AP970">
            <v>23004.5</v>
          </cell>
          <cell r="AQ970">
            <v>984.29797979797877</v>
          </cell>
          <cell r="AR970">
            <v>0</v>
          </cell>
          <cell r="AS970">
            <v>20</v>
          </cell>
          <cell r="AT970" t="str">
            <v/>
          </cell>
          <cell r="AU970">
            <v>20</v>
          </cell>
          <cell r="AV970">
            <v>19.899999999999999</v>
          </cell>
          <cell r="AW970">
            <v>0</v>
          </cell>
        </row>
        <row r="971">
          <cell r="Z971" t="str">
            <v>ELHJPF4928BL</v>
          </cell>
          <cell r="AA971" t="str">
            <v>R1</v>
          </cell>
          <cell r="AB971">
            <v>0.16666666666666666</v>
          </cell>
          <cell r="AC971">
            <v>0</v>
          </cell>
          <cell r="AD971">
            <v>1</v>
          </cell>
          <cell r="AE971" t="str">
            <v>XXS</v>
          </cell>
          <cell r="AF971">
            <v>50</v>
          </cell>
          <cell r="AG971" t="str">
            <v>대경</v>
          </cell>
          <cell r="AH971">
            <v>6</v>
          </cell>
          <cell r="AI971" t="str">
            <v>06</v>
          </cell>
          <cell r="AJ971" t="str">
            <v>M</v>
          </cell>
          <cell r="AK971" t="str">
            <v>IN</v>
          </cell>
          <cell r="AL971">
            <v>1</v>
          </cell>
          <cell r="AM971">
            <v>109000</v>
          </cell>
          <cell r="AN971">
            <v>41855</v>
          </cell>
          <cell r="AO971">
            <v>22020.202020202021</v>
          </cell>
          <cell r="AP971">
            <v>23004.5</v>
          </cell>
          <cell r="AQ971">
            <v>984.29797979797877</v>
          </cell>
          <cell r="AR971">
            <v>0</v>
          </cell>
          <cell r="AS971">
            <v>20</v>
          </cell>
          <cell r="AT971" t="str">
            <v/>
          </cell>
          <cell r="AU971">
            <v>20</v>
          </cell>
          <cell r="AV971">
            <v>19.899999999999999</v>
          </cell>
          <cell r="AW971">
            <v>0</v>
          </cell>
        </row>
        <row r="972">
          <cell r="Z972" t="str">
            <v>ELHJPF4928RE</v>
          </cell>
          <cell r="AA972" t="str">
            <v>R1</v>
          </cell>
          <cell r="AB972">
            <v>0.16666666666666666</v>
          </cell>
          <cell r="AC972">
            <v>0</v>
          </cell>
          <cell r="AD972">
            <v>1</v>
          </cell>
          <cell r="AE972" t="str">
            <v>OXS</v>
          </cell>
          <cell r="AF972">
            <v>50</v>
          </cell>
          <cell r="AG972" t="str">
            <v>대경</v>
          </cell>
          <cell r="AH972">
            <v>6</v>
          </cell>
          <cell r="AI972" t="str">
            <v>06</v>
          </cell>
          <cell r="AJ972" t="str">
            <v>M</v>
          </cell>
          <cell r="AK972" t="str">
            <v>IN</v>
          </cell>
          <cell r="AL972">
            <v>1</v>
          </cell>
          <cell r="AM972">
            <v>109000</v>
          </cell>
          <cell r="AN972">
            <v>41855</v>
          </cell>
          <cell r="AO972">
            <v>22020.202020202021</v>
          </cell>
          <cell r="AP972">
            <v>23004.5</v>
          </cell>
          <cell r="AQ972">
            <v>984.29797979797877</v>
          </cell>
          <cell r="AR972">
            <v>0</v>
          </cell>
          <cell r="AS972">
            <v>20</v>
          </cell>
          <cell r="AT972" t="str">
            <v/>
          </cell>
          <cell r="AU972">
            <v>20</v>
          </cell>
          <cell r="AV972">
            <v>19.899999999999999</v>
          </cell>
          <cell r="AW972">
            <v>0</v>
          </cell>
        </row>
        <row r="973">
          <cell r="Z973" t="str">
            <v>ELHJPF4928RE</v>
          </cell>
          <cell r="AA973" t="str">
            <v>R1</v>
          </cell>
          <cell r="AB973">
            <v>0.16666666666666666</v>
          </cell>
          <cell r="AC973">
            <v>0</v>
          </cell>
          <cell r="AD973">
            <v>1</v>
          </cell>
          <cell r="AE973" t="str">
            <v>OSS</v>
          </cell>
          <cell r="AF973">
            <v>50</v>
          </cell>
          <cell r="AG973" t="str">
            <v>대경</v>
          </cell>
          <cell r="AH973">
            <v>6</v>
          </cell>
          <cell r="AI973" t="str">
            <v>06</v>
          </cell>
          <cell r="AJ973" t="str">
            <v>M</v>
          </cell>
          <cell r="AK973" t="str">
            <v>IN</v>
          </cell>
          <cell r="AL973">
            <v>1</v>
          </cell>
          <cell r="AM973">
            <v>109000</v>
          </cell>
          <cell r="AN973">
            <v>41855</v>
          </cell>
          <cell r="AO973">
            <v>22020.202020202021</v>
          </cell>
          <cell r="AP973">
            <v>23004.5</v>
          </cell>
          <cell r="AQ973">
            <v>984.29797979797877</v>
          </cell>
          <cell r="AR973">
            <v>0</v>
          </cell>
          <cell r="AS973">
            <v>20</v>
          </cell>
          <cell r="AT973" t="str">
            <v/>
          </cell>
          <cell r="AU973">
            <v>20</v>
          </cell>
          <cell r="AV973">
            <v>19.899999999999999</v>
          </cell>
          <cell r="AW973">
            <v>0</v>
          </cell>
        </row>
        <row r="974">
          <cell r="Z974" t="str">
            <v>ELHJPF4928RE</v>
          </cell>
          <cell r="AA974" t="str">
            <v>R1</v>
          </cell>
          <cell r="AB974">
            <v>0.16666666666666666</v>
          </cell>
          <cell r="AC974">
            <v>0</v>
          </cell>
          <cell r="AD974">
            <v>1</v>
          </cell>
          <cell r="AE974" t="str">
            <v>OMM</v>
          </cell>
          <cell r="AF974">
            <v>50</v>
          </cell>
          <cell r="AG974" t="str">
            <v>대경</v>
          </cell>
          <cell r="AH974">
            <v>6</v>
          </cell>
          <cell r="AI974" t="str">
            <v>06</v>
          </cell>
          <cell r="AJ974" t="str">
            <v>M</v>
          </cell>
          <cell r="AK974" t="str">
            <v>IN</v>
          </cell>
          <cell r="AL974">
            <v>1</v>
          </cell>
          <cell r="AM974">
            <v>109000</v>
          </cell>
          <cell r="AN974">
            <v>41855</v>
          </cell>
          <cell r="AO974">
            <v>22020.202020202021</v>
          </cell>
          <cell r="AP974">
            <v>23004.5</v>
          </cell>
          <cell r="AQ974">
            <v>984.29797979797877</v>
          </cell>
          <cell r="AR974">
            <v>0</v>
          </cell>
          <cell r="AS974">
            <v>20</v>
          </cell>
          <cell r="AT974" t="str">
            <v/>
          </cell>
          <cell r="AU974">
            <v>20</v>
          </cell>
          <cell r="AV974">
            <v>19.899999999999999</v>
          </cell>
          <cell r="AW974">
            <v>0</v>
          </cell>
        </row>
        <row r="975">
          <cell r="Z975" t="str">
            <v>ELHJPF4928RE</v>
          </cell>
          <cell r="AA975" t="str">
            <v>R1</v>
          </cell>
          <cell r="AB975">
            <v>0.16666666666666666</v>
          </cell>
          <cell r="AC975">
            <v>0</v>
          </cell>
          <cell r="AD975">
            <v>1</v>
          </cell>
          <cell r="AE975" t="str">
            <v>OLL</v>
          </cell>
          <cell r="AF975">
            <v>50</v>
          </cell>
          <cell r="AG975" t="str">
            <v>대경</v>
          </cell>
          <cell r="AH975">
            <v>6</v>
          </cell>
          <cell r="AI975" t="str">
            <v>06</v>
          </cell>
          <cell r="AJ975" t="str">
            <v>M</v>
          </cell>
          <cell r="AK975" t="str">
            <v>IN</v>
          </cell>
          <cell r="AL975">
            <v>1</v>
          </cell>
          <cell r="AM975">
            <v>109000</v>
          </cell>
          <cell r="AN975">
            <v>41855</v>
          </cell>
          <cell r="AO975">
            <v>22020.202020202021</v>
          </cell>
          <cell r="AP975">
            <v>23004.5</v>
          </cell>
          <cell r="AQ975">
            <v>984.29797979797877</v>
          </cell>
          <cell r="AR975">
            <v>0</v>
          </cell>
          <cell r="AS975">
            <v>20</v>
          </cell>
          <cell r="AT975" t="str">
            <v/>
          </cell>
          <cell r="AU975">
            <v>20</v>
          </cell>
          <cell r="AV975">
            <v>19.899999999999999</v>
          </cell>
          <cell r="AW975">
            <v>0</v>
          </cell>
        </row>
        <row r="976">
          <cell r="Z976" t="str">
            <v>ELHJPF4928RE</v>
          </cell>
          <cell r="AA976" t="str">
            <v>R1</v>
          </cell>
          <cell r="AB976">
            <v>0.16666666666666666</v>
          </cell>
          <cell r="AC976">
            <v>0</v>
          </cell>
          <cell r="AD976">
            <v>1</v>
          </cell>
          <cell r="AE976" t="str">
            <v>OXL</v>
          </cell>
          <cell r="AF976">
            <v>50</v>
          </cell>
          <cell r="AG976" t="str">
            <v>대경</v>
          </cell>
          <cell r="AH976">
            <v>6</v>
          </cell>
          <cell r="AI976" t="str">
            <v>06</v>
          </cell>
          <cell r="AJ976" t="str">
            <v>M</v>
          </cell>
          <cell r="AK976" t="str">
            <v>IN</v>
          </cell>
          <cell r="AL976">
            <v>1</v>
          </cell>
          <cell r="AM976">
            <v>109000</v>
          </cell>
          <cell r="AN976">
            <v>41855</v>
          </cell>
          <cell r="AO976">
            <v>22020.202020202021</v>
          </cell>
          <cell r="AP976">
            <v>23004.5</v>
          </cell>
          <cell r="AQ976">
            <v>984.29797979797877</v>
          </cell>
          <cell r="AR976">
            <v>0</v>
          </cell>
          <cell r="AS976">
            <v>20</v>
          </cell>
          <cell r="AT976" t="str">
            <v/>
          </cell>
          <cell r="AU976">
            <v>20</v>
          </cell>
          <cell r="AV976">
            <v>19.899999999999999</v>
          </cell>
          <cell r="AW976">
            <v>0</v>
          </cell>
        </row>
        <row r="977">
          <cell r="Z977" t="str">
            <v>ELHJPF4928RE</v>
          </cell>
          <cell r="AA977" t="str">
            <v>R1</v>
          </cell>
          <cell r="AB977">
            <v>0.16666666666666666</v>
          </cell>
          <cell r="AC977">
            <v>0</v>
          </cell>
          <cell r="AD977">
            <v>1</v>
          </cell>
          <cell r="AE977" t="str">
            <v>XXS</v>
          </cell>
          <cell r="AF977">
            <v>50</v>
          </cell>
          <cell r="AG977" t="str">
            <v>대경</v>
          </cell>
          <cell r="AH977">
            <v>6</v>
          </cell>
          <cell r="AI977" t="str">
            <v>06</v>
          </cell>
          <cell r="AJ977" t="str">
            <v>M</v>
          </cell>
          <cell r="AK977" t="str">
            <v>IN</v>
          </cell>
          <cell r="AL977">
            <v>1</v>
          </cell>
          <cell r="AM977">
            <v>109000</v>
          </cell>
          <cell r="AN977">
            <v>41855</v>
          </cell>
          <cell r="AO977">
            <v>22020.202020202021</v>
          </cell>
          <cell r="AP977">
            <v>23004.5</v>
          </cell>
          <cell r="AQ977">
            <v>984.29797979797877</v>
          </cell>
          <cell r="AR977">
            <v>0</v>
          </cell>
          <cell r="AS977">
            <v>20</v>
          </cell>
          <cell r="AT977" t="str">
            <v/>
          </cell>
          <cell r="AU977">
            <v>20</v>
          </cell>
          <cell r="AV977">
            <v>19.899999999999999</v>
          </cell>
          <cell r="AW977">
            <v>0</v>
          </cell>
        </row>
        <row r="978">
          <cell r="Z978" t="str">
            <v>ELHJSF4949GY</v>
          </cell>
          <cell r="AA978" t="str">
            <v>R1</v>
          </cell>
          <cell r="AB978">
            <v>0.16666666666666666</v>
          </cell>
          <cell r="AC978">
            <v>0</v>
          </cell>
          <cell r="AD978">
            <v>1</v>
          </cell>
          <cell r="AE978" t="str">
            <v>OXS</v>
          </cell>
          <cell r="AF978">
            <v>50</v>
          </cell>
          <cell r="AG978" t="str">
            <v>대경</v>
          </cell>
          <cell r="AH978">
            <v>6</v>
          </cell>
          <cell r="AI978" t="str">
            <v>06</v>
          </cell>
          <cell r="AJ978" t="str">
            <v>M</v>
          </cell>
          <cell r="AK978" t="str">
            <v>IN</v>
          </cell>
          <cell r="AL978">
            <v>1</v>
          </cell>
          <cell r="AM978">
            <v>79000</v>
          </cell>
          <cell r="AN978">
            <v>41855</v>
          </cell>
          <cell r="AO978">
            <v>15959.595959595958</v>
          </cell>
          <cell r="AP978">
            <v>19655</v>
          </cell>
          <cell r="AQ978">
            <v>3695.4040404040425</v>
          </cell>
          <cell r="AR978">
            <v>0</v>
          </cell>
          <cell r="AS978">
            <v>20</v>
          </cell>
          <cell r="AT978" t="str">
            <v/>
          </cell>
          <cell r="AU978">
            <v>20</v>
          </cell>
          <cell r="AV978">
            <v>17</v>
          </cell>
          <cell r="AW978">
            <v>0</v>
          </cell>
        </row>
        <row r="979">
          <cell r="Z979" t="str">
            <v>ELHJSF4949GY</v>
          </cell>
          <cell r="AA979" t="str">
            <v>R1</v>
          </cell>
          <cell r="AB979">
            <v>0.16666666666666666</v>
          </cell>
          <cell r="AC979">
            <v>0</v>
          </cell>
          <cell r="AD979">
            <v>1</v>
          </cell>
          <cell r="AE979" t="str">
            <v>OSS</v>
          </cell>
          <cell r="AF979">
            <v>50</v>
          </cell>
          <cell r="AG979" t="str">
            <v>대경</v>
          </cell>
          <cell r="AH979">
            <v>6</v>
          </cell>
          <cell r="AI979" t="str">
            <v>06</v>
          </cell>
          <cell r="AJ979" t="str">
            <v>M</v>
          </cell>
          <cell r="AK979" t="str">
            <v>IN</v>
          </cell>
          <cell r="AL979">
            <v>1</v>
          </cell>
          <cell r="AM979">
            <v>79000</v>
          </cell>
          <cell r="AN979">
            <v>41855</v>
          </cell>
          <cell r="AO979">
            <v>15959.595959595958</v>
          </cell>
          <cell r="AP979">
            <v>19655</v>
          </cell>
          <cell r="AQ979">
            <v>3695.4040404040425</v>
          </cell>
          <cell r="AR979">
            <v>0</v>
          </cell>
          <cell r="AS979">
            <v>20</v>
          </cell>
          <cell r="AT979" t="str">
            <v/>
          </cell>
          <cell r="AU979">
            <v>20</v>
          </cell>
          <cell r="AV979">
            <v>17</v>
          </cell>
          <cell r="AW979">
            <v>0</v>
          </cell>
        </row>
        <row r="980">
          <cell r="Z980" t="str">
            <v>ELHJSF4949GY</v>
          </cell>
          <cell r="AA980" t="str">
            <v>R1</v>
          </cell>
          <cell r="AB980">
            <v>0.16666666666666666</v>
          </cell>
          <cell r="AC980">
            <v>0</v>
          </cell>
          <cell r="AD980">
            <v>1</v>
          </cell>
          <cell r="AE980" t="str">
            <v>OMM</v>
          </cell>
          <cell r="AF980">
            <v>50</v>
          </cell>
          <cell r="AG980" t="str">
            <v>대경</v>
          </cell>
          <cell r="AH980">
            <v>6</v>
          </cell>
          <cell r="AI980" t="str">
            <v>06</v>
          </cell>
          <cell r="AJ980" t="str">
            <v>M</v>
          </cell>
          <cell r="AK980" t="str">
            <v>IN</v>
          </cell>
          <cell r="AL980">
            <v>1</v>
          </cell>
          <cell r="AM980">
            <v>79000</v>
          </cell>
          <cell r="AN980">
            <v>41855</v>
          </cell>
          <cell r="AO980">
            <v>15959.595959595958</v>
          </cell>
          <cell r="AP980">
            <v>19655</v>
          </cell>
          <cell r="AQ980">
            <v>3695.4040404040425</v>
          </cell>
          <cell r="AR980">
            <v>0</v>
          </cell>
          <cell r="AS980">
            <v>20</v>
          </cell>
          <cell r="AT980" t="str">
            <v/>
          </cell>
          <cell r="AU980">
            <v>20</v>
          </cell>
          <cell r="AV980">
            <v>17</v>
          </cell>
          <cell r="AW980">
            <v>0</v>
          </cell>
        </row>
        <row r="981">
          <cell r="Z981" t="str">
            <v>ELHJSF4949GY</v>
          </cell>
          <cell r="AA981" t="str">
            <v>R1</v>
          </cell>
          <cell r="AB981">
            <v>0.16666666666666666</v>
          </cell>
          <cell r="AC981">
            <v>0</v>
          </cell>
          <cell r="AD981">
            <v>1</v>
          </cell>
          <cell r="AE981" t="str">
            <v>OLL</v>
          </cell>
          <cell r="AF981">
            <v>50</v>
          </cell>
          <cell r="AG981" t="str">
            <v>대경</v>
          </cell>
          <cell r="AH981">
            <v>6</v>
          </cell>
          <cell r="AI981" t="str">
            <v>06</v>
          </cell>
          <cell r="AJ981" t="str">
            <v>M</v>
          </cell>
          <cell r="AK981" t="str">
            <v>IN</v>
          </cell>
          <cell r="AL981">
            <v>1</v>
          </cell>
          <cell r="AM981">
            <v>79000</v>
          </cell>
          <cell r="AN981">
            <v>41855</v>
          </cell>
          <cell r="AO981">
            <v>15959.595959595958</v>
          </cell>
          <cell r="AP981">
            <v>19655</v>
          </cell>
          <cell r="AQ981">
            <v>3695.4040404040425</v>
          </cell>
          <cell r="AR981">
            <v>0</v>
          </cell>
          <cell r="AS981">
            <v>20</v>
          </cell>
          <cell r="AT981" t="str">
            <v/>
          </cell>
          <cell r="AU981">
            <v>20</v>
          </cell>
          <cell r="AV981">
            <v>17</v>
          </cell>
          <cell r="AW981">
            <v>0</v>
          </cell>
        </row>
        <row r="982">
          <cell r="Z982" t="str">
            <v>ELHJSF4949GY</v>
          </cell>
          <cell r="AA982" t="str">
            <v>R1</v>
          </cell>
          <cell r="AB982">
            <v>0.16666666666666666</v>
          </cell>
          <cell r="AC982">
            <v>0</v>
          </cell>
          <cell r="AD982">
            <v>1</v>
          </cell>
          <cell r="AE982" t="str">
            <v>OXL</v>
          </cell>
          <cell r="AF982">
            <v>50</v>
          </cell>
          <cell r="AG982" t="str">
            <v>대경</v>
          </cell>
          <cell r="AH982">
            <v>6</v>
          </cell>
          <cell r="AI982" t="str">
            <v>06</v>
          </cell>
          <cell r="AJ982" t="str">
            <v>M</v>
          </cell>
          <cell r="AK982" t="str">
            <v>IN</v>
          </cell>
          <cell r="AL982">
            <v>1</v>
          </cell>
          <cell r="AM982">
            <v>79000</v>
          </cell>
          <cell r="AN982">
            <v>41855</v>
          </cell>
          <cell r="AO982">
            <v>15959.595959595958</v>
          </cell>
          <cell r="AP982">
            <v>19655</v>
          </cell>
          <cell r="AQ982">
            <v>3695.4040404040425</v>
          </cell>
          <cell r="AR982">
            <v>0</v>
          </cell>
          <cell r="AS982">
            <v>20</v>
          </cell>
          <cell r="AT982" t="str">
            <v/>
          </cell>
          <cell r="AU982">
            <v>20</v>
          </cell>
          <cell r="AV982">
            <v>17</v>
          </cell>
          <cell r="AW982">
            <v>0</v>
          </cell>
        </row>
        <row r="983">
          <cell r="Z983" t="str">
            <v>ELHJSF4949GY</v>
          </cell>
          <cell r="AA983" t="str">
            <v>R1</v>
          </cell>
          <cell r="AB983">
            <v>0.16666666666666666</v>
          </cell>
          <cell r="AC983">
            <v>0</v>
          </cell>
          <cell r="AD983">
            <v>1</v>
          </cell>
          <cell r="AE983" t="str">
            <v>XXS</v>
          </cell>
          <cell r="AF983">
            <v>50</v>
          </cell>
          <cell r="AG983" t="str">
            <v>대경</v>
          </cell>
          <cell r="AH983">
            <v>6</v>
          </cell>
          <cell r="AI983" t="str">
            <v>06</v>
          </cell>
          <cell r="AJ983" t="str">
            <v>M</v>
          </cell>
          <cell r="AK983" t="str">
            <v>IN</v>
          </cell>
          <cell r="AL983">
            <v>1</v>
          </cell>
          <cell r="AM983">
            <v>79000</v>
          </cell>
          <cell r="AN983">
            <v>41855</v>
          </cell>
          <cell r="AO983">
            <v>15959.595959595958</v>
          </cell>
          <cell r="AP983">
            <v>19655</v>
          </cell>
          <cell r="AQ983">
            <v>3695.4040404040425</v>
          </cell>
          <cell r="AR983">
            <v>0</v>
          </cell>
          <cell r="AS983">
            <v>20</v>
          </cell>
          <cell r="AT983" t="str">
            <v/>
          </cell>
          <cell r="AU983">
            <v>20</v>
          </cell>
          <cell r="AV983">
            <v>17</v>
          </cell>
          <cell r="AW983">
            <v>0</v>
          </cell>
        </row>
        <row r="984">
          <cell r="Z984" t="str">
            <v>ELHJSF4950BK</v>
          </cell>
          <cell r="AA984" t="str">
            <v>R1</v>
          </cell>
          <cell r="AB984">
            <v>0.16666666666666666</v>
          </cell>
          <cell r="AC984">
            <v>0</v>
          </cell>
          <cell r="AD984">
            <v>1</v>
          </cell>
          <cell r="AE984" t="str">
            <v>OXS</v>
          </cell>
          <cell r="AF984">
            <v>50</v>
          </cell>
          <cell r="AG984" t="str">
            <v>대경</v>
          </cell>
          <cell r="AH984">
            <v>6</v>
          </cell>
          <cell r="AI984" t="str">
            <v>06</v>
          </cell>
          <cell r="AJ984" t="str">
            <v>M</v>
          </cell>
          <cell r="AK984" t="str">
            <v>IN</v>
          </cell>
          <cell r="AL984">
            <v>1</v>
          </cell>
          <cell r="AM984">
            <v>79000</v>
          </cell>
          <cell r="AN984">
            <v>41855</v>
          </cell>
          <cell r="AO984">
            <v>15959.595959595958</v>
          </cell>
          <cell r="AP984">
            <v>19655</v>
          </cell>
          <cell r="AQ984">
            <v>3695.4040404040425</v>
          </cell>
          <cell r="AR984">
            <v>0</v>
          </cell>
          <cell r="AS984">
            <v>20</v>
          </cell>
          <cell r="AT984" t="str">
            <v/>
          </cell>
          <cell r="AU984">
            <v>20</v>
          </cell>
          <cell r="AV984">
            <v>17</v>
          </cell>
          <cell r="AW984">
            <v>0</v>
          </cell>
        </row>
        <row r="985">
          <cell r="Z985" t="str">
            <v>ELHJSF4950BK</v>
          </cell>
          <cell r="AA985" t="str">
            <v>R1</v>
          </cell>
          <cell r="AB985">
            <v>0.16666666666666666</v>
          </cell>
          <cell r="AC985">
            <v>0</v>
          </cell>
          <cell r="AD985">
            <v>1</v>
          </cell>
          <cell r="AE985" t="str">
            <v>OSS</v>
          </cell>
          <cell r="AF985">
            <v>50</v>
          </cell>
          <cell r="AG985" t="str">
            <v>대경</v>
          </cell>
          <cell r="AH985">
            <v>6</v>
          </cell>
          <cell r="AI985" t="str">
            <v>06</v>
          </cell>
          <cell r="AJ985" t="str">
            <v>M</v>
          </cell>
          <cell r="AK985" t="str">
            <v>IN</v>
          </cell>
          <cell r="AL985">
            <v>1</v>
          </cell>
          <cell r="AM985">
            <v>79000</v>
          </cell>
          <cell r="AN985">
            <v>41855</v>
          </cell>
          <cell r="AO985">
            <v>15959.595959595958</v>
          </cell>
          <cell r="AP985">
            <v>19655</v>
          </cell>
          <cell r="AQ985">
            <v>3695.4040404040425</v>
          </cell>
          <cell r="AR985">
            <v>0</v>
          </cell>
          <cell r="AS985">
            <v>20</v>
          </cell>
          <cell r="AT985" t="str">
            <v/>
          </cell>
          <cell r="AU985">
            <v>20</v>
          </cell>
          <cell r="AV985">
            <v>17</v>
          </cell>
          <cell r="AW985">
            <v>0</v>
          </cell>
        </row>
        <row r="986">
          <cell r="Z986" t="str">
            <v>ELHJSF4950BK</v>
          </cell>
          <cell r="AA986" t="str">
            <v>R1</v>
          </cell>
          <cell r="AB986">
            <v>0.16666666666666666</v>
          </cell>
          <cell r="AC986">
            <v>0</v>
          </cell>
          <cell r="AD986">
            <v>1</v>
          </cell>
          <cell r="AE986" t="str">
            <v>OMM</v>
          </cell>
          <cell r="AF986">
            <v>50</v>
          </cell>
          <cell r="AG986" t="str">
            <v>대경</v>
          </cell>
          <cell r="AH986">
            <v>6</v>
          </cell>
          <cell r="AI986" t="str">
            <v>06</v>
          </cell>
          <cell r="AJ986" t="str">
            <v>M</v>
          </cell>
          <cell r="AK986" t="str">
            <v>IN</v>
          </cell>
          <cell r="AL986">
            <v>1</v>
          </cell>
          <cell r="AM986">
            <v>79000</v>
          </cell>
          <cell r="AN986">
            <v>41855</v>
          </cell>
          <cell r="AO986">
            <v>15959.595959595958</v>
          </cell>
          <cell r="AP986">
            <v>19655</v>
          </cell>
          <cell r="AQ986">
            <v>3695.4040404040425</v>
          </cell>
          <cell r="AR986">
            <v>0</v>
          </cell>
          <cell r="AS986">
            <v>20</v>
          </cell>
          <cell r="AT986" t="str">
            <v/>
          </cell>
          <cell r="AU986">
            <v>20</v>
          </cell>
          <cell r="AV986">
            <v>17</v>
          </cell>
          <cell r="AW986">
            <v>0</v>
          </cell>
        </row>
        <row r="987">
          <cell r="Z987" t="str">
            <v>ELHJSF4950BK</v>
          </cell>
          <cell r="AA987" t="str">
            <v>R1</v>
          </cell>
          <cell r="AB987">
            <v>0.16666666666666666</v>
          </cell>
          <cell r="AC987">
            <v>0</v>
          </cell>
          <cell r="AD987">
            <v>1</v>
          </cell>
          <cell r="AE987" t="str">
            <v>OLL</v>
          </cell>
          <cell r="AF987">
            <v>50</v>
          </cell>
          <cell r="AG987" t="str">
            <v>대경</v>
          </cell>
          <cell r="AH987">
            <v>6</v>
          </cell>
          <cell r="AI987" t="str">
            <v>06</v>
          </cell>
          <cell r="AJ987" t="str">
            <v>M</v>
          </cell>
          <cell r="AK987" t="str">
            <v>IN</v>
          </cell>
          <cell r="AL987">
            <v>1</v>
          </cell>
          <cell r="AM987">
            <v>79000</v>
          </cell>
          <cell r="AN987">
            <v>41855</v>
          </cell>
          <cell r="AO987">
            <v>15959.595959595958</v>
          </cell>
          <cell r="AP987">
            <v>19655</v>
          </cell>
          <cell r="AQ987">
            <v>3695.4040404040425</v>
          </cell>
          <cell r="AR987">
            <v>0</v>
          </cell>
          <cell r="AS987">
            <v>20</v>
          </cell>
          <cell r="AT987" t="str">
            <v/>
          </cell>
          <cell r="AU987">
            <v>20</v>
          </cell>
          <cell r="AV987">
            <v>17</v>
          </cell>
          <cell r="AW987">
            <v>0</v>
          </cell>
        </row>
        <row r="988">
          <cell r="Z988" t="str">
            <v>ELHJSF4950BK</v>
          </cell>
          <cell r="AA988" t="str">
            <v>R1</v>
          </cell>
          <cell r="AB988">
            <v>0.16666666666666666</v>
          </cell>
          <cell r="AC988">
            <v>0</v>
          </cell>
          <cell r="AD988">
            <v>1</v>
          </cell>
          <cell r="AE988" t="str">
            <v>OXL</v>
          </cell>
          <cell r="AF988">
            <v>50</v>
          </cell>
          <cell r="AG988" t="str">
            <v>대경</v>
          </cell>
          <cell r="AH988">
            <v>6</v>
          </cell>
          <cell r="AI988" t="str">
            <v>06</v>
          </cell>
          <cell r="AJ988" t="str">
            <v>M</v>
          </cell>
          <cell r="AK988" t="str">
            <v>IN</v>
          </cell>
          <cell r="AL988">
            <v>1</v>
          </cell>
          <cell r="AM988">
            <v>79000</v>
          </cell>
          <cell r="AN988">
            <v>41855</v>
          </cell>
          <cell r="AO988">
            <v>15959.595959595958</v>
          </cell>
          <cell r="AP988">
            <v>19655</v>
          </cell>
          <cell r="AQ988">
            <v>3695.4040404040425</v>
          </cell>
          <cell r="AR988">
            <v>0</v>
          </cell>
          <cell r="AS988">
            <v>20</v>
          </cell>
          <cell r="AT988" t="str">
            <v/>
          </cell>
          <cell r="AU988">
            <v>20</v>
          </cell>
          <cell r="AV988">
            <v>17</v>
          </cell>
          <cell r="AW988">
            <v>0</v>
          </cell>
        </row>
        <row r="989">
          <cell r="Z989" t="str">
            <v>ELHJSF4950BK</v>
          </cell>
          <cell r="AA989" t="str">
            <v>R1</v>
          </cell>
          <cell r="AB989">
            <v>0.16666666666666666</v>
          </cell>
          <cell r="AC989">
            <v>0</v>
          </cell>
          <cell r="AD989">
            <v>1</v>
          </cell>
          <cell r="AE989" t="str">
            <v>XXS</v>
          </cell>
          <cell r="AF989">
            <v>50</v>
          </cell>
          <cell r="AG989" t="str">
            <v>대경</v>
          </cell>
          <cell r="AH989">
            <v>6</v>
          </cell>
          <cell r="AI989" t="str">
            <v>06</v>
          </cell>
          <cell r="AJ989" t="str">
            <v>M</v>
          </cell>
          <cell r="AK989" t="str">
            <v>IN</v>
          </cell>
          <cell r="AL989">
            <v>1</v>
          </cell>
          <cell r="AM989">
            <v>79000</v>
          </cell>
          <cell r="AN989">
            <v>41855</v>
          </cell>
          <cell r="AO989">
            <v>15959.595959595958</v>
          </cell>
          <cell r="AP989">
            <v>19655</v>
          </cell>
          <cell r="AQ989">
            <v>3695.4040404040425</v>
          </cell>
          <cell r="AR989">
            <v>0</v>
          </cell>
          <cell r="AS989">
            <v>20</v>
          </cell>
          <cell r="AT989" t="str">
            <v/>
          </cell>
          <cell r="AU989">
            <v>20</v>
          </cell>
          <cell r="AV989">
            <v>17</v>
          </cell>
          <cell r="AW989">
            <v>0</v>
          </cell>
        </row>
        <row r="990">
          <cell r="Z990" t="str">
            <v>ELHTHF4932MT</v>
          </cell>
          <cell r="AA990" t="str">
            <v>R1</v>
          </cell>
          <cell r="AB990">
            <v>0.16666666666666666</v>
          </cell>
          <cell r="AC990">
            <v>0</v>
          </cell>
          <cell r="AD990">
            <v>1</v>
          </cell>
          <cell r="AE990" t="str">
            <v>OXS</v>
          </cell>
          <cell r="AF990">
            <v>100</v>
          </cell>
          <cell r="AG990" t="str">
            <v>대경</v>
          </cell>
          <cell r="AH990">
            <v>6</v>
          </cell>
          <cell r="AI990" t="str">
            <v>06</v>
          </cell>
          <cell r="AJ990" t="str">
            <v>M</v>
          </cell>
          <cell r="AK990" t="str">
            <v>IN</v>
          </cell>
          <cell r="AL990">
            <v>1</v>
          </cell>
          <cell r="AM990">
            <v>79000</v>
          </cell>
          <cell r="AN990">
            <v>41855</v>
          </cell>
          <cell r="AO990">
            <v>15959.595959595958</v>
          </cell>
          <cell r="AP990">
            <v>17171.75</v>
          </cell>
          <cell r="AQ990">
            <v>1212.1540404040425</v>
          </cell>
          <cell r="AR990">
            <v>0</v>
          </cell>
          <cell r="AS990">
            <v>20</v>
          </cell>
          <cell r="AT990" t="str">
            <v/>
          </cell>
          <cell r="AU990">
            <v>20</v>
          </cell>
          <cell r="AV990">
            <v>14.85</v>
          </cell>
          <cell r="AW990">
            <v>0</v>
          </cell>
        </row>
        <row r="991">
          <cell r="Z991" t="str">
            <v>ELHTHF4932MT</v>
          </cell>
          <cell r="AA991" t="str">
            <v>R1</v>
          </cell>
          <cell r="AB991">
            <v>0.16666666666666666</v>
          </cell>
          <cell r="AC991">
            <v>0</v>
          </cell>
          <cell r="AD991">
            <v>1</v>
          </cell>
          <cell r="AE991" t="str">
            <v>OSS</v>
          </cell>
          <cell r="AF991">
            <v>100</v>
          </cell>
          <cell r="AG991" t="str">
            <v>대경</v>
          </cell>
          <cell r="AH991">
            <v>6</v>
          </cell>
          <cell r="AI991" t="str">
            <v>06</v>
          </cell>
          <cell r="AJ991" t="str">
            <v>M</v>
          </cell>
          <cell r="AK991" t="str">
            <v>IN</v>
          </cell>
          <cell r="AL991">
            <v>1</v>
          </cell>
          <cell r="AM991">
            <v>79000</v>
          </cell>
          <cell r="AN991">
            <v>41855</v>
          </cell>
          <cell r="AO991">
            <v>15959.595959595958</v>
          </cell>
          <cell r="AP991">
            <v>17171.75</v>
          </cell>
          <cell r="AQ991">
            <v>1212.1540404040425</v>
          </cell>
          <cell r="AR991">
            <v>0</v>
          </cell>
          <cell r="AS991">
            <v>20</v>
          </cell>
          <cell r="AT991" t="str">
            <v/>
          </cell>
          <cell r="AU991">
            <v>20</v>
          </cell>
          <cell r="AV991">
            <v>14.85</v>
          </cell>
          <cell r="AW991">
            <v>0</v>
          </cell>
        </row>
        <row r="992">
          <cell r="Z992" t="str">
            <v>ELHTHF4932MT</v>
          </cell>
          <cell r="AA992" t="str">
            <v>R1</v>
          </cell>
          <cell r="AB992">
            <v>0.16666666666666666</v>
          </cell>
          <cell r="AC992">
            <v>0</v>
          </cell>
          <cell r="AD992">
            <v>1</v>
          </cell>
          <cell r="AE992" t="str">
            <v>OMM</v>
          </cell>
          <cell r="AF992">
            <v>100</v>
          </cell>
          <cell r="AG992" t="str">
            <v>대경</v>
          </cell>
          <cell r="AH992">
            <v>6</v>
          </cell>
          <cell r="AI992" t="str">
            <v>06</v>
          </cell>
          <cell r="AJ992" t="str">
            <v>M</v>
          </cell>
          <cell r="AK992" t="str">
            <v>IN</v>
          </cell>
          <cell r="AL992">
            <v>1</v>
          </cell>
          <cell r="AM992">
            <v>79000</v>
          </cell>
          <cell r="AN992">
            <v>41855</v>
          </cell>
          <cell r="AO992">
            <v>15959.595959595958</v>
          </cell>
          <cell r="AP992">
            <v>17171.75</v>
          </cell>
          <cell r="AQ992">
            <v>1212.1540404040425</v>
          </cell>
          <cell r="AR992">
            <v>0</v>
          </cell>
          <cell r="AS992">
            <v>20</v>
          </cell>
          <cell r="AT992" t="str">
            <v/>
          </cell>
          <cell r="AU992">
            <v>20</v>
          </cell>
          <cell r="AV992">
            <v>14.85</v>
          </cell>
          <cell r="AW992">
            <v>0</v>
          </cell>
        </row>
        <row r="993">
          <cell r="Z993" t="str">
            <v>ELHTHF4932MT</v>
          </cell>
          <cell r="AA993" t="str">
            <v>R1</v>
          </cell>
          <cell r="AB993">
            <v>0.16666666666666666</v>
          </cell>
          <cell r="AC993">
            <v>0</v>
          </cell>
          <cell r="AD993">
            <v>1</v>
          </cell>
          <cell r="AE993" t="str">
            <v>OLL</v>
          </cell>
          <cell r="AF993">
            <v>50</v>
          </cell>
          <cell r="AG993" t="str">
            <v>대경</v>
          </cell>
          <cell r="AH993">
            <v>6</v>
          </cell>
          <cell r="AI993" t="str">
            <v>06</v>
          </cell>
          <cell r="AJ993" t="str">
            <v>M</v>
          </cell>
          <cell r="AK993" t="str">
            <v>IN</v>
          </cell>
          <cell r="AL993">
            <v>1</v>
          </cell>
          <cell r="AM993">
            <v>79000</v>
          </cell>
          <cell r="AN993">
            <v>41855</v>
          </cell>
          <cell r="AO993">
            <v>15959.595959595958</v>
          </cell>
          <cell r="AP993">
            <v>17171.75</v>
          </cell>
          <cell r="AQ993">
            <v>1212.1540404040425</v>
          </cell>
          <cell r="AR993">
            <v>0</v>
          </cell>
          <cell r="AS993">
            <v>20</v>
          </cell>
          <cell r="AT993" t="str">
            <v/>
          </cell>
          <cell r="AU993">
            <v>20</v>
          </cell>
          <cell r="AV993">
            <v>14.85</v>
          </cell>
          <cell r="AW993">
            <v>0</v>
          </cell>
        </row>
        <row r="994">
          <cell r="Z994" t="str">
            <v>ELHTHF4932MT</v>
          </cell>
          <cell r="AA994" t="str">
            <v>R1</v>
          </cell>
          <cell r="AB994">
            <v>0.16666666666666666</v>
          </cell>
          <cell r="AC994">
            <v>0</v>
          </cell>
          <cell r="AD994">
            <v>1</v>
          </cell>
          <cell r="AE994" t="str">
            <v>OXL</v>
          </cell>
          <cell r="AF994">
            <v>50</v>
          </cell>
          <cell r="AG994" t="str">
            <v>대경</v>
          </cell>
          <cell r="AH994">
            <v>6</v>
          </cell>
          <cell r="AI994" t="str">
            <v>06</v>
          </cell>
          <cell r="AJ994" t="str">
            <v>M</v>
          </cell>
          <cell r="AK994" t="str">
            <v>IN</v>
          </cell>
          <cell r="AL994">
            <v>1</v>
          </cell>
          <cell r="AM994">
            <v>79000</v>
          </cell>
          <cell r="AN994">
            <v>41855</v>
          </cell>
          <cell r="AO994">
            <v>15959.595959595958</v>
          </cell>
          <cell r="AP994">
            <v>17171.75</v>
          </cell>
          <cell r="AQ994">
            <v>1212.1540404040425</v>
          </cell>
          <cell r="AR994">
            <v>0</v>
          </cell>
          <cell r="AS994">
            <v>20</v>
          </cell>
          <cell r="AT994" t="str">
            <v/>
          </cell>
          <cell r="AU994">
            <v>20</v>
          </cell>
          <cell r="AV994">
            <v>14.85</v>
          </cell>
          <cell r="AW994">
            <v>0</v>
          </cell>
        </row>
        <row r="995">
          <cell r="Z995" t="str">
            <v>ELHTHF4932MT</v>
          </cell>
          <cell r="AA995" t="str">
            <v>R1</v>
          </cell>
          <cell r="AB995">
            <v>0.16666666666666666</v>
          </cell>
          <cell r="AC995">
            <v>0</v>
          </cell>
          <cell r="AD995">
            <v>1</v>
          </cell>
          <cell r="AE995" t="str">
            <v>XXS</v>
          </cell>
          <cell r="AF995">
            <v>50</v>
          </cell>
          <cell r="AG995" t="str">
            <v>대경</v>
          </cell>
          <cell r="AH995">
            <v>6</v>
          </cell>
          <cell r="AI995" t="str">
            <v>06</v>
          </cell>
          <cell r="AJ995" t="str">
            <v>M</v>
          </cell>
          <cell r="AK995" t="str">
            <v>IN</v>
          </cell>
          <cell r="AL995">
            <v>1</v>
          </cell>
          <cell r="AM995">
            <v>79000</v>
          </cell>
          <cell r="AN995">
            <v>41855</v>
          </cell>
          <cell r="AO995">
            <v>15959.595959595958</v>
          </cell>
          <cell r="AP995">
            <v>17171.75</v>
          </cell>
          <cell r="AQ995">
            <v>1212.1540404040425</v>
          </cell>
          <cell r="AR995">
            <v>0</v>
          </cell>
          <cell r="AS995">
            <v>20</v>
          </cell>
          <cell r="AT995" t="str">
            <v/>
          </cell>
          <cell r="AU995">
            <v>20</v>
          </cell>
          <cell r="AV995">
            <v>14.85</v>
          </cell>
          <cell r="AW995">
            <v>0</v>
          </cell>
        </row>
        <row r="996">
          <cell r="Z996" t="str">
            <v>ELHTHF4933PK</v>
          </cell>
          <cell r="AA996" t="str">
            <v>R1</v>
          </cell>
          <cell r="AB996">
            <v>0.16666666666666666</v>
          </cell>
          <cell r="AC996">
            <v>0</v>
          </cell>
          <cell r="AD996">
            <v>1</v>
          </cell>
          <cell r="AE996" t="str">
            <v>OXS</v>
          </cell>
          <cell r="AF996">
            <v>100</v>
          </cell>
          <cell r="AG996" t="str">
            <v>대경</v>
          </cell>
          <cell r="AH996">
            <v>6</v>
          </cell>
          <cell r="AI996" t="str">
            <v>06</v>
          </cell>
          <cell r="AJ996" t="str">
            <v>M</v>
          </cell>
          <cell r="AK996" t="str">
            <v>IN</v>
          </cell>
          <cell r="AL996">
            <v>1</v>
          </cell>
          <cell r="AM996">
            <v>79000</v>
          </cell>
          <cell r="AN996">
            <v>41855</v>
          </cell>
          <cell r="AO996">
            <v>15959.595959595958</v>
          </cell>
          <cell r="AP996">
            <v>17922.500000000004</v>
          </cell>
          <cell r="AQ996">
            <v>1962.9040404040461</v>
          </cell>
          <cell r="AR996">
            <v>0</v>
          </cell>
          <cell r="AS996">
            <v>20</v>
          </cell>
          <cell r="AT996" t="str">
            <v/>
          </cell>
          <cell r="AU996">
            <v>20</v>
          </cell>
          <cell r="AV996">
            <v>15.5</v>
          </cell>
          <cell r="AW996">
            <v>0</v>
          </cell>
        </row>
        <row r="997">
          <cell r="Z997" t="str">
            <v>ELHTHF4933PK</v>
          </cell>
          <cell r="AA997" t="str">
            <v>R1</v>
          </cell>
          <cell r="AB997">
            <v>0.16666666666666666</v>
          </cell>
          <cell r="AC997">
            <v>0</v>
          </cell>
          <cell r="AD997">
            <v>1</v>
          </cell>
          <cell r="AE997" t="str">
            <v>OSS</v>
          </cell>
          <cell r="AF997">
            <v>100</v>
          </cell>
          <cell r="AG997" t="str">
            <v>대경</v>
          </cell>
          <cell r="AH997">
            <v>6</v>
          </cell>
          <cell r="AI997" t="str">
            <v>06</v>
          </cell>
          <cell r="AJ997" t="str">
            <v>M</v>
          </cell>
          <cell r="AK997" t="str">
            <v>IN</v>
          </cell>
          <cell r="AL997">
            <v>1</v>
          </cell>
          <cell r="AM997">
            <v>79000</v>
          </cell>
          <cell r="AN997">
            <v>41855</v>
          </cell>
          <cell r="AO997">
            <v>15959.595959595958</v>
          </cell>
          <cell r="AP997">
            <v>17922.500000000004</v>
          </cell>
          <cell r="AQ997">
            <v>1962.9040404040461</v>
          </cell>
          <cell r="AR997">
            <v>0</v>
          </cell>
          <cell r="AS997">
            <v>20</v>
          </cell>
          <cell r="AT997" t="str">
            <v/>
          </cell>
          <cell r="AU997">
            <v>20</v>
          </cell>
          <cell r="AV997">
            <v>15.5</v>
          </cell>
          <cell r="AW997">
            <v>0</v>
          </cell>
        </row>
        <row r="998">
          <cell r="Z998" t="str">
            <v>ELHTHF4933PK</v>
          </cell>
          <cell r="AA998" t="str">
            <v>R1</v>
          </cell>
          <cell r="AB998">
            <v>0.16666666666666666</v>
          </cell>
          <cell r="AC998">
            <v>0</v>
          </cell>
          <cell r="AD998">
            <v>1</v>
          </cell>
          <cell r="AE998" t="str">
            <v>OMM</v>
          </cell>
          <cell r="AF998">
            <v>50</v>
          </cell>
          <cell r="AG998" t="str">
            <v>대경</v>
          </cell>
          <cell r="AH998">
            <v>6</v>
          </cell>
          <cell r="AI998" t="str">
            <v>06</v>
          </cell>
          <cell r="AJ998" t="str">
            <v>M</v>
          </cell>
          <cell r="AK998" t="str">
            <v>IN</v>
          </cell>
          <cell r="AL998">
            <v>1</v>
          </cell>
          <cell r="AM998">
            <v>79000</v>
          </cell>
          <cell r="AN998">
            <v>41855</v>
          </cell>
          <cell r="AO998">
            <v>15959.595959595958</v>
          </cell>
          <cell r="AP998">
            <v>17922.500000000004</v>
          </cell>
          <cell r="AQ998">
            <v>1962.9040404040461</v>
          </cell>
          <cell r="AR998">
            <v>0</v>
          </cell>
          <cell r="AS998">
            <v>20</v>
          </cell>
          <cell r="AT998" t="str">
            <v/>
          </cell>
          <cell r="AU998">
            <v>20</v>
          </cell>
          <cell r="AV998">
            <v>15.5</v>
          </cell>
          <cell r="AW998">
            <v>0</v>
          </cell>
        </row>
        <row r="999">
          <cell r="Z999" t="str">
            <v>ELHTHF4933PK</v>
          </cell>
          <cell r="AA999" t="str">
            <v>R1</v>
          </cell>
          <cell r="AB999">
            <v>0.16666666666666666</v>
          </cell>
          <cell r="AC999">
            <v>0</v>
          </cell>
          <cell r="AD999">
            <v>1</v>
          </cell>
          <cell r="AE999" t="str">
            <v>OLL</v>
          </cell>
          <cell r="AF999">
            <v>30</v>
          </cell>
          <cell r="AG999" t="str">
            <v>대경</v>
          </cell>
          <cell r="AH999">
            <v>6</v>
          </cell>
          <cell r="AI999" t="str">
            <v>06</v>
          </cell>
          <cell r="AJ999" t="str">
            <v>M</v>
          </cell>
          <cell r="AK999" t="str">
            <v>IN</v>
          </cell>
          <cell r="AL999">
            <v>1</v>
          </cell>
          <cell r="AM999">
            <v>79000</v>
          </cell>
          <cell r="AN999">
            <v>41855</v>
          </cell>
          <cell r="AO999">
            <v>15959.595959595958</v>
          </cell>
          <cell r="AP999">
            <v>17922.500000000004</v>
          </cell>
          <cell r="AQ999">
            <v>1962.9040404040461</v>
          </cell>
          <cell r="AR999">
            <v>0</v>
          </cell>
          <cell r="AS999">
            <v>20</v>
          </cell>
          <cell r="AT999" t="str">
            <v/>
          </cell>
          <cell r="AU999">
            <v>20</v>
          </cell>
          <cell r="AV999">
            <v>15.5</v>
          </cell>
          <cell r="AW999">
            <v>0</v>
          </cell>
        </row>
        <row r="1000">
          <cell r="Z1000" t="str">
            <v>ELHTHF4933PK</v>
          </cell>
          <cell r="AA1000" t="str">
            <v>R1</v>
          </cell>
          <cell r="AB1000">
            <v>0.16666666666666666</v>
          </cell>
          <cell r="AC1000">
            <v>0</v>
          </cell>
          <cell r="AD1000">
            <v>1</v>
          </cell>
          <cell r="AE1000" t="str">
            <v>OXL</v>
          </cell>
          <cell r="AF1000">
            <v>30</v>
          </cell>
          <cell r="AG1000" t="str">
            <v>대경</v>
          </cell>
          <cell r="AH1000">
            <v>6</v>
          </cell>
          <cell r="AI1000" t="str">
            <v>06</v>
          </cell>
          <cell r="AJ1000" t="str">
            <v>M</v>
          </cell>
          <cell r="AK1000" t="str">
            <v>IN</v>
          </cell>
          <cell r="AL1000">
            <v>1</v>
          </cell>
          <cell r="AM1000">
            <v>79000</v>
          </cell>
          <cell r="AN1000">
            <v>41855</v>
          </cell>
          <cell r="AO1000">
            <v>15959.595959595958</v>
          </cell>
          <cell r="AP1000">
            <v>17922.500000000004</v>
          </cell>
          <cell r="AQ1000">
            <v>1962.9040404040461</v>
          </cell>
          <cell r="AR1000">
            <v>0</v>
          </cell>
          <cell r="AS1000">
            <v>20</v>
          </cell>
          <cell r="AT1000" t="str">
            <v/>
          </cell>
          <cell r="AU1000">
            <v>20</v>
          </cell>
          <cell r="AV1000">
            <v>15.5</v>
          </cell>
          <cell r="AW1000">
            <v>0</v>
          </cell>
        </row>
        <row r="1001">
          <cell r="Z1001" t="str">
            <v>ELHTHF4933PK</v>
          </cell>
          <cell r="AA1001" t="str">
            <v>R1</v>
          </cell>
          <cell r="AB1001">
            <v>0.16666666666666666</v>
          </cell>
          <cell r="AC1001">
            <v>0</v>
          </cell>
          <cell r="AD1001">
            <v>1</v>
          </cell>
          <cell r="AE1001" t="str">
            <v>XXS</v>
          </cell>
          <cell r="AF1001">
            <v>50</v>
          </cell>
          <cell r="AG1001" t="str">
            <v>대경</v>
          </cell>
          <cell r="AH1001">
            <v>6</v>
          </cell>
          <cell r="AI1001" t="str">
            <v>06</v>
          </cell>
          <cell r="AJ1001" t="str">
            <v>M</v>
          </cell>
          <cell r="AK1001" t="str">
            <v>IN</v>
          </cell>
          <cell r="AL1001">
            <v>1</v>
          </cell>
          <cell r="AM1001">
            <v>79000</v>
          </cell>
          <cell r="AN1001">
            <v>41855</v>
          </cell>
          <cell r="AO1001">
            <v>15959.595959595958</v>
          </cell>
          <cell r="AP1001">
            <v>17922.500000000004</v>
          </cell>
          <cell r="AQ1001">
            <v>1962.9040404040461</v>
          </cell>
          <cell r="AR1001">
            <v>0</v>
          </cell>
          <cell r="AS1001">
            <v>20</v>
          </cell>
          <cell r="AT1001" t="str">
            <v/>
          </cell>
          <cell r="AU1001">
            <v>20</v>
          </cell>
          <cell r="AV1001">
            <v>15.5</v>
          </cell>
          <cell r="AW1001">
            <v>0</v>
          </cell>
        </row>
        <row r="1002">
          <cell r="Z1002" t="str">
            <v>ELHTHF4935BK</v>
          </cell>
          <cell r="AA1002" t="str">
            <v>R1</v>
          </cell>
          <cell r="AB1002">
            <v>0.16666666666666666</v>
          </cell>
          <cell r="AC1002">
            <v>0</v>
          </cell>
          <cell r="AD1002">
            <v>1</v>
          </cell>
          <cell r="AE1002" t="str">
            <v>OXS</v>
          </cell>
          <cell r="AF1002">
            <v>100</v>
          </cell>
          <cell r="AG1002" t="str">
            <v>대경</v>
          </cell>
          <cell r="AH1002">
            <v>6</v>
          </cell>
          <cell r="AI1002" t="str">
            <v>06</v>
          </cell>
          <cell r="AJ1002" t="str">
            <v>M</v>
          </cell>
          <cell r="AK1002" t="str">
            <v>IN</v>
          </cell>
          <cell r="AL1002">
            <v>1</v>
          </cell>
          <cell r="AM1002">
            <v>79000</v>
          </cell>
          <cell r="AN1002">
            <v>41855</v>
          </cell>
          <cell r="AO1002">
            <v>15959.595959595958</v>
          </cell>
          <cell r="AP1002">
            <v>17922.500000000004</v>
          </cell>
          <cell r="AQ1002">
            <v>1962.9040404040461</v>
          </cell>
          <cell r="AR1002">
            <v>0</v>
          </cell>
          <cell r="AS1002">
            <v>20</v>
          </cell>
          <cell r="AT1002" t="str">
            <v/>
          </cell>
          <cell r="AU1002">
            <v>20</v>
          </cell>
          <cell r="AV1002">
            <v>15.5</v>
          </cell>
          <cell r="AW1002">
            <v>0</v>
          </cell>
        </row>
        <row r="1003">
          <cell r="Z1003" t="str">
            <v>ELHTHF4935BK</v>
          </cell>
          <cell r="AA1003" t="str">
            <v>R1</v>
          </cell>
          <cell r="AB1003">
            <v>0.16666666666666666</v>
          </cell>
          <cell r="AC1003">
            <v>0</v>
          </cell>
          <cell r="AD1003">
            <v>1</v>
          </cell>
          <cell r="AE1003" t="str">
            <v>OSS</v>
          </cell>
          <cell r="AF1003">
            <v>100</v>
          </cell>
          <cell r="AG1003" t="str">
            <v>대경</v>
          </cell>
          <cell r="AH1003">
            <v>6</v>
          </cell>
          <cell r="AI1003" t="str">
            <v>06</v>
          </cell>
          <cell r="AJ1003" t="str">
            <v>M</v>
          </cell>
          <cell r="AK1003" t="str">
            <v>IN</v>
          </cell>
          <cell r="AL1003">
            <v>1</v>
          </cell>
          <cell r="AM1003">
            <v>79000</v>
          </cell>
          <cell r="AN1003">
            <v>41855</v>
          </cell>
          <cell r="AO1003">
            <v>15959.595959595958</v>
          </cell>
          <cell r="AP1003">
            <v>17922.500000000004</v>
          </cell>
          <cell r="AQ1003">
            <v>1962.9040404040461</v>
          </cell>
          <cell r="AR1003">
            <v>0</v>
          </cell>
          <cell r="AS1003">
            <v>20</v>
          </cell>
          <cell r="AT1003" t="str">
            <v/>
          </cell>
          <cell r="AU1003">
            <v>20</v>
          </cell>
          <cell r="AV1003">
            <v>15.5</v>
          </cell>
          <cell r="AW1003">
            <v>0</v>
          </cell>
        </row>
        <row r="1004">
          <cell r="Z1004" t="str">
            <v>ELHTHF4935BK</v>
          </cell>
          <cell r="AA1004" t="str">
            <v>R1</v>
          </cell>
          <cell r="AB1004">
            <v>0.16666666666666666</v>
          </cell>
          <cell r="AC1004">
            <v>0</v>
          </cell>
          <cell r="AD1004">
            <v>1</v>
          </cell>
          <cell r="AE1004" t="str">
            <v>OMM</v>
          </cell>
          <cell r="AF1004">
            <v>100</v>
          </cell>
          <cell r="AG1004" t="str">
            <v>대경</v>
          </cell>
          <cell r="AH1004">
            <v>6</v>
          </cell>
          <cell r="AI1004" t="str">
            <v>06</v>
          </cell>
          <cell r="AJ1004" t="str">
            <v>M</v>
          </cell>
          <cell r="AK1004" t="str">
            <v>IN</v>
          </cell>
          <cell r="AL1004">
            <v>1</v>
          </cell>
          <cell r="AM1004">
            <v>79000</v>
          </cell>
          <cell r="AN1004">
            <v>41855</v>
          </cell>
          <cell r="AO1004">
            <v>15959.595959595958</v>
          </cell>
          <cell r="AP1004">
            <v>17922.500000000004</v>
          </cell>
          <cell r="AQ1004">
            <v>1962.9040404040461</v>
          </cell>
          <cell r="AR1004">
            <v>0</v>
          </cell>
          <cell r="AS1004">
            <v>20</v>
          </cell>
          <cell r="AT1004" t="str">
            <v/>
          </cell>
          <cell r="AU1004">
            <v>20</v>
          </cell>
          <cell r="AV1004">
            <v>15.5</v>
          </cell>
          <cell r="AW1004">
            <v>0</v>
          </cell>
        </row>
        <row r="1005">
          <cell r="Z1005" t="str">
            <v>ELHTHF4935BK</v>
          </cell>
          <cell r="AA1005" t="str">
            <v>R1</v>
          </cell>
          <cell r="AB1005">
            <v>0.16666666666666666</v>
          </cell>
          <cell r="AC1005">
            <v>0</v>
          </cell>
          <cell r="AD1005">
            <v>1</v>
          </cell>
          <cell r="AE1005" t="str">
            <v>OLL</v>
          </cell>
          <cell r="AF1005">
            <v>50</v>
          </cell>
          <cell r="AG1005" t="str">
            <v>대경</v>
          </cell>
          <cell r="AH1005">
            <v>6</v>
          </cell>
          <cell r="AI1005" t="str">
            <v>06</v>
          </cell>
          <cell r="AJ1005" t="str">
            <v>M</v>
          </cell>
          <cell r="AK1005" t="str">
            <v>IN</v>
          </cell>
          <cell r="AL1005">
            <v>1</v>
          </cell>
          <cell r="AM1005">
            <v>79000</v>
          </cell>
          <cell r="AN1005">
            <v>41855</v>
          </cell>
          <cell r="AO1005">
            <v>15959.595959595958</v>
          </cell>
          <cell r="AP1005">
            <v>17922.500000000004</v>
          </cell>
          <cell r="AQ1005">
            <v>1962.9040404040461</v>
          </cell>
          <cell r="AR1005">
            <v>0</v>
          </cell>
          <cell r="AS1005">
            <v>20</v>
          </cell>
          <cell r="AT1005" t="str">
            <v/>
          </cell>
          <cell r="AU1005">
            <v>20</v>
          </cell>
          <cell r="AV1005">
            <v>15.5</v>
          </cell>
          <cell r="AW1005">
            <v>0</v>
          </cell>
        </row>
        <row r="1006">
          <cell r="Z1006" t="str">
            <v>ELHTHF4935BK</v>
          </cell>
          <cell r="AA1006" t="str">
            <v>R1</v>
          </cell>
          <cell r="AB1006">
            <v>0.16666666666666666</v>
          </cell>
          <cell r="AC1006">
            <v>0</v>
          </cell>
          <cell r="AD1006">
            <v>1</v>
          </cell>
          <cell r="AE1006" t="str">
            <v>OXL</v>
          </cell>
          <cell r="AF1006">
            <v>50</v>
          </cell>
          <cell r="AG1006" t="str">
            <v>대경</v>
          </cell>
          <cell r="AH1006">
            <v>6</v>
          </cell>
          <cell r="AI1006" t="str">
            <v>06</v>
          </cell>
          <cell r="AJ1006" t="str">
            <v>M</v>
          </cell>
          <cell r="AK1006" t="str">
            <v>IN</v>
          </cell>
          <cell r="AL1006">
            <v>1</v>
          </cell>
          <cell r="AM1006">
            <v>79000</v>
          </cell>
          <cell r="AN1006">
            <v>41855</v>
          </cell>
          <cell r="AO1006">
            <v>15959.595959595958</v>
          </cell>
          <cell r="AP1006">
            <v>17922.500000000004</v>
          </cell>
          <cell r="AQ1006">
            <v>1962.9040404040461</v>
          </cell>
          <cell r="AR1006">
            <v>0</v>
          </cell>
          <cell r="AS1006">
            <v>20</v>
          </cell>
          <cell r="AT1006" t="str">
            <v/>
          </cell>
          <cell r="AU1006">
            <v>20</v>
          </cell>
          <cell r="AV1006">
            <v>15.5</v>
          </cell>
          <cell r="AW1006">
            <v>0</v>
          </cell>
        </row>
        <row r="1007">
          <cell r="Z1007" t="str">
            <v>ELHTHF4935BK</v>
          </cell>
          <cell r="AA1007" t="str">
            <v>R1</v>
          </cell>
          <cell r="AB1007">
            <v>0.16666666666666666</v>
          </cell>
          <cell r="AC1007">
            <v>0</v>
          </cell>
          <cell r="AD1007">
            <v>1</v>
          </cell>
          <cell r="AE1007" t="str">
            <v>XXS</v>
          </cell>
          <cell r="AF1007">
            <v>100</v>
          </cell>
          <cell r="AG1007" t="str">
            <v>대경</v>
          </cell>
          <cell r="AH1007">
            <v>6</v>
          </cell>
          <cell r="AI1007" t="str">
            <v>06</v>
          </cell>
          <cell r="AJ1007" t="str">
            <v>M</v>
          </cell>
          <cell r="AK1007" t="str">
            <v>IN</v>
          </cell>
          <cell r="AL1007">
            <v>1</v>
          </cell>
          <cell r="AM1007">
            <v>79000</v>
          </cell>
          <cell r="AN1007">
            <v>41855</v>
          </cell>
          <cell r="AO1007">
            <v>15959.595959595958</v>
          </cell>
          <cell r="AP1007">
            <v>17922.500000000004</v>
          </cell>
          <cell r="AQ1007">
            <v>1962.9040404040461</v>
          </cell>
          <cell r="AR1007">
            <v>0</v>
          </cell>
          <cell r="AS1007">
            <v>20</v>
          </cell>
          <cell r="AT1007" t="str">
            <v/>
          </cell>
          <cell r="AU1007">
            <v>20</v>
          </cell>
          <cell r="AV1007">
            <v>15.5</v>
          </cell>
          <cell r="AW1007">
            <v>0</v>
          </cell>
        </row>
        <row r="1008">
          <cell r="Z1008" t="str">
            <v>ELHTLF4936OR</v>
          </cell>
          <cell r="AA1008" t="str">
            <v>R1</v>
          </cell>
          <cell r="AB1008">
            <v>0.16666666666666666</v>
          </cell>
          <cell r="AC1008">
            <v>0</v>
          </cell>
          <cell r="AD1008">
            <v>1</v>
          </cell>
          <cell r="AE1008" t="str">
            <v>OXS</v>
          </cell>
          <cell r="AF1008">
            <v>50</v>
          </cell>
          <cell r="AG1008" t="str">
            <v>대경</v>
          </cell>
          <cell r="AH1008">
            <v>6</v>
          </cell>
          <cell r="AI1008" t="str">
            <v>06</v>
          </cell>
          <cell r="AJ1008" t="str">
            <v>M</v>
          </cell>
          <cell r="AK1008" t="str">
            <v>IN</v>
          </cell>
          <cell r="AL1008">
            <v>1</v>
          </cell>
          <cell r="AM1008">
            <v>59000</v>
          </cell>
          <cell r="AN1008">
            <v>41855</v>
          </cell>
          <cell r="AO1008">
            <v>11919.191919191919</v>
          </cell>
          <cell r="AP1008">
            <v>13302.500000000002</v>
          </cell>
          <cell r="AQ1008">
            <v>1383.3080808080831</v>
          </cell>
          <cell r="AR1008">
            <v>0</v>
          </cell>
          <cell r="AS1008">
            <v>20</v>
          </cell>
          <cell r="AT1008" t="str">
            <v/>
          </cell>
          <cell r="AU1008">
            <v>20</v>
          </cell>
          <cell r="AV1008">
            <v>11.5</v>
          </cell>
          <cell r="AW1008">
            <v>0</v>
          </cell>
        </row>
        <row r="1009">
          <cell r="Z1009" t="str">
            <v>ELHTLF4936OR</v>
          </cell>
          <cell r="AA1009" t="str">
            <v>R1</v>
          </cell>
          <cell r="AB1009">
            <v>0.16666666666666666</v>
          </cell>
          <cell r="AC1009">
            <v>0</v>
          </cell>
          <cell r="AD1009">
            <v>1</v>
          </cell>
          <cell r="AE1009" t="str">
            <v>OSS</v>
          </cell>
          <cell r="AF1009">
            <v>50</v>
          </cell>
          <cell r="AG1009" t="str">
            <v>대경</v>
          </cell>
          <cell r="AH1009">
            <v>6</v>
          </cell>
          <cell r="AI1009" t="str">
            <v>06</v>
          </cell>
          <cell r="AJ1009" t="str">
            <v>M</v>
          </cell>
          <cell r="AK1009" t="str">
            <v>IN</v>
          </cell>
          <cell r="AL1009">
            <v>1</v>
          </cell>
          <cell r="AM1009">
            <v>59000</v>
          </cell>
          <cell r="AN1009">
            <v>41855</v>
          </cell>
          <cell r="AO1009">
            <v>11919.191919191919</v>
          </cell>
          <cell r="AP1009">
            <v>13302.500000000002</v>
          </cell>
          <cell r="AQ1009">
            <v>1383.3080808080831</v>
          </cell>
          <cell r="AR1009">
            <v>0</v>
          </cell>
          <cell r="AS1009">
            <v>20</v>
          </cell>
          <cell r="AT1009" t="str">
            <v/>
          </cell>
          <cell r="AU1009">
            <v>20</v>
          </cell>
          <cell r="AV1009">
            <v>11.5</v>
          </cell>
          <cell r="AW1009">
            <v>0</v>
          </cell>
        </row>
        <row r="1010">
          <cell r="Z1010" t="str">
            <v>ELHTLF4936OR</v>
          </cell>
          <cell r="AA1010" t="str">
            <v>R1</v>
          </cell>
          <cell r="AB1010">
            <v>0.16666666666666666</v>
          </cell>
          <cell r="AC1010">
            <v>0</v>
          </cell>
          <cell r="AD1010">
            <v>1</v>
          </cell>
          <cell r="AE1010" t="str">
            <v>OMM</v>
          </cell>
          <cell r="AF1010">
            <v>50</v>
          </cell>
          <cell r="AG1010" t="str">
            <v>대경</v>
          </cell>
          <cell r="AH1010">
            <v>6</v>
          </cell>
          <cell r="AI1010" t="str">
            <v>06</v>
          </cell>
          <cell r="AJ1010" t="str">
            <v>M</v>
          </cell>
          <cell r="AK1010" t="str">
            <v>IN</v>
          </cell>
          <cell r="AL1010">
            <v>1</v>
          </cell>
          <cell r="AM1010">
            <v>59000</v>
          </cell>
          <cell r="AN1010">
            <v>41855</v>
          </cell>
          <cell r="AO1010">
            <v>11919.191919191919</v>
          </cell>
          <cell r="AP1010">
            <v>13302.500000000002</v>
          </cell>
          <cell r="AQ1010">
            <v>1383.3080808080831</v>
          </cell>
          <cell r="AR1010">
            <v>0</v>
          </cell>
          <cell r="AS1010">
            <v>20</v>
          </cell>
          <cell r="AT1010" t="str">
            <v/>
          </cell>
          <cell r="AU1010">
            <v>20</v>
          </cell>
          <cell r="AV1010">
            <v>11.5</v>
          </cell>
          <cell r="AW1010">
            <v>0</v>
          </cell>
        </row>
        <row r="1011">
          <cell r="Z1011" t="str">
            <v>ELHTLF4936OR</v>
          </cell>
          <cell r="AA1011" t="str">
            <v>R1</v>
          </cell>
          <cell r="AB1011">
            <v>0.16666666666666666</v>
          </cell>
          <cell r="AC1011">
            <v>0</v>
          </cell>
          <cell r="AD1011">
            <v>1</v>
          </cell>
          <cell r="AE1011" t="str">
            <v>OLL</v>
          </cell>
          <cell r="AF1011">
            <v>50</v>
          </cell>
          <cell r="AG1011" t="str">
            <v>대경</v>
          </cell>
          <cell r="AH1011">
            <v>6</v>
          </cell>
          <cell r="AI1011" t="str">
            <v>06</v>
          </cell>
          <cell r="AJ1011" t="str">
            <v>M</v>
          </cell>
          <cell r="AK1011" t="str">
            <v>IN</v>
          </cell>
          <cell r="AL1011">
            <v>1</v>
          </cell>
          <cell r="AM1011">
            <v>59000</v>
          </cell>
          <cell r="AN1011">
            <v>41855</v>
          </cell>
          <cell r="AO1011">
            <v>11919.191919191919</v>
          </cell>
          <cell r="AP1011">
            <v>13302.500000000002</v>
          </cell>
          <cell r="AQ1011">
            <v>1383.3080808080831</v>
          </cell>
          <cell r="AR1011">
            <v>0</v>
          </cell>
          <cell r="AS1011">
            <v>20</v>
          </cell>
          <cell r="AT1011" t="str">
            <v/>
          </cell>
          <cell r="AU1011">
            <v>20</v>
          </cell>
          <cell r="AV1011">
            <v>11.5</v>
          </cell>
          <cell r="AW1011">
            <v>0</v>
          </cell>
        </row>
        <row r="1012">
          <cell r="Z1012" t="str">
            <v>ELHTLF4936OR</v>
          </cell>
          <cell r="AA1012" t="str">
            <v>R1</v>
          </cell>
          <cell r="AB1012">
            <v>0.16666666666666666</v>
          </cell>
          <cell r="AC1012">
            <v>0</v>
          </cell>
          <cell r="AD1012">
            <v>1</v>
          </cell>
          <cell r="AE1012" t="str">
            <v>OXL</v>
          </cell>
          <cell r="AF1012">
            <v>50</v>
          </cell>
          <cell r="AG1012" t="str">
            <v>대경</v>
          </cell>
          <cell r="AH1012">
            <v>6</v>
          </cell>
          <cell r="AI1012" t="str">
            <v>06</v>
          </cell>
          <cell r="AJ1012" t="str">
            <v>M</v>
          </cell>
          <cell r="AK1012" t="str">
            <v>IN</v>
          </cell>
          <cell r="AL1012">
            <v>1</v>
          </cell>
          <cell r="AM1012">
            <v>59000</v>
          </cell>
          <cell r="AN1012">
            <v>41855</v>
          </cell>
          <cell r="AO1012">
            <v>11919.191919191919</v>
          </cell>
          <cell r="AP1012">
            <v>13302.500000000002</v>
          </cell>
          <cell r="AQ1012">
            <v>1383.3080808080831</v>
          </cell>
          <cell r="AR1012">
            <v>0</v>
          </cell>
          <cell r="AS1012">
            <v>20</v>
          </cell>
          <cell r="AT1012" t="str">
            <v/>
          </cell>
          <cell r="AU1012">
            <v>20</v>
          </cell>
          <cell r="AV1012">
            <v>11.5</v>
          </cell>
          <cell r="AW1012">
            <v>0</v>
          </cell>
        </row>
        <row r="1013">
          <cell r="Z1013" t="str">
            <v>ELHTLF4936OR</v>
          </cell>
          <cell r="AA1013" t="str">
            <v>R1</v>
          </cell>
          <cell r="AB1013">
            <v>0.16666666666666666</v>
          </cell>
          <cell r="AC1013">
            <v>0</v>
          </cell>
          <cell r="AD1013">
            <v>1</v>
          </cell>
          <cell r="AE1013" t="str">
            <v>XXS</v>
          </cell>
          <cell r="AF1013">
            <v>50</v>
          </cell>
          <cell r="AG1013" t="str">
            <v>대경</v>
          </cell>
          <cell r="AH1013">
            <v>6</v>
          </cell>
          <cell r="AI1013" t="str">
            <v>06</v>
          </cell>
          <cell r="AJ1013" t="str">
            <v>M</v>
          </cell>
          <cell r="AK1013" t="str">
            <v>IN</v>
          </cell>
          <cell r="AL1013">
            <v>1</v>
          </cell>
          <cell r="AM1013">
            <v>59000</v>
          </cell>
          <cell r="AN1013">
            <v>41855</v>
          </cell>
          <cell r="AO1013">
            <v>11919.191919191919</v>
          </cell>
          <cell r="AP1013">
            <v>13302.500000000002</v>
          </cell>
          <cell r="AQ1013">
            <v>1383.3080808080831</v>
          </cell>
          <cell r="AR1013">
            <v>0</v>
          </cell>
          <cell r="AS1013">
            <v>20</v>
          </cell>
          <cell r="AT1013" t="str">
            <v/>
          </cell>
          <cell r="AU1013">
            <v>20</v>
          </cell>
          <cell r="AV1013">
            <v>11.5</v>
          </cell>
          <cell r="AW1013">
            <v>0</v>
          </cell>
        </row>
        <row r="1014">
          <cell r="Z1014" t="str">
            <v>ELHTLF4938BK</v>
          </cell>
          <cell r="AA1014" t="str">
            <v>R1</v>
          </cell>
          <cell r="AB1014">
            <v>0.16666666666666666</v>
          </cell>
          <cell r="AC1014">
            <v>0</v>
          </cell>
          <cell r="AD1014">
            <v>1</v>
          </cell>
          <cell r="AE1014" t="str">
            <v>OXS</v>
          </cell>
          <cell r="AF1014">
            <v>95</v>
          </cell>
          <cell r="AG1014" t="str">
            <v>대경</v>
          </cell>
          <cell r="AH1014">
            <v>6</v>
          </cell>
          <cell r="AI1014" t="str">
            <v>06</v>
          </cell>
          <cell r="AJ1014" t="str">
            <v>M</v>
          </cell>
          <cell r="AK1014" t="str">
            <v>IN</v>
          </cell>
          <cell r="AL1014">
            <v>1</v>
          </cell>
          <cell r="AM1014">
            <v>69000</v>
          </cell>
          <cell r="AN1014">
            <v>41855</v>
          </cell>
          <cell r="AO1014">
            <v>13939.393939393938</v>
          </cell>
          <cell r="AP1014">
            <v>15612.5</v>
          </cell>
          <cell r="AQ1014">
            <v>1673.1060606060619</v>
          </cell>
          <cell r="AR1014">
            <v>0</v>
          </cell>
          <cell r="AS1014">
            <v>20</v>
          </cell>
          <cell r="AT1014" t="str">
            <v/>
          </cell>
          <cell r="AU1014">
            <v>20</v>
          </cell>
          <cell r="AV1014">
            <v>13.5</v>
          </cell>
          <cell r="AW1014">
            <v>0</v>
          </cell>
        </row>
        <row r="1015">
          <cell r="Z1015" t="str">
            <v>ELHTLF4938BK</v>
          </cell>
          <cell r="AA1015" t="str">
            <v>R1</v>
          </cell>
          <cell r="AB1015">
            <v>0.16666666666666666</v>
          </cell>
          <cell r="AC1015">
            <v>0</v>
          </cell>
          <cell r="AD1015">
            <v>1</v>
          </cell>
          <cell r="AE1015" t="str">
            <v>OSS</v>
          </cell>
          <cell r="AF1015">
            <v>65</v>
          </cell>
          <cell r="AG1015" t="str">
            <v>대경</v>
          </cell>
          <cell r="AH1015">
            <v>6</v>
          </cell>
          <cell r="AI1015" t="str">
            <v>06</v>
          </cell>
          <cell r="AJ1015" t="str">
            <v>M</v>
          </cell>
          <cell r="AK1015" t="str">
            <v>IN</v>
          </cell>
          <cell r="AL1015">
            <v>1</v>
          </cell>
          <cell r="AM1015">
            <v>69000</v>
          </cell>
          <cell r="AN1015">
            <v>41855</v>
          </cell>
          <cell r="AO1015">
            <v>13939.393939393938</v>
          </cell>
          <cell r="AP1015">
            <v>15612.5</v>
          </cell>
          <cell r="AQ1015">
            <v>1673.1060606060619</v>
          </cell>
          <cell r="AR1015">
            <v>0</v>
          </cell>
          <cell r="AS1015">
            <v>20</v>
          </cell>
          <cell r="AT1015" t="str">
            <v/>
          </cell>
          <cell r="AU1015">
            <v>20</v>
          </cell>
          <cell r="AV1015">
            <v>13.5</v>
          </cell>
          <cell r="AW1015">
            <v>0</v>
          </cell>
        </row>
        <row r="1016">
          <cell r="Z1016" t="str">
            <v>ELHTLF4938BK</v>
          </cell>
          <cell r="AA1016" t="str">
            <v>R1</v>
          </cell>
          <cell r="AB1016">
            <v>0.16666666666666666</v>
          </cell>
          <cell r="AC1016">
            <v>0</v>
          </cell>
          <cell r="AD1016">
            <v>1</v>
          </cell>
          <cell r="AE1016" t="str">
            <v>OMM</v>
          </cell>
          <cell r="AF1016">
            <v>9</v>
          </cell>
          <cell r="AG1016" t="str">
            <v>대경</v>
          </cell>
          <cell r="AH1016">
            <v>6</v>
          </cell>
          <cell r="AI1016" t="str">
            <v>06</v>
          </cell>
          <cell r="AJ1016" t="str">
            <v>M</v>
          </cell>
          <cell r="AK1016" t="str">
            <v>IN</v>
          </cell>
          <cell r="AL1016">
            <v>1</v>
          </cell>
          <cell r="AM1016">
            <v>69000</v>
          </cell>
          <cell r="AN1016">
            <v>41855</v>
          </cell>
          <cell r="AO1016">
            <v>13939.393939393938</v>
          </cell>
          <cell r="AP1016">
            <v>15612.5</v>
          </cell>
          <cell r="AQ1016">
            <v>1673.1060606060619</v>
          </cell>
          <cell r="AR1016">
            <v>0</v>
          </cell>
          <cell r="AS1016">
            <v>20</v>
          </cell>
          <cell r="AT1016" t="str">
            <v/>
          </cell>
          <cell r="AU1016">
            <v>20</v>
          </cell>
          <cell r="AV1016">
            <v>13.5</v>
          </cell>
          <cell r="AW1016">
            <v>0</v>
          </cell>
        </row>
        <row r="1017">
          <cell r="Z1017" t="str">
            <v>ELHTLF4938BK</v>
          </cell>
          <cell r="AA1017" t="str">
            <v>R1</v>
          </cell>
          <cell r="AB1017">
            <v>0.16666666666666666</v>
          </cell>
          <cell r="AC1017">
            <v>0</v>
          </cell>
          <cell r="AD1017">
            <v>1</v>
          </cell>
          <cell r="AE1017" t="str">
            <v>OLL</v>
          </cell>
          <cell r="AF1017">
            <v>14</v>
          </cell>
          <cell r="AG1017" t="str">
            <v>대경</v>
          </cell>
          <cell r="AH1017">
            <v>6</v>
          </cell>
          <cell r="AI1017" t="str">
            <v>06</v>
          </cell>
          <cell r="AJ1017" t="str">
            <v>M</v>
          </cell>
          <cell r="AK1017" t="str">
            <v>IN</v>
          </cell>
          <cell r="AL1017">
            <v>1</v>
          </cell>
          <cell r="AM1017">
            <v>69000</v>
          </cell>
          <cell r="AN1017">
            <v>41855</v>
          </cell>
          <cell r="AO1017">
            <v>13939.393939393938</v>
          </cell>
          <cell r="AP1017">
            <v>15612.5</v>
          </cell>
          <cell r="AQ1017">
            <v>1673.1060606060619</v>
          </cell>
          <cell r="AR1017">
            <v>0</v>
          </cell>
          <cell r="AS1017">
            <v>20</v>
          </cell>
          <cell r="AT1017" t="str">
            <v/>
          </cell>
          <cell r="AU1017">
            <v>20</v>
          </cell>
          <cell r="AV1017">
            <v>13.5</v>
          </cell>
          <cell r="AW1017">
            <v>0</v>
          </cell>
        </row>
        <row r="1018">
          <cell r="Z1018" t="str">
            <v>ELHTLF4938BK</v>
          </cell>
          <cell r="AA1018" t="str">
            <v>R1</v>
          </cell>
          <cell r="AB1018">
            <v>0.16666666666666666</v>
          </cell>
          <cell r="AC1018">
            <v>0</v>
          </cell>
          <cell r="AD1018">
            <v>1</v>
          </cell>
          <cell r="AE1018" t="str">
            <v>OXL</v>
          </cell>
          <cell r="AF1018">
            <v>16</v>
          </cell>
          <cell r="AG1018" t="str">
            <v>대경</v>
          </cell>
          <cell r="AH1018">
            <v>6</v>
          </cell>
          <cell r="AI1018" t="str">
            <v>06</v>
          </cell>
          <cell r="AJ1018" t="str">
            <v>M</v>
          </cell>
          <cell r="AK1018" t="str">
            <v>IN</v>
          </cell>
          <cell r="AL1018">
            <v>1</v>
          </cell>
          <cell r="AM1018">
            <v>69000</v>
          </cell>
          <cell r="AN1018">
            <v>41855</v>
          </cell>
          <cell r="AO1018">
            <v>13939.393939393938</v>
          </cell>
          <cell r="AP1018">
            <v>15612.5</v>
          </cell>
          <cell r="AQ1018">
            <v>1673.1060606060619</v>
          </cell>
          <cell r="AR1018">
            <v>0</v>
          </cell>
          <cell r="AS1018">
            <v>20</v>
          </cell>
          <cell r="AT1018" t="str">
            <v/>
          </cell>
          <cell r="AU1018">
            <v>20</v>
          </cell>
          <cell r="AV1018">
            <v>13.5</v>
          </cell>
          <cell r="AW1018">
            <v>0</v>
          </cell>
        </row>
        <row r="1019">
          <cell r="Z1019" t="str">
            <v>ELHTLF4938BK</v>
          </cell>
          <cell r="AA1019" t="str">
            <v>R1</v>
          </cell>
          <cell r="AB1019">
            <v>0.16666666666666666</v>
          </cell>
          <cell r="AC1019">
            <v>0</v>
          </cell>
          <cell r="AD1019">
            <v>1</v>
          </cell>
          <cell r="AE1019" t="str">
            <v>XXS</v>
          </cell>
          <cell r="AF1019">
            <v>38</v>
          </cell>
          <cell r="AG1019" t="str">
            <v>대경</v>
          </cell>
          <cell r="AH1019">
            <v>6</v>
          </cell>
          <cell r="AI1019" t="str">
            <v>06</v>
          </cell>
          <cell r="AJ1019" t="str">
            <v>M</v>
          </cell>
          <cell r="AK1019" t="str">
            <v>IN</v>
          </cell>
          <cell r="AL1019">
            <v>1</v>
          </cell>
          <cell r="AM1019">
            <v>69000</v>
          </cell>
          <cell r="AN1019">
            <v>41855</v>
          </cell>
          <cell r="AO1019">
            <v>13939.393939393938</v>
          </cell>
          <cell r="AP1019">
            <v>15612.5</v>
          </cell>
          <cell r="AQ1019">
            <v>1673.1060606060619</v>
          </cell>
          <cell r="AR1019">
            <v>0</v>
          </cell>
          <cell r="AS1019">
            <v>20</v>
          </cell>
          <cell r="AT1019" t="str">
            <v/>
          </cell>
          <cell r="AU1019">
            <v>20</v>
          </cell>
          <cell r="AV1019">
            <v>13.5</v>
          </cell>
          <cell r="AW1019">
            <v>0</v>
          </cell>
        </row>
        <row r="1020">
          <cell r="Z1020" t="str">
            <v/>
          </cell>
          <cell r="AA1020" t="str">
            <v>R1</v>
          </cell>
          <cell r="AB1020">
            <v>10.999999999999995</v>
          </cell>
          <cell r="AC1020">
            <v>0</v>
          </cell>
          <cell r="AD1020">
            <v>1</v>
          </cell>
          <cell r="AI1020" t="str">
            <v/>
          </cell>
          <cell r="AL1020" t="str">
            <v/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 t="str">
            <v/>
          </cell>
          <cell r="AU1020">
            <v>0</v>
          </cell>
          <cell r="AV1020">
            <v>0</v>
          </cell>
          <cell r="AW1020">
            <v>0</v>
          </cell>
        </row>
        <row r="1021">
          <cell r="Z1021" t="str">
            <v>PLHJPF4901BK</v>
          </cell>
          <cell r="AA1021" t="str">
            <v>R1</v>
          </cell>
          <cell r="AB1021">
            <v>0.25</v>
          </cell>
          <cell r="AC1021">
            <v>0</v>
          </cell>
          <cell r="AD1021">
            <v>1</v>
          </cell>
          <cell r="AE1021" t="str">
            <v>OXS</v>
          </cell>
          <cell r="AF1021">
            <v>50</v>
          </cell>
          <cell r="AG1021" t="str">
            <v>아트인드림</v>
          </cell>
          <cell r="AH1021">
            <v>11</v>
          </cell>
          <cell r="AI1021">
            <v>11</v>
          </cell>
          <cell r="AJ1021" t="str">
            <v>M</v>
          </cell>
          <cell r="AK1021" t="str">
            <v>KR</v>
          </cell>
          <cell r="AL1021">
            <v>2</v>
          </cell>
          <cell r="AM1021">
            <v>109000</v>
          </cell>
          <cell r="AN1021">
            <v>41855</v>
          </cell>
          <cell r="AO1021">
            <v>27525.252525252523</v>
          </cell>
          <cell r="AP1021">
            <v>24120</v>
          </cell>
          <cell r="AQ1021">
            <v>-3405.2525252525229</v>
          </cell>
          <cell r="AR1021">
            <v>0</v>
          </cell>
          <cell r="AS1021">
            <v>20</v>
          </cell>
          <cell r="AT1021" t="str">
            <v/>
          </cell>
          <cell r="AU1021">
            <v>20</v>
          </cell>
          <cell r="AV1021">
            <v>0</v>
          </cell>
          <cell r="AW1021">
            <v>24100</v>
          </cell>
        </row>
        <row r="1022">
          <cell r="Z1022" t="str">
            <v>PLHJPF4901BK</v>
          </cell>
          <cell r="AA1022" t="str">
            <v>R1</v>
          </cell>
          <cell r="AB1022">
            <v>0.25</v>
          </cell>
          <cell r="AC1022">
            <v>0</v>
          </cell>
          <cell r="AD1022">
            <v>1</v>
          </cell>
          <cell r="AE1022" t="str">
            <v>OMM</v>
          </cell>
          <cell r="AF1022">
            <v>50</v>
          </cell>
          <cell r="AG1022" t="str">
            <v>아트인드림</v>
          </cell>
          <cell r="AH1022">
            <v>11</v>
          </cell>
          <cell r="AI1022">
            <v>11</v>
          </cell>
          <cell r="AJ1022" t="str">
            <v>M</v>
          </cell>
          <cell r="AK1022" t="str">
            <v>KR</v>
          </cell>
          <cell r="AL1022">
            <v>2</v>
          </cell>
          <cell r="AM1022">
            <v>109000</v>
          </cell>
          <cell r="AN1022">
            <v>41855</v>
          </cell>
          <cell r="AO1022">
            <v>27525.252525252523</v>
          </cell>
          <cell r="AP1022">
            <v>24120</v>
          </cell>
          <cell r="AQ1022">
            <v>-3405.2525252525229</v>
          </cell>
          <cell r="AR1022">
            <v>0</v>
          </cell>
          <cell r="AS1022">
            <v>20</v>
          </cell>
          <cell r="AT1022" t="str">
            <v/>
          </cell>
          <cell r="AU1022">
            <v>20</v>
          </cell>
          <cell r="AV1022">
            <v>0</v>
          </cell>
          <cell r="AW1022">
            <v>24100</v>
          </cell>
        </row>
        <row r="1023">
          <cell r="Z1023" t="str">
            <v>PLHJPF4901BK</v>
          </cell>
          <cell r="AA1023" t="str">
            <v>R1</v>
          </cell>
          <cell r="AB1023">
            <v>0.25</v>
          </cell>
          <cell r="AC1023">
            <v>0</v>
          </cell>
          <cell r="AD1023">
            <v>1</v>
          </cell>
          <cell r="AE1023" t="str">
            <v>OXL</v>
          </cell>
          <cell r="AF1023">
            <v>50</v>
          </cell>
          <cell r="AG1023" t="str">
            <v>아트인드림</v>
          </cell>
          <cell r="AH1023">
            <v>11</v>
          </cell>
          <cell r="AI1023">
            <v>11</v>
          </cell>
          <cell r="AJ1023" t="str">
            <v>M</v>
          </cell>
          <cell r="AK1023" t="str">
            <v>KR</v>
          </cell>
          <cell r="AL1023">
            <v>2</v>
          </cell>
          <cell r="AM1023">
            <v>109000</v>
          </cell>
          <cell r="AN1023">
            <v>41855</v>
          </cell>
          <cell r="AO1023">
            <v>27525.252525252523</v>
          </cell>
          <cell r="AP1023">
            <v>24120</v>
          </cell>
          <cell r="AQ1023">
            <v>-3405.2525252525229</v>
          </cell>
          <cell r="AR1023">
            <v>0</v>
          </cell>
          <cell r="AS1023">
            <v>20</v>
          </cell>
          <cell r="AT1023" t="str">
            <v/>
          </cell>
          <cell r="AU1023">
            <v>20</v>
          </cell>
          <cell r="AV1023">
            <v>0</v>
          </cell>
          <cell r="AW1023">
            <v>24100</v>
          </cell>
        </row>
        <row r="1024">
          <cell r="Z1024" t="str">
            <v>PLHJPF4901BK</v>
          </cell>
          <cell r="AA1024" t="str">
            <v>R1</v>
          </cell>
          <cell r="AB1024">
            <v>0.25</v>
          </cell>
          <cell r="AC1024">
            <v>0</v>
          </cell>
          <cell r="AD1024">
            <v>1</v>
          </cell>
          <cell r="AE1024" t="str">
            <v>XXS</v>
          </cell>
          <cell r="AF1024">
            <v>40</v>
          </cell>
          <cell r="AG1024" t="str">
            <v>아트인드림</v>
          </cell>
          <cell r="AH1024">
            <v>11</v>
          </cell>
          <cell r="AI1024">
            <v>11</v>
          </cell>
          <cell r="AJ1024" t="str">
            <v>M</v>
          </cell>
          <cell r="AK1024" t="str">
            <v>KR</v>
          </cell>
          <cell r="AL1024">
            <v>2</v>
          </cell>
          <cell r="AM1024">
            <v>109000</v>
          </cell>
          <cell r="AN1024">
            <v>41855</v>
          </cell>
          <cell r="AO1024">
            <v>27525.252525252523</v>
          </cell>
          <cell r="AP1024">
            <v>24120</v>
          </cell>
          <cell r="AQ1024">
            <v>-3405.2525252525229</v>
          </cell>
          <cell r="AR1024">
            <v>0</v>
          </cell>
          <cell r="AS1024">
            <v>20</v>
          </cell>
          <cell r="AT1024" t="str">
            <v/>
          </cell>
          <cell r="AU1024">
            <v>20</v>
          </cell>
          <cell r="AV1024">
            <v>0</v>
          </cell>
          <cell r="AW1024">
            <v>24100</v>
          </cell>
        </row>
        <row r="1025">
          <cell r="Z1025" t="str">
            <v>PLHTLF4902WH</v>
          </cell>
          <cell r="AA1025" t="str">
            <v>R1</v>
          </cell>
          <cell r="AB1025">
            <v>0.16666666666666666</v>
          </cell>
          <cell r="AC1025">
            <v>0</v>
          </cell>
          <cell r="AD1025">
            <v>1</v>
          </cell>
          <cell r="AE1025" t="str">
            <v>OXS</v>
          </cell>
          <cell r="AF1025">
            <v>100</v>
          </cell>
          <cell r="AG1025" t="str">
            <v>아트인드림</v>
          </cell>
          <cell r="AH1025">
            <v>11</v>
          </cell>
          <cell r="AI1025">
            <v>11</v>
          </cell>
          <cell r="AJ1025" t="str">
            <v>M</v>
          </cell>
          <cell r="AK1025" t="str">
            <v>KR</v>
          </cell>
          <cell r="AL1025">
            <v>2</v>
          </cell>
          <cell r="AM1025">
            <v>69000</v>
          </cell>
          <cell r="AN1025">
            <v>41855</v>
          </cell>
          <cell r="AO1025">
            <v>17424.24242424242</v>
          </cell>
          <cell r="AP1025">
            <v>17100</v>
          </cell>
          <cell r="AQ1025">
            <v>-324.24242424242038</v>
          </cell>
          <cell r="AR1025">
            <v>0</v>
          </cell>
          <cell r="AS1025">
            <v>20</v>
          </cell>
          <cell r="AT1025" t="str">
            <v/>
          </cell>
          <cell r="AU1025">
            <v>20</v>
          </cell>
          <cell r="AV1025">
            <v>0</v>
          </cell>
          <cell r="AW1025">
            <v>17080</v>
          </cell>
        </row>
        <row r="1026">
          <cell r="Z1026" t="str">
            <v>PLHTLF4902WH</v>
          </cell>
          <cell r="AA1026" t="str">
            <v>R1</v>
          </cell>
          <cell r="AB1026">
            <v>0.16666666666666666</v>
          </cell>
          <cell r="AC1026">
            <v>0</v>
          </cell>
          <cell r="AD1026">
            <v>1</v>
          </cell>
          <cell r="AE1026" t="str">
            <v>OSS</v>
          </cell>
          <cell r="AF1026">
            <v>100</v>
          </cell>
          <cell r="AG1026" t="str">
            <v>아트인드림</v>
          </cell>
          <cell r="AH1026">
            <v>11</v>
          </cell>
          <cell r="AI1026">
            <v>11</v>
          </cell>
          <cell r="AJ1026" t="str">
            <v>M</v>
          </cell>
          <cell r="AK1026" t="str">
            <v>KR</v>
          </cell>
          <cell r="AL1026">
            <v>2</v>
          </cell>
          <cell r="AM1026">
            <v>69000</v>
          </cell>
          <cell r="AN1026">
            <v>41855</v>
          </cell>
          <cell r="AO1026">
            <v>17424.24242424242</v>
          </cell>
          <cell r="AP1026">
            <v>17100</v>
          </cell>
          <cell r="AQ1026">
            <v>-324.24242424242038</v>
          </cell>
          <cell r="AR1026">
            <v>0</v>
          </cell>
          <cell r="AS1026">
            <v>20</v>
          </cell>
          <cell r="AT1026" t="str">
            <v/>
          </cell>
          <cell r="AU1026">
            <v>20</v>
          </cell>
          <cell r="AV1026">
            <v>0</v>
          </cell>
          <cell r="AW1026">
            <v>17080</v>
          </cell>
        </row>
        <row r="1027">
          <cell r="Z1027" t="str">
            <v>PLHTLF4902WH</v>
          </cell>
          <cell r="AA1027" t="str">
            <v>R1</v>
          </cell>
          <cell r="AB1027">
            <v>0.16666666666666666</v>
          </cell>
          <cell r="AC1027">
            <v>0</v>
          </cell>
          <cell r="AD1027">
            <v>1</v>
          </cell>
          <cell r="AE1027" t="str">
            <v>OMM</v>
          </cell>
          <cell r="AF1027">
            <v>80</v>
          </cell>
          <cell r="AG1027" t="str">
            <v>아트인드림</v>
          </cell>
          <cell r="AH1027">
            <v>11</v>
          </cell>
          <cell r="AI1027">
            <v>11</v>
          </cell>
          <cell r="AJ1027" t="str">
            <v>M</v>
          </cell>
          <cell r="AK1027" t="str">
            <v>KR</v>
          </cell>
          <cell r="AL1027">
            <v>2</v>
          </cell>
          <cell r="AM1027">
            <v>69000</v>
          </cell>
          <cell r="AN1027">
            <v>41855</v>
          </cell>
          <cell r="AO1027">
            <v>17424.24242424242</v>
          </cell>
          <cell r="AP1027">
            <v>17100</v>
          </cell>
          <cell r="AQ1027">
            <v>-324.24242424242038</v>
          </cell>
          <cell r="AR1027">
            <v>0</v>
          </cell>
          <cell r="AS1027">
            <v>20</v>
          </cell>
          <cell r="AT1027" t="str">
            <v/>
          </cell>
          <cell r="AU1027">
            <v>20</v>
          </cell>
          <cell r="AV1027">
            <v>0</v>
          </cell>
          <cell r="AW1027">
            <v>17080</v>
          </cell>
        </row>
        <row r="1028">
          <cell r="Z1028" t="str">
            <v>PLHTLF4902WH</v>
          </cell>
          <cell r="AA1028" t="str">
            <v>R1</v>
          </cell>
          <cell r="AB1028">
            <v>0.16666666666666666</v>
          </cell>
          <cell r="AC1028">
            <v>0</v>
          </cell>
          <cell r="AD1028">
            <v>1</v>
          </cell>
          <cell r="AE1028" t="str">
            <v>OLL</v>
          </cell>
          <cell r="AF1028">
            <v>80</v>
          </cell>
          <cell r="AG1028" t="str">
            <v>아트인드림</v>
          </cell>
          <cell r="AH1028">
            <v>11</v>
          </cell>
          <cell r="AI1028">
            <v>11</v>
          </cell>
          <cell r="AJ1028" t="str">
            <v>M</v>
          </cell>
          <cell r="AK1028" t="str">
            <v>KR</v>
          </cell>
          <cell r="AL1028">
            <v>2</v>
          </cell>
          <cell r="AM1028">
            <v>69000</v>
          </cell>
          <cell r="AN1028">
            <v>41855</v>
          </cell>
          <cell r="AO1028">
            <v>17424.24242424242</v>
          </cell>
          <cell r="AP1028">
            <v>17100</v>
          </cell>
          <cell r="AQ1028">
            <v>-324.24242424242038</v>
          </cell>
          <cell r="AR1028">
            <v>0</v>
          </cell>
          <cell r="AS1028">
            <v>20</v>
          </cell>
          <cell r="AT1028" t="str">
            <v/>
          </cell>
          <cell r="AU1028">
            <v>20</v>
          </cell>
          <cell r="AV1028">
            <v>0</v>
          </cell>
          <cell r="AW1028">
            <v>17080</v>
          </cell>
        </row>
        <row r="1029">
          <cell r="Z1029" t="str">
            <v>PLHTLF4902WH</v>
          </cell>
          <cell r="AA1029" t="str">
            <v>R1</v>
          </cell>
          <cell r="AB1029">
            <v>0.16666666666666666</v>
          </cell>
          <cell r="AC1029">
            <v>0</v>
          </cell>
          <cell r="AD1029">
            <v>1</v>
          </cell>
          <cell r="AE1029" t="str">
            <v>OXL</v>
          </cell>
          <cell r="AF1029">
            <v>80</v>
          </cell>
          <cell r="AG1029" t="str">
            <v>아트인드림</v>
          </cell>
          <cell r="AH1029">
            <v>11</v>
          </cell>
          <cell r="AI1029">
            <v>11</v>
          </cell>
          <cell r="AJ1029" t="str">
            <v>M</v>
          </cell>
          <cell r="AK1029" t="str">
            <v>KR</v>
          </cell>
          <cell r="AL1029">
            <v>2</v>
          </cell>
          <cell r="AM1029">
            <v>69000</v>
          </cell>
          <cell r="AN1029">
            <v>41855</v>
          </cell>
          <cell r="AO1029">
            <v>17424.24242424242</v>
          </cell>
          <cell r="AP1029">
            <v>17100</v>
          </cell>
          <cell r="AQ1029">
            <v>-324.24242424242038</v>
          </cell>
          <cell r="AR1029">
            <v>0</v>
          </cell>
          <cell r="AS1029">
            <v>20</v>
          </cell>
          <cell r="AT1029" t="str">
            <v/>
          </cell>
          <cell r="AU1029">
            <v>20</v>
          </cell>
          <cell r="AV1029">
            <v>0</v>
          </cell>
          <cell r="AW1029">
            <v>17080</v>
          </cell>
        </row>
        <row r="1030">
          <cell r="Z1030" t="str">
            <v>PLHTLF4902WH</v>
          </cell>
          <cell r="AA1030" t="str">
            <v>R1</v>
          </cell>
          <cell r="AB1030">
            <v>0.16666666666666666</v>
          </cell>
          <cell r="AC1030">
            <v>0</v>
          </cell>
          <cell r="AD1030">
            <v>1</v>
          </cell>
          <cell r="AE1030" t="str">
            <v>XXS</v>
          </cell>
          <cell r="AF1030">
            <v>100</v>
          </cell>
          <cell r="AG1030" t="str">
            <v>아트인드림</v>
          </cell>
          <cell r="AH1030">
            <v>11</v>
          </cell>
          <cell r="AI1030">
            <v>11</v>
          </cell>
          <cell r="AJ1030" t="str">
            <v>M</v>
          </cell>
          <cell r="AK1030" t="str">
            <v>KR</v>
          </cell>
          <cell r="AL1030">
            <v>2</v>
          </cell>
          <cell r="AM1030">
            <v>69000</v>
          </cell>
          <cell r="AN1030">
            <v>41855</v>
          </cell>
          <cell r="AO1030">
            <v>17424.24242424242</v>
          </cell>
          <cell r="AP1030">
            <v>17100</v>
          </cell>
          <cell r="AQ1030">
            <v>-324.24242424242038</v>
          </cell>
          <cell r="AR1030">
            <v>0</v>
          </cell>
          <cell r="AS1030">
            <v>20</v>
          </cell>
          <cell r="AT1030" t="str">
            <v/>
          </cell>
          <cell r="AU1030">
            <v>20</v>
          </cell>
          <cell r="AV1030">
            <v>0</v>
          </cell>
          <cell r="AW1030">
            <v>17080</v>
          </cell>
        </row>
        <row r="1031">
          <cell r="Z1031" t="str">
            <v>PLHTLF4903BK</v>
          </cell>
          <cell r="AA1031" t="str">
            <v>R1</v>
          </cell>
          <cell r="AB1031">
            <v>0.16666666666666666</v>
          </cell>
          <cell r="AC1031">
            <v>0</v>
          </cell>
          <cell r="AD1031">
            <v>1</v>
          </cell>
          <cell r="AE1031" t="str">
            <v>OXS</v>
          </cell>
          <cell r="AF1031">
            <v>100</v>
          </cell>
          <cell r="AG1031" t="str">
            <v>아트인드림</v>
          </cell>
          <cell r="AH1031">
            <v>11</v>
          </cell>
          <cell r="AI1031">
            <v>11</v>
          </cell>
          <cell r="AJ1031" t="str">
            <v>M</v>
          </cell>
          <cell r="AK1031" t="str">
            <v>KR</v>
          </cell>
          <cell r="AL1031">
            <v>2</v>
          </cell>
          <cell r="AM1031">
            <v>69000</v>
          </cell>
          <cell r="AN1031">
            <v>41855</v>
          </cell>
          <cell r="AO1031">
            <v>17424.24242424242</v>
          </cell>
          <cell r="AP1031">
            <v>17680</v>
          </cell>
          <cell r="AQ1031">
            <v>255.75757575757962</v>
          </cell>
          <cell r="AR1031">
            <v>0</v>
          </cell>
          <cell r="AS1031">
            <v>20</v>
          </cell>
          <cell r="AT1031" t="str">
            <v/>
          </cell>
          <cell r="AU1031">
            <v>20</v>
          </cell>
          <cell r="AV1031">
            <v>0</v>
          </cell>
          <cell r="AW1031">
            <v>17660</v>
          </cell>
        </row>
        <row r="1032">
          <cell r="Z1032" t="str">
            <v>PLHTLF4903BK</v>
          </cell>
          <cell r="AA1032" t="str">
            <v>R1</v>
          </cell>
          <cell r="AB1032">
            <v>0.16666666666666666</v>
          </cell>
          <cell r="AC1032">
            <v>0</v>
          </cell>
          <cell r="AD1032">
            <v>1</v>
          </cell>
          <cell r="AE1032" t="str">
            <v>OSS</v>
          </cell>
          <cell r="AF1032">
            <v>100</v>
          </cell>
          <cell r="AG1032" t="str">
            <v>아트인드림</v>
          </cell>
          <cell r="AH1032">
            <v>11</v>
          </cell>
          <cell r="AI1032">
            <v>11</v>
          </cell>
          <cell r="AJ1032" t="str">
            <v>M</v>
          </cell>
          <cell r="AK1032" t="str">
            <v>KR</v>
          </cell>
          <cell r="AL1032">
            <v>2</v>
          </cell>
          <cell r="AM1032">
            <v>69000</v>
          </cell>
          <cell r="AN1032">
            <v>41855</v>
          </cell>
          <cell r="AO1032">
            <v>17424.24242424242</v>
          </cell>
          <cell r="AP1032">
            <v>17680</v>
          </cell>
          <cell r="AQ1032">
            <v>255.75757575757962</v>
          </cell>
          <cell r="AR1032">
            <v>0</v>
          </cell>
          <cell r="AS1032">
            <v>20</v>
          </cell>
          <cell r="AT1032" t="str">
            <v/>
          </cell>
          <cell r="AU1032">
            <v>20</v>
          </cell>
          <cell r="AV1032">
            <v>0</v>
          </cell>
          <cell r="AW1032">
            <v>17660</v>
          </cell>
        </row>
        <row r="1033">
          <cell r="Z1033" t="str">
            <v>PLHTLF4903BK</v>
          </cell>
          <cell r="AA1033" t="str">
            <v>R1</v>
          </cell>
          <cell r="AB1033">
            <v>0.16666666666666666</v>
          </cell>
          <cell r="AC1033">
            <v>0</v>
          </cell>
          <cell r="AD1033">
            <v>1</v>
          </cell>
          <cell r="AE1033" t="str">
            <v>OMM</v>
          </cell>
          <cell r="AF1033">
            <v>80</v>
          </cell>
          <cell r="AG1033" t="str">
            <v>아트인드림</v>
          </cell>
          <cell r="AH1033">
            <v>11</v>
          </cell>
          <cell r="AI1033">
            <v>11</v>
          </cell>
          <cell r="AJ1033" t="str">
            <v>M</v>
          </cell>
          <cell r="AK1033" t="str">
            <v>KR</v>
          </cell>
          <cell r="AL1033">
            <v>2</v>
          </cell>
          <cell r="AM1033">
            <v>69000</v>
          </cell>
          <cell r="AN1033">
            <v>41855</v>
          </cell>
          <cell r="AO1033">
            <v>17424.24242424242</v>
          </cell>
          <cell r="AP1033">
            <v>17680</v>
          </cell>
          <cell r="AQ1033">
            <v>255.75757575757962</v>
          </cell>
          <cell r="AR1033">
            <v>0</v>
          </cell>
          <cell r="AS1033">
            <v>20</v>
          </cell>
          <cell r="AT1033" t="str">
            <v/>
          </cell>
          <cell r="AU1033">
            <v>20</v>
          </cell>
          <cell r="AV1033">
            <v>0</v>
          </cell>
          <cell r="AW1033">
            <v>17660</v>
          </cell>
        </row>
        <row r="1034">
          <cell r="Z1034" t="str">
            <v>PLHTLF4903BK</v>
          </cell>
          <cell r="AA1034" t="str">
            <v>R1</v>
          </cell>
          <cell r="AB1034">
            <v>0.16666666666666666</v>
          </cell>
          <cell r="AC1034">
            <v>0</v>
          </cell>
          <cell r="AD1034">
            <v>1</v>
          </cell>
          <cell r="AE1034" t="str">
            <v>OLL</v>
          </cell>
          <cell r="AF1034">
            <v>80</v>
          </cell>
          <cell r="AG1034" t="str">
            <v>아트인드림</v>
          </cell>
          <cell r="AH1034">
            <v>11</v>
          </cell>
          <cell r="AI1034">
            <v>11</v>
          </cell>
          <cell r="AJ1034" t="str">
            <v>M</v>
          </cell>
          <cell r="AK1034" t="str">
            <v>KR</v>
          </cell>
          <cell r="AL1034">
            <v>2</v>
          </cell>
          <cell r="AM1034">
            <v>69000</v>
          </cell>
          <cell r="AN1034">
            <v>41855</v>
          </cell>
          <cell r="AO1034">
            <v>17424.24242424242</v>
          </cell>
          <cell r="AP1034">
            <v>17680</v>
          </cell>
          <cell r="AQ1034">
            <v>255.75757575757962</v>
          </cell>
          <cell r="AR1034">
            <v>0</v>
          </cell>
          <cell r="AS1034">
            <v>20</v>
          </cell>
          <cell r="AT1034" t="str">
            <v/>
          </cell>
          <cell r="AU1034">
            <v>20</v>
          </cell>
          <cell r="AV1034">
            <v>0</v>
          </cell>
          <cell r="AW1034">
            <v>17660</v>
          </cell>
        </row>
        <row r="1035">
          <cell r="Z1035" t="str">
            <v>PLHTLF4903BK</v>
          </cell>
          <cell r="AA1035" t="str">
            <v>R1</v>
          </cell>
          <cell r="AB1035">
            <v>0.16666666666666666</v>
          </cell>
          <cell r="AC1035">
            <v>0</v>
          </cell>
          <cell r="AD1035">
            <v>1</v>
          </cell>
          <cell r="AE1035" t="str">
            <v>OXL</v>
          </cell>
          <cell r="AF1035">
            <v>30</v>
          </cell>
          <cell r="AG1035" t="str">
            <v>아트인드림</v>
          </cell>
          <cell r="AH1035">
            <v>11</v>
          </cell>
          <cell r="AI1035">
            <v>11</v>
          </cell>
          <cell r="AJ1035" t="str">
            <v>M</v>
          </cell>
          <cell r="AK1035" t="str">
            <v>KR</v>
          </cell>
          <cell r="AL1035">
            <v>2</v>
          </cell>
          <cell r="AM1035">
            <v>69000</v>
          </cell>
          <cell r="AN1035">
            <v>41855</v>
          </cell>
          <cell r="AO1035">
            <v>17424.24242424242</v>
          </cell>
          <cell r="AP1035">
            <v>17680</v>
          </cell>
          <cell r="AQ1035">
            <v>255.75757575757962</v>
          </cell>
          <cell r="AR1035">
            <v>0</v>
          </cell>
          <cell r="AS1035">
            <v>20</v>
          </cell>
          <cell r="AT1035" t="str">
            <v/>
          </cell>
          <cell r="AU1035">
            <v>20</v>
          </cell>
          <cell r="AV1035">
            <v>0</v>
          </cell>
          <cell r="AW1035">
            <v>17660</v>
          </cell>
        </row>
        <row r="1036">
          <cell r="Z1036" t="str">
            <v>PLHTLF4903BK</v>
          </cell>
          <cell r="AA1036" t="str">
            <v>R1</v>
          </cell>
          <cell r="AB1036">
            <v>0.16666666666666666</v>
          </cell>
          <cell r="AC1036">
            <v>0</v>
          </cell>
          <cell r="AD1036">
            <v>1</v>
          </cell>
          <cell r="AE1036" t="str">
            <v>XXS</v>
          </cell>
          <cell r="AF1036">
            <v>100</v>
          </cell>
          <cell r="AG1036" t="str">
            <v>아트인드림</v>
          </cell>
          <cell r="AH1036">
            <v>11</v>
          </cell>
          <cell r="AI1036">
            <v>11</v>
          </cell>
          <cell r="AJ1036" t="str">
            <v>M</v>
          </cell>
          <cell r="AK1036" t="str">
            <v>KR</v>
          </cell>
          <cell r="AL1036">
            <v>2</v>
          </cell>
          <cell r="AM1036">
            <v>69000</v>
          </cell>
          <cell r="AN1036">
            <v>41855</v>
          </cell>
          <cell r="AO1036">
            <v>17424.24242424242</v>
          </cell>
          <cell r="AP1036">
            <v>17680</v>
          </cell>
          <cell r="AQ1036">
            <v>255.75757575757962</v>
          </cell>
          <cell r="AR1036">
            <v>0</v>
          </cell>
          <cell r="AS1036">
            <v>20</v>
          </cell>
          <cell r="AT1036" t="str">
            <v/>
          </cell>
          <cell r="AU1036">
            <v>20</v>
          </cell>
          <cell r="AV1036">
            <v>0</v>
          </cell>
          <cell r="AW1036">
            <v>17660</v>
          </cell>
        </row>
        <row r="1037">
          <cell r="Z1037" t="str">
            <v/>
          </cell>
          <cell r="AA1037" t="str">
            <v>R1</v>
          </cell>
          <cell r="AB1037">
            <v>2.9999999999999996</v>
          </cell>
          <cell r="AC1037">
            <v>0</v>
          </cell>
          <cell r="AD1037">
            <v>1</v>
          </cell>
          <cell r="AI1037" t="str">
            <v/>
          </cell>
          <cell r="AL1037" t="str">
            <v/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 t="str">
            <v/>
          </cell>
          <cell r="AU1037">
            <v>0</v>
          </cell>
          <cell r="AV1037">
            <v>0</v>
          </cell>
          <cell r="AW1037">
            <v>0</v>
          </cell>
        </row>
        <row r="1038">
          <cell r="Z1038" t="str">
            <v>DPKERF5509PK</v>
          </cell>
          <cell r="AA1038" t="str">
            <v/>
          </cell>
          <cell r="AB1038">
            <v>0.5</v>
          </cell>
          <cell r="AC1038">
            <v>0</v>
          </cell>
          <cell r="AD1038">
            <v>1</v>
          </cell>
          <cell r="AE1038" t="str">
            <v>OSM</v>
          </cell>
          <cell r="AF1038">
            <v>100</v>
          </cell>
          <cell r="AG1038" t="str">
            <v>QF</v>
          </cell>
          <cell r="AH1038">
            <v>11</v>
          </cell>
          <cell r="AI1038">
            <v>11</v>
          </cell>
          <cell r="AJ1038" t="str">
            <v>M</v>
          </cell>
          <cell r="AK1038" t="str">
            <v>CN</v>
          </cell>
          <cell r="AL1038">
            <v>1</v>
          </cell>
          <cell r="AM1038">
            <v>49000</v>
          </cell>
          <cell r="AN1038">
            <v>41918</v>
          </cell>
          <cell r="AO1038">
            <v>4949.4949494949497</v>
          </cell>
          <cell r="AP1038">
            <v>5694.86</v>
          </cell>
          <cell r="AQ1038">
            <v>745.36505050505002</v>
          </cell>
          <cell r="AR1038">
            <v>810</v>
          </cell>
          <cell r="AS1038">
            <v>0</v>
          </cell>
          <cell r="AT1038">
            <v>20</v>
          </cell>
          <cell r="AU1038">
            <v>830</v>
          </cell>
          <cell r="AV1038">
            <v>3.9</v>
          </cell>
          <cell r="AW1038">
            <v>0</v>
          </cell>
        </row>
        <row r="1039">
          <cell r="Z1039" t="str">
            <v>DPKERF5509PK</v>
          </cell>
          <cell r="AA1039" t="str">
            <v/>
          </cell>
          <cell r="AB1039">
            <v>0.5</v>
          </cell>
          <cell r="AC1039">
            <v>0</v>
          </cell>
          <cell r="AD1039">
            <v>1</v>
          </cell>
          <cell r="AE1039" t="str">
            <v>OML</v>
          </cell>
          <cell r="AF1039">
            <v>100</v>
          </cell>
          <cell r="AG1039" t="str">
            <v>QF</v>
          </cell>
          <cell r="AH1039">
            <v>11</v>
          </cell>
          <cell r="AI1039">
            <v>11</v>
          </cell>
          <cell r="AJ1039" t="str">
            <v>M</v>
          </cell>
          <cell r="AK1039" t="str">
            <v>CN</v>
          </cell>
          <cell r="AL1039">
            <v>1</v>
          </cell>
          <cell r="AM1039">
            <v>49000</v>
          </cell>
          <cell r="AN1039">
            <v>41918</v>
          </cell>
          <cell r="AO1039">
            <v>4949.4949494949497</v>
          </cell>
          <cell r="AP1039">
            <v>5694.86</v>
          </cell>
          <cell r="AQ1039">
            <v>745.36505050505002</v>
          </cell>
          <cell r="AR1039">
            <v>810</v>
          </cell>
          <cell r="AS1039">
            <v>0</v>
          </cell>
          <cell r="AT1039">
            <v>20</v>
          </cell>
          <cell r="AU1039">
            <v>830</v>
          </cell>
          <cell r="AV1039">
            <v>3.9</v>
          </cell>
          <cell r="AW1039">
            <v>0</v>
          </cell>
        </row>
        <row r="1040">
          <cell r="Z1040" t="str">
            <v/>
          </cell>
          <cell r="AA1040" t="str">
            <v>R1</v>
          </cell>
          <cell r="AB1040">
            <v>1</v>
          </cell>
          <cell r="AC1040">
            <v>0</v>
          </cell>
          <cell r="AD1040">
            <v>1</v>
          </cell>
          <cell r="AI1040" t="str">
            <v/>
          </cell>
          <cell r="AL1040" t="str">
            <v/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 t="str">
            <v/>
          </cell>
          <cell r="AU1040">
            <v>0</v>
          </cell>
          <cell r="AV1040">
            <v>0</v>
          </cell>
          <cell r="AW1040">
            <v>0</v>
          </cell>
        </row>
        <row r="1041">
          <cell r="Z1041" t="str">
            <v>ELHCRF3901YE</v>
          </cell>
          <cell r="AA1041" t="str">
            <v>R1</v>
          </cell>
          <cell r="AB1041">
            <v>1</v>
          </cell>
          <cell r="AC1041">
            <v>0</v>
          </cell>
          <cell r="AD1041">
            <v>1</v>
          </cell>
          <cell r="AE1041" t="str">
            <v>FRE</v>
          </cell>
          <cell r="AF1041">
            <v>100</v>
          </cell>
          <cell r="AG1041" t="str">
            <v>바이칼</v>
          </cell>
          <cell r="AH1041">
            <v>5</v>
          </cell>
          <cell r="AI1041" t="str">
            <v>05</v>
          </cell>
          <cell r="AJ1041" t="str">
            <v>M</v>
          </cell>
          <cell r="AK1041" t="str">
            <v>CN</v>
          </cell>
          <cell r="AL1041">
            <v>1</v>
          </cell>
          <cell r="AM1041">
            <v>149000</v>
          </cell>
          <cell r="AN1041">
            <v>41863</v>
          </cell>
          <cell r="AO1041">
            <v>33863.63636363636</v>
          </cell>
          <cell r="AP1041">
            <v>31570</v>
          </cell>
          <cell r="AQ1041">
            <v>-2293.6363636363603</v>
          </cell>
          <cell r="AR1041">
            <v>0</v>
          </cell>
          <cell r="AS1041">
            <v>0</v>
          </cell>
          <cell r="AT1041">
            <v>20</v>
          </cell>
          <cell r="AU1041">
            <v>20</v>
          </cell>
          <cell r="AV1041">
            <v>0</v>
          </cell>
          <cell r="AW1041">
            <v>31550</v>
          </cell>
        </row>
        <row r="1042">
          <cell r="Z1042" t="str">
            <v>ELHCRF3902BK</v>
          </cell>
          <cell r="AA1042" t="str">
            <v>R1</v>
          </cell>
          <cell r="AB1042">
            <v>1</v>
          </cell>
          <cell r="AC1042">
            <v>0</v>
          </cell>
          <cell r="AD1042">
            <v>1</v>
          </cell>
          <cell r="AE1042" t="str">
            <v>FRE</v>
          </cell>
          <cell r="AF1042">
            <v>50</v>
          </cell>
          <cell r="AG1042" t="str">
            <v>바이칼</v>
          </cell>
          <cell r="AH1042">
            <v>5</v>
          </cell>
          <cell r="AI1042" t="str">
            <v>05</v>
          </cell>
          <cell r="AJ1042" t="str">
            <v>M</v>
          </cell>
          <cell r="AK1042" t="str">
            <v>CN</v>
          </cell>
          <cell r="AL1042">
            <v>1</v>
          </cell>
          <cell r="AM1042">
            <v>149000</v>
          </cell>
          <cell r="AN1042">
            <v>41863</v>
          </cell>
          <cell r="AO1042">
            <v>33863.63636363636</v>
          </cell>
          <cell r="AP1042">
            <v>31570</v>
          </cell>
          <cell r="AQ1042">
            <v>-2293.6363636363603</v>
          </cell>
          <cell r="AR1042">
            <v>0</v>
          </cell>
          <cell r="AS1042">
            <v>0</v>
          </cell>
          <cell r="AT1042">
            <v>20</v>
          </cell>
          <cell r="AU1042">
            <v>20</v>
          </cell>
          <cell r="AV1042">
            <v>0</v>
          </cell>
          <cell r="AW1042">
            <v>31550</v>
          </cell>
        </row>
        <row r="1043">
          <cell r="Z1043" t="str">
            <v>ELHCRF3913PK</v>
          </cell>
          <cell r="AA1043" t="str">
            <v>R1</v>
          </cell>
          <cell r="AB1043">
            <v>1</v>
          </cell>
          <cell r="AC1043">
            <v>0</v>
          </cell>
          <cell r="AD1043">
            <v>1</v>
          </cell>
          <cell r="AE1043" t="str">
            <v>FRE</v>
          </cell>
          <cell r="AF1043">
            <v>70</v>
          </cell>
          <cell r="AG1043" t="str">
            <v>바이칼</v>
          </cell>
          <cell r="AH1043">
            <v>5</v>
          </cell>
          <cell r="AI1043" t="str">
            <v>05</v>
          </cell>
          <cell r="AJ1043" t="str">
            <v>M</v>
          </cell>
          <cell r="AK1043" t="str">
            <v>CN</v>
          </cell>
          <cell r="AL1043">
            <v>1</v>
          </cell>
          <cell r="AM1043">
            <v>149000</v>
          </cell>
          <cell r="AN1043">
            <v>41863</v>
          </cell>
          <cell r="AO1043">
            <v>33863.63636363636</v>
          </cell>
          <cell r="AP1043">
            <v>31570</v>
          </cell>
          <cell r="AQ1043">
            <v>-2293.6363636363603</v>
          </cell>
          <cell r="AR1043">
            <v>0</v>
          </cell>
          <cell r="AS1043">
            <v>0</v>
          </cell>
          <cell r="AT1043">
            <v>20</v>
          </cell>
          <cell r="AU1043">
            <v>20</v>
          </cell>
          <cell r="AV1043">
            <v>0</v>
          </cell>
          <cell r="AW1043">
            <v>31550</v>
          </cell>
        </row>
        <row r="1044">
          <cell r="Z1044" t="str">
            <v/>
          </cell>
          <cell r="AA1044" t="str">
            <v>R1</v>
          </cell>
          <cell r="AB1044">
            <v>3</v>
          </cell>
          <cell r="AC1044">
            <v>0</v>
          </cell>
          <cell r="AD1044">
            <v>1</v>
          </cell>
          <cell r="AI1044" t="str">
            <v/>
          </cell>
          <cell r="AL1044" t="str">
            <v/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 t="str">
            <v/>
          </cell>
          <cell r="AU1044">
            <v>0</v>
          </cell>
          <cell r="AV1044">
            <v>0</v>
          </cell>
          <cell r="AW1044">
            <v>0</v>
          </cell>
        </row>
        <row r="1045">
          <cell r="Z1045" t="str">
            <v>DPHSNF3501PK</v>
          </cell>
          <cell r="AA1045" t="str">
            <v/>
          </cell>
          <cell r="AB1045">
            <v>0.5</v>
          </cell>
          <cell r="AC1045">
            <v>0</v>
          </cell>
          <cell r="AD1045">
            <v>1</v>
          </cell>
          <cell r="AE1045" t="str">
            <v>OSM</v>
          </cell>
          <cell r="AF1045">
            <v>70</v>
          </cell>
          <cell r="AG1045" t="str">
            <v>캡보이</v>
          </cell>
          <cell r="AH1045">
            <v>4</v>
          </cell>
          <cell r="AI1045" t="str">
            <v>04</v>
          </cell>
          <cell r="AJ1045" t="str">
            <v>M</v>
          </cell>
          <cell r="AK1045" t="str">
            <v>KR</v>
          </cell>
          <cell r="AL1045">
            <v>2</v>
          </cell>
          <cell r="AM1045">
            <v>45000</v>
          </cell>
          <cell r="AN1045">
            <v>41884</v>
          </cell>
          <cell r="AO1045">
            <v>10227.272727272726</v>
          </cell>
          <cell r="AP1045">
            <v>11700</v>
          </cell>
          <cell r="AQ1045">
            <v>1472.7272727272739</v>
          </cell>
          <cell r="AR1045">
            <v>0</v>
          </cell>
          <cell r="AS1045">
            <v>0</v>
          </cell>
          <cell r="AT1045" t="str">
            <v/>
          </cell>
          <cell r="AU1045">
            <v>0</v>
          </cell>
          <cell r="AV1045">
            <v>0</v>
          </cell>
          <cell r="AW1045">
            <v>11700</v>
          </cell>
        </row>
        <row r="1046">
          <cell r="Z1046" t="str">
            <v>DPHSNF3501PK</v>
          </cell>
          <cell r="AA1046" t="str">
            <v/>
          </cell>
          <cell r="AB1046">
            <v>0.5</v>
          </cell>
          <cell r="AC1046">
            <v>0</v>
          </cell>
          <cell r="AD1046">
            <v>1</v>
          </cell>
          <cell r="AE1046" t="str">
            <v>OML</v>
          </cell>
          <cell r="AF1046">
            <v>100</v>
          </cell>
          <cell r="AG1046" t="str">
            <v>캡보이</v>
          </cell>
          <cell r="AH1046">
            <v>4</v>
          </cell>
          <cell r="AI1046" t="str">
            <v>04</v>
          </cell>
          <cell r="AJ1046" t="str">
            <v>M</v>
          </cell>
          <cell r="AK1046" t="str">
            <v>KR</v>
          </cell>
          <cell r="AL1046">
            <v>2</v>
          </cell>
          <cell r="AM1046">
            <v>45000</v>
          </cell>
          <cell r="AN1046">
            <v>41884</v>
          </cell>
          <cell r="AO1046">
            <v>10227.272727272726</v>
          </cell>
          <cell r="AP1046">
            <v>11700</v>
          </cell>
          <cell r="AQ1046">
            <v>1472.7272727272739</v>
          </cell>
          <cell r="AR1046">
            <v>0</v>
          </cell>
          <cell r="AS1046">
            <v>0</v>
          </cell>
          <cell r="AT1046" t="str">
            <v/>
          </cell>
          <cell r="AU1046">
            <v>0</v>
          </cell>
          <cell r="AV1046">
            <v>0</v>
          </cell>
          <cell r="AW1046">
            <v>11700</v>
          </cell>
        </row>
        <row r="1047">
          <cell r="Z1047" t="str">
            <v/>
          </cell>
          <cell r="AA1047" t="str">
            <v>R1</v>
          </cell>
          <cell r="AB1047">
            <v>1</v>
          </cell>
          <cell r="AC1047">
            <v>0</v>
          </cell>
          <cell r="AD1047">
            <v>1</v>
          </cell>
          <cell r="AI1047" t="str">
            <v/>
          </cell>
          <cell r="AL1047" t="str">
            <v/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 t="str">
            <v/>
          </cell>
          <cell r="AU1047">
            <v>0</v>
          </cell>
          <cell r="AV1047">
            <v>0</v>
          </cell>
          <cell r="AW1047">
            <v>0</v>
          </cell>
        </row>
        <row r="1048">
          <cell r="Z1048" t="str">
            <v>ELHBPF3601BK</v>
          </cell>
          <cell r="AA1048" t="str">
            <v>R1</v>
          </cell>
          <cell r="AB1048">
            <v>1</v>
          </cell>
          <cell r="AC1048">
            <v>0</v>
          </cell>
          <cell r="AD1048">
            <v>1</v>
          </cell>
          <cell r="AE1048" t="str">
            <v>OMM</v>
          </cell>
          <cell r="AF1048">
            <v>20</v>
          </cell>
          <cell r="AG1048" t="str">
            <v>바이칼</v>
          </cell>
          <cell r="AH1048">
            <v>6</v>
          </cell>
          <cell r="AI1048" t="str">
            <v>06</v>
          </cell>
          <cell r="AJ1048" t="str">
            <v>M</v>
          </cell>
          <cell r="AK1048" t="str">
            <v>CN</v>
          </cell>
          <cell r="AL1048">
            <v>1</v>
          </cell>
          <cell r="AM1048">
            <v>109000</v>
          </cell>
          <cell r="AN1048">
            <v>41884</v>
          </cell>
          <cell r="AO1048">
            <v>24772.727272727272</v>
          </cell>
          <cell r="AP1048">
            <v>22900</v>
          </cell>
          <cell r="AQ1048">
            <v>-1872.7272727272721</v>
          </cell>
          <cell r="AR1048">
            <v>0</v>
          </cell>
          <cell r="AS1048">
            <v>0</v>
          </cell>
          <cell r="AT1048" t="str">
            <v/>
          </cell>
          <cell r="AU1048">
            <v>0</v>
          </cell>
          <cell r="AV1048">
            <v>0</v>
          </cell>
          <cell r="AW1048">
            <v>22900</v>
          </cell>
        </row>
        <row r="1049">
          <cell r="Z1049" t="str">
            <v>ELHBPF3915BK</v>
          </cell>
          <cell r="AA1049" t="str">
            <v>R1</v>
          </cell>
          <cell r="AB1049">
            <v>1</v>
          </cell>
          <cell r="AC1049">
            <v>0</v>
          </cell>
          <cell r="AD1049">
            <v>1</v>
          </cell>
          <cell r="AE1049" t="str">
            <v>OSS</v>
          </cell>
          <cell r="AF1049">
            <v>30</v>
          </cell>
          <cell r="AG1049" t="str">
            <v>바이칼</v>
          </cell>
          <cell r="AH1049">
            <v>6</v>
          </cell>
          <cell r="AI1049" t="str">
            <v>06</v>
          </cell>
          <cell r="AJ1049" t="str">
            <v>M</v>
          </cell>
          <cell r="AK1049" t="str">
            <v>CN</v>
          </cell>
          <cell r="AL1049">
            <v>1</v>
          </cell>
          <cell r="AM1049">
            <v>75000</v>
          </cell>
          <cell r="AN1049">
            <v>41884</v>
          </cell>
          <cell r="AO1049">
            <v>17045.454545454544</v>
          </cell>
          <cell r="AP1049">
            <v>15000</v>
          </cell>
          <cell r="AQ1049">
            <v>-2045.4545454545441</v>
          </cell>
          <cell r="AR1049">
            <v>0</v>
          </cell>
          <cell r="AS1049">
            <v>0</v>
          </cell>
          <cell r="AT1049" t="str">
            <v/>
          </cell>
          <cell r="AU1049">
            <v>0</v>
          </cell>
          <cell r="AV1049">
            <v>0</v>
          </cell>
          <cell r="AW1049">
            <v>15000</v>
          </cell>
        </row>
        <row r="1050">
          <cell r="Z1050" t="str">
            <v>ELHBPF3916YE</v>
          </cell>
          <cell r="AA1050" t="str">
            <v>R1</v>
          </cell>
          <cell r="AB1050">
            <v>1</v>
          </cell>
          <cell r="AC1050">
            <v>0</v>
          </cell>
          <cell r="AD1050">
            <v>1</v>
          </cell>
          <cell r="AE1050" t="str">
            <v>OSS</v>
          </cell>
          <cell r="AF1050">
            <v>20</v>
          </cell>
          <cell r="AG1050" t="str">
            <v>바이칼</v>
          </cell>
          <cell r="AH1050">
            <v>6</v>
          </cell>
          <cell r="AI1050" t="str">
            <v>06</v>
          </cell>
          <cell r="AJ1050" t="str">
            <v>M</v>
          </cell>
          <cell r="AK1050" t="str">
            <v>CN</v>
          </cell>
          <cell r="AL1050">
            <v>1</v>
          </cell>
          <cell r="AM1050">
            <v>75000</v>
          </cell>
          <cell r="AN1050">
            <v>41884</v>
          </cell>
          <cell r="AO1050">
            <v>17045.454545454544</v>
          </cell>
          <cell r="AP1050">
            <v>15000</v>
          </cell>
          <cell r="AQ1050">
            <v>-2045.4545454545441</v>
          </cell>
          <cell r="AR1050">
            <v>0</v>
          </cell>
          <cell r="AS1050">
            <v>0</v>
          </cell>
          <cell r="AT1050" t="str">
            <v/>
          </cell>
          <cell r="AU1050">
            <v>0</v>
          </cell>
          <cell r="AV1050">
            <v>0</v>
          </cell>
          <cell r="AW1050">
            <v>15000</v>
          </cell>
        </row>
        <row r="1051">
          <cell r="Z1051" t="str">
            <v>ELHCRF3903BK</v>
          </cell>
          <cell r="AA1051" t="str">
            <v>R1</v>
          </cell>
          <cell r="AB1051">
            <v>1</v>
          </cell>
          <cell r="AC1051">
            <v>0</v>
          </cell>
          <cell r="AD1051">
            <v>1</v>
          </cell>
          <cell r="AE1051" t="str">
            <v>FRE</v>
          </cell>
          <cell r="AF1051">
            <v>50</v>
          </cell>
          <cell r="AG1051" t="str">
            <v>바이칼</v>
          </cell>
          <cell r="AH1051">
            <v>6</v>
          </cell>
          <cell r="AI1051" t="str">
            <v>06</v>
          </cell>
          <cell r="AJ1051" t="str">
            <v>M</v>
          </cell>
          <cell r="AK1051" t="str">
            <v>CN</v>
          </cell>
          <cell r="AL1051">
            <v>1</v>
          </cell>
          <cell r="AM1051">
            <v>119000</v>
          </cell>
          <cell r="AN1051">
            <v>41884</v>
          </cell>
          <cell r="AO1051">
            <v>27045.454545454544</v>
          </cell>
          <cell r="AP1051">
            <v>26020</v>
          </cell>
          <cell r="AQ1051">
            <v>-1025.4545454545441</v>
          </cell>
          <cell r="AR1051">
            <v>0</v>
          </cell>
          <cell r="AS1051">
            <v>0</v>
          </cell>
          <cell r="AT1051" t="str">
            <v/>
          </cell>
          <cell r="AU1051">
            <v>0</v>
          </cell>
          <cell r="AV1051">
            <v>0</v>
          </cell>
          <cell r="AW1051">
            <v>26020</v>
          </cell>
        </row>
        <row r="1052">
          <cell r="Z1052" t="str">
            <v>ELHCRF3904YE</v>
          </cell>
          <cell r="AA1052" t="str">
            <v>R1</v>
          </cell>
          <cell r="AB1052">
            <v>1</v>
          </cell>
          <cell r="AC1052">
            <v>0</v>
          </cell>
          <cell r="AD1052">
            <v>1</v>
          </cell>
          <cell r="AE1052" t="str">
            <v>FRE</v>
          </cell>
          <cell r="AF1052">
            <v>20</v>
          </cell>
          <cell r="AG1052" t="str">
            <v>바이칼</v>
          </cell>
          <cell r="AH1052">
            <v>6</v>
          </cell>
          <cell r="AI1052" t="str">
            <v>06</v>
          </cell>
          <cell r="AJ1052" t="str">
            <v>M</v>
          </cell>
          <cell r="AK1052" t="str">
            <v>CN</v>
          </cell>
          <cell r="AL1052">
            <v>1</v>
          </cell>
          <cell r="AM1052">
            <v>119000</v>
          </cell>
          <cell r="AN1052">
            <v>41884</v>
          </cell>
          <cell r="AO1052">
            <v>27045.454545454544</v>
          </cell>
          <cell r="AP1052">
            <v>26020</v>
          </cell>
          <cell r="AQ1052">
            <v>-1025.4545454545441</v>
          </cell>
          <cell r="AR1052">
            <v>0</v>
          </cell>
          <cell r="AS1052">
            <v>0</v>
          </cell>
          <cell r="AT1052" t="str">
            <v/>
          </cell>
          <cell r="AU1052">
            <v>0</v>
          </cell>
          <cell r="AV1052">
            <v>0</v>
          </cell>
          <cell r="AW1052">
            <v>26020</v>
          </cell>
        </row>
        <row r="1053">
          <cell r="Z1053" t="str">
            <v>ELHCRF3905PK</v>
          </cell>
          <cell r="AA1053" t="str">
            <v>R1</v>
          </cell>
          <cell r="AB1053">
            <v>1</v>
          </cell>
          <cell r="AC1053">
            <v>0</v>
          </cell>
          <cell r="AD1053">
            <v>1</v>
          </cell>
          <cell r="AE1053" t="str">
            <v>FRE</v>
          </cell>
          <cell r="AF1053">
            <v>30</v>
          </cell>
          <cell r="AG1053" t="str">
            <v>바이칼</v>
          </cell>
          <cell r="AH1053">
            <v>6</v>
          </cell>
          <cell r="AI1053" t="str">
            <v>06</v>
          </cell>
          <cell r="AJ1053" t="str">
            <v>M</v>
          </cell>
          <cell r="AK1053" t="str">
            <v>CN</v>
          </cell>
          <cell r="AL1053">
            <v>1</v>
          </cell>
          <cell r="AM1053">
            <v>119000</v>
          </cell>
          <cell r="AN1053">
            <v>41884</v>
          </cell>
          <cell r="AO1053">
            <v>27045.454545454544</v>
          </cell>
          <cell r="AP1053">
            <v>26020</v>
          </cell>
          <cell r="AQ1053">
            <v>-1025.4545454545441</v>
          </cell>
          <cell r="AR1053">
            <v>0</v>
          </cell>
          <cell r="AS1053">
            <v>0</v>
          </cell>
          <cell r="AT1053" t="str">
            <v/>
          </cell>
          <cell r="AU1053">
            <v>0</v>
          </cell>
          <cell r="AV1053">
            <v>0</v>
          </cell>
          <cell r="AW1053">
            <v>26020</v>
          </cell>
        </row>
        <row r="1054">
          <cell r="Z1054" t="str">
            <v/>
          </cell>
          <cell r="AA1054" t="str">
            <v>R1</v>
          </cell>
          <cell r="AB1054">
            <v>6</v>
          </cell>
          <cell r="AC1054">
            <v>0</v>
          </cell>
          <cell r="AD1054">
            <v>1</v>
          </cell>
          <cell r="AI1054" t="str">
            <v/>
          </cell>
          <cell r="AL1054" t="str">
            <v/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 t="str">
            <v/>
          </cell>
          <cell r="AU1054">
            <v>0</v>
          </cell>
          <cell r="AV1054">
            <v>0</v>
          </cell>
          <cell r="AW1054">
            <v>0</v>
          </cell>
        </row>
        <row r="1055">
          <cell r="Z1055" t="str">
            <v>ELHFIF3661BK</v>
          </cell>
          <cell r="AA1055" t="str">
            <v>R1</v>
          </cell>
          <cell r="AB1055">
            <v>1</v>
          </cell>
          <cell r="AC1055">
            <v>0</v>
          </cell>
          <cell r="AD1055">
            <v>1</v>
          </cell>
          <cell r="AE1055" t="str">
            <v>FRE</v>
          </cell>
          <cell r="AF1055">
            <v>100</v>
          </cell>
          <cell r="AG1055" t="str">
            <v>성진</v>
          </cell>
          <cell r="AH1055">
            <v>15</v>
          </cell>
          <cell r="AI1055">
            <v>15</v>
          </cell>
          <cell r="AJ1055" t="str">
            <v>M</v>
          </cell>
          <cell r="AK1055" t="str">
            <v>BG</v>
          </cell>
          <cell r="AL1055">
            <v>1</v>
          </cell>
          <cell r="AM1055">
            <v>43000</v>
          </cell>
          <cell r="AN1055">
            <v>41884</v>
          </cell>
          <cell r="AO1055">
            <v>6515.151515151515</v>
          </cell>
          <cell r="AP1055">
            <v>5390</v>
          </cell>
          <cell r="AQ1055">
            <v>-1125.151515151515</v>
          </cell>
          <cell r="AR1055">
            <v>0</v>
          </cell>
          <cell r="AS1055">
            <v>0</v>
          </cell>
          <cell r="AT1055" t="str">
            <v/>
          </cell>
          <cell r="AU1055">
            <v>0</v>
          </cell>
          <cell r="AV1055">
            <v>0</v>
          </cell>
          <cell r="AW1055">
            <v>5390</v>
          </cell>
        </row>
        <row r="1056">
          <cell r="Z1056" t="str">
            <v/>
          </cell>
          <cell r="AA1056" t="str">
            <v>R1</v>
          </cell>
          <cell r="AB1056">
            <v>1</v>
          </cell>
          <cell r="AC1056">
            <v>0</v>
          </cell>
          <cell r="AD1056">
            <v>1</v>
          </cell>
          <cell r="AI1056" t="str">
            <v/>
          </cell>
          <cell r="AL1056" t="str">
            <v/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 t="str">
            <v/>
          </cell>
          <cell r="AU1056">
            <v>0</v>
          </cell>
          <cell r="AV1056">
            <v>0</v>
          </cell>
          <cell r="AW1056">
            <v>0</v>
          </cell>
        </row>
        <row r="1057">
          <cell r="Z1057" t="str">
            <v>SMHFIF3705BK</v>
          </cell>
          <cell r="AA1057" t="str">
            <v>R1</v>
          </cell>
          <cell r="AB1057">
            <v>1</v>
          </cell>
          <cell r="AC1057">
            <v>0</v>
          </cell>
          <cell r="AD1057">
            <v>1</v>
          </cell>
          <cell r="AE1057" t="str">
            <v>OSM</v>
          </cell>
          <cell r="AF1057">
            <v>100</v>
          </cell>
          <cell r="AG1057" t="str">
            <v>성진</v>
          </cell>
          <cell r="AH1057">
            <v>16</v>
          </cell>
          <cell r="AI1057">
            <v>16</v>
          </cell>
          <cell r="AJ1057" t="str">
            <v>M</v>
          </cell>
          <cell r="AK1057" t="str">
            <v>BG</v>
          </cell>
          <cell r="AL1057">
            <v>1</v>
          </cell>
          <cell r="AM1057">
            <v>43000</v>
          </cell>
          <cell r="AN1057">
            <v>41884</v>
          </cell>
          <cell r="AO1057">
            <v>6515.151515151515</v>
          </cell>
          <cell r="AP1057">
            <v>6064</v>
          </cell>
          <cell r="AQ1057">
            <v>-451.15151515151501</v>
          </cell>
          <cell r="AR1057">
            <v>0</v>
          </cell>
          <cell r="AS1057">
            <v>0</v>
          </cell>
          <cell r="AT1057" t="str">
            <v/>
          </cell>
          <cell r="AU1057">
            <v>0</v>
          </cell>
          <cell r="AV1057">
            <v>0</v>
          </cell>
          <cell r="AW1057">
            <v>6064</v>
          </cell>
        </row>
        <row r="1058">
          <cell r="Z1058" t="str">
            <v/>
          </cell>
          <cell r="AA1058" t="str">
            <v>R1</v>
          </cell>
          <cell r="AB1058">
            <v>1</v>
          </cell>
          <cell r="AC1058">
            <v>0</v>
          </cell>
          <cell r="AD1058">
            <v>1</v>
          </cell>
          <cell r="AI1058" t="str">
            <v/>
          </cell>
          <cell r="AL1058" t="str">
            <v/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 t="str">
            <v/>
          </cell>
          <cell r="AU1058">
            <v>0</v>
          </cell>
          <cell r="AV1058">
            <v>0</v>
          </cell>
          <cell r="AW1058">
            <v>0</v>
          </cell>
        </row>
        <row r="1059">
          <cell r="Z1059" t="str">
            <v>ELHHPF5804BK</v>
          </cell>
          <cell r="AA1059" t="str">
            <v>R1</v>
          </cell>
          <cell r="AB1059">
            <v>0.33333333333333331</v>
          </cell>
          <cell r="AC1059">
            <v>0</v>
          </cell>
          <cell r="AD1059">
            <v>1</v>
          </cell>
          <cell r="AE1059" t="str">
            <v>OXS</v>
          </cell>
          <cell r="AF1059">
            <v>80</v>
          </cell>
          <cell r="AG1059" t="str">
            <v>대경</v>
          </cell>
          <cell r="AH1059">
            <v>7</v>
          </cell>
          <cell r="AI1059" t="str">
            <v>07</v>
          </cell>
          <cell r="AJ1059" t="str">
            <v>M</v>
          </cell>
          <cell r="AK1059" t="str">
            <v>IN</v>
          </cell>
          <cell r="AL1059">
            <v>1</v>
          </cell>
          <cell r="AM1059">
            <v>129000</v>
          </cell>
          <cell r="AN1059">
            <v>41898</v>
          </cell>
          <cell r="AO1059">
            <v>26060.60606060606</v>
          </cell>
          <cell r="AP1059">
            <v>0</v>
          </cell>
          <cell r="AQ1059">
            <v>-26060.60606060606</v>
          </cell>
          <cell r="AR1059">
            <v>0</v>
          </cell>
          <cell r="AS1059">
            <v>0</v>
          </cell>
          <cell r="AT1059" t="str">
            <v/>
          </cell>
          <cell r="AU1059">
            <v>0</v>
          </cell>
          <cell r="AV1059">
            <v>0</v>
          </cell>
          <cell r="AW1059">
            <v>0</v>
          </cell>
        </row>
        <row r="1060">
          <cell r="Z1060" t="str">
            <v>ELHHPF5804BK</v>
          </cell>
          <cell r="AA1060" t="str">
            <v>R1</v>
          </cell>
          <cell r="AB1060">
            <v>0.33333333333333331</v>
          </cell>
          <cell r="AC1060">
            <v>0</v>
          </cell>
          <cell r="AD1060">
            <v>1</v>
          </cell>
          <cell r="AE1060" t="str">
            <v>OMM</v>
          </cell>
          <cell r="AF1060">
            <v>80</v>
          </cell>
          <cell r="AG1060" t="str">
            <v>대경</v>
          </cell>
          <cell r="AH1060">
            <v>7</v>
          </cell>
          <cell r="AI1060" t="str">
            <v>07</v>
          </cell>
          <cell r="AJ1060" t="str">
            <v>M</v>
          </cell>
          <cell r="AK1060" t="str">
            <v>IN</v>
          </cell>
          <cell r="AL1060">
            <v>1</v>
          </cell>
          <cell r="AM1060">
            <v>129000</v>
          </cell>
          <cell r="AN1060">
            <v>41898</v>
          </cell>
          <cell r="AO1060">
            <v>26060.60606060606</v>
          </cell>
          <cell r="AP1060">
            <v>0</v>
          </cell>
          <cell r="AQ1060">
            <v>-26060.60606060606</v>
          </cell>
          <cell r="AR1060">
            <v>0</v>
          </cell>
          <cell r="AS1060">
            <v>0</v>
          </cell>
          <cell r="AT1060" t="str">
            <v/>
          </cell>
          <cell r="AU1060">
            <v>0</v>
          </cell>
          <cell r="AV1060">
            <v>0</v>
          </cell>
          <cell r="AW1060">
            <v>0</v>
          </cell>
        </row>
        <row r="1061">
          <cell r="Z1061" t="str">
            <v>ELHHPF5804BK</v>
          </cell>
          <cell r="AA1061" t="str">
            <v>R1</v>
          </cell>
          <cell r="AB1061">
            <v>0.33333333333333331</v>
          </cell>
          <cell r="AC1061">
            <v>0</v>
          </cell>
          <cell r="AD1061">
            <v>1</v>
          </cell>
          <cell r="AE1061" t="str">
            <v>OXL</v>
          </cell>
          <cell r="AF1061">
            <v>80</v>
          </cell>
          <cell r="AG1061" t="str">
            <v>대경</v>
          </cell>
          <cell r="AH1061">
            <v>7</v>
          </cell>
          <cell r="AI1061" t="str">
            <v>07</v>
          </cell>
          <cell r="AJ1061" t="str">
            <v>M</v>
          </cell>
          <cell r="AK1061" t="str">
            <v>IN</v>
          </cell>
          <cell r="AL1061">
            <v>1</v>
          </cell>
          <cell r="AM1061">
            <v>129000</v>
          </cell>
          <cell r="AN1061">
            <v>41898</v>
          </cell>
          <cell r="AO1061">
            <v>26060.60606060606</v>
          </cell>
          <cell r="AP1061">
            <v>0</v>
          </cell>
          <cell r="AQ1061">
            <v>-26060.60606060606</v>
          </cell>
          <cell r="AR1061">
            <v>0</v>
          </cell>
          <cell r="AS1061">
            <v>0</v>
          </cell>
          <cell r="AT1061" t="str">
            <v/>
          </cell>
          <cell r="AU1061">
            <v>0</v>
          </cell>
          <cell r="AV1061">
            <v>0</v>
          </cell>
          <cell r="AW1061">
            <v>0</v>
          </cell>
        </row>
        <row r="1062">
          <cell r="Z1062" t="str">
            <v>ELHHPF5823BK</v>
          </cell>
          <cell r="AA1062" t="str">
            <v>R1</v>
          </cell>
          <cell r="AB1062">
            <v>0.25</v>
          </cell>
          <cell r="AC1062">
            <v>0</v>
          </cell>
          <cell r="AD1062">
            <v>1</v>
          </cell>
          <cell r="AE1062" t="str">
            <v>OXS</v>
          </cell>
          <cell r="AF1062">
            <v>75</v>
          </cell>
          <cell r="AG1062" t="str">
            <v>대경</v>
          </cell>
          <cell r="AH1062">
            <v>7</v>
          </cell>
          <cell r="AI1062" t="str">
            <v>07</v>
          </cell>
          <cell r="AJ1062" t="str">
            <v>M</v>
          </cell>
          <cell r="AK1062" t="str">
            <v>IN</v>
          </cell>
          <cell r="AL1062">
            <v>1</v>
          </cell>
          <cell r="AM1062">
            <v>119000</v>
          </cell>
          <cell r="AN1062">
            <v>41898</v>
          </cell>
          <cell r="AO1062">
            <v>24040.404040404039</v>
          </cell>
          <cell r="AP1062">
            <v>0</v>
          </cell>
          <cell r="AQ1062">
            <v>-24040.404040404039</v>
          </cell>
          <cell r="AR1062">
            <v>0</v>
          </cell>
          <cell r="AS1062">
            <v>0</v>
          </cell>
          <cell r="AT1062" t="str">
            <v/>
          </cell>
          <cell r="AU1062">
            <v>0</v>
          </cell>
          <cell r="AV1062">
            <v>0</v>
          </cell>
          <cell r="AW1062">
            <v>0</v>
          </cell>
        </row>
        <row r="1063">
          <cell r="Z1063" t="str">
            <v>ELHHPF5823BK</v>
          </cell>
          <cell r="AA1063" t="str">
            <v>R1</v>
          </cell>
          <cell r="AB1063">
            <v>0.25</v>
          </cell>
          <cell r="AC1063">
            <v>0</v>
          </cell>
          <cell r="AD1063">
            <v>1</v>
          </cell>
          <cell r="AE1063" t="str">
            <v>OSS</v>
          </cell>
          <cell r="AF1063">
            <v>100</v>
          </cell>
          <cell r="AG1063" t="str">
            <v>대경</v>
          </cell>
          <cell r="AH1063">
            <v>7</v>
          </cell>
          <cell r="AI1063" t="str">
            <v>07</v>
          </cell>
          <cell r="AJ1063" t="str">
            <v>M</v>
          </cell>
          <cell r="AK1063" t="str">
            <v>IN</v>
          </cell>
          <cell r="AL1063">
            <v>1</v>
          </cell>
          <cell r="AM1063">
            <v>119000</v>
          </cell>
          <cell r="AN1063">
            <v>41898</v>
          </cell>
          <cell r="AO1063">
            <v>24040.404040404039</v>
          </cell>
          <cell r="AP1063">
            <v>0</v>
          </cell>
          <cell r="AQ1063">
            <v>-24040.404040404039</v>
          </cell>
          <cell r="AR1063">
            <v>0</v>
          </cell>
          <cell r="AS1063">
            <v>0</v>
          </cell>
          <cell r="AT1063" t="str">
            <v/>
          </cell>
          <cell r="AU1063">
            <v>0</v>
          </cell>
          <cell r="AV1063">
            <v>0</v>
          </cell>
          <cell r="AW1063">
            <v>0</v>
          </cell>
        </row>
        <row r="1064">
          <cell r="Z1064" t="str">
            <v>ELHHPF5823BK</v>
          </cell>
          <cell r="AA1064" t="str">
            <v>R1</v>
          </cell>
          <cell r="AB1064">
            <v>0.25</v>
          </cell>
          <cell r="AC1064">
            <v>0</v>
          </cell>
          <cell r="AD1064">
            <v>1</v>
          </cell>
          <cell r="AE1064" t="str">
            <v>OMM</v>
          </cell>
          <cell r="AF1064">
            <v>100</v>
          </cell>
          <cell r="AG1064" t="str">
            <v>대경</v>
          </cell>
          <cell r="AH1064">
            <v>7</v>
          </cell>
          <cell r="AI1064" t="str">
            <v>07</v>
          </cell>
          <cell r="AJ1064" t="str">
            <v>M</v>
          </cell>
          <cell r="AK1064" t="str">
            <v>IN</v>
          </cell>
          <cell r="AL1064">
            <v>1</v>
          </cell>
          <cell r="AM1064">
            <v>119000</v>
          </cell>
          <cell r="AN1064">
            <v>41898</v>
          </cell>
          <cell r="AO1064">
            <v>24040.404040404039</v>
          </cell>
          <cell r="AP1064">
            <v>0</v>
          </cell>
          <cell r="AQ1064">
            <v>-24040.404040404039</v>
          </cell>
          <cell r="AR1064">
            <v>0</v>
          </cell>
          <cell r="AS1064">
            <v>0</v>
          </cell>
          <cell r="AT1064" t="str">
            <v/>
          </cell>
          <cell r="AU1064">
            <v>0</v>
          </cell>
          <cell r="AV1064">
            <v>0</v>
          </cell>
          <cell r="AW1064">
            <v>0</v>
          </cell>
        </row>
        <row r="1065">
          <cell r="Z1065" t="str">
            <v>ELHHPF5823BK</v>
          </cell>
          <cell r="AA1065" t="str">
            <v>R1</v>
          </cell>
          <cell r="AB1065">
            <v>0.25</v>
          </cell>
          <cell r="AC1065">
            <v>0</v>
          </cell>
          <cell r="AD1065">
            <v>1</v>
          </cell>
          <cell r="AE1065" t="str">
            <v>OXL</v>
          </cell>
          <cell r="AF1065">
            <v>100</v>
          </cell>
          <cell r="AG1065" t="str">
            <v>대경</v>
          </cell>
          <cell r="AH1065">
            <v>7</v>
          </cell>
          <cell r="AI1065" t="str">
            <v>07</v>
          </cell>
          <cell r="AJ1065" t="str">
            <v>M</v>
          </cell>
          <cell r="AK1065" t="str">
            <v>IN</v>
          </cell>
          <cell r="AL1065">
            <v>1</v>
          </cell>
          <cell r="AM1065">
            <v>119000</v>
          </cell>
          <cell r="AN1065">
            <v>41898</v>
          </cell>
          <cell r="AO1065">
            <v>24040.404040404039</v>
          </cell>
          <cell r="AP1065">
            <v>0</v>
          </cell>
          <cell r="AQ1065">
            <v>-24040.404040404039</v>
          </cell>
          <cell r="AR1065">
            <v>0</v>
          </cell>
          <cell r="AS1065">
            <v>0</v>
          </cell>
          <cell r="AT1065" t="str">
            <v/>
          </cell>
          <cell r="AU1065">
            <v>0</v>
          </cell>
          <cell r="AV1065">
            <v>0</v>
          </cell>
          <cell r="AW1065">
            <v>0</v>
          </cell>
        </row>
        <row r="1066">
          <cell r="Z1066" t="str">
            <v>ELHJPF5801BU</v>
          </cell>
          <cell r="AA1066" t="str">
            <v>R1</v>
          </cell>
          <cell r="AB1066">
            <v>0.33333333333333331</v>
          </cell>
          <cell r="AC1066">
            <v>0</v>
          </cell>
          <cell r="AD1066">
            <v>1</v>
          </cell>
          <cell r="AE1066" t="str">
            <v>OXS</v>
          </cell>
          <cell r="AF1066">
            <v>50</v>
          </cell>
          <cell r="AG1066" t="str">
            <v>대경</v>
          </cell>
          <cell r="AH1066">
            <v>7</v>
          </cell>
          <cell r="AI1066" t="str">
            <v>07</v>
          </cell>
          <cell r="AJ1066" t="str">
            <v>M</v>
          </cell>
          <cell r="AK1066" t="str">
            <v>IN</v>
          </cell>
          <cell r="AL1066">
            <v>1</v>
          </cell>
          <cell r="AM1066">
            <v>169000</v>
          </cell>
          <cell r="AN1066">
            <v>41898</v>
          </cell>
          <cell r="AO1066">
            <v>34141.414141414134</v>
          </cell>
          <cell r="AP1066">
            <v>0</v>
          </cell>
          <cell r="AQ1066">
            <v>-34141.414141414134</v>
          </cell>
          <cell r="AR1066">
            <v>0</v>
          </cell>
          <cell r="AS1066">
            <v>0</v>
          </cell>
          <cell r="AT1066" t="str">
            <v/>
          </cell>
          <cell r="AU1066">
            <v>0</v>
          </cell>
          <cell r="AV1066">
            <v>0</v>
          </cell>
          <cell r="AW1066">
            <v>0</v>
          </cell>
        </row>
        <row r="1067">
          <cell r="Z1067" t="str">
            <v>ELHJPF5801BU</v>
          </cell>
          <cell r="AA1067" t="str">
            <v>R1</v>
          </cell>
          <cell r="AB1067">
            <v>0.33333333333333331</v>
          </cell>
          <cell r="AC1067">
            <v>0</v>
          </cell>
          <cell r="AD1067">
            <v>1</v>
          </cell>
          <cell r="AE1067" t="str">
            <v>OMM</v>
          </cell>
          <cell r="AF1067">
            <v>50</v>
          </cell>
          <cell r="AG1067" t="str">
            <v>대경</v>
          </cell>
          <cell r="AH1067">
            <v>7</v>
          </cell>
          <cell r="AI1067" t="str">
            <v>07</v>
          </cell>
          <cell r="AJ1067" t="str">
            <v>M</v>
          </cell>
          <cell r="AK1067" t="str">
            <v>IN</v>
          </cell>
          <cell r="AL1067">
            <v>1</v>
          </cell>
          <cell r="AM1067">
            <v>169000</v>
          </cell>
          <cell r="AN1067">
            <v>41898</v>
          </cell>
          <cell r="AO1067">
            <v>34141.414141414134</v>
          </cell>
          <cell r="AP1067">
            <v>0</v>
          </cell>
          <cell r="AQ1067">
            <v>-34141.414141414134</v>
          </cell>
          <cell r="AR1067">
            <v>0</v>
          </cell>
          <cell r="AS1067">
            <v>0</v>
          </cell>
          <cell r="AT1067" t="str">
            <v/>
          </cell>
          <cell r="AU1067">
            <v>0</v>
          </cell>
          <cell r="AV1067">
            <v>0</v>
          </cell>
          <cell r="AW1067">
            <v>0</v>
          </cell>
        </row>
        <row r="1068">
          <cell r="Z1068" t="str">
            <v>ELHJPF5801BU</v>
          </cell>
          <cell r="AA1068" t="str">
            <v>R1</v>
          </cell>
          <cell r="AB1068">
            <v>0.33333333333333331</v>
          </cell>
          <cell r="AC1068">
            <v>0</v>
          </cell>
          <cell r="AD1068">
            <v>1</v>
          </cell>
          <cell r="AE1068" t="str">
            <v>OXL</v>
          </cell>
          <cell r="AF1068">
            <v>50</v>
          </cell>
          <cell r="AG1068" t="str">
            <v>대경</v>
          </cell>
          <cell r="AH1068">
            <v>7</v>
          </cell>
          <cell r="AI1068" t="str">
            <v>07</v>
          </cell>
          <cell r="AJ1068" t="str">
            <v>M</v>
          </cell>
          <cell r="AK1068" t="str">
            <v>IN</v>
          </cell>
          <cell r="AL1068">
            <v>1</v>
          </cell>
          <cell r="AM1068">
            <v>169000</v>
          </cell>
          <cell r="AN1068">
            <v>41898</v>
          </cell>
          <cell r="AO1068">
            <v>34141.414141414134</v>
          </cell>
          <cell r="AP1068">
            <v>0</v>
          </cell>
          <cell r="AQ1068">
            <v>-34141.414141414134</v>
          </cell>
          <cell r="AR1068">
            <v>0</v>
          </cell>
          <cell r="AS1068">
            <v>0</v>
          </cell>
          <cell r="AT1068" t="str">
            <v/>
          </cell>
          <cell r="AU1068">
            <v>0</v>
          </cell>
          <cell r="AV1068">
            <v>0</v>
          </cell>
          <cell r="AW1068">
            <v>0</v>
          </cell>
        </row>
        <row r="1069">
          <cell r="Z1069" t="str">
            <v>ELHJPF5826GR</v>
          </cell>
          <cell r="AA1069" t="str">
            <v>R1</v>
          </cell>
          <cell r="AB1069">
            <v>0.33333333333333331</v>
          </cell>
          <cell r="AC1069">
            <v>0</v>
          </cell>
          <cell r="AD1069">
            <v>1</v>
          </cell>
          <cell r="AE1069" t="str">
            <v>OXS</v>
          </cell>
          <cell r="AF1069">
            <v>30</v>
          </cell>
          <cell r="AG1069" t="str">
            <v>대경</v>
          </cell>
          <cell r="AH1069">
            <v>7</v>
          </cell>
          <cell r="AI1069" t="str">
            <v>07</v>
          </cell>
          <cell r="AJ1069" t="str">
            <v>M</v>
          </cell>
          <cell r="AK1069" t="str">
            <v>IN</v>
          </cell>
          <cell r="AL1069">
            <v>1</v>
          </cell>
          <cell r="AM1069">
            <v>169000</v>
          </cell>
          <cell r="AN1069">
            <v>41898</v>
          </cell>
          <cell r="AO1069">
            <v>34141.414141414134</v>
          </cell>
          <cell r="AP1069">
            <v>0</v>
          </cell>
          <cell r="AQ1069">
            <v>-34141.414141414134</v>
          </cell>
          <cell r="AR1069">
            <v>0</v>
          </cell>
          <cell r="AS1069">
            <v>0</v>
          </cell>
          <cell r="AT1069" t="str">
            <v/>
          </cell>
          <cell r="AU1069">
            <v>0</v>
          </cell>
          <cell r="AV1069">
            <v>0</v>
          </cell>
          <cell r="AW1069">
            <v>0</v>
          </cell>
        </row>
        <row r="1070">
          <cell r="Z1070" t="str">
            <v>ELHJPF5826GR</v>
          </cell>
          <cell r="AA1070" t="str">
            <v>R1</v>
          </cell>
          <cell r="AB1070">
            <v>0.33333333333333331</v>
          </cell>
          <cell r="AC1070">
            <v>0</v>
          </cell>
          <cell r="AD1070">
            <v>1</v>
          </cell>
          <cell r="AE1070" t="str">
            <v>OMM</v>
          </cell>
          <cell r="AF1070">
            <v>30</v>
          </cell>
          <cell r="AG1070" t="str">
            <v>대경</v>
          </cell>
          <cell r="AH1070">
            <v>7</v>
          </cell>
          <cell r="AI1070" t="str">
            <v>07</v>
          </cell>
          <cell r="AJ1070" t="str">
            <v>M</v>
          </cell>
          <cell r="AK1070" t="str">
            <v>IN</v>
          </cell>
          <cell r="AL1070">
            <v>1</v>
          </cell>
          <cell r="AM1070">
            <v>169000</v>
          </cell>
          <cell r="AN1070">
            <v>41898</v>
          </cell>
          <cell r="AO1070">
            <v>34141.414141414134</v>
          </cell>
          <cell r="AP1070">
            <v>0</v>
          </cell>
          <cell r="AQ1070">
            <v>-34141.414141414134</v>
          </cell>
          <cell r="AR1070">
            <v>0</v>
          </cell>
          <cell r="AS1070">
            <v>0</v>
          </cell>
          <cell r="AT1070" t="str">
            <v/>
          </cell>
          <cell r="AU1070">
            <v>0</v>
          </cell>
          <cell r="AV1070">
            <v>0</v>
          </cell>
          <cell r="AW1070">
            <v>0</v>
          </cell>
        </row>
        <row r="1071">
          <cell r="Z1071" t="str">
            <v>ELHJPF5826GR</v>
          </cell>
          <cell r="AA1071" t="str">
            <v>R1</v>
          </cell>
          <cell r="AB1071">
            <v>0.33333333333333331</v>
          </cell>
          <cell r="AC1071">
            <v>0</v>
          </cell>
          <cell r="AD1071">
            <v>1</v>
          </cell>
          <cell r="AE1071" t="str">
            <v>OXL</v>
          </cell>
          <cell r="AF1071">
            <v>30</v>
          </cell>
          <cell r="AG1071" t="str">
            <v>대경</v>
          </cell>
          <cell r="AH1071">
            <v>7</v>
          </cell>
          <cell r="AI1071" t="str">
            <v>07</v>
          </cell>
          <cell r="AJ1071" t="str">
            <v>M</v>
          </cell>
          <cell r="AK1071" t="str">
            <v>IN</v>
          </cell>
          <cell r="AL1071">
            <v>1</v>
          </cell>
          <cell r="AM1071">
            <v>169000</v>
          </cell>
          <cell r="AN1071">
            <v>41898</v>
          </cell>
          <cell r="AO1071">
            <v>34141.414141414134</v>
          </cell>
          <cell r="AP1071">
            <v>0</v>
          </cell>
          <cell r="AQ1071">
            <v>-34141.414141414134</v>
          </cell>
          <cell r="AR1071">
            <v>0</v>
          </cell>
          <cell r="AS1071">
            <v>0</v>
          </cell>
          <cell r="AT1071" t="str">
            <v/>
          </cell>
          <cell r="AU1071">
            <v>0</v>
          </cell>
          <cell r="AV1071">
            <v>0</v>
          </cell>
          <cell r="AW1071">
            <v>0</v>
          </cell>
        </row>
        <row r="1072">
          <cell r="Z1072" t="str">
            <v>ELHJSF5827BW</v>
          </cell>
          <cell r="AA1072" t="str">
            <v>R1</v>
          </cell>
          <cell r="AB1072">
            <v>0.33333333333333331</v>
          </cell>
          <cell r="AC1072">
            <v>0</v>
          </cell>
          <cell r="AD1072">
            <v>1</v>
          </cell>
          <cell r="AE1072" t="str">
            <v>OXS</v>
          </cell>
          <cell r="AF1072">
            <v>50</v>
          </cell>
          <cell r="AG1072" t="str">
            <v>대경</v>
          </cell>
          <cell r="AH1072">
            <v>7</v>
          </cell>
          <cell r="AI1072" t="str">
            <v>07</v>
          </cell>
          <cell r="AJ1072" t="str">
            <v>M</v>
          </cell>
          <cell r="AK1072" t="str">
            <v>IN</v>
          </cell>
          <cell r="AL1072">
            <v>1</v>
          </cell>
          <cell r="AM1072">
            <v>139000</v>
          </cell>
          <cell r="AN1072">
            <v>41898</v>
          </cell>
          <cell r="AO1072">
            <v>28080.808080808078</v>
          </cell>
          <cell r="AP1072">
            <v>0</v>
          </cell>
          <cell r="AQ1072">
            <v>-28080.808080808078</v>
          </cell>
          <cell r="AR1072">
            <v>0</v>
          </cell>
          <cell r="AS1072">
            <v>0</v>
          </cell>
          <cell r="AT1072" t="str">
            <v/>
          </cell>
          <cell r="AU1072">
            <v>0</v>
          </cell>
          <cell r="AV1072">
            <v>0</v>
          </cell>
          <cell r="AW1072">
            <v>0</v>
          </cell>
        </row>
        <row r="1073">
          <cell r="Z1073" t="str">
            <v>ELHJSF5827BW</v>
          </cell>
          <cell r="AA1073" t="str">
            <v>R1</v>
          </cell>
          <cell r="AB1073">
            <v>0.33333333333333331</v>
          </cell>
          <cell r="AC1073">
            <v>0</v>
          </cell>
          <cell r="AD1073">
            <v>1</v>
          </cell>
          <cell r="AE1073" t="str">
            <v>OMM</v>
          </cell>
          <cell r="AF1073">
            <v>100</v>
          </cell>
          <cell r="AG1073" t="str">
            <v>대경</v>
          </cell>
          <cell r="AH1073">
            <v>7</v>
          </cell>
          <cell r="AI1073" t="str">
            <v>07</v>
          </cell>
          <cell r="AJ1073" t="str">
            <v>M</v>
          </cell>
          <cell r="AK1073" t="str">
            <v>IN</v>
          </cell>
          <cell r="AL1073">
            <v>1</v>
          </cell>
          <cell r="AM1073">
            <v>139000</v>
          </cell>
          <cell r="AN1073">
            <v>41898</v>
          </cell>
          <cell r="AO1073">
            <v>28080.808080808078</v>
          </cell>
          <cell r="AP1073">
            <v>0</v>
          </cell>
          <cell r="AQ1073">
            <v>-28080.808080808078</v>
          </cell>
          <cell r="AR1073">
            <v>0</v>
          </cell>
          <cell r="AS1073">
            <v>0</v>
          </cell>
          <cell r="AT1073" t="str">
            <v/>
          </cell>
          <cell r="AU1073">
            <v>0</v>
          </cell>
          <cell r="AV1073">
            <v>0</v>
          </cell>
          <cell r="AW1073">
            <v>0</v>
          </cell>
        </row>
        <row r="1074">
          <cell r="Z1074" t="str">
            <v>ELHJSF5827BW</v>
          </cell>
          <cell r="AA1074" t="str">
            <v>R1</v>
          </cell>
          <cell r="AB1074">
            <v>0.33333333333333331</v>
          </cell>
          <cell r="AC1074">
            <v>0</v>
          </cell>
          <cell r="AD1074">
            <v>1</v>
          </cell>
          <cell r="AE1074" t="str">
            <v>OXL</v>
          </cell>
          <cell r="AF1074">
            <v>50</v>
          </cell>
          <cell r="AG1074" t="str">
            <v>대경</v>
          </cell>
          <cell r="AH1074">
            <v>7</v>
          </cell>
          <cell r="AI1074" t="str">
            <v>07</v>
          </cell>
          <cell r="AJ1074" t="str">
            <v>M</v>
          </cell>
          <cell r="AK1074" t="str">
            <v>IN</v>
          </cell>
          <cell r="AL1074">
            <v>1</v>
          </cell>
          <cell r="AM1074">
            <v>139000</v>
          </cell>
          <cell r="AN1074">
            <v>41898</v>
          </cell>
          <cell r="AO1074">
            <v>28080.808080808078</v>
          </cell>
          <cell r="AP1074">
            <v>0</v>
          </cell>
          <cell r="AQ1074">
            <v>-28080.808080808078</v>
          </cell>
          <cell r="AR1074">
            <v>0</v>
          </cell>
          <cell r="AS1074">
            <v>0</v>
          </cell>
          <cell r="AT1074" t="str">
            <v/>
          </cell>
          <cell r="AU1074">
            <v>0</v>
          </cell>
          <cell r="AV1074">
            <v>0</v>
          </cell>
          <cell r="AW1074">
            <v>0</v>
          </cell>
        </row>
        <row r="1075">
          <cell r="Z1075" t="str">
            <v>ELHTHF5806LI</v>
          </cell>
          <cell r="AA1075" t="str">
            <v>R1</v>
          </cell>
          <cell r="AB1075">
            <v>0.25</v>
          </cell>
          <cell r="AC1075">
            <v>0</v>
          </cell>
          <cell r="AD1075">
            <v>1</v>
          </cell>
          <cell r="AE1075" t="str">
            <v>OXS</v>
          </cell>
          <cell r="AF1075">
            <v>30</v>
          </cell>
          <cell r="AG1075" t="str">
            <v>대경</v>
          </cell>
          <cell r="AH1075">
            <v>7</v>
          </cell>
          <cell r="AI1075" t="str">
            <v>07</v>
          </cell>
          <cell r="AJ1075" t="str">
            <v>M</v>
          </cell>
          <cell r="AK1075" t="str">
            <v>IN</v>
          </cell>
          <cell r="AL1075">
            <v>1</v>
          </cell>
          <cell r="AM1075">
            <v>89000</v>
          </cell>
          <cell r="AN1075">
            <v>41898</v>
          </cell>
          <cell r="AO1075">
            <v>17979.797979797979</v>
          </cell>
          <cell r="AP1075">
            <v>0</v>
          </cell>
          <cell r="AQ1075">
            <v>-17979.797979797979</v>
          </cell>
          <cell r="AR1075">
            <v>0</v>
          </cell>
          <cell r="AS1075">
            <v>0</v>
          </cell>
          <cell r="AT1075" t="str">
            <v/>
          </cell>
          <cell r="AU1075">
            <v>0</v>
          </cell>
          <cell r="AV1075">
            <v>0</v>
          </cell>
          <cell r="AW1075">
            <v>0</v>
          </cell>
        </row>
        <row r="1076">
          <cell r="Z1076" t="str">
            <v>ELHTHF5806LI</v>
          </cell>
          <cell r="AA1076" t="str">
            <v>R1</v>
          </cell>
          <cell r="AB1076">
            <v>0.25</v>
          </cell>
          <cell r="AC1076">
            <v>0</v>
          </cell>
          <cell r="AD1076">
            <v>1</v>
          </cell>
          <cell r="AE1076" t="str">
            <v>OSS</v>
          </cell>
          <cell r="AF1076">
            <v>30</v>
          </cell>
          <cell r="AG1076" t="str">
            <v>대경</v>
          </cell>
          <cell r="AH1076">
            <v>7</v>
          </cell>
          <cell r="AI1076" t="str">
            <v>07</v>
          </cell>
          <cell r="AJ1076" t="str">
            <v>M</v>
          </cell>
          <cell r="AK1076" t="str">
            <v>IN</v>
          </cell>
          <cell r="AL1076">
            <v>1</v>
          </cell>
          <cell r="AM1076">
            <v>89000</v>
          </cell>
          <cell r="AN1076">
            <v>41898</v>
          </cell>
          <cell r="AO1076">
            <v>17979.797979797979</v>
          </cell>
          <cell r="AP1076">
            <v>0</v>
          </cell>
          <cell r="AQ1076">
            <v>-17979.797979797979</v>
          </cell>
          <cell r="AR1076">
            <v>0</v>
          </cell>
          <cell r="AS1076">
            <v>0</v>
          </cell>
          <cell r="AT1076" t="str">
            <v/>
          </cell>
          <cell r="AU1076">
            <v>0</v>
          </cell>
          <cell r="AV1076">
            <v>0</v>
          </cell>
          <cell r="AW1076">
            <v>0</v>
          </cell>
        </row>
        <row r="1077">
          <cell r="Z1077" t="str">
            <v>ELHTHF5806LI</v>
          </cell>
          <cell r="AA1077" t="str">
            <v>R1</v>
          </cell>
          <cell r="AB1077">
            <v>0.25</v>
          </cell>
          <cell r="AC1077">
            <v>0</v>
          </cell>
          <cell r="AD1077">
            <v>1</v>
          </cell>
          <cell r="AE1077" t="str">
            <v>OMM</v>
          </cell>
          <cell r="AF1077">
            <v>30</v>
          </cell>
          <cell r="AG1077" t="str">
            <v>대경</v>
          </cell>
          <cell r="AH1077">
            <v>7</v>
          </cell>
          <cell r="AI1077" t="str">
            <v>07</v>
          </cell>
          <cell r="AJ1077" t="str">
            <v>M</v>
          </cell>
          <cell r="AK1077" t="str">
            <v>IN</v>
          </cell>
          <cell r="AL1077">
            <v>1</v>
          </cell>
          <cell r="AM1077">
            <v>89000</v>
          </cell>
          <cell r="AN1077">
            <v>41898</v>
          </cell>
          <cell r="AO1077">
            <v>17979.797979797979</v>
          </cell>
          <cell r="AP1077">
            <v>0</v>
          </cell>
          <cell r="AQ1077">
            <v>-17979.797979797979</v>
          </cell>
          <cell r="AR1077">
            <v>0</v>
          </cell>
          <cell r="AS1077">
            <v>0</v>
          </cell>
          <cell r="AT1077" t="str">
            <v/>
          </cell>
          <cell r="AU1077">
            <v>0</v>
          </cell>
          <cell r="AV1077">
            <v>0</v>
          </cell>
          <cell r="AW1077">
            <v>0</v>
          </cell>
        </row>
        <row r="1078">
          <cell r="Z1078" t="str">
            <v>ELHTHF5806LI</v>
          </cell>
          <cell r="AA1078" t="str">
            <v>R1</v>
          </cell>
          <cell r="AB1078">
            <v>0.25</v>
          </cell>
          <cell r="AC1078">
            <v>0</v>
          </cell>
          <cell r="AD1078">
            <v>1</v>
          </cell>
          <cell r="AE1078" t="str">
            <v>OXL</v>
          </cell>
          <cell r="AF1078">
            <v>30</v>
          </cell>
          <cell r="AG1078" t="str">
            <v>대경</v>
          </cell>
          <cell r="AH1078">
            <v>7</v>
          </cell>
          <cell r="AI1078" t="str">
            <v>07</v>
          </cell>
          <cell r="AJ1078" t="str">
            <v>M</v>
          </cell>
          <cell r="AK1078" t="str">
            <v>IN</v>
          </cell>
          <cell r="AL1078">
            <v>1</v>
          </cell>
          <cell r="AM1078">
            <v>89000</v>
          </cell>
          <cell r="AN1078">
            <v>41898</v>
          </cell>
          <cell r="AO1078">
            <v>17979.797979797979</v>
          </cell>
          <cell r="AP1078">
            <v>0</v>
          </cell>
          <cell r="AQ1078">
            <v>-17979.797979797979</v>
          </cell>
          <cell r="AR1078">
            <v>0</v>
          </cell>
          <cell r="AS1078">
            <v>0</v>
          </cell>
          <cell r="AT1078" t="str">
            <v/>
          </cell>
          <cell r="AU1078">
            <v>0</v>
          </cell>
          <cell r="AV1078">
            <v>0</v>
          </cell>
          <cell r="AW1078">
            <v>0</v>
          </cell>
        </row>
        <row r="1079">
          <cell r="Z1079" t="str">
            <v>ELHTHF5806MT</v>
          </cell>
          <cell r="AA1079" t="str">
            <v>R1</v>
          </cell>
          <cell r="AB1079">
            <v>0.25</v>
          </cell>
          <cell r="AC1079">
            <v>0</v>
          </cell>
          <cell r="AD1079">
            <v>1</v>
          </cell>
          <cell r="AE1079" t="str">
            <v>OXS</v>
          </cell>
          <cell r="AF1079">
            <v>80</v>
          </cell>
          <cell r="AG1079" t="str">
            <v>대경</v>
          </cell>
          <cell r="AH1079">
            <v>7</v>
          </cell>
          <cell r="AI1079" t="str">
            <v>07</v>
          </cell>
          <cell r="AJ1079" t="str">
            <v>M</v>
          </cell>
          <cell r="AK1079" t="str">
            <v>IN</v>
          </cell>
          <cell r="AL1079">
            <v>1</v>
          </cell>
          <cell r="AM1079">
            <v>89000</v>
          </cell>
          <cell r="AN1079">
            <v>41898</v>
          </cell>
          <cell r="AO1079">
            <v>17979.797979797979</v>
          </cell>
          <cell r="AP1079">
            <v>0</v>
          </cell>
          <cell r="AQ1079">
            <v>-17979.797979797979</v>
          </cell>
          <cell r="AR1079">
            <v>0</v>
          </cell>
          <cell r="AS1079">
            <v>0</v>
          </cell>
          <cell r="AT1079" t="str">
            <v/>
          </cell>
          <cell r="AU1079">
            <v>0</v>
          </cell>
          <cell r="AV1079">
            <v>0</v>
          </cell>
          <cell r="AW1079">
            <v>0</v>
          </cell>
        </row>
        <row r="1080">
          <cell r="Z1080" t="str">
            <v>ELHTHF5806MT</v>
          </cell>
          <cell r="AA1080" t="str">
            <v>R1</v>
          </cell>
          <cell r="AB1080">
            <v>0.25</v>
          </cell>
          <cell r="AC1080">
            <v>0</v>
          </cell>
          <cell r="AD1080">
            <v>1</v>
          </cell>
          <cell r="AE1080" t="str">
            <v>OSS</v>
          </cell>
          <cell r="AF1080">
            <v>80</v>
          </cell>
          <cell r="AG1080" t="str">
            <v>대경</v>
          </cell>
          <cell r="AH1080">
            <v>7</v>
          </cell>
          <cell r="AI1080" t="str">
            <v>07</v>
          </cell>
          <cell r="AJ1080" t="str">
            <v>M</v>
          </cell>
          <cell r="AK1080" t="str">
            <v>IN</v>
          </cell>
          <cell r="AL1080">
            <v>1</v>
          </cell>
          <cell r="AM1080">
            <v>89000</v>
          </cell>
          <cell r="AN1080">
            <v>41898</v>
          </cell>
          <cell r="AO1080">
            <v>17979.797979797979</v>
          </cell>
          <cell r="AP1080">
            <v>0</v>
          </cell>
          <cell r="AQ1080">
            <v>-17979.797979797979</v>
          </cell>
          <cell r="AR1080">
            <v>0</v>
          </cell>
          <cell r="AS1080">
            <v>0</v>
          </cell>
          <cell r="AT1080" t="str">
            <v/>
          </cell>
          <cell r="AU1080">
            <v>0</v>
          </cell>
          <cell r="AV1080">
            <v>0</v>
          </cell>
          <cell r="AW1080">
            <v>0</v>
          </cell>
        </row>
        <row r="1081">
          <cell r="Z1081" t="str">
            <v>ELHTHF5806MT</v>
          </cell>
          <cell r="AA1081" t="str">
            <v>R1</v>
          </cell>
          <cell r="AB1081">
            <v>0.25</v>
          </cell>
          <cell r="AC1081">
            <v>0</v>
          </cell>
          <cell r="AD1081">
            <v>1</v>
          </cell>
          <cell r="AE1081" t="str">
            <v>OMM</v>
          </cell>
          <cell r="AF1081">
            <v>17</v>
          </cell>
          <cell r="AG1081" t="str">
            <v>대경</v>
          </cell>
          <cell r="AH1081">
            <v>7</v>
          </cell>
          <cell r="AI1081" t="str">
            <v>07</v>
          </cell>
          <cell r="AJ1081" t="str">
            <v>M</v>
          </cell>
          <cell r="AK1081" t="str">
            <v>IN</v>
          </cell>
          <cell r="AL1081">
            <v>1</v>
          </cell>
          <cell r="AM1081">
            <v>89000</v>
          </cell>
          <cell r="AN1081">
            <v>41898</v>
          </cell>
          <cell r="AO1081">
            <v>17979.797979797979</v>
          </cell>
          <cell r="AP1081">
            <v>0</v>
          </cell>
          <cell r="AQ1081">
            <v>-17979.797979797979</v>
          </cell>
          <cell r="AR1081">
            <v>0</v>
          </cell>
          <cell r="AS1081">
            <v>0</v>
          </cell>
          <cell r="AT1081" t="str">
            <v/>
          </cell>
          <cell r="AU1081">
            <v>0</v>
          </cell>
          <cell r="AV1081">
            <v>0</v>
          </cell>
          <cell r="AW1081">
            <v>0</v>
          </cell>
        </row>
        <row r="1082">
          <cell r="Z1082" t="str">
            <v>ELHTHF5806MT</v>
          </cell>
          <cell r="AA1082" t="str">
            <v>R1</v>
          </cell>
          <cell r="AB1082">
            <v>0.25</v>
          </cell>
          <cell r="AC1082">
            <v>0</v>
          </cell>
          <cell r="AD1082">
            <v>1</v>
          </cell>
          <cell r="AE1082" t="str">
            <v>OXL</v>
          </cell>
          <cell r="AF1082">
            <v>8</v>
          </cell>
          <cell r="AG1082" t="str">
            <v>대경</v>
          </cell>
          <cell r="AH1082">
            <v>7</v>
          </cell>
          <cell r="AI1082" t="str">
            <v>07</v>
          </cell>
          <cell r="AJ1082" t="str">
            <v>M</v>
          </cell>
          <cell r="AK1082" t="str">
            <v>IN</v>
          </cell>
          <cell r="AL1082">
            <v>1</v>
          </cell>
          <cell r="AM1082">
            <v>89000</v>
          </cell>
          <cell r="AN1082">
            <v>41898</v>
          </cell>
          <cell r="AO1082">
            <v>17979.797979797979</v>
          </cell>
          <cell r="AP1082">
            <v>0</v>
          </cell>
          <cell r="AQ1082">
            <v>-17979.797979797979</v>
          </cell>
          <cell r="AR1082">
            <v>0</v>
          </cell>
          <cell r="AS1082">
            <v>0</v>
          </cell>
          <cell r="AT1082" t="str">
            <v/>
          </cell>
          <cell r="AU1082">
            <v>0</v>
          </cell>
          <cell r="AV1082">
            <v>0</v>
          </cell>
          <cell r="AW1082">
            <v>0</v>
          </cell>
        </row>
        <row r="1083">
          <cell r="Z1083" t="str">
            <v>ELHTHF5815BW</v>
          </cell>
          <cell r="AA1083" t="str">
            <v>R1</v>
          </cell>
          <cell r="AB1083">
            <v>0.25</v>
          </cell>
          <cell r="AC1083">
            <v>0</v>
          </cell>
          <cell r="AD1083">
            <v>1</v>
          </cell>
          <cell r="AE1083" t="str">
            <v>OXS</v>
          </cell>
          <cell r="AF1083">
            <v>70</v>
          </cell>
          <cell r="AG1083" t="str">
            <v>대경</v>
          </cell>
          <cell r="AH1083">
            <v>7</v>
          </cell>
          <cell r="AI1083" t="str">
            <v>07</v>
          </cell>
          <cell r="AJ1083" t="str">
            <v>M</v>
          </cell>
          <cell r="AK1083" t="str">
            <v>IN</v>
          </cell>
          <cell r="AL1083">
            <v>1</v>
          </cell>
          <cell r="AM1083">
            <v>89000</v>
          </cell>
          <cell r="AN1083">
            <v>41898</v>
          </cell>
          <cell r="AO1083">
            <v>17979.797979797979</v>
          </cell>
          <cell r="AP1083">
            <v>0</v>
          </cell>
          <cell r="AQ1083">
            <v>-17979.797979797979</v>
          </cell>
          <cell r="AR1083">
            <v>0</v>
          </cell>
          <cell r="AS1083">
            <v>0</v>
          </cell>
          <cell r="AT1083" t="str">
            <v/>
          </cell>
          <cell r="AU1083">
            <v>0</v>
          </cell>
          <cell r="AV1083">
            <v>0</v>
          </cell>
          <cell r="AW1083">
            <v>0</v>
          </cell>
        </row>
        <row r="1084">
          <cell r="Z1084" t="str">
            <v>ELHTHF5815BW</v>
          </cell>
          <cell r="AA1084" t="str">
            <v>R1</v>
          </cell>
          <cell r="AB1084">
            <v>0.25</v>
          </cell>
          <cell r="AC1084">
            <v>0</v>
          </cell>
          <cell r="AD1084">
            <v>1</v>
          </cell>
          <cell r="AE1084" t="str">
            <v>OSS</v>
          </cell>
          <cell r="AF1084">
            <v>100</v>
          </cell>
          <cell r="AG1084" t="str">
            <v>대경</v>
          </cell>
          <cell r="AH1084">
            <v>7</v>
          </cell>
          <cell r="AI1084" t="str">
            <v>07</v>
          </cell>
          <cell r="AJ1084" t="str">
            <v>M</v>
          </cell>
          <cell r="AK1084" t="str">
            <v>IN</v>
          </cell>
          <cell r="AL1084">
            <v>1</v>
          </cell>
          <cell r="AM1084">
            <v>89000</v>
          </cell>
          <cell r="AN1084">
            <v>41898</v>
          </cell>
          <cell r="AO1084">
            <v>17979.797979797979</v>
          </cell>
          <cell r="AP1084">
            <v>0</v>
          </cell>
          <cell r="AQ1084">
            <v>-17979.797979797979</v>
          </cell>
          <cell r="AR1084">
            <v>0</v>
          </cell>
          <cell r="AS1084">
            <v>0</v>
          </cell>
          <cell r="AT1084" t="str">
            <v/>
          </cell>
          <cell r="AU1084">
            <v>0</v>
          </cell>
          <cell r="AV1084">
            <v>0</v>
          </cell>
          <cell r="AW1084">
            <v>0</v>
          </cell>
        </row>
        <row r="1085">
          <cell r="Z1085" t="str">
            <v>ELHTHF5815BW</v>
          </cell>
          <cell r="AA1085" t="str">
            <v>R1</v>
          </cell>
          <cell r="AB1085">
            <v>0.25</v>
          </cell>
          <cell r="AC1085">
            <v>0</v>
          </cell>
          <cell r="AD1085">
            <v>1</v>
          </cell>
          <cell r="AE1085" t="str">
            <v>OMM</v>
          </cell>
          <cell r="AF1085">
            <v>100</v>
          </cell>
          <cell r="AG1085" t="str">
            <v>대경</v>
          </cell>
          <cell r="AH1085">
            <v>7</v>
          </cell>
          <cell r="AI1085" t="str">
            <v>07</v>
          </cell>
          <cell r="AJ1085" t="str">
            <v>M</v>
          </cell>
          <cell r="AK1085" t="str">
            <v>IN</v>
          </cell>
          <cell r="AL1085">
            <v>1</v>
          </cell>
          <cell r="AM1085">
            <v>89000</v>
          </cell>
          <cell r="AN1085">
            <v>41898</v>
          </cell>
          <cell r="AO1085">
            <v>17979.797979797979</v>
          </cell>
          <cell r="AP1085">
            <v>0</v>
          </cell>
          <cell r="AQ1085">
            <v>-17979.797979797979</v>
          </cell>
          <cell r="AR1085">
            <v>0</v>
          </cell>
          <cell r="AS1085">
            <v>0</v>
          </cell>
          <cell r="AT1085" t="str">
            <v/>
          </cell>
          <cell r="AU1085">
            <v>0</v>
          </cell>
          <cell r="AV1085">
            <v>0</v>
          </cell>
          <cell r="AW1085">
            <v>0</v>
          </cell>
        </row>
        <row r="1086">
          <cell r="Z1086" t="str">
            <v>ELHTHF5815BW</v>
          </cell>
          <cell r="AA1086" t="str">
            <v>R1</v>
          </cell>
          <cell r="AB1086">
            <v>0.25</v>
          </cell>
          <cell r="AC1086">
            <v>0</v>
          </cell>
          <cell r="AD1086">
            <v>1</v>
          </cell>
          <cell r="AE1086" t="str">
            <v>OXL</v>
          </cell>
          <cell r="AF1086">
            <v>70</v>
          </cell>
          <cell r="AG1086" t="str">
            <v>대경</v>
          </cell>
          <cell r="AH1086">
            <v>7</v>
          </cell>
          <cell r="AI1086" t="str">
            <v>07</v>
          </cell>
          <cell r="AJ1086" t="str">
            <v>M</v>
          </cell>
          <cell r="AK1086" t="str">
            <v>IN</v>
          </cell>
          <cell r="AL1086">
            <v>1</v>
          </cell>
          <cell r="AM1086">
            <v>89000</v>
          </cell>
          <cell r="AN1086">
            <v>41898</v>
          </cell>
          <cell r="AO1086">
            <v>17979.797979797979</v>
          </cell>
          <cell r="AP1086">
            <v>0</v>
          </cell>
          <cell r="AQ1086">
            <v>-17979.797979797979</v>
          </cell>
          <cell r="AR1086">
            <v>0</v>
          </cell>
          <cell r="AS1086">
            <v>0</v>
          </cell>
          <cell r="AT1086" t="str">
            <v/>
          </cell>
          <cell r="AU1086">
            <v>0</v>
          </cell>
          <cell r="AV1086">
            <v>0</v>
          </cell>
          <cell r="AW1086">
            <v>0</v>
          </cell>
        </row>
        <row r="1087">
          <cell r="Z1087" t="str">
            <v/>
          </cell>
          <cell r="AA1087" t="str">
            <v>R1</v>
          </cell>
          <cell r="AB1087">
            <v>8</v>
          </cell>
          <cell r="AC1087">
            <v>0</v>
          </cell>
          <cell r="AD1087">
            <v>1</v>
          </cell>
          <cell r="AI1087" t="str">
            <v/>
          </cell>
          <cell r="AL1087" t="str">
            <v/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 t="str">
            <v/>
          </cell>
          <cell r="AU1087">
            <v>0</v>
          </cell>
          <cell r="AV1087">
            <v>0</v>
          </cell>
          <cell r="AW1087">
            <v>0</v>
          </cell>
        </row>
        <row r="1088">
          <cell r="Z1088" t="str">
            <v>PLHJPF5806BK</v>
          </cell>
          <cell r="AA1088" t="str">
            <v>R1</v>
          </cell>
          <cell r="AB1088">
            <v>0.33333333333333331</v>
          </cell>
          <cell r="AC1088">
            <v>0</v>
          </cell>
          <cell r="AD1088">
            <v>1</v>
          </cell>
          <cell r="AE1088" t="str">
            <v>OXS</v>
          </cell>
          <cell r="AF1088">
            <v>30</v>
          </cell>
          <cell r="AG1088" t="str">
            <v>대경</v>
          </cell>
          <cell r="AH1088">
            <v>8</v>
          </cell>
          <cell r="AI1088" t="str">
            <v>08</v>
          </cell>
          <cell r="AJ1088" t="str">
            <v>M</v>
          </cell>
          <cell r="AK1088" t="str">
            <v>IN</v>
          </cell>
          <cell r="AL1088">
            <v>1</v>
          </cell>
          <cell r="AM1088">
            <v>179000</v>
          </cell>
          <cell r="AN1088">
            <v>41898</v>
          </cell>
          <cell r="AO1088">
            <v>36161.616161616155</v>
          </cell>
          <cell r="AP1088">
            <v>0</v>
          </cell>
          <cell r="AQ1088">
            <v>-36161.616161616155</v>
          </cell>
          <cell r="AR1088">
            <v>0</v>
          </cell>
          <cell r="AS1088">
            <v>0</v>
          </cell>
          <cell r="AT1088" t="str">
            <v/>
          </cell>
          <cell r="AU1088">
            <v>0</v>
          </cell>
          <cell r="AV1088">
            <v>0</v>
          </cell>
          <cell r="AW1088">
            <v>0</v>
          </cell>
        </row>
        <row r="1089">
          <cell r="Z1089" t="str">
            <v>PLHJPF5806BK</v>
          </cell>
          <cell r="AA1089" t="str">
            <v>R1</v>
          </cell>
          <cell r="AB1089">
            <v>0.33333333333333331</v>
          </cell>
          <cell r="AC1089">
            <v>0</v>
          </cell>
          <cell r="AD1089">
            <v>1</v>
          </cell>
          <cell r="AE1089" t="str">
            <v>OMM</v>
          </cell>
          <cell r="AF1089">
            <v>30</v>
          </cell>
          <cell r="AG1089" t="str">
            <v>대경</v>
          </cell>
          <cell r="AH1089">
            <v>8</v>
          </cell>
          <cell r="AI1089" t="str">
            <v>08</v>
          </cell>
          <cell r="AJ1089" t="str">
            <v>M</v>
          </cell>
          <cell r="AK1089" t="str">
            <v>IN</v>
          </cell>
          <cell r="AL1089">
            <v>1</v>
          </cell>
          <cell r="AM1089">
            <v>179000</v>
          </cell>
          <cell r="AN1089">
            <v>41898</v>
          </cell>
          <cell r="AO1089">
            <v>36161.616161616155</v>
          </cell>
          <cell r="AP1089">
            <v>0</v>
          </cell>
          <cell r="AQ1089">
            <v>-36161.616161616155</v>
          </cell>
          <cell r="AR1089">
            <v>0</v>
          </cell>
          <cell r="AS1089">
            <v>0</v>
          </cell>
          <cell r="AT1089" t="str">
            <v/>
          </cell>
          <cell r="AU1089">
            <v>0</v>
          </cell>
          <cell r="AV1089">
            <v>0</v>
          </cell>
          <cell r="AW1089">
            <v>0</v>
          </cell>
        </row>
        <row r="1090">
          <cell r="Z1090" t="str">
            <v>PLHJPF5806BK</v>
          </cell>
          <cell r="AA1090" t="str">
            <v>R1</v>
          </cell>
          <cell r="AB1090">
            <v>0.33333333333333331</v>
          </cell>
          <cell r="AC1090">
            <v>0</v>
          </cell>
          <cell r="AD1090">
            <v>1</v>
          </cell>
          <cell r="AE1090" t="str">
            <v>OXL</v>
          </cell>
          <cell r="AF1090">
            <v>30</v>
          </cell>
          <cell r="AG1090" t="str">
            <v>대경</v>
          </cell>
          <cell r="AH1090">
            <v>8</v>
          </cell>
          <cell r="AI1090" t="str">
            <v>08</v>
          </cell>
          <cell r="AJ1090" t="str">
            <v>M</v>
          </cell>
          <cell r="AK1090" t="str">
            <v>IN</v>
          </cell>
          <cell r="AL1090">
            <v>1</v>
          </cell>
          <cell r="AM1090">
            <v>179000</v>
          </cell>
          <cell r="AN1090">
            <v>41898</v>
          </cell>
          <cell r="AO1090">
            <v>36161.616161616155</v>
          </cell>
          <cell r="AP1090">
            <v>0</v>
          </cell>
          <cell r="AQ1090">
            <v>-36161.616161616155</v>
          </cell>
          <cell r="AR1090">
            <v>0</v>
          </cell>
          <cell r="AS1090">
            <v>0</v>
          </cell>
          <cell r="AT1090" t="str">
            <v/>
          </cell>
          <cell r="AU1090">
            <v>0</v>
          </cell>
          <cell r="AV1090">
            <v>0</v>
          </cell>
          <cell r="AW1090">
            <v>0</v>
          </cell>
        </row>
        <row r="1091">
          <cell r="Z1091" t="str">
            <v>PLHTLF5801BK</v>
          </cell>
          <cell r="AA1091" t="str">
            <v>R1</v>
          </cell>
          <cell r="AB1091">
            <v>0.25</v>
          </cell>
          <cell r="AC1091">
            <v>0</v>
          </cell>
          <cell r="AD1091">
            <v>1</v>
          </cell>
          <cell r="AE1091" t="str">
            <v>OXS</v>
          </cell>
          <cell r="AF1091">
            <v>50</v>
          </cell>
          <cell r="AG1091" t="str">
            <v>대경</v>
          </cell>
          <cell r="AH1091">
            <v>8</v>
          </cell>
          <cell r="AI1091" t="str">
            <v>08</v>
          </cell>
          <cell r="AJ1091" t="str">
            <v>M</v>
          </cell>
          <cell r="AK1091" t="str">
            <v>IN</v>
          </cell>
          <cell r="AL1091">
            <v>1</v>
          </cell>
          <cell r="AM1091">
            <v>89000</v>
          </cell>
          <cell r="AN1091">
            <v>41898</v>
          </cell>
          <cell r="AO1091">
            <v>17979.797979797979</v>
          </cell>
          <cell r="AP1091">
            <v>0</v>
          </cell>
          <cell r="AQ1091">
            <v>-17979.797979797979</v>
          </cell>
          <cell r="AR1091">
            <v>0</v>
          </cell>
          <cell r="AS1091">
            <v>0</v>
          </cell>
          <cell r="AT1091" t="str">
            <v/>
          </cell>
          <cell r="AU1091">
            <v>0</v>
          </cell>
          <cell r="AV1091">
            <v>0</v>
          </cell>
          <cell r="AW1091">
            <v>0</v>
          </cell>
        </row>
        <row r="1092">
          <cell r="Z1092" t="str">
            <v>PLHTLF5801BK</v>
          </cell>
          <cell r="AA1092" t="str">
            <v>R1</v>
          </cell>
          <cell r="AB1092">
            <v>0.25</v>
          </cell>
          <cell r="AC1092">
            <v>0</v>
          </cell>
          <cell r="AD1092">
            <v>1</v>
          </cell>
          <cell r="AE1092" t="str">
            <v>OSS</v>
          </cell>
          <cell r="AF1092">
            <v>50</v>
          </cell>
          <cell r="AG1092" t="str">
            <v>대경</v>
          </cell>
          <cell r="AH1092">
            <v>8</v>
          </cell>
          <cell r="AI1092" t="str">
            <v>08</v>
          </cell>
          <cell r="AJ1092" t="str">
            <v>M</v>
          </cell>
          <cell r="AK1092" t="str">
            <v>IN</v>
          </cell>
          <cell r="AL1092">
            <v>1</v>
          </cell>
          <cell r="AM1092">
            <v>89000</v>
          </cell>
          <cell r="AN1092">
            <v>41898</v>
          </cell>
          <cell r="AO1092">
            <v>17979.797979797979</v>
          </cell>
          <cell r="AP1092">
            <v>0</v>
          </cell>
          <cell r="AQ1092">
            <v>-17979.797979797979</v>
          </cell>
          <cell r="AR1092">
            <v>0</v>
          </cell>
          <cell r="AS1092">
            <v>0</v>
          </cell>
          <cell r="AT1092" t="str">
            <v/>
          </cell>
          <cell r="AU1092">
            <v>0</v>
          </cell>
          <cell r="AV1092">
            <v>0</v>
          </cell>
          <cell r="AW1092">
            <v>0</v>
          </cell>
        </row>
        <row r="1093">
          <cell r="Z1093" t="str">
            <v>PLHTLF5801BK</v>
          </cell>
          <cell r="AA1093" t="str">
            <v>R1</v>
          </cell>
          <cell r="AB1093">
            <v>0.25</v>
          </cell>
          <cell r="AC1093">
            <v>0</v>
          </cell>
          <cell r="AD1093">
            <v>1</v>
          </cell>
          <cell r="AE1093" t="str">
            <v>OMM</v>
          </cell>
          <cell r="AF1093">
            <v>50</v>
          </cell>
          <cell r="AG1093" t="str">
            <v>대경</v>
          </cell>
          <cell r="AH1093">
            <v>8</v>
          </cell>
          <cell r="AI1093" t="str">
            <v>08</v>
          </cell>
          <cell r="AJ1093" t="str">
            <v>M</v>
          </cell>
          <cell r="AK1093" t="str">
            <v>IN</v>
          </cell>
          <cell r="AL1093">
            <v>1</v>
          </cell>
          <cell r="AM1093">
            <v>89000</v>
          </cell>
          <cell r="AN1093">
            <v>41898</v>
          </cell>
          <cell r="AO1093">
            <v>17979.797979797979</v>
          </cell>
          <cell r="AP1093">
            <v>0</v>
          </cell>
          <cell r="AQ1093">
            <v>-17979.797979797979</v>
          </cell>
          <cell r="AR1093">
            <v>0</v>
          </cell>
          <cell r="AS1093">
            <v>0</v>
          </cell>
          <cell r="AT1093" t="str">
            <v/>
          </cell>
          <cell r="AU1093">
            <v>0</v>
          </cell>
          <cell r="AV1093">
            <v>0</v>
          </cell>
          <cell r="AW1093">
            <v>0</v>
          </cell>
        </row>
        <row r="1094">
          <cell r="Z1094" t="str">
            <v>PLHTLF5801BK</v>
          </cell>
          <cell r="AA1094" t="str">
            <v>R1</v>
          </cell>
          <cell r="AB1094">
            <v>0.25</v>
          </cell>
          <cell r="AC1094">
            <v>0</v>
          </cell>
          <cell r="AD1094">
            <v>1</v>
          </cell>
          <cell r="AE1094" t="str">
            <v>OXL</v>
          </cell>
          <cell r="AF1094">
            <v>50</v>
          </cell>
          <cell r="AG1094" t="str">
            <v>대경</v>
          </cell>
          <cell r="AH1094">
            <v>8</v>
          </cell>
          <cell r="AI1094" t="str">
            <v>08</v>
          </cell>
          <cell r="AJ1094" t="str">
            <v>M</v>
          </cell>
          <cell r="AK1094" t="str">
            <v>IN</v>
          </cell>
          <cell r="AL1094">
            <v>1</v>
          </cell>
          <cell r="AM1094">
            <v>89000</v>
          </cell>
          <cell r="AN1094">
            <v>41898</v>
          </cell>
          <cell r="AO1094">
            <v>17979.797979797979</v>
          </cell>
          <cell r="AP1094">
            <v>0</v>
          </cell>
          <cell r="AQ1094">
            <v>-17979.797979797979</v>
          </cell>
          <cell r="AR1094">
            <v>0</v>
          </cell>
          <cell r="AS1094">
            <v>0</v>
          </cell>
          <cell r="AT1094" t="str">
            <v/>
          </cell>
          <cell r="AU1094">
            <v>0</v>
          </cell>
          <cell r="AV1094">
            <v>0</v>
          </cell>
          <cell r="AW1094">
            <v>0</v>
          </cell>
        </row>
        <row r="1095">
          <cell r="Z1095" t="str">
            <v>PLHTLF5802BK</v>
          </cell>
          <cell r="AA1095" t="str">
            <v>R1</v>
          </cell>
          <cell r="AB1095">
            <v>0.25</v>
          </cell>
          <cell r="AC1095">
            <v>0</v>
          </cell>
          <cell r="AD1095">
            <v>1</v>
          </cell>
          <cell r="AE1095" t="str">
            <v>OXS</v>
          </cell>
          <cell r="AF1095">
            <v>50</v>
          </cell>
          <cell r="AG1095" t="str">
            <v>대경</v>
          </cell>
          <cell r="AH1095">
            <v>8</v>
          </cell>
          <cell r="AI1095" t="str">
            <v>08</v>
          </cell>
          <cell r="AJ1095" t="str">
            <v>M</v>
          </cell>
          <cell r="AK1095" t="str">
            <v>IN</v>
          </cell>
          <cell r="AL1095">
            <v>1</v>
          </cell>
          <cell r="AM1095">
            <v>79000</v>
          </cell>
          <cell r="AN1095">
            <v>41898</v>
          </cell>
          <cell r="AO1095">
            <v>15959.595959595958</v>
          </cell>
          <cell r="AP1095">
            <v>0</v>
          </cell>
          <cell r="AQ1095">
            <v>-15959.595959595958</v>
          </cell>
          <cell r="AR1095">
            <v>0</v>
          </cell>
          <cell r="AS1095">
            <v>0</v>
          </cell>
          <cell r="AT1095" t="str">
            <v/>
          </cell>
          <cell r="AU1095">
            <v>0</v>
          </cell>
          <cell r="AV1095">
            <v>0</v>
          </cell>
          <cell r="AW1095">
            <v>0</v>
          </cell>
        </row>
        <row r="1096">
          <cell r="Z1096" t="str">
            <v>PLHTLF5802BK</v>
          </cell>
          <cell r="AA1096" t="str">
            <v>R1</v>
          </cell>
          <cell r="AB1096">
            <v>0.25</v>
          </cell>
          <cell r="AC1096">
            <v>0</v>
          </cell>
          <cell r="AD1096">
            <v>1</v>
          </cell>
          <cell r="AE1096" t="str">
            <v>OSS</v>
          </cell>
          <cell r="AF1096">
            <v>50</v>
          </cell>
          <cell r="AG1096" t="str">
            <v>대경</v>
          </cell>
          <cell r="AH1096">
            <v>8</v>
          </cell>
          <cell r="AI1096" t="str">
            <v>08</v>
          </cell>
          <cell r="AJ1096" t="str">
            <v>M</v>
          </cell>
          <cell r="AK1096" t="str">
            <v>IN</v>
          </cell>
          <cell r="AL1096">
            <v>1</v>
          </cell>
          <cell r="AM1096">
            <v>79000</v>
          </cell>
          <cell r="AN1096">
            <v>41898</v>
          </cell>
          <cell r="AO1096">
            <v>15959.595959595958</v>
          </cell>
          <cell r="AP1096">
            <v>0</v>
          </cell>
          <cell r="AQ1096">
            <v>-15959.595959595958</v>
          </cell>
          <cell r="AR1096">
            <v>0</v>
          </cell>
          <cell r="AS1096">
            <v>0</v>
          </cell>
          <cell r="AT1096" t="str">
            <v/>
          </cell>
          <cell r="AU1096">
            <v>0</v>
          </cell>
          <cell r="AV1096">
            <v>0</v>
          </cell>
          <cell r="AW1096">
            <v>0</v>
          </cell>
        </row>
        <row r="1097">
          <cell r="Z1097" t="str">
            <v>PLHTLF5802BK</v>
          </cell>
          <cell r="AA1097" t="str">
            <v>R1</v>
          </cell>
          <cell r="AB1097">
            <v>0.25</v>
          </cell>
          <cell r="AC1097">
            <v>0</v>
          </cell>
          <cell r="AD1097">
            <v>1</v>
          </cell>
          <cell r="AE1097" t="str">
            <v>OMM</v>
          </cell>
          <cell r="AF1097">
            <v>50</v>
          </cell>
          <cell r="AG1097" t="str">
            <v>대경</v>
          </cell>
          <cell r="AH1097">
            <v>8</v>
          </cell>
          <cell r="AI1097" t="str">
            <v>08</v>
          </cell>
          <cell r="AJ1097" t="str">
            <v>M</v>
          </cell>
          <cell r="AK1097" t="str">
            <v>IN</v>
          </cell>
          <cell r="AL1097">
            <v>1</v>
          </cell>
          <cell r="AM1097">
            <v>79000</v>
          </cell>
          <cell r="AN1097">
            <v>41898</v>
          </cell>
          <cell r="AO1097">
            <v>15959.595959595958</v>
          </cell>
          <cell r="AP1097">
            <v>0</v>
          </cell>
          <cell r="AQ1097">
            <v>-15959.595959595958</v>
          </cell>
          <cell r="AR1097">
            <v>0</v>
          </cell>
          <cell r="AS1097">
            <v>0</v>
          </cell>
          <cell r="AT1097" t="str">
            <v/>
          </cell>
          <cell r="AU1097">
            <v>0</v>
          </cell>
          <cell r="AV1097">
            <v>0</v>
          </cell>
          <cell r="AW1097">
            <v>0</v>
          </cell>
        </row>
        <row r="1098">
          <cell r="Z1098" t="str">
            <v>PLHTLF5802BK</v>
          </cell>
          <cell r="AA1098" t="str">
            <v>R1</v>
          </cell>
          <cell r="AB1098">
            <v>0.25</v>
          </cell>
          <cell r="AC1098">
            <v>0</v>
          </cell>
          <cell r="AD1098">
            <v>1</v>
          </cell>
          <cell r="AE1098" t="str">
            <v>OXL</v>
          </cell>
          <cell r="AF1098">
            <v>50</v>
          </cell>
          <cell r="AG1098" t="str">
            <v>대경</v>
          </cell>
          <cell r="AH1098">
            <v>8</v>
          </cell>
          <cell r="AI1098" t="str">
            <v>08</v>
          </cell>
          <cell r="AJ1098" t="str">
            <v>M</v>
          </cell>
          <cell r="AK1098" t="str">
            <v>IN</v>
          </cell>
          <cell r="AL1098">
            <v>1</v>
          </cell>
          <cell r="AM1098">
            <v>79000</v>
          </cell>
          <cell r="AN1098">
            <v>41898</v>
          </cell>
          <cell r="AO1098">
            <v>15959.595959595958</v>
          </cell>
          <cell r="AP1098">
            <v>0</v>
          </cell>
          <cell r="AQ1098">
            <v>-15959.595959595958</v>
          </cell>
          <cell r="AR1098">
            <v>0</v>
          </cell>
          <cell r="AS1098">
            <v>0</v>
          </cell>
          <cell r="AT1098" t="str">
            <v/>
          </cell>
          <cell r="AU1098">
            <v>0</v>
          </cell>
          <cell r="AV1098">
            <v>0</v>
          </cell>
          <cell r="AW1098">
            <v>0</v>
          </cell>
        </row>
        <row r="1099">
          <cell r="Z1099" t="str">
            <v/>
          </cell>
          <cell r="AA1099" t="str">
            <v>R1</v>
          </cell>
          <cell r="AB1099">
            <v>3</v>
          </cell>
          <cell r="AC1099">
            <v>0</v>
          </cell>
          <cell r="AD1099">
            <v>1</v>
          </cell>
          <cell r="AI1099" t="str">
            <v/>
          </cell>
          <cell r="AL1099" t="str">
            <v/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 t="str">
            <v/>
          </cell>
          <cell r="AU1099">
            <v>0</v>
          </cell>
          <cell r="AV1099">
            <v>0</v>
          </cell>
          <cell r="AW1099">
            <v>0</v>
          </cell>
        </row>
        <row r="1100">
          <cell r="Z1100" t="str">
            <v>ELHHPF5821BW</v>
          </cell>
          <cell r="AA1100" t="str">
            <v>R1</v>
          </cell>
          <cell r="AB1100">
            <v>0.25</v>
          </cell>
          <cell r="AC1100">
            <v>0</v>
          </cell>
          <cell r="AD1100">
            <v>1</v>
          </cell>
          <cell r="AE1100" t="str">
            <v>OXS</v>
          </cell>
          <cell r="AF1100">
            <v>30</v>
          </cell>
          <cell r="AG1100" t="str">
            <v>써니</v>
          </cell>
          <cell r="AH1100">
            <v>1</v>
          </cell>
          <cell r="AI1100" t="str">
            <v>01</v>
          </cell>
          <cell r="AJ1100" t="str">
            <v>M</v>
          </cell>
          <cell r="AK1100" t="str">
            <v>CN</v>
          </cell>
          <cell r="AL1100">
            <v>1</v>
          </cell>
          <cell r="AM1100">
            <v>119000</v>
          </cell>
          <cell r="AN1100">
            <v>41898</v>
          </cell>
          <cell r="AO1100">
            <v>21636.363636363636</v>
          </cell>
          <cell r="AP1100">
            <v>0</v>
          </cell>
          <cell r="AQ1100">
            <v>-21636.363636363636</v>
          </cell>
          <cell r="AR1100">
            <v>0</v>
          </cell>
          <cell r="AS1100">
            <v>0</v>
          </cell>
          <cell r="AT1100" t="str">
            <v/>
          </cell>
          <cell r="AU1100">
            <v>0</v>
          </cell>
          <cell r="AV1100">
            <v>0</v>
          </cell>
          <cell r="AW1100">
            <v>0</v>
          </cell>
        </row>
        <row r="1101">
          <cell r="Z1101" t="str">
            <v>ELHHPF5821BW</v>
          </cell>
          <cell r="AA1101" t="str">
            <v>R1</v>
          </cell>
          <cell r="AB1101">
            <v>0.25</v>
          </cell>
          <cell r="AC1101">
            <v>0</v>
          </cell>
          <cell r="AD1101">
            <v>1</v>
          </cell>
          <cell r="AE1101" t="str">
            <v>OSS</v>
          </cell>
          <cell r="AF1101">
            <v>30</v>
          </cell>
          <cell r="AG1101" t="str">
            <v>써니</v>
          </cell>
          <cell r="AH1101">
            <v>1</v>
          </cell>
          <cell r="AI1101" t="str">
            <v>01</v>
          </cell>
          <cell r="AJ1101" t="str">
            <v>M</v>
          </cell>
          <cell r="AK1101" t="str">
            <v>CN</v>
          </cell>
          <cell r="AL1101">
            <v>1</v>
          </cell>
          <cell r="AM1101">
            <v>119000</v>
          </cell>
          <cell r="AN1101">
            <v>41898</v>
          </cell>
          <cell r="AO1101">
            <v>21636.363636363636</v>
          </cell>
          <cell r="AP1101">
            <v>0</v>
          </cell>
          <cell r="AQ1101">
            <v>-21636.363636363636</v>
          </cell>
          <cell r="AR1101">
            <v>0</v>
          </cell>
          <cell r="AS1101">
            <v>0</v>
          </cell>
          <cell r="AT1101" t="str">
            <v/>
          </cell>
          <cell r="AU1101">
            <v>0</v>
          </cell>
          <cell r="AV1101">
            <v>0</v>
          </cell>
          <cell r="AW1101">
            <v>0</v>
          </cell>
        </row>
        <row r="1102">
          <cell r="Z1102" t="str">
            <v>ELHHPF5821BW</v>
          </cell>
          <cell r="AA1102" t="str">
            <v>R1</v>
          </cell>
          <cell r="AB1102">
            <v>0.25</v>
          </cell>
          <cell r="AC1102">
            <v>0</v>
          </cell>
          <cell r="AD1102">
            <v>1</v>
          </cell>
          <cell r="AE1102" t="str">
            <v>OMM</v>
          </cell>
          <cell r="AF1102">
            <v>30</v>
          </cell>
          <cell r="AG1102" t="str">
            <v>써니</v>
          </cell>
          <cell r="AH1102">
            <v>1</v>
          </cell>
          <cell r="AI1102" t="str">
            <v>01</v>
          </cell>
          <cell r="AJ1102" t="str">
            <v>M</v>
          </cell>
          <cell r="AK1102" t="str">
            <v>CN</v>
          </cell>
          <cell r="AL1102">
            <v>1</v>
          </cell>
          <cell r="AM1102">
            <v>119000</v>
          </cell>
          <cell r="AN1102">
            <v>41898</v>
          </cell>
          <cell r="AO1102">
            <v>21636.363636363636</v>
          </cell>
          <cell r="AP1102">
            <v>0</v>
          </cell>
          <cell r="AQ1102">
            <v>-21636.363636363636</v>
          </cell>
          <cell r="AR1102">
            <v>0</v>
          </cell>
          <cell r="AS1102">
            <v>0</v>
          </cell>
          <cell r="AT1102" t="str">
            <v/>
          </cell>
          <cell r="AU1102">
            <v>0</v>
          </cell>
          <cell r="AV1102">
            <v>0</v>
          </cell>
          <cell r="AW1102">
            <v>0</v>
          </cell>
        </row>
        <row r="1103">
          <cell r="Z1103" t="str">
            <v>ELHHPF5821BW</v>
          </cell>
          <cell r="AA1103" t="str">
            <v>R1</v>
          </cell>
          <cell r="AB1103">
            <v>0.25</v>
          </cell>
          <cell r="AC1103">
            <v>0</v>
          </cell>
          <cell r="AD1103">
            <v>1</v>
          </cell>
          <cell r="AE1103" t="str">
            <v>OXL</v>
          </cell>
          <cell r="AF1103">
            <v>30</v>
          </cell>
          <cell r="AG1103" t="str">
            <v>써니</v>
          </cell>
          <cell r="AH1103">
            <v>1</v>
          </cell>
          <cell r="AI1103" t="str">
            <v>01</v>
          </cell>
          <cell r="AJ1103" t="str">
            <v>M</v>
          </cell>
          <cell r="AK1103" t="str">
            <v>CN</v>
          </cell>
          <cell r="AL1103">
            <v>1</v>
          </cell>
          <cell r="AM1103">
            <v>119000</v>
          </cell>
          <cell r="AN1103">
            <v>41898</v>
          </cell>
          <cell r="AO1103">
            <v>21636.363636363636</v>
          </cell>
          <cell r="AP1103">
            <v>0</v>
          </cell>
          <cell r="AQ1103">
            <v>-21636.363636363636</v>
          </cell>
          <cell r="AR1103">
            <v>0</v>
          </cell>
          <cell r="AS1103">
            <v>0</v>
          </cell>
          <cell r="AT1103" t="str">
            <v/>
          </cell>
          <cell r="AU1103">
            <v>0</v>
          </cell>
          <cell r="AV1103">
            <v>0</v>
          </cell>
          <cell r="AW1103">
            <v>0</v>
          </cell>
        </row>
        <row r="1104">
          <cell r="Z1104" t="str">
            <v>ELHHPF5822RE</v>
          </cell>
          <cell r="AA1104" t="str">
            <v>R1</v>
          </cell>
          <cell r="AB1104">
            <v>0.25</v>
          </cell>
          <cell r="AC1104">
            <v>0</v>
          </cell>
          <cell r="AD1104">
            <v>1</v>
          </cell>
          <cell r="AE1104" t="str">
            <v>OXS</v>
          </cell>
          <cell r="AF1104">
            <v>30</v>
          </cell>
          <cell r="AG1104" t="str">
            <v>써니</v>
          </cell>
          <cell r="AH1104">
            <v>1</v>
          </cell>
          <cell r="AI1104" t="str">
            <v>01</v>
          </cell>
          <cell r="AJ1104" t="str">
            <v>M</v>
          </cell>
          <cell r="AK1104" t="str">
            <v>CN</v>
          </cell>
          <cell r="AL1104">
            <v>1</v>
          </cell>
          <cell r="AM1104">
            <v>119000</v>
          </cell>
          <cell r="AN1104">
            <v>41898</v>
          </cell>
          <cell r="AO1104">
            <v>21636.363636363636</v>
          </cell>
          <cell r="AP1104">
            <v>0</v>
          </cell>
          <cell r="AQ1104">
            <v>-21636.363636363636</v>
          </cell>
          <cell r="AR1104">
            <v>0</v>
          </cell>
          <cell r="AS1104">
            <v>0</v>
          </cell>
          <cell r="AT1104" t="str">
            <v/>
          </cell>
          <cell r="AU1104">
            <v>0</v>
          </cell>
          <cell r="AV1104">
            <v>0</v>
          </cell>
          <cell r="AW1104">
            <v>0</v>
          </cell>
        </row>
        <row r="1105">
          <cell r="Z1105" t="str">
            <v>ELHHPF5822RE</v>
          </cell>
          <cell r="AA1105" t="str">
            <v>R1</v>
          </cell>
          <cell r="AB1105">
            <v>0.25</v>
          </cell>
          <cell r="AC1105">
            <v>0</v>
          </cell>
          <cell r="AD1105">
            <v>1</v>
          </cell>
          <cell r="AE1105" t="str">
            <v>OSS</v>
          </cell>
          <cell r="AF1105">
            <v>30</v>
          </cell>
          <cell r="AG1105" t="str">
            <v>써니</v>
          </cell>
          <cell r="AH1105">
            <v>1</v>
          </cell>
          <cell r="AI1105" t="str">
            <v>01</v>
          </cell>
          <cell r="AJ1105" t="str">
            <v>M</v>
          </cell>
          <cell r="AK1105" t="str">
            <v>CN</v>
          </cell>
          <cell r="AL1105">
            <v>1</v>
          </cell>
          <cell r="AM1105">
            <v>119000</v>
          </cell>
          <cell r="AN1105">
            <v>41898</v>
          </cell>
          <cell r="AO1105">
            <v>21636.363636363636</v>
          </cell>
          <cell r="AP1105">
            <v>0</v>
          </cell>
          <cell r="AQ1105">
            <v>-21636.363636363636</v>
          </cell>
          <cell r="AR1105">
            <v>0</v>
          </cell>
          <cell r="AS1105">
            <v>0</v>
          </cell>
          <cell r="AT1105" t="str">
            <v/>
          </cell>
          <cell r="AU1105">
            <v>0</v>
          </cell>
          <cell r="AV1105">
            <v>0</v>
          </cell>
          <cell r="AW1105">
            <v>0</v>
          </cell>
        </row>
        <row r="1106">
          <cell r="Z1106" t="str">
            <v>ELHHPF5822RE</v>
          </cell>
          <cell r="AA1106" t="str">
            <v>R1</v>
          </cell>
          <cell r="AB1106">
            <v>0.25</v>
          </cell>
          <cell r="AC1106">
            <v>0</v>
          </cell>
          <cell r="AD1106">
            <v>1</v>
          </cell>
          <cell r="AE1106" t="str">
            <v>OMM</v>
          </cell>
          <cell r="AF1106">
            <v>30</v>
          </cell>
          <cell r="AG1106" t="str">
            <v>써니</v>
          </cell>
          <cell r="AH1106">
            <v>1</v>
          </cell>
          <cell r="AI1106" t="str">
            <v>01</v>
          </cell>
          <cell r="AJ1106" t="str">
            <v>M</v>
          </cell>
          <cell r="AK1106" t="str">
            <v>CN</v>
          </cell>
          <cell r="AL1106">
            <v>1</v>
          </cell>
          <cell r="AM1106">
            <v>119000</v>
          </cell>
          <cell r="AN1106">
            <v>41898</v>
          </cell>
          <cell r="AO1106">
            <v>21636.363636363636</v>
          </cell>
          <cell r="AP1106">
            <v>0</v>
          </cell>
          <cell r="AQ1106">
            <v>-21636.363636363636</v>
          </cell>
          <cell r="AR1106">
            <v>0</v>
          </cell>
          <cell r="AS1106">
            <v>0</v>
          </cell>
          <cell r="AT1106" t="str">
            <v/>
          </cell>
          <cell r="AU1106">
            <v>0</v>
          </cell>
          <cell r="AV1106">
            <v>0</v>
          </cell>
          <cell r="AW1106">
            <v>0</v>
          </cell>
        </row>
        <row r="1107">
          <cell r="Z1107" t="str">
            <v>ELHHPF5822RE</v>
          </cell>
          <cell r="AA1107" t="str">
            <v>R1</v>
          </cell>
          <cell r="AB1107">
            <v>0.25</v>
          </cell>
          <cell r="AC1107">
            <v>0</v>
          </cell>
          <cell r="AD1107">
            <v>1</v>
          </cell>
          <cell r="AE1107" t="str">
            <v>OXL</v>
          </cell>
          <cell r="AF1107">
            <v>30</v>
          </cell>
          <cell r="AG1107" t="str">
            <v>써니</v>
          </cell>
          <cell r="AH1107">
            <v>1</v>
          </cell>
          <cell r="AI1107" t="str">
            <v>01</v>
          </cell>
          <cell r="AJ1107" t="str">
            <v>M</v>
          </cell>
          <cell r="AK1107" t="str">
            <v>CN</v>
          </cell>
          <cell r="AL1107">
            <v>1</v>
          </cell>
          <cell r="AM1107">
            <v>119000</v>
          </cell>
          <cell r="AN1107">
            <v>41898</v>
          </cell>
          <cell r="AO1107">
            <v>21636.363636363636</v>
          </cell>
          <cell r="AP1107">
            <v>0</v>
          </cell>
          <cell r="AQ1107">
            <v>-21636.363636363636</v>
          </cell>
          <cell r="AR1107">
            <v>0</v>
          </cell>
          <cell r="AS1107">
            <v>0</v>
          </cell>
          <cell r="AT1107" t="str">
            <v/>
          </cell>
          <cell r="AU1107">
            <v>0</v>
          </cell>
          <cell r="AV1107">
            <v>0</v>
          </cell>
          <cell r="AW1107">
            <v>0</v>
          </cell>
        </row>
        <row r="1108">
          <cell r="Z1108" t="str">
            <v>ELHTLF5810BL</v>
          </cell>
          <cell r="AA1108" t="str">
            <v>R1</v>
          </cell>
          <cell r="AB1108">
            <v>0.25</v>
          </cell>
          <cell r="AC1108">
            <v>0</v>
          </cell>
          <cell r="AD1108">
            <v>1</v>
          </cell>
          <cell r="AE1108" t="str">
            <v>OXS</v>
          </cell>
          <cell r="AF1108">
            <v>30</v>
          </cell>
          <cell r="AG1108" t="str">
            <v>써니</v>
          </cell>
          <cell r="AH1108">
            <v>1</v>
          </cell>
          <cell r="AI1108" t="str">
            <v>01</v>
          </cell>
          <cell r="AJ1108" t="str">
            <v>M</v>
          </cell>
          <cell r="AK1108" t="str">
            <v>CN</v>
          </cell>
          <cell r="AL1108">
            <v>1</v>
          </cell>
          <cell r="AM1108">
            <v>79000</v>
          </cell>
          <cell r="AN1108">
            <v>41898</v>
          </cell>
          <cell r="AO1108">
            <v>14363.636363636362</v>
          </cell>
          <cell r="AP1108">
            <v>0</v>
          </cell>
          <cell r="AQ1108">
            <v>-14363.636363636362</v>
          </cell>
          <cell r="AR1108">
            <v>0</v>
          </cell>
          <cell r="AS1108">
            <v>0</v>
          </cell>
          <cell r="AT1108" t="str">
            <v/>
          </cell>
          <cell r="AU1108">
            <v>0</v>
          </cell>
          <cell r="AV1108">
            <v>0</v>
          </cell>
          <cell r="AW1108">
            <v>0</v>
          </cell>
        </row>
        <row r="1109">
          <cell r="Z1109" t="str">
            <v>ELHTLF5810BL</v>
          </cell>
          <cell r="AA1109" t="str">
            <v>R1</v>
          </cell>
          <cell r="AB1109">
            <v>0.25</v>
          </cell>
          <cell r="AC1109">
            <v>0</v>
          </cell>
          <cell r="AD1109">
            <v>1</v>
          </cell>
          <cell r="AE1109" t="str">
            <v>OSS</v>
          </cell>
          <cell r="AF1109">
            <v>50</v>
          </cell>
          <cell r="AG1109" t="str">
            <v>써니</v>
          </cell>
          <cell r="AH1109">
            <v>1</v>
          </cell>
          <cell r="AI1109" t="str">
            <v>01</v>
          </cell>
          <cell r="AJ1109" t="str">
            <v>M</v>
          </cell>
          <cell r="AK1109" t="str">
            <v>CN</v>
          </cell>
          <cell r="AL1109">
            <v>1</v>
          </cell>
          <cell r="AM1109">
            <v>79000</v>
          </cell>
          <cell r="AN1109">
            <v>41898</v>
          </cell>
          <cell r="AO1109">
            <v>14363.636363636362</v>
          </cell>
          <cell r="AP1109">
            <v>0</v>
          </cell>
          <cell r="AQ1109">
            <v>-14363.636363636362</v>
          </cell>
          <cell r="AR1109">
            <v>0</v>
          </cell>
          <cell r="AS1109">
            <v>0</v>
          </cell>
          <cell r="AT1109" t="str">
            <v/>
          </cell>
          <cell r="AU1109">
            <v>0</v>
          </cell>
          <cell r="AV1109">
            <v>0</v>
          </cell>
          <cell r="AW1109">
            <v>0</v>
          </cell>
        </row>
        <row r="1110">
          <cell r="Z1110" t="str">
            <v>ELHTLF5810BL</v>
          </cell>
          <cell r="AA1110" t="str">
            <v>R1</v>
          </cell>
          <cell r="AB1110">
            <v>0.25</v>
          </cell>
          <cell r="AC1110">
            <v>0</v>
          </cell>
          <cell r="AD1110">
            <v>1</v>
          </cell>
          <cell r="AE1110" t="str">
            <v>OMM</v>
          </cell>
          <cell r="AF1110">
            <v>50</v>
          </cell>
          <cell r="AG1110" t="str">
            <v>써니</v>
          </cell>
          <cell r="AH1110">
            <v>1</v>
          </cell>
          <cell r="AI1110" t="str">
            <v>01</v>
          </cell>
          <cell r="AJ1110" t="str">
            <v>M</v>
          </cell>
          <cell r="AK1110" t="str">
            <v>CN</v>
          </cell>
          <cell r="AL1110">
            <v>1</v>
          </cell>
          <cell r="AM1110">
            <v>79000</v>
          </cell>
          <cell r="AN1110">
            <v>41898</v>
          </cell>
          <cell r="AO1110">
            <v>14363.636363636362</v>
          </cell>
          <cell r="AP1110">
            <v>0</v>
          </cell>
          <cell r="AQ1110">
            <v>-14363.636363636362</v>
          </cell>
          <cell r="AR1110">
            <v>0</v>
          </cell>
          <cell r="AS1110">
            <v>0</v>
          </cell>
          <cell r="AT1110" t="str">
            <v/>
          </cell>
          <cell r="AU1110">
            <v>0</v>
          </cell>
          <cell r="AV1110">
            <v>0</v>
          </cell>
          <cell r="AW1110">
            <v>0</v>
          </cell>
        </row>
        <row r="1111">
          <cell r="Z1111" t="str">
            <v>ELHTLF5810BL</v>
          </cell>
          <cell r="AA1111" t="str">
            <v>R1</v>
          </cell>
          <cell r="AB1111">
            <v>0.25</v>
          </cell>
          <cell r="AC1111">
            <v>0</v>
          </cell>
          <cell r="AD1111">
            <v>1</v>
          </cell>
          <cell r="AE1111" t="str">
            <v>OXL</v>
          </cell>
          <cell r="AF1111">
            <v>50</v>
          </cell>
          <cell r="AG1111" t="str">
            <v>써니</v>
          </cell>
          <cell r="AH1111">
            <v>1</v>
          </cell>
          <cell r="AI1111" t="str">
            <v>01</v>
          </cell>
          <cell r="AJ1111" t="str">
            <v>M</v>
          </cell>
          <cell r="AK1111" t="str">
            <v>CN</v>
          </cell>
          <cell r="AL1111">
            <v>1</v>
          </cell>
          <cell r="AM1111">
            <v>79000</v>
          </cell>
          <cell r="AN1111">
            <v>41898</v>
          </cell>
          <cell r="AO1111">
            <v>14363.636363636362</v>
          </cell>
          <cell r="AP1111">
            <v>0</v>
          </cell>
          <cell r="AQ1111">
            <v>-14363.636363636362</v>
          </cell>
          <cell r="AR1111">
            <v>0</v>
          </cell>
          <cell r="AS1111">
            <v>0</v>
          </cell>
          <cell r="AT1111" t="str">
            <v/>
          </cell>
          <cell r="AU1111">
            <v>0</v>
          </cell>
          <cell r="AV1111">
            <v>0</v>
          </cell>
          <cell r="AW1111">
            <v>0</v>
          </cell>
        </row>
        <row r="1112">
          <cell r="Z1112" t="str">
            <v>ELHTLF5810RE</v>
          </cell>
          <cell r="AA1112" t="str">
            <v>R1</v>
          </cell>
          <cell r="AB1112">
            <v>0.25</v>
          </cell>
          <cell r="AC1112">
            <v>0</v>
          </cell>
          <cell r="AD1112">
            <v>1</v>
          </cell>
          <cell r="AE1112" t="str">
            <v>OXS</v>
          </cell>
          <cell r="AF1112">
            <v>50</v>
          </cell>
          <cell r="AG1112" t="str">
            <v>써니</v>
          </cell>
          <cell r="AH1112">
            <v>1</v>
          </cell>
          <cell r="AI1112" t="str">
            <v>01</v>
          </cell>
          <cell r="AJ1112" t="str">
            <v>M</v>
          </cell>
          <cell r="AK1112" t="str">
            <v>CN</v>
          </cell>
          <cell r="AL1112">
            <v>1</v>
          </cell>
          <cell r="AM1112">
            <v>79000</v>
          </cell>
          <cell r="AN1112">
            <v>41898</v>
          </cell>
          <cell r="AO1112">
            <v>14363.636363636362</v>
          </cell>
          <cell r="AP1112">
            <v>0</v>
          </cell>
          <cell r="AQ1112">
            <v>-14363.636363636362</v>
          </cell>
          <cell r="AR1112">
            <v>0</v>
          </cell>
          <cell r="AS1112">
            <v>0</v>
          </cell>
          <cell r="AT1112" t="str">
            <v/>
          </cell>
          <cell r="AU1112">
            <v>0</v>
          </cell>
          <cell r="AV1112">
            <v>0</v>
          </cell>
          <cell r="AW1112">
            <v>0</v>
          </cell>
        </row>
        <row r="1113">
          <cell r="Z1113" t="str">
            <v>ELHTLF5810RE</v>
          </cell>
          <cell r="AA1113" t="str">
            <v>R1</v>
          </cell>
          <cell r="AB1113">
            <v>0.25</v>
          </cell>
          <cell r="AC1113">
            <v>0</v>
          </cell>
          <cell r="AD1113">
            <v>1</v>
          </cell>
          <cell r="AE1113" t="str">
            <v>OSS</v>
          </cell>
          <cell r="AF1113">
            <v>50</v>
          </cell>
          <cell r="AG1113" t="str">
            <v>써니</v>
          </cell>
          <cell r="AH1113">
            <v>1</v>
          </cell>
          <cell r="AI1113" t="str">
            <v>01</v>
          </cell>
          <cell r="AJ1113" t="str">
            <v>M</v>
          </cell>
          <cell r="AK1113" t="str">
            <v>CN</v>
          </cell>
          <cell r="AL1113">
            <v>1</v>
          </cell>
          <cell r="AM1113">
            <v>79000</v>
          </cell>
          <cell r="AN1113">
            <v>41898</v>
          </cell>
          <cell r="AO1113">
            <v>14363.636363636362</v>
          </cell>
          <cell r="AP1113">
            <v>0</v>
          </cell>
          <cell r="AQ1113">
            <v>-14363.636363636362</v>
          </cell>
          <cell r="AR1113">
            <v>0</v>
          </cell>
          <cell r="AS1113">
            <v>0</v>
          </cell>
          <cell r="AT1113" t="str">
            <v/>
          </cell>
          <cell r="AU1113">
            <v>0</v>
          </cell>
          <cell r="AV1113">
            <v>0</v>
          </cell>
          <cell r="AW1113">
            <v>0</v>
          </cell>
        </row>
        <row r="1114">
          <cell r="Z1114" t="str">
            <v>ELHTLF5810RE</v>
          </cell>
          <cell r="AA1114" t="str">
            <v>R1</v>
          </cell>
          <cell r="AB1114">
            <v>0.25</v>
          </cell>
          <cell r="AC1114">
            <v>0</v>
          </cell>
          <cell r="AD1114">
            <v>1</v>
          </cell>
          <cell r="AE1114" t="str">
            <v>OMM</v>
          </cell>
          <cell r="AF1114">
            <v>80</v>
          </cell>
          <cell r="AG1114" t="str">
            <v>써니</v>
          </cell>
          <cell r="AH1114">
            <v>1</v>
          </cell>
          <cell r="AI1114" t="str">
            <v>01</v>
          </cell>
          <cell r="AJ1114" t="str">
            <v>M</v>
          </cell>
          <cell r="AK1114" t="str">
            <v>CN</v>
          </cell>
          <cell r="AL1114">
            <v>1</v>
          </cell>
          <cell r="AM1114">
            <v>79000</v>
          </cell>
          <cell r="AN1114">
            <v>41898</v>
          </cell>
          <cell r="AO1114">
            <v>14363.636363636362</v>
          </cell>
          <cell r="AP1114">
            <v>0</v>
          </cell>
          <cell r="AQ1114">
            <v>-14363.636363636362</v>
          </cell>
          <cell r="AR1114">
            <v>0</v>
          </cell>
          <cell r="AS1114">
            <v>0</v>
          </cell>
          <cell r="AT1114" t="str">
            <v/>
          </cell>
          <cell r="AU1114">
            <v>0</v>
          </cell>
          <cell r="AV1114">
            <v>0</v>
          </cell>
          <cell r="AW1114">
            <v>0</v>
          </cell>
        </row>
        <row r="1115">
          <cell r="Z1115" t="str">
            <v>ELHTLF5810RE</v>
          </cell>
          <cell r="AA1115" t="str">
            <v>R1</v>
          </cell>
          <cell r="AB1115">
            <v>0.25</v>
          </cell>
          <cell r="AC1115">
            <v>0</v>
          </cell>
          <cell r="AD1115">
            <v>1</v>
          </cell>
          <cell r="AE1115" t="str">
            <v>OXL</v>
          </cell>
          <cell r="AF1115">
            <v>80</v>
          </cell>
          <cell r="AG1115" t="str">
            <v>써니</v>
          </cell>
          <cell r="AH1115">
            <v>1</v>
          </cell>
          <cell r="AI1115" t="str">
            <v>01</v>
          </cell>
          <cell r="AJ1115" t="str">
            <v>M</v>
          </cell>
          <cell r="AK1115" t="str">
            <v>CN</v>
          </cell>
          <cell r="AL1115">
            <v>1</v>
          </cell>
          <cell r="AM1115">
            <v>79000</v>
          </cell>
          <cell r="AN1115">
            <v>41898</v>
          </cell>
          <cell r="AO1115">
            <v>14363.636363636362</v>
          </cell>
          <cell r="AP1115">
            <v>0</v>
          </cell>
          <cell r="AQ1115">
            <v>-14363.636363636362</v>
          </cell>
          <cell r="AR1115">
            <v>0</v>
          </cell>
          <cell r="AS1115">
            <v>0</v>
          </cell>
          <cell r="AT1115" t="str">
            <v/>
          </cell>
          <cell r="AU1115">
            <v>0</v>
          </cell>
          <cell r="AV1115">
            <v>0</v>
          </cell>
          <cell r="AW1115">
            <v>0</v>
          </cell>
        </row>
        <row r="1116">
          <cell r="Z1116" t="str">
            <v/>
          </cell>
          <cell r="AA1116" t="str">
            <v>R1</v>
          </cell>
          <cell r="AB1116">
            <v>4</v>
          </cell>
          <cell r="AC1116">
            <v>0</v>
          </cell>
          <cell r="AD1116">
            <v>1</v>
          </cell>
          <cell r="AI1116" t="str">
            <v/>
          </cell>
          <cell r="AL1116" t="str">
            <v/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 t="str">
            <v/>
          </cell>
          <cell r="AU1116">
            <v>0</v>
          </cell>
          <cell r="AV1116">
            <v>0</v>
          </cell>
          <cell r="AW1116">
            <v>0</v>
          </cell>
        </row>
        <row r="1117">
          <cell r="Z1117" t="str">
            <v>ELHPTF5830BK</v>
          </cell>
          <cell r="AA1117" t="str">
            <v>R1</v>
          </cell>
          <cell r="AB1117">
            <v>0.33333333333333331</v>
          </cell>
          <cell r="AC1117">
            <v>0</v>
          </cell>
          <cell r="AD1117">
            <v>1</v>
          </cell>
          <cell r="AE1117" t="str">
            <v>OXS</v>
          </cell>
          <cell r="AF1117">
            <v>80</v>
          </cell>
          <cell r="AG1117" t="str">
            <v>아트인드림</v>
          </cell>
          <cell r="AH1117">
            <v>12</v>
          </cell>
          <cell r="AI1117">
            <v>12</v>
          </cell>
          <cell r="AJ1117" t="str">
            <v>M</v>
          </cell>
          <cell r="AK1117" t="str">
            <v>KR</v>
          </cell>
          <cell r="AL1117">
            <v>2</v>
          </cell>
          <cell r="AM1117">
            <v>79000</v>
          </cell>
          <cell r="AN1117">
            <v>41898</v>
          </cell>
          <cell r="AO1117">
            <v>19949.494949494947</v>
          </cell>
          <cell r="AP1117">
            <v>0</v>
          </cell>
          <cell r="AQ1117">
            <v>-19949.494949494947</v>
          </cell>
          <cell r="AR1117">
            <v>0</v>
          </cell>
          <cell r="AS1117">
            <v>0</v>
          </cell>
          <cell r="AT1117" t="str">
            <v/>
          </cell>
          <cell r="AU1117">
            <v>0</v>
          </cell>
          <cell r="AV1117">
            <v>0</v>
          </cell>
          <cell r="AW1117">
            <v>0</v>
          </cell>
        </row>
        <row r="1118">
          <cell r="Z1118" t="str">
            <v>ELHPTF5830BK</v>
          </cell>
          <cell r="AA1118" t="str">
            <v>R1</v>
          </cell>
          <cell r="AB1118">
            <v>0.33333333333333331</v>
          </cell>
          <cell r="AC1118">
            <v>0</v>
          </cell>
          <cell r="AD1118">
            <v>1</v>
          </cell>
          <cell r="AE1118" t="str">
            <v>OMM</v>
          </cell>
          <cell r="AF1118">
            <v>100</v>
          </cell>
          <cell r="AG1118" t="str">
            <v>아트인드림</v>
          </cell>
          <cell r="AH1118">
            <v>12</v>
          </cell>
          <cell r="AI1118">
            <v>12</v>
          </cell>
          <cell r="AJ1118" t="str">
            <v>M</v>
          </cell>
          <cell r="AK1118" t="str">
            <v>KR</v>
          </cell>
          <cell r="AL1118">
            <v>2</v>
          </cell>
          <cell r="AM1118">
            <v>79000</v>
          </cell>
          <cell r="AN1118">
            <v>41898</v>
          </cell>
          <cell r="AO1118">
            <v>19949.494949494947</v>
          </cell>
          <cell r="AP1118">
            <v>0</v>
          </cell>
          <cell r="AQ1118">
            <v>-19949.494949494947</v>
          </cell>
          <cell r="AR1118">
            <v>0</v>
          </cell>
          <cell r="AS1118">
            <v>0</v>
          </cell>
          <cell r="AT1118" t="str">
            <v/>
          </cell>
          <cell r="AU1118">
            <v>0</v>
          </cell>
          <cell r="AV1118">
            <v>0</v>
          </cell>
          <cell r="AW1118">
            <v>0</v>
          </cell>
        </row>
        <row r="1119">
          <cell r="Z1119" t="str">
            <v>ELHPTF5830BK</v>
          </cell>
          <cell r="AA1119" t="str">
            <v>R1</v>
          </cell>
          <cell r="AB1119">
            <v>0.33333333333333331</v>
          </cell>
          <cell r="AC1119">
            <v>0</v>
          </cell>
          <cell r="AD1119">
            <v>1</v>
          </cell>
          <cell r="AE1119" t="str">
            <v>OXL</v>
          </cell>
          <cell r="AF1119">
            <v>100</v>
          </cell>
          <cell r="AG1119" t="str">
            <v>아트인드림</v>
          </cell>
          <cell r="AH1119">
            <v>12</v>
          </cell>
          <cell r="AI1119">
            <v>12</v>
          </cell>
          <cell r="AJ1119" t="str">
            <v>M</v>
          </cell>
          <cell r="AK1119" t="str">
            <v>KR</v>
          </cell>
          <cell r="AL1119">
            <v>2</v>
          </cell>
          <cell r="AM1119">
            <v>79000</v>
          </cell>
          <cell r="AN1119">
            <v>41898</v>
          </cell>
          <cell r="AO1119">
            <v>19949.494949494947</v>
          </cell>
          <cell r="AP1119">
            <v>0</v>
          </cell>
          <cell r="AQ1119">
            <v>-19949.494949494947</v>
          </cell>
          <cell r="AR1119">
            <v>0</v>
          </cell>
          <cell r="AS1119">
            <v>0</v>
          </cell>
          <cell r="AT1119" t="str">
            <v/>
          </cell>
          <cell r="AU1119">
            <v>0</v>
          </cell>
          <cell r="AV1119">
            <v>0</v>
          </cell>
          <cell r="AW1119">
            <v>0</v>
          </cell>
        </row>
        <row r="1120">
          <cell r="Z1120" t="str">
            <v>ELHPTF5831BW</v>
          </cell>
          <cell r="AA1120" t="str">
            <v>R1</v>
          </cell>
          <cell r="AB1120">
            <v>0.33333333333333331</v>
          </cell>
          <cell r="AC1120">
            <v>0</v>
          </cell>
          <cell r="AD1120">
            <v>1</v>
          </cell>
          <cell r="AE1120" t="str">
            <v>OXS</v>
          </cell>
          <cell r="AF1120">
            <v>80</v>
          </cell>
          <cell r="AG1120" t="str">
            <v>아트인드림</v>
          </cell>
          <cell r="AH1120">
            <v>12</v>
          </cell>
          <cell r="AI1120">
            <v>12</v>
          </cell>
          <cell r="AJ1120" t="str">
            <v>M</v>
          </cell>
          <cell r="AK1120" t="str">
            <v>KR</v>
          </cell>
          <cell r="AL1120">
            <v>2</v>
          </cell>
          <cell r="AM1120">
            <v>79000</v>
          </cell>
          <cell r="AN1120">
            <v>41898</v>
          </cell>
          <cell r="AO1120">
            <v>19949.494949494947</v>
          </cell>
          <cell r="AP1120">
            <v>0</v>
          </cell>
          <cell r="AQ1120">
            <v>-19949.494949494947</v>
          </cell>
          <cell r="AR1120">
            <v>0</v>
          </cell>
          <cell r="AS1120">
            <v>0</v>
          </cell>
          <cell r="AT1120" t="str">
            <v/>
          </cell>
          <cell r="AU1120">
            <v>0</v>
          </cell>
          <cell r="AV1120">
            <v>0</v>
          </cell>
          <cell r="AW1120">
            <v>0</v>
          </cell>
        </row>
        <row r="1121">
          <cell r="Z1121" t="str">
            <v>ELHPTF5831BW</v>
          </cell>
          <cell r="AA1121" t="str">
            <v>R1</v>
          </cell>
          <cell r="AB1121">
            <v>0.33333333333333331</v>
          </cell>
          <cell r="AC1121">
            <v>0</v>
          </cell>
          <cell r="AD1121">
            <v>1</v>
          </cell>
          <cell r="AE1121" t="str">
            <v>OMM</v>
          </cell>
          <cell r="AF1121">
            <v>80</v>
          </cell>
          <cell r="AG1121" t="str">
            <v>아트인드림</v>
          </cell>
          <cell r="AH1121">
            <v>12</v>
          </cell>
          <cell r="AI1121">
            <v>12</v>
          </cell>
          <cell r="AJ1121" t="str">
            <v>M</v>
          </cell>
          <cell r="AK1121" t="str">
            <v>KR</v>
          </cell>
          <cell r="AL1121">
            <v>2</v>
          </cell>
          <cell r="AM1121">
            <v>79000</v>
          </cell>
          <cell r="AN1121">
            <v>41898</v>
          </cell>
          <cell r="AO1121">
            <v>19949.494949494947</v>
          </cell>
          <cell r="AP1121">
            <v>0</v>
          </cell>
          <cell r="AQ1121">
            <v>-19949.494949494947</v>
          </cell>
          <cell r="AR1121">
            <v>0</v>
          </cell>
          <cell r="AS1121">
            <v>0</v>
          </cell>
          <cell r="AT1121" t="str">
            <v/>
          </cell>
          <cell r="AU1121">
            <v>0</v>
          </cell>
          <cell r="AV1121">
            <v>0</v>
          </cell>
          <cell r="AW1121">
            <v>0</v>
          </cell>
        </row>
        <row r="1122">
          <cell r="Z1122" t="str">
            <v>ELHPTF5831BW</v>
          </cell>
          <cell r="AA1122" t="str">
            <v>R1</v>
          </cell>
          <cell r="AB1122">
            <v>0.33333333333333331</v>
          </cell>
          <cell r="AC1122">
            <v>0</v>
          </cell>
          <cell r="AD1122">
            <v>1</v>
          </cell>
          <cell r="AE1122" t="str">
            <v>OXL</v>
          </cell>
          <cell r="AF1122">
            <v>50</v>
          </cell>
          <cell r="AG1122" t="str">
            <v>아트인드림</v>
          </cell>
          <cell r="AH1122">
            <v>12</v>
          </cell>
          <cell r="AI1122">
            <v>12</v>
          </cell>
          <cell r="AJ1122" t="str">
            <v>M</v>
          </cell>
          <cell r="AK1122" t="str">
            <v>KR</v>
          </cell>
          <cell r="AL1122">
            <v>2</v>
          </cell>
          <cell r="AM1122">
            <v>79000</v>
          </cell>
          <cell r="AN1122">
            <v>41898</v>
          </cell>
          <cell r="AO1122">
            <v>19949.494949494947</v>
          </cell>
          <cell r="AP1122">
            <v>0</v>
          </cell>
          <cell r="AQ1122">
            <v>-19949.494949494947</v>
          </cell>
          <cell r="AR1122">
            <v>0</v>
          </cell>
          <cell r="AS1122">
            <v>0</v>
          </cell>
          <cell r="AT1122" t="str">
            <v/>
          </cell>
          <cell r="AU1122">
            <v>0</v>
          </cell>
          <cell r="AV1122">
            <v>0</v>
          </cell>
          <cell r="AW1122">
            <v>0</v>
          </cell>
        </row>
        <row r="1123">
          <cell r="Z1123" t="str">
            <v>ELHTHF5813NY</v>
          </cell>
          <cell r="AA1123" t="str">
            <v>R1</v>
          </cell>
          <cell r="AB1123">
            <v>0.25</v>
          </cell>
          <cell r="AC1123">
            <v>0</v>
          </cell>
          <cell r="AD1123">
            <v>1</v>
          </cell>
          <cell r="AE1123" t="str">
            <v>OXS</v>
          </cell>
          <cell r="AF1123">
            <v>30</v>
          </cell>
          <cell r="AG1123" t="str">
            <v>아트인드림</v>
          </cell>
          <cell r="AH1123">
            <v>12</v>
          </cell>
          <cell r="AI1123">
            <v>12</v>
          </cell>
          <cell r="AJ1123" t="str">
            <v>M</v>
          </cell>
          <cell r="AK1123" t="str">
            <v>KR</v>
          </cell>
          <cell r="AL1123">
            <v>2</v>
          </cell>
          <cell r="AM1123">
            <v>99000</v>
          </cell>
          <cell r="AN1123">
            <v>41898</v>
          </cell>
          <cell r="AO1123">
            <v>25000</v>
          </cell>
          <cell r="AP1123">
            <v>0</v>
          </cell>
          <cell r="AQ1123">
            <v>-25000</v>
          </cell>
          <cell r="AR1123">
            <v>0</v>
          </cell>
          <cell r="AS1123">
            <v>0</v>
          </cell>
          <cell r="AT1123" t="str">
            <v/>
          </cell>
          <cell r="AU1123">
            <v>0</v>
          </cell>
          <cell r="AV1123">
            <v>0</v>
          </cell>
          <cell r="AW1123">
            <v>0</v>
          </cell>
        </row>
        <row r="1124">
          <cell r="Z1124" t="str">
            <v>ELHTHF5813NY</v>
          </cell>
          <cell r="AA1124" t="str">
            <v>R1</v>
          </cell>
          <cell r="AB1124">
            <v>0.25</v>
          </cell>
          <cell r="AC1124">
            <v>0</v>
          </cell>
          <cell r="AD1124">
            <v>1</v>
          </cell>
          <cell r="AE1124" t="str">
            <v>OSS</v>
          </cell>
          <cell r="AF1124">
            <v>30</v>
          </cell>
          <cell r="AG1124" t="str">
            <v>아트인드림</v>
          </cell>
          <cell r="AH1124">
            <v>12</v>
          </cell>
          <cell r="AI1124">
            <v>12</v>
          </cell>
          <cell r="AJ1124" t="str">
            <v>M</v>
          </cell>
          <cell r="AK1124" t="str">
            <v>KR</v>
          </cell>
          <cell r="AL1124">
            <v>2</v>
          </cell>
          <cell r="AM1124">
            <v>99000</v>
          </cell>
          <cell r="AN1124">
            <v>41898</v>
          </cell>
          <cell r="AO1124">
            <v>25000</v>
          </cell>
          <cell r="AP1124">
            <v>0</v>
          </cell>
          <cell r="AQ1124">
            <v>-25000</v>
          </cell>
          <cell r="AR1124">
            <v>0</v>
          </cell>
          <cell r="AS1124">
            <v>0</v>
          </cell>
          <cell r="AT1124" t="str">
            <v/>
          </cell>
          <cell r="AU1124">
            <v>0</v>
          </cell>
          <cell r="AV1124">
            <v>0</v>
          </cell>
          <cell r="AW1124">
            <v>0</v>
          </cell>
        </row>
        <row r="1125">
          <cell r="Z1125" t="str">
            <v>ELHTHF5813NY</v>
          </cell>
          <cell r="AA1125" t="str">
            <v>R1</v>
          </cell>
          <cell r="AB1125">
            <v>0.25</v>
          </cell>
          <cell r="AC1125">
            <v>0</v>
          </cell>
          <cell r="AD1125">
            <v>1</v>
          </cell>
          <cell r="AE1125" t="str">
            <v>OMM</v>
          </cell>
          <cell r="AF1125">
            <v>30</v>
          </cell>
          <cell r="AG1125" t="str">
            <v>아트인드림</v>
          </cell>
          <cell r="AH1125">
            <v>12</v>
          </cell>
          <cell r="AI1125">
            <v>12</v>
          </cell>
          <cell r="AJ1125" t="str">
            <v>M</v>
          </cell>
          <cell r="AK1125" t="str">
            <v>KR</v>
          </cell>
          <cell r="AL1125">
            <v>2</v>
          </cell>
          <cell r="AM1125">
            <v>99000</v>
          </cell>
          <cell r="AN1125">
            <v>41898</v>
          </cell>
          <cell r="AO1125">
            <v>25000</v>
          </cell>
          <cell r="AP1125">
            <v>0</v>
          </cell>
          <cell r="AQ1125">
            <v>-25000</v>
          </cell>
          <cell r="AR1125">
            <v>0</v>
          </cell>
          <cell r="AS1125">
            <v>0</v>
          </cell>
          <cell r="AT1125" t="str">
            <v/>
          </cell>
          <cell r="AU1125">
            <v>0</v>
          </cell>
          <cell r="AV1125">
            <v>0</v>
          </cell>
          <cell r="AW1125">
            <v>0</v>
          </cell>
        </row>
        <row r="1126">
          <cell r="Z1126" t="str">
            <v>ELHTHF5813NY</v>
          </cell>
          <cell r="AA1126" t="str">
            <v>R1</v>
          </cell>
          <cell r="AB1126">
            <v>0.25</v>
          </cell>
          <cell r="AC1126">
            <v>0</v>
          </cell>
          <cell r="AD1126">
            <v>1</v>
          </cell>
          <cell r="AE1126" t="str">
            <v>OXL</v>
          </cell>
          <cell r="AF1126">
            <v>30</v>
          </cell>
          <cell r="AG1126" t="str">
            <v>아트인드림</v>
          </cell>
          <cell r="AH1126">
            <v>12</v>
          </cell>
          <cell r="AI1126">
            <v>12</v>
          </cell>
          <cell r="AJ1126" t="str">
            <v>M</v>
          </cell>
          <cell r="AK1126" t="str">
            <v>KR</v>
          </cell>
          <cell r="AL1126">
            <v>2</v>
          </cell>
          <cell r="AM1126">
            <v>99000</v>
          </cell>
          <cell r="AN1126">
            <v>41898</v>
          </cell>
          <cell r="AO1126">
            <v>25000</v>
          </cell>
          <cell r="AP1126">
            <v>0</v>
          </cell>
          <cell r="AQ1126">
            <v>-25000</v>
          </cell>
          <cell r="AR1126">
            <v>0</v>
          </cell>
          <cell r="AS1126">
            <v>0</v>
          </cell>
          <cell r="AT1126" t="str">
            <v/>
          </cell>
          <cell r="AU1126">
            <v>0</v>
          </cell>
          <cell r="AV1126">
            <v>0</v>
          </cell>
          <cell r="AW1126">
            <v>0</v>
          </cell>
        </row>
        <row r="1127">
          <cell r="Z1127" t="str">
            <v/>
          </cell>
          <cell r="AA1127" t="str">
            <v>R1</v>
          </cell>
          <cell r="AB1127">
            <v>3</v>
          </cell>
          <cell r="AC1127">
            <v>0</v>
          </cell>
          <cell r="AD1127">
            <v>1</v>
          </cell>
          <cell r="AI1127" t="str">
            <v/>
          </cell>
          <cell r="AL1127" t="str">
            <v/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 t="str">
            <v/>
          </cell>
          <cell r="AU1127">
            <v>0</v>
          </cell>
          <cell r="AV1127">
            <v>0</v>
          </cell>
          <cell r="AW1127">
            <v>0</v>
          </cell>
        </row>
        <row r="1128">
          <cell r="Z1128" t="str">
            <v>PLHJPF5807BL</v>
          </cell>
          <cell r="AA1128" t="str">
            <v>R1</v>
          </cell>
          <cell r="AB1128">
            <v>0.33333333333333331</v>
          </cell>
          <cell r="AC1128">
            <v>0</v>
          </cell>
          <cell r="AD1128">
            <v>1</v>
          </cell>
          <cell r="AE1128" t="str">
            <v>OXS</v>
          </cell>
          <cell r="AF1128">
            <v>30</v>
          </cell>
          <cell r="AG1128" t="str">
            <v>아트인드림</v>
          </cell>
          <cell r="AH1128">
            <v>13</v>
          </cell>
          <cell r="AI1128">
            <v>13</v>
          </cell>
          <cell r="AJ1128" t="str">
            <v>M</v>
          </cell>
          <cell r="AK1128" t="str">
            <v>KR</v>
          </cell>
          <cell r="AL1128">
            <v>2</v>
          </cell>
          <cell r="AM1128">
            <v>179000</v>
          </cell>
          <cell r="AN1128">
            <v>41898</v>
          </cell>
          <cell r="AO1128">
            <v>45202.020202020198</v>
          </cell>
          <cell r="AP1128">
            <v>0</v>
          </cell>
          <cell r="AQ1128">
            <v>-45202.020202020198</v>
          </cell>
          <cell r="AR1128">
            <v>0</v>
          </cell>
          <cell r="AS1128">
            <v>0</v>
          </cell>
          <cell r="AT1128" t="str">
            <v/>
          </cell>
          <cell r="AU1128">
            <v>0</v>
          </cell>
          <cell r="AV1128">
            <v>0</v>
          </cell>
          <cell r="AW1128">
            <v>0</v>
          </cell>
        </row>
        <row r="1129">
          <cell r="Z1129" t="str">
            <v>PLHJPF5807BL</v>
          </cell>
          <cell r="AA1129" t="str">
            <v>R1</v>
          </cell>
          <cell r="AB1129">
            <v>0.33333333333333331</v>
          </cell>
          <cell r="AC1129">
            <v>0</v>
          </cell>
          <cell r="AD1129">
            <v>1</v>
          </cell>
          <cell r="AE1129" t="str">
            <v>OMM</v>
          </cell>
          <cell r="AF1129">
            <v>30</v>
          </cell>
          <cell r="AG1129" t="str">
            <v>아트인드림</v>
          </cell>
          <cell r="AH1129">
            <v>13</v>
          </cell>
          <cell r="AI1129">
            <v>13</v>
          </cell>
          <cell r="AJ1129" t="str">
            <v>M</v>
          </cell>
          <cell r="AK1129" t="str">
            <v>KR</v>
          </cell>
          <cell r="AL1129">
            <v>2</v>
          </cell>
          <cell r="AM1129">
            <v>179000</v>
          </cell>
          <cell r="AN1129">
            <v>41898</v>
          </cell>
          <cell r="AO1129">
            <v>45202.020202020198</v>
          </cell>
          <cell r="AP1129">
            <v>0</v>
          </cell>
          <cell r="AQ1129">
            <v>-45202.020202020198</v>
          </cell>
          <cell r="AR1129">
            <v>0</v>
          </cell>
          <cell r="AS1129">
            <v>0</v>
          </cell>
          <cell r="AT1129" t="str">
            <v/>
          </cell>
          <cell r="AU1129">
            <v>0</v>
          </cell>
          <cell r="AV1129">
            <v>0</v>
          </cell>
          <cell r="AW1129">
            <v>0</v>
          </cell>
        </row>
        <row r="1130">
          <cell r="Z1130" t="str">
            <v>PLHJPF5807BL</v>
          </cell>
          <cell r="AA1130" t="str">
            <v>R1</v>
          </cell>
          <cell r="AB1130">
            <v>0.33333333333333331</v>
          </cell>
          <cell r="AC1130">
            <v>0</v>
          </cell>
          <cell r="AD1130">
            <v>1</v>
          </cell>
          <cell r="AE1130" t="str">
            <v>OXL</v>
          </cell>
          <cell r="AF1130">
            <v>30</v>
          </cell>
          <cell r="AG1130" t="str">
            <v>아트인드림</v>
          </cell>
          <cell r="AH1130">
            <v>13</v>
          </cell>
          <cell r="AI1130">
            <v>13</v>
          </cell>
          <cell r="AJ1130" t="str">
            <v>M</v>
          </cell>
          <cell r="AK1130" t="str">
            <v>KR</v>
          </cell>
          <cell r="AL1130">
            <v>2</v>
          </cell>
          <cell r="AM1130">
            <v>179000</v>
          </cell>
          <cell r="AN1130">
            <v>41898</v>
          </cell>
          <cell r="AO1130">
            <v>45202.020202020198</v>
          </cell>
          <cell r="AP1130">
            <v>0</v>
          </cell>
          <cell r="AQ1130">
            <v>-45202.020202020198</v>
          </cell>
          <cell r="AR1130">
            <v>0</v>
          </cell>
          <cell r="AS1130">
            <v>0</v>
          </cell>
          <cell r="AT1130" t="str">
            <v/>
          </cell>
          <cell r="AU1130">
            <v>0</v>
          </cell>
          <cell r="AV1130">
            <v>0</v>
          </cell>
          <cell r="AW1130">
            <v>0</v>
          </cell>
        </row>
        <row r="1131">
          <cell r="Z1131" t="str">
            <v>PLHTLF5803BK</v>
          </cell>
          <cell r="AA1131" t="str">
            <v>R1</v>
          </cell>
          <cell r="AB1131">
            <v>0.25</v>
          </cell>
          <cell r="AC1131">
            <v>0</v>
          </cell>
          <cell r="AD1131">
            <v>1</v>
          </cell>
          <cell r="AE1131" t="str">
            <v>OXS</v>
          </cell>
          <cell r="AF1131">
            <v>50</v>
          </cell>
          <cell r="AG1131" t="str">
            <v>아트인드림</v>
          </cell>
          <cell r="AH1131">
            <v>13</v>
          </cell>
          <cell r="AI1131">
            <v>13</v>
          </cell>
          <cell r="AJ1131" t="str">
            <v>M</v>
          </cell>
          <cell r="AK1131" t="str">
            <v>KR</v>
          </cell>
          <cell r="AL1131">
            <v>2</v>
          </cell>
          <cell r="AM1131">
            <v>89000</v>
          </cell>
          <cell r="AN1131">
            <v>41898</v>
          </cell>
          <cell r="AO1131">
            <v>22474.74747474747</v>
          </cell>
          <cell r="AP1131">
            <v>0</v>
          </cell>
          <cell r="AQ1131">
            <v>-22474.74747474747</v>
          </cell>
          <cell r="AR1131">
            <v>0</v>
          </cell>
          <cell r="AS1131">
            <v>0</v>
          </cell>
          <cell r="AT1131" t="str">
            <v/>
          </cell>
          <cell r="AU1131">
            <v>0</v>
          </cell>
          <cell r="AV1131">
            <v>0</v>
          </cell>
          <cell r="AW1131">
            <v>0</v>
          </cell>
        </row>
        <row r="1132">
          <cell r="Z1132" t="str">
            <v>PLHTLF5803BK</v>
          </cell>
          <cell r="AA1132" t="str">
            <v>R1</v>
          </cell>
          <cell r="AB1132">
            <v>0.25</v>
          </cell>
          <cell r="AC1132">
            <v>0</v>
          </cell>
          <cell r="AD1132">
            <v>1</v>
          </cell>
          <cell r="AE1132" t="str">
            <v>OSS</v>
          </cell>
          <cell r="AF1132">
            <v>50</v>
          </cell>
          <cell r="AG1132" t="str">
            <v>아트인드림</v>
          </cell>
          <cell r="AH1132">
            <v>13</v>
          </cell>
          <cell r="AI1132">
            <v>13</v>
          </cell>
          <cell r="AJ1132" t="str">
            <v>M</v>
          </cell>
          <cell r="AK1132" t="str">
            <v>KR</v>
          </cell>
          <cell r="AL1132">
            <v>2</v>
          </cell>
          <cell r="AM1132">
            <v>89000</v>
          </cell>
          <cell r="AN1132">
            <v>41898</v>
          </cell>
          <cell r="AO1132">
            <v>22474.74747474747</v>
          </cell>
          <cell r="AP1132">
            <v>0</v>
          </cell>
          <cell r="AQ1132">
            <v>-22474.74747474747</v>
          </cell>
          <cell r="AR1132">
            <v>0</v>
          </cell>
          <cell r="AS1132">
            <v>0</v>
          </cell>
          <cell r="AT1132" t="str">
            <v/>
          </cell>
          <cell r="AU1132">
            <v>0</v>
          </cell>
          <cell r="AV1132">
            <v>0</v>
          </cell>
          <cell r="AW1132">
            <v>0</v>
          </cell>
        </row>
        <row r="1133">
          <cell r="Z1133" t="str">
            <v>PLHTLF5803BK</v>
          </cell>
          <cell r="AA1133" t="str">
            <v>R1</v>
          </cell>
          <cell r="AB1133">
            <v>0.25</v>
          </cell>
          <cell r="AC1133">
            <v>0</v>
          </cell>
          <cell r="AD1133">
            <v>1</v>
          </cell>
          <cell r="AE1133" t="str">
            <v>OMM</v>
          </cell>
          <cell r="AF1133">
            <v>50</v>
          </cell>
          <cell r="AG1133" t="str">
            <v>아트인드림</v>
          </cell>
          <cell r="AH1133">
            <v>13</v>
          </cell>
          <cell r="AI1133">
            <v>13</v>
          </cell>
          <cell r="AJ1133" t="str">
            <v>M</v>
          </cell>
          <cell r="AK1133" t="str">
            <v>KR</v>
          </cell>
          <cell r="AL1133">
            <v>2</v>
          </cell>
          <cell r="AM1133">
            <v>89000</v>
          </cell>
          <cell r="AN1133">
            <v>41898</v>
          </cell>
          <cell r="AO1133">
            <v>22474.74747474747</v>
          </cell>
          <cell r="AP1133">
            <v>0</v>
          </cell>
          <cell r="AQ1133">
            <v>-22474.74747474747</v>
          </cell>
          <cell r="AR1133">
            <v>0</v>
          </cell>
          <cell r="AS1133">
            <v>0</v>
          </cell>
          <cell r="AT1133" t="str">
            <v/>
          </cell>
          <cell r="AU1133">
            <v>0</v>
          </cell>
          <cell r="AV1133">
            <v>0</v>
          </cell>
          <cell r="AW1133">
            <v>0</v>
          </cell>
        </row>
        <row r="1134">
          <cell r="Z1134" t="str">
            <v>PLHTLF5803BK</v>
          </cell>
          <cell r="AA1134" t="str">
            <v>R1</v>
          </cell>
          <cell r="AB1134">
            <v>0.25</v>
          </cell>
          <cell r="AC1134">
            <v>0</v>
          </cell>
          <cell r="AD1134">
            <v>1</v>
          </cell>
          <cell r="AE1134" t="str">
            <v>OXL</v>
          </cell>
          <cell r="AF1134">
            <v>50</v>
          </cell>
          <cell r="AG1134" t="str">
            <v>아트인드림</v>
          </cell>
          <cell r="AH1134">
            <v>13</v>
          </cell>
          <cell r="AI1134">
            <v>13</v>
          </cell>
          <cell r="AJ1134" t="str">
            <v>M</v>
          </cell>
          <cell r="AK1134" t="str">
            <v>KR</v>
          </cell>
          <cell r="AL1134">
            <v>2</v>
          </cell>
          <cell r="AM1134">
            <v>89000</v>
          </cell>
          <cell r="AN1134">
            <v>41898</v>
          </cell>
          <cell r="AO1134">
            <v>22474.74747474747</v>
          </cell>
          <cell r="AP1134">
            <v>0</v>
          </cell>
          <cell r="AQ1134">
            <v>-22474.74747474747</v>
          </cell>
          <cell r="AR1134">
            <v>0</v>
          </cell>
          <cell r="AS1134">
            <v>0</v>
          </cell>
          <cell r="AT1134" t="str">
            <v/>
          </cell>
          <cell r="AU1134">
            <v>0</v>
          </cell>
          <cell r="AV1134">
            <v>0</v>
          </cell>
          <cell r="AW1134">
            <v>0</v>
          </cell>
        </row>
        <row r="1135">
          <cell r="Z1135" t="str">
            <v>PLHTLF5804RE</v>
          </cell>
          <cell r="AA1135" t="str">
            <v>R1</v>
          </cell>
          <cell r="AB1135">
            <v>0.25</v>
          </cell>
          <cell r="AC1135">
            <v>0</v>
          </cell>
          <cell r="AD1135">
            <v>1</v>
          </cell>
          <cell r="AE1135" t="str">
            <v>OXS</v>
          </cell>
          <cell r="AF1135">
            <v>30</v>
          </cell>
          <cell r="AG1135" t="str">
            <v>아트인드림</v>
          </cell>
          <cell r="AH1135">
            <v>13</v>
          </cell>
          <cell r="AI1135">
            <v>13</v>
          </cell>
          <cell r="AJ1135" t="str">
            <v>M</v>
          </cell>
          <cell r="AK1135" t="str">
            <v>KR</v>
          </cell>
          <cell r="AL1135">
            <v>2</v>
          </cell>
          <cell r="AM1135">
            <v>89000</v>
          </cell>
          <cell r="AN1135">
            <v>41898</v>
          </cell>
          <cell r="AO1135">
            <v>22474.74747474747</v>
          </cell>
          <cell r="AP1135">
            <v>0</v>
          </cell>
          <cell r="AQ1135">
            <v>-22474.74747474747</v>
          </cell>
          <cell r="AR1135">
            <v>0</v>
          </cell>
          <cell r="AS1135">
            <v>0</v>
          </cell>
          <cell r="AT1135" t="str">
            <v/>
          </cell>
          <cell r="AU1135">
            <v>0</v>
          </cell>
          <cell r="AV1135">
            <v>0</v>
          </cell>
          <cell r="AW1135">
            <v>0</v>
          </cell>
        </row>
        <row r="1136">
          <cell r="Z1136" t="str">
            <v>PLHTLF5804RE</v>
          </cell>
          <cell r="AA1136" t="str">
            <v>R1</v>
          </cell>
          <cell r="AB1136">
            <v>0.25</v>
          </cell>
          <cell r="AC1136">
            <v>0</v>
          </cell>
          <cell r="AD1136">
            <v>1</v>
          </cell>
          <cell r="AE1136" t="str">
            <v>OSS</v>
          </cell>
          <cell r="AF1136">
            <v>30</v>
          </cell>
          <cell r="AG1136" t="str">
            <v>아트인드림</v>
          </cell>
          <cell r="AH1136">
            <v>13</v>
          </cell>
          <cell r="AI1136">
            <v>13</v>
          </cell>
          <cell r="AJ1136" t="str">
            <v>M</v>
          </cell>
          <cell r="AK1136" t="str">
            <v>KR</v>
          </cell>
          <cell r="AL1136">
            <v>2</v>
          </cell>
          <cell r="AM1136">
            <v>89000</v>
          </cell>
          <cell r="AN1136">
            <v>41898</v>
          </cell>
          <cell r="AO1136">
            <v>22474.74747474747</v>
          </cell>
          <cell r="AP1136">
            <v>0</v>
          </cell>
          <cell r="AQ1136">
            <v>-22474.74747474747</v>
          </cell>
          <cell r="AR1136">
            <v>0</v>
          </cell>
          <cell r="AS1136">
            <v>0</v>
          </cell>
          <cell r="AT1136" t="str">
            <v/>
          </cell>
          <cell r="AU1136">
            <v>0</v>
          </cell>
          <cell r="AV1136">
            <v>0</v>
          </cell>
          <cell r="AW1136">
            <v>0</v>
          </cell>
        </row>
        <row r="1137">
          <cell r="Z1137" t="str">
            <v>PLHTLF5804RE</v>
          </cell>
          <cell r="AA1137" t="str">
            <v>R1</v>
          </cell>
          <cell r="AB1137">
            <v>0.25</v>
          </cell>
          <cell r="AC1137">
            <v>0</v>
          </cell>
          <cell r="AD1137">
            <v>1</v>
          </cell>
          <cell r="AE1137" t="str">
            <v>OMM</v>
          </cell>
          <cell r="AF1137">
            <v>30</v>
          </cell>
          <cell r="AG1137" t="str">
            <v>아트인드림</v>
          </cell>
          <cell r="AH1137">
            <v>13</v>
          </cell>
          <cell r="AI1137">
            <v>13</v>
          </cell>
          <cell r="AJ1137" t="str">
            <v>M</v>
          </cell>
          <cell r="AK1137" t="str">
            <v>KR</v>
          </cell>
          <cell r="AL1137">
            <v>2</v>
          </cell>
          <cell r="AM1137">
            <v>89000</v>
          </cell>
          <cell r="AN1137">
            <v>41898</v>
          </cell>
          <cell r="AO1137">
            <v>22474.74747474747</v>
          </cell>
          <cell r="AP1137">
            <v>0</v>
          </cell>
          <cell r="AQ1137">
            <v>-22474.74747474747</v>
          </cell>
          <cell r="AR1137">
            <v>0</v>
          </cell>
          <cell r="AS1137">
            <v>0</v>
          </cell>
          <cell r="AT1137" t="str">
            <v/>
          </cell>
          <cell r="AU1137">
            <v>0</v>
          </cell>
          <cell r="AV1137">
            <v>0</v>
          </cell>
          <cell r="AW1137">
            <v>0</v>
          </cell>
        </row>
        <row r="1138">
          <cell r="Z1138" t="str">
            <v>PLHTLF5804RE</v>
          </cell>
          <cell r="AA1138" t="str">
            <v>R1</v>
          </cell>
          <cell r="AB1138">
            <v>0.25</v>
          </cell>
          <cell r="AC1138">
            <v>0</v>
          </cell>
          <cell r="AD1138">
            <v>1</v>
          </cell>
          <cell r="AE1138" t="str">
            <v>OXL</v>
          </cell>
          <cell r="AF1138">
            <v>30</v>
          </cell>
          <cell r="AG1138" t="str">
            <v>아트인드림</v>
          </cell>
          <cell r="AH1138">
            <v>13</v>
          </cell>
          <cell r="AI1138">
            <v>13</v>
          </cell>
          <cell r="AJ1138" t="str">
            <v>M</v>
          </cell>
          <cell r="AK1138" t="str">
            <v>KR</v>
          </cell>
          <cell r="AL1138">
            <v>2</v>
          </cell>
          <cell r="AM1138">
            <v>89000</v>
          </cell>
          <cell r="AN1138">
            <v>41898</v>
          </cell>
          <cell r="AO1138">
            <v>22474.74747474747</v>
          </cell>
          <cell r="AP1138">
            <v>0</v>
          </cell>
          <cell r="AQ1138">
            <v>-22474.74747474747</v>
          </cell>
          <cell r="AR1138">
            <v>0</v>
          </cell>
          <cell r="AS1138">
            <v>0</v>
          </cell>
          <cell r="AT1138" t="str">
            <v/>
          </cell>
          <cell r="AU1138">
            <v>0</v>
          </cell>
          <cell r="AV1138">
            <v>0</v>
          </cell>
          <cell r="AW1138">
            <v>0</v>
          </cell>
        </row>
        <row r="1139">
          <cell r="Z1139" t="str">
            <v/>
          </cell>
          <cell r="AA1139" t="str">
            <v>R1</v>
          </cell>
          <cell r="AB1139">
            <v>3</v>
          </cell>
          <cell r="AC1139">
            <v>0</v>
          </cell>
          <cell r="AD1139">
            <v>1</v>
          </cell>
          <cell r="AI1139" t="str">
            <v/>
          </cell>
          <cell r="AL1139" t="str">
            <v/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 t="str">
            <v/>
          </cell>
          <cell r="AU1139">
            <v>0</v>
          </cell>
          <cell r="AV1139">
            <v>0</v>
          </cell>
          <cell r="AW1139">
            <v>0</v>
          </cell>
        </row>
        <row r="1140">
          <cell r="Z1140" t="str">
            <v>ELHTHF5814BK</v>
          </cell>
          <cell r="AA1140" t="str">
            <v>R1</v>
          </cell>
          <cell r="AB1140">
            <v>0.25</v>
          </cell>
          <cell r="AC1140">
            <v>0</v>
          </cell>
          <cell r="AD1140">
            <v>1</v>
          </cell>
          <cell r="AE1140" t="str">
            <v>OXS</v>
          </cell>
          <cell r="AF1140">
            <v>130</v>
          </cell>
          <cell r="AG1140" t="str">
            <v>EVERGREEN</v>
          </cell>
          <cell r="AH1140">
            <v>7</v>
          </cell>
          <cell r="AI1140" t="str">
            <v>07</v>
          </cell>
          <cell r="AJ1140" t="str">
            <v>M</v>
          </cell>
          <cell r="AK1140" t="str">
            <v>CN</v>
          </cell>
          <cell r="AL1140">
            <v>1</v>
          </cell>
          <cell r="AM1140">
            <v>89000</v>
          </cell>
          <cell r="AN1140">
            <v>41898</v>
          </cell>
          <cell r="AO1140">
            <v>16181.81818181818</v>
          </cell>
          <cell r="AP1140">
            <v>0</v>
          </cell>
          <cell r="AQ1140">
            <v>-16181.81818181818</v>
          </cell>
          <cell r="AR1140">
            <v>0</v>
          </cell>
          <cell r="AS1140">
            <v>0</v>
          </cell>
          <cell r="AT1140" t="str">
            <v/>
          </cell>
          <cell r="AU1140">
            <v>0</v>
          </cell>
          <cell r="AV1140">
            <v>0</v>
          </cell>
          <cell r="AW1140">
            <v>0</v>
          </cell>
        </row>
        <row r="1141">
          <cell r="Z1141" t="str">
            <v>ELHTHF5814BK</v>
          </cell>
          <cell r="AA1141" t="str">
            <v>R1</v>
          </cell>
          <cell r="AB1141">
            <v>0.25</v>
          </cell>
          <cell r="AC1141">
            <v>0</v>
          </cell>
          <cell r="AD1141">
            <v>1</v>
          </cell>
          <cell r="AE1141" t="str">
            <v>OSS</v>
          </cell>
          <cell r="AF1141">
            <v>130</v>
          </cell>
          <cell r="AG1141" t="str">
            <v>EVERGREEN</v>
          </cell>
          <cell r="AH1141">
            <v>7</v>
          </cell>
          <cell r="AI1141" t="str">
            <v>07</v>
          </cell>
          <cell r="AJ1141" t="str">
            <v>M</v>
          </cell>
          <cell r="AK1141" t="str">
            <v>CN</v>
          </cell>
          <cell r="AL1141">
            <v>1</v>
          </cell>
          <cell r="AM1141">
            <v>89000</v>
          </cell>
          <cell r="AN1141">
            <v>41898</v>
          </cell>
          <cell r="AO1141">
            <v>16181.81818181818</v>
          </cell>
          <cell r="AP1141">
            <v>0</v>
          </cell>
          <cell r="AQ1141">
            <v>-16181.81818181818</v>
          </cell>
          <cell r="AR1141">
            <v>0</v>
          </cell>
          <cell r="AS1141">
            <v>0</v>
          </cell>
          <cell r="AT1141" t="str">
            <v/>
          </cell>
          <cell r="AU1141">
            <v>0</v>
          </cell>
          <cell r="AV1141">
            <v>0</v>
          </cell>
          <cell r="AW1141">
            <v>0</v>
          </cell>
        </row>
        <row r="1142">
          <cell r="Z1142" t="str">
            <v>ELHTHF5814BK</v>
          </cell>
          <cell r="AA1142" t="str">
            <v>R1</v>
          </cell>
          <cell r="AB1142">
            <v>0.25</v>
          </cell>
          <cell r="AC1142">
            <v>0</v>
          </cell>
          <cell r="AD1142">
            <v>1</v>
          </cell>
          <cell r="AE1142" t="str">
            <v>OMM</v>
          </cell>
          <cell r="AF1142">
            <v>130</v>
          </cell>
          <cell r="AG1142" t="str">
            <v>EVERGREEN</v>
          </cell>
          <cell r="AH1142">
            <v>7</v>
          </cell>
          <cell r="AI1142" t="str">
            <v>07</v>
          </cell>
          <cell r="AJ1142" t="str">
            <v>M</v>
          </cell>
          <cell r="AK1142" t="str">
            <v>CN</v>
          </cell>
          <cell r="AL1142">
            <v>1</v>
          </cell>
          <cell r="AM1142">
            <v>89000</v>
          </cell>
          <cell r="AN1142">
            <v>41898</v>
          </cell>
          <cell r="AO1142">
            <v>16181.81818181818</v>
          </cell>
          <cell r="AP1142">
            <v>0</v>
          </cell>
          <cell r="AQ1142">
            <v>-16181.81818181818</v>
          </cell>
          <cell r="AR1142">
            <v>0</v>
          </cell>
          <cell r="AS1142">
            <v>0</v>
          </cell>
          <cell r="AT1142" t="str">
            <v/>
          </cell>
          <cell r="AU1142">
            <v>0</v>
          </cell>
          <cell r="AV1142">
            <v>0</v>
          </cell>
          <cell r="AW1142">
            <v>0</v>
          </cell>
        </row>
        <row r="1143">
          <cell r="Z1143" t="str">
            <v>ELHTHF5814BK</v>
          </cell>
          <cell r="AA1143" t="str">
            <v>R1</v>
          </cell>
          <cell r="AB1143">
            <v>0.25</v>
          </cell>
          <cell r="AC1143">
            <v>0</v>
          </cell>
          <cell r="AD1143">
            <v>1</v>
          </cell>
          <cell r="AE1143" t="str">
            <v>OXL</v>
          </cell>
          <cell r="AF1143">
            <v>130</v>
          </cell>
          <cell r="AG1143" t="str">
            <v>EVERGREEN</v>
          </cell>
          <cell r="AH1143">
            <v>7</v>
          </cell>
          <cell r="AI1143" t="str">
            <v>07</v>
          </cell>
          <cell r="AJ1143" t="str">
            <v>M</v>
          </cell>
          <cell r="AK1143" t="str">
            <v>CN</v>
          </cell>
          <cell r="AL1143">
            <v>1</v>
          </cell>
          <cell r="AM1143">
            <v>89000</v>
          </cell>
          <cell r="AN1143">
            <v>41898</v>
          </cell>
          <cell r="AO1143">
            <v>16181.81818181818</v>
          </cell>
          <cell r="AP1143">
            <v>0</v>
          </cell>
          <cell r="AQ1143">
            <v>-16181.81818181818</v>
          </cell>
          <cell r="AR1143">
            <v>0</v>
          </cell>
          <cell r="AS1143">
            <v>0</v>
          </cell>
          <cell r="AT1143" t="str">
            <v/>
          </cell>
          <cell r="AU1143">
            <v>0</v>
          </cell>
          <cell r="AV1143">
            <v>0</v>
          </cell>
          <cell r="AW1143">
            <v>0</v>
          </cell>
        </row>
        <row r="1144">
          <cell r="Z1144" t="str">
            <v>ELHTHF5818NY</v>
          </cell>
          <cell r="AA1144" t="str">
            <v>R1</v>
          </cell>
          <cell r="AB1144">
            <v>0.25</v>
          </cell>
          <cell r="AC1144">
            <v>0</v>
          </cell>
          <cell r="AD1144">
            <v>1</v>
          </cell>
          <cell r="AE1144" t="str">
            <v>OXS</v>
          </cell>
          <cell r="AF1144">
            <v>50</v>
          </cell>
          <cell r="AG1144" t="str">
            <v>EVERGREEN</v>
          </cell>
          <cell r="AH1144">
            <v>7</v>
          </cell>
          <cell r="AI1144" t="str">
            <v>07</v>
          </cell>
          <cell r="AJ1144" t="str">
            <v>M</v>
          </cell>
          <cell r="AK1144" t="str">
            <v>CN</v>
          </cell>
          <cell r="AL1144">
            <v>1</v>
          </cell>
          <cell r="AM1144">
            <v>89000</v>
          </cell>
          <cell r="AN1144">
            <v>41898</v>
          </cell>
          <cell r="AO1144">
            <v>16181.81818181818</v>
          </cell>
          <cell r="AP1144">
            <v>0</v>
          </cell>
          <cell r="AQ1144">
            <v>-16181.81818181818</v>
          </cell>
          <cell r="AR1144">
            <v>0</v>
          </cell>
          <cell r="AS1144">
            <v>0</v>
          </cell>
          <cell r="AT1144" t="str">
            <v/>
          </cell>
          <cell r="AU1144">
            <v>0</v>
          </cell>
          <cell r="AV1144">
            <v>0</v>
          </cell>
          <cell r="AW1144">
            <v>0</v>
          </cell>
        </row>
        <row r="1145">
          <cell r="Z1145" t="str">
            <v>ELHTHF5818NY</v>
          </cell>
          <cell r="AA1145" t="str">
            <v>R1</v>
          </cell>
          <cell r="AB1145">
            <v>0.25</v>
          </cell>
          <cell r="AC1145">
            <v>0</v>
          </cell>
          <cell r="AD1145">
            <v>1</v>
          </cell>
          <cell r="AE1145" t="str">
            <v>OSS</v>
          </cell>
          <cell r="AF1145">
            <v>80</v>
          </cell>
          <cell r="AG1145" t="str">
            <v>EVERGREEN</v>
          </cell>
          <cell r="AH1145">
            <v>7</v>
          </cell>
          <cell r="AI1145" t="str">
            <v>07</v>
          </cell>
          <cell r="AJ1145" t="str">
            <v>M</v>
          </cell>
          <cell r="AK1145" t="str">
            <v>CN</v>
          </cell>
          <cell r="AL1145">
            <v>1</v>
          </cell>
          <cell r="AM1145">
            <v>89000</v>
          </cell>
          <cell r="AN1145">
            <v>41898</v>
          </cell>
          <cell r="AO1145">
            <v>16181.81818181818</v>
          </cell>
          <cell r="AP1145">
            <v>0</v>
          </cell>
          <cell r="AQ1145">
            <v>-16181.81818181818</v>
          </cell>
          <cell r="AR1145">
            <v>0</v>
          </cell>
          <cell r="AS1145">
            <v>0</v>
          </cell>
          <cell r="AT1145" t="str">
            <v/>
          </cell>
          <cell r="AU1145">
            <v>0</v>
          </cell>
          <cell r="AV1145">
            <v>0</v>
          </cell>
          <cell r="AW1145">
            <v>0</v>
          </cell>
        </row>
        <row r="1146">
          <cell r="Z1146" t="str">
            <v>ELHTHF5818NY</v>
          </cell>
          <cell r="AA1146" t="str">
            <v>R1</v>
          </cell>
          <cell r="AB1146">
            <v>0.25</v>
          </cell>
          <cell r="AC1146">
            <v>0</v>
          </cell>
          <cell r="AD1146">
            <v>1</v>
          </cell>
          <cell r="AE1146" t="str">
            <v>OMM</v>
          </cell>
          <cell r="AF1146">
            <v>80</v>
          </cell>
          <cell r="AG1146" t="str">
            <v>EVERGREEN</v>
          </cell>
          <cell r="AH1146">
            <v>7</v>
          </cell>
          <cell r="AI1146" t="str">
            <v>07</v>
          </cell>
          <cell r="AJ1146" t="str">
            <v>M</v>
          </cell>
          <cell r="AK1146" t="str">
            <v>CN</v>
          </cell>
          <cell r="AL1146">
            <v>1</v>
          </cell>
          <cell r="AM1146">
            <v>89000</v>
          </cell>
          <cell r="AN1146">
            <v>41898</v>
          </cell>
          <cell r="AO1146">
            <v>16181.81818181818</v>
          </cell>
          <cell r="AP1146">
            <v>0</v>
          </cell>
          <cell r="AQ1146">
            <v>-16181.81818181818</v>
          </cell>
          <cell r="AR1146">
            <v>0</v>
          </cell>
          <cell r="AS1146">
            <v>0</v>
          </cell>
          <cell r="AT1146" t="str">
            <v/>
          </cell>
          <cell r="AU1146">
            <v>0</v>
          </cell>
          <cell r="AV1146">
            <v>0</v>
          </cell>
          <cell r="AW1146">
            <v>0</v>
          </cell>
        </row>
        <row r="1147">
          <cell r="Z1147" t="str">
            <v>ELHTHF5818NY</v>
          </cell>
          <cell r="AA1147" t="str">
            <v>R1</v>
          </cell>
          <cell r="AB1147">
            <v>0.25</v>
          </cell>
          <cell r="AC1147">
            <v>0</v>
          </cell>
          <cell r="AD1147">
            <v>1</v>
          </cell>
          <cell r="AE1147" t="str">
            <v>OXL</v>
          </cell>
          <cell r="AF1147">
            <v>80</v>
          </cell>
          <cell r="AG1147" t="str">
            <v>EVERGREEN</v>
          </cell>
          <cell r="AH1147">
            <v>7</v>
          </cell>
          <cell r="AI1147" t="str">
            <v>07</v>
          </cell>
          <cell r="AJ1147" t="str">
            <v>M</v>
          </cell>
          <cell r="AK1147" t="str">
            <v>CN</v>
          </cell>
          <cell r="AL1147">
            <v>1</v>
          </cell>
          <cell r="AM1147">
            <v>89000</v>
          </cell>
          <cell r="AN1147">
            <v>41898</v>
          </cell>
          <cell r="AO1147">
            <v>16181.81818181818</v>
          </cell>
          <cell r="AP1147">
            <v>0</v>
          </cell>
          <cell r="AQ1147">
            <v>-16181.81818181818</v>
          </cell>
          <cell r="AR1147">
            <v>0</v>
          </cell>
          <cell r="AS1147">
            <v>0</v>
          </cell>
          <cell r="AT1147" t="str">
            <v/>
          </cell>
          <cell r="AU1147">
            <v>0</v>
          </cell>
          <cell r="AV1147">
            <v>0</v>
          </cell>
          <cell r="AW1147">
            <v>0</v>
          </cell>
        </row>
        <row r="1148">
          <cell r="Z1148" t="str">
            <v>ELHTLF5807RE</v>
          </cell>
          <cell r="AA1148" t="str">
            <v>R1</v>
          </cell>
          <cell r="AB1148">
            <v>0.25</v>
          </cell>
          <cell r="AC1148">
            <v>0</v>
          </cell>
          <cell r="AD1148">
            <v>1</v>
          </cell>
          <cell r="AE1148" t="str">
            <v>OXS</v>
          </cell>
          <cell r="AF1148">
            <v>50</v>
          </cell>
          <cell r="AG1148" t="str">
            <v>EVERGREEN</v>
          </cell>
          <cell r="AH1148">
            <v>7</v>
          </cell>
          <cell r="AI1148" t="str">
            <v>07</v>
          </cell>
          <cell r="AJ1148" t="str">
            <v>M</v>
          </cell>
          <cell r="AK1148" t="str">
            <v>CN</v>
          </cell>
          <cell r="AL1148">
            <v>1</v>
          </cell>
          <cell r="AM1148">
            <v>69000</v>
          </cell>
          <cell r="AN1148">
            <v>41898</v>
          </cell>
          <cell r="AO1148">
            <v>12545.454545454544</v>
          </cell>
          <cell r="AP1148">
            <v>0</v>
          </cell>
          <cell r="AQ1148">
            <v>-12545.454545454544</v>
          </cell>
          <cell r="AR1148">
            <v>0</v>
          </cell>
          <cell r="AS1148">
            <v>0</v>
          </cell>
          <cell r="AT1148" t="str">
            <v/>
          </cell>
          <cell r="AU1148">
            <v>0</v>
          </cell>
          <cell r="AV1148">
            <v>0</v>
          </cell>
          <cell r="AW1148">
            <v>0</v>
          </cell>
        </row>
        <row r="1149">
          <cell r="Z1149" t="str">
            <v>ELHTLF5807RE</v>
          </cell>
          <cell r="AA1149" t="str">
            <v>R1</v>
          </cell>
          <cell r="AB1149">
            <v>0.25</v>
          </cell>
          <cell r="AC1149">
            <v>0</v>
          </cell>
          <cell r="AD1149">
            <v>1</v>
          </cell>
          <cell r="AE1149" t="str">
            <v>OSS</v>
          </cell>
          <cell r="AF1149">
            <v>50</v>
          </cell>
          <cell r="AG1149" t="str">
            <v>EVERGREEN</v>
          </cell>
          <cell r="AH1149">
            <v>7</v>
          </cell>
          <cell r="AI1149" t="str">
            <v>07</v>
          </cell>
          <cell r="AJ1149" t="str">
            <v>M</v>
          </cell>
          <cell r="AK1149" t="str">
            <v>CN</v>
          </cell>
          <cell r="AL1149">
            <v>1</v>
          </cell>
          <cell r="AM1149">
            <v>69000</v>
          </cell>
          <cell r="AN1149">
            <v>41898</v>
          </cell>
          <cell r="AO1149">
            <v>12545.454545454544</v>
          </cell>
          <cell r="AP1149">
            <v>0</v>
          </cell>
          <cell r="AQ1149">
            <v>-12545.454545454544</v>
          </cell>
          <cell r="AR1149">
            <v>0</v>
          </cell>
          <cell r="AS1149">
            <v>0</v>
          </cell>
          <cell r="AT1149" t="str">
            <v/>
          </cell>
          <cell r="AU1149">
            <v>0</v>
          </cell>
          <cell r="AV1149">
            <v>0</v>
          </cell>
          <cell r="AW1149">
            <v>0</v>
          </cell>
        </row>
        <row r="1150">
          <cell r="Z1150" t="str">
            <v>ELHTLF5807RE</v>
          </cell>
          <cell r="AA1150" t="str">
            <v>R1</v>
          </cell>
          <cell r="AB1150">
            <v>0.25</v>
          </cell>
          <cell r="AC1150">
            <v>0</v>
          </cell>
          <cell r="AD1150">
            <v>1</v>
          </cell>
          <cell r="AE1150" t="str">
            <v>OMM</v>
          </cell>
          <cell r="AF1150">
            <v>50</v>
          </cell>
          <cell r="AG1150" t="str">
            <v>EVERGREEN</v>
          </cell>
          <cell r="AH1150">
            <v>7</v>
          </cell>
          <cell r="AI1150" t="str">
            <v>07</v>
          </cell>
          <cell r="AJ1150" t="str">
            <v>M</v>
          </cell>
          <cell r="AK1150" t="str">
            <v>CN</v>
          </cell>
          <cell r="AL1150">
            <v>1</v>
          </cell>
          <cell r="AM1150">
            <v>69000</v>
          </cell>
          <cell r="AN1150">
            <v>41898</v>
          </cell>
          <cell r="AO1150">
            <v>12545.454545454544</v>
          </cell>
          <cell r="AP1150">
            <v>0</v>
          </cell>
          <cell r="AQ1150">
            <v>-12545.454545454544</v>
          </cell>
          <cell r="AR1150">
            <v>0</v>
          </cell>
          <cell r="AS1150">
            <v>0</v>
          </cell>
          <cell r="AT1150" t="str">
            <v/>
          </cell>
          <cell r="AU1150">
            <v>0</v>
          </cell>
          <cell r="AV1150">
            <v>0</v>
          </cell>
          <cell r="AW1150">
            <v>0</v>
          </cell>
        </row>
        <row r="1151">
          <cell r="Z1151" t="str">
            <v>ELHTLF5807RE</v>
          </cell>
          <cell r="AA1151" t="str">
            <v>R1</v>
          </cell>
          <cell r="AB1151">
            <v>0.25</v>
          </cell>
          <cell r="AC1151">
            <v>0</v>
          </cell>
          <cell r="AD1151">
            <v>1</v>
          </cell>
          <cell r="AE1151" t="str">
            <v>OXL</v>
          </cell>
          <cell r="AF1151">
            <v>50</v>
          </cell>
          <cell r="AG1151" t="str">
            <v>EVERGREEN</v>
          </cell>
          <cell r="AH1151">
            <v>7</v>
          </cell>
          <cell r="AI1151" t="str">
            <v>07</v>
          </cell>
          <cell r="AJ1151" t="str">
            <v>M</v>
          </cell>
          <cell r="AK1151" t="str">
            <v>CN</v>
          </cell>
          <cell r="AL1151">
            <v>1</v>
          </cell>
          <cell r="AM1151">
            <v>69000</v>
          </cell>
          <cell r="AN1151">
            <v>41898</v>
          </cell>
          <cell r="AO1151">
            <v>12545.454545454544</v>
          </cell>
          <cell r="AP1151">
            <v>0</v>
          </cell>
          <cell r="AQ1151">
            <v>-12545.454545454544</v>
          </cell>
          <cell r="AR1151">
            <v>0</v>
          </cell>
          <cell r="AS1151">
            <v>0</v>
          </cell>
          <cell r="AT1151" t="str">
            <v/>
          </cell>
          <cell r="AU1151">
            <v>0</v>
          </cell>
          <cell r="AV1151">
            <v>0</v>
          </cell>
          <cell r="AW1151">
            <v>0</v>
          </cell>
        </row>
        <row r="1152">
          <cell r="Z1152" t="str">
            <v>ELHTLF5808BK</v>
          </cell>
          <cell r="AA1152" t="str">
            <v>R1</v>
          </cell>
          <cell r="AB1152">
            <v>0.25</v>
          </cell>
          <cell r="AC1152">
            <v>0</v>
          </cell>
          <cell r="AD1152">
            <v>1</v>
          </cell>
          <cell r="AE1152" t="str">
            <v>OXS</v>
          </cell>
          <cell r="AF1152">
            <v>100</v>
          </cell>
          <cell r="AG1152" t="str">
            <v>EVERGREEN</v>
          </cell>
          <cell r="AH1152">
            <v>7</v>
          </cell>
          <cell r="AI1152" t="str">
            <v>07</v>
          </cell>
          <cell r="AJ1152" t="str">
            <v>M</v>
          </cell>
          <cell r="AK1152" t="str">
            <v>CN</v>
          </cell>
          <cell r="AL1152">
            <v>1</v>
          </cell>
          <cell r="AM1152">
            <v>69000</v>
          </cell>
          <cell r="AN1152">
            <v>41898</v>
          </cell>
          <cell r="AO1152">
            <v>12545.454545454544</v>
          </cell>
          <cell r="AP1152">
            <v>0</v>
          </cell>
          <cell r="AQ1152">
            <v>-12545.454545454544</v>
          </cell>
          <cell r="AR1152">
            <v>0</v>
          </cell>
          <cell r="AS1152">
            <v>0</v>
          </cell>
          <cell r="AT1152" t="str">
            <v/>
          </cell>
          <cell r="AU1152">
            <v>0</v>
          </cell>
          <cell r="AV1152">
            <v>0</v>
          </cell>
          <cell r="AW1152">
            <v>0</v>
          </cell>
        </row>
        <row r="1153">
          <cell r="Z1153" t="str">
            <v>ELHTLF5808BK</v>
          </cell>
          <cell r="AA1153" t="str">
            <v>R1</v>
          </cell>
          <cell r="AB1153">
            <v>0.25</v>
          </cell>
          <cell r="AC1153">
            <v>0</v>
          </cell>
          <cell r="AD1153">
            <v>1</v>
          </cell>
          <cell r="AE1153" t="str">
            <v>OSS</v>
          </cell>
          <cell r="AF1153">
            <v>130</v>
          </cell>
          <cell r="AG1153" t="str">
            <v>EVERGREEN</v>
          </cell>
          <cell r="AH1153">
            <v>7</v>
          </cell>
          <cell r="AI1153" t="str">
            <v>07</v>
          </cell>
          <cell r="AJ1153" t="str">
            <v>M</v>
          </cell>
          <cell r="AK1153" t="str">
            <v>CN</v>
          </cell>
          <cell r="AL1153">
            <v>1</v>
          </cell>
          <cell r="AM1153">
            <v>69000</v>
          </cell>
          <cell r="AN1153">
            <v>41898</v>
          </cell>
          <cell r="AO1153">
            <v>12545.454545454544</v>
          </cell>
          <cell r="AP1153">
            <v>0</v>
          </cell>
          <cell r="AQ1153">
            <v>-12545.454545454544</v>
          </cell>
          <cell r="AR1153">
            <v>0</v>
          </cell>
          <cell r="AS1153">
            <v>0</v>
          </cell>
          <cell r="AT1153" t="str">
            <v/>
          </cell>
          <cell r="AU1153">
            <v>0</v>
          </cell>
          <cell r="AV1153">
            <v>0</v>
          </cell>
          <cell r="AW1153">
            <v>0</v>
          </cell>
        </row>
        <row r="1154">
          <cell r="Z1154" t="str">
            <v>ELHTLF5808BK</v>
          </cell>
          <cell r="AA1154" t="str">
            <v>R1</v>
          </cell>
          <cell r="AB1154">
            <v>0.25</v>
          </cell>
          <cell r="AC1154">
            <v>0</v>
          </cell>
          <cell r="AD1154">
            <v>1</v>
          </cell>
          <cell r="AE1154" t="str">
            <v>OMM</v>
          </cell>
          <cell r="AF1154">
            <v>25</v>
          </cell>
          <cell r="AG1154" t="str">
            <v>EVERGREEN</v>
          </cell>
          <cell r="AH1154">
            <v>7</v>
          </cell>
          <cell r="AI1154" t="str">
            <v>07</v>
          </cell>
          <cell r="AJ1154" t="str">
            <v>M</v>
          </cell>
          <cell r="AK1154" t="str">
            <v>CN</v>
          </cell>
          <cell r="AL1154">
            <v>1</v>
          </cell>
          <cell r="AM1154">
            <v>69000</v>
          </cell>
          <cell r="AN1154">
            <v>41898</v>
          </cell>
          <cell r="AO1154">
            <v>12545.454545454544</v>
          </cell>
          <cell r="AP1154">
            <v>0</v>
          </cell>
          <cell r="AQ1154">
            <v>-12545.454545454544</v>
          </cell>
          <cell r="AR1154">
            <v>0</v>
          </cell>
          <cell r="AS1154">
            <v>0</v>
          </cell>
          <cell r="AT1154" t="str">
            <v/>
          </cell>
          <cell r="AU1154">
            <v>0</v>
          </cell>
          <cell r="AV1154">
            <v>0</v>
          </cell>
          <cell r="AW1154">
            <v>0</v>
          </cell>
        </row>
        <row r="1155">
          <cell r="Z1155" t="str">
            <v>ELHTLF5808BK</v>
          </cell>
          <cell r="AA1155" t="str">
            <v>R1</v>
          </cell>
          <cell r="AB1155">
            <v>0.25</v>
          </cell>
          <cell r="AC1155">
            <v>0</v>
          </cell>
          <cell r="AD1155">
            <v>1</v>
          </cell>
          <cell r="AE1155" t="str">
            <v>OXL</v>
          </cell>
          <cell r="AF1155">
            <v>16</v>
          </cell>
          <cell r="AG1155" t="str">
            <v>EVERGREEN</v>
          </cell>
          <cell r="AH1155">
            <v>7</v>
          </cell>
          <cell r="AI1155" t="str">
            <v>07</v>
          </cell>
          <cell r="AJ1155" t="str">
            <v>M</v>
          </cell>
          <cell r="AK1155" t="str">
            <v>CN</v>
          </cell>
          <cell r="AL1155">
            <v>1</v>
          </cell>
          <cell r="AM1155">
            <v>69000</v>
          </cell>
          <cell r="AN1155">
            <v>41898</v>
          </cell>
          <cell r="AO1155">
            <v>12545.454545454544</v>
          </cell>
          <cell r="AP1155">
            <v>0</v>
          </cell>
          <cell r="AQ1155">
            <v>-12545.454545454544</v>
          </cell>
          <cell r="AR1155">
            <v>0</v>
          </cell>
          <cell r="AS1155">
            <v>0</v>
          </cell>
          <cell r="AT1155" t="str">
            <v/>
          </cell>
          <cell r="AU1155">
            <v>0</v>
          </cell>
          <cell r="AV1155">
            <v>0</v>
          </cell>
          <cell r="AW1155">
            <v>0</v>
          </cell>
        </row>
        <row r="1156">
          <cell r="Z1156" t="str">
            <v>ELHTLF5809YE</v>
          </cell>
          <cell r="AA1156" t="str">
            <v>R1</v>
          </cell>
          <cell r="AB1156">
            <v>0.25</v>
          </cell>
          <cell r="AC1156">
            <v>0</v>
          </cell>
          <cell r="AD1156">
            <v>1</v>
          </cell>
          <cell r="AE1156" t="str">
            <v>OXS</v>
          </cell>
          <cell r="AF1156">
            <v>100</v>
          </cell>
          <cell r="AG1156" t="str">
            <v>EVERGREEN</v>
          </cell>
          <cell r="AH1156">
            <v>7</v>
          </cell>
          <cell r="AI1156" t="str">
            <v>07</v>
          </cell>
          <cell r="AJ1156" t="str">
            <v>M</v>
          </cell>
          <cell r="AK1156" t="str">
            <v>CN</v>
          </cell>
          <cell r="AL1156">
            <v>1</v>
          </cell>
          <cell r="AM1156">
            <v>69000</v>
          </cell>
          <cell r="AN1156">
            <v>41898</v>
          </cell>
          <cell r="AO1156">
            <v>12545.454545454544</v>
          </cell>
          <cell r="AP1156">
            <v>0</v>
          </cell>
          <cell r="AQ1156">
            <v>-12545.454545454544</v>
          </cell>
          <cell r="AR1156">
            <v>0</v>
          </cell>
          <cell r="AS1156">
            <v>0</v>
          </cell>
          <cell r="AT1156" t="str">
            <v/>
          </cell>
          <cell r="AU1156">
            <v>0</v>
          </cell>
          <cell r="AV1156">
            <v>0</v>
          </cell>
          <cell r="AW1156">
            <v>0</v>
          </cell>
        </row>
        <row r="1157">
          <cell r="Z1157" t="str">
            <v>ELHTLF5809YE</v>
          </cell>
          <cell r="AA1157" t="str">
            <v>R1</v>
          </cell>
          <cell r="AB1157">
            <v>0.25</v>
          </cell>
          <cell r="AC1157">
            <v>0</v>
          </cell>
          <cell r="AD1157">
            <v>1</v>
          </cell>
          <cell r="AE1157" t="str">
            <v>OSS</v>
          </cell>
          <cell r="AF1157">
            <v>100</v>
          </cell>
          <cell r="AG1157" t="str">
            <v>EVERGREEN</v>
          </cell>
          <cell r="AH1157">
            <v>7</v>
          </cell>
          <cell r="AI1157" t="str">
            <v>07</v>
          </cell>
          <cell r="AJ1157" t="str">
            <v>M</v>
          </cell>
          <cell r="AK1157" t="str">
            <v>CN</v>
          </cell>
          <cell r="AL1157">
            <v>1</v>
          </cell>
          <cell r="AM1157">
            <v>69000</v>
          </cell>
          <cell r="AN1157">
            <v>41898</v>
          </cell>
          <cell r="AO1157">
            <v>12545.454545454544</v>
          </cell>
          <cell r="AP1157">
            <v>0</v>
          </cell>
          <cell r="AQ1157">
            <v>-12545.454545454544</v>
          </cell>
          <cell r="AR1157">
            <v>0</v>
          </cell>
          <cell r="AS1157">
            <v>0</v>
          </cell>
          <cell r="AT1157" t="str">
            <v/>
          </cell>
          <cell r="AU1157">
            <v>0</v>
          </cell>
          <cell r="AV1157">
            <v>0</v>
          </cell>
          <cell r="AW1157">
            <v>0</v>
          </cell>
        </row>
        <row r="1158">
          <cell r="Z1158" t="str">
            <v>ELHTLF5809YE</v>
          </cell>
          <cell r="AA1158" t="str">
            <v>R1</v>
          </cell>
          <cell r="AB1158">
            <v>0.25</v>
          </cell>
          <cell r="AC1158">
            <v>0</v>
          </cell>
          <cell r="AD1158">
            <v>1</v>
          </cell>
          <cell r="AE1158" t="str">
            <v>OMM</v>
          </cell>
          <cell r="AF1158">
            <v>100</v>
          </cell>
          <cell r="AG1158" t="str">
            <v>EVERGREEN</v>
          </cell>
          <cell r="AH1158">
            <v>7</v>
          </cell>
          <cell r="AI1158" t="str">
            <v>07</v>
          </cell>
          <cell r="AJ1158" t="str">
            <v>M</v>
          </cell>
          <cell r="AK1158" t="str">
            <v>CN</v>
          </cell>
          <cell r="AL1158">
            <v>1</v>
          </cell>
          <cell r="AM1158">
            <v>69000</v>
          </cell>
          <cell r="AN1158">
            <v>41898</v>
          </cell>
          <cell r="AO1158">
            <v>12545.454545454544</v>
          </cell>
          <cell r="AP1158">
            <v>0</v>
          </cell>
          <cell r="AQ1158">
            <v>-12545.454545454544</v>
          </cell>
          <cell r="AR1158">
            <v>0</v>
          </cell>
          <cell r="AS1158">
            <v>0</v>
          </cell>
          <cell r="AT1158" t="str">
            <v/>
          </cell>
          <cell r="AU1158">
            <v>0</v>
          </cell>
          <cell r="AV1158">
            <v>0</v>
          </cell>
          <cell r="AW1158">
            <v>0</v>
          </cell>
        </row>
        <row r="1159">
          <cell r="Z1159" t="str">
            <v>ELHTLF5809YE</v>
          </cell>
          <cell r="AA1159" t="str">
            <v>R1</v>
          </cell>
          <cell r="AB1159">
            <v>0.25</v>
          </cell>
          <cell r="AC1159">
            <v>0</v>
          </cell>
          <cell r="AD1159">
            <v>1</v>
          </cell>
          <cell r="AE1159" t="str">
            <v>OXL</v>
          </cell>
          <cell r="AF1159">
            <v>100</v>
          </cell>
          <cell r="AG1159" t="str">
            <v>EVERGREEN</v>
          </cell>
          <cell r="AH1159">
            <v>7</v>
          </cell>
          <cell r="AI1159" t="str">
            <v>07</v>
          </cell>
          <cell r="AJ1159" t="str">
            <v>M</v>
          </cell>
          <cell r="AK1159" t="str">
            <v>CN</v>
          </cell>
          <cell r="AL1159">
            <v>1</v>
          </cell>
          <cell r="AM1159">
            <v>69000</v>
          </cell>
          <cell r="AN1159">
            <v>41898</v>
          </cell>
          <cell r="AO1159">
            <v>12545.454545454544</v>
          </cell>
          <cell r="AP1159">
            <v>0</v>
          </cell>
          <cell r="AQ1159">
            <v>-12545.454545454544</v>
          </cell>
          <cell r="AR1159">
            <v>0</v>
          </cell>
          <cell r="AS1159">
            <v>0</v>
          </cell>
          <cell r="AT1159" t="str">
            <v/>
          </cell>
          <cell r="AU1159">
            <v>0</v>
          </cell>
          <cell r="AV1159">
            <v>0</v>
          </cell>
          <cell r="AW1159">
            <v>0</v>
          </cell>
        </row>
        <row r="1160">
          <cell r="Z1160" t="str">
            <v/>
          </cell>
          <cell r="AA1160" t="str">
            <v>R1</v>
          </cell>
          <cell r="AB1160">
            <v>5</v>
          </cell>
          <cell r="AC1160">
            <v>0</v>
          </cell>
          <cell r="AD1160">
            <v>1</v>
          </cell>
          <cell r="AI1160" t="str">
            <v/>
          </cell>
          <cell r="AL1160" t="str">
            <v/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 t="str">
            <v/>
          </cell>
          <cell r="AU1160">
            <v>0</v>
          </cell>
          <cell r="AV1160">
            <v>0</v>
          </cell>
          <cell r="AW1160">
            <v>0</v>
          </cell>
        </row>
        <row r="1161">
          <cell r="Z1161" t="str">
            <v>ELHBEF5802GR</v>
          </cell>
          <cell r="AA1161" t="str">
            <v>R1</v>
          </cell>
          <cell r="AB1161">
            <v>1</v>
          </cell>
          <cell r="AC1161">
            <v>0</v>
          </cell>
          <cell r="AD1161">
            <v>1</v>
          </cell>
          <cell r="AE1161" t="str">
            <v>FRE</v>
          </cell>
          <cell r="AF1161">
            <v>100</v>
          </cell>
          <cell r="AG1161" t="str">
            <v>FOREMOST</v>
          </cell>
          <cell r="AH1161">
            <v>27</v>
          </cell>
          <cell r="AI1161">
            <v>27</v>
          </cell>
          <cell r="AJ1161" t="str">
            <v>M</v>
          </cell>
          <cell r="AK1161" t="str">
            <v>CN</v>
          </cell>
          <cell r="AL1161">
            <v>1</v>
          </cell>
          <cell r="AM1161">
            <v>45000</v>
          </cell>
          <cell r="AN1161">
            <v>41918</v>
          </cell>
          <cell r="AO1161">
            <v>6818.1818181818171</v>
          </cell>
          <cell r="AP1161">
            <v>0</v>
          </cell>
          <cell r="AQ1161">
            <v>-6818.1818181818171</v>
          </cell>
          <cell r="AR1161">
            <v>0</v>
          </cell>
          <cell r="AS1161">
            <v>0</v>
          </cell>
          <cell r="AT1161" t="str">
            <v/>
          </cell>
          <cell r="AU1161">
            <v>0</v>
          </cell>
          <cell r="AV1161">
            <v>0</v>
          </cell>
          <cell r="AW1161">
            <v>0</v>
          </cell>
        </row>
        <row r="1162">
          <cell r="Z1162" t="str">
            <v>ELHBEF5803BL</v>
          </cell>
          <cell r="AA1162" t="str">
            <v>R1</v>
          </cell>
          <cell r="AB1162">
            <v>1</v>
          </cell>
          <cell r="AC1162">
            <v>0</v>
          </cell>
          <cell r="AD1162">
            <v>1</v>
          </cell>
          <cell r="AE1162" t="str">
            <v>FRE</v>
          </cell>
          <cell r="AF1162">
            <v>100</v>
          </cell>
          <cell r="AG1162" t="str">
            <v>FOREMOST</v>
          </cell>
          <cell r="AH1162">
            <v>27</v>
          </cell>
          <cell r="AI1162">
            <v>27</v>
          </cell>
          <cell r="AJ1162" t="str">
            <v>M</v>
          </cell>
          <cell r="AK1162" t="str">
            <v>CN</v>
          </cell>
          <cell r="AL1162">
            <v>1</v>
          </cell>
          <cell r="AM1162">
            <v>45000</v>
          </cell>
          <cell r="AN1162">
            <v>41918</v>
          </cell>
          <cell r="AO1162">
            <v>6818.1818181818171</v>
          </cell>
          <cell r="AP1162">
            <v>0</v>
          </cell>
          <cell r="AQ1162">
            <v>-6818.1818181818171</v>
          </cell>
          <cell r="AR1162">
            <v>0</v>
          </cell>
          <cell r="AS1162">
            <v>0</v>
          </cell>
          <cell r="AT1162" t="str">
            <v/>
          </cell>
          <cell r="AU1162">
            <v>0</v>
          </cell>
          <cell r="AV1162">
            <v>0</v>
          </cell>
          <cell r="AW1162">
            <v>0</v>
          </cell>
        </row>
        <row r="1163">
          <cell r="Z1163" t="str">
            <v>ELHBEF5804BK</v>
          </cell>
          <cell r="AA1163" t="str">
            <v>R1</v>
          </cell>
          <cell r="AB1163">
            <v>1</v>
          </cell>
          <cell r="AC1163">
            <v>0</v>
          </cell>
          <cell r="AD1163">
            <v>1</v>
          </cell>
          <cell r="AE1163" t="str">
            <v>FRE</v>
          </cell>
          <cell r="AF1163">
            <v>50</v>
          </cell>
          <cell r="AG1163" t="str">
            <v>FOREMOST</v>
          </cell>
          <cell r="AH1163">
            <v>27</v>
          </cell>
          <cell r="AI1163">
            <v>27</v>
          </cell>
          <cell r="AJ1163" t="str">
            <v>M</v>
          </cell>
          <cell r="AK1163" t="str">
            <v>CN</v>
          </cell>
          <cell r="AL1163">
            <v>1</v>
          </cell>
          <cell r="AM1163">
            <v>35000</v>
          </cell>
          <cell r="AN1163">
            <v>41918</v>
          </cell>
          <cell r="AO1163">
            <v>5303.030303030303</v>
          </cell>
          <cell r="AP1163">
            <v>0</v>
          </cell>
          <cell r="AQ1163">
            <v>-5303.030303030303</v>
          </cell>
          <cell r="AR1163">
            <v>0</v>
          </cell>
          <cell r="AS1163">
            <v>0</v>
          </cell>
          <cell r="AT1163" t="str">
            <v/>
          </cell>
          <cell r="AU1163">
            <v>0</v>
          </cell>
          <cell r="AV1163">
            <v>0</v>
          </cell>
          <cell r="AW1163">
            <v>0</v>
          </cell>
        </row>
        <row r="1164">
          <cell r="Z1164" t="str">
            <v>ELHBEF5804GR</v>
          </cell>
          <cell r="AA1164" t="str">
            <v>R1</v>
          </cell>
          <cell r="AB1164">
            <v>1</v>
          </cell>
          <cell r="AC1164">
            <v>0</v>
          </cell>
          <cell r="AD1164">
            <v>1</v>
          </cell>
          <cell r="AE1164" t="str">
            <v>FRE</v>
          </cell>
          <cell r="AF1164">
            <v>50</v>
          </cell>
          <cell r="AG1164" t="str">
            <v>FOREMOST</v>
          </cell>
          <cell r="AH1164">
            <v>27</v>
          </cell>
          <cell r="AI1164">
            <v>27</v>
          </cell>
          <cell r="AJ1164" t="str">
            <v>M</v>
          </cell>
          <cell r="AK1164" t="str">
            <v>CN</v>
          </cell>
          <cell r="AL1164">
            <v>1</v>
          </cell>
          <cell r="AM1164">
            <v>35000</v>
          </cell>
          <cell r="AN1164">
            <v>41918</v>
          </cell>
          <cell r="AO1164">
            <v>5303.030303030303</v>
          </cell>
          <cell r="AP1164">
            <v>0</v>
          </cell>
          <cell r="AQ1164">
            <v>-5303.030303030303</v>
          </cell>
          <cell r="AR1164">
            <v>0</v>
          </cell>
          <cell r="AS1164">
            <v>0</v>
          </cell>
          <cell r="AT1164" t="str">
            <v/>
          </cell>
          <cell r="AU1164">
            <v>0</v>
          </cell>
          <cell r="AV1164">
            <v>0</v>
          </cell>
          <cell r="AW1164">
            <v>0</v>
          </cell>
        </row>
        <row r="1165">
          <cell r="Z1165" t="str">
            <v>ELHBEF5804PK</v>
          </cell>
          <cell r="AA1165" t="str">
            <v>R1</v>
          </cell>
          <cell r="AB1165">
            <v>1</v>
          </cell>
          <cell r="AC1165">
            <v>0</v>
          </cell>
          <cell r="AD1165">
            <v>1</v>
          </cell>
          <cell r="AE1165" t="str">
            <v>FRE</v>
          </cell>
          <cell r="AF1165">
            <v>50</v>
          </cell>
          <cell r="AG1165" t="str">
            <v>FOREMOST</v>
          </cell>
          <cell r="AH1165">
            <v>27</v>
          </cell>
          <cell r="AI1165">
            <v>27</v>
          </cell>
          <cell r="AJ1165" t="str">
            <v>M</v>
          </cell>
          <cell r="AK1165" t="str">
            <v>CN</v>
          </cell>
          <cell r="AL1165">
            <v>1</v>
          </cell>
          <cell r="AM1165">
            <v>35000</v>
          </cell>
          <cell r="AN1165">
            <v>41918</v>
          </cell>
          <cell r="AO1165">
            <v>5303.030303030303</v>
          </cell>
          <cell r="AP1165">
            <v>0</v>
          </cell>
          <cell r="AQ1165">
            <v>-5303.030303030303</v>
          </cell>
          <cell r="AR1165">
            <v>0</v>
          </cell>
          <cell r="AS1165">
            <v>0</v>
          </cell>
          <cell r="AT1165" t="str">
            <v/>
          </cell>
          <cell r="AU1165">
            <v>0</v>
          </cell>
          <cell r="AV1165">
            <v>0</v>
          </cell>
          <cell r="AW1165">
            <v>0</v>
          </cell>
        </row>
        <row r="1166">
          <cell r="Z1166" t="str">
            <v>ELHBEF5838MT</v>
          </cell>
          <cell r="AA1166" t="str">
            <v>R1</v>
          </cell>
          <cell r="AB1166">
            <v>1</v>
          </cell>
          <cell r="AC1166">
            <v>0</v>
          </cell>
          <cell r="AD1166">
            <v>1</v>
          </cell>
          <cell r="AE1166" t="str">
            <v>FRE</v>
          </cell>
          <cell r="AF1166">
            <v>100</v>
          </cell>
          <cell r="AG1166" t="str">
            <v>FOREMOST</v>
          </cell>
          <cell r="AH1166">
            <v>27</v>
          </cell>
          <cell r="AI1166">
            <v>27</v>
          </cell>
          <cell r="AJ1166" t="str">
            <v>M</v>
          </cell>
          <cell r="AK1166" t="str">
            <v>CN</v>
          </cell>
          <cell r="AL1166">
            <v>1</v>
          </cell>
          <cell r="AM1166">
            <v>45000</v>
          </cell>
          <cell r="AN1166">
            <v>41918</v>
          </cell>
          <cell r="AO1166">
            <v>6818.1818181818171</v>
          </cell>
          <cell r="AP1166">
            <v>0</v>
          </cell>
          <cell r="AQ1166">
            <v>-6818.1818181818171</v>
          </cell>
          <cell r="AR1166">
            <v>0</v>
          </cell>
          <cell r="AS1166">
            <v>0</v>
          </cell>
          <cell r="AT1166" t="str">
            <v/>
          </cell>
          <cell r="AU1166">
            <v>0</v>
          </cell>
          <cell r="AV1166">
            <v>0</v>
          </cell>
          <cell r="AW1166">
            <v>0</v>
          </cell>
        </row>
        <row r="1167">
          <cell r="Z1167" t="str">
            <v>ELHBEF5839BL</v>
          </cell>
          <cell r="AA1167" t="str">
            <v>R1</v>
          </cell>
          <cell r="AB1167">
            <v>1</v>
          </cell>
          <cell r="AC1167">
            <v>0</v>
          </cell>
          <cell r="AD1167">
            <v>1</v>
          </cell>
          <cell r="AE1167" t="str">
            <v>FRE</v>
          </cell>
          <cell r="AF1167">
            <v>50</v>
          </cell>
          <cell r="AG1167" t="str">
            <v>FOREMOST</v>
          </cell>
          <cell r="AH1167">
            <v>27</v>
          </cell>
          <cell r="AI1167">
            <v>27</v>
          </cell>
          <cell r="AJ1167" t="str">
            <v>M</v>
          </cell>
          <cell r="AK1167" t="str">
            <v>CN</v>
          </cell>
          <cell r="AL1167">
            <v>1</v>
          </cell>
          <cell r="AM1167">
            <v>45000</v>
          </cell>
          <cell r="AN1167">
            <v>41918</v>
          </cell>
          <cell r="AO1167">
            <v>6818.1818181818171</v>
          </cell>
          <cell r="AP1167">
            <v>0</v>
          </cell>
          <cell r="AQ1167">
            <v>-6818.1818181818171</v>
          </cell>
          <cell r="AR1167">
            <v>0</v>
          </cell>
          <cell r="AS1167">
            <v>0</v>
          </cell>
          <cell r="AT1167" t="str">
            <v/>
          </cell>
          <cell r="AU1167">
            <v>0</v>
          </cell>
          <cell r="AV1167">
            <v>0</v>
          </cell>
          <cell r="AW1167">
            <v>0</v>
          </cell>
        </row>
        <row r="1168">
          <cell r="Z1168" t="str">
            <v>ELHEBF5828GY</v>
          </cell>
          <cell r="AA1168" t="str">
            <v>R1</v>
          </cell>
          <cell r="AB1168">
            <v>1</v>
          </cell>
          <cell r="AC1168">
            <v>0</v>
          </cell>
          <cell r="AD1168">
            <v>1</v>
          </cell>
          <cell r="AE1168" t="str">
            <v>FRE</v>
          </cell>
          <cell r="AF1168">
            <v>100</v>
          </cell>
          <cell r="AG1168" t="str">
            <v>FOREMOST</v>
          </cell>
          <cell r="AH1168">
            <v>27</v>
          </cell>
          <cell r="AI1168">
            <v>27</v>
          </cell>
          <cell r="AJ1168" t="str">
            <v>M</v>
          </cell>
          <cell r="AK1168" t="str">
            <v>CN</v>
          </cell>
          <cell r="AL1168">
            <v>1</v>
          </cell>
          <cell r="AM1168">
            <v>45000</v>
          </cell>
          <cell r="AN1168">
            <v>41918</v>
          </cell>
          <cell r="AO1168">
            <v>6818.1818181818171</v>
          </cell>
          <cell r="AP1168">
            <v>0</v>
          </cell>
          <cell r="AQ1168">
            <v>-6818.1818181818171</v>
          </cell>
          <cell r="AR1168">
            <v>0</v>
          </cell>
          <cell r="AS1168">
            <v>0</v>
          </cell>
          <cell r="AT1168" t="str">
            <v/>
          </cell>
          <cell r="AU1168">
            <v>0</v>
          </cell>
          <cell r="AV1168">
            <v>0</v>
          </cell>
          <cell r="AW1168">
            <v>0</v>
          </cell>
        </row>
        <row r="1169">
          <cell r="Z1169" t="str">
            <v>ELHEBF5828MT</v>
          </cell>
          <cell r="AA1169" t="str">
            <v>R1</v>
          </cell>
          <cell r="AB1169">
            <v>1</v>
          </cell>
          <cell r="AC1169">
            <v>0</v>
          </cell>
          <cell r="AD1169">
            <v>1</v>
          </cell>
          <cell r="AE1169" t="str">
            <v>FRE</v>
          </cell>
          <cell r="AF1169">
            <v>100</v>
          </cell>
          <cell r="AG1169" t="str">
            <v>FOREMOST</v>
          </cell>
          <cell r="AH1169">
            <v>27</v>
          </cell>
          <cell r="AI1169">
            <v>27</v>
          </cell>
          <cell r="AJ1169" t="str">
            <v>M</v>
          </cell>
          <cell r="AK1169" t="str">
            <v>CN</v>
          </cell>
          <cell r="AL1169">
            <v>1</v>
          </cell>
          <cell r="AM1169">
            <v>45000</v>
          </cell>
          <cell r="AN1169">
            <v>41918</v>
          </cell>
          <cell r="AO1169">
            <v>6818.1818181818171</v>
          </cell>
          <cell r="AP1169">
            <v>0</v>
          </cell>
          <cell r="AQ1169">
            <v>-6818.1818181818171</v>
          </cell>
          <cell r="AR1169">
            <v>0</v>
          </cell>
          <cell r="AS1169">
            <v>0</v>
          </cell>
          <cell r="AT1169" t="str">
            <v/>
          </cell>
          <cell r="AU1169">
            <v>0</v>
          </cell>
          <cell r="AV1169">
            <v>0</v>
          </cell>
          <cell r="AW1169">
            <v>0</v>
          </cell>
        </row>
        <row r="1170">
          <cell r="Z1170" t="str">
            <v>ELHEBF5829BL</v>
          </cell>
          <cell r="AA1170" t="str">
            <v>R1</v>
          </cell>
          <cell r="AB1170">
            <v>1</v>
          </cell>
          <cell r="AC1170">
            <v>0</v>
          </cell>
          <cell r="AD1170">
            <v>1</v>
          </cell>
          <cell r="AE1170" t="str">
            <v>FRE</v>
          </cell>
          <cell r="AF1170">
            <v>50</v>
          </cell>
          <cell r="AG1170" t="str">
            <v>FOREMOST</v>
          </cell>
          <cell r="AH1170">
            <v>27</v>
          </cell>
          <cell r="AI1170">
            <v>27</v>
          </cell>
          <cell r="AJ1170" t="str">
            <v>M</v>
          </cell>
          <cell r="AK1170" t="str">
            <v>CN</v>
          </cell>
          <cell r="AL1170">
            <v>1</v>
          </cell>
          <cell r="AM1170">
            <v>43000</v>
          </cell>
          <cell r="AN1170">
            <v>41918</v>
          </cell>
          <cell r="AO1170">
            <v>6515.151515151515</v>
          </cell>
          <cell r="AP1170">
            <v>0</v>
          </cell>
          <cell r="AQ1170">
            <v>-6515.151515151515</v>
          </cell>
          <cell r="AR1170">
            <v>0</v>
          </cell>
          <cell r="AS1170">
            <v>0</v>
          </cell>
          <cell r="AT1170" t="str">
            <v/>
          </cell>
          <cell r="AU1170">
            <v>0</v>
          </cell>
          <cell r="AV1170">
            <v>0</v>
          </cell>
          <cell r="AW1170">
            <v>0</v>
          </cell>
        </row>
        <row r="1171">
          <cell r="Z1171" t="str">
            <v>ELHEBF5829MT</v>
          </cell>
          <cell r="AA1171" t="str">
            <v>R1</v>
          </cell>
          <cell r="AB1171">
            <v>1</v>
          </cell>
          <cell r="AC1171">
            <v>0</v>
          </cell>
          <cell r="AD1171">
            <v>1</v>
          </cell>
          <cell r="AE1171" t="str">
            <v>FRE</v>
          </cell>
          <cell r="AF1171">
            <v>50</v>
          </cell>
          <cell r="AG1171" t="str">
            <v>FOREMOST</v>
          </cell>
          <cell r="AH1171">
            <v>27</v>
          </cell>
          <cell r="AI1171">
            <v>27</v>
          </cell>
          <cell r="AJ1171" t="str">
            <v>M</v>
          </cell>
          <cell r="AK1171" t="str">
            <v>CN</v>
          </cell>
          <cell r="AL1171">
            <v>1</v>
          </cell>
          <cell r="AM1171">
            <v>43000</v>
          </cell>
          <cell r="AN1171">
            <v>41918</v>
          </cell>
          <cell r="AO1171">
            <v>6515.151515151515</v>
          </cell>
          <cell r="AP1171">
            <v>0</v>
          </cell>
          <cell r="AQ1171">
            <v>-6515.151515151515</v>
          </cell>
          <cell r="AR1171">
            <v>0</v>
          </cell>
          <cell r="AS1171">
            <v>0</v>
          </cell>
          <cell r="AT1171" t="str">
            <v/>
          </cell>
          <cell r="AU1171">
            <v>0</v>
          </cell>
          <cell r="AV1171">
            <v>0</v>
          </cell>
          <cell r="AW1171">
            <v>0</v>
          </cell>
        </row>
        <row r="1172">
          <cell r="Z1172" t="str">
            <v>ELHEBF5829NY</v>
          </cell>
          <cell r="AA1172" t="str">
            <v>R1</v>
          </cell>
          <cell r="AB1172">
            <v>1</v>
          </cell>
          <cell r="AC1172">
            <v>0</v>
          </cell>
          <cell r="AD1172">
            <v>1</v>
          </cell>
          <cell r="AE1172" t="str">
            <v>FRE</v>
          </cell>
          <cell r="AF1172">
            <v>50</v>
          </cell>
          <cell r="AG1172" t="str">
            <v>FOREMOST</v>
          </cell>
          <cell r="AH1172">
            <v>27</v>
          </cell>
          <cell r="AI1172">
            <v>27</v>
          </cell>
          <cell r="AJ1172" t="str">
            <v>M</v>
          </cell>
          <cell r="AK1172" t="str">
            <v>CN</v>
          </cell>
          <cell r="AL1172">
            <v>1</v>
          </cell>
          <cell r="AM1172">
            <v>43000</v>
          </cell>
          <cell r="AN1172">
            <v>41918</v>
          </cell>
          <cell r="AO1172">
            <v>6515.151515151515</v>
          </cell>
          <cell r="AP1172">
            <v>0</v>
          </cell>
          <cell r="AQ1172">
            <v>-6515.151515151515</v>
          </cell>
          <cell r="AR1172">
            <v>0</v>
          </cell>
          <cell r="AS1172">
            <v>0</v>
          </cell>
          <cell r="AT1172" t="str">
            <v/>
          </cell>
          <cell r="AU1172">
            <v>0</v>
          </cell>
          <cell r="AV1172">
            <v>0</v>
          </cell>
          <cell r="AW1172">
            <v>0</v>
          </cell>
        </row>
        <row r="1173">
          <cell r="Z1173" t="str">
            <v>ELHEBF5830BL</v>
          </cell>
          <cell r="AA1173" t="str">
            <v>R1</v>
          </cell>
          <cell r="AB1173">
            <v>1</v>
          </cell>
          <cell r="AC1173">
            <v>0</v>
          </cell>
          <cell r="AD1173">
            <v>1</v>
          </cell>
          <cell r="AE1173" t="str">
            <v>FRE</v>
          </cell>
          <cell r="AF1173">
            <v>50</v>
          </cell>
          <cell r="AG1173" t="str">
            <v>FOREMOST</v>
          </cell>
          <cell r="AH1173">
            <v>27</v>
          </cell>
          <cell r="AI1173">
            <v>27</v>
          </cell>
          <cell r="AJ1173" t="str">
            <v>M</v>
          </cell>
          <cell r="AK1173" t="str">
            <v>CN</v>
          </cell>
          <cell r="AL1173">
            <v>1</v>
          </cell>
          <cell r="AM1173">
            <v>45000</v>
          </cell>
          <cell r="AN1173">
            <v>41918</v>
          </cell>
          <cell r="AO1173">
            <v>6818.1818181818171</v>
          </cell>
          <cell r="AP1173">
            <v>0</v>
          </cell>
          <cell r="AQ1173">
            <v>-6818.1818181818171</v>
          </cell>
          <cell r="AR1173">
            <v>0</v>
          </cell>
          <cell r="AS1173">
            <v>0</v>
          </cell>
          <cell r="AT1173" t="str">
            <v/>
          </cell>
          <cell r="AU1173">
            <v>0</v>
          </cell>
          <cell r="AV1173">
            <v>0</v>
          </cell>
          <cell r="AW1173">
            <v>0</v>
          </cell>
        </row>
        <row r="1174">
          <cell r="Z1174" t="str">
            <v>ELHEBF5840PK</v>
          </cell>
          <cell r="AA1174" t="str">
            <v>R1</v>
          </cell>
          <cell r="AB1174">
            <v>1</v>
          </cell>
          <cell r="AC1174">
            <v>0</v>
          </cell>
          <cell r="AD1174">
            <v>1</v>
          </cell>
          <cell r="AE1174" t="str">
            <v>FRE</v>
          </cell>
          <cell r="AF1174">
            <v>50</v>
          </cell>
          <cell r="AG1174" t="str">
            <v>FOREMOST</v>
          </cell>
          <cell r="AH1174">
            <v>27</v>
          </cell>
          <cell r="AI1174">
            <v>27</v>
          </cell>
          <cell r="AJ1174" t="str">
            <v>M</v>
          </cell>
          <cell r="AK1174" t="str">
            <v>CN</v>
          </cell>
          <cell r="AL1174">
            <v>1</v>
          </cell>
          <cell r="AM1174">
            <v>45000</v>
          </cell>
          <cell r="AN1174">
            <v>41918</v>
          </cell>
          <cell r="AO1174">
            <v>6818.1818181818171</v>
          </cell>
          <cell r="AP1174">
            <v>0</v>
          </cell>
          <cell r="AQ1174">
            <v>-6818.1818181818171</v>
          </cell>
          <cell r="AR1174">
            <v>0</v>
          </cell>
          <cell r="AS1174">
            <v>0</v>
          </cell>
          <cell r="AT1174" t="str">
            <v/>
          </cell>
          <cell r="AU1174">
            <v>0</v>
          </cell>
          <cell r="AV1174">
            <v>0</v>
          </cell>
          <cell r="AW1174">
            <v>0</v>
          </cell>
        </row>
        <row r="1175">
          <cell r="Z1175" t="str">
            <v>ELHTPF5608BU</v>
          </cell>
          <cell r="AA1175" t="str">
            <v>R1</v>
          </cell>
          <cell r="AB1175">
            <v>1</v>
          </cell>
          <cell r="AC1175">
            <v>0</v>
          </cell>
          <cell r="AD1175">
            <v>1</v>
          </cell>
          <cell r="AE1175" t="str">
            <v>FRE</v>
          </cell>
          <cell r="AF1175">
            <v>200</v>
          </cell>
          <cell r="AG1175" t="str">
            <v>FOREMOST</v>
          </cell>
          <cell r="AH1175">
            <v>27</v>
          </cell>
          <cell r="AI1175">
            <v>27</v>
          </cell>
          <cell r="AJ1175" t="str">
            <v>M</v>
          </cell>
          <cell r="AK1175" t="str">
            <v>CN</v>
          </cell>
          <cell r="AL1175">
            <v>1</v>
          </cell>
          <cell r="AM1175">
            <v>49000</v>
          </cell>
          <cell r="AN1175">
            <v>41918</v>
          </cell>
          <cell r="AO1175">
            <v>7424.242424242424</v>
          </cell>
          <cell r="AP1175">
            <v>0</v>
          </cell>
          <cell r="AQ1175">
            <v>-7424.242424242424</v>
          </cell>
          <cell r="AR1175">
            <v>0</v>
          </cell>
          <cell r="AS1175">
            <v>0</v>
          </cell>
          <cell r="AT1175" t="str">
            <v/>
          </cell>
          <cell r="AU1175">
            <v>0</v>
          </cell>
          <cell r="AV1175">
            <v>0</v>
          </cell>
          <cell r="AW1175">
            <v>0</v>
          </cell>
        </row>
        <row r="1176">
          <cell r="Z1176" t="str">
            <v>ELHTPF5648NY</v>
          </cell>
          <cell r="AA1176" t="str">
            <v>R1</v>
          </cell>
          <cell r="AB1176">
            <v>1</v>
          </cell>
          <cell r="AC1176">
            <v>0</v>
          </cell>
          <cell r="AD1176">
            <v>1</v>
          </cell>
          <cell r="AE1176" t="str">
            <v>FRE</v>
          </cell>
          <cell r="AF1176">
            <v>200</v>
          </cell>
          <cell r="AG1176" t="str">
            <v>FOREMOST</v>
          </cell>
          <cell r="AH1176">
            <v>27</v>
          </cell>
          <cell r="AI1176">
            <v>27</v>
          </cell>
          <cell r="AJ1176" t="str">
            <v>M</v>
          </cell>
          <cell r="AK1176" t="str">
            <v>CN</v>
          </cell>
          <cell r="AL1176">
            <v>1</v>
          </cell>
          <cell r="AM1176">
            <v>59000</v>
          </cell>
          <cell r="AN1176">
            <v>41918</v>
          </cell>
          <cell r="AO1176">
            <v>8939.3939393939381</v>
          </cell>
          <cell r="AP1176">
            <v>0</v>
          </cell>
          <cell r="AQ1176">
            <v>-8939.3939393939381</v>
          </cell>
          <cell r="AR1176">
            <v>0</v>
          </cell>
          <cell r="AS1176">
            <v>0</v>
          </cell>
          <cell r="AT1176" t="str">
            <v/>
          </cell>
          <cell r="AU1176">
            <v>0</v>
          </cell>
          <cell r="AV1176">
            <v>0</v>
          </cell>
          <cell r="AW1176">
            <v>0</v>
          </cell>
        </row>
        <row r="1177">
          <cell r="Z1177" t="str">
            <v>ELHTPF5648PK</v>
          </cell>
          <cell r="AA1177" t="str">
            <v>R1</v>
          </cell>
          <cell r="AB1177">
            <v>1</v>
          </cell>
          <cell r="AC1177">
            <v>0</v>
          </cell>
          <cell r="AD1177">
            <v>1</v>
          </cell>
          <cell r="AE1177" t="str">
            <v>FRE</v>
          </cell>
          <cell r="AF1177">
            <v>235</v>
          </cell>
          <cell r="AG1177" t="str">
            <v>FOREMOST</v>
          </cell>
          <cell r="AH1177">
            <v>27</v>
          </cell>
          <cell r="AI1177">
            <v>27</v>
          </cell>
          <cell r="AJ1177" t="str">
            <v>M</v>
          </cell>
          <cell r="AK1177" t="str">
            <v>CN</v>
          </cell>
          <cell r="AL1177">
            <v>1</v>
          </cell>
          <cell r="AM1177">
            <v>59000</v>
          </cell>
          <cell r="AN1177">
            <v>41918</v>
          </cell>
          <cell r="AO1177">
            <v>8939.3939393939381</v>
          </cell>
          <cell r="AP1177">
            <v>0</v>
          </cell>
          <cell r="AQ1177">
            <v>-8939.3939393939381</v>
          </cell>
          <cell r="AR1177">
            <v>0</v>
          </cell>
          <cell r="AS1177">
            <v>0</v>
          </cell>
          <cell r="AT1177" t="str">
            <v/>
          </cell>
          <cell r="AU1177">
            <v>0</v>
          </cell>
          <cell r="AV1177">
            <v>0</v>
          </cell>
          <cell r="AW1177">
            <v>0</v>
          </cell>
        </row>
        <row r="1178">
          <cell r="Z1178" t="str">
            <v>ELHTPF5824NY</v>
          </cell>
          <cell r="AA1178" t="str">
            <v>R1</v>
          </cell>
          <cell r="AB1178">
            <v>1</v>
          </cell>
          <cell r="AC1178">
            <v>0</v>
          </cell>
          <cell r="AD1178">
            <v>1</v>
          </cell>
          <cell r="AE1178" t="str">
            <v>FRE</v>
          </cell>
          <cell r="AF1178">
            <v>76</v>
          </cell>
          <cell r="AG1178" t="str">
            <v>FOREMOST</v>
          </cell>
          <cell r="AH1178">
            <v>27</v>
          </cell>
          <cell r="AI1178">
            <v>27</v>
          </cell>
          <cell r="AJ1178" t="str">
            <v>M</v>
          </cell>
          <cell r="AK1178" t="str">
            <v>CN</v>
          </cell>
          <cell r="AL1178">
            <v>1</v>
          </cell>
          <cell r="AM1178">
            <v>55000</v>
          </cell>
          <cell r="AN1178">
            <v>41918</v>
          </cell>
          <cell r="AO1178">
            <v>8333.3333333333321</v>
          </cell>
          <cell r="AP1178">
            <v>0</v>
          </cell>
          <cell r="AQ1178">
            <v>-8333.3333333333321</v>
          </cell>
          <cell r="AR1178">
            <v>0</v>
          </cell>
          <cell r="AS1178">
            <v>0</v>
          </cell>
          <cell r="AT1178" t="str">
            <v/>
          </cell>
          <cell r="AU1178">
            <v>0</v>
          </cell>
          <cell r="AV1178">
            <v>0</v>
          </cell>
          <cell r="AW1178">
            <v>0</v>
          </cell>
        </row>
        <row r="1179">
          <cell r="Z1179" t="str">
            <v>ELHTPF5831NY</v>
          </cell>
          <cell r="AA1179" t="str">
            <v>R1</v>
          </cell>
          <cell r="AB1179">
            <v>1</v>
          </cell>
          <cell r="AC1179">
            <v>0</v>
          </cell>
          <cell r="AD1179">
            <v>1</v>
          </cell>
          <cell r="AE1179" t="str">
            <v>FRE</v>
          </cell>
          <cell r="AF1179">
            <v>50</v>
          </cell>
          <cell r="AG1179" t="str">
            <v>FOREMOST</v>
          </cell>
          <cell r="AH1179">
            <v>27</v>
          </cell>
          <cell r="AI1179">
            <v>27</v>
          </cell>
          <cell r="AJ1179" t="str">
            <v>M</v>
          </cell>
          <cell r="AK1179" t="str">
            <v>CN</v>
          </cell>
          <cell r="AL1179">
            <v>1</v>
          </cell>
          <cell r="AM1179">
            <v>49000</v>
          </cell>
          <cell r="AN1179">
            <v>41918</v>
          </cell>
          <cell r="AO1179">
            <v>7424.242424242424</v>
          </cell>
          <cell r="AP1179">
            <v>0</v>
          </cell>
          <cell r="AQ1179">
            <v>-7424.242424242424</v>
          </cell>
          <cell r="AR1179">
            <v>0</v>
          </cell>
          <cell r="AS1179">
            <v>0</v>
          </cell>
          <cell r="AT1179" t="str">
            <v/>
          </cell>
          <cell r="AU1179">
            <v>0</v>
          </cell>
          <cell r="AV1179">
            <v>0</v>
          </cell>
          <cell r="AW1179">
            <v>0</v>
          </cell>
        </row>
        <row r="1180">
          <cell r="Z1180" t="str">
            <v>ELHTPF5831OR</v>
          </cell>
          <cell r="AA1180" t="str">
            <v>R1</v>
          </cell>
          <cell r="AB1180">
            <v>1</v>
          </cell>
          <cell r="AC1180">
            <v>0</v>
          </cell>
          <cell r="AD1180">
            <v>1</v>
          </cell>
          <cell r="AE1180" t="str">
            <v>FRE</v>
          </cell>
          <cell r="AF1180">
            <v>50</v>
          </cell>
          <cell r="AG1180" t="str">
            <v>FOREMOST</v>
          </cell>
          <cell r="AH1180">
            <v>27</v>
          </cell>
          <cell r="AI1180">
            <v>27</v>
          </cell>
          <cell r="AJ1180" t="str">
            <v>M</v>
          </cell>
          <cell r="AK1180" t="str">
            <v>CN</v>
          </cell>
          <cell r="AL1180">
            <v>1</v>
          </cell>
          <cell r="AM1180">
            <v>49000</v>
          </cell>
          <cell r="AN1180">
            <v>41918</v>
          </cell>
          <cell r="AO1180">
            <v>7424.242424242424</v>
          </cell>
          <cell r="AP1180">
            <v>0</v>
          </cell>
          <cell r="AQ1180">
            <v>-7424.242424242424</v>
          </cell>
          <cell r="AR1180">
            <v>0</v>
          </cell>
          <cell r="AS1180">
            <v>0</v>
          </cell>
          <cell r="AT1180" t="str">
            <v/>
          </cell>
          <cell r="AU1180">
            <v>0</v>
          </cell>
          <cell r="AV1180">
            <v>0</v>
          </cell>
          <cell r="AW1180">
            <v>0</v>
          </cell>
        </row>
        <row r="1181">
          <cell r="Z1181" t="str">
            <v>ELHVBF5822OR</v>
          </cell>
          <cell r="AA1181" t="str">
            <v>R1</v>
          </cell>
          <cell r="AB1181">
            <v>1</v>
          </cell>
          <cell r="AC1181">
            <v>0</v>
          </cell>
          <cell r="AD1181">
            <v>1</v>
          </cell>
          <cell r="AE1181" t="str">
            <v>FRE</v>
          </cell>
          <cell r="AF1181">
            <v>100</v>
          </cell>
          <cell r="AG1181" t="str">
            <v>FOREMOST</v>
          </cell>
          <cell r="AH1181">
            <v>27</v>
          </cell>
          <cell r="AI1181">
            <v>27</v>
          </cell>
          <cell r="AJ1181" t="str">
            <v>M</v>
          </cell>
          <cell r="AK1181" t="str">
            <v>CN</v>
          </cell>
          <cell r="AL1181">
            <v>1</v>
          </cell>
          <cell r="AM1181">
            <v>45000</v>
          </cell>
          <cell r="AN1181">
            <v>41918</v>
          </cell>
          <cell r="AO1181">
            <v>6818.1818181818171</v>
          </cell>
          <cell r="AP1181">
            <v>0</v>
          </cell>
          <cell r="AQ1181">
            <v>-6818.1818181818171</v>
          </cell>
          <cell r="AR1181">
            <v>0</v>
          </cell>
          <cell r="AS1181">
            <v>0</v>
          </cell>
          <cell r="AT1181" t="str">
            <v/>
          </cell>
          <cell r="AU1181">
            <v>0</v>
          </cell>
          <cell r="AV1181">
            <v>0</v>
          </cell>
          <cell r="AW1181">
            <v>0</v>
          </cell>
        </row>
        <row r="1182">
          <cell r="Z1182" t="str">
            <v/>
          </cell>
          <cell r="AA1182" t="str">
            <v>R1</v>
          </cell>
          <cell r="AB1182">
            <v>21</v>
          </cell>
          <cell r="AC1182">
            <v>0</v>
          </cell>
          <cell r="AD1182">
            <v>1</v>
          </cell>
          <cell r="AI1182" t="str">
            <v/>
          </cell>
          <cell r="AL1182" t="str">
            <v/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 t="str">
            <v/>
          </cell>
          <cell r="AU1182">
            <v>0</v>
          </cell>
          <cell r="AV1182">
            <v>0</v>
          </cell>
          <cell r="AW1182">
            <v>0</v>
          </cell>
        </row>
        <row r="1183">
          <cell r="Z1183" t="str">
            <v>ELHERF5644RE</v>
          </cell>
          <cell r="AA1183" t="str">
            <v>R1</v>
          </cell>
          <cell r="AB1183">
            <v>1</v>
          </cell>
          <cell r="AC1183">
            <v>0</v>
          </cell>
          <cell r="AD1183">
            <v>1</v>
          </cell>
          <cell r="AE1183" t="str">
            <v>FRE</v>
          </cell>
          <cell r="AF1183">
            <v>8</v>
          </cell>
          <cell r="AG1183" t="str">
            <v>동일모자</v>
          </cell>
          <cell r="AH1183">
            <v>25</v>
          </cell>
          <cell r="AI1183">
            <v>25</v>
          </cell>
          <cell r="AJ1183" t="str">
            <v>M</v>
          </cell>
          <cell r="AK1183" t="str">
            <v>CN</v>
          </cell>
          <cell r="AL1183">
            <v>1</v>
          </cell>
          <cell r="AM1183">
            <v>63000</v>
          </cell>
          <cell r="AN1183">
            <v>41918</v>
          </cell>
          <cell r="AO1183">
            <v>9545.4545454545441</v>
          </cell>
          <cell r="AP1183">
            <v>0</v>
          </cell>
          <cell r="AQ1183">
            <v>-9545.4545454545441</v>
          </cell>
          <cell r="AR1183">
            <v>0</v>
          </cell>
          <cell r="AS1183">
            <v>0</v>
          </cell>
          <cell r="AT1183" t="str">
            <v/>
          </cell>
          <cell r="AU1183">
            <v>0</v>
          </cell>
          <cell r="AV1183">
            <v>0</v>
          </cell>
          <cell r="AW1183">
            <v>0</v>
          </cell>
        </row>
        <row r="1184">
          <cell r="Z1184" t="str">
            <v>ELHERF5645BK</v>
          </cell>
          <cell r="AA1184" t="str">
            <v>R1</v>
          </cell>
          <cell r="AB1184">
            <v>1</v>
          </cell>
          <cell r="AC1184">
            <v>0</v>
          </cell>
          <cell r="AD1184">
            <v>1</v>
          </cell>
          <cell r="AE1184" t="str">
            <v>FRE</v>
          </cell>
          <cell r="AF1184">
            <v>134</v>
          </cell>
          <cell r="AG1184" t="str">
            <v>동일모자</v>
          </cell>
          <cell r="AH1184">
            <v>25</v>
          </cell>
          <cell r="AI1184">
            <v>25</v>
          </cell>
          <cell r="AJ1184" t="str">
            <v>M</v>
          </cell>
          <cell r="AK1184" t="str">
            <v>CN</v>
          </cell>
          <cell r="AL1184">
            <v>1</v>
          </cell>
          <cell r="AM1184">
            <v>63000</v>
          </cell>
          <cell r="AN1184">
            <v>41918</v>
          </cell>
          <cell r="AO1184">
            <v>9545.4545454545441</v>
          </cell>
          <cell r="AP1184">
            <v>0</v>
          </cell>
          <cell r="AQ1184">
            <v>-9545.4545454545441</v>
          </cell>
          <cell r="AR1184">
            <v>0</v>
          </cell>
          <cell r="AS1184">
            <v>0</v>
          </cell>
          <cell r="AT1184" t="str">
            <v/>
          </cell>
          <cell r="AU1184">
            <v>0</v>
          </cell>
          <cell r="AV1184">
            <v>0</v>
          </cell>
          <cell r="AW1184">
            <v>0</v>
          </cell>
        </row>
        <row r="1185">
          <cell r="Z1185" t="str">
            <v>ELHERF5832GY</v>
          </cell>
          <cell r="AA1185" t="str">
            <v>R1</v>
          </cell>
          <cell r="AB1185">
            <v>1</v>
          </cell>
          <cell r="AC1185">
            <v>0</v>
          </cell>
          <cell r="AD1185">
            <v>1</v>
          </cell>
          <cell r="AE1185" t="str">
            <v>FRE</v>
          </cell>
          <cell r="AF1185">
            <v>56</v>
          </cell>
          <cell r="AG1185" t="str">
            <v>동일모자</v>
          </cell>
          <cell r="AH1185">
            <v>25</v>
          </cell>
          <cell r="AI1185">
            <v>25</v>
          </cell>
          <cell r="AJ1185" t="str">
            <v>M</v>
          </cell>
          <cell r="AK1185" t="str">
            <v>CN</v>
          </cell>
          <cell r="AL1185">
            <v>1</v>
          </cell>
          <cell r="AM1185">
            <v>65000</v>
          </cell>
          <cell r="AN1185">
            <v>41918</v>
          </cell>
          <cell r="AO1185">
            <v>9848.484848484848</v>
          </cell>
          <cell r="AP1185">
            <v>0</v>
          </cell>
          <cell r="AQ1185">
            <v>-9848.484848484848</v>
          </cell>
          <cell r="AR1185">
            <v>0</v>
          </cell>
          <cell r="AS1185">
            <v>0</v>
          </cell>
          <cell r="AT1185" t="str">
            <v/>
          </cell>
          <cell r="AU1185">
            <v>0</v>
          </cell>
          <cell r="AV1185">
            <v>0</v>
          </cell>
          <cell r="AW1185">
            <v>0</v>
          </cell>
        </row>
        <row r="1186">
          <cell r="Z1186" t="str">
            <v>ELHERF5833NY</v>
          </cell>
          <cell r="AA1186" t="str">
            <v>R1</v>
          </cell>
          <cell r="AB1186">
            <v>1</v>
          </cell>
          <cell r="AC1186">
            <v>0</v>
          </cell>
          <cell r="AD1186">
            <v>1</v>
          </cell>
          <cell r="AE1186" t="str">
            <v>FRE</v>
          </cell>
          <cell r="AF1186">
            <v>100</v>
          </cell>
          <cell r="AG1186" t="str">
            <v>동일모자</v>
          </cell>
          <cell r="AH1186">
            <v>25</v>
          </cell>
          <cell r="AI1186">
            <v>25</v>
          </cell>
          <cell r="AJ1186" t="str">
            <v>M</v>
          </cell>
          <cell r="AK1186" t="str">
            <v>CN</v>
          </cell>
          <cell r="AL1186">
            <v>1</v>
          </cell>
          <cell r="AM1186">
            <v>55000</v>
          </cell>
          <cell r="AN1186">
            <v>41918</v>
          </cell>
          <cell r="AO1186">
            <v>8333.3333333333321</v>
          </cell>
          <cell r="AP1186">
            <v>0</v>
          </cell>
          <cell r="AQ1186">
            <v>-8333.3333333333321</v>
          </cell>
          <cell r="AR1186">
            <v>0</v>
          </cell>
          <cell r="AS1186">
            <v>0</v>
          </cell>
          <cell r="AT1186" t="str">
            <v/>
          </cell>
          <cell r="AU1186">
            <v>0</v>
          </cell>
          <cell r="AV1186">
            <v>0</v>
          </cell>
          <cell r="AW1186">
            <v>0</v>
          </cell>
        </row>
        <row r="1187">
          <cell r="Z1187" t="str">
            <v>ELHERF5834YE</v>
          </cell>
          <cell r="AA1187" t="str">
            <v>R1</v>
          </cell>
          <cell r="AB1187">
            <v>1</v>
          </cell>
          <cell r="AC1187">
            <v>0</v>
          </cell>
          <cell r="AD1187">
            <v>1</v>
          </cell>
          <cell r="AE1187" t="str">
            <v>FRE</v>
          </cell>
          <cell r="AF1187">
            <v>100</v>
          </cell>
          <cell r="AG1187" t="str">
            <v>동일모자</v>
          </cell>
          <cell r="AH1187">
            <v>25</v>
          </cell>
          <cell r="AI1187">
            <v>25</v>
          </cell>
          <cell r="AJ1187" t="str">
            <v>M</v>
          </cell>
          <cell r="AK1187" t="str">
            <v>CN</v>
          </cell>
          <cell r="AL1187">
            <v>1</v>
          </cell>
          <cell r="AM1187">
            <v>55000</v>
          </cell>
          <cell r="AN1187">
            <v>41918</v>
          </cell>
          <cell r="AO1187">
            <v>8333.3333333333321</v>
          </cell>
          <cell r="AP1187">
            <v>0</v>
          </cell>
          <cell r="AQ1187">
            <v>-8333.3333333333321</v>
          </cell>
          <cell r="AR1187">
            <v>0</v>
          </cell>
          <cell r="AS1187">
            <v>0</v>
          </cell>
          <cell r="AT1187" t="str">
            <v/>
          </cell>
          <cell r="AU1187">
            <v>0</v>
          </cell>
          <cell r="AV1187">
            <v>0</v>
          </cell>
          <cell r="AW1187">
            <v>0</v>
          </cell>
        </row>
        <row r="1188">
          <cell r="Z1188" t="str">
            <v/>
          </cell>
          <cell r="AA1188" t="str">
            <v>R1</v>
          </cell>
          <cell r="AB1188">
            <v>5</v>
          </cell>
          <cell r="AC1188">
            <v>0</v>
          </cell>
          <cell r="AD1188">
            <v>1</v>
          </cell>
          <cell r="AI1188" t="str">
            <v/>
          </cell>
          <cell r="AL1188" t="str">
            <v/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 t="str">
            <v/>
          </cell>
          <cell r="AU1188">
            <v>0</v>
          </cell>
          <cell r="AV1188">
            <v>0</v>
          </cell>
          <cell r="AW1188">
            <v>0</v>
          </cell>
        </row>
        <row r="1189">
          <cell r="Z1189" t="str">
            <v>ELHERF5810PK</v>
          </cell>
          <cell r="AA1189" t="str">
            <v>R1</v>
          </cell>
          <cell r="AB1189">
            <v>1</v>
          </cell>
          <cell r="AC1189">
            <v>0</v>
          </cell>
          <cell r="AD1189">
            <v>1</v>
          </cell>
          <cell r="AE1189" t="str">
            <v>FRE</v>
          </cell>
          <cell r="AF1189">
            <v>62</v>
          </cell>
          <cell r="AG1189" t="str">
            <v>성진</v>
          </cell>
          <cell r="AH1189">
            <v>17</v>
          </cell>
          <cell r="AI1189">
            <v>17</v>
          </cell>
          <cell r="AJ1189" t="str">
            <v>M</v>
          </cell>
          <cell r="AK1189" t="str">
            <v>CN</v>
          </cell>
          <cell r="AL1189">
            <v>1</v>
          </cell>
          <cell r="AM1189">
            <v>55000</v>
          </cell>
          <cell r="AN1189">
            <v>41918</v>
          </cell>
          <cell r="AO1189">
            <v>8333.3333333333321</v>
          </cell>
          <cell r="AP1189">
            <v>0</v>
          </cell>
          <cell r="AQ1189">
            <v>-8333.3333333333321</v>
          </cell>
          <cell r="AR1189">
            <v>0</v>
          </cell>
          <cell r="AS1189">
            <v>0</v>
          </cell>
          <cell r="AT1189" t="str">
            <v/>
          </cell>
          <cell r="AU1189">
            <v>0</v>
          </cell>
          <cell r="AV1189">
            <v>0</v>
          </cell>
          <cell r="AW1189">
            <v>0</v>
          </cell>
        </row>
        <row r="1190">
          <cell r="Z1190" t="str">
            <v>ELHERF5810YE</v>
          </cell>
          <cell r="AA1190" t="str">
            <v>R1</v>
          </cell>
          <cell r="AB1190">
            <v>1</v>
          </cell>
          <cell r="AC1190">
            <v>0</v>
          </cell>
          <cell r="AD1190">
            <v>1</v>
          </cell>
          <cell r="AE1190" t="str">
            <v>FRE</v>
          </cell>
          <cell r="AF1190">
            <v>100</v>
          </cell>
          <cell r="AG1190" t="str">
            <v>성진</v>
          </cell>
          <cell r="AH1190">
            <v>17</v>
          </cell>
          <cell r="AI1190">
            <v>17</v>
          </cell>
          <cell r="AJ1190" t="str">
            <v>M</v>
          </cell>
          <cell r="AK1190" t="str">
            <v>CN</v>
          </cell>
          <cell r="AL1190">
            <v>1</v>
          </cell>
          <cell r="AM1190">
            <v>55000</v>
          </cell>
          <cell r="AN1190">
            <v>41918</v>
          </cell>
          <cell r="AO1190">
            <v>8333.3333333333321</v>
          </cell>
          <cell r="AP1190">
            <v>0</v>
          </cell>
          <cell r="AQ1190">
            <v>-8333.3333333333321</v>
          </cell>
          <cell r="AR1190">
            <v>0</v>
          </cell>
          <cell r="AS1190">
            <v>0</v>
          </cell>
          <cell r="AT1190" t="str">
            <v/>
          </cell>
          <cell r="AU1190">
            <v>0</v>
          </cell>
          <cell r="AV1190">
            <v>0</v>
          </cell>
          <cell r="AW1190">
            <v>0</v>
          </cell>
        </row>
        <row r="1191">
          <cell r="Z1191" t="str">
            <v/>
          </cell>
          <cell r="AA1191" t="str">
            <v>R1</v>
          </cell>
          <cell r="AB1191">
            <v>2</v>
          </cell>
          <cell r="AC1191">
            <v>0</v>
          </cell>
          <cell r="AD1191">
            <v>1</v>
          </cell>
          <cell r="AI1191" t="str">
            <v/>
          </cell>
          <cell r="AL1191" t="str">
            <v/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 t="str">
            <v/>
          </cell>
          <cell r="AU1191">
            <v>0</v>
          </cell>
          <cell r="AV1191">
            <v>0</v>
          </cell>
          <cell r="AW1191">
            <v>0</v>
          </cell>
        </row>
        <row r="1192">
          <cell r="Z1192" t="str">
            <v>ELHERF5816BL</v>
          </cell>
          <cell r="AA1192" t="str">
            <v>R1</v>
          </cell>
          <cell r="AB1192">
            <v>1</v>
          </cell>
          <cell r="AC1192">
            <v>0</v>
          </cell>
          <cell r="AD1192">
            <v>1</v>
          </cell>
          <cell r="AE1192" t="str">
            <v>FRE</v>
          </cell>
          <cell r="AF1192">
            <v>50</v>
          </cell>
          <cell r="AG1192" t="str">
            <v>캡보이</v>
          </cell>
          <cell r="AH1192">
            <v>5</v>
          </cell>
          <cell r="AI1192" t="str">
            <v>05</v>
          </cell>
          <cell r="AJ1192" t="str">
            <v>M</v>
          </cell>
          <cell r="AK1192" t="str">
            <v>KR</v>
          </cell>
          <cell r="AL1192">
            <v>2</v>
          </cell>
          <cell r="AM1192">
            <v>65000</v>
          </cell>
          <cell r="AN1192">
            <v>41918</v>
          </cell>
          <cell r="AO1192">
            <v>14772.727272727272</v>
          </cell>
          <cell r="AP1192">
            <v>0</v>
          </cell>
          <cell r="AQ1192">
            <v>-14772.727272727272</v>
          </cell>
          <cell r="AR1192">
            <v>0</v>
          </cell>
          <cell r="AS1192">
            <v>0</v>
          </cell>
          <cell r="AT1192" t="str">
            <v/>
          </cell>
          <cell r="AU1192">
            <v>0</v>
          </cell>
          <cell r="AV1192">
            <v>0</v>
          </cell>
          <cell r="AW1192">
            <v>0</v>
          </cell>
        </row>
        <row r="1193">
          <cell r="Z1193" t="str">
            <v>ELHFIF5647BK</v>
          </cell>
          <cell r="AA1193" t="str">
            <v>R1</v>
          </cell>
          <cell r="AB1193">
            <v>1</v>
          </cell>
          <cell r="AC1193">
            <v>0</v>
          </cell>
          <cell r="AD1193">
            <v>1</v>
          </cell>
          <cell r="AE1193" t="str">
            <v>FRE</v>
          </cell>
          <cell r="AF1193">
            <v>100</v>
          </cell>
          <cell r="AG1193" t="str">
            <v>캡보이</v>
          </cell>
          <cell r="AH1193">
            <v>5</v>
          </cell>
          <cell r="AI1193" t="str">
            <v>05</v>
          </cell>
          <cell r="AJ1193" t="str">
            <v>M</v>
          </cell>
          <cell r="AK1193" t="str">
            <v>KR</v>
          </cell>
          <cell r="AL1193">
            <v>2</v>
          </cell>
          <cell r="AM1193">
            <v>53000</v>
          </cell>
          <cell r="AN1193">
            <v>41918</v>
          </cell>
          <cell r="AO1193">
            <v>12045.454545454544</v>
          </cell>
          <cell r="AP1193">
            <v>0</v>
          </cell>
          <cell r="AQ1193">
            <v>-12045.454545454544</v>
          </cell>
          <cell r="AR1193">
            <v>0</v>
          </cell>
          <cell r="AS1193">
            <v>0</v>
          </cell>
          <cell r="AT1193" t="str">
            <v/>
          </cell>
          <cell r="AU1193">
            <v>0</v>
          </cell>
          <cell r="AV1193">
            <v>0</v>
          </cell>
          <cell r="AW1193">
            <v>0</v>
          </cell>
        </row>
        <row r="1194">
          <cell r="Z1194" t="str">
            <v>ELHERF5643GR</v>
          </cell>
          <cell r="AA1194" t="str">
            <v>R1</v>
          </cell>
          <cell r="AB1194">
            <v>1</v>
          </cell>
          <cell r="AC1194">
            <v>0</v>
          </cell>
          <cell r="AD1194">
            <v>1</v>
          </cell>
          <cell r="AE1194" t="str">
            <v>FRE</v>
          </cell>
          <cell r="AF1194">
            <v>120</v>
          </cell>
          <cell r="AG1194" t="str">
            <v>캡보이</v>
          </cell>
          <cell r="AH1194">
            <v>5</v>
          </cell>
          <cell r="AI1194" t="str">
            <v>05</v>
          </cell>
          <cell r="AJ1194" t="str">
            <v>M</v>
          </cell>
          <cell r="AK1194" t="str">
            <v>KR</v>
          </cell>
          <cell r="AL1194">
            <v>2</v>
          </cell>
          <cell r="AM1194">
            <v>63000</v>
          </cell>
          <cell r="AN1194">
            <v>41918</v>
          </cell>
          <cell r="AO1194">
            <v>14318.181818181816</v>
          </cell>
          <cell r="AP1194">
            <v>0</v>
          </cell>
          <cell r="AQ1194">
            <v>-14318.181818181816</v>
          </cell>
          <cell r="AR1194">
            <v>0</v>
          </cell>
          <cell r="AS1194">
            <v>0</v>
          </cell>
          <cell r="AT1194" t="str">
            <v/>
          </cell>
          <cell r="AU1194">
            <v>0</v>
          </cell>
          <cell r="AV1194">
            <v>0</v>
          </cell>
          <cell r="AW1194">
            <v>0</v>
          </cell>
        </row>
        <row r="1195">
          <cell r="Z1195" t="str">
            <v>ELHERF5652GY</v>
          </cell>
          <cell r="AA1195" t="str">
            <v>R1</v>
          </cell>
          <cell r="AB1195">
            <v>1</v>
          </cell>
          <cell r="AC1195">
            <v>0</v>
          </cell>
          <cell r="AD1195">
            <v>1</v>
          </cell>
          <cell r="AE1195" t="str">
            <v>FRE</v>
          </cell>
          <cell r="AF1195">
            <v>161</v>
          </cell>
          <cell r="AG1195" t="str">
            <v>캡보이</v>
          </cell>
          <cell r="AH1195">
            <v>5</v>
          </cell>
          <cell r="AI1195" t="str">
            <v>05</v>
          </cell>
          <cell r="AJ1195" t="str">
            <v>M</v>
          </cell>
          <cell r="AK1195" t="str">
            <v>KR</v>
          </cell>
          <cell r="AL1195">
            <v>2</v>
          </cell>
          <cell r="AM1195">
            <v>63000</v>
          </cell>
          <cell r="AN1195">
            <v>41918</v>
          </cell>
          <cell r="AO1195">
            <v>14318.181818181816</v>
          </cell>
          <cell r="AP1195">
            <v>0</v>
          </cell>
          <cell r="AQ1195">
            <v>-14318.181818181816</v>
          </cell>
          <cell r="AR1195">
            <v>0</v>
          </cell>
          <cell r="AS1195">
            <v>0</v>
          </cell>
          <cell r="AT1195" t="str">
            <v/>
          </cell>
          <cell r="AU1195">
            <v>0</v>
          </cell>
          <cell r="AV1195">
            <v>0</v>
          </cell>
          <cell r="AW1195">
            <v>0</v>
          </cell>
        </row>
        <row r="1196">
          <cell r="Z1196" t="str">
            <v>ELHERF5664PK</v>
          </cell>
          <cell r="AA1196" t="str">
            <v>R1</v>
          </cell>
          <cell r="AB1196">
            <v>1</v>
          </cell>
          <cell r="AC1196">
            <v>0</v>
          </cell>
          <cell r="AD1196">
            <v>1</v>
          </cell>
          <cell r="AE1196" t="str">
            <v>FRE</v>
          </cell>
          <cell r="AF1196">
            <v>148</v>
          </cell>
          <cell r="AG1196" t="str">
            <v>캡보이</v>
          </cell>
          <cell r="AH1196">
            <v>5</v>
          </cell>
          <cell r="AI1196" t="str">
            <v>05</v>
          </cell>
          <cell r="AJ1196" t="str">
            <v>M</v>
          </cell>
          <cell r="AK1196" t="str">
            <v>KR</v>
          </cell>
          <cell r="AL1196">
            <v>2</v>
          </cell>
          <cell r="AM1196">
            <v>59000</v>
          </cell>
          <cell r="AN1196">
            <v>41918</v>
          </cell>
          <cell r="AO1196">
            <v>13409.090909090908</v>
          </cell>
          <cell r="AP1196">
            <v>0</v>
          </cell>
          <cell r="AQ1196">
            <v>-13409.090909090908</v>
          </cell>
          <cell r="AR1196">
            <v>0</v>
          </cell>
          <cell r="AS1196">
            <v>0</v>
          </cell>
          <cell r="AT1196" t="str">
            <v/>
          </cell>
          <cell r="AU1196">
            <v>0</v>
          </cell>
          <cell r="AV1196">
            <v>0</v>
          </cell>
          <cell r="AW1196">
            <v>0</v>
          </cell>
        </row>
        <row r="1197">
          <cell r="Z1197" t="str">
            <v>ELHERF5665MT</v>
          </cell>
          <cell r="AA1197" t="str">
            <v>R1</v>
          </cell>
          <cell r="AB1197">
            <v>1</v>
          </cell>
          <cell r="AC1197">
            <v>0</v>
          </cell>
          <cell r="AD1197">
            <v>1</v>
          </cell>
          <cell r="AE1197" t="str">
            <v>FRE</v>
          </cell>
          <cell r="AF1197">
            <v>87</v>
          </cell>
          <cell r="AG1197" t="str">
            <v>캡보이</v>
          </cell>
          <cell r="AH1197">
            <v>5</v>
          </cell>
          <cell r="AI1197" t="str">
            <v>05</v>
          </cell>
          <cell r="AJ1197" t="str">
            <v>M</v>
          </cell>
          <cell r="AK1197" t="str">
            <v>KR</v>
          </cell>
          <cell r="AL1197">
            <v>2</v>
          </cell>
          <cell r="AM1197">
            <v>59000</v>
          </cell>
          <cell r="AN1197">
            <v>41918</v>
          </cell>
          <cell r="AO1197">
            <v>13409.090909090908</v>
          </cell>
          <cell r="AP1197">
            <v>0</v>
          </cell>
          <cell r="AQ1197">
            <v>-13409.090909090908</v>
          </cell>
          <cell r="AR1197">
            <v>0</v>
          </cell>
          <cell r="AS1197">
            <v>0</v>
          </cell>
          <cell r="AT1197" t="str">
            <v/>
          </cell>
          <cell r="AU1197">
            <v>0</v>
          </cell>
          <cell r="AV1197">
            <v>0</v>
          </cell>
          <cell r="AW1197">
            <v>0</v>
          </cell>
        </row>
        <row r="1198">
          <cell r="Z1198" t="str">
            <v>ELHFIF5669PP</v>
          </cell>
          <cell r="AA1198" t="str">
            <v>R1</v>
          </cell>
          <cell r="AB1198">
            <v>1</v>
          </cell>
          <cell r="AC1198">
            <v>0</v>
          </cell>
          <cell r="AD1198">
            <v>1</v>
          </cell>
          <cell r="AE1198" t="str">
            <v>FRE</v>
          </cell>
          <cell r="AF1198">
            <v>93</v>
          </cell>
          <cell r="AG1198" t="str">
            <v>캡보이</v>
          </cell>
          <cell r="AH1198">
            <v>5</v>
          </cell>
          <cell r="AI1198" t="str">
            <v>05</v>
          </cell>
          <cell r="AJ1198" t="str">
            <v>M</v>
          </cell>
          <cell r="AK1198" t="str">
            <v>KR</v>
          </cell>
          <cell r="AL1198">
            <v>2</v>
          </cell>
          <cell r="AM1198">
            <v>59000</v>
          </cell>
          <cell r="AN1198">
            <v>41918</v>
          </cell>
          <cell r="AO1198">
            <v>13409.090909090908</v>
          </cell>
          <cell r="AP1198">
            <v>0</v>
          </cell>
          <cell r="AQ1198">
            <v>-13409.090909090908</v>
          </cell>
          <cell r="AR1198">
            <v>0</v>
          </cell>
          <cell r="AS1198">
            <v>0</v>
          </cell>
          <cell r="AT1198" t="str">
            <v/>
          </cell>
          <cell r="AU1198">
            <v>0</v>
          </cell>
          <cell r="AV1198">
            <v>0</v>
          </cell>
          <cell r="AW1198">
            <v>0</v>
          </cell>
        </row>
        <row r="1199">
          <cell r="Z1199" t="str">
            <v/>
          </cell>
          <cell r="AA1199" t="str">
            <v>R1</v>
          </cell>
          <cell r="AB1199">
            <v>7</v>
          </cell>
          <cell r="AC1199">
            <v>0</v>
          </cell>
          <cell r="AD1199">
            <v>1</v>
          </cell>
          <cell r="AI1199" t="str">
            <v/>
          </cell>
          <cell r="AL1199" t="str">
            <v/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 t="str">
            <v/>
          </cell>
          <cell r="AU1199">
            <v>0</v>
          </cell>
          <cell r="AV1199">
            <v>0</v>
          </cell>
          <cell r="AW1199">
            <v>0</v>
          </cell>
        </row>
        <row r="1200">
          <cell r="Z1200" t="str">
            <v>JIHBAF5808KH</v>
          </cell>
          <cell r="AA1200" t="str">
            <v>R1</v>
          </cell>
          <cell r="AB1200">
            <v>1</v>
          </cell>
          <cell r="AC1200">
            <v>0</v>
          </cell>
          <cell r="AD1200">
            <v>1</v>
          </cell>
          <cell r="AE1200" t="str">
            <v>FRE</v>
          </cell>
          <cell r="AF1200">
            <v>50</v>
          </cell>
          <cell r="AG1200" t="str">
            <v>FOREMOST</v>
          </cell>
          <cell r="AH1200">
            <v>28</v>
          </cell>
          <cell r="AI1200">
            <v>28</v>
          </cell>
          <cell r="AJ1200" t="str">
            <v>M</v>
          </cell>
          <cell r="AK1200" t="str">
            <v>CN</v>
          </cell>
          <cell r="AL1200">
            <v>1</v>
          </cell>
          <cell r="AM1200">
            <v>45000</v>
          </cell>
          <cell r="AN1200">
            <v>41918</v>
          </cell>
          <cell r="AO1200">
            <v>6818.1818181818171</v>
          </cell>
          <cell r="AP1200">
            <v>0</v>
          </cell>
          <cell r="AQ1200">
            <v>-6818.1818181818171</v>
          </cell>
          <cell r="AR1200">
            <v>0</v>
          </cell>
          <cell r="AS1200">
            <v>0</v>
          </cell>
          <cell r="AT1200" t="str">
            <v/>
          </cell>
          <cell r="AU1200">
            <v>0</v>
          </cell>
          <cell r="AV1200">
            <v>0</v>
          </cell>
          <cell r="AW1200">
            <v>0</v>
          </cell>
        </row>
        <row r="1201">
          <cell r="Z1201" t="str">
            <v>JIHBEF5855KH</v>
          </cell>
          <cell r="AA1201" t="str">
            <v>R1</v>
          </cell>
          <cell r="AB1201">
            <v>1</v>
          </cell>
          <cell r="AC1201">
            <v>0</v>
          </cell>
          <cell r="AD1201">
            <v>1</v>
          </cell>
          <cell r="AE1201" t="str">
            <v>FRE</v>
          </cell>
          <cell r="AF1201">
            <v>50</v>
          </cell>
          <cell r="AG1201" t="str">
            <v>FOREMOST</v>
          </cell>
          <cell r="AH1201">
            <v>28</v>
          </cell>
          <cell r="AI1201">
            <v>28</v>
          </cell>
          <cell r="AJ1201" t="str">
            <v>M</v>
          </cell>
          <cell r="AK1201" t="str">
            <v>CN</v>
          </cell>
          <cell r="AL1201">
            <v>1</v>
          </cell>
          <cell r="AM1201">
            <v>35000</v>
          </cell>
          <cell r="AN1201">
            <v>41918</v>
          </cell>
          <cell r="AO1201">
            <v>5303.030303030303</v>
          </cell>
          <cell r="AP1201">
            <v>0</v>
          </cell>
          <cell r="AQ1201">
            <v>-5303.030303030303</v>
          </cell>
          <cell r="AR1201">
            <v>0</v>
          </cell>
          <cell r="AS1201">
            <v>0</v>
          </cell>
          <cell r="AT1201" t="str">
            <v/>
          </cell>
          <cell r="AU1201">
            <v>0</v>
          </cell>
          <cell r="AV1201">
            <v>0</v>
          </cell>
          <cell r="AW1201">
            <v>0</v>
          </cell>
        </row>
        <row r="1202">
          <cell r="Z1202" t="str">
            <v>JIHBEF5855RE</v>
          </cell>
          <cell r="AA1202" t="str">
            <v>R1</v>
          </cell>
          <cell r="AB1202">
            <v>1</v>
          </cell>
          <cell r="AC1202">
            <v>0</v>
          </cell>
          <cell r="AD1202">
            <v>1</v>
          </cell>
          <cell r="AE1202" t="str">
            <v>FRE</v>
          </cell>
          <cell r="AF1202">
            <v>50</v>
          </cell>
          <cell r="AG1202" t="str">
            <v>FOREMOST</v>
          </cell>
          <cell r="AH1202">
            <v>28</v>
          </cell>
          <cell r="AI1202">
            <v>28</v>
          </cell>
          <cell r="AJ1202" t="str">
            <v>M</v>
          </cell>
          <cell r="AK1202" t="str">
            <v>CN</v>
          </cell>
          <cell r="AL1202">
            <v>1</v>
          </cell>
          <cell r="AM1202">
            <v>35000</v>
          </cell>
          <cell r="AN1202">
            <v>41918</v>
          </cell>
          <cell r="AO1202">
            <v>5303.030303030303</v>
          </cell>
          <cell r="AP1202">
            <v>0</v>
          </cell>
          <cell r="AQ1202">
            <v>-5303.030303030303</v>
          </cell>
          <cell r="AR1202">
            <v>0</v>
          </cell>
          <cell r="AS1202">
            <v>0</v>
          </cell>
          <cell r="AT1202" t="str">
            <v/>
          </cell>
          <cell r="AU1202">
            <v>0</v>
          </cell>
          <cell r="AV1202">
            <v>0</v>
          </cell>
          <cell r="AW1202">
            <v>0</v>
          </cell>
        </row>
        <row r="1203">
          <cell r="Z1203" t="str">
            <v>JIHBEF5856BK</v>
          </cell>
          <cell r="AA1203" t="str">
            <v>R1</v>
          </cell>
          <cell r="AB1203">
            <v>1</v>
          </cell>
          <cell r="AC1203">
            <v>0</v>
          </cell>
          <cell r="AD1203">
            <v>1</v>
          </cell>
          <cell r="AE1203" t="str">
            <v>FRE</v>
          </cell>
          <cell r="AF1203">
            <v>50</v>
          </cell>
          <cell r="AG1203" t="str">
            <v>FOREMOST</v>
          </cell>
          <cell r="AH1203">
            <v>28</v>
          </cell>
          <cell r="AI1203">
            <v>28</v>
          </cell>
          <cell r="AJ1203" t="str">
            <v>M</v>
          </cell>
          <cell r="AK1203" t="str">
            <v>CN</v>
          </cell>
          <cell r="AL1203">
            <v>1</v>
          </cell>
          <cell r="AM1203">
            <v>35000</v>
          </cell>
          <cell r="AN1203">
            <v>41918</v>
          </cell>
          <cell r="AO1203">
            <v>5303.030303030303</v>
          </cell>
          <cell r="AP1203">
            <v>0</v>
          </cell>
          <cell r="AQ1203">
            <v>-5303.030303030303</v>
          </cell>
          <cell r="AR1203">
            <v>0</v>
          </cell>
          <cell r="AS1203">
            <v>0</v>
          </cell>
          <cell r="AT1203" t="str">
            <v/>
          </cell>
          <cell r="AU1203">
            <v>0</v>
          </cell>
          <cell r="AV1203">
            <v>0</v>
          </cell>
          <cell r="AW1203">
            <v>0</v>
          </cell>
        </row>
        <row r="1204">
          <cell r="Z1204" t="str">
            <v>JIHBEF5856MT</v>
          </cell>
          <cell r="AA1204" t="str">
            <v>R1</v>
          </cell>
          <cell r="AB1204">
            <v>1</v>
          </cell>
          <cell r="AC1204">
            <v>0</v>
          </cell>
          <cell r="AD1204">
            <v>1</v>
          </cell>
          <cell r="AE1204" t="str">
            <v>FRE</v>
          </cell>
          <cell r="AF1204">
            <v>50</v>
          </cell>
          <cell r="AG1204" t="str">
            <v>FOREMOST</v>
          </cell>
          <cell r="AH1204">
            <v>28</v>
          </cell>
          <cell r="AI1204">
            <v>28</v>
          </cell>
          <cell r="AJ1204" t="str">
            <v>M</v>
          </cell>
          <cell r="AK1204" t="str">
            <v>CN</v>
          </cell>
          <cell r="AL1204">
            <v>1</v>
          </cell>
          <cell r="AM1204">
            <v>35000</v>
          </cell>
          <cell r="AN1204">
            <v>41918</v>
          </cell>
          <cell r="AO1204">
            <v>5303.030303030303</v>
          </cell>
          <cell r="AP1204">
            <v>0</v>
          </cell>
          <cell r="AQ1204">
            <v>-5303.030303030303</v>
          </cell>
          <cell r="AR1204">
            <v>0</v>
          </cell>
          <cell r="AS1204">
            <v>0</v>
          </cell>
          <cell r="AT1204" t="str">
            <v/>
          </cell>
          <cell r="AU1204">
            <v>0</v>
          </cell>
          <cell r="AV1204">
            <v>0</v>
          </cell>
          <cell r="AW1204">
            <v>0</v>
          </cell>
        </row>
        <row r="1205">
          <cell r="Z1205" t="str">
            <v>JIHBEF5856NY</v>
          </cell>
          <cell r="AA1205" t="str">
            <v>R1</v>
          </cell>
          <cell r="AB1205">
            <v>1</v>
          </cell>
          <cell r="AC1205">
            <v>0</v>
          </cell>
          <cell r="AD1205">
            <v>1</v>
          </cell>
          <cell r="AE1205" t="str">
            <v>FRE</v>
          </cell>
          <cell r="AF1205">
            <v>50</v>
          </cell>
          <cell r="AG1205" t="str">
            <v>FOREMOST</v>
          </cell>
          <cell r="AH1205">
            <v>28</v>
          </cell>
          <cell r="AI1205">
            <v>28</v>
          </cell>
          <cell r="AJ1205" t="str">
            <v>M</v>
          </cell>
          <cell r="AK1205" t="str">
            <v>CN</v>
          </cell>
          <cell r="AL1205">
            <v>1</v>
          </cell>
          <cell r="AM1205">
            <v>35000</v>
          </cell>
          <cell r="AN1205">
            <v>41918</v>
          </cell>
          <cell r="AO1205">
            <v>5303.030303030303</v>
          </cell>
          <cell r="AP1205">
            <v>0</v>
          </cell>
          <cell r="AQ1205">
            <v>-5303.030303030303</v>
          </cell>
          <cell r="AR1205">
            <v>0</v>
          </cell>
          <cell r="AS1205">
            <v>0</v>
          </cell>
          <cell r="AT1205" t="str">
            <v/>
          </cell>
          <cell r="AU1205">
            <v>0</v>
          </cell>
          <cell r="AV1205">
            <v>0</v>
          </cell>
          <cell r="AW1205">
            <v>0</v>
          </cell>
        </row>
        <row r="1206">
          <cell r="Z1206" t="str">
            <v>JIHEBF5850BW</v>
          </cell>
          <cell r="AA1206" t="str">
            <v>R1</v>
          </cell>
          <cell r="AB1206">
            <v>1</v>
          </cell>
          <cell r="AC1206">
            <v>0</v>
          </cell>
          <cell r="AD1206">
            <v>1</v>
          </cell>
          <cell r="AE1206" t="str">
            <v>FRE</v>
          </cell>
          <cell r="AF1206">
            <v>50</v>
          </cell>
          <cell r="AG1206" t="str">
            <v>FOREMOST</v>
          </cell>
          <cell r="AH1206">
            <v>28</v>
          </cell>
          <cell r="AI1206">
            <v>28</v>
          </cell>
          <cell r="AJ1206" t="str">
            <v>M</v>
          </cell>
          <cell r="AK1206" t="str">
            <v>CN</v>
          </cell>
          <cell r="AL1206">
            <v>1</v>
          </cell>
          <cell r="AM1206">
            <v>39000</v>
          </cell>
          <cell r="AN1206">
            <v>41918</v>
          </cell>
          <cell r="AO1206">
            <v>5909.0909090909081</v>
          </cell>
          <cell r="AP1206">
            <v>0</v>
          </cell>
          <cell r="AQ1206">
            <v>-5909.0909090909081</v>
          </cell>
          <cell r="AR1206">
            <v>0</v>
          </cell>
          <cell r="AS1206">
            <v>0</v>
          </cell>
          <cell r="AT1206" t="str">
            <v/>
          </cell>
          <cell r="AU1206">
            <v>0</v>
          </cell>
          <cell r="AV1206">
            <v>0</v>
          </cell>
          <cell r="AW1206">
            <v>0</v>
          </cell>
        </row>
        <row r="1207">
          <cell r="Z1207" t="str">
            <v>JIHEBF5850NY</v>
          </cell>
          <cell r="AA1207" t="str">
            <v>R1</v>
          </cell>
          <cell r="AB1207">
            <v>1</v>
          </cell>
          <cell r="AC1207">
            <v>0</v>
          </cell>
          <cell r="AD1207">
            <v>1</v>
          </cell>
          <cell r="AE1207" t="str">
            <v>FRE</v>
          </cell>
          <cell r="AF1207">
            <v>50</v>
          </cell>
          <cell r="AG1207" t="str">
            <v>FOREMOST</v>
          </cell>
          <cell r="AH1207">
            <v>28</v>
          </cell>
          <cell r="AI1207">
            <v>28</v>
          </cell>
          <cell r="AJ1207" t="str">
            <v>M</v>
          </cell>
          <cell r="AK1207" t="str">
            <v>CN</v>
          </cell>
          <cell r="AL1207">
            <v>1</v>
          </cell>
          <cell r="AM1207">
            <v>39000</v>
          </cell>
          <cell r="AN1207">
            <v>41918</v>
          </cell>
          <cell r="AO1207">
            <v>5909.0909090909081</v>
          </cell>
          <cell r="AP1207">
            <v>0</v>
          </cell>
          <cell r="AQ1207">
            <v>-5909.0909090909081</v>
          </cell>
          <cell r="AR1207">
            <v>0</v>
          </cell>
          <cell r="AS1207">
            <v>0</v>
          </cell>
          <cell r="AT1207" t="str">
            <v/>
          </cell>
          <cell r="AU1207">
            <v>0</v>
          </cell>
          <cell r="AV1207">
            <v>0</v>
          </cell>
          <cell r="AW1207">
            <v>0</v>
          </cell>
        </row>
        <row r="1208">
          <cell r="Z1208" t="str">
            <v>JIHERF5806MT</v>
          </cell>
          <cell r="AA1208" t="str">
            <v>R1</v>
          </cell>
          <cell r="AB1208">
            <v>1</v>
          </cell>
          <cell r="AC1208">
            <v>0</v>
          </cell>
          <cell r="AD1208">
            <v>1</v>
          </cell>
          <cell r="AE1208" t="str">
            <v>FRE</v>
          </cell>
          <cell r="AF1208">
            <v>50</v>
          </cell>
          <cell r="AG1208" t="str">
            <v>FOREMOST</v>
          </cell>
          <cell r="AH1208">
            <v>28</v>
          </cell>
          <cell r="AI1208">
            <v>28</v>
          </cell>
          <cell r="AJ1208" t="str">
            <v>M</v>
          </cell>
          <cell r="AK1208" t="str">
            <v>CN</v>
          </cell>
          <cell r="AL1208">
            <v>1</v>
          </cell>
          <cell r="AM1208">
            <v>55000</v>
          </cell>
          <cell r="AN1208">
            <v>41918</v>
          </cell>
          <cell r="AO1208">
            <v>8333.3333333333321</v>
          </cell>
          <cell r="AP1208">
            <v>0</v>
          </cell>
          <cell r="AQ1208">
            <v>-8333.3333333333321</v>
          </cell>
          <cell r="AR1208">
            <v>0</v>
          </cell>
          <cell r="AS1208">
            <v>0</v>
          </cell>
          <cell r="AT1208" t="str">
            <v/>
          </cell>
          <cell r="AU1208">
            <v>0</v>
          </cell>
          <cell r="AV1208">
            <v>0</v>
          </cell>
          <cell r="AW1208">
            <v>0</v>
          </cell>
        </row>
        <row r="1209">
          <cell r="Z1209" t="str">
            <v>JIHERF5806YE</v>
          </cell>
          <cell r="AA1209" t="str">
            <v>R1</v>
          </cell>
          <cell r="AB1209">
            <v>1</v>
          </cell>
          <cell r="AC1209">
            <v>0</v>
          </cell>
          <cell r="AD1209">
            <v>1</v>
          </cell>
          <cell r="AE1209" t="str">
            <v>FRE</v>
          </cell>
          <cell r="AF1209">
            <v>50</v>
          </cell>
          <cell r="AG1209" t="str">
            <v>FOREMOST</v>
          </cell>
          <cell r="AH1209">
            <v>28</v>
          </cell>
          <cell r="AI1209">
            <v>28</v>
          </cell>
          <cell r="AJ1209" t="str">
            <v>M</v>
          </cell>
          <cell r="AK1209" t="str">
            <v>CN</v>
          </cell>
          <cell r="AL1209">
            <v>1</v>
          </cell>
          <cell r="AM1209">
            <v>55000</v>
          </cell>
          <cell r="AN1209">
            <v>41918</v>
          </cell>
          <cell r="AO1209">
            <v>8333.3333333333321</v>
          </cell>
          <cell r="AP1209">
            <v>0</v>
          </cell>
          <cell r="AQ1209">
            <v>-8333.3333333333321</v>
          </cell>
          <cell r="AR1209">
            <v>0</v>
          </cell>
          <cell r="AS1209">
            <v>0</v>
          </cell>
          <cell r="AT1209" t="str">
            <v/>
          </cell>
          <cell r="AU1209">
            <v>0</v>
          </cell>
          <cell r="AV1209">
            <v>0</v>
          </cell>
          <cell r="AW1209">
            <v>0</v>
          </cell>
        </row>
        <row r="1210">
          <cell r="Z1210" t="str">
            <v>JIHTPF5833GR</v>
          </cell>
          <cell r="AA1210" t="str">
            <v>R1</v>
          </cell>
          <cell r="AB1210">
            <v>1</v>
          </cell>
          <cell r="AC1210">
            <v>0</v>
          </cell>
          <cell r="AD1210">
            <v>1</v>
          </cell>
          <cell r="AE1210" t="str">
            <v>FRE</v>
          </cell>
          <cell r="AF1210">
            <v>50</v>
          </cell>
          <cell r="AG1210" t="str">
            <v>FOREMOST</v>
          </cell>
          <cell r="AH1210">
            <v>28</v>
          </cell>
          <cell r="AI1210">
            <v>28</v>
          </cell>
          <cell r="AJ1210" t="str">
            <v>M</v>
          </cell>
          <cell r="AK1210" t="str">
            <v>CN</v>
          </cell>
          <cell r="AL1210">
            <v>1</v>
          </cell>
          <cell r="AM1210">
            <v>65000</v>
          </cell>
          <cell r="AN1210">
            <v>41918</v>
          </cell>
          <cell r="AO1210">
            <v>9848.484848484848</v>
          </cell>
          <cell r="AP1210">
            <v>0</v>
          </cell>
          <cell r="AQ1210">
            <v>-9848.484848484848</v>
          </cell>
          <cell r="AR1210">
            <v>0</v>
          </cell>
          <cell r="AS1210">
            <v>0</v>
          </cell>
          <cell r="AT1210" t="str">
            <v/>
          </cell>
          <cell r="AU1210">
            <v>0</v>
          </cell>
          <cell r="AV1210">
            <v>0</v>
          </cell>
          <cell r="AW1210">
            <v>0</v>
          </cell>
        </row>
        <row r="1211">
          <cell r="Z1211" t="str">
            <v>JIHTPF5833RE</v>
          </cell>
          <cell r="AA1211" t="str">
            <v>R1</v>
          </cell>
          <cell r="AB1211">
            <v>1</v>
          </cell>
          <cell r="AC1211">
            <v>0</v>
          </cell>
          <cell r="AD1211">
            <v>1</v>
          </cell>
          <cell r="AE1211" t="str">
            <v>FRE</v>
          </cell>
          <cell r="AF1211">
            <v>50</v>
          </cell>
          <cell r="AG1211" t="str">
            <v>FOREMOST</v>
          </cell>
          <cell r="AH1211">
            <v>28</v>
          </cell>
          <cell r="AI1211">
            <v>28</v>
          </cell>
          <cell r="AJ1211" t="str">
            <v>M</v>
          </cell>
          <cell r="AK1211" t="str">
            <v>CN</v>
          </cell>
          <cell r="AL1211">
            <v>1</v>
          </cell>
          <cell r="AM1211">
            <v>65000</v>
          </cell>
          <cell r="AN1211">
            <v>41918</v>
          </cell>
          <cell r="AO1211">
            <v>9848.484848484848</v>
          </cell>
          <cell r="AP1211">
            <v>0</v>
          </cell>
          <cell r="AQ1211">
            <v>-9848.484848484848</v>
          </cell>
          <cell r="AR1211">
            <v>0</v>
          </cell>
          <cell r="AS1211">
            <v>0</v>
          </cell>
          <cell r="AT1211" t="str">
            <v/>
          </cell>
          <cell r="AU1211">
            <v>0</v>
          </cell>
          <cell r="AV1211">
            <v>0</v>
          </cell>
          <cell r="AW1211">
            <v>0</v>
          </cell>
        </row>
        <row r="1212">
          <cell r="Z1212" t="str">
            <v>JIHTPF5834BK</v>
          </cell>
          <cell r="AA1212" t="str">
            <v>R1</v>
          </cell>
          <cell r="AB1212">
            <v>1</v>
          </cell>
          <cell r="AC1212">
            <v>0</v>
          </cell>
          <cell r="AD1212">
            <v>1</v>
          </cell>
          <cell r="AE1212" t="str">
            <v>FRE</v>
          </cell>
          <cell r="AF1212">
            <v>50</v>
          </cell>
          <cell r="AG1212" t="str">
            <v>FOREMOST</v>
          </cell>
          <cell r="AH1212">
            <v>28</v>
          </cell>
          <cell r="AI1212">
            <v>28</v>
          </cell>
          <cell r="AJ1212" t="str">
            <v>M</v>
          </cell>
          <cell r="AK1212" t="str">
            <v>CN</v>
          </cell>
          <cell r="AL1212">
            <v>1</v>
          </cell>
          <cell r="AM1212">
            <v>55000</v>
          </cell>
          <cell r="AN1212">
            <v>41918</v>
          </cell>
          <cell r="AO1212">
            <v>8333.3333333333321</v>
          </cell>
          <cell r="AP1212">
            <v>0</v>
          </cell>
          <cell r="AQ1212">
            <v>-8333.3333333333321</v>
          </cell>
          <cell r="AR1212">
            <v>0</v>
          </cell>
          <cell r="AS1212">
            <v>0</v>
          </cell>
          <cell r="AT1212" t="str">
            <v/>
          </cell>
          <cell r="AU1212">
            <v>0</v>
          </cell>
          <cell r="AV1212">
            <v>0</v>
          </cell>
          <cell r="AW1212">
            <v>0</v>
          </cell>
        </row>
        <row r="1213">
          <cell r="Z1213" t="str">
            <v/>
          </cell>
          <cell r="AA1213" t="str">
            <v>R1</v>
          </cell>
          <cell r="AB1213">
            <v>13</v>
          </cell>
          <cell r="AC1213">
            <v>0</v>
          </cell>
          <cell r="AD1213">
            <v>1</v>
          </cell>
          <cell r="AI1213" t="str">
            <v/>
          </cell>
          <cell r="AL1213" t="str">
            <v/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 t="str">
            <v/>
          </cell>
          <cell r="AU1213">
            <v>0</v>
          </cell>
          <cell r="AV1213">
            <v>0</v>
          </cell>
          <cell r="AW1213">
            <v>0</v>
          </cell>
        </row>
        <row r="1214">
          <cell r="Z1214" t="str">
            <v>JIHBEF5842GR</v>
          </cell>
          <cell r="AA1214" t="str">
            <v>R1</v>
          </cell>
          <cell r="AB1214">
            <v>1</v>
          </cell>
          <cell r="AC1214">
            <v>0</v>
          </cell>
          <cell r="AD1214">
            <v>1</v>
          </cell>
          <cell r="AE1214" t="str">
            <v>FRE</v>
          </cell>
          <cell r="AF1214">
            <v>50</v>
          </cell>
          <cell r="AG1214" t="str">
            <v>NT SENHONG</v>
          </cell>
          <cell r="AH1214">
            <v>1</v>
          </cell>
          <cell r="AI1214" t="str">
            <v>01</v>
          </cell>
          <cell r="AJ1214" t="str">
            <v>M</v>
          </cell>
          <cell r="AK1214" t="str">
            <v>CN</v>
          </cell>
          <cell r="AL1214">
            <v>1</v>
          </cell>
          <cell r="AM1214">
            <v>25000</v>
          </cell>
          <cell r="AN1214">
            <v>41918</v>
          </cell>
          <cell r="AO1214">
            <v>3246.7532467532465</v>
          </cell>
          <cell r="AP1214">
            <v>0</v>
          </cell>
          <cell r="AQ1214">
            <v>-3246.7532467532465</v>
          </cell>
          <cell r="AR1214">
            <v>0</v>
          </cell>
          <cell r="AS1214">
            <v>0</v>
          </cell>
          <cell r="AT1214" t="str">
            <v/>
          </cell>
          <cell r="AU1214">
            <v>0</v>
          </cell>
          <cell r="AV1214">
            <v>0</v>
          </cell>
          <cell r="AW1214">
            <v>0</v>
          </cell>
        </row>
        <row r="1215">
          <cell r="Z1215" t="str">
            <v>JIHBEF5842NY</v>
          </cell>
          <cell r="AA1215" t="str">
            <v>R1</v>
          </cell>
          <cell r="AB1215">
            <v>1</v>
          </cell>
          <cell r="AC1215">
            <v>0</v>
          </cell>
          <cell r="AD1215">
            <v>1</v>
          </cell>
          <cell r="AE1215" t="str">
            <v>FRE</v>
          </cell>
          <cell r="AF1215">
            <v>50</v>
          </cell>
          <cell r="AG1215" t="str">
            <v>NT SENHONG</v>
          </cell>
          <cell r="AH1215">
            <v>1</v>
          </cell>
          <cell r="AI1215" t="str">
            <v>01</v>
          </cell>
          <cell r="AJ1215" t="str">
            <v>M</v>
          </cell>
          <cell r="AK1215" t="str">
            <v>CN</v>
          </cell>
          <cell r="AL1215">
            <v>1</v>
          </cell>
          <cell r="AM1215">
            <v>25000</v>
          </cell>
          <cell r="AN1215">
            <v>41918</v>
          </cell>
          <cell r="AO1215">
            <v>3246.7532467532465</v>
          </cell>
          <cell r="AP1215">
            <v>0</v>
          </cell>
          <cell r="AQ1215">
            <v>-3246.7532467532465</v>
          </cell>
          <cell r="AR1215">
            <v>0</v>
          </cell>
          <cell r="AS1215">
            <v>0</v>
          </cell>
          <cell r="AT1215" t="str">
            <v/>
          </cell>
          <cell r="AU1215">
            <v>0</v>
          </cell>
          <cell r="AV1215">
            <v>0</v>
          </cell>
          <cell r="AW1215">
            <v>0</v>
          </cell>
        </row>
        <row r="1216">
          <cell r="Z1216" t="str">
            <v/>
          </cell>
          <cell r="AA1216" t="str">
            <v>R1</v>
          </cell>
          <cell r="AB1216">
            <v>2</v>
          </cell>
          <cell r="AC1216">
            <v>0</v>
          </cell>
          <cell r="AD1216">
            <v>1</v>
          </cell>
          <cell r="AI1216" t="str">
            <v/>
          </cell>
          <cell r="AL1216" t="str">
            <v/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 t="str">
            <v/>
          </cell>
          <cell r="AU1216">
            <v>0</v>
          </cell>
          <cell r="AV1216">
            <v>0</v>
          </cell>
          <cell r="AW1216">
            <v>0</v>
          </cell>
        </row>
        <row r="1217">
          <cell r="Z1217" t="str">
            <v>JIHBEF5844MT</v>
          </cell>
          <cell r="AA1217" t="str">
            <v>R1</v>
          </cell>
          <cell r="AB1217">
            <v>1</v>
          </cell>
          <cell r="AC1217">
            <v>0</v>
          </cell>
          <cell r="AD1217">
            <v>1</v>
          </cell>
          <cell r="AE1217" t="str">
            <v>FRE</v>
          </cell>
          <cell r="AF1217">
            <v>50</v>
          </cell>
          <cell r="AG1217" t="str">
            <v>Y&amp;Y</v>
          </cell>
          <cell r="AH1217">
            <v>5</v>
          </cell>
          <cell r="AI1217" t="str">
            <v>05</v>
          </cell>
          <cell r="AJ1217" t="str">
            <v>M</v>
          </cell>
          <cell r="AK1217" t="str">
            <v>CN</v>
          </cell>
          <cell r="AL1217">
            <v>1</v>
          </cell>
          <cell r="AM1217">
            <v>35000</v>
          </cell>
          <cell r="AN1217">
            <v>41918</v>
          </cell>
          <cell r="AO1217">
            <v>4545.454545454545</v>
          </cell>
          <cell r="AP1217">
            <v>0</v>
          </cell>
          <cell r="AQ1217">
            <v>-4545.454545454545</v>
          </cell>
          <cell r="AR1217">
            <v>0</v>
          </cell>
          <cell r="AS1217">
            <v>0</v>
          </cell>
          <cell r="AT1217" t="str">
            <v/>
          </cell>
          <cell r="AU1217">
            <v>0</v>
          </cell>
          <cell r="AV1217">
            <v>0</v>
          </cell>
          <cell r="AW1217">
            <v>0</v>
          </cell>
        </row>
        <row r="1218">
          <cell r="Z1218" t="str">
            <v>JIHBEF5844RE</v>
          </cell>
          <cell r="AA1218" t="str">
            <v>R1</v>
          </cell>
          <cell r="AB1218">
            <v>1</v>
          </cell>
          <cell r="AC1218">
            <v>0</v>
          </cell>
          <cell r="AD1218">
            <v>1</v>
          </cell>
          <cell r="AE1218" t="str">
            <v>FRE</v>
          </cell>
          <cell r="AF1218">
            <v>50</v>
          </cell>
          <cell r="AG1218" t="str">
            <v>Y&amp;Y</v>
          </cell>
          <cell r="AH1218">
            <v>5</v>
          </cell>
          <cell r="AI1218" t="str">
            <v>05</v>
          </cell>
          <cell r="AJ1218" t="str">
            <v>M</v>
          </cell>
          <cell r="AK1218" t="str">
            <v>CN</v>
          </cell>
          <cell r="AL1218">
            <v>1</v>
          </cell>
          <cell r="AM1218">
            <v>35000</v>
          </cell>
          <cell r="AN1218">
            <v>41918</v>
          </cell>
          <cell r="AO1218">
            <v>4545.454545454545</v>
          </cell>
          <cell r="AP1218">
            <v>0</v>
          </cell>
          <cell r="AQ1218">
            <v>-4545.454545454545</v>
          </cell>
          <cell r="AR1218">
            <v>0</v>
          </cell>
          <cell r="AS1218">
            <v>0</v>
          </cell>
          <cell r="AT1218" t="str">
            <v/>
          </cell>
          <cell r="AU1218">
            <v>0</v>
          </cell>
          <cell r="AV1218">
            <v>0</v>
          </cell>
          <cell r="AW1218">
            <v>0</v>
          </cell>
        </row>
        <row r="1219">
          <cell r="Z1219" t="str">
            <v>JIHBEF5849BK</v>
          </cell>
          <cell r="AA1219" t="str">
            <v>R1</v>
          </cell>
          <cell r="AB1219">
            <v>1</v>
          </cell>
          <cell r="AC1219">
            <v>0</v>
          </cell>
          <cell r="AD1219">
            <v>1</v>
          </cell>
          <cell r="AE1219" t="str">
            <v>FRE</v>
          </cell>
          <cell r="AF1219">
            <v>50</v>
          </cell>
          <cell r="AG1219" t="str">
            <v>Y&amp;Y</v>
          </cell>
          <cell r="AH1219">
            <v>5</v>
          </cell>
          <cell r="AI1219" t="str">
            <v>05</v>
          </cell>
          <cell r="AJ1219" t="str">
            <v>M</v>
          </cell>
          <cell r="AK1219" t="str">
            <v>CN</v>
          </cell>
          <cell r="AL1219">
            <v>1</v>
          </cell>
          <cell r="AM1219">
            <v>35000</v>
          </cell>
          <cell r="AN1219">
            <v>41918</v>
          </cell>
          <cell r="AO1219">
            <v>4545.454545454545</v>
          </cell>
          <cell r="AP1219">
            <v>0</v>
          </cell>
          <cell r="AQ1219">
            <v>-4545.454545454545</v>
          </cell>
          <cell r="AR1219">
            <v>0</v>
          </cell>
          <cell r="AS1219">
            <v>0</v>
          </cell>
          <cell r="AT1219" t="str">
            <v/>
          </cell>
          <cell r="AU1219">
            <v>0</v>
          </cell>
          <cell r="AV1219">
            <v>0</v>
          </cell>
          <cell r="AW1219">
            <v>0</v>
          </cell>
        </row>
        <row r="1220">
          <cell r="Z1220" t="str">
            <v>JIHEBF5843RE</v>
          </cell>
          <cell r="AA1220" t="str">
            <v>R1</v>
          </cell>
          <cell r="AB1220">
            <v>1</v>
          </cell>
          <cell r="AC1220">
            <v>0</v>
          </cell>
          <cell r="AD1220">
            <v>1</v>
          </cell>
          <cell r="AE1220" t="str">
            <v>FRE</v>
          </cell>
          <cell r="AF1220">
            <v>50</v>
          </cell>
          <cell r="AG1220" t="str">
            <v>Y&amp;Y</v>
          </cell>
          <cell r="AH1220">
            <v>5</v>
          </cell>
          <cell r="AI1220" t="str">
            <v>05</v>
          </cell>
          <cell r="AJ1220" t="str">
            <v>M</v>
          </cell>
          <cell r="AK1220" t="str">
            <v>CN</v>
          </cell>
          <cell r="AL1220">
            <v>1</v>
          </cell>
          <cell r="AM1220">
            <v>39000</v>
          </cell>
          <cell r="AN1220">
            <v>41918</v>
          </cell>
          <cell r="AO1220">
            <v>5064.9350649350645</v>
          </cell>
          <cell r="AP1220">
            <v>0</v>
          </cell>
          <cell r="AQ1220">
            <v>-5064.9350649350645</v>
          </cell>
          <cell r="AR1220">
            <v>0</v>
          </cell>
          <cell r="AS1220">
            <v>0</v>
          </cell>
          <cell r="AT1220" t="str">
            <v/>
          </cell>
          <cell r="AU1220">
            <v>0</v>
          </cell>
          <cell r="AV1220">
            <v>0</v>
          </cell>
          <cell r="AW1220">
            <v>0</v>
          </cell>
        </row>
        <row r="1221">
          <cell r="Z1221" t="str">
            <v/>
          </cell>
          <cell r="AA1221" t="str">
            <v>R1</v>
          </cell>
          <cell r="AB1221">
            <v>4</v>
          </cell>
          <cell r="AC1221">
            <v>0</v>
          </cell>
          <cell r="AD1221">
            <v>1</v>
          </cell>
          <cell r="AI1221" t="str">
            <v/>
          </cell>
          <cell r="AL1221" t="str">
            <v/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 t="str">
            <v/>
          </cell>
          <cell r="AU1221">
            <v>0</v>
          </cell>
          <cell r="AV1221">
            <v>0</v>
          </cell>
          <cell r="AW1221">
            <v>0</v>
          </cell>
        </row>
        <row r="1222">
          <cell r="Z1222" t="str">
            <v>JIHFAF5604BK</v>
          </cell>
          <cell r="AA1222" t="str">
            <v>R1</v>
          </cell>
          <cell r="AB1222">
            <v>1</v>
          </cell>
          <cell r="AC1222">
            <v>0</v>
          </cell>
          <cell r="AD1222">
            <v>1</v>
          </cell>
          <cell r="AE1222" t="str">
            <v>FRE</v>
          </cell>
          <cell r="AF1222">
            <v>9</v>
          </cell>
          <cell r="AG1222" t="str">
            <v>ELEGANCE</v>
          </cell>
          <cell r="AH1222">
            <v>1</v>
          </cell>
          <cell r="AI1222" t="str">
            <v>01</v>
          </cell>
          <cell r="AJ1222" t="str">
            <v>M</v>
          </cell>
          <cell r="AK1222" t="str">
            <v>CN</v>
          </cell>
          <cell r="AL1222">
            <v>1</v>
          </cell>
          <cell r="AM1222">
            <v>49000</v>
          </cell>
          <cell r="AN1222">
            <v>41918</v>
          </cell>
          <cell r="AO1222">
            <v>7424.242424242424</v>
          </cell>
          <cell r="AP1222">
            <v>0</v>
          </cell>
          <cell r="AQ1222">
            <v>-7424.242424242424</v>
          </cell>
          <cell r="AR1222">
            <v>0</v>
          </cell>
          <cell r="AS1222">
            <v>0</v>
          </cell>
          <cell r="AT1222" t="str">
            <v/>
          </cell>
          <cell r="AU1222">
            <v>0</v>
          </cell>
          <cell r="AV1222">
            <v>0</v>
          </cell>
          <cell r="AW1222">
            <v>0</v>
          </cell>
        </row>
        <row r="1223">
          <cell r="Z1223" t="str">
            <v/>
          </cell>
          <cell r="AA1223" t="str">
            <v>R1</v>
          </cell>
          <cell r="AB1223">
            <v>1</v>
          </cell>
          <cell r="AC1223">
            <v>0</v>
          </cell>
          <cell r="AD1223">
            <v>1</v>
          </cell>
          <cell r="AI1223" t="str">
            <v/>
          </cell>
          <cell r="AL1223" t="str">
            <v/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 t="str">
            <v/>
          </cell>
          <cell r="AU1223">
            <v>0</v>
          </cell>
          <cell r="AV1223">
            <v>0</v>
          </cell>
          <cell r="AW1223">
            <v>0</v>
          </cell>
        </row>
        <row r="1224">
          <cell r="Z1224" t="str">
            <v>JOHEBF5604YE</v>
          </cell>
          <cell r="AA1224" t="str">
            <v>R1</v>
          </cell>
          <cell r="AB1224">
            <v>1</v>
          </cell>
          <cell r="AC1224">
            <v>0</v>
          </cell>
          <cell r="AD1224">
            <v>1</v>
          </cell>
          <cell r="AE1224" t="str">
            <v>FRE</v>
          </cell>
          <cell r="AF1224">
            <v>250</v>
          </cell>
          <cell r="AG1224" t="str">
            <v>FOREMOST</v>
          </cell>
          <cell r="AH1224">
            <v>29</v>
          </cell>
          <cell r="AI1224">
            <v>29</v>
          </cell>
          <cell r="AJ1224" t="str">
            <v>M</v>
          </cell>
          <cell r="AK1224" t="str">
            <v>CN</v>
          </cell>
          <cell r="AL1224">
            <v>1</v>
          </cell>
          <cell r="AM1224">
            <v>53000</v>
          </cell>
          <cell r="AN1224">
            <v>41918</v>
          </cell>
          <cell r="AO1224">
            <v>8030.3030303030291</v>
          </cell>
          <cell r="AP1224">
            <v>0</v>
          </cell>
          <cell r="AQ1224">
            <v>-8030.3030303030291</v>
          </cell>
          <cell r="AR1224">
            <v>0</v>
          </cell>
          <cell r="AS1224">
            <v>0</v>
          </cell>
          <cell r="AT1224" t="str">
            <v/>
          </cell>
          <cell r="AU1224">
            <v>0</v>
          </cell>
          <cell r="AV1224">
            <v>0</v>
          </cell>
          <cell r="AW1224">
            <v>0</v>
          </cell>
        </row>
        <row r="1225">
          <cell r="Z1225" t="str">
            <v>JOHEBF5606BW</v>
          </cell>
          <cell r="AA1225" t="str">
            <v>R1</v>
          </cell>
          <cell r="AB1225">
            <v>1</v>
          </cell>
          <cell r="AC1225">
            <v>0</v>
          </cell>
          <cell r="AD1225">
            <v>1</v>
          </cell>
          <cell r="AE1225" t="str">
            <v>FRE</v>
          </cell>
          <cell r="AF1225">
            <v>40</v>
          </cell>
          <cell r="AG1225" t="str">
            <v>FOREMOST</v>
          </cell>
          <cell r="AH1225">
            <v>29</v>
          </cell>
          <cell r="AI1225">
            <v>29</v>
          </cell>
          <cell r="AJ1225" t="str">
            <v>M</v>
          </cell>
          <cell r="AK1225" t="str">
            <v>CN</v>
          </cell>
          <cell r="AL1225">
            <v>1</v>
          </cell>
          <cell r="AM1225">
            <v>53000</v>
          </cell>
          <cell r="AN1225">
            <v>41918</v>
          </cell>
          <cell r="AO1225">
            <v>8030.3030303030291</v>
          </cell>
          <cell r="AP1225">
            <v>0</v>
          </cell>
          <cell r="AQ1225">
            <v>-8030.3030303030291</v>
          </cell>
          <cell r="AR1225">
            <v>0</v>
          </cell>
          <cell r="AS1225">
            <v>0</v>
          </cell>
          <cell r="AT1225" t="str">
            <v/>
          </cell>
          <cell r="AU1225">
            <v>0</v>
          </cell>
          <cell r="AV1225">
            <v>0</v>
          </cell>
          <cell r="AW1225">
            <v>0</v>
          </cell>
        </row>
        <row r="1226">
          <cell r="Z1226" t="str">
            <v>JOHEBF5805GY</v>
          </cell>
          <cell r="AA1226" t="str">
            <v>R1</v>
          </cell>
          <cell r="AB1226">
            <v>1</v>
          </cell>
          <cell r="AC1226">
            <v>0</v>
          </cell>
          <cell r="AD1226">
            <v>1</v>
          </cell>
          <cell r="AE1226" t="str">
            <v>FRE</v>
          </cell>
          <cell r="AF1226">
            <v>100</v>
          </cell>
          <cell r="AG1226" t="str">
            <v>FOREMOST</v>
          </cell>
          <cell r="AH1226">
            <v>29</v>
          </cell>
          <cell r="AI1226">
            <v>29</v>
          </cell>
          <cell r="AJ1226" t="str">
            <v>M</v>
          </cell>
          <cell r="AK1226" t="str">
            <v>CN</v>
          </cell>
          <cell r="AL1226">
            <v>1</v>
          </cell>
          <cell r="AM1226">
            <v>59000</v>
          </cell>
          <cell r="AN1226">
            <v>41918</v>
          </cell>
          <cell r="AO1226">
            <v>8939.3939393939381</v>
          </cell>
          <cell r="AP1226">
            <v>0</v>
          </cell>
          <cell r="AQ1226">
            <v>-8939.3939393939381</v>
          </cell>
          <cell r="AR1226">
            <v>0</v>
          </cell>
          <cell r="AS1226">
            <v>0</v>
          </cell>
          <cell r="AT1226" t="str">
            <v/>
          </cell>
          <cell r="AU1226">
            <v>0</v>
          </cell>
          <cell r="AV1226">
            <v>0</v>
          </cell>
          <cell r="AW1226">
            <v>0</v>
          </cell>
        </row>
        <row r="1227">
          <cell r="Z1227" t="str">
            <v>JOHEBF5807BL</v>
          </cell>
          <cell r="AA1227" t="str">
            <v>R1</v>
          </cell>
          <cell r="AB1227">
            <v>1</v>
          </cell>
          <cell r="AC1227">
            <v>0</v>
          </cell>
          <cell r="AD1227">
            <v>1</v>
          </cell>
          <cell r="AE1227" t="str">
            <v>FRE</v>
          </cell>
          <cell r="AF1227">
            <v>100</v>
          </cell>
          <cell r="AG1227" t="str">
            <v>FOREMOST</v>
          </cell>
          <cell r="AH1227">
            <v>29</v>
          </cell>
          <cell r="AI1227">
            <v>29</v>
          </cell>
          <cell r="AJ1227" t="str">
            <v>M</v>
          </cell>
          <cell r="AK1227" t="str">
            <v>CN</v>
          </cell>
          <cell r="AL1227">
            <v>1</v>
          </cell>
          <cell r="AM1227">
            <v>55000</v>
          </cell>
          <cell r="AN1227">
            <v>41918</v>
          </cell>
          <cell r="AO1227">
            <v>8333.3333333333321</v>
          </cell>
          <cell r="AP1227">
            <v>0</v>
          </cell>
          <cell r="AQ1227">
            <v>-8333.3333333333321</v>
          </cell>
          <cell r="AR1227">
            <v>0</v>
          </cell>
          <cell r="AS1227">
            <v>0</v>
          </cell>
          <cell r="AT1227" t="str">
            <v/>
          </cell>
          <cell r="AU1227">
            <v>0</v>
          </cell>
          <cell r="AV1227">
            <v>0</v>
          </cell>
          <cell r="AW1227">
            <v>0</v>
          </cell>
        </row>
        <row r="1228">
          <cell r="Z1228" t="str">
            <v>JOHEBF5817MT</v>
          </cell>
          <cell r="AA1228" t="str">
            <v>R1</v>
          </cell>
          <cell r="AB1228">
            <v>1</v>
          </cell>
          <cell r="AC1228">
            <v>0</v>
          </cell>
          <cell r="AD1228">
            <v>1</v>
          </cell>
          <cell r="AE1228" t="str">
            <v>FRE</v>
          </cell>
          <cell r="AF1228">
            <v>100</v>
          </cell>
          <cell r="AG1228" t="str">
            <v>FOREMOST</v>
          </cell>
          <cell r="AH1228">
            <v>29</v>
          </cell>
          <cell r="AI1228">
            <v>29</v>
          </cell>
          <cell r="AJ1228" t="str">
            <v>M</v>
          </cell>
          <cell r="AK1228" t="str">
            <v>CN</v>
          </cell>
          <cell r="AL1228">
            <v>1</v>
          </cell>
          <cell r="AM1228">
            <v>55000</v>
          </cell>
          <cell r="AN1228">
            <v>41918</v>
          </cell>
          <cell r="AO1228">
            <v>8333.3333333333321</v>
          </cell>
          <cell r="AP1228">
            <v>0</v>
          </cell>
          <cell r="AQ1228">
            <v>-8333.3333333333321</v>
          </cell>
          <cell r="AR1228">
            <v>0</v>
          </cell>
          <cell r="AS1228">
            <v>0</v>
          </cell>
          <cell r="AT1228" t="str">
            <v/>
          </cell>
          <cell r="AU1228">
            <v>0</v>
          </cell>
          <cell r="AV1228">
            <v>0</v>
          </cell>
          <cell r="AW1228">
            <v>0</v>
          </cell>
        </row>
        <row r="1229">
          <cell r="Z1229" t="str">
            <v>JOHMUF5814KH</v>
          </cell>
          <cell r="AA1229" t="str">
            <v>R1</v>
          </cell>
          <cell r="AB1229">
            <v>1</v>
          </cell>
          <cell r="AC1229">
            <v>0</v>
          </cell>
          <cell r="AD1229">
            <v>1</v>
          </cell>
          <cell r="AE1229" t="str">
            <v>FRE</v>
          </cell>
          <cell r="AF1229">
            <v>50</v>
          </cell>
          <cell r="AG1229" t="str">
            <v>FOREMOST</v>
          </cell>
          <cell r="AH1229">
            <v>29</v>
          </cell>
          <cell r="AI1229">
            <v>29</v>
          </cell>
          <cell r="AJ1229" t="str">
            <v>M</v>
          </cell>
          <cell r="AK1229" t="str">
            <v>CN</v>
          </cell>
          <cell r="AL1229">
            <v>1</v>
          </cell>
          <cell r="AM1229">
            <v>49000</v>
          </cell>
          <cell r="AN1229">
            <v>41918</v>
          </cell>
          <cell r="AO1229">
            <v>7424.242424242424</v>
          </cell>
          <cell r="AP1229">
            <v>0</v>
          </cell>
          <cell r="AQ1229">
            <v>-7424.242424242424</v>
          </cell>
          <cell r="AR1229">
            <v>0</v>
          </cell>
          <cell r="AS1229">
            <v>0</v>
          </cell>
          <cell r="AT1229" t="str">
            <v/>
          </cell>
          <cell r="AU1229">
            <v>0</v>
          </cell>
          <cell r="AV1229">
            <v>0</v>
          </cell>
          <cell r="AW1229">
            <v>0</v>
          </cell>
        </row>
        <row r="1230">
          <cell r="Z1230" t="str">
            <v>JOHMUF5816MT</v>
          </cell>
          <cell r="AA1230" t="str">
            <v>R1</v>
          </cell>
          <cell r="AB1230">
            <v>1</v>
          </cell>
          <cell r="AC1230">
            <v>0</v>
          </cell>
          <cell r="AD1230">
            <v>1</v>
          </cell>
          <cell r="AE1230" t="str">
            <v>FRE</v>
          </cell>
          <cell r="AF1230">
            <v>58</v>
          </cell>
          <cell r="AG1230" t="str">
            <v>FOREMOST</v>
          </cell>
          <cell r="AH1230">
            <v>29</v>
          </cell>
          <cell r="AI1230">
            <v>29</v>
          </cell>
          <cell r="AJ1230" t="str">
            <v>M</v>
          </cell>
          <cell r="AK1230" t="str">
            <v>CN</v>
          </cell>
          <cell r="AL1230">
            <v>1</v>
          </cell>
          <cell r="AM1230">
            <v>55000</v>
          </cell>
          <cell r="AN1230">
            <v>41918</v>
          </cell>
          <cell r="AO1230">
            <v>8333.3333333333321</v>
          </cell>
          <cell r="AP1230">
            <v>0</v>
          </cell>
          <cell r="AQ1230">
            <v>-8333.3333333333321</v>
          </cell>
          <cell r="AR1230">
            <v>0</v>
          </cell>
          <cell r="AS1230">
            <v>0</v>
          </cell>
          <cell r="AT1230" t="str">
            <v/>
          </cell>
          <cell r="AU1230">
            <v>0</v>
          </cell>
          <cell r="AV1230">
            <v>0</v>
          </cell>
          <cell r="AW1230">
            <v>0</v>
          </cell>
        </row>
        <row r="1231">
          <cell r="Z1231" t="str">
            <v>JOHMUF5818BL</v>
          </cell>
          <cell r="AA1231" t="str">
            <v>R1</v>
          </cell>
          <cell r="AB1231">
            <v>1</v>
          </cell>
          <cell r="AC1231">
            <v>0</v>
          </cell>
          <cell r="AD1231">
            <v>1</v>
          </cell>
          <cell r="AE1231" t="str">
            <v>FRE</v>
          </cell>
          <cell r="AF1231">
            <v>50</v>
          </cell>
          <cell r="AG1231" t="str">
            <v>FOREMOST</v>
          </cell>
          <cell r="AH1231">
            <v>29</v>
          </cell>
          <cell r="AI1231">
            <v>29</v>
          </cell>
          <cell r="AJ1231" t="str">
            <v>M</v>
          </cell>
          <cell r="AK1231" t="str">
            <v>CN</v>
          </cell>
          <cell r="AL1231">
            <v>1</v>
          </cell>
          <cell r="AM1231">
            <v>55000</v>
          </cell>
          <cell r="AN1231">
            <v>41918</v>
          </cell>
          <cell r="AO1231">
            <v>8333.3333333333321</v>
          </cell>
          <cell r="AP1231">
            <v>0</v>
          </cell>
          <cell r="AQ1231">
            <v>-8333.3333333333321</v>
          </cell>
          <cell r="AR1231">
            <v>0</v>
          </cell>
          <cell r="AS1231">
            <v>0</v>
          </cell>
          <cell r="AT1231" t="str">
            <v/>
          </cell>
          <cell r="AU1231">
            <v>0</v>
          </cell>
          <cell r="AV1231">
            <v>0</v>
          </cell>
          <cell r="AW1231">
            <v>0</v>
          </cell>
        </row>
        <row r="1232">
          <cell r="Z1232" t="str">
            <v>JOHEBF5601BG</v>
          </cell>
          <cell r="AA1232" t="str">
            <v>R1</v>
          </cell>
          <cell r="AB1232">
            <v>0.5</v>
          </cell>
          <cell r="AC1232">
            <v>0</v>
          </cell>
          <cell r="AD1232">
            <v>1</v>
          </cell>
          <cell r="AE1232" t="str">
            <v>FRE</v>
          </cell>
          <cell r="AF1232">
            <v>90</v>
          </cell>
          <cell r="AG1232" t="str">
            <v>FOREMOST</v>
          </cell>
          <cell r="AH1232">
            <v>29</v>
          </cell>
          <cell r="AI1232">
            <v>29</v>
          </cell>
          <cell r="AJ1232" t="str">
            <v>M</v>
          </cell>
          <cell r="AK1232" t="str">
            <v>CN</v>
          </cell>
          <cell r="AL1232">
            <v>1</v>
          </cell>
          <cell r="AM1232">
            <v>53000</v>
          </cell>
          <cell r="AN1232">
            <v>41918</v>
          </cell>
          <cell r="AO1232">
            <v>8030.3030303030291</v>
          </cell>
          <cell r="AP1232">
            <v>0</v>
          </cell>
          <cell r="AQ1232">
            <v>-8030.3030303030291</v>
          </cell>
          <cell r="AR1232">
            <v>0</v>
          </cell>
          <cell r="AS1232">
            <v>0</v>
          </cell>
          <cell r="AT1232" t="str">
            <v/>
          </cell>
          <cell r="AU1232">
            <v>0</v>
          </cell>
          <cell r="AV1232">
            <v>0</v>
          </cell>
          <cell r="AW1232">
            <v>0</v>
          </cell>
        </row>
        <row r="1233">
          <cell r="Z1233" t="str">
            <v>JOHEBF5601BG</v>
          </cell>
          <cell r="AA1233" t="str">
            <v>R1</v>
          </cell>
          <cell r="AB1233">
            <v>0.5</v>
          </cell>
          <cell r="AC1233">
            <v>0</v>
          </cell>
          <cell r="AD1233">
            <v>1</v>
          </cell>
          <cell r="AE1233" t="str">
            <v>OLL</v>
          </cell>
          <cell r="AF1233">
            <v>150</v>
          </cell>
          <cell r="AG1233" t="str">
            <v>FOREMOST</v>
          </cell>
          <cell r="AH1233">
            <v>29</v>
          </cell>
          <cell r="AI1233">
            <v>29</v>
          </cell>
          <cell r="AJ1233" t="str">
            <v>M</v>
          </cell>
          <cell r="AK1233" t="str">
            <v>CN</v>
          </cell>
          <cell r="AL1233">
            <v>1</v>
          </cell>
          <cell r="AM1233">
            <v>53000</v>
          </cell>
          <cell r="AN1233">
            <v>41918</v>
          </cell>
          <cell r="AO1233">
            <v>8030.3030303030291</v>
          </cell>
          <cell r="AP1233">
            <v>0</v>
          </cell>
          <cell r="AQ1233">
            <v>-8030.3030303030291</v>
          </cell>
          <cell r="AR1233">
            <v>0</v>
          </cell>
          <cell r="AS1233">
            <v>0</v>
          </cell>
          <cell r="AT1233" t="str">
            <v/>
          </cell>
          <cell r="AU1233">
            <v>0</v>
          </cell>
          <cell r="AV1233">
            <v>0</v>
          </cell>
          <cell r="AW1233">
            <v>0</v>
          </cell>
        </row>
        <row r="1234">
          <cell r="Z1234" t="str">
            <v>JOHEBF5604YE</v>
          </cell>
          <cell r="AA1234" t="str">
            <v>R1</v>
          </cell>
          <cell r="AB1234">
            <v>0</v>
          </cell>
          <cell r="AC1234">
            <v>0</v>
          </cell>
          <cell r="AD1234">
            <v>1</v>
          </cell>
          <cell r="AE1234" t="str">
            <v>FRE</v>
          </cell>
          <cell r="AF1234">
            <v>33</v>
          </cell>
          <cell r="AG1234" t="str">
            <v>FOREMOST</v>
          </cell>
          <cell r="AH1234">
            <v>29</v>
          </cell>
          <cell r="AI1234">
            <v>29</v>
          </cell>
          <cell r="AJ1234" t="str">
            <v>M</v>
          </cell>
          <cell r="AK1234" t="str">
            <v>CN</v>
          </cell>
          <cell r="AL1234">
            <v>1</v>
          </cell>
          <cell r="AM1234">
            <v>53000</v>
          </cell>
          <cell r="AN1234">
            <v>41918</v>
          </cell>
          <cell r="AO1234">
            <v>8030.3030303030291</v>
          </cell>
          <cell r="AP1234">
            <v>0</v>
          </cell>
          <cell r="AQ1234">
            <v>-8030.3030303030291</v>
          </cell>
          <cell r="AR1234">
            <v>0</v>
          </cell>
          <cell r="AS1234">
            <v>0</v>
          </cell>
          <cell r="AT1234" t="str">
            <v/>
          </cell>
          <cell r="AU1234">
            <v>0</v>
          </cell>
          <cell r="AV1234">
            <v>0</v>
          </cell>
          <cell r="AW1234">
            <v>0</v>
          </cell>
        </row>
        <row r="1235">
          <cell r="Z1235" t="str">
            <v>JOHEBF5605OR</v>
          </cell>
          <cell r="AA1235" t="str">
            <v>R1</v>
          </cell>
          <cell r="AB1235">
            <v>1</v>
          </cell>
          <cell r="AC1235">
            <v>0</v>
          </cell>
          <cell r="AD1235">
            <v>1</v>
          </cell>
          <cell r="AE1235" t="str">
            <v>FRE</v>
          </cell>
          <cell r="AF1235">
            <v>23</v>
          </cell>
          <cell r="AG1235" t="str">
            <v>FOREMOST</v>
          </cell>
          <cell r="AH1235">
            <v>29</v>
          </cell>
          <cell r="AI1235">
            <v>29</v>
          </cell>
          <cell r="AJ1235" t="str">
            <v>M</v>
          </cell>
          <cell r="AK1235" t="str">
            <v>CN</v>
          </cell>
          <cell r="AL1235">
            <v>1</v>
          </cell>
          <cell r="AM1235">
            <v>53000</v>
          </cell>
          <cell r="AN1235">
            <v>41918</v>
          </cell>
          <cell r="AO1235">
            <v>8030.3030303030291</v>
          </cell>
          <cell r="AP1235">
            <v>0</v>
          </cell>
          <cell r="AQ1235">
            <v>-8030.3030303030291</v>
          </cell>
          <cell r="AR1235">
            <v>0</v>
          </cell>
          <cell r="AS1235">
            <v>0</v>
          </cell>
          <cell r="AT1235" t="str">
            <v/>
          </cell>
          <cell r="AU1235">
            <v>0</v>
          </cell>
          <cell r="AV1235">
            <v>0</v>
          </cell>
          <cell r="AW1235">
            <v>0</v>
          </cell>
        </row>
        <row r="1236">
          <cell r="Z1236" t="str">
            <v>JOHEBF5606BW</v>
          </cell>
          <cell r="AA1236" t="str">
            <v>R1</v>
          </cell>
          <cell r="AB1236">
            <v>0</v>
          </cell>
          <cell r="AC1236">
            <v>0</v>
          </cell>
          <cell r="AD1236">
            <v>1</v>
          </cell>
          <cell r="AE1236" t="str">
            <v>FRE</v>
          </cell>
          <cell r="AF1236">
            <v>15</v>
          </cell>
          <cell r="AG1236" t="str">
            <v>FOREMOST</v>
          </cell>
          <cell r="AH1236">
            <v>29</v>
          </cell>
          <cell r="AI1236">
            <v>29</v>
          </cell>
          <cell r="AJ1236" t="str">
            <v>M</v>
          </cell>
          <cell r="AK1236" t="str">
            <v>CN</v>
          </cell>
          <cell r="AL1236">
            <v>1</v>
          </cell>
          <cell r="AM1236">
            <v>53000</v>
          </cell>
          <cell r="AN1236">
            <v>41918</v>
          </cell>
          <cell r="AO1236">
            <v>8030.3030303030291</v>
          </cell>
          <cell r="AP1236">
            <v>0</v>
          </cell>
          <cell r="AQ1236">
            <v>-8030.3030303030291</v>
          </cell>
          <cell r="AR1236">
            <v>0</v>
          </cell>
          <cell r="AS1236">
            <v>0</v>
          </cell>
          <cell r="AT1236" t="str">
            <v/>
          </cell>
          <cell r="AU1236">
            <v>0</v>
          </cell>
          <cell r="AV1236">
            <v>0</v>
          </cell>
          <cell r="AW1236">
            <v>0</v>
          </cell>
        </row>
        <row r="1237">
          <cell r="Z1237" t="str">
            <v>JOHEBF5612BG</v>
          </cell>
          <cell r="AA1237" t="str">
            <v>R1</v>
          </cell>
          <cell r="AB1237">
            <v>1</v>
          </cell>
          <cell r="AC1237">
            <v>0</v>
          </cell>
          <cell r="AD1237">
            <v>1</v>
          </cell>
          <cell r="AE1237" t="str">
            <v>FRE</v>
          </cell>
          <cell r="AF1237">
            <v>115</v>
          </cell>
          <cell r="AG1237" t="str">
            <v>FOREMOST</v>
          </cell>
          <cell r="AH1237">
            <v>29</v>
          </cell>
          <cell r="AI1237">
            <v>29</v>
          </cell>
          <cell r="AJ1237" t="str">
            <v>M</v>
          </cell>
          <cell r="AK1237" t="str">
            <v>CN</v>
          </cell>
          <cell r="AL1237">
            <v>1</v>
          </cell>
          <cell r="AM1237">
            <v>69000</v>
          </cell>
          <cell r="AN1237">
            <v>41918</v>
          </cell>
          <cell r="AO1237">
            <v>10454.545454545454</v>
          </cell>
          <cell r="AP1237">
            <v>0</v>
          </cell>
          <cell r="AQ1237">
            <v>-10454.545454545454</v>
          </cell>
          <cell r="AR1237">
            <v>0</v>
          </cell>
          <cell r="AS1237">
            <v>0</v>
          </cell>
          <cell r="AT1237" t="str">
            <v/>
          </cell>
          <cell r="AU1237">
            <v>0</v>
          </cell>
          <cell r="AV1237">
            <v>0</v>
          </cell>
          <cell r="AW1237">
            <v>0</v>
          </cell>
        </row>
        <row r="1238">
          <cell r="Z1238" t="str">
            <v/>
          </cell>
          <cell r="AA1238" t="str">
            <v>R1</v>
          </cell>
          <cell r="AB1238">
            <v>11</v>
          </cell>
          <cell r="AC1238">
            <v>0</v>
          </cell>
          <cell r="AD1238">
            <v>1</v>
          </cell>
          <cell r="AI1238" t="str">
            <v/>
          </cell>
          <cell r="AL1238" t="str">
            <v/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 t="str">
            <v/>
          </cell>
          <cell r="AU1238">
            <v>0</v>
          </cell>
          <cell r="AV1238">
            <v>0</v>
          </cell>
          <cell r="AW1238">
            <v>0</v>
          </cell>
        </row>
        <row r="1239">
          <cell r="Z1239" t="str">
            <v>JOHEBF5808IV</v>
          </cell>
          <cell r="AA1239" t="str">
            <v>R1</v>
          </cell>
          <cell r="AB1239">
            <v>1</v>
          </cell>
          <cell r="AC1239">
            <v>0</v>
          </cell>
          <cell r="AD1239">
            <v>1</v>
          </cell>
          <cell r="AE1239" t="str">
            <v>FRE</v>
          </cell>
          <cell r="AF1239">
            <v>73</v>
          </cell>
          <cell r="AG1239" t="str">
            <v>KIDS FIRST TOYS</v>
          </cell>
          <cell r="AH1239">
            <v>3</v>
          </cell>
          <cell r="AI1239" t="str">
            <v>03</v>
          </cell>
          <cell r="AJ1239" t="str">
            <v>M</v>
          </cell>
          <cell r="AK1239" t="str">
            <v>CN</v>
          </cell>
          <cell r="AL1239">
            <v>1</v>
          </cell>
          <cell r="AM1239">
            <v>49000</v>
          </cell>
          <cell r="AN1239">
            <v>41918</v>
          </cell>
          <cell r="AO1239">
            <v>7424.242424242424</v>
          </cell>
          <cell r="AP1239">
            <v>0</v>
          </cell>
          <cell r="AQ1239">
            <v>-7424.242424242424</v>
          </cell>
          <cell r="AR1239">
            <v>0</v>
          </cell>
          <cell r="AS1239">
            <v>0</v>
          </cell>
          <cell r="AT1239" t="str">
            <v/>
          </cell>
          <cell r="AU1239">
            <v>0</v>
          </cell>
          <cell r="AV1239">
            <v>0</v>
          </cell>
          <cell r="AW1239">
            <v>0</v>
          </cell>
        </row>
        <row r="1240">
          <cell r="Z1240" t="str">
            <v>JOHEBF5809BL</v>
          </cell>
          <cell r="AA1240" t="str">
            <v>R1</v>
          </cell>
          <cell r="AB1240">
            <v>1</v>
          </cell>
          <cell r="AC1240">
            <v>0</v>
          </cell>
          <cell r="AD1240">
            <v>1</v>
          </cell>
          <cell r="AE1240" t="str">
            <v>FRE</v>
          </cell>
          <cell r="AF1240">
            <v>50</v>
          </cell>
          <cell r="AG1240" t="str">
            <v>KIDS FIRST TOYS</v>
          </cell>
          <cell r="AH1240">
            <v>3</v>
          </cell>
          <cell r="AI1240" t="str">
            <v>03</v>
          </cell>
          <cell r="AJ1240" t="str">
            <v>M</v>
          </cell>
          <cell r="AK1240" t="str">
            <v>CN</v>
          </cell>
          <cell r="AL1240">
            <v>1</v>
          </cell>
          <cell r="AM1240">
            <v>49000</v>
          </cell>
          <cell r="AN1240">
            <v>41918</v>
          </cell>
          <cell r="AO1240">
            <v>7424.242424242424</v>
          </cell>
          <cell r="AP1240">
            <v>0</v>
          </cell>
          <cell r="AQ1240">
            <v>-7424.242424242424</v>
          </cell>
          <cell r="AR1240">
            <v>0</v>
          </cell>
          <cell r="AS1240">
            <v>0</v>
          </cell>
          <cell r="AT1240" t="str">
            <v/>
          </cell>
          <cell r="AU1240">
            <v>0</v>
          </cell>
          <cell r="AV1240">
            <v>0</v>
          </cell>
          <cell r="AW1240">
            <v>0</v>
          </cell>
        </row>
        <row r="1241">
          <cell r="Z1241" t="str">
            <v>JOHEBF5812YE</v>
          </cell>
          <cell r="AA1241" t="str">
            <v>R1</v>
          </cell>
          <cell r="AB1241">
            <v>1</v>
          </cell>
          <cell r="AC1241">
            <v>0</v>
          </cell>
          <cell r="AD1241">
            <v>1</v>
          </cell>
          <cell r="AE1241" t="str">
            <v>FRE</v>
          </cell>
          <cell r="AF1241">
            <v>8</v>
          </cell>
          <cell r="AG1241" t="str">
            <v>KIDS FIRST TOYS</v>
          </cell>
          <cell r="AH1241">
            <v>3</v>
          </cell>
          <cell r="AI1241" t="str">
            <v>03</v>
          </cell>
          <cell r="AJ1241" t="str">
            <v>M</v>
          </cell>
          <cell r="AK1241" t="str">
            <v>CN</v>
          </cell>
          <cell r="AL1241">
            <v>1</v>
          </cell>
          <cell r="AM1241">
            <v>49000</v>
          </cell>
          <cell r="AN1241">
            <v>41918</v>
          </cell>
          <cell r="AO1241">
            <v>7424.242424242424</v>
          </cell>
          <cell r="AP1241">
            <v>0</v>
          </cell>
          <cell r="AQ1241">
            <v>-7424.242424242424</v>
          </cell>
          <cell r="AR1241">
            <v>0</v>
          </cell>
          <cell r="AS1241">
            <v>0</v>
          </cell>
          <cell r="AT1241" t="str">
            <v/>
          </cell>
          <cell r="AU1241">
            <v>0</v>
          </cell>
          <cell r="AV1241">
            <v>0</v>
          </cell>
          <cell r="AW1241">
            <v>0</v>
          </cell>
        </row>
        <row r="1242">
          <cell r="Z1242" t="str">
            <v>JOHTPF5653IV</v>
          </cell>
          <cell r="AA1242" t="str">
            <v>R1</v>
          </cell>
          <cell r="AB1242">
            <v>1</v>
          </cell>
          <cell r="AC1242">
            <v>0</v>
          </cell>
          <cell r="AD1242">
            <v>1</v>
          </cell>
          <cell r="AE1242" t="str">
            <v>FRE</v>
          </cell>
          <cell r="AF1242">
            <v>171</v>
          </cell>
          <cell r="AG1242" t="str">
            <v>KIDS FIRST TOYS</v>
          </cell>
          <cell r="AH1242">
            <v>3</v>
          </cell>
          <cell r="AI1242" t="str">
            <v>03</v>
          </cell>
          <cell r="AJ1242" t="str">
            <v>M</v>
          </cell>
          <cell r="AK1242" t="str">
            <v>CN</v>
          </cell>
          <cell r="AL1242">
            <v>1</v>
          </cell>
          <cell r="AM1242">
            <v>69000</v>
          </cell>
          <cell r="AN1242">
            <v>41918</v>
          </cell>
          <cell r="AO1242">
            <v>10454.545454545454</v>
          </cell>
          <cell r="AP1242">
            <v>0</v>
          </cell>
          <cell r="AQ1242">
            <v>-10454.545454545454</v>
          </cell>
          <cell r="AR1242">
            <v>0</v>
          </cell>
          <cell r="AS1242">
            <v>0</v>
          </cell>
          <cell r="AT1242" t="str">
            <v/>
          </cell>
          <cell r="AU1242">
            <v>0</v>
          </cell>
          <cell r="AV1242">
            <v>0</v>
          </cell>
          <cell r="AW1242">
            <v>0</v>
          </cell>
        </row>
        <row r="1243">
          <cell r="Z1243" t="str">
            <v>JOHTPF5656GR</v>
          </cell>
          <cell r="AA1243" t="str">
            <v>R1</v>
          </cell>
          <cell r="AB1243">
            <v>1</v>
          </cell>
          <cell r="AC1243">
            <v>0</v>
          </cell>
          <cell r="AD1243">
            <v>1</v>
          </cell>
          <cell r="AE1243" t="str">
            <v>FRE</v>
          </cell>
          <cell r="AF1243">
            <v>213</v>
          </cell>
          <cell r="AG1243" t="str">
            <v>KIDS FIRST TOYS</v>
          </cell>
          <cell r="AH1243">
            <v>3</v>
          </cell>
          <cell r="AI1243" t="str">
            <v>03</v>
          </cell>
          <cell r="AJ1243" t="str">
            <v>M</v>
          </cell>
          <cell r="AK1243" t="str">
            <v>CN</v>
          </cell>
          <cell r="AL1243">
            <v>1</v>
          </cell>
          <cell r="AM1243">
            <v>69000</v>
          </cell>
          <cell r="AN1243">
            <v>41918</v>
          </cell>
          <cell r="AO1243">
            <v>10454.545454545454</v>
          </cell>
          <cell r="AP1243">
            <v>0</v>
          </cell>
          <cell r="AQ1243">
            <v>-10454.545454545454</v>
          </cell>
          <cell r="AR1243">
            <v>0</v>
          </cell>
          <cell r="AS1243">
            <v>0</v>
          </cell>
          <cell r="AT1243" t="str">
            <v/>
          </cell>
          <cell r="AU1243">
            <v>0</v>
          </cell>
          <cell r="AV1243">
            <v>0</v>
          </cell>
          <cell r="AW1243">
            <v>0</v>
          </cell>
        </row>
        <row r="1244">
          <cell r="Z1244" t="str">
            <v/>
          </cell>
          <cell r="AA1244" t="str">
            <v>R1</v>
          </cell>
          <cell r="AB1244">
            <v>5</v>
          </cell>
          <cell r="AC1244">
            <v>0</v>
          </cell>
          <cell r="AD1244">
            <v>1</v>
          </cell>
          <cell r="AI1244" t="str">
            <v/>
          </cell>
          <cell r="AL1244" t="str">
            <v/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 t="str">
            <v/>
          </cell>
          <cell r="AU1244">
            <v>0</v>
          </cell>
          <cell r="AV1244">
            <v>0</v>
          </cell>
          <cell r="AW1244">
            <v>0</v>
          </cell>
        </row>
        <row r="1245">
          <cell r="Z1245" t="str">
            <v>JOHERF5801PK</v>
          </cell>
          <cell r="AA1245" t="str">
            <v>R1</v>
          </cell>
          <cell r="AB1245">
            <v>1</v>
          </cell>
          <cell r="AC1245">
            <v>0</v>
          </cell>
          <cell r="AD1245">
            <v>1</v>
          </cell>
          <cell r="AE1245" t="str">
            <v>FRE</v>
          </cell>
          <cell r="AF1245">
            <v>2</v>
          </cell>
          <cell r="AG1245" t="str">
            <v>동일모자</v>
          </cell>
          <cell r="AH1245">
            <v>26</v>
          </cell>
          <cell r="AI1245">
            <v>26</v>
          </cell>
          <cell r="AJ1245" t="str">
            <v>M</v>
          </cell>
          <cell r="AK1245" t="str">
            <v>CN</v>
          </cell>
          <cell r="AL1245">
            <v>1</v>
          </cell>
          <cell r="AM1245">
            <v>59000</v>
          </cell>
          <cell r="AN1245">
            <v>41918</v>
          </cell>
          <cell r="AO1245">
            <v>8939.3939393939381</v>
          </cell>
          <cell r="AP1245">
            <v>0</v>
          </cell>
          <cell r="AQ1245">
            <v>-8939.3939393939381</v>
          </cell>
          <cell r="AR1245">
            <v>0</v>
          </cell>
          <cell r="AS1245">
            <v>0</v>
          </cell>
          <cell r="AT1245" t="str">
            <v/>
          </cell>
          <cell r="AU1245">
            <v>0</v>
          </cell>
          <cell r="AV1245">
            <v>0</v>
          </cell>
          <cell r="AW1245">
            <v>0</v>
          </cell>
        </row>
        <row r="1246">
          <cell r="Z1246" t="str">
            <v>JOHERF5802OR</v>
          </cell>
          <cell r="AA1246" t="str">
            <v>R1</v>
          </cell>
          <cell r="AB1246">
            <v>1</v>
          </cell>
          <cell r="AC1246">
            <v>0</v>
          </cell>
          <cell r="AD1246">
            <v>1</v>
          </cell>
          <cell r="AE1246" t="str">
            <v>FRE</v>
          </cell>
          <cell r="AF1246">
            <v>100</v>
          </cell>
          <cell r="AG1246" t="str">
            <v>동일모자</v>
          </cell>
          <cell r="AH1246">
            <v>26</v>
          </cell>
          <cell r="AI1246">
            <v>26</v>
          </cell>
          <cell r="AJ1246" t="str">
            <v>M</v>
          </cell>
          <cell r="AK1246" t="str">
            <v>CN</v>
          </cell>
          <cell r="AL1246">
            <v>1</v>
          </cell>
          <cell r="AM1246">
            <v>59000</v>
          </cell>
          <cell r="AN1246">
            <v>41918</v>
          </cell>
          <cell r="AO1246">
            <v>8939.3939393939381</v>
          </cell>
          <cell r="AP1246">
            <v>0</v>
          </cell>
          <cell r="AQ1246">
            <v>-8939.3939393939381</v>
          </cell>
          <cell r="AR1246">
            <v>0</v>
          </cell>
          <cell r="AS1246">
            <v>0</v>
          </cell>
          <cell r="AT1246" t="str">
            <v/>
          </cell>
          <cell r="AU1246">
            <v>0</v>
          </cell>
          <cell r="AV1246">
            <v>0</v>
          </cell>
          <cell r="AW1246">
            <v>0</v>
          </cell>
        </row>
        <row r="1247">
          <cell r="Z1247" t="str">
            <v/>
          </cell>
          <cell r="AA1247" t="str">
            <v>R1</v>
          </cell>
          <cell r="AB1247">
            <v>2</v>
          </cell>
          <cell r="AC1247">
            <v>0</v>
          </cell>
          <cell r="AD1247">
            <v>1</v>
          </cell>
          <cell r="AI1247" t="str">
            <v/>
          </cell>
          <cell r="AL1247" t="str">
            <v/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 t="str">
            <v/>
          </cell>
          <cell r="AU1247">
            <v>0</v>
          </cell>
          <cell r="AV1247">
            <v>0</v>
          </cell>
          <cell r="AW1247">
            <v>0</v>
          </cell>
        </row>
        <row r="1248">
          <cell r="Z1248" t="str">
            <v>NOHBAF5803OR</v>
          </cell>
          <cell r="AA1248" t="str">
            <v>R1</v>
          </cell>
          <cell r="AB1248">
            <v>1</v>
          </cell>
          <cell r="AC1248">
            <v>0</v>
          </cell>
          <cell r="AD1248">
            <v>1</v>
          </cell>
          <cell r="AE1248" t="str">
            <v>FRE</v>
          </cell>
          <cell r="AF1248">
            <v>50</v>
          </cell>
          <cell r="AG1248" t="str">
            <v>FOREMOST</v>
          </cell>
          <cell r="AH1248">
            <v>30</v>
          </cell>
          <cell r="AI1248">
            <v>30</v>
          </cell>
          <cell r="AJ1248" t="str">
            <v>M</v>
          </cell>
          <cell r="AK1248" t="str">
            <v>CN</v>
          </cell>
          <cell r="AL1248">
            <v>1</v>
          </cell>
          <cell r="AM1248">
            <v>45000</v>
          </cell>
          <cell r="AN1248">
            <v>41918</v>
          </cell>
          <cell r="AO1248">
            <v>6818.1818181818171</v>
          </cell>
          <cell r="AP1248">
            <v>0</v>
          </cell>
          <cell r="AQ1248">
            <v>-6818.1818181818171</v>
          </cell>
          <cell r="AR1248">
            <v>0</v>
          </cell>
          <cell r="AS1248">
            <v>0</v>
          </cell>
          <cell r="AT1248" t="str">
            <v/>
          </cell>
          <cell r="AU1248">
            <v>0</v>
          </cell>
          <cell r="AV1248">
            <v>0</v>
          </cell>
          <cell r="AW1248">
            <v>0</v>
          </cell>
        </row>
        <row r="1249">
          <cell r="Z1249" t="str">
            <v>NOHBAF5804BL</v>
          </cell>
          <cell r="AA1249" t="str">
            <v>R1</v>
          </cell>
          <cell r="AB1249">
            <v>1</v>
          </cell>
          <cell r="AC1249">
            <v>0</v>
          </cell>
          <cell r="AD1249">
            <v>1</v>
          </cell>
          <cell r="AE1249" t="str">
            <v>FRE</v>
          </cell>
          <cell r="AF1249">
            <v>50</v>
          </cell>
          <cell r="AG1249" t="str">
            <v>FOREMOST</v>
          </cell>
          <cell r="AH1249">
            <v>30</v>
          </cell>
          <cell r="AI1249">
            <v>30</v>
          </cell>
          <cell r="AJ1249" t="str">
            <v>M</v>
          </cell>
          <cell r="AK1249" t="str">
            <v>CN</v>
          </cell>
          <cell r="AL1249">
            <v>1</v>
          </cell>
          <cell r="AM1249">
            <v>45000</v>
          </cell>
          <cell r="AN1249">
            <v>41918</v>
          </cell>
          <cell r="AO1249">
            <v>6818.1818181818171</v>
          </cell>
          <cell r="AP1249">
            <v>0</v>
          </cell>
          <cell r="AQ1249">
            <v>-6818.1818181818171</v>
          </cell>
          <cell r="AR1249">
            <v>0</v>
          </cell>
          <cell r="AS1249">
            <v>0</v>
          </cell>
          <cell r="AT1249" t="str">
            <v/>
          </cell>
          <cell r="AU1249">
            <v>0</v>
          </cell>
          <cell r="AV1249">
            <v>0</v>
          </cell>
          <cell r="AW1249">
            <v>0</v>
          </cell>
        </row>
        <row r="1250">
          <cell r="Z1250" t="str">
            <v>NOHBAF5819NY</v>
          </cell>
          <cell r="AA1250" t="str">
            <v>R1</v>
          </cell>
          <cell r="AB1250">
            <v>1</v>
          </cell>
          <cell r="AC1250">
            <v>0</v>
          </cell>
          <cell r="AD1250">
            <v>1</v>
          </cell>
          <cell r="AE1250" t="str">
            <v>FRE</v>
          </cell>
          <cell r="AF1250">
            <v>50</v>
          </cell>
          <cell r="AG1250" t="str">
            <v>FOREMOST</v>
          </cell>
          <cell r="AH1250">
            <v>30</v>
          </cell>
          <cell r="AI1250">
            <v>30</v>
          </cell>
          <cell r="AJ1250" t="str">
            <v>M</v>
          </cell>
          <cell r="AK1250" t="str">
            <v>CN</v>
          </cell>
          <cell r="AL1250">
            <v>1</v>
          </cell>
          <cell r="AM1250">
            <v>45000</v>
          </cell>
          <cell r="AN1250">
            <v>41918</v>
          </cell>
          <cell r="AO1250">
            <v>6818.1818181818171</v>
          </cell>
          <cell r="AP1250">
            <v>0</v>
          </cell>
          <cell r="AQ1250">
            <v>-6818.1818181818171</v>
          </cell>
          <cell r="AR1250">
            <v>0</v>
          </cell>
          <cell r="AS1250">
            <v>0</v>
          </cell>
          <cell r="AT1250" t="str">
            <v/>
          </cell>
          <cell r="AU1250">
            <v>0</v>
          </cell>
          <cell r="AV1250">
            <v>0</v>
          </cell>
          <cell r="AW1250">
            <v>0</v>
          </cell>
        </row>
        <row r="1251">
          <cell r="Z1251" t="str">
            <v>NOHMIF5820KH</v>
          </cell>
          <cell r="AA1251" t="str">
            <v>R1</v>
          </cell>
          <cell r="AB1251">
            <v>1</v>
          </cell>
          <cell r="AC1251">
            <v>0</v>
          </cell>
          <cell r="AD1251">
            <v>1</v>
          </cell>
          <cell r="AE1251" t="str">
            <v>FRE</v>
          </cell>
          <cell r="AF1251">
            <v>50</v>
          </cell>
          <cell r="AG1251" t="str">
            <v>FOREMOST</v>
          </cell>
          <cell r="AH1251">
            <v>30</v>
          </cell>
          <cell r="AI1251">
            <v>30</v>
          </cell>
          <cell r="AJ1251" t="str">
            <v>M</v>
          </cell>
          <cell r="AK1251" t="str">
            <v>CN</v>
          </cell>
          <cell r="AL1251">
            <v>1</v>
          </cell>
          <cell r="AM1251">
            <v>45000</v>
          </cell>
          <cell r="AN1251">
            <v>41918</v>
          </cell>
          <cell r="AO1251">
            <v>6818.1818181818171</v>
          </cell>
          <cell r="AP1251">
            <v>0</v>
          </cell>
          <cell r="AQ1251">
            <v>-6818.1818181818171</v>
          </cell>
          <cell r="AR1251">
            <v>0</v>
          </cell>
          <cell r="AS1251">
            <v>0</v>
          </cell>
          <cell r="AT1251" t="str">
            <v/>
          </cell>
          <cell r="AU1251">
            <v>0</v>
          </cell>
          <cell r="AV1251">
            <v>0</v>
          </cell>
          <cell r="AW1251">
            <v>0</v>
          </cell>
        </row>
        <row r="1252">
          <cell r="Z1252" t="str">
            <v>NOHTPF5807PP</v>
          </cell>
          <cell r="AA1252" t="str">
            <v>R1</v>
          </cell>
          <cell r="AB1252">
            <v>1</v>
          </cell>
          <cell r="AC1252">
            <v>0</v>
          </cell>
          <cell r="AD1252">
            <v>1</v>
          </cell>
          <cell r="AE1252" t="str">
            <v>FRE</v>
          </cell>
          <cell r="AF1252">
            <v>50</v>
          </cell>
          <cell r="AG1252" t="str">
            <v>FOREMOST</v>
          </cell>
          <cell r="AH1252">
            <v>30</v>
          </cell>
          <cell r="AI1252">
            <v>30</v>
          </cell>
          <cell r="AJ1252" t="str">
            <v>M</v>
          </cell>
          <cell r="AK1252" t="str">
            <v>CN</v>
          </cell>
          <cell r="AL1252">
            <v>1</v>
          </cell>
          <cell r="AM1252">
            <v>65000</v>
          </cell>
          <cell r="AN1252">
            <v>41918</v>
          </cell>
          <cell r="AO1252">
            <v>9848.484848484848</v>
          </cell>
          <cell r="AP1252">
            <v>0</v>
          </cell>
          <cell r="AQ1252">
            <v>-9848.484848484848</v>
          </cell>
          <cell r="AR1252">
            <v>0</v>
          </cell>
          <cell r="AS1252">
            <v>0</v>
          </cell>
          <cell r="AT1252" t="str">
            <v/>
          </cell>
          <cell r="AU1252">
            <v>0</v>
          </cell>
          <cell r="AV1252">
            <v>0</v>
          </cell>
          <cell r="AW1252">
            <v>0</v>
          </cell>
        </row>
        <row r="1253">
          <cell r="Z1253" t="str">
            <v>NOHTPF5809OR</v>
          </cell>
          <cell r="AA1253" t="str">
            <v>R1</v>
          </cell>
          <cell r="AB1253">
            <v>1</v>
          </cell>
          <cell r="AC1253">
            <v>0</v>
          </cell>
          <cell r="AD1253">
            <v>1</v>
          </cell>
          <cell r="AE1253" t="str">
            <v>FRE</v>
          </cell>
          <cell r="AF1253">
            <v>50</v>
          </cell>
          <cell r="AG1253" t="str">
            <v>FOREMOST</v>
          </cell>
          <cell r="AH1253">
            <v>30</v>
          </cell>
          <cell r="AI1253">
            <v>30</v>
          </cell>
          <cell r="AJ1253" t="str">
            <v>M</v>
          </cell>
          <cell r="AK1253" t="str">
            <v>CN</v>
          </cell>
          <cell r="AL1253">
            <v>1</v>
          </cell>
          <cell r="AM1253">
            <v>65000</v>
          </cell>
          <cell r="AN1253">
            <v>41918</v>
          </cell>
          <cell r="AO1253">
            <v>9848.484848484848</v>
          </cell>
          <cell r="AP1253">
            <v>0</v>
          </cell>
          <cell r="AQ1253">
            <v>-9848.484848484848</v>
          </cell>
          <cell r="AR1253">
            <v>0</v>
          </cell>
          <cell r="AS1253">
            <v>0</v>
          </cell>
          <cell r="AT1253" t="str">
            <v/>
          </cell>
          <cell r="AU1253">
            <v>0</v>
          </cell>
          <cell r="AV1253">
            <v>0</v>
          </cell>
          <cell r="AW1253">
            <v>0</v>
          </cell>
        </row>
        <row r="1254">
          <cell r="Z1254" t="str">
            <v>NOHTPF5809PK</v>
          </cell>
          <cell r="AA1254" t="str">
            <v>R1</v>
          </cell>
          <cell r="AB1254">
            <v>1</v>
          </cell>
          <cell r="AC1254">
            <v>0</v>
          </cell>
          <cell r="AD1254">
            <v>1</v>
          </cell>
          <cell r="AE1254" t="str">
            <v>FRE</v>
          </cell>
          <cell r="AF1254">
            <v>68</v>
          </cell>
          <cell r="AG1254" t="str">
            <v>FOREMOST</v>
          </cell>
          <cell r="AH1254">
            <v>30</v>
          </cell>
          <cell r="AI1254">
            <v>30</v>
          </cell>
          <cell r="AJ1254" t="str">
            <v>M</v>
          </cell>
          <cell r="AK1254" t="str">
            <v>CN</v>
          </cell>
          <cell r="AL1254">
            <v>1</v>
          </cell>
          <cell r="AM1254">
            <v>65000</v>
          </cell>
          <cell r="AN1254">
            <v>41918</v>
          </cell>
          <cell r="AO1254">
            <v>9848.484848484848</v>
          </cell>
          <cell r="AP1254">
            <v>0</v>
          </cell>
          <cell r="AQ1254">
            <v>-9848.484848484848</v>
          </cell>
          <cell r="AR1254">
            <v>0</v>
          </cell>
          <cell r="AS1254">
            <v>0</v>
          </cell>
          <cell r="AT1254" t="str">
            <v/>
          </cell>
          <cell r="AU1254">
            <v>0</v>
          </cell>
          <cell r="AV1254">
            <v>0</v>
          </cell>
          <cell r="AW1254">
            <v>0</v>
          </cell>
        </row>
        <row r="1255">
          <cell r="Z1255" t="str">
            <v/>
          </cell>
          <cell r="AA1255" t="str">
            <v>R1</v>
          </cell>
          <cell r="AB1255">
            <v>7</v>
          </cell>
          <cell r="AC1255">
            <v>0</v>
          </cell>
          <cell r="AD1255">
            <v>1</v>
          </cell>
          <cell r="AI1255" t="str">
            <v/>
          </cell>
          <cell r="AL1255" t="str">
            <v/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 t="str">
            <v/>
          </cell>
          <cell r="AU1255">
            <v>0</v>
          </cell>
          <cell r="AV1255">
            <v>0</v>
          </cell>
          <cell r="AW1255">
            <v>0</v>
          </cell>
        </row>
        <row r="1256">
          <cell r="Z1256" t="str">
            <v>SMHBEF5863RE</v>
          </cell>
          <cell r="AA1256" t="str">
            <v>R1</v>
          </cell>
          <cell r="AB1256">
            <v>1</v>
          </cell>
          <cell r="AC1256">
            <v>0</v>
          </cell>
          <cell r="AD1256">
            <v>1</v>
          </cell>
          <cell r="AE1256" t="str">
            <v>FRE</v>
          </cell>
          <cell r="AF1256">
            <v>50</v>
          </cell>
          <cell r="AG1256" t="str">
            <v>Y&amp;Y</v>
          </cell>
          <cell r="AH1256">
            <v>6</v>
          </cell>
          <cell r="AI1256" t="str">
            <v>06</v>
          </cell>
          <cell r="AJ1256" t="str">
            <v>M</v>
          </cell>
          <cell r="AK1256" t="str">
            <v>CN</v>
          </cell>
          <cell r="AL1256">
            <v>1</v>
          </cell>
          <cell r="AM1256">
            <v>45000</v>
          </cell>
          <cell r="AN1256">
            <v>41918</v>
          </cell>
          <cell r="AO1256">
            <v>5844.1558441558436</v>
          </cell>
          <cell r="AP1256">
            <v>0</v>
          </cell>
          <cell r="AQ1256">
            <v>-5844.1558441558436</v>
          </cell>
          <cell r="AR1256">
            <v>0</v>
          </cell>
          <cell r="AS1256">
            <v>0</v>
          </cell>
          <cell r="AT1256" t="str">
            <v/>
          </cell>
          <cell r="AU1256">
            <v>0</v>
          </cell>
          <cell r="AV1256">
            <v>0</v>
          </cell>
          <cell r="AW1256">
            <v>0</v>
          </cell>
        </row>
        <row r="1257">
          <cell r="Z1257" t="str">
            <v/>
          </cell>
          <cell r="AA1257" t="str">
            <v>R1</v>
          </cell>
          <cell r="AB1257">
            <v>1</v>
          </cell>
          <cell r="AC1257">
            <v>0</v>
          </cell>
          <cell r="AD1257">
            <v>1</v>
          </cell>
          <cell r="AI1257" t="str">
            <v/>
          </cell>
          <cell r="AL1257" t="str">
            <v/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 t="str">
            <v/>
          </cell>
          <cell r="AU1257">
            <v>0</v>
          </cell>
          <cell r="AV1257">
            <v>0</v>
          </cell>
          <cell r="AW1257">
            <v>0</v>
          </cell>
        </row>
        <row r="1258">
          <cell r="Z1258" t="str">
            <v>SMHFIF5855OR</v>
          </cell>
          <cell r="AA1258" t="str">
            <v>R1</v>
          </cell>
          <cell r="AB1258">
            <v>1</v>
          </cell>
          <cell r="AC1258">
            <v>0</v>
          </cell>
          <cell r="AD1258">
            <v>1</v>
          </cell>
          <cell r="AE1258" t="str">
            <v>FRE</v>
          </cell>
          <cell r="AF1258">
            <v>100</v>
          </cell>
          <cell r="AG1258" t="str">
            <v>QF</v>
          </cell>
          <cell r="AH1258">
            <v>13</v>
          </cell>
          <cell r="AI1258">
            <v>13</v>
          </cell>
          <cell r="AJ1258" t="str">
            <v>M</v>
          </cell>
          <cell r="AK1258" t="str">
            <v>CN</v>
          </cell>
          <cell r="AL1258">
            <v>1</v>
          </cell>
          <cell r="AM1258">
            <v>55000</v>
          </cell>
          <cell r="AN1258">
            <v>41918</v>
          </cell>
          <cell r="AO1258">
            <v>5555.5555555555547</v>
          </cell>
          <cell r="AP1258">
            <v>0</v>
          </cell>
          <cell r="AQ1258">
            <v>-5555.5555555555547</v>
          </cell>
          <cell r="AR1258">
            <v>0</v>
          </cell>
          <cell r="AS1258">
            <v>0</v>
          </cell>
          <cell r="AT1258" t="str">
            <v/>
          </cell>
          <cell r="AU1258">
            <v>0</v>
          </cell>
          <cell r="AV1258">
            <v>0</v>
          </cell>
          <cell r="AW1258">
            <v>0</v>
          </cell>
        </row>
        <row r="1259">
          <cell r="Z1259" t="str">
            <v>SMHFIF5860YE</v>
          </cell>
          <cell r="AA1259" t="str">
            <v>R1</v>
          </cell>
          <cell r="AB1259">
            <v>1</v>
          </cell>
          <cell r="AC1259">
            <v>0</v>
          </cell>
          <cell r="AD1259">
            <v>1</v>
          </cell>
          <cell r="AE1259" t="str">
            <v>FRE</v>
          </cell>
          <cell r="AF1259">
            <v>100</v>
          </cell>
          <cell r="AG1259" t="str">
            <v>QF</v>
          </cell>
          <cell r="AH1259">
            <v>13</v>
          </cell>
          <cell r="AI1259">
            <v>13</v>
          </cell>
          <cell r="AJ1259" t="str">
            <v>M</v>
          </cell>
          <cell r="AK1259" t="str">
            <v>CN</v>
          </cell>
          <cell r="AL1259">
            <v>1</v>
          </cell>
          <cell r="AM1259">
            <v>45000</v>
          </cell>
          <cell r="AN1259">
            <v>41918</v>
          </cell>
          <cell r="AO1259">
            <v>4545.454545454545</v>
          </cell>
          <cell r="AP1259">
            <v>0</v>
          </cell>
          <cell r="AQ1259">
            <v>-4545.454545454545</v>
          </cell>
          <cell r="AR1259">
            <v>0</v>
          </cell>
          <cell r="AS1259">
            <v>0</v>
          </cell>
          <cell r="AT1259" t="str">
            <v/>
          </cell>
          <cell r="AU1259">
            <v>0</v>
          </cell>
          <cell r="AV1259">
            <v>0</v>
          </cell>
          <cell r="AW1259">
            <v>0</v>
          </cell>
        </row>
        <row r="1260">
          <cell r="Z1260" t="str">
            <v/>
          </cell>
          <cell r="AA1260" t="str">
            <v>R1</v>
          </cell>
          <cell r="AB1260">
            <v>2</v>
          </cell>
          <cell r="AC1260">
            <v>0</v>
          </cell>
          <cell r="AD1260">
            <v>1</v>
          </cell>
          <cell r="AI1260" t="str">
            <v/>
          </cell>
          <cell r="AL1260" t="str">
            <v/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 t="str">
            <v/>
          </cell>
          <cell r="AU1260">
            <v>0</v>
          </cell>
          <cell r="AV1260">
            <v>0</v>
          </cell>
          <cell r="AW1260">
            <v>0</v>
          </cell>
        </row>
        <row r="1261">
          <cell r="Z1261" t="str">
            <v>SMHBAF5636PK</v>
          </cell>
          <cell r="AA1261" t="str">
            <v>R1</v>
          </cell>
          <cell r="AB1261">
            <v>1</v>
          </cell>
          <cell r="AC1261">
            <v>0</v>
          </cell>
          <cell r="AD1261">
            <v>1</v>
          </cell>
          <cell r="AE1261" t="str">
            <v>FRE</v>
          </cell>
          <cell r="AF1261">
            <v>43</v>
          </cell>
          <cell r="AG1261" t="str">
            <v>캡보이</v>
          </cell>
          <cell r="AH1261">
            <v>6</v>
          </cell>
          <cell r="AI1261" t="str">
            <v>06</v>
          </cell>
          <cell r="AJ1261" t="str">
            <v>M</v>
          </cell>
          <cell r="AK1261" t="str">
            <v>KR</v>
          </cell>
          <cell r="AL1261">
            <v>2</v>
          </cell>
          <cell r="AM1261">
            <v>55000</v>
          </cell>
          <cell r="AN1261">
            <v>41918</v>
          </cell>
          <cell r="AO1261">
            <v>12499.999999999998</v>
          </cell>
          <cell r="AP1261">
            <v>0</v>
          </cell>
          <cell r="AQ1261">
            <v>-12499.999999999998</v>
          </cell>
          <cell r="AR1261">
            <v>0</v>
          </cell>
          <cell r="AS1261">
            <v>0</v>
          </cell>
          <cell r="AT1261" t="str">
            <v/>
          </cell>
          <cell r="AU1261">
            <v>0</v>
          </cell>
          <cell r="AV1261">
            <v>0</v>
          </cell>
          <cell r="AW1261">
            <v>0</v>
          </cell>
        </row>
        <row r="1262">
          <cell r="Z1262" t="str">
            <v>SMHBAF5637YE</v>
          </cell>
          <cell r="AA1262" t="str">
            <v>R1</v>
          </cell>
          <cell r="AB1262">
            <v>1</v>
          </cell>
          <cell r="AC1262">
            <v>0</v>
          </cell>
          <cell r="AD1262">
            <v>1</v>
          </cell>
          <cell r="AE1262" t="str">
            <v>FRE</v>
          </cell>
          <cell r="AF1262">
            <v>21</v>
          </cell>
          <cell r="AG1262" t="str">
            <v>캡보이</v>
          </cell>
          <cell r="AH1262">
            <v>6</v>
          </cell>
          <cell r="AI1262" t="str">
            <v>06</v>
          </cell>
          <cell r="AJ1262" t="str">
            <v>M</v>
          </cell>
          <cell r="AK1262" t="str">
            <v>KR</v>
          </cell>
          <cell r="AL1262">
            <v>2</v>
          </cell>
          <cell r="AM1262">
            <v>55000</v>
          </cell>
          <cell r="AN1262">
            <v>41918</v>
          </cell>
          <cell r="AO1262">
            <v>12499.999999999998</v>
          </cell>
          <cell r="AP1262">
            <v>0</v>
          </cell>
          <cell r="AQ1262">
            <v>-12499.999999999998</v>
          </cell>
          <cell r="AR1262">
            <v>0</v>
          </cell>
          <cell r="AS1262">
            <v>0</v>
          </cell>
          <cell r="AT1262" t="str">
            <v/>
          </cell>
          <cell r="AU1262">
            <v>0</v>
          </cell>
          <cell r="AV1262">
            <v>0</v>
          </cell>
          <cell r="AW1262">
            <v>0</v>
          </cell>
        </row>
        <row r="1263">
          <cell r="Z1263" t="str">
            <v/>
          </cell>
          <cell r="AA1263" t="str">
            <v>R1</v>
          </cell>
          <cell r="AB1263">
            <v>2</v>
          </cell>
          <cell r="AC1263">
            <v>0</v>
          </cell>
          <cell r="AD1263">
            <v>1</v>
          </cell>
          <cell r="AI1263" t="str">
            <v/>
          </cell>
          <cell r="AL1263" t="str">
            <v/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 t="str">
            <v/>
          </cell>
          <cell r="AU1263">
            <v>0</v>
          </cell>
          <cell r="AV1263">
            <v>0</v>
          </cell>
          <cell r="AW1263">
            <v>0</v>
          </cell>
        </row>
        <row r="1264">
          <cell r="Z1264" t="str">
            <v>SMHBEF5628PK</v>
          </cell>
          <cell r="AA1264" t="str">
            <v>R1</v>
          </cell>
          <cell r="AB1264">
            <v>1</v>
          </cell>
          <cell r="AC1264">
            <v>0</v>
          </cell>
          <cell r="AD1264">
            <v>1</v>
          </cell>
          <cell r="AE1264" t="str">
            <v>FRE</v>
          </cell>
          <cell r="AF1264">
            <v>150</v>
          </cell>
          <cell r="AG1264" t="str">
            <v>FOREMOST</v>
          </cell>
          <cell r="AH1264">
            <v>31</v>
          </cell>
          <cell r="AI1264">
            <v>31</v>
          </cell>
          <cell r="AJ1264" t="str">
            <v>M</v>
          </cell>
          <cell r="AK1264" t="str">
            <v>CN</v>
          </cell>
          <cell r="AL1264">
            <v>1</v>
          </cell>
          <cell r="AM1264">
            <v>39000</v>
          </cell>
          <cell r="AN1264">
            <v>41918</v>
          </cell>
          <cell r="AO1264">
            <v>5909.0909090909081</v>
          </cell>
          <cell r="AP1264">
            <v>0</v>
          </cell>
          <cell r="AQ1264">
            <v>-5909.0909090909081</v>
          </cell>
          <cell r="AR1264">
            <v>0</v>
          </cell>
          <cell r="AS1264">
            <v>0</v>
          </cell>
          <cell r="AT1264" t="str">
            <v/>
          </cell>
          <cell r="AU1264">
            <v>0</v>
          </cell>
          <cell r="AV1264">
            <v>0</v>
          </cell>
          <cell r="AW1264">
            <v>0</v>
          </cell>
        </row>
        <row r="1265">
          <cell r="Z1265" t="str">
            <v>SMHBEF5630BL</v>
          </cell>
          <cell r="AA1265" t="str">
            <v>R1</v>
          </cell>
          <cell r="AB1265">
            <v>1</v>
          </cell>
          <cell r="AC1265">
            <v>0</v>
          </cell>
          <cell r="AD1265">
            <v>1</v>
          </cell>
          <cell r="AE1265" t="str">
            <v>FRE</v>
          </cell>
          <cell r="AF1265">
            <v>246</v>
          </cell>
          <cell r="AG1265" t="str">
            <v>FOREMOST</v>
          </cell>
          <cell r="AH1265">
            <v>31</v>
          </cell>
          <cell r="AI1265">
            <v>31</v>
          </cell>
          <cell r="AJ1265" t="str">
            <v>M</v>
          </cell>
          <cell r="AK1265" t="str">
            <v>CN</v>
          </cell>
          <cell r="AL1265">
            <v>1</v>
          </cell>
          <cell r="AM1265">
            <v>39000</v>
          </cell>
          <cell r="AN1265">
            <v>41918</v>
          </cell>
          <cell r="AO1265">
            <v>5909.0909090909081</v>
          </cell>
          <cell r="AP1265">
            <v>0</v>
          </cell>
          <cell r="AQ1265">
            <v>-5909.0909090909081</v>
          </cell>
          <cell r="AR1265">
            <v>0</v>
          </cell>
          <cell r="AS1265">
            <v>0</v>
          </cell>
          <cell r="AT1265" t="str">
            <v/>
          </cell>
          <cell r="AU1265">
            <v>0</v>
          </cell>
          <cell r="AV1265">
            <v>0</v>
          </cell>
          <cell r="AW1265">
            <v>0</v>
          </cell>
        </row>
        <row r="1266">
          <cell r="Z1266" t="str">
            <v/>
          </cell>
          <cell r="AA1266" t="str">
            <v>R1</v>
          </cell>
          <cell r="AB1266">
            <v>2</v>
          </cell>
          <cell r="AC1266">
            <v>0</v>
          </cell>
          <cell r="AD1266">
            <v>1</v>
          </cell>
          <cell r="AI1266" t="str">
            <v/>
          </cell>
          <cell r="AL1266" t="str">
            <v/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 t="str">
            <v/>
          </cell>
          <cell r="AU1266">
            <v>0</v>
          </cell>
          <cell r="AV1266">
            <v>0</v>
          </cell>
          <cell r="AW1266">
            <v>0</v>
          </cell>
        </row>
        <row r="1267">
          <cell r="Z1267" t="str">
            <v>VBHBAF5802BK</v>
          </cell>
          <cell r="AA1267" t="str">
            <v>R1</v>
          </cell>
          <cell r="AB1267">
            <v>1</v>
          </cell>
          <cell r="AC1267">
            <v>0</v>
          </cell>
          <cell r="AD1267">
            <v>1</v>
          </cell>
          <cell r="AE1267" t="str">
            <v>FRE</v>
          </cell>
          <cell r="AF1267">
            <v>50</v>
          </cell>
          <cell r="AG1267" t="str">
            <v>FOREMOST</v>
          </cell>
          <cell r="AH1267">
            <v>32</v>
          </cell>
          <cell r="AI1267">
            <v>32</v>
          </cell>
          <cell r="AJ1267" t="str">
            <v>M</v>
          </cell>
          <cell r="AK1267" t="str">
            <v>CN</v>
          </cell>
          <cell r="AL1267">
            <v>1</v>
          </cell>
          <cell r="AM1267">
            <v>45000</v>
          </cell>
          <cell r="AN1267">
            <v>41918</v>
          </cell>
          <cell r="AO1267">
            <v>6818.1818181818171</v>
          </cell>
          <cell r="AP1267">
            <v>0</v>
          </cell>
          <cell r="AQ1267">
            <v>-6818.1818181818171</v>
          </cell>
          <cell r="AR1267">
            <v>0</v>
          </cell>
          <cell r="AS1267">
            <v>0</v>
          </cell>
          <cell r="AT1267" t="str">
            <v/>
          </cell>
          <cell r="AU1267">
            <v>0</v>
          </cell>
          <cell r="AV1267">
            <v>0</v>
          </cell>
          <cell r="AW1267">
            <v>0</v>
          </cell>
        </row>
        <row r="1268">
          <cell r="Z1268" t="str">
            <v>VBHERF5814BK</v>
          </cell>
          <cell r="AA1268" t="str">
            <v>R1</v>
          </cell>
          <cell r="AB1268">
            <v>1</v>
          </cell>
          <cell r="AC1268">
            <v>0</v>
          </cell>
          <cell r="AD1268">
            <v>1</v>
          </cell>
          <cell r="AE1268" t="str">
            <v>FRE</v>
          </cell>
          <cell r="AF1268">
            <v>50</v>
          </cell>
          <cell r="AG1268" t="str">
            <v>FOREMOST</v>
          </cell>
          <cell r="AH1268">
            <v>32</v>
          </cell>
          <cell r="AI1268">
            <v>32</v>
          </cell>
          <cell r="AJ1268" t="str">
            <v>M</v>
          </cell>
          <cell r="AK1268" t="str">
            <v>CN</v>
          </cell>
          <cell r="AL1268">
            <v>1</v>
          </cell>
          <cell r="AM1268">
            <v>53000</v>
          </cell>
          <cell r="AN1268">
            <v>41918</v>
          </cell>
          <cell r="AO1268">
            <v>8030.3030303030291</v>
          </cell>
          <cell r="AP1268">
            <v>0</v>
          </cell>
          <cell r="AQ1268">
            <v>-8030.3030303030291</v>
          </cell>
          <cell r="AR1268">
            <v>0</v>
          </cell>
          <cell r="AS1268">
            <v>0</v>
          </cell>
          <cell r="AT1268" t="str">
            <v/>
          </cell>
          <cell r="AU1268">
            <v>0</v>
          </cell>
          <cell r="AV1268">
            <v>0</v>
          </cell>
          <cell r="AW1268">
            <v>0</v>
          </cell>
        </row>
        <row r="1269">
          <cell r="Z1269" t="str">
            <v/>
          </cell>
          <cell r="AA1269" t="str">
            <v>R1</v>
          </cell>
          <cell r="AB1269">
            <v>2</v>
          </cell>
          <cell r="AC1269">
            <v>0</v>
          </cell>
          <cell r="AD1269">
            <v>1</v>
          </cell>
          <cell r="AI1269" t="str">
            <v/>
          </cell>
          <cell r="AL1269" t="str">
            <v/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 t="str">
            <v/>
          </cell>
          <cell r="AU1269">
            <v>0</v>
          </cell>
          <cell r="AV1269">
            <v>0</v>
          </cell>
          <cell r="AW1269">
            <v>0</v>
          </cell>
        </row>
        <row r="1270">
          <cell r="Z1270" t="str">
            <v>VBHERF5801OR</v>
          </cell>
          <cell r="AA1270" t="str">
            <v>R1</v>
          </cell>
          <cell r="AB1270">
            <v>1</v>
          </cell>
          <cell r="AC1270">
            <v>0</v>
          </cell>
          <cell r="AD1270">
            <v>1</v>
          </cell>
          <cell r="AE1270" t="str">
            <v>FRE</v>
          </cell>
          <cell r="AF1270">
            <v>50</v>
          </cell>
          <cell r="AG1270" t="str">
            <v>캡보이</v>
          </cell>
          <cell r="AH1270">
            <v>7</v>
          </cell>
          <cell r="AI1270" t="str">
            <v>07</v>
          </cell>
          <cell r="AJ1270" t="str">
            <v>M</v>
          </cell>
          <cell r="AK1270" t="str">
            <v>KR</v>
          </cell>
          <cell r="AL1270">
            <v>2</v>
          </cell>
          <cell r="AM1270">
            <v>63000</v>
          </cell>
          <cell r="AN1270">
            <v>41918</v>
          </cell>
          <cell r="AO1270">
            <v>14318.181818181816</v>
          </cell>
          <cell r="AP1270">
            <v>0</v>
          </cell>
          <cell r="AQ1270">
            <v>-14318.181818181816</v>
          </cell>
          <cell r="AR1270">
            <v>0</v>
          </cell>
          <cell r="AS1270">
            <v>0</v>
          </cell>
          <cell r="AT1270" t="str">
            <v/>
          </cell>
          <cell r="AU1270">
            <v>0</v>
          </cell>
          <cell r="AV1270">
            <v>0</v>
          </cell>
          <cell r="AW1270">
            <v>0</v>
          </cell>
        </row>
        <row r="1271">
          <cell r="Z1271" t="str">
            <v/>
          </cell>
          <cell r="AA1271" t="str">
            <v>R1</v>
          </cell>
          <cell r="AB1271">
            <v>1</v>
          </cell>
          <cell r="AC1271">
            <v>0</v>
          </cell>
          <cell r="AD1271">
            <v>1</v>
          </cell>
          <cell r="AI1271" t="str">
            <v/>
          </cell>
          <cell r="AL1271" t="str">
            <v/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 t="str">
            <v/>
          </cell>
          <cell r="AU1271">
            <v>0</v>
          </cell>
          <cell r="AV1271">
            <v>0</v>
          </cell>
          <cell r="AW1271">
            <v>0</v>
          </cell>
        </row>
        <row r="1272">
          <cell r="Z1272" t="str">
            <v>WTHERF5806OR</v>
          </cell>
          <cell r="AA1272" t="str">
            <v>R1</v>
          </cell>
          <cell r="AB1272">
            <v>1</v>
          </cell>
          <cell r="AC1272">
            <v>0</v>
          </cell>
          <cell r="AD1272">
            <v>1</v>
          </cell>
          <cell r="AE1272" t="str">
            <v>FRE</v>
          </cell>
          <cell r="AF1272">
            <v>50</v>
          </cell>
          <cell r="AG1272" t="str">
            <v>캡보이</v>
          </cell>
          <cell r="AH1272">
            <v>8</v>
          </cell>
          <cell r="AI1272" t="str">
            <v>08</v>
          </cell>
          <cell r="AJ1272" t="str">
            <v>M</v>
          </cell>
          <cell r="AK1272" t="str">
            <v>KR</v>
          </cell>
          <cell r="AL1272">
            <v>2</v>
          </cell>
          <cell r="AM1272">
            <v>63000</v>
          </cell>
          <cell r="AN1272">
            <v>41918</v>
          </cell>
          <cell r="AO1272">
            <v>14318.181818181816</v>
          </cell>
          <cell r="AP1272">
            <v>0</v>
          </cell>
          <cell r="AQ1272">
            <v>-14318.181818181816</v>
          </cell>
          <cell r="AR1272">
            <v>0</v>
          </cell>
          <cell r="AS1272">
            <v>0</v>
          </cell>
          <cell r="AT1272" t="str">
            <v/>
          </cell>
          <cell r="AU1272">
            <v>0</v>
          </cell>
          <cell r="AV1272">
            <v>0</v>
          </cell>
          <cell r="AW1272">
            <v>0</v>
          </cell>
        </row>
        <row r="1273">
          <cell r="Z1273" t="str">
            <v/>
          </cell>
          <cell r="AA1273" t="str">
            <v>R1</v>
          </cell>
          <cell r="AB1273">
            <v>1</v>
          </cell>
          <cell r="AC1273">
            <v>0</v>
          </cell>
          <cell r="AD1273">
            <v>1</v>
          </cell>
          <cell r="AI1273" t="str">
            <v/>
          </cell>
          <cell r="AL1273" t="str">
            <v/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 t="str">
            <v/>
          </cell>
          <cell r="AU1273">
            <v>0</v>
          </cell>
          <cell r="AV1273">
            <v>0</v>
          </cell>
          <cell r="AW1273">
            <v>0</v>
          </cell>
        </row>
        <row r="1274">
          <cell r="Z1274" t="str">
            <v>ELHHPF5636BW</v>
          </cell>
          <cell r="AA1274" t="str">
            <v>R1</v>
          </cell>
          <cell r="AB1274">
            <v>0.5</v>
          </cell>
          <cell r="AC1274">
            <v>0</v>
          </cell>
          <cell r="AD1274">
            <v>1</v>
          </cell>
          <cell r="AE1274" t="str">
            <v>OSS</v>
          </cell>
          <cell r="AF1274">
            <v>100</v>
          </cell>
          <cell r="AG1274" t="str">
            <v>아트인드림</v>
          </cell>
          <cell r="AH1274">
            <v>14</v>
          </cell>
          <cell r="AI1274">
            <v>14</v>
          </cell>
          <cell r="AJ1274" t="str">
            <v>M</v>
          </cell>
          <cell r="AK1274" t="str">
            <v>KR</v>
          </cell>
          <cell r="AL1274">
            <v>2</v>
          </cell>
          <cell r="AM1274">
            <v>119000</v>
          </cell>
          <cell r="AN1274">
            <v>41935</v>
          </cell>
          <cell r="AO1274">
            <v>30050.505050505049</v>
          </cell>
          <cell r="AP1274">
            <v>0</v>
          </cell>
          <cell r="AQ1274">
            <v>-30050.505050505049</v>
          </cell>
          <cell r="AR1274">
            <v>0</v>
          </cell>
          <cell r="AS1274">
            <v>0</v>
          </cell>
          <cell r="AT1274" t="str">
            <v/>
          </cell>
          <cell r="AU1274">
            <v>0</v>
          </cell>
          <cell r="AV1274">
            <v>0</v>
          </cell>
          <cell r="AW1274">
            <v>0</v>
          </cell>
        </row>
        <row r="1275">
          <cell r="Z1275" t="str">
            <v>ELHHPF5636BW</v>
          </cell>
          <cell r="AA1275" t="str">
            <v>R1</v>
          </cell>
          <cell r="AB1275">
            <v>0.5</v>
          </cell>
          <cell r="AC1275">
            <v>0</v>
          </cell>
          <cell r="AD1275">
            <v>1</v>
          </cell>
          <cell r="AE1275" t="str">
            <v>OMM</v>
          </cell>
          <cell r="AF1275">
            <v>100</v>
          </cell>
          <cell r="AG1275" t="str">
            <v>아트인드림</v>
          </cell>
          <cell r="AH1275">
            <v>14</v>
          </cell>
          <cell r="AI1275">
            <v>14</v>
          </cell>
          <cell r="AJ1275" t="str">
            <v>M</v>
          </cell>
          <cell r="AK1275" t="str">
            <v>KR</v>
          </cell>
          <cell r="AL1275">
            <v>2</v>
          </cell>
          <cell r="AM1275">
            <v>119000</v>
          </cell>
          <cell r="AN1275">
            <v>41935</v>
          </cell>
          <cell r="AO1275">
            <v>30050.505050505049</v>
          </cell>
          <cell r="AP1275">
            <v>0</v>
          </cell>
          <cell r="AQ1275">
            <v>-30050.505050505049</v>
          </cell>
          <cell r="AR1275">
            <v>0</v>
          </cell>
          <cell r="AS1275">
            <v>0</v>
          </cell>
          <cell r="AT1275" t="str">
            <v/>
          </cell>
          <cell r="AU1275">
            <v>0</v>
          </cell>
          <cell r="AV1275">
            <v>0</v>
          </cell>
          <cell r="AW1275">
            <v>0</v>
          </cell>
        </row>
        <row r="1276">
          <cell r="Z1276" t="str">
            <v>ELHTHF5635OR</v>
          </cell>
          <cell r="AA1276" t="str">
            <v>R1</v>
          </cell>
          <cell r="AB1276">
            <v>1</v>
          </cell>
          <cell r="AC1276">
            <v>0</v>
          </cell>
          <cell r="AD1276">
            <v>1</v>
          </cell>
          <cell r="AE1276" t="str">
            <v>OSS</v>
          </cell>
          <cell r="AF1276">
            <v>100</v>
          </cell>
          <cell r="AG1276" t="str">
            <v>아트인드림</v>
          </cell>
          <cell r="AH1276">
            <v>14</v>
          </cell>
          <cell r="AI1276">
            <v>14</v>
          </cell>
          <cell r="AJ1276" t="str">
            <v>M</v>
          </cell>
          <cell r="AK1276" t="str">
            <v>KR</v>
          </cell>
          <cell r="AL1276">
            <v>2</v>
          </cell>
          <cell r="AM1276">
            <v>89000</v>
          </cell>
          <cell r="AN1276">
            <v>41935</v>
          </cell>
          <cell r="AO1276">
            <v>22474.74747474747</v>
          </cell>
          <cell r="AP1276">
            <v>0</v>
          </cell>
          <cell r="AQ1276">
            <v>-22474.74747474747</v>
          </cell>
          <cell r="AR1276">
            <v>0</v>
          </cell>
          <cell r="AS1276">
            <v>0</v>
          </cell>
          <cell r="AT1276" t="str">
            <v/>
          </cell>
          <cell r="AU1276">
            <v>0</v>
          </cell>
          <cell r="AV1276">
            <v>0</v>
          </cell>
          <cell r="AW1276">
            <v>0</v>
          </cell>
        </row>
        <row r="1277">
          <cell r="Z1277" t="str">
            <v>ELHTLF5639PK</v>
          </cell>
          <cell r="AA1277" t="str">
            <v>R1</v>
          </cell>
          <cell r="AB1277">
            <v>0.5</v>
          </cell>
          <cell r="AC1277">
            <v>0</v>
          </cell>
          <cell r="AD1277">
            <v>1</v>
          </cell>
          <cell r="AE1277" t="str">
            <v>OSS</v>
          </cell>
          <cell r="AF1277">
            <v>129</v>
          </cell>
          <cell r="AG1277" t="str">
            <v>아트인드림</v>
          </cell>
          <cell r="AH1277">
            <v>14</v>
          </cell>
          <cell r="AI1277">
            <v>14</v>
          </cell>
          <cell r="AJ1277" t="str">
            <v>M</v>
          </cell>
          <cell r="AK1277" t="str">
            <v>KR</v>
          </cell>
          <cell r="AL1277">
            <v>2</v>
          </cell>
          <cell r="AM1277">
            <v>79000</v>
          </cell>
          <cell r="AN1277">
            <v>41935</v>
          </cell>
          <cell r="AO1277">
            <v>19949.494949494947</v>
          </cell>
          <cell r="AP1277">
            <v>0</v>
          </cell>
          <cell r="AQ1277">
            <v>-19949.494949494947</v>
          </cell>
          <cell r="AR1277">
            <v>0</v>
          </cell>
          <cell r="AS1277">
            <v>0</v>
          </cell>
          <cell r="AT1277" t="str">
            <v/>
          </cell>
          <cell r="AU1277">
            <v>0</v>
          </cell>
          <cell r="AV1277">
            <v>0</v>
          </cell>
          <cell r="AW1277">
            <v>0</v>
          </cell>
        </row>
        <row r="1278">
          <cell r="Z1278" t="str">
            <v/>
          </cell>
          <cell r="AA1278" t="str">
            <v>R1</v>
          </cell>
          <cell r="AB1278">
            <v>2.5</v>
          </cell>
          <cell r="AC1278">
            <v>0</v>
          </cell>
          <cell r="AD1278">
            <v>1</v>
          </cell>
          <cell r="AI1278" t="str">
            <v/>
          </cell>
          <cell r="AL1278" t="str">
            <v/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 t="str">
            <v/>
          </cell>
          <cell r="AU1278">
            <v>0</v>
          </cell>
          <cell r="AV1278">
            <v>0</v>
          </cell>
          <cell r="AW1278">
            <v>0</v>
          </cell>
        </row>
        <row r="1279">
          <cell r="Z1279" t="str">
            <v>ELHTHF5617NY</v>
          </cell>
          <cell r="AA1279" t="str">
            <v>R1</v>
          </cell>
          <cell r="AB1279">
            <v>0.33333333333333331</v>
          </cell>
          <cell r="AC1279">
            <v>0</v>
          </cell>
          <cell r="AD1279">
            <v>1</v>
          </cell>
          <cell r="AE1279" t="str">
            <v>OMM</v>
          </cell>
          <cell r="AF1279">
            <v>101</v>
          </cell>
          <cell r="AG1279" t="str">
            <v>EVERGREEN</v>
          </cell>
          <cell r="AH1279">
            <v>8</v>
          </cell>
          <cell r="AI1279" t="str">
            <v>08</v>
          </cell>
          <cell r="AJ1279" t="str">
            <v>M</v>
          </cell>
          <cell r="AK1279" t="str">
            <v>CN</v>
          </cell>
          <cell r="AL1279">
            <v>1</v>
          </cell>
          <cell r="AM1279">
            <v>79000</v>
          </cell>
          <cell r="AN1279">
            <v>41935</v>
          </cell>
          <cell r="AO1279">
            <v>14363.636363636362</v>
          </cell>
          <cell r="AP1279">
            <v>0</v>
          </cell>
          <cell r="AQ1279">
            <v>-14363.636363636362</v>
          </cell>
          <cell r="AR1279">
            <v>0</v>
          </cell>
          <cell r="AS1279">
            <v>0</v>
          </cell>
          <cell r="AT1279" t="str">
            <v/>
          </cell>
          <cell r="AU1279">
            <v>0</v>
          </cell>
          <cell r="AV1279">
            <v>0</v>
          </cell>
          <cell r="AW1279">
            <v>0</v>
          </cell>
        </row>
        <row r="1280">
          <cell r="Z1280" t="str">
            <v>ELHTHF5617NY</v>
          </cell>
          <cell r="AA1280" t="str">
            <v>R1</v>
          </cell>
          <cell r="AB1280">
            <v>0.33333333333333331</v>
          </cell>
          <cell r="AC1280">
            <v>0</v>
          </cell>
          <cell r="AD1280">
            <v>1</v>
          </cell>
          <cell r="AE1280" t="str">
            <v>OSS</v>
          </cell>
          <cell r="AF1280">
            <v>54</v>
          </cell>
          <cell r="AG1280" t="str">
            <v>EVERGREEN</v>
          </cell>
          <cell r="AH1280">
            <v>8</v>
          </cell>
          <cell r="AI1280" t="str">
            <v>08</v>
          </cell>
          <cell r="AJ1280" t="str">
            <v>M</v>
          </cell>
          <cell r="AK1280" t="str">
            <v>CN</v>
          </cell>
          <cell r="AL1280">
            <v>1</v>
          </cell>
          <cell r="AM1280">
            <v>79000</v>
          </cell>
          <cell r="AN1280">
            <v>41935</v>
          </cell>
          <cell r="AO1280">
            <v>14363.636363636362</v>
          </cell>
          <cell r="AP1280">
            <v>0</v>
          </cell>
          <cell r="AQ1280">
            <v>-14363.636363636362</v>
          </cell>
          <cell r="AR1280">
            <v>0</v>
          </cell>
          <cell r="AS1280">
            <v>0</v>
          </cell>
          <cell r="AT1280" t="str">
            <v/>
          </cell>
          <cell r="AU1280">
            <v>0</v>
          </cell>
          <cell r="AV1280">
            <v>0</v>
          </cell>
          <cell r="AW1280">
            <v>0</v>
          </cell>
        </row>
        <row r="1281">
          <cell r="Z1281" t="str">
            <v>ELHTHF5617RE</v>
          </cell>
          <cell r="AA1281" t="str">
            <v>R1</v>
          </cell>
          <cell r="AB1281">
            <v>0.5</v>
          </cell>
          <cell r="AC1281">
            <v>0</v>
          </cell>
          <cell r="AD1281">
            <v>1</v>
          </cell>
          <cell r="AE1281" t="str">
            <v>OSS</v>
          </cell>
          <cell r="AF1281">
            <v>23</v>
          </cell>
          <cell r="AG1281" t="str">
            <v>EVERGREEN</v>
          </cell>
          <cell r="AH1281">
            <v>8</v>
          </cell>
          <cell r="AI1281" t="str">
            <v>08</v>
          </cell>
          <cell r="AJ1281" t="str">
            <v>M</v>
          </cell>
          <cell r="AK1281" t="str">
            <v>CN</v>
          </cell>
          <cell r="AL1281">
            <v>1</v>
          </cell>
          <cell r="AM1281">
            <v>79000</v>
          </cell>
          <cell r="AN1281">
            <v>41935</v>
          </cell>
          <cell r="AO1281">
            <v>14363.636363636362</v>
          </cell>
          <cell r="AP1281">
            <v>0</v>
          </cell>
          <cell r="AQ1281">
            <v>-14363.636363636362</v>
          </cell>
          <cell r="AR1281">
            <v>0</v>
          </cell>
          <cell r="AS1281">
            <v>0</v>
          </cell>
          <cell r="AT1281" t="str">
            <v/>
          </cell>
          <cell r="AU1281">
            <v>0</v>
          </cell>
          <cell r="AV1281">
            <v>0</v>
          </cell>
          <cell r="AW1281">
            <v>0</v>
          </cell>
        </row>
        <row r="1282">
          <cell r="Z1282" t="str">
            <v>ELHTHF5618MT</v>
          </cell>
          <cell r="AA1282" t="str">
            <v>R1</v>
          </cell>
          <cell r="AB1282">
            <v>0.5</v>
          </cell>
          <cell r="AC1282">
            <v>0</v>
          </cell>
          <cell r="AD1282">
            <v>1</v>
          </cell>
          <cell r="AE1282" t="str">
            <v>OSS</v>
          </cell>
          <cell r="AF1282">
            <v>33</v>
          </cell>
          <cell r="AG1282" t="str">
            <v>EVERGREEN</v>
          </cell>
          <cell r="AH1282">
            <v>8</v>
          </cell>
          <cell r="AI1282" t="str">
            <v>08</v>
          </cell>
          <cell r="AJ1282" t="str">
            <v>M</v>
          </cell>
          <cell r="AK1282" t="str">
            <v>CN</v>
          </cell>
          <cell r="AL1282">
            <v>1</v>
          </cell>
          <cell r="AM1282">
            <v>79000</v>
          </cell>
          <cell r="AN1282">
            <v>41935</v>
          </cell>
          <cell r="AO1282">
            <v>14363.636363636362</v>
          </cell>
          <cell r="AP1282">
            <v>0</v>
          </cell>
          <cell r="AQ1282">
            <v>-14363.636363636362</v>
          </cell>
          <cell r="AR1282">
            <v>0</v>
          </cell>
          <cell r="AS1282">
            <v>0</v>
          </cell>
          <cell r="AT1282" t="str">
            <v/>
          </cell>
          <cell r="AU1282">
            <v>0</v>
          </cell>
          <cell r="AV1282">
            <v>0</v>
          </cell>
          <cell r="AW1282">
            <v>0</v>
          </cell>
        </row>
        <row r="1283">
          <cell r="Z1283" t="str">
            <v>ELHTHF5625GY</v>
          </cell>
          <cell r="AA1283" t="str">
            <v>R1</v>
          </cell>
          <cell r="AB1283">
            <v>0.5</v>
          </cell>
          <cell r="AC1283">
            <v>0</v>
          </cell>
          <cell r="AD1283">
            <v>1</v>
          </cell>
          <cell r="AE1283" t="str">
            <v>OSS</v>
          </cell>
          <cell r="AF1283">
            <v>41</v>
          </cell>
          <cell r="AG1283" t="str">
            <v>EVERGREEN</v>
          </cell>
          <cell r="AH1283">
            <v>8</v>
          </cell>
          <cell r="AI1283" t="str">
            <v>08</v>
          </cell>
          <cell r="AJ1283" t="str">
            <v>M</v>
          </cell>
          <cell r="AK1283" t="str">
            <v>CN</v>
          </cell>
          <cell r="AL1283">
            <v>1</v>
          </cell>
          <cell r="AM1283">
            <v>79000</v>
          </cell>
          <cell r="AN1283">
            <v>41935</v>
          </cell>
          <cell r="AO1283">
            <v>14363.636363636362</v>
          </cell>
          <cell r="AP1283">
            <v>0</v>
          </cell>
          <cell r="AQ1283">
            <v>-14363.636363636362</v>
          </cell>
          <cell r="AR1283">
            <v>0</v>
          </cell>
          <cell r="AS1283">
            <v>0</v>
          </cell>
          <cell r="AT1283" t="str">
            <v/>
          </cell>
          <cell r="AU1283">
            <v>0</v>
          </cell>
          <cell r="AV1283">
            <v>0</v>
          </cell>
          <cell r="AW1283">
            <v>0</v>
          </cell>
        </row>
        <row r="1284">
          <cell r="Z1284" t="str">
            <v>ELHTHF5625GY</v>
          </cell>
          <cell r="AA1284" t="str">
            <v>R1</v>
          </cell>
          <cell r="AB1284">
            <v>0.5</v>
          </cell>
          <cell r="AC1284">
            <v>0</v>
          </cell>
          <cell r="AD1284">
            <v>1</v>
          </cell>
          <cell r="AE1284" t="str">
            <v>OMM</v>
          </cell>
          <cell r="AF1284">
            <v>28</v>
          </cell>
          <cell r="AG1284" t="str">
            <v>EVERGREEN</v>
          </cell>
          <cell r="AH1284">
            <v>8</v>
          </cell>
          <cell r="AI1284" t="str">
            <v>08</v>
          </cell>
          <cell r="AJ1284" t="str">
            <v>M</v>
          </cell>
          <cell r="AK1284" t="str">
            <v>CN</v>
          </cell>
          <cell r="AL1284">
            <v>1</v>
          </cell>
          <cell r="AM1284">
            <v>79000</v>
          </cell>
          <cell r="AN1284">
            <v>41935</v>
          </cell>
          <cell r="AO1284">
            <v>14363.636363636362</v>
          </cell>
          <cell r="AP1284">
            <v>0</v>
          </cell>
          <cell r="AQ1284">
            <v>-14363.636363636362</v>
          </cell>
          <cell r="AR1284">
            <v>0</v>
          </cell>
          <cell r="AS1284">
            <v>0</v>
          </cell>
          <cell r="AT1284" t="str">
            <v/>
          </cell>
          <cell r="AU1284">
            <v>0</v>
          </cell>
          <cell r="AV1284">
            <v>0</v>
          </cell>
          <cell r="AW1284">
            <v>0</v>
          </cell>
        </row>
        <row r="1285">
          <cell r="Z1285" t="str">
            <v>ELHTHF5625PK</v>
          </cell>
          <cell r="AA1285" t="str">
            <v>R1</v>
          </cell>
          <cell r="AB1285">
            <v>0.5</v>
          </cell>
          <cell r="AC1285">
            <v>0</v>
          </cell>
          <cell r="AD1285">
            <v>1</v>
          </cell>
          <cell r="AE1285" t="str">
            <v>OSS</v>
          </cell>
          <cell r="AF1285">
            <v>26</v>
          </cell>
          <cell r="AG1285" t="str">
            <v>EVERGREEN</v>
          </cell>
          <cell r="AH1285">
            <v>8</v>
          </cell>
          <cell r="AI1285" t="str">
            <v>08</v>
          </cell>
          <cell r="AJ1285" t="str">
            <v>M</v>
          </cell>
          <cell r="AK1285" t="str">
            <v>CN</v>
          </cell>
          <cell r="AL1285">
            <v>1</v>
          </cell>
          <cell r="AM1285">
            <v>79000</v>
          </cell>
          <cell r="AN1285">
            <v>41935</v>
          </cell>
          <cell r="AO1285">
            <v>14363.636363636362</v>
          </cell>
          <cell r="AP1285">
            <v>0</v>
          </cell>
          <cell r="AQ1285">
            <v>-14363.636363636362</v>
          </cell>
          <cell r="AR1285">
            <v>0</v>
          </cell>
          <cell r="AS1285">
            <v>0</v>
          </cell>
          <cell r="AT1285" t="str">
            <v/>
          </cell>
          <cell r="AU1285">
            <v>0</v>
          </cell>
          <cell r="AV1285">
            <v>0</v>
          </cell>
          <cell r="AW1285">
            <v>0</v>
          </cell>
        </row>
        <row r="1286">
          <cell r="Z1286" t="str">
            <v>ELHTHF5625PK</v>
          </cell>
          <cell r="AA1286" t="str">
            <v>R1</v>
          </cell>
          <cell r="AB1286">
            <v>0.5</v>
          </cell>
          <cell r="AC1286">
            <v>0</v>
          </cell>
          <cell r="AD1286">
            <v>1</v>
          </cell>
          <cell r="AE1286" t="str">
            <v>OMM</v>
          </cell>
          <cell r="AF1286">
            <v>19</v>
          </cell>
          <cell r="AG1286" t="str">
            <v>EVERGREEN</v>
          </cell>
          <cell r="AH1286">
            <v>8</v>
          </cell>
          <cell r="AI1286" t="str">
            <v>08</v>
          </cell>
          <cell r="AJ1286" t="str">
            <v>M</v>
          </cell>
          <cell r="AK1286" t="str">
            <v>CN</v>
          </cell>
          <cell r="AL1286">
            <v>1</v>
          </cell>
          <cell r="AM1286">
            <v>79000</v>
          </cell>
          <cell r="AN1286">
            <v>41935</v>
          </cell>
          <cell r="AO1286">
            <v>14363.636363636362</v>
          </cell>
          <cell r="AP1286">
            <v>0</v>
          </cell>
          <cell r="AQ1286">
            <v>-14363.636363636362</v>
          </cell>
          <cell r="AR1286">
            <v>0</v>
          </cell>
          <cell r="AS1286">
            <v>0</v>
          </cell>
          <cell r="AT1286" t="str">
            <v/>
          </cell>
          <cell r="AU1286">
            <v>0</v>
          </cell>
          <cell r="AV1286">
            <v>0</v>
          </cell>
          <cell r="AW1286">
            <v>0</v>
          </cell>
        </row>
        <row r="1287">
          <cell r="Z1287" t="str">
            <v>ELHTLF5607YE</v>
          </cell>
          <cell r="AA1287" t="str">
            <v>R1</v>
          </cell>
          <cell r="AB1287">
            <v>1</v>
          </cell>
          <cell r="AC1287">
            <v>0</v>
          </cell>
          <cell r="AD1287">
            <v>1</v>
          </cell>
          <cell r="AE1287" t="str">
            <v>OMM</v>
          </cell>
          <cell r="AF1287">
            <v>23</v>
          </cell>
          <cell r="AG1287" t="str">
            <v>EVERGREEN</v>
          </cell>
          <cell r="AH1287">
            <v>8</v>
          </cell>
          <cell r="AI1287" t="str">
            <v>08</v>
          </cell>
          <cell r="AJ1287" t="str">
            <v>M</v>
          </cell>
          <cell r="AK1287" t="str">
            <v>CN</v>
          </cell>
          <cell r="AL1287">
            <v>1</v>
          </cell>
          <cell r="AM1287">
            <v>59000</v>
          </cell>
          <cell r="AN1287">
            <v>41935</v>
          </cell>
          <cell r="AO1287">
            <v>10727.272727272726</v>
          </cell>
          <cell r="AP1287">
            <v>0</v>
          </cell>
          <cell r="AQ1287">
            <v>-10727.272727272726</v>
          </cell>
          <cell r="AR1287">
            <v>0</v>
          </cell>
          <cell r="AS1287">
            <v>0</v>
          </cell>
          <cell r="AT1287" t="str">
            <v/>
          </cell>
          <cell r="AU1287">
            <v>0</v>
          </cell>
          <cell r="AV1287">
            <v>0</v>
          </cell>
          <cell r="AW1287">
            <v>0</v>
          </cell>
        </row>
        <row r="1288">
          <cell r="Z1288" t="str">
            <v/>
          </cell>
          <cell r="AA1288" t="str">
            <v>R1</v>
          </cell>
          <cell r="AB1288">
            <v>4.6666666666666661</v>
          </cell>
          <cell r="AC1288">
            <v>0</v>
          </cell>
          <cell r="AD1288">
            <v>1</v>
          </cell>
          <cell r="AI1288" t="str">
            <v/>
          </cell>
          <cell r="AL1288" t="str">
            <v/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 t="str">
            <v/>
          </cell>
          <cell r="AU1288">
            <v>0</v>
          </cell>
          <cell r="AV1288">
            <v>0</v>
          </cell>
          <cell r="AW1288">
            <v>0</v>
          </cell>
        </row>
        <row r="1289">
          <cell r="Z1289" t="str">
            <v>ELHTHF5628MT</v>
          </cell>
          <cell r="AA1289" t="str">
            <v>R1</v>
          </cell>
          <cell r="AB1289">
            <v>0.5</v>
          </cell>
          <cell r="AC1289">
            <v>0</v>
          </cell>
          <cell r="AD1289">
            <v>1</v>
          </cell>
          <cell r="AE1289" t="str">
            <v>OSS</v>
          </cell>
          <cell r="AF1289">
            <v>100</v>
          </cell>
          <cell r="AG1289" t="str">
            <v>현주실업</v>
          </cell>
          <cell r="AH1289">
            <v>1</v>
          </cell>
          <cell r="AI1289" t="str">
            <v>01</v>
          </cell>
          <cell r="AJ1289" t="str">
            <v>M</v>
          </cell>
          <cell r="AK1289" t="str">
            <v>KR</v>
          </cell>
          <cell r="AL1289">
            <v>2</v>
          </cell>
          <cell r="AM1289">
            <v>89000</v>
          </cell>
          <cell r="AN1289">
            <v>41935</v>
          </cell>
          <cell r="AO1289">
            <v>22474.74747474747</v>
          </cell>
          <cell r="AP1289">
            <v>0</v>
          </cell>
          <cell r="AQ1289">
            <v>-22474.74747474747</v>
          </cell>
          <cell r="AR1289">
            <v>0</v>
          </cell>
          <cell r="AS1289">
            <v>0</v>
          </cell>
          <cell r="AT1289" t="str">
            <v/>
          </cell>
          <cell r="AU1289">
            <v>0</v>
          </cell>
          <cell r="AV1289">
            <v>0</v>
          </cell>
          <cell r="AW1289">
            <v>0</v>
          </cell>
        </row>
        <row r="1290">
          <cell r="Z1290" t="str">
            <v>ELHTHF5628MT</v>
          </cell>
          <cell r="AA1290" t="str">
            <v>R1</v>
          </cell>
          <cell r="AB1290">
            <v>0.5</v>
          </cell>
          <cell r="AC1290">
            <v>0</v>
          </cell>
          <cell r="AD1290">
            <v>1</v>
          </cell>
          <cell r="AE1290" t="str">
            <v>OMM</v>
          </cell>
          <cell r="AF1290">
            <v>100</v>
          </cell>
          <cell r="AG1290" t="str">
            <v>현주실업</v>
          </cell>
          <cell r="AH1290">
            <v>1</v>
          </cell>
          <cell r="AI1290" t="str">
            <v>01</v>
          </cell>
          <cell r="AJ1290" t="str">
            <v>M</v>
          </cell>
          <cell r="AK1290" t="str">
            <v>KR</v>
          </cell>
          <cell r="AL1290">
            <v>2</v>
          </cell>
          <cell r="AM1290">
            <v>89000</v>
          </cell>
          <cell r="AN1290">
            <v>41935</v>
          </cell>
          <cell r="AO1290">
            <v>22474.74747474747</v>
          </cell>
          <cell r="AP1290">
            <v>0</v>
          </cell>
          <cell r="AQ1290">
            <v>-22474.74747474747</v>
          </cell>
          <cell r="AR1290">
            <v>0</v>
          </cell>
          <cell r="AS1290">
            <v>0</v>
          </cell>
          <cell r="AT1290" t="str">
            <v/>
          </cell>
          <cell r="AU1290">
            <v>0</v>
          </cell>
          <cell r="AV1290">
            <v>0</v>
          </cell>
          <cell r="AW1290">
            <v>0</v>
          </cell>
        </row>
        <row r="1291">
          <cell r="Z1291" t="str">
            <v>ELHTHF5629PK</v>
          </cell>
          <cell r="AA1291" t="str">
            <v>R1</v>
          </cell>
          <cell r="AB1291">
            <v>0.33333333333333331</v>
          </cell>
          <cell r="AC1291">
            <v>0</v>
          </cell>
          <cell r="AD1291">
            <v>1</v>
          </cell>
          <cell r="AE1291" t="str">
            <v>OSS</v>
          </cell>
          <cell r="AF1291">
            <v>119</v>
          </cell>
          <cell r="AG1291" t="str">
            <v>현주실업</v>
          </cell>
          <cell r="AH1291">
            <v>1</v>
          </cell>
          <cell r="AI1291" t="str">
            <v>01</v>
          </cell>
          <cell r="AJ1291" t="str">
            <v>M</v>
          </cell>
          <cell r="AK1291" t="str">
            <v>KR</v>
          </cell>
          <cell r="AL1291">
            <v>2</v>
          </cell>
          <cell r="AM1291">
            <v>89000</v>
          </cell>
          <cell r="AN1291">
            <v>41935</v>
          </cell>
          <cell r="AO1291">
            <v>22474.74747474747</v>
          </cell>
          <cell r="AP1291">
            <v>0</v>
          </cell>
          <cell r="AQ1291">
            <v>-22474.74747474747</v>
          </cell>
          <cell r="AR1291">
            <v>0</v>
          </cell>
          <cell r="AS1291">
            <v>0</v>
          </cell>
          <cell r="AT1291" t="str">
            <v/>
          </cell>
          <cell r="AU1291">
            <v>0</v>
          </cell>
          <cell r="AV1291">
            <v>0</v>
          </cell>
          <cell r="AW1291">
            <v>0</v>
          </cell>
        </row>
        <row r="1292">
          <cell r="Z1292" t="str">
            <v/>
          </cell>
          <cell r="AA1292" t="str">
            <v>R1</v>
          </cell>
          <cell r="AB1292">
            <v>1.3333333333333333</v>
          </cell>
          <cell r="AC1292">
            <v>0</v>
          </cell>
          <cell r="AD1292">
            <v>1</v>
          </cell>
          <cell r="AI1292" t="str">
            <v/>
          </cell>
          <cell r="AL1292" t="str">
            <v/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 t="str">
            <v/>
          </cell>
          <cell r="AU1292">
            <v>0</v>
          </cell>
          <cell r="AV1292">
            <v>0</v>
          </cell>
          <cell r="AW1292">
            <v>0</v>
          </cell>
        </row>
        <row r="1293">
          <cell r="Z1293" t="str">
            <v>ELHTPF5608BU</v>
          </cell>
          <cell r="AA1293" t="str">
            <v>R2</v>
          </cell>
          <cell r="AB1293">
            <v>0</v>
          </cell>
          <cell r="AC1293">
            <v>0</v>
          </cell>
          <cell r="AD1293">
            <v>1</v>
          </cell>
          <cell r="AE1293" t="str">
            <v>FRE</v>
          </cell>
          <cell r="AF1293">
            <v>197</v>
          </cell>
          <cell r="AG1293" t="str">
            <v>FOREMOST</v>
          </cell>
          <cell r="AH1293">
            <v>33</v>
          </cell>
          <cell r="AI1293">
            <v>33</v>
          </cell>
          <cell r="AJ1293" t="str">
            <v>M</v>
          </cell>
          <cell r="AK1293" t="str">
            <v>CN</v>
          </cell>
          <cell r="AL1293">
            <v>1</v>
          </cell>
          <cell r="AM1293">
            <v>49000</v>
          </cell>
          <cell r="AN1293">
            <v>41935</v>
          </cell>
          <cell r="AO1293">
            <v>7424.242424242424</v>
          </cell>
          <cell r="AP1293">
            <v>0</v>
          </cell>
          <cell r="AQ1293">
            <v>-7424.242424242424</v>
          </cell>
          <cell r="AR1293">
            <v>0</v>
          </cell>
          <cell r="AS1293">
            <v>0</v>
          </cell>
          <cell r="AT1293" t="str">
            <v/>
          </cell>
          <cell r="AU1293">
            <v>0</v>
          </cell>
          <cell r="AV1293">
            <v>0</v>
          </cell>
          <cell r="AW1293">
            <v>0</v>
          </cell>
        </row>
        <row r="1294">
          <cell r="Z1294" t="str">
            <v>ELHTPF5648NY</v>
          </cell>
          <cell r="AA1294" t="str">
            <v>R2</v>
          </cell>
          <cell r="AB1294">
            <v>0</v>
          </cell>
          <cell r="AC1294">
            <v>0</v>
          </cell>
          <cell r="AD1294">
            <v>1</v>
          </cell>
          <cell r="AE1294" t="str">
            <v>FRE</v>
          </cell>
          <cell r="AF1294">
            <v>159</v>
          </cell>
          <cell r="AG1294" t="str">
            <v>FOREMOST</v>
          </cell>
          <cell r="AH1294">
            <v>33</v>
          </cell>
          <cell r="AI1294">
            <v>33</v>
          </cell>
          <cell r="AJ1294" t="str">
            <v>M</v>
          </cell>
          <cell r="AK1294" t="str">
            <v>CN</v>
          </cell>
          <cell r="AL1294">
            <v>1</v>
          </cell>
          <cell r="AM1294">
            <v>59000</v>
          </cell>
          <cell r="AN1294">
            <v>41935</v>
          </cell>
          <cell r="AO1294">
            <v>8939.3939393939381</v>
          </cell>
          <cell r="AP1294">
            <v>0</v>
          </cell>
          <cell r="AQ1294">
            <v>-8939.3939393939381</v>
          </cell>
          <cell r="AR1294">
            <v>0</v>
          </cell>
          <cell r="AS1294">
            <v>0</v>
          </cell>
          <cell r="AT1294" t="str">
            <v/>
          </cell>
          <cell r="AU1294">
            <v>0</v>
          </cell>
          <cell r="AV1294">
            <v>0</v>
          </cell>
          <cell r="AW1294">
            <v>0</v>
          </cell>
        </row>
        <row r="1295">
          <cell r="Z1295" t="str">
            <v/>
          </cell>
          <cell r="AA1295" t="str">
            <v>R1</v>
          </cell>
          <cell r="AB1295">
            <v>0</v>
          </cell>
          <cell r="AC1295">
            <v>0</v>
          </cell>
          <cell r="AD1295">
            <v>1</v>
          </cell>
          <cell r="AI1295" t="str">
            <v/>
          </cell>
          <cell r="AL1295" t="str">
            <v/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 t="str">
            <v/>
          </cell>
          <cell r="AU1295">
            <v>0</v>
          </cell>
          <cell r="AV1295">
            <v>0</v>
          </cell>
          <cell r="AW1295">
            <v>0</v>
          </cell>
        </row>
        <row r="1296">
          <cell r="Z1296" t="str">
            <v>SBKBAF5511GY</v>
          </cell>
          <cell r="AA1296" t="str">
            <v>R1</v>
          </cell>
          <cell r="AB1296">
            <v>0</v>
          </cell>
          <cell r="AC1296" t="str">
            <v>겉감: 울50%   폴리에스터 50%</v>
          </cell>
          <cell r="AD1296">
            <v>1</v>
          </cell>
          <cell r="AE1296" t="str">
            <v>XSS</v>
          </cell>
          <cell r="AF1296">
            <v>200</v>
          </cell>
          <cell r="AG1296" t="str">
            <v>FOREMOST</v>
          </cell>
          <cell r="AH1296">
            <v>34</v>
          </cell>
          <cell r="AI1296">
            <v>34</v>
          </cell>
          <cell r="AJ1296" t="str">
            <v>M</v>
          </cell>
          <cell r="AK1296" t="str">
            <v>CN</v>
          </cell>
          <cell r="AL1296">
            <v>1</v>
          </cell>
          <cell r="AM1296">
            <v>45000</v>
          </cell>
          <cell r="AN1296">
            <v>41942</v>
          </cell>
          <cell r="AO1296">
            <v>6818.1818181818171</v>
          </cell>
          <cell r="AP1296">
            <v>7123.15</v>
          </cell>
          <cell r="AQ1296">
            <v>304.96818181818253</v>
          </cell>
          <cell r="AR1296">
            <v>1198</v>
          </cell>
          <cell r="AS1296">
            <v>0</v>
          </cell>
          <cell r="AT1296" t="str">
            <v/>
          </cell>
          <cell r="AU1296">
            <v>1198</v>
          </cell>
          <cell r="AV1296">
            <v>4.75</v>
          </cell>
          <cell r="AW1296">
            <v>0</v>
          </cell>
        </row>
        <row r="1297">
          <cell r="Z1297" t="str">
            <v>SBKBAF5511GY</v>
          </cell>
          <cell r="AA1297" t="str">
            <v>R1</v>
          </cell>
          <cell r="AB1297">
            <v>0</v>
          </cell>
          <cell r="AC1297" t="str">
            <v>겉감: 울50%   폴리에스터 50%</v>
          </cell>
          <cell r="AD1297">
            <v>1</v>
          </cell>
          <cell r="AE1297" t="str">
            <v>OSM</v>
          </cell>
          <cell r="AF1297">
            <v>50</v>
          </cell>
          <cell r="AG1297" t="str">
            <v>FOREMOST</v>
          </cell>
          <cell r="AH1297">
            <v>34</v>
          </cell>
          <cell r="AI1297">
            <v>34</v>
          </cell>
          <cell r="AJ1297" t="str">
            <v>M</v>
          </cell>
          <cell r="AK1297" t="str">
            <v>CN</v>
          </cell>
          <cell r="AL1297">
            <v>1</v>
          </cell>
          <cell r="AM1297">
            <v>45000</v>
          </cell>
          <cell r="AN1297">
            <v>41942</v>
          </cell>
          <cell r="AO1297">
            <v>6818.1818181818171</v>
          </cell>
          <cell r="AP1297">
            <v>7123.15</v>
          </cell>
          <cell r="AQ1297">
            <v>304.96818181818253</v>
          </cell>
          <cell r="AR1297">
            <v>1198</v>
          </cell>
          <cell r="AS1297">
            <v>0</v>
          </cell>
          <cell r="AT1297" t="str">
            <v/>
          </cell>
          <cell r="AU1297">
            <v>1198</v>
          </cell>
          <cell r="AV1297">
            <v>4.75</v>
          </cell>
          <cell r="AW1297">
            <v>0</v>
          </cell>
        </row>
        <row r="1298">
          <cell r="Z1298" t="str">
            <v>SBKBAF5511GY</v>
          </cell>
          <cell r="AA1298" t="str">
            <v>R1</v>
          </cell>
          <cell r="AB1298">
            <v>0</v>
          </cell>
          <cell r="AC1298" t="str">
            <v>겉감: 울50%   폴리에스터 50%</v>
          </cell>
          <cell r="AD1298">
            <v>1</v>
          </cell>
          <cell r="AE1298" t="str">
            <v>OML</v>
          </cell>
          <cell r="AF1298">
            <v>30</v>
          </cell>
          <cell r="AG1298" t="str">
            <v>FOREMOST</v>
          </cell>
          <cell r="AH1298">
            <v>34</v>
          </cell>
          <cell r="AI1298">
            <v>34</v>
          </cell>
          <cell r="AJ1298" t="str">
            <v>M</v>
          </cell>
          <cell r="AK1298" t="str">
            <v>CN</v>
          </cell>
          <cell r="AL1298">
            <v>1</v>
          </cell>
          <cell r="AM1298">
            <v>45000</v>
          </cell>
          <cell r="AN1298">
            <v>41942</v>
          </cell>
          <cell r="AO1298">
            <v>6818.1818181818171</v>
          </cell>
          <cell r="AP1298">
            <v>7123.15</v>
          </cell>
          <cell r="AQ1298">
            <v>304.96818181818253</v>
          </cell>
          <cell r="AR1298">
            <v>1198</v>
          </cell>
          <cell r="AS1298">
            <v>0</v>
          </cell>
          <cell r="AT1298" t="str">
            <v/>
          </cell>
          <cell r="AU1298">
            <v>1198</v>
          </cell>
          <cell r="AV1298">
            <v>4.75</v>
          </cell>
          <cell r="AW1298">
            <v>0</v>
          </cell>
        </row>
        <row r="1299">
          <cell r="Z1299" t="str">
            <v>SBKERF5519PK</v>
          </cell>
          <cell r="AA1299" t="str">
            <v>R1</v>
          </cell>
          <cell r="AB1299">
            <v>0</v>
          </cell>
          <cell r="AC1299" t="str">
            <v>울 50% 폴리에스터 50%</v>
          </cell>
          <cell r="AD1299">
            <v>1</v>
          </cell>
          <cell r="AE1299" t="str">
            <v>XSS</v>
          </cell>
          <cell r="AF1299">
            <v>360</v>
          </cell>
          <cell r="AG1299" t="str">
            <v>FOREMOST</v>
          </cell>
          <cell r="AH1299">
            <v>34</v>
          </cell>
          <cell r="AI1299">
            <v>34</v>
          </cell>
          <cell r="AJ1299" t="str">
            <v>M</v>
          </cell>
          <cell r="AK1299" t="str">
            <v>CN</v>
          </cell>
          <cell r="AL1299">
            <v>1</v>
          </cell>
          <cell r="AM1299">
            <v>45000</v>
          </cell>
          <cell r="AN1299">
            <v>41942</v>
          </cell>
          <cell r="AO1299">
            <v>6818.1818181818171</v>
          </cell>
          <cell r="AP1299">
            <v>7865.7800000000007</v>
          </cell>
          <cell r="AQ1299">
            <v>1047.5981818181835</v>
          </cell>
          <cell r="AR1299">
            <v>2003</v>
          </cell>
          <cell r="AS1299">
            <v>0</v>
          </cell>
          <cell r="AT1299" t="str">
            <v/>
          </cell>
          <cell r="AU1299">
            <v>2003</v>
          </cell>
          <cell r="AV1299">
            <v>4.7</v>
          </cell>
          <cell r="AW1299">
            <v>0</v>
          </cell>
        </row>
        <row r="1300">
          <cell r="Z1300" t="str">
            <v>SBKERF5519PK</v>
          </cell>
          <cell r="AA1300" t="str">
            <v>R1</v>
          </cell>
          <cell r="AB1300">
            <v>0</v>
          </cell>
          <cell r="AC1300" t="str">
            <v>울 50% 폴리에스터 50%</v>
          </cell>
          <cell r="AD1300">
            <v>1</v>
          </cell>
          <cell r="AE1300" t="str">
            <v>OSM</v>
          </cell>
          <cell r="AF1300">
            <v>200</v>
          </cell>
          <cell r="AG1300" t="str">
            <v>FOREMOST</v>
          </cell>
          <cell r="AH1300">
            <v>34</v>
          </cell>
          <cell r="AI1300">
            <v>34</v>
          </cell>
          <cell r="AJ1300" t="str">
            <v>M</v>
          </cell>
          <cell r="AK1300" t="str">
            <v>CN</v>
          </cell>
          <cell r="AL1300">
            <v>1</v>
          </cell>
          <cell r="AM1300">
            <v>45000</v>
          </cell>
          <cell r="AN1300">
            <v>41942</v>
          </cell>
          <cell r="AO1300">
            <v>6818.1818181818171</v>
          </cell>
          <cell r="AP1300">
            <v>7865.7800000000007</v>
          </cell>
          <cell r="AQ1300">
            <v>1047.5981818181835</v>
          </cell>
          <cell r="AR1300">
            <v>2003</v>
          </cell>
          <cell r="AS1300">
            <v>0</v>
          </cell>
          <cell r="AT1300" t="str">
            <v/>
          </cell>
          <cell r="AU1300">
            <v>2003</v>
          </cell>
          <cell r="AV1300">
            <v>4.7</v>
          </cell>
          <cell r="AW1300">
            <v>0</v>
          </cell>
        </row>
        <row r="1301">
          <cell r="Z1301" t="str">
            <v>SBKERF5519PK</v>
          </cell>
          <cell r="AA1301" t="str">
            <v>R1</v>
          </cell>
          <cell r="AB1301">
            <v>0</v>
          </cell>
          <cell r="AC1301" t="str">
            <v>울 50% 폴리에스터 50%</v>
          </cell>
          <cell r="AD1301">
            <v>1</v>
          </cell>
          <cell r="AE1301" t="str">
            <v>OML</v>
          </cell>
          <cell r="AF1301">
            <v>40</v>
          </cell>
          <cell r="AG1301" t="str">
            <v>FOREMOST</v>
          </cell>
          <cell r="AH1301">
            <v>34</v>
          </cell>
          <cell r="AI1301">
            <v>34</v>
          </cell>
          <cell r="AJ1301" t="str">
            <v>M</v>
          </cell>
          <cell r="AK1301" t="str">
            <v>CN</v>
          </cell>
          <cell r="AL1301">
            <v>1</v>
          </cell>
          <cell r="AM1301">
            <v>45000</v>
          </cell>
          <cell r="AN1301">
            <v>41942</v>
          </cell>
          <cell r="AO1301">
            <v>6818.1818181818171</v>
          </cell>
          <cell r="AP1301">
            <v>7865.7800000000007</v>
          </cell>
          <cell r="AQ1301">
            <v>1047.5981818181835</v>
          </cell>
          <cell r="AR1301">
            <v>2003</v>
          </cell>
          <cell r="AS1301">
            <v>0</v>
          </cell>
          <cell r="AT1301" t="str">
            <v/>
          </cell>
          <cell r="AU1301">
            <v>2003</v>
          </cell>
          <cell r="AV1301">
            <v>4.7</v>
          </cell>
          <cell r="AW1301">
            <v>0</v>
          </cell>
        </row>
        <row r="1302">
          <cell r="Z1302" t="str">
            <v/>
          </cell>
          <cell r="AA1302" t="str">
            <v>R1</v>
          </cell>
          <cell r="AB1302">
            <v>0</v>
          </cell>
          <cell r="AC1302">
            <v>0</v>
          </cell>
          <cell r="AD1302">
            <v>1</v>
          </cell>
          <cell r="AI1302" t="str">
            <v/>
          </cell>
          <cell r="AL1302" t="str">
            <v/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 t="str">
            <v/>
          </cell>
          <cell r="AU1302">
            <v>0</v>
          </cell>
          <cell r="AV1302">
            <v>0</v>
          </cell>
          <cell r="AW1302">
            <v>0</v>
          </cell>
        </row>
        <row r="1303">
          <cell r="Z1303" t="str">
            <v>ELHBEF5802GR</v>
          </cell>
          <cell r="AA1303" t="str">
            <v>R2</v>
          </cell>
          <cell r="AB1303">
            <v>0</v>
          </cell>
          <cell r="AC1303">
            <v>0</v>
          </cell>
          <cell r="AD1303">
            <v>1</v>
          </cell>
          <cell r="AE1303" t="str">
            <v>FRE</v>
          </cell>
          <cell r="AF1303">
            <v>268</v>
          </cell>
          <cell r="AG1303" t="str">
            <v>FOREMOST</v>
          </cell>
          <cell r="AH1303">
            <v>35</v>
          </cell>
          <cell r="AI1303">
            <v>35</v>
          </cell>
          <cell r="AJ1303" t="str">
            <v>M</v>
          </cell>
          <cell r="AK1303" t="str">
            <v>CN</v>
          </cell>
          <cell r="AL1303">
            <v>1</v>
          </cell>
          <cell r="AM1303">
            <v>45000</v>
          </cell>
          <cell r="AN1303">
            <v>41918</v>
          </cell>
          <cell r="AO1303">
            <v>6818.1818181818171</v>
          </cell>
          <cell r="AP1303">
            <v>0</v>
          </cell>
          <cell r="AQ1303">
            <v>-6818.1818181818171</v>
          </cell>
          <cell r="AR1303">
            <v>0</v>
          </cell>
          <cell r="AS1303">
            <v>0</v>
          </cell>
          <cell r="AT1303" t="str">
            <v/>
          </cell>
          <cell r="AU1303">
            <v>0</v>
          </cell>
          <cell r="AV1303">
            <v>0</v>
          </cell>
          <cell r="AW1303">
            <v>0</v>
          </cell>
        </row>
        <row r="1304">
          <cell r="Z1304" t="str">
            <v>ELHBEF5803BL</v>
          </cell>
          <cell r="AA1304" t="str">
            <v>R2</v>
          </cell>
          <cell r="AB1304">
            <v>0</v>
          </cell>
          <cell r="AC1304">
            <v>0</v>
          </cell>
          <cell r="AD1304">
            <v>1</v>
          </cell>
          <cell r="AE1304" t="str">
            <v>FRE</v>
          </cell>
          <cell r="AF1304">
            <v>314</v>
          </cell>
          <cell r="AG1304" t="str">
            <v>FOREMOST</v>
          </cell>
          <cell r="AH1304">
            <v>35</v>
          </cell>
          <cell r="AI1304">
            <v>35</v>
          </cell>
          <cell r="AJ1304" t="str">
            <v>M</v>
          </cell>
          <cell r="AK1304" t="str">
            <v>CN</v>
          </cell>
          <cell r="AL1304">
            <v>1</v>
          </cell>
          <cell r="AM1304">
            <v>45000</v>
          </cell>
          <cell r="AN1304">
            <v>41918</v>
          </cell>
          <cell r="AO1304">
            <v>6818.1818181818171</v>
          </cell>
          <cell r="AP1304">
            <v>0</v>
          </cell>
          <cell r="AQ1304">
            <v>-6818.1818181818171</v>
          </cell>
          <cell r="AR1304">
            <v>0</v>
          </cell>
          <cell r="AS1304">
            <v>0</v>
          </cell>
          <cell r="AT1304" t="str">
            <v/>
          </cell>
          <cell r="AU1304">
            <v>0</v>
          </cell>
          <cell r="AV1304">
            <v>0</v>
          </cell>
          <cell r="AW1304">
            <v>0</v>
          </cell>
        </row>
        <row r="1305">
          <cell r="Z1305" t="str">
            <v>ELHBEF5804BK</v>
          </cell>
          <cell r="AA1305" t="str">
            <v>R2</v>
          </cell>
          <cell r="AB1305">
            <v>0</v>
          </cell>
          <cell r="AC1305">
            <v>0</v>
          </cell>
          <cell r="AD1305">
            <v>1</v>
          </cell>
          <cell r="AE1305" t="str">
            <v>FRE</v>
          </cell>
          <cell r="AF1305">
            <v>308</v>
          </cell>
          <cell r="AG1305" t="str">
            <v>FOREMOST</v>
          </cell>
          <cell r="AH1305">
            <v>35</v>
          </cell>
          <cell r="AI1305">
            <v>35</v>
          </cell>
          <cell r="AJ1305" t="str">
            <v>M</v>
          </cell>
          <cell r="AK1305" t="str">
            <v>CN</v>
          </cell>
          <cell r="AL1305">
            <v>1</v>
          </cell>
          <cell r="AM1305">
            <v>35000</v>
          </cell>
          <cell r="AN1305">
            <v>41918</v>
          </cell>
          <cell r="AO1305">
            <v>5303.030303030303</v>
          </cell>
          <cell r="AP1305">
            <v>0</v>
          </cell>
          <cell r="AQ1305">
            <v>-5303.030303030303</v>
          </cell>
          <cell r="AR1305">
            <v>0</v>
          </cell>
          <cell r="AS1305">
            <v>0</v>
          </cell>
          <cell r="AT1305" t="str">
            <v/>
          </cell>
          <cell r="AU1305">
            <v>0</v>
          </cell>
          <cell r="AV1305">
            <v>0</v>
          </cell>
          <cell r="AW1305">
            <v>0</v>
          </cell>
        </row>
        <row r="1306">
          <cell r="Z1306" t="str">
            <v>ELHBEF5804GR</v>
          </cell>
          <cell r="AA1306" t="str">
            <v>R2</v>
          </cell>
          <cell r="AB1306">
            <v>0</v>
          </cell>
          <cell r="AC1306">
            <v>0</v>
          </cell>
          <cell r="AD1306">
            <v>1</v>
          </cell>
          <cell r="AE1306" t="str">
            <v>FRE</v>
          </cell>
          <cell r="AF1306">
            <v>356</v>
          </cell>
          <cell r="AG1306" t="str">
            <v>FOREMOST</v>
          </cell>
          <cell r="AH1306">
            <v>35</v>
          </cell>
          <cell r="AI1306">
            <v>35</v>
          </cell>
          <cell r="AJ1306" t="str">
            <v>M</v>
          </cell>
          <cell r="AK1306" t="str">
            <v>CN</v>
          </cell>
          <cell r="AL1306">
            <v>1</v>
          </cell>
          <cell r="AM1306">
            <v>35000</v>
          </cell>
          <cell r="AN1306">
            <v>41918</v>
          </cell>
          <cell r="AO1306">
            <v>5303.030303030303</v>
          </cell>
          <cell r="AP1306">
            <v>0</v>
          </cell>
          <cell r="AQ1306">
            <v>-5303.030303030303</v>
          </cell>
          <cell r="AR1306">
            <v>0</v>
          </cell>
          <cell r="AS1306">
            <v>0</v>
          </cell>
          <cell r="AT1306" t="str">
            <v/>
          </cell>
          <cell r="AU1306">
            <v>0</v>
          </cell>
          <cell r="AV1306">
            <v>0</v>
          </cell>
          <cell r="AW1306">
            <v>0</v>
          </cell>
        </row>
        <row r="1307">
          <cell r="Z1307" t="str">
            <v>ELHBEF5804PK</v>
          </cell>
          <cell r="AA1307" t="str">
            <v>R2</v>
          </cell>
          <cell r="AB1307">
            <v>0</v>
          </cell>
          <cell r="AC1307">
            <v>0</v>
          </cell>
          <cell r="AD1307">
            <v>1</v>
          </cell>
          <cell r="AE1307" t="str">
            <v>FRE</v>
          </cell>
          <cell r="AF1307">
            <v>311</v>
          </cell>
          <cell r="AG1307" t="str">
            <v>FOREMOST</v>
          </cell>
          <cell r="AH1307">
            <v>35</v>
          </cell>
          <cell r="AI1307">
            <v>35</v>
          </cell>
          <cell r="AJ1307" t="str">
            <v>M</v>
          </cell>
          <cell r="AK1307" t="str">
            <v>CN</v>
          </cell>
          <cell r="AL1307">
            <v>1</v>
          </cell>
          <cell r="AM1307">
            <v>35000</v>
          </cell>
          <cell r="AN1307">
            <v>41918</v>
          </cell>
          <cell r="AO1307">
            <v>5303.030303030303</v>
          </cell>
          <cell r="AP1307">
            <v>0</v>
          </cell>
          <cell r="AQ1307">
            <v>-5303.030303030303</v>
          </cell>
          <cell r="AR1307">
            <v>0</v>
          </cell>
          <cell r="AS1307">
            <v>0</v>
          </cell>
          <cell r="AT1307" t="str">
            <v/>
          </cell>
          <cell r="AU1307">
            <v>0</v>
          </cell>
          <cell r="AV1307">
            <v>0</v>
          </cell>
          <cell r="AW1307">
            <v>0</v>
          </cell>
        </row>
        <row r="1308">
          <cell r="Z1308" t="str">
            <v>ELHBEF5838MT</v>
          </cell>
          <cell r="AA1308" t="str">
            <v>R2</v>
          </cell>
          <cell r="AB1308">
            <v>0</v>
          </cell>
          <cell r="AC1308">
            <v>0</v>
          </cell>
          <cell r="AD1308">
            <v>1</v>
          </cell>
          <cell r="AE1308" t="str">
            <v>FRE</v>
          </cell>
          <cell r="AF1308">
            <v>314</v>
          </cell>
          <cell r="AG1308" t="str">
            <v>FOREMOST</v>
          </cell>
          <cell r="AH1308">
            <v>35</v>
          </cell>
          <cell r="AI1308">
            <v>35</v>
          </cell>
          <cell r="AJ1308" t="str">
            <v>M</v>
          </cell>
          <cell r="AK1308" t="str">
            <v>CN</v>
          </cell>
          <cell r="AL1308">
            <v>1</v>
          </cell>
          <cell r="AM1308">
            <v>45000</v>
          </cell>
          <cell r="AN1308">
            <v>41918</v>
          </cell>
          <cell r="AO1308">
            <v>6818.1818181818171</v>
          </cell>
          <cell r="AP1308">
            <v>0</v>
          </cell>
          <cell r="AQ1308">
            <v>-6818.1818181818171</v>
          </cell>
          <cell r="AR1308">
            <v>0</v>
          </cell>
          <cell r="AS1308">
            <v>0</v>
          </cell>
          <cell r="AT1308" t="str">
            <v/>
          </cell>
          <cell r="AU1308">
            <v>0</v>
          </cell>
          <cell r="AV1308">
            <v>0</v>
          </cell>
          <cell r="AW1308">
            <v>0</v>
          </cell>
        </row>
        <row r="1309">
          <cell r="Z1309" t="str">
            <v>ELHBEF5839BL</v>
          </cell>
          <cell r="AA1309" t="str">
            <v>R2</v>
          </cell>
          <cell r="AB1309">
            <v>0</v>
          </cell>
          <cell r="AC1309">
            <v>0</v>
          </cell>
          <cell r="AD1309">
            <v>1</v>
          </cell>
          <cell r="AE1309" t="str">
            <v>FRE</v>
          </cell>
          <cell r="AF1309">
            <v>365</v>
          </cell>
          <cell r="AG1309" t="str">
            <v>FOREMOST</v>
          </cell>
          <cell r="AH1309">
            <v>35</v>
          </cell>
          <cell r="AI1309">
            <v>35</v>
          </cell>
          <cell r="AJ1309" t="str">
            <v>M</v>
          </cell>
          <cell r="AK1309" t="str">
            <v>CN</v>
          </cell>
          <cell r="AL1309">
            <v>1</v>
          </cell>
          <cell r="AM1309">
            <v>45000</v>
          </cell>
          <cell r="AN1309">
            <v>41918</v>
          </cell>
          <cell r="AO1309">
            <v>6818.1818181818171</v>
          </cell>
          <cell r="AP1309">
            <v>0</v>
          </cell>
          <cell r="AQ1309">
            <v>-6818.1818181818171</v>
          </cell>
          <cell r="AR1309">
            <v>0</v>
          </cell>
          <cell r="AS1309">
            <v>0</v>
          </cell>
          <cell r="AT1309" t="str">
            <v/>
          </cell>
          <cell r="AU1309">
            <v>0</v>
          </cell>
          <cell r="AV1309">
            <v>0</v>
          </cell>
          <cell r="AW1309">
            <v>0</v>
          </cell>
        </row>
        <row r="1310">
          <cell r="Z1310" t="str">
            <v>ELHEBF5828GY</v>
          </cell>
          <cell r="AA1310" t="str">
            <v>R2</v>
          </cell>
          <cell r="AB1310">
            <v>0</v>
          </cell>
          <cell r="AC1310">
            <v>0</v>
          </cell>
          <cell r="AD1310">
            <v>1</v>
          </cell>
          <cell r="AE1310" t="str">
            <v>FRE</v>
          </cell>
          <cell r="AF1310">
            <v>300</v>
          </cell>
          <cell r="AG1310" t="str">
            <v>FOREMOST</v>
          </cell>
          <cell r="AH1310">
            <v>35</v>
          </cell>
          <cell r="AI1310">
            <v>35</v>
          </cell>
          <cell r="AJ1310" t="str">
            <v>M</v>
          </cell>
          <cell r="AK1310" t="str">
            <v>CN</v>
          </cell>
          <cell r="AL1310">
            <v>1</v>
          </cell>
          <cell r="AM1310">
            <v>45000</v>
          </cell>
          <cell r="AN1310">
            <v>41918</v>
          </cell>
          <cell r="AO1310">
            <v>6818.1818181818171</v>
          </cell>
          <cell r="AP1310">
            <v>0</v>
          </cell>
          <cell r="AQ1310">
            <v>-6818.1818181818171</v>
          </cell>
          <cell r="AR1310">
            <v>0</v>
          </cell>
          <cell r="AS1310">
            <v>0</v>
          </cell>
          <cell r="AT1310" t="str">
            <v/>
          </cell>
          <cell r="AU1310">
            <v>0</v>
          </cell>
          <cell r="AV1310">
            <v>0</v>
          </cell>
          <cell r="AW1310">
            <v>0</v>
          </cell>
        </row>
        <row r="1311">
          <cell r="Z1311" t="str">
            <v>ELHEBF5828MT</v>
          </cell>
          <cell r="AA1311" t="str">
            <v>R2</v>
          </cell>
          <cell r="AB1311">
            <v>0</v>
          </cell>
          <cell r="AC1311">
            <v>0</v>
          </cell>
          <cell r="AD1311">
            <v>1</v>
          </cell>
          <cell r="AE1311" t="str">
            <v>FRE</v>
          </cell>
          <cell r="AF1311">
            <v>300</v>
          </cell>
          <cell r="AG1311" t="str">
            <v>FOREMOST</v>
          </cell>
          <cell r="AH1311">
            <v>35</v>
          </cell>
          <cell r="AI1311">
            <v>35</v>
          </cell>
          <cell r="AJ1311" t="str">
            <v>M</v>
          </cell>
          <cell r="AK1311" t="str">
            <v>CN</v>
          </cell>
          <cell r="AL1311">
            <v>1</v>
          </cell>
          <cell r="AM1311">
            <v>45000</v>
          </cell>
          <cell r="AN1311">
            <v>41918</v>
          </cell>
          <cell r="AO1311">
            <v>6818.1818181818171</v>
          </cell>
          <cell r="AP1311">
            <v>0</v>
          </cell>
          <cell r="AQ1311">
            <v>-6818.1818181818171</v>
          </cell>
          <cell r="AR1311">
            <v>0</v>
          </cell>
          <cell r="AS1311">
            <v>0</v>
          </cell>
          <cell r="AT1311" t="str">
            <v/>
          </cell>
          <cell r="AU1311">
            <v>0</v>
          </cell>
          <cell r="AV1311">
            <v>0</v>
          </cell>
          <cell r="AW1311">
            <v>0</v>
          </cell>
        </row>
        <row r="1312">
          <cell r="Z1312" t="str">
            <v>ELHEBF5829BL</v>
          </cell>
          <cell r="AA1312" t="str">
            <v>R2</v>
          </cell>
          <cell r="AB1312">
            <v>0</v>
          </cell>
          <cell r="AC1312">
            <v>0</v>
          </cell>
          <cell r="AD1312">
            <v>1</v>
          </cell>
          <cell r="AE1312" t="str">
            <v>FRE</v>
          </cell>
          <cell r="AF1312">
            <v>245</v>
          </cell>
          <cell r="AG1312" t="str">
            <v>FOREMOST</v>
          </cell>
          <cell r="AH1312">
            <v>35</v>
          </cell>
          <cell r="AI1312">
            <v>35</v>
          </cell>
          <cell r="AJ1312" t="str">
            <v>M</v>
          </cell>
          <cell r="AK1312" t="str">
            <v>CN</v>
          </cell>
          <cell r="AL1312">
            <v>1</v>
          </cell>
          <cell r="AM1312">
            <v>43000</v>
          </cell>
          <cell r="AN1312">
            <v>41918</v>
          </cell>
          <cell r="AO1312">
            <v>6515.151515151515</v>
          </cell>
          <cell r="AP1312">
            <v>0</v>
          </cell>
          <cell r="AQ1312">
            <v>-6515.151515151515</v>
          </cell>
          <cell r="AR1312">
            <v>0</v>
          </cell>
          <cell r="AS1312">
            <v>0</v>
          </cell>
          <cell r="AT1312" t="str">
            <v/>
          </cell>
          <cell r="AU1312">
            <v>0</v>
          </cell>
          <cell r="AV1312">
            <v>0</v>
          </cell>
          <cell r="AW1312">
            <v>0</v>
          </cell>
        </row>
        <row r="1313">
          <cell r="Z1313" t="str">
            <v>ELHEBF5829MT</v>
          </cell>
          <cell r="AA1313" t="str">
            <v>R2</v>
          </cell>
          <cell r="AB1313">
            <v>0</v>
          </cell>
          <cell r="AC1313">
            <v>0</v>
          </cell>
          <cell r="AD1313">
            <v>1</v>
          </cell>
          <cell r="AE1313" t="str">
            <v>FRE</v>
          </cell>
          <cell r="AF1313">
            <v>67</v>
          </cell>
          <cell r="AG1313" t="str">
            <v>FOREMOST</v>
          </cell>
          <cell r="AH1313">
            <v>35</v>
          </cell>
          <cell r="AI1313">
            <v>35</v>
          </cell>
          <cell r="AJ1313" t="str">
            <v>M</v>
          </cell>
          <cell r="AK1313" t="str">
            <v>CN</v>
          </cell>
          <cell r="AL1313">
            <v>1</v>
          </cell>
          <cell r="AM1313">
            <v>43000</v>
          </cell>
          <cell r="AN1313">
            <v>41918</v>
          </cell>
          <cell r="AO1313">
            <v>6515.151515151515</v>
          </cell>
          <cell r="AP1313">
            <v>0</v>
          </cell>
          <cell r="AQ1313">
            <v>-6515.151515151515</v>
          </cell>
          <cell r="AR1313">
            <v>0</v>
          </cell>
          <cell r="AS1313">
            <v>0</v>
          </cell>
          <cell r="AT1313" t="str">
            <v/>
          </cell>
          <cell r="AU1313">
            <v>0</v>
          </cell>
          <cell r="AV1313">
            <v>0</v>
          </cell>
          <cell r="AW1313">
            <v>0</v>
          </cell>
        </row>
        <row r="1314">
          <cell r="Z1314" t="str">
            <v>ELHEBF5829NY</v>
          </cell>
          <cell r="AA1314" t="str">
            <v>R2</v>
          </cell>
          <cell r="AB1314">
            <v>0</v>
          </cell>
          <cell r="AC1314">
            <v>0</v>
          </cell>
          <cell r="AD1314">
            <v>1</v>
          </cell>
          <cell r="AE1314" t="str">
            <v>FRE</v>
          </cell>
          <cell r="AF1314">
            <v>86</v>
          </cell>
          <cell r="AG1314" t="str">
            <v>FOREMOST</v>
          </cell>
          <cell r="AH1314">
            <v>35</v>
          </cell>
          <cell r="AI1314">
            <v>35</v>
          </cell>
          <cell r="AJ1314" t="str">
            <v>M</v>
          </cell>
          <cell r="AK1314" t="str">
            <v>CN</v>
          </cell>
          <cell r="AL1314">
            <v>1</v>
          </cell>
          <cell r="AM1314">
            <v>43000</v>
          </cell>
          <cell r="AN1314">
            <v>41918</v>
          </cell>
          <cell r="AO1314">
            <v>6515.151515151515</v>
          </cell>
          <cell r="AP1314">
            <v>0</v>
          </cell>
          <cell r="AQ1314">
            <v>-6515.151515151515</v>
          </cell>
          <cell r="AR1314">
            <v>0</v>
          </cell>
          <cell r="AS1314">
            <v>0</v>
          </cell>
          <cell r="AT1314" t="str">
            <v/>
          </cell>
          <cell r="AU1314">
            <v>0</v>
          </cell>
          <cell r="AV1314">
            <v>0</v>
          </cell>
          <cell r="AW1314">
            <v>0</v>
          </cell>
        </row>
        <row r="1315">
          <cell r="Z1315" t="str">
            <v>ELHEBF5830BL</v>
          </cell>
          <cell r="AA1315" t="str">
            <v>R2</v>
          </cell>
          <cell r="AB1315">
            <v>0</v>
          </cell>
          <cell r="AC1315">
            <v>0</v>
          </cell>
          <cell r="AD1315">
            <v>1</v>
          </cell>
          <cell r="AE1315" t="str">
            <v>FRE</v>
          </cell>
          <cell r="AF1315">
            <v>484</v>
          </cell>
          <cell r="AG1315" t="str">
            <v>FOREMOST</v>
          </cell>
          <cell r="AH1315">
            <v>35</v>
          </cell>
          <cell r="AI1315">
            <v>35</v>
          </cell>
          <cell r="AJ1315" t="str">
            <v>M</v>
          </cell>
          <cell r="AK1315" t="str">
            <v>CN</v>
          </cell>
          <cell r="AL1315">
            <v>1</v>
          </cell>
          <cell r="AM1315">
            <v>45000</v>
          </cell>
          <cell r="AN1315">
            <v>41918</v>
          </cell>
          <cell r="AO1315">
            <v>6818.1818181818171</v>
          </cell>
          <cell r="AP1315">
            <v>0</v>
          </cell>
          <cell r="AQ1315">
            <v>-6818.1818181818171</v>
          </cell>
          <cell r="AR1315">
            <v>0</v>
          </cell>
          <cell r="AS1315">
            <v>0</v>
          </cell>
          <cell r="AT1315" t="str">
            <v/>
          </cell>
          <cell r="AU1315">
            <v>0</v>
          </cell>
          <cell r="AV1315">
            <v>0</v>
          </cell>
          <cell r="AW1315">
            <v>0</v>
          </cell>
        </row>
        <row r="1316">
          <cell r="Z1316" t="str">
            <v>ELHEBF5840PK</v>
          </cell>
          <cell r="AA1316" t="str">
            <v>R2</v>
          </cell>
          <cell r="AB1316">
            <v>0</v>
          </cell>
          <cell r="AC1316">
            <v>0</v>
          </cell>
          <cell r="AD1316">
            <v>1</v>
          </cell>
          <cell r="AE1316" t="str">
            <v>FRE</v>
          </cell>
          <cell r="AF1316">
            <v>145</v>
          </cell>
          <cell r="AG1316" t="str">
            <v>FOREMOST</v>
          </cell>
          <cell r="AH1316">
            <v>35</v>
          </cell>
          <cell r="AI1316">
            <v>35</v>
          </cell>
          <cell r="AJ1316" t="str">
            <v>M</v>
          </cell>
          <cell r="AK1316" t="str">
            <v>CN</v>
          </cell>
          <cell r="AL1316">
            <v>1</v>
          </cell>
          <cell r="AM1316">
            <v>45000</v>
          </cell>
          <cell r="AN1316">
            <v>41918</v>
          </cell>
          <cell r="AO1316">
            <v>6818.1818181818171</v>
          </cell>
          <cell r="AP1316">
            <v>0</v>
          </cell>
          <cell r="AQ1316">
            <v>-6818.1818181818171</v>
          </cell>
          <cell r="AR1316">
            <v>0</v>
          </cell>
          <cell r="AS1316">
            <v>0</v>
          </cell>
          <cell r="AT1316" t="str">
            <v/>
          </cell>
          <cell r="AU1316">
            <v>0</v>
          </cell>
          <cell r="AV1316">
            <v>0</v>
          </cell>
          <cell r="AW1316">
            <v>0</v>
          </cell>
        </row>
        <row r="1317">
          <cell r="Z1317" t="str">
            <v>ELHTPF5831NY</v>
          </cell>
          <cell r="AA1317" t="str">
            <v>R2</v>
          </cell>
          <cell r="AB1317">
            <v>0</v>
          </cell>
          <cell r="AC1317">
            <v>0</v>
          </cell>
          <cell r="AD1317">
            <v>1</v>
          </cell>
          <cell r="AE1317" t="str">
            <v>FRE</v>
          </cell>
          <cell r="AF1317">
            <v>200</v>
          </cell>
          <cell r="AG1317" t="str">
            <v>FOREMOST</v>
          </cell>
          <cell r="AH1317">
            <v>35</v>
          </cell>
          <cell r="AI1317">
            <v>35</v>
          </cell>
          <cell r="AJ1317" t="str">
            <v>M</v>
          </cell>
          <cell r="AK1317" t="str">
            <v>CN</v>
          </cell>
          <cell r="AL1317">
            <v>1</v>
          </cell>
          <cell r="AM1317">
            <v>49000</v>
          </cell>
          <cell r="AN1317">
            <v>41918</v>
          </cell>
          <cell r="AO1317">
            <v>7424.242424242424</v>
          </cell>
          <cell r="AP1317">
            <v>0</v>
          </cell>
          <cell r="AQ1317">
            <v>-7424.242424242424</v>
          </cell>
          <cell r="AR1317">
            <v>0</v>
          </cell>
          <cell r="AS1317">
            <v>0</v>
          </cell>
          <cell r="AT1317" t="str">
            <v/>
          </cell>
          <cell r="AU1317">
            <v>0</v>
          </cell>
          <cell r="AV1317">
            <v>0</v>
          </cell>
          <cell r="AW1317">
            <v>0</v>
          </cell>
        </row>
        <row r="1318">
          <cell r="Z1318" t="str">
            <v>ELHTPF5831OR</v>
          </cell>
          <cell r="AA1318" t="str">
            <v>R2</v>
          </cell>
          <cell r="AB1318">
            <v>0</v>
          </cell>
          <cell r="AC1318">
            <v>0</v>
          </cell>
          <cell r="AD1318">
            <v>1</v>
          </cell>
          <cell r="AE1318" t="str">
            <v>FRE</v>
          </cell>
          <cell r="AF1318">
            <v>200</v>
          </cell>
          <cell r="AG1318" t="str">
            <v>FOREMOST</v>
          </cell>
          <cell r="AH1318">
            <v>35</v>
          </cell>
          <cell r="AI1318">
            <v>35</v>
          </cell>
          <cell r="AJ1318" t="str">
            <v>M</v>
          </cell>
          <cell r="AK1318" t="str">
            <v>CN</v>
          </cell>
          <cell r="AL1318">
            <v>1</v>
          </cell>
          <cell r="AM1318">
            <v>49000</v>
          </cell>
          <cell r="AN1318">
            <v>41918</v>
          </cell>
          <cell r="AO1318">
            <v>7424.242424242424</v>
          </cell>
          <cell r="AP1318">
            <v>0</v>
          </cell>
          <cell r="AQ1318">
            <v>-7424.242424242424</v>
          </cell>
          <cell r="AR1318">
            <v>0</v>
          </cell>
          <cell r="AS1318">
            <v>0</v>
          </cell>
          <cell r="AT1318" t="str">
            <v/>
          </cell>
          <cell r="AU1318">
            <v>0</v>
          </cell>
          <cell r="AV1318">
            <v>0</v>
          </cell>
          <cell r="AW1318">
            <v>0</v>
          </cell>
        </row>
        <row r="1319">
          <cell r="Z1319" t="str">
            <v>ELHVBF5822OR</v>
          </cell>
          <cell r="AA1319" t="str">
            <v>R2</v>
          </cell>
          <cell r="AB1319">
            <v>0</v>
          </cell>
          <cell r="AC1319">
            <v>0</v>
          </cell>
          <cell r="AD1319">
            <v>1</v>
          </cell>
          <cell r="AE1319" t="str">
            <v>FRE</v>
          </cell>
          <cell r="AF1319">
            <v>152</v>
          </cell>
          <cell r="AG1319" t="str">
            <v>FOREMOST</v>
          </cell>
          <cell r="AH1319">
            <v>35</v>
          </cell>
          <cell r="AI1319">
            <v>35</v>
          </cell>
          <cell r="AJ1319" t="str">
            <v>M</v>
          </cell>
          <cell r="AK1319" t="str">
            <v>CN</v>
          </cell>
          <cell r="AL1319">
            <v>1</v>
          </cell>
          <cell r="AM1319">
            <v>45000</v>
          </cell>
          <cell r="AN1319">
            <v>41918</v>
          </cell>
          <cell r="AO1319">
            <v>6818.1818181818171</v>
          </cell>
          <cell r="AP1319">
            <v>0</v>
          </cell>
          <cell r="AQ1319">
            <v>-6818.1818181818171</v>
          </cell>
          <cell r="AR1319">
            <v>0</v>
          </cell>
          <cell r="AS1319">
            <v>0</v>
          </cell>
          <cell r="AT1319" t="str">
            <v/>
          </cell>
          <cell r="AU1319">
            <v>0</v>
          </cell>
          <cell r="AV1319">
            <v>0</v>
          </cell>
          <cell r="AW1319">
            <v>0</v>
          </cell>
        </row>
        <row r="1320">
          <cell r="Z1320" t="str">
            <v/>
          </cell>
          <cell r="AA1320" t="str">
            <v>R1</v>
          </cell>
          <cell r="AB1320">
            <v>0</v>
          </cell>
          <cell r="AC1320">
            <v>0</v>
          </cell>
          <cell r="AD1320">
            <v>1</v>
          </cell>
          <cell r="AI1320" t="str">
            <v/>
          </cell>
          <cell r="AL1320" t="str">
            <v/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 t="str">
            <v/>
          </cell>
          <cell r="AU1320">
            <v>0</v>
          </cell>
          <cell r="AV1320">
            <v>0</v>
          </cell>
          <cell r="AW1320">
            <v>0</v>
          </cell>
        </row>
        <row r="1321">
          <cell r="Z1321" t="str">
            <v>ELHERF5833NY</v>
          </cell>
          <cell r="AA1321" t="str">
            <v>R2</v>
          </cell>
          <cell r="AB1321">
            <v>0</v>
          </cell>
          <cell r="AC1321">
            <v>0</v>
          </cell>
          <cell r="AD1321">
            <v>1</v>
          </cell>
          <cell r="AE1321" t="str">
            <v>FRE</v>
          </cell>
          <cell r="AF1321">
            <v>214</v>
          </cell>
          <cell r="AG1321" t="str">
            <v>동일모자</v>
          </cell>
          <cell r="AH1321">
            <v>27</v>
          </cell>
          <cell r="AI1321">
            <v>27</v>
          </cell>
          <cell r="AJ1321" t="str">
            <v>M</v>
          </cell>
          <cell r="AK1321" t="str">
            <v>CN</v>
          </cell>
          <cell r="AL1321">
            <v>1</v>
          </cell>
          <cell r="AM1321">
            <v>55000</v>
          </cell>
          <cell r="AN1321">
            <v>41918</v>
          </cell>
          <cell r="AO1321">
            <v>8333.3333333333321</v>
          </cell>
          <cell r="AP1321">
            <v>0</v>
          </cell>
          <cell r="AQ1321">
            <v>-8333.3333333333321</v>
          </cell>
          <cell r="AR1321">
            <v>0</v>
          </cell>
          <cell r="AS1321">
            <v>0</v>
          </cell>
          <cell r="AT1321" t="str">
            <v/>
          </cell>
          <cell r="AU1321">
            <v>0</v>
          </cell>
          <cell r="AV1321">
            <v>0</v>
          </cell>
          <cell r="AW1321">
            <v>0</v>
          </cell>
        </row>
        <row r="1322">
          <cell r="Z1322" t="str">
            <v>ELHERF5834YE</v>
          </cell>
          <cell r="AA1322" t="str">
            <v>R2</v>
          </cell>
          <cell r="AB1322">
            <v>0</v>
          </cell>
          <cell r="AC1322">
            <v>0</v>
          </cell>
          <cell r="AD1322">
            <v>1</v>
          </cell>
          <cell r="AE1322" t="str">
            <v>FRE</v>
          </cell>
          <cell r="AF1322">
            <v>79</v>
          </cell>
          <cell r="AG1322" t="str">
            <v>동일모자</v>
          </cell>
          <cell r="AH1322">
            <v>27</v>
          </cell>
          <cell r="AI1322">
            <v>27</v>
          </cell>
          <cell r="AJ1322" t="str">
            <v>M</v>
          </cell>
          <cell r="AK1322" t="str">
            <v>CN</v>
          </cell>
          <cell r="AL1322">
            <v>1</v>
          </cell>
          <cell r="AM1322">
            <v>55000</v>
          </cell>
          <cell r="AN1322">
            <v>41918</v>
          </cell>
          <cell r="AO1322">
            <v>8333.3333333333321</v>
          </cell>
          <cell r="AP1322">
            <v>0</v>
          </cell>
          <cell r="AQ1322">
            <v>-8333.3333333333321</v>
          </cell>
          <cell r="AR1322">
            <v>0</v>
          </cell>
          <cell r="AS1322">
            <v>0</v>
          </cell>
          <cell r="AT1322" t="str">
            <v/>
          </cell>
          <cell r="AU1322">
            <v>0</v>
          </cell>
          <cell r="AV1322">
            <v>0</v>
          </cell>
          <cell r="AW1322">
            <v>0</v>
          </cell>
        </row>
        <row r="1323">
          <cell r="Z1323" t="str">
            <v/>
          </cell>
          <cell r="AA1323" t="str">
            <v>R1</v>
          </cell>
          <cell r="AB1323">
            <v>0</v>
          </cell>
          <cell r="AC1323">
            <v>0</v>
          </cell>
          <cell r="AD1323">
            <v>1</v>
          </cell>
          <cell r="AI1323" t="str">
            <v/>
          </cell>
          <cell r="AL1323" t="str">
            <v/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 t="str">
            <v/>
          </cell>
          <cell r="AU1323">
            <v>0</v>
          </cell>
          <cell r="AV1323">
            <v>0</v>
          </cell>
          <cell r="AW1323">
            <v>0</v>
          </cell>
        </row>
        <row r="1324">
          <cell r="Z1324" t="str">
            <v>ELHERF5810YE</v>
          </cell>
          <cell r="AA1324" t="str">
            <v>R2</v>
          </cell>
          <cell r="AB1324">
            <v>0</v>
          </cell>
          <cell r="AC1324">
            <v>0</v>
          </cell>
          <cell r="AD1324">
            <v>1</v>
          </cell>
          <cell r="AE1324" t="str">
            <v>FRE</v>
          </cell>
          <cell r="AF1324">
            <v>278</v>
          </cell>
          <cell r="AG1324" t="str">
            <v>성진</v>
          </cell>
          <cell r="AH1324">
            <v>18</v>
          </cell>
          <cell r="AI1324">
            <v>18</v>
          </cell>
          <cell r="AJ1324" t="str">
            <v>M</v>
          </cell>
          <cell r="AK1324" t="str">
            <v>CN</v>
          </cell>
          <cell r="AL1324">
            <v>1</v>
          </cell>
          <cell r="AM1324">
            <v>55000</v>
          </cell>
          <cell r="AN1324">
            <v>41918</v>
          </cell>
          <cell r="AO1324">
            <v>8333.3333333333321</v>
          </cell>
          <cell r="AP1324">
            <v>0</v>
          </cell>
          <cell r="AQ1324">
            <v>-8333.3333333333321</v>
          </cell>
          <cell r="AR1324">
            <v>0</v>
          </cell>
          <cell r="AS1324">
            <v>0</v>
          </cell>
          <cell r="AT1324" t="str">
            <v/>
          </cell>
          <cell r="AU1324">
            <v>0</v>
          </cell>
          <cell r="AV1324">
            <v>0</v>
          </cell>
          <cell r="AW1324">
            <v>0</v>
          </cell>
        </row>
        <row r="1325">
          <cell r="Z1325" t="str">
            <v/>
          </cell>
          <cell r="AA1325" t="str">
            <v>R1</v>
          </cell>
          <cell r="AB1325">
            <v>0</v>
          </cell>
          <cell r="AC1325">
            <v>0</v>
          </cell>
          <cell r="AD1325">
            <v>1</v>
          </cell>
          <cell r="AI1325" t="str">
            <v/>
          </cell>
          <cell r="AL1325" t="str">
            <v/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 t="str">
            <v/>
          </cell>
          <cell r="AU1325">
            <v>0</v>
          </cell>
          <cell r="AV1325">
            <v>0</v>
          </cell>
          <cell r="AW1325">
            <v>0</v>
          </cell>
        </row>
        <row r="1326">
          <cell r="Z1326" t="str">
            <v>ELHERF5816BL</v>
          </cell>
          <cell r="AA1326" t="str">
            <v>R2</v>
          </cell>
          <cell r="AB1326">
            <v>0</v>
          </cell>
          <cell r="AC1326">
            <v>0</v>
          </cell>
          <cell r="AD1326">
            <v>1</v>
          </cell>
          <cell r="AE1326" t="str">
            <v>FRE</v>
          </cell>
          <cell r="AF1326">
            <v>616</v>
          </cell>
          <cell r="AG1326" t="str">
            <v>캡보이</v>
          </cell>
          <cell r="AH1326">
            <v>9</v>
          </cell>
          <cell r="AI1326" t="str">
            <v>09</v>
          </cell>
          <cell r="AJ1326" t="str">
            <v>M</v>
          </cell>
          <cell r="AK1326" t="str">
            <v>KR</v>
          </cell>
          <cell r="AL1326">
            <v>2</v>
          </cell>
          <cell r="AM1326">
            <v>65000</v>
          </cell>
          <cell r="AN1326">
            <v>41918</v>
          </cell>
          <cell r="AO1326">
            <v>14772.727272727272</v>
          </cell>
          <cell r="AP1326">
            <v>0</v>
          </cell>
          <cell r="AQ1326">
            <v>-14772.727272727272</v>
          </cell>
          <cell r="AR1326">
            <v>0</v>
          </cell>
          <cell r="AS1326">
            <v>0</v>
          </cell>
          <cell r="AT1326" t="str">
            <v/>
          </cell>
          <cell r="AU1326">
            <v>0</v>
          </cell>
          <cell r="AV1326">
            <v>0</v>
          </cell>
          <cell r="AW1326">
            <v>0</v>
          </cell>
        </row>
        <row r="1327">
          <cell r="Z1327" t="str">
            <v>ELHFIF5647BK</v>
          </cell>
          <cell r="AA1327" t="str">
            <v>R2</v>
          </cell>
          <cell r="AB1327">
            <v>0</v>
          </cell>
          <cell r="AC1327">
            <v>0</v>
          </cell>
          <cell r="AD1327">
            <v>1</v>
          </cell>
          <cell r="AE1327" t="str">
            <v>FRE</v>
          </cell>
          <cell r="AF1327">
            <v>217</v>
          </cell>
          <cell r="AG1327" t="str">
            <v>캡보이</v>
          </cell>
          <cell r="AH1327">
            <v>9</v>
          </cell>
          <cell r="AI1327" t="str">
            <v>09</v>
          </cell>
          <cell r="AJ1327" t="str">
            <v>M</v>
          </cell>
          <cell r="AK1327" t="str">
            <v>KR</v>
          </cell>
          <cell r="AL1327">
            <v>2</v>
          </cell>
          <cell r="AM1327">
            <v>53000</v>
          </cell>
          <cell r="AN1327">
            <v>41918</v>
          </cell>
          <cell r="AO1327">
            <v>12045.454545454544</v>
          </cell>
          <cell r="AP1327">
            <v>0</v>
          </cell>
          <cell r="AQ1327">
            <v>-12045.454545454544</v>
          </cell>
          <cell r="AR1327">
            <v>0</v>
          </cell>
          <cell r="AS1327">
            <v>0</v>
          </cell>
          <cell r="AT1327" t="str">
            <v/>
          </cell>
          <cell r="AU1327">
            <v>0</v>
          </cell>
          <cell r="AV1327">
            <v>0</v>
          </cell>
          <cell r="AW1327">
            <v>0</v>
          </cell>
        </row>
        <row r="1328">
          <cell r="Z1328" t="str">
            <v/>
          </cell>
          <cell r="AA1328" t="str">
            <v>R1</v>
          </cell>
          <cell r="AB1328">
            <v>0</v>
          </cell>
          <cell r="AC1328">
            <v>0</v>
          </cell>
          <cell r="AD1328">
            <v>1</v>
          </cell>
          <cell r="AI1328" t="str">
            <v/>
          </cell>
          <cell r="AL1328" t="str">
            <v/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 t="str">
            <v/>
          </cell>
          <cell r="AU1328">
            <v>0</v>
          </cell>
          <cell r="AV1328">
            <v>0</v>
          </cell>
          <cell r="AW1328">
            <v>0</v>
          </cell>
        </row>
        <row r="1329">
          <cell r="Z1329" t="str">
            <v>JIHBEF5842GR</v>
          </cell>
          <cell r="AA1329" t="str">
            <v>R2</v>
          </cell>
          <cell r="AB1329">
            <v>0</v>
          </cell>
          <cell r="AC1329">
            <v>0</v>
          </cell>
          <cell r="AD1329">
            <v>1</v>
          </cell>
          <cell r="AE1329" t="str">
            <v>FRE</v>
          </cell>
          <cell r="AF1329">
            <v>349</v>
          </cell>
          <cell r="AG1329" t="str">
            <v>NT SENHONG</v>
          </cell>
          <cell r="AH1329">
            <v>2</v>
          </cell>
          <cell r="AI1329" t="str">
            <v>02</v>
          </cell>
          <cell r="AJ1329" t="str">
            <v>M</v>
          </cell>
          <cell r="AK1329" t="str">
            <v>CN</v>
          </cell>
          <cell r="AL1329">
            <v>1</v>
          </cell>
          <cell r="AM1329">
            <v>25000</v>
          </cell>
          <cell r="AN1329">
            <v>41918</v>
          </cell>
          <cell r="AO1329">
            <v>3246.7532467532465</v>
          </cell>
          <cell r="AP1329">
            <v>0</v>
          </cell>
          <cell r="AQ1329">
            <v>-3246.7532467532465</v>
          </cell>
          <cell r="AR1329">
            <v>0</v>
          </cell>
          <cell r="AS1329">
            <v>0</v>
          </cell>
          <cell r="AT1329" t="str">
            <v/>
          </cell>
          <cell r="AU1329">
            <v>0</v>
          </cell>
          <cell r="AV1329">
            <v>0</v>
          </cell>
          <cell r="AW1329">
            <v>0</v>
          </cell>
        </row>
        <row r="1330">
          <cell r="Z1330" t="str">
            <v>JIHBEF5842NY</v>
          </cell>
          <cell r="AA1330" t="str">
            <v>R2</v>
          </cell>
          <cell r="AB1330">
            <v>0</v>
          </cell>
          <cell r="AC1330">
            <v>0</v>
          </cell>
          <cell r="AD1330">
            <v>1</v>
          </cell>
          <cell r="AE1330" t="str">
            <v>FRE</v>
          </cell>
          <cell r="AF1330">
            <v>227</v>
          </cell>
          <cell r="AG1330" t="str">
            <v>NT SENHONG</v>
          </cell>
          <cell r="AH1330">
            <v>2</v>
          </cell>
          <cell r="AI1330" t="str">
            <v>02</v>
          </cell>
          <cell r="AJ1330" t="str">
            <v>M</v>
          </cell>
          <cell r="AK1330" t="str">
            <v>CN</v>
          </cell>
          <cell r="AL1330">
            <v>1</v>
          </cell>
          <cell r="AM1330">
            <v>25000</v>
          </cell>
          <cell r="AN1330">
            <v>41918</v>
          </cell>
          <cell r="AO1330">
            <v>3246.7532467532465</v>
          </cell>
          <cell r="AP1330">
            <v>0</v>
          </cell>
          <cell r="AQ1330">
            <v>-3246.7532467532465</v>
          </cell>
          <cell r="AR1330">
            <v>0</v>
          </cell>
          <cell r="AS1330">
            <v>0</v>
          </cell>
          <cell r="AT1330" t="str">
            <v/>
          </cell>
          <cell r="AU1330">
            <v>0</v>
          </cell>
          <cell r="AV1330">
            <v>0</v>
          </cell>
          <cell r="AW1330">
            <v>0</v>
          </cell>
        </row>
        <row r="1331">
          <cell r="Z1331" t="str">
            <v/>
          </cell>
          <cell r="AA1331" t="str">
            <v>R1</v>
          </cell>
          <cell r="AB1331">
            <v>0</v>
          </cell>
          <cell r="AC1331">
            <v>0</v>
          </cell>
          <cell r="AD1331">
            <v>1</v>
          </cell>
          <cell r="AI1331" t="str">
            <v/>
          </cell>
          <cell r="AL1331" t="str">
            <v/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 t="str">
            <v/>
          </cell>
          <cell r="AU1331">
            <v>0</v>
          </cell>
          <cell r="AV1331">
            <v>0</v>
          </cell>
          <cell r="AW1331">
            <v>0</v>
          </cell>
        </row>
        <row r="1332">
          <cell r="Z1332" t="str">
            <v>JIHBEF5844MT</v>
          </cell>
          <cell r="AA1332" t="str">
            <v>R2</v>
          </cell>
          <cell r="AB1332">
            <v>0</v>
          </cell>
          <cell r="AC1332">
            <v>0</v>
          </cell>
          <cell r="AD1332">
            <v>1</v>
          </cell>
          <cell r="AE1332" t="str">
            <v>FRE</v>
          </cell>
          <cell r="AF1332">
            <v>280</v>
          </cell>
          <cell r="AG1332" t="str">
            <v>Y&amp;Y</v>
          </cell>
          <cell r="AH1332">
            <v>7</v>
          </cell>
          <cell r="AI1332" t="str">
            <v>07</v>
          </cell>
          <cell r="AJ1332" t="str">
            <v>M</v>
          </cell>
          <cell r="AK1332" t="str">
            <v>CN</v>
          </cell>
          <cell r="AL1332">
            <v>1</v>
          </cell>
          <cell r="AM1332">
            <v>35000</v>
          </cell>
          <cell r="AN1332">
            <v>41918</v>
          </cell>
          <cell r="AO1332">
            <v>4545.454545454545</v>
          </cell>
          <cell r="AP1332">
            <v>0</v>
          </cell>
          <cell r="AQ1332">
            <v>-4545.454545454545</v>
          </cell>
          <cell r="AR1332">
            <v>0</v>
          </cell>
          <cell r="AS1332">
            <v>0</v>
          </cell>
          <cell r="AT1332" t="str">
            <v/>
          </cell>
          <cell r="AU1332">
            <v>0</v>
          </cell>
          <cell r="AV1332">
            <v>0</v>
          </cell>
          <cell r="AW1332">
            <v>0</v>
          </cell>
        </row>
        <row r="1333">
          <cell r="Z1333" t="str">
            <v>JIHBEF5844RE</v>
          </cell>
          <cell r="AA1333" t="str">
            <v>R2</v>
          </cell>
          <cell r="AB1333">
            <v>0</v>
          </cell>
          <cell r="AC1333">
            <v>0</v>
          </cell>
          <cell r="AD1333">
            <v>1</v>
          </cell>
          <cell r="AE1333" t="str">
            <v>FRE</v>
          </cell>
          <cell r="AF1333">
            <v>63</v>
          </cell>
          <cell r="AG1333" t="str">
            <v>Y&amp;Y</v>
          </cell>
          <cell r="AH1333">
            <v>7</v>
          </cell>
          <cell r="AI1333" t="str">
            <v>07</v>
          </cell>
          <cell r="AJ1333" t="str">
            <v>M</v>
          </cell>
          <cell r="AK1333" t="str">
            <v>CN</v>
          </cell>
          <cell r="AL1333">
            <v>1</v>
          </cell>
          <cell r="AM1333">
            <v>35000</v>
          </cell>
          <cell r="AN1333">
            <v>41918</v>
          </cell>
          <cell r="AO1333">
            <v>4545.454545454545</v>
          </cell>
          <cell r="AP1333">
            <v>0</v>
          </cell>
          <cell r="AQ1333">
            <v>-4545.454545454545</v>
          </cell>
          <cell r="AR1333">
            <v>0</v>
          </cell>
          <cell r="AS1333">
            <v>0</v>
          </cell>
          <cell r="AT1333" t="str">
            <v/>
          </cell>
          <cell r="AU1333">
            <v>0</v>
          </cell>
          <cell r="AV1333">
            <v>0</v>
          </cell>
          <cell r="AW1333">
            <v>0</v>
          </cell>
        </row>
        <row r="1334">
          <cell r="Z1334" t="str">
            <v>JIHBEF5849BK</v>
          </cell>
          <cell r="AA1334" t="str">
            <v>R2</v>
          </cell>
          <cell r="AB1334">
            <v>0</v>
          </cell>
          <cell r="AC1334">
            <v>0</v>
          </cell>
          <cell r="AD1334">
            <v>1</v>
          </cell>
          <cell r="AE1334" t="str">
            <v>FRE</v>
          </cell>
          <cell r="AF1334">
            <v>347</v>
          </cell>
          <cell r="AG1334" t="str">
            <v>Y&amp;Y</v>
          </cell>
          <cell r="AH1334">
            <v>7</v>
          </cell>
          <cell r="AI1334" t="str">
            <v>07</v>
          </cell>
          <cell r="AJ1334" t="str">
            <v>M</v>
          </cell>
          <cell r="AK1334" t="str">
            <v>CN</v>
          </cell>
          <cell r="AL1334">
            <v>1</v>
          </cell>
          <cell r="AM1334">
            <v>35000</v>
          </cell>
          <cell r="AN1334">
            <v>41918</v>
          </cell>
          <cell r="AO1334">
            <v>4545.454545454545</v>
          </cell>
          <cell r="AP1334">
            <v>0</v>
          </cell>
          <cell r="AQ1334">
            <v>-4545.454545454545</v>
          </cell>
          <cell r="AR1334">
            <v>0</v>
          </cell>
          <cell r="AS1334">
            <v>0</v>
          </cell>
          <cell r="AT1334" t="str">
            <v/>
          </cell>
          <cell r="AU1334">
            <v>0</v>
          </cell>
          <cell r="AV1334">
            <v>0</v>
          </cell>
          <cell r="AW1334">
            <v>0</v>
          </cell>
        </row>
        <row r="1335">
          <cell r="Z1335" t="str">
            <v>JIHEBF5843RE</v>
          </cell>
          <cell r="AA1335" t="str">
            <v>R2</v>
          </cell>
          <cell r="AB1335">
            <v>0</v>
          </cell>
          <cell r="AC1335">
            <v>0</v>
          </cell>
          <cell r="AD1335">
            <v>1</v>
          </cell>
          <cell r="AE1335" t="str">
            <v>FRE</v>
          </cell>
          <cell r="AF1335">
            <v>500</v>
          </cell>
          <cell r="AG1335" t="str">
            <v>Y&amp;Y</v>
          </cell>
          <cell r="AH1335">
            <v>7</v>
          </cell>
          <cell r="AI1335" t="str">
            <v>07</v>
          </cell>
          <cell r="AJ1335" t="str">
            <v>M</v>
          </cell>
          <cell r="AK1335" t="str">
            <v>CN</v>
          </cell>
          <cell r="AL1335">
            <v>1</v>
          </cell>
          <cell r="AM1335">
            <v>39000</v>
          </cell>
          <cell r="AN1335">
            <v>41918</v>
          </cell>
          <cell r="AO1335">
            <v>5064.9350649350645</v>
          </cell>
          <cell r="AP1335">
            <v>0</v>
          </cell>
          <cell r="AQ1335">
            <v>-5064.9350649350645</v>
          </cell>
          <cell r="AR1335">
            <v>0</v>
          </cell>
          <cell r="AS1335">
            <v>0</v>
          </cell>
          <cell r="AT1335" t="str">
            <v/>
          </cell>
          <cell r="AU1335">
            <v>0</v>
          </cell>
          <cell r="AV1335">
            <v>0</v>
          </cell>
          <cell r="AW1335">
            <v>0</v>
          </cell>
        </row>
        <row r="1336">
          <cell r="Z1336" t="str">
            <v/>
          </cell>
          <cell r="AA1336" t="str">
            <v>R1</v>
          </cell>
          <cell r="AB1336">
            <v>0</v>
          </cell>
          <cell r="AC1336">
            <v>0</v>
          </cell>
          <cell r="AD1336">
            <v>1</v>
          </cell>
          <cell r="AI1336" t="str">
            <v/>
          </cell>
          <cell r="AL1336" t="str">
            <v/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 t="str">
            <v/>
          </cell>
          <cell r="AU1336">
            <v>0</v>
          </cell>
          <cell r="AV1336">
            <v>0</v>
          </cell>
          <cell r="AW1336">
            <v>0</v>
          </cell>
        </row>
        <row r="1337">
          <cell r="Z1337" t="str">
            <v>JIHBEF5855KH</v>
          </cell>
          <cell r="AA1337" t="str">
            <v>R2</v>
          </cell>
          <cell r="AB1337">
            <v>0</v>
          </cell>
          <cell r="AC1337">
            <v>0</v>
          </cell>
          <cell r="AD1337">
            <v>1</v>
          </cell>
          <cell r="AE1337" t="str">
            <v>FRE</v>
          </cell>
          <cell r="AF1337">
            <v>300</v>
          </cell>
          <cell r="AG1337" t="str">
            <v>FOREMOST</v>
          </cell>
          <cell r="AH1337">
            <v>36</v>
          </cell>
          <cell r="AI1337">
            <v>36</v>
          </cell>
          <cell r="AJ1337" t="str">
            <v>M</v>
          </cell>
          <cell r="AK1337" t="str">
            <v>CN</v>
          </cell>
          <cell r="AL1337">
            <v>1</v>
          </cell>
          <cell r="AM1337">
            <v>35000</v>
          </cell>
          <cell r="AN1337">
            <v>41918</v>
          </cell>
          <cell r="AO1337">
            <v>5303.030303030303</v>
          </cell>
          <cell r="AP1337">
            <v>0</v>
          </cell>
          <cell r="AQ1337">
            <v>-5303.030303030303</v>
          </cell>
          <cell r="AR1337">
            <v>0</v>
          </cell>
          <cell r="AS1337">
            <v>0</v>
          </cell>
          <cell r="AT1337" t="str">
            <v/>
          </cell>
          <cell r="AU1337">
            <v>0</v>
          </cell>
          <cell r="AV1337">
            <v>0</v>
          </cell>
          <cell r="AW1337">
            <v>0</v>
          </cell>
        </row>
        <row r="1338">
          <cell r="Z1338" t="str">
            <v>JIHBEF5855RE</v>
          </cell>
          <cell r="AA1338" t="str">
            <v>R2</v>
          </cell>
          <cell r="AB1338">
            <v>0</v>
          </cell>
          <cell r="AC1338">
            <v>0</v>
          </cell>
          <cell r="AD1338">
            <v>1</v>
          </cell>
          <cell r="AE1338" t="str">
            <v>FRE</v>
          </cell>
          <cell r="AF1338">
            <v>300</v>
          </cell>
          <cell r="AG1338" t="str">
            <v>FOREMOST</v>
          </cell>
          <cell r="AH1338">
            <v>36</v>
          </cell>
          <cell r="AI1338">
            <v>36</v>
          </cell>
          <cell r="AJ1338" t="str">
            <v>M</v>
          </cell>
          <cell r="AK1338" t="str">
            <v>CN</v>
          </cell>
          <cell r="AL1338">
            <v>1</v>
          </cell>
          <cell r="AM1338">
            <v>35000</v>
          </cell>
          <cell r="AN1338">
            <v>41918</v>
          </cell>
          <cell r="AO1338">
            <v>5303.030303030303</v>
          </cell>
          <cell r="AP1338">
            <v>0</v>
          </cell>
          <cell r="AQ1338">
            <v>-5303.030303030303</v>
          </cell>
          <cell r="AR1338">
            <v>0</v>
          </cell>
          <cell r="AS1338">
            <v>0</v>
          </cell>
          <cell r="AT1338" t="str">
            <v/>
          </cell>
          <cell r="AU1338">
            <v>0</v>
          </cell>
          <cell r="AV1338">
            <v>0</v>
          </cell>
          <cell r="AW1338">
            <v>0</v>
          </cell>
        </row>
        <row r="1339">
          <cell r="Z1339" t="str">
            <v>JIHBEF5856BK</v>
          </cell>
          <cell r="AA1339" t="str">
            <v>R2</v>
          </cell>
          <cell r="AB1339">
            <v>0</v>
          </cell>
          <cell r="AC1339">
            <v>0</v>
          </cell>
          <cell r="AD1339">
            <v>1</v>
          </cell>
          <cell r="AE1339" t="str">
            <v>FRE</v>
          </cell>
          <cell r="AF1339">
            <v>500</v>
          </cell>
          <cell r="AG1339" t="str">
            <v>FOREMOST</v>
          </cell>
          <cell r="AH1339">
            <v>36</v>
          </cell>
          <cell r="AI1339">
            <v>36</v>
          </cell>
          <cell r="AJ1339" t="str">
            <v>M</v>
          </cell>
          <cell r="AK1339" t="str">
            <v>CN</v>
          </cell>
          <cell r="AL1339">
            <v>1</v>
          </cell>
          <cell r="AM1339">
            <v>35000</v>
          </cell>
          <cell r="AN1339">
            <v>41918</v>
          </cell>
          <cell r="AO1339">
            <v>5303.030303030303</v>
          </cell>
          <cell r="AP1339">
            <v>0</v>
          </cell>
          <cell r="AQ1339">
            <v>-5303.030303030303</v>
          </cell>
          <cell r="AR1339">
            <v>0</v>
          </cell>
          <cell r="AS1339">
            <v>0</v>
          </cell>
          <cell r="AT1339" t="str">
            <v/>
          </cell>
          <cell r="AU1339">
            <v>0</v>
          </cell>
          <cell r="AV1339">
            <v>0</v>
          </cell>
          <cell r="AW1339">
            <v>0</v>
          </cell>
        </row>
        <row r="1340">
          <cell r="Z1340" t="str">
            <v>JIHBEF5856MT</v>
          </cell>
          <cell r="AA1340" t="str">
            <v>R2</v>
          </cell>
          <cell r="AB1340">
            <v>0</v>
          </cell>
          <cell r="AC1340">
            <v>0</v>
          </cell>
          <cell r="AD1340">
            <v>1</v>
          </cell>
          <cell r="AE1340" t="str">
            <v>FRE</v>
          </cell>
          <cell r="AF1340">
            <v>500</v>
          </cell>
          <cell r="AG1340" t="str">
            <v>FOREMOST</v>
          </cell>
          <cell r="AH1340">
            <v>36</v>
          </cell>
          <cell r="AI1340">
            <v>36</v>
          </cell>
          <cell r="AJ1340" t="str">
            <v>M</v>
          </cell>
          <cell r="AK1340" t="str">
            <v>CN</v>
          </cell>
          <cell r="AL1340">
            <v>1</v>
          </cell>
          <cell r="AM1340">
            <v>35000</v>
          </cell>
          <cell r="AN1340">
            <v>41918</v>
          </cell>
          <cell r="AO1340">
            <v>5303.030303030303</v>
          </cell>
          <cell r="AP1340">
            <v>0</v>
          </cell>
          <cell r="AQ1340">
            <v>-5303.030303030303</v>
          </cell>
          <cell r="AR1340">
            <v>0</v>
          </cell>
          <cell r="AS1340">
            <v>0</v>
          </cell>
          <cell r="AT1340" t="str">
            <v/>
          </cell>
          <cell r="AU1340">
            <v>0</v>
          </cell>
          <cell r="AV1340">
            <v>0</v>
          </cell>
          <cell r="AW1340">
            <v>0</v>
          </cell>
        </row>
        <row r="1341">
          <cell r="Z1341" t="str">
            <v>JIHBEF5856NY</v>
          </cell>
          <cell r="AA1341" t="str">
            <v>R2</v>
          </cell>
          <cell r="AB1341">
            <v>0</v>
          </cell>
          <cell r="AC1341">
            <v>0</v>
          </cell>
          <cell r="AD1341">
            <v>1</v>
          </cell>
          <cell r="AE1341" t="str">
            <v>FRE</v>
          </cell>
          <cell r="AF1341">
            <v>500</v>
          </cell>
          <cell r="AG1341" t="str">
            <v>FOREMOST</v>
          </cell>
          <cell r="AH1341">
            <v>36</v>
          </cell>
          <cell r="AI1341">
            <v>36</v>
          </cell>
          <cell r="AJ1341" t="str">
            <v>M</v>
          </cell>
          <cell r="AK1341" t="str">
            <v>CN</v>
          </cell>
          <cell r="AL1341">
            <v>1</v>
          </cell>
          <cell r="AM1341">
            <v>35000</v>
          </cell>
          <cell r="AN1341">
            <v>41918</v>
          </cell>
          <cell r="AO1341">
            <v>5303.030303030303</v>
          </cell>
          <cell r="AP1341">
            <v>0</v>
          </cell>
          <cell r="AQ1341">
            <v>-5303.030303030303</v>
          </cell>
          <cell r="AR1341">
            <v>0</v>
          </cell>
          <cell r="AS1341">
            <v>0</v>
          </cell>
          <cell r="AT1341" t="str">
            <v/>
          </cell>
          <cell r="AU1341">
            <v>0</v>
          </cell>
          <cell r="AV1341">
            <v>0</v>
          </cell>
          <cell r="AW1341">
            <v>0</v>
          </cell>
        </row>
        <row r="1342">
          <cell r="Z1342" t="str">
            <v>JIHEBF5850BW</v>
          </cell>
          <cell r="AA1342" t="str">
            <v>R2</v>
          </cell>
          <cell r="AB1342">
            <v>0</v>
          </cell>
          <cell r="AC1342">
            <v>0</v>
          </cell>
          <cell r="AD1342">
            <v>1</v>
          </cell>
          <cell r="AE1342" t="str">
            <v>FRE</v>
          </cell>
          <cell r="AF1342">
            <v>28</v>
          </cell>
          <cell r="AG1342" t="str">
            <v>FOREMOST</v>
          </cell>
          <cell r="AH1342">
            <v>36</v>
          </cell>
          <cell r="AI1342">
            <v>36</v>
          </cell>
          <cell r="AJ1342" t="str">
            <v>M</v>
          </cell>
          <cell r="AK1342" t="str">
            <v>CN</v>
          </cell>
          <cell r="AL1342">
            <v>1</v>
          </cell>
          <cell r="AM1342">
            <v>39000</v>
          </cell>
          <cell r="AN1342">
            <v>41918</v>
          </cell>
          <cell r="AO1342">
            <v>5909.0909090909081</v>
          </cell>
          <cell r="AP1342">
            <v>0</v>
          </cell>
          <cell r="AQ1342">
            <v>-5909.0909090909081</v>
          </cell>
          <cell r="AR1342">
            <v>0</v>
          </cell>
          <cell r="AS1342">
            <v>0</v>
          </cell>
          <cell r="AT1342" t="str">
            <v/>
          </cell>
          <cell r="AU1342">
            <v>0</v>
          </cell>
          <cell r="AV1342">
            <v>0</v>
          </cell>
          <cell r="AW1342">
            <v>0</v>
          </cell>
        </row>
        <row r="1343">
          <cell r="Z1343" t="str">
            <v>JIHEBF5850NY</v>
          </cell>
          <cell r="AA1343" t="str">
            <v>R2</v>
          </cell>
          <cell r="AB1343">
            <v>0</v>
          </cell>
          <cell r="AC1343">
            <v>0</v>
          </cell>
          <cell r="AD1343">
            <v>1</v>
          </cell>
          <cell r="AE1343" t="str">
            <v>FRE</v>
          </cell>
          <cell r="AF1343">
            <v>165</v>
          </cell>
          <cell r="AG1343" t="str">
            <v>FOREMOST</v>
          </cell>
          <cell r="AH1343">
            <v>36</v>
          </cell>
          <cell r="AI1343">
            <v>36</v>
          </cell>
          <cell r="AJ1343" t="str">
            <v>M</v>
          </cell>
          <cell r="AK1343" t="str">
            <v>CN</v>
          </cell>
          <cell r="AL1343">
            <v>1</v>
          </cell>
          <cell r="AM1343">
            <v>39000</v>
          </cell>
          <cell r="AN1343">
            <v>41918</v>
          </cell>
          <cell r="AO1343">
            <v>5909.0909090909081</v>
          </cell>
          <cell r="AP1343">
            <v>0</v>
          </cell>
          <cell r="AQ1343">
            <v>-5909.0909090909081</v>
          </cell>
          <cell r="AR1343">
            <v>0</v>
          </cell>
          <cell r="AS1343">
            <v>0</v>
          </cell>
          <cell r="AT1343" t="str">
            <v/>
          </cell>
          <cell r="AU1343">
            <v>0</v>
          </cell>
          <cell r="AV1343">
            <v>0</v>
          </cell>
          <cell r="AW1343">
            <v>0</v>
          </cell>
        </row>
        <row r="1344">
          <cell r="Z1344" t="str">
            <v>JIHERF5806MT</v>
          </cell>
          <cell r="AA1344" t="str">
            <v>R2</v>
          </cell>
          <cell r="AB1344">
            <v>0</v>
          </cell>
          <cell r="AC1344">
            <v>0</v>
          </cell>
          <cell r="AD1344">
            <v>1</v>
          </cell>
          <cell r="AE1344" t="str">
            <v>FRE</v>
          </cell>
          <cell r="AF1344">
            <v>353</v>
          </cell>
          <cell r="AG1344" t="str">
            <v>FOREMOST</v>
          </cell>
          <cell r="AH1344">
            <v>36</v>
          </cell>
          <cell r="AI1344">
            <v>36</v>
          </cell>
          <cell r="AJ1344" t="str">
            <v>M</v>
          </cell>
          <cell r="AK1344" t="str">
            <v>CN</v>
          </cell>
          <cell r="AL1344">
            <v>1</v>
          </cell>
          <cell r="AM1344">
            <v>55000</v>
          </cell>
          <cell r="AN1344">
            <v>41918</v>
          </cell>
          <cell r="AO1344">
            <v>8333.3333333333321</v>
          </cell>
          <cell r="AP1344">
            <v>0</v>
          </cell>
          <cell r="AQ1344">
            <v>-8333.3333333333321</v>
          </cell>
          <cell r="AR1344">
            <v>0</v>
          </cell>
          <cell r="AS1344">
            <v>0</v>
          </cell>
          <cell r="AT1344" t="str">
            <v/>
          </cell>
          <cell r="AU1344">
            <v>0</v>
          </cell>
          <cell r="AV1344">
            <v>0</v>
          </cell>
          <cell r="AW1344">
            <v>0</v>
          </cell>
        </row>
        <row r="1345">
          <cell r="Z1345" t="str">
            <v>JIHERF5806YE</v>
          </cell>
          <cell r="AA1345" t="str">
            <v>R2</v>
          </cell>
          <cell r="AB1345">
            <v>0</v>
          </cell>
          <cell r="AC1345">
            <v>0</v>
          </cell>
          <cell r="AD1345">
            <v>1</v>
          </cell>
          <cell r="AE1345" t="str">
            <v>FRE</v>
          </cell>
          <cell r="AF1345">
            <v>355</v>
          </cell>
          <cell r="AG1345" t="str">
            <v>FOREMOST</v>
          </cell>
          <cell r="AH1345">
            <v>36</v>
          </cell>
          <cell r="AI1345">
            <v>36</v>
          </cell>
          <cell r="AJ1345" t="str">
            <v>M</v>
          </cell>
          <cell r="AK1345" t="str">
            <v>CN</v>
          </cell>
          <cell r="AL1345">
            <v>1</v>
          </cell>
          <cell r="AM1345">
            <v>55000</v>
          </cell>
          <cell r="AN1345">
            <v>41918</v>
          </cell>
          <cell r="AO1345">
            <v>8333.3333333333321</v>
          </cell>
          <cell r="AP1345">
            <v>0</v>
          </cell>
          <cell r="AQ1345">
            <v>-8333.3333333333321</v>
          </cell>
          <cell r="AR1345">
            <v>0</v>
          </cell>
          <cell r="AS1345">
            <v>0</v>
          </cell>
          <cell r="AT1345" t="str">
            <v/>
          </cell>
          <cell r="AU1345">
            <v>0</v>
          </cell>
          <cell r="AV1345">
            <v>0</v>
          </cell>
          <cell r="AW1345">
            <v>0</v>
          </cell>
        </row>
        <row r="1346">
          <cell r="Z1346" t="str">
            <v>JIHTPF5833GR</v>
          </cell>
          <cell r="AA1346" t="str">
            <v>R2</v>
          </cell>
          <cell r="AB1346">
            <v>0</v>
          </cell>
          <cell r="AC1346">
            <v>0</v>
          </cell>
          <cell r="AD1346">
            <v>1</v>
          </cell>
          <cell r="AE1346" t="str">
            <v>FRE</v>
          </cell>
          <cell r="AF1346">
            <v>220</v>
          </cell>
          <cell r="AG1346" t="str">
            <v>FOREMOST</v>
          </cell>
          <cell r="AH1346">
            <v>36</v>
          </cell>
          <cell r="AI1346">
            <v>36</v>
          </cell>
          <cell r="AJ1346" t="str">
            <v>M</v>
          </cell>
          <cell r="AK1346" t="str">
            <v>CN</v>
          </cell>
          <cell r="AL1346">
            <v>1</v>
          </cell>
          <cell r="AM1346">
            <v>65000</v>
          </cell>
          <cell r="AN1346">
            <v>41918</v>
          </cell>
          <cell r="AO1346">
            <v>9848.484848484848</v>
          </cell>
          <cell r="AP1346">
            <v>0</v>
          </cell>
          <cell r="AQ1346">
            <v>-9848.484848484848</v>
          </cell>
          <cell r="AR1346">
            <v>0</v>
          </cell>
          <cell r="AS1346">
            <v>0</v>
          </cell>
          <cell r="AT1346" t="str">
            <v/>
          </cell>
          <cell r="AU1346">
            <v>0</v>
          </cell>
          <cell r="AV1346">
            <v>0</v>
          </cell>
          <cell r="AW1346">
            <v>0</v>
          </cell>
        </row>
        <row r="1347">
          <cell r="Z1347" t="str">
            <v>JIHTPF5833RE</v>
          </cell>
          <cell r="AA1347" t="str">
            <v>R2</v>
          </cell>
          <cell r="AB1347">
            <v>0</v>
          </cell>
          <cell r="AC1347">
            <v>0</v>
          </cell>
          <cell r="AD1347">
            <v>1</v>
          </cell>
          <cell r="AE1347" t="str">
            <v>FRE</v>
          </cell>
          <cell r="AF1347">
            <v>170</v>
          </cell>
          <cell r="AG1347" t="str">
            <v>FOREMOST</v>
          </cell>
          <cell r="AH1347">
            <v>36</v>
          </cell>
          <cell r="AI1347">
            <v>36</v>
          </cell>
          <cell r="AJ1347" t="str">
            <v>M</v>
          </cell>
          <cell r="AK1347" t="str">
            <v>CN</v>
          </cell>
          <cell r="AL1347">
            <v>1</v>
          </cell>
          <cell r="AM1347">
            <v>65000</v>
          </cell>
          <cell r="AN1347">
            <v>41918</v>
          </cell>
          <cell r="AO1347">
            <v>9848.484848484848</v>
          </cell>
          <cell r="AP1347">
            <v>0</v>
          </cell>
          <cell r="AQ1347">
            <v>-9848.484848484848</v>
          </cell>
          <cell r="AR1347">
            <v>0</v>
          </cell>
          <cell r="AS1347">
            <v>0</v>
          </cell>
          <cell r="AT1347" t="str">
            <v/>
          </cell>
          <cell r="AU1347">
            <v>0</v>
          </cell>
          <cell r="AV1347">
            <v>0</v>
          </cell>
          <cell r="AW1347">
            <v>0</v>
          </cell>
        </row>
        <row r="1348">
          <cell r="Z1348" t="str">
            <v>JIHTPF5834BK</v>
          </cell>
          <cell r="AA1348" t="str">
            <v>R2</v>
          </cell>
          <cell r="AB1348">
            <v>0</v>
          </cell>
          <cell r="AC1348">
            <v>0</v>
          </cell>
          <cell r="AD1348">
            <v>1</v>
          </cell>
          <cell r="AE1348" t="str">
            <v>FRE</v>
          </cell>
          <cell r="AF1348">
            <v>200</v>
          </cell>
          <cell r="AG1348" t="str">
            <v>FOREMOST</v>
          </cell>
          <cell r="AH1348">
            <v>36</v>
          </cell>
          <cell r="AI1348">
            <v>36</v>
          </cell>
          <cell r="AJ1348" t="str">
            <v>M</v>
          </cell>
          <cell r="AK1348" t="str">
            <v>CN</v>
          </cell>
          <cell r="AL1348">
            <v>1</v>
          </cell>
          <cell r="AM1348">
            <v>55000</v>
          </cell>
          <cell r="AN1348">
            <v>41918</v>
          </cell>
          <cell r="AO1348">
            <v>8333.3333333333321</v>
          </cell>
          <cell r="AP1348">
            <v>0</v>
          </cell>
          <cell r="AQ1348">
            <v>-8333.3333333333321</v>
          </cell>
          <cell r="AR1348">
            <v>0</v>
          </cell>
          <cell r="AS1348">
            <v>0</v>
          </cell>
          <cell r="AT1348" t="str">
            <v/>
          </cell>
          <cell r="AU1348">
            <v>0</v>
          </cell>
          <cell r="AV1348">
            <v>0</v>
          </cell>
          <cell r="AW1348">
            <v>0</v>
          </cell>
        </row>
        <row r="1349">
          <cell r="Z1349" t="str">
            <v/>
          </cell>
          <cell r="AA1349" t="str">
            <v>R1</v>
          </cell>
          <cell r="AB1349">
            <v>0</v>
          </cell>
          <cell r="AC1349">
            <v>0</v>
          </cell>
          <cell r="AD1349">
            <v>1</v>
          </cell>
          <cell r="AI1349" t="str">
            <v/>
          </cell>
          <cell r="AL1349" t="str">
            <v/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 t="str">
            <v/>
          </cell>
          <cell r="AU1349">
            <v>0</v>
          </cell>
          <cell r="AV1349">
            <v>0</v>
          </cell>
          <cell r="AW1349">
            <v>0</v>
          </cell>
        </row>
        <row r="1350">
          <cell r="Z1350" t="str">
            <v>JOHEBF5805GY</v>
          </cell>
          <cell r="AA1350" t="str">
            <v>R2</v>
          </cell>
          <cell r="AB1350">
            <v>0</v>
          </cell>
          <cell r="AC1350">
            <v>0</v>
          </cell>
          <cell r="AD1350">
            <v>1</v>
          </cell>
          <cell r="AE1350" t="str">
            <v>FRE</v>
          </cell>
          <cell r="AF1350">
            <v>247</v>
          </cell>
          <cell r="AG1350" t="str">
            <v>FOREMOST</v>
          </cell>
          <cell r="AH1350">
            <v>37</v>
          </cell>
          <cell r="AI1350">
            <v>37</v>
          </cell>
          <cell r="AJ1350" t="str">
            <v>M</v>
          </cell>
          <cell r="AK1350" t="str">
            <v>CN</v>
          </cell>
          <cell r="AL1350">
            <v>1</v>
          </cell>
          <cell r="AM1350">
            <v>59000</v>
          </cell>
          <cell r="AN1350">
            <v>41918</v>
          </cell>
          <cell r="AO1350">
            <v>8939.3939393939381</v>
          </cell>
          <cell r="AP1350">
            <v>0</v>
          </cell>
          <cell r="AQ1350">
            <v>-8939.3939393939381</v>
          </cell>
          <cell r="AR1350">
            <v>0</v>
          </cell>
          <cell r="AS1350">
            <v>0</v>
          </cell>
          <cell r="AT1350" t="str">
            <v/>
          </cell>
          <cell r="AU1350">
            <v>0</v>
          </cell>
          <cell r="AV1350">
            <v>0</v>
          </cell>
          <cell r="AW1350">
            <v>0</v>
          </cell>
        </row>
        <row r="1351">
          <cell r="Z1351" t="str">
            <v>JOHEBF5807BL</v>
          </cell>
          <cell r="AA1351" t="str">
            <v>R2</v>
          </cell>
          <cell r="AB1351">
            <v>0</v>
          </cell>
          <cell r="AC1351">
            <v>0</v>
          </cell>
          <cell r="AD1351">
            <v>1</v>
          </cell>
          <cell r="AE1351" t="str">
            <v>FRE</v>
          </cell>
          <cell r="AF1351">
            <v>85</v>
          </cell>
          <cell r="AG1351" t="str">
            <v>FOREMOST</v>
          </cell>
          <cell r="AH1351">
            <v>37</v>
          </cell>
          <cell r="AI1351">
            <v>37</v>
          </cell>
          <cell r="AJ1351" t="str">
            <v>M</v>
          </cell>
          <cell r="AK1351" t="str">
            <v>CN</v>
          </cell>
          <cell r="AL1351">
            <v>1</v>
          </cell>
          <cell r="AM1351">
            <v>55000</v>
          </cell>
          <cell r="AN1351">
            <v>41918</v>
          </cell>
          <cell r="AO1351">
            <v>8333.3333333333321</v>
          </cell>
          <cell r="AP1351">
            <v>0</v>
          </cell>
          <cell r="AQ1351">
            <v>-8333.3333333333321</v>
          </cell>
          <cell r="AR1351">
            <v>0</v>
          </cell>
          <cell r="AS1351">
            <v>0</v>
          </cell>
          <cell r="AT1351" t="str">
            <v/>
          </cell>
          <cell r="AU1351">
            <v>0</v>
          </cell>
          <cell r="AV1351">
            <v>0</v>
          </cell>
          <cell r="AW1351">
            <v>0</v>
          </cell>
        </row>
        <row r="1352">
          <cell r="Z1352" t="str">
            <v>JOHEBF5817MT</v>
          </cell>
          <cell r="AA1352" t="str">
            <v>R2</v>
          </cell>
          <cell r="AB1352">
            <v>0</v>
          </cell>
          <cell r="AC1352">
            <v>0</v>
          </cell>
          <cell r="AD1352">
            <v>1</v>
          </cell>
          <cell r="AE1352" t="str">
            <v>FRE</v>
          </cell>
          <cell r="AF1352">
            <v>56</v>
          </cell>
          <cell r="AG1352" t="str">
            <v>FOREMOST</v>
          </cell>
          <cell r="AH1352">
            <v>37</v>
          </cell>
          <cell r="AI1352">
            <v>37</v>
          </cell>
          <cell r="AJ1352" t="str">
            <v>M</v>
          </cell>
          <cell r="AK1352" t="str">
            <v>CN</v>
          </cell>
          <cell r="AL1352">
            <v>1</v>
          </cell>
          <cell r="AM1352">
            <v>55000</v>
          </cell>
          <cell r="AN1352">
            <v>41918</v>
          </cell>
          <cell r="AO1352">
            <v>8333.3333333333321</v>
          </cell>
          <cell r="AP1352">
            <v>0</v>
          </cell>
          <cell r="AQ1352">
            <v>-8333.3333333333321</v>
          </cell>
          <cell r="AR1352">
            <v>0</v>
          </cell>
          <cell r="AS1352">
            <v>0</v>
          </cell>
          <cell r="AT1352" t="str">
            <v/>
          </cell>
          <cell r="AU1352">
            <v>0</v>
          </cell>
          <cell r="AV1352">
            <v>0</v>
          </cell>
          <cell r="AW1352">
            <v>0</v>
          </cell>
        </row>
        <row r="1353">
          <cell r="Z1353" t="str">
            <v>JOHMUF5818BL</v>
          </cell>
          <cell r="AA1353" t="str">
            <v>R2</v>
          </cell>
          <cell r="AB1353">
            <v>0</v>
          </cell>
          <cell r="AC1353">
            <v>0</v>
          </cell>
          <cell r="AD1353">
            <v>1</v>
          </cell>
          <cell r="AE1353" t="str">
            <v>FRE</v>
          </cell>
          <cell r="AF1353">
            <v>120</v>
          </cell>
          <cell r="AG1353" t="str">
            <v>FOREMOST</v>
          </cell>
          <cell r="AH1353">
            <v>37</v>
          </cell>
          <cell r="AI1353">
            <v>37</v>
          </cell>
          <cell r="AJ1353" t="str">
            <v>M</v>
          </cell>
          <cell r="AK1353" t="str">
            <v>CN</v>
          </cell>
          <cell r="AL1353">
            <v>1</v>
          </cell>
          <cell r="AM1353">
            <v>55000</v>
          </cell>
          <cell r="AN1353">
            <v>41918</v>
          </cell>
          <cell r="AO1353">
            <v>8333.3333333333321</v>
          </cell>
          <cell r="AP1353">
            <v>0</v>
          </cell>
          <cell r="AQ1353">
            <v>-8333.3333333333321</v>
          </cell>
          <cell r="AR1353">
            <v>0</v>
          </cell>
          <cell r="AS1353">
            <v>0</v>
          </cell>
          <cell r="AT1353" t="str">
            <v/>
          </cell>
          <cell r="AU1353">
            <v>0</v>
          </cell>
          <cell r="AV1353">
            <v>0</v>
          </cell>
          <cell r="AW1353">
            <v>0</v>
          </cell>
        </row>
        <row r="1354">
          <cell r="Z1354" t="str">
            <v/>
          </cell>
          <cell r="AA1354" t="str">
            <v>R1</v>
          </cell>
          <cell r="AB1354">
            <v>0</v>
          </cell>
          <cell r="AC1354">
            <v>0</v>
          </cell>
          <cell r="AD1354">
            <v>1</v>
          </cell>
          <cell r="AI1354" t="str">
            <v/>
          </cell>
          <cell r="AL1354" t="str">
            <v/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 t="str">
            <v/>
          </cell>
          <cell r="AU1354">
            <v>0</v>
          </cell>
          <cell r="AV1354">
            <v>0</v>
          </cell>
          <cell r="AW1354">
            <v>0</v>
          </cell>
        </row>
        <row r="1355">
          <cell r="Z1355" t="str">
            <v>JOHEBF5809BL</v>
          </cell>
          <cell r="AA1355" t="str">
            <v>R2</v>
          </cell>
          <cell r="AB1355">
            <v>0</v>
          </cell>
          <cell r="AC1355">
            <v>0</v>
          </cell>
          <cell r="AD1355">
            <v>1</v>
          </cell>
          <cell r="AE1355" t="str">
            <v>FRE</v>
          </cell>
          <cell r="AF1355">
            <v>305</v>
          </cell>
          <cell r="AG1355" t="str">
            <v>KIDS FIRST TOYS</v>
          </cell>
          <cell r="AH1355">
            <v>4</v>
          </cell>
          <cell r="AI1355" t="str">
            <v>04</v>
          </cell>
          <cell r="AJ1355" t="str">
            <v>M</v>
          </cell>
          <cell r="AK1355" t="str">
            <v>CN</v>
          </cell>
          <cell r="AL1355">
            <v>1</v>
          </cell>
          <cell r="AM1355">
            <v>49000</v>
          </cell>
          <cell r="AN1355">
            <v>41918</v>
          </cell>
          <cell r="AO1355">
            <v>7424.242424242424</v>
          </cell>
          <cell r="AP1355">
            <v>0</v>
          </cell>
          <cell r="AQ1355">
            <v>-7424.242424242424</v>
          </cell>
          <cell r="AR1355">
            <v>0</v>
          </cell>
          <cell r="AS1355">
            <v>0</v>
          </cell>
          <cell r="AT1355" t="str">
            <v/>
          </cell>
          <cell r="AU1355">
            <v>0</v>
          </cell>
          <cell r="AV1355">
            <v>0</v>
          </cell>
          <cell r="AW1355">
            <v>0</v>
          </cell>
        </row>
        <row r="1356">
          <cell r="Z1356" t="str">
            <v/>
          </cell>
          <cell r="AA1356" t="str">
            <v>R1</v>
          </cell>
          <cell r="AB1356">
            <v>0</v>
          </cell>
          <cell r="AC1356">
            <v>0</v>
          </cell>
          <cell r="AD1356">
            <v>1</v>
          </cell>
          <cell r="AI1356" t="str">
            <v/>
          </cell>
          <cell r="AL1356" t="str">
            <v/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 t="str">
            <v/>
          </cell>
          <cell r="AU1356">
            <v>0</v>
          </cell>
          <cell r="AV1356">
            <v>0</v>
          </cell>
          <cell r="AW1356">
            <v>0</v>
          </cell>
        </row>
        <row r="1357">
          <cell r="Z1357" t="str">
            <v>JOHERF5802OR</v>
          </cell>
          <cell r="AA1357" t="str">
            <v>R2</v>
          </cell>
          <cell r="AB1357">
            <v>0</v>
          </cell>
          <cell r="AC1357">
            <v>0</v>
          </cell>
          <cell r="AD1357">
            <v>1</v>
          </cell>
          <cell r="AE1357" t="str">
            <v>FRE</v>
          </cell>
          <cell r="AF1357">
            <v>145</v>
          </cell>
          <cell r="AG1357" t="str">
            <v>동일모자</v>
          </cell>
          <cell r="AH1357">
            <v>28</v>
          </cell>
          <cell r="AI1357">
            <v>28</v>
          </cell>
          <cell r="AJ1357" t="str">
            <v>M</v>
          </cell>
          <cell r="AK1357" t="str">
            <v>CN</v>
          </cell>
          <cell r="AL1357">
            <v>1</v>
          </cell>
          <cell r="AM1357">
            <v>59000</v>
          </cell>
          <cell r="AN1357">
            <v>41918</v>
          </cell>
          <cell r="AO1357">
            <v>8939.3939393939381</v>
          </cell>
          <cell r="AP1357">
            <v>0</v>
          </cell>
          <cell r="AQ1357">
            <v>-8939.3939393939381</v>
          </cell>
          <cell r="AR1357">
            <v>0</v>
          </cell>
          <cell r="AS1357">
            <v>0</v>
          </cell>
          <cell r="AT1357" t="str">
            <v/>
          </cell>
          <cell r="AU1357">
            <v>0</v>
          </cell>
          <cell r="AV1357">
            <v>0</v>
          </cell>
          <cell r="AW1357">
            <v>0</v>
          </cell>
        </row>
        <row r="1358">
          <cell r="Z1358" t="str">
            <v/>
          </cell>
          <cell r="AA1358" t="str">
            <v>R1</v>
          </cell>
          <cell r="AB1358">
            <v>0</v>
          </cell>
          <cell r="AC1358">
            <v>0</v>
          </cell>
          <cell r="AD1358">
            <v>1</v>
          </cell>
          <cell r="AI1358" t="str">
            <v/>
          </cell>
          <cell r="AL1358" t="str">
            <v/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 t="str">
            <v/>
          </cell>
          <cell r="AU1358">
            <v>0</v>
          </cell>
          <cell r="AV1358">
            <v>0</v>
          </cell>
          <cell r="AW1358">
            <v>0</v>
          </cell>
        </row>
        <row r="1359">
          <cell r="Z1359" t="str">
            <v>NOHBAF5803OR</v>
          </cell>
          <cell r="AA1359" t="str">
            <v>R2</v>
          </cell>
          <cell r="AB1359">
            <v>0</v>
          </cell>
          <cell r="AC1359">
            <v>0</v>
          </cell>
          <cell r="AD1359">
            <v>1</v>
          </cell>
          <cell r="AE1359" t="str">
            <v>FRE</v>
          </cell>
          <cell r="AF1359">
            <v>100</v>
          </cell>
          <cell r="AG1359" t="str">
            <v>FOREMOST</v>
          </cell>
          <cell r="AH1359">
            <v>38</v>
          </cell>
          <cell r="AI1359">
            <v>38</v>
          </cell>
          <cell r="AJ1359" t="str">
            <v>M</v>
          </cell>
          <cell r="AK1359" t="str">
            <v>CN</v>
          </cell>
          <cell r="AL1359">
            <v>1</v>
          </cell>
          <cell r="AM1359">
            <v>45000</v>
          </cell>
          <cell r="AN1359">
            <v>41918</v>
          </cell>
          <cell r="AO1359">
            <v>6818.1818181818171</v>
          </cell>
          <cell r="AP1359">
            <v>0</v>
          </cell>
          <cell r="AQ1359">
            <v>-6818.1818181818171</v>
          </cell>
          <cell r="AR1359">
            <v>0</v>
          </cell>
          <cell r="AS1359">
            <v>0</v>
          </cell>
          <cell r="AT1359" t="str">
            <v/>
          </cell>
          <cell r="AU1359">
            <v>0</v>
          </cell>
          <cell r="AV1359">
            <v>0</v>
          </cell>
          <cell r="AW1359">
            <v>0</v>
          </cell>
        </row>
        <row r="1360">
          <cell r="Z1360" t="str">
            <v>NOHBAF5804BL</v>
          </cell>
          <cell r="AA1360" t="str">
            <v>R2</v>
          </cell>
          <cell r="AB1360">
            <v>0</v>
          </cell>
          <cell r="AC1360">
            <v>0</v>
          </cell>
          <cell r="AD1360">
            <v>1</v>
          </cell>
          <cell r="AE1360" t="str">
            <v>FRE</v>
          </cell>
          <cell r="AF1360">
            <v>100</v>
          </cell>
          <cell r="AG1360" t="str">
            <v>FOREMOST</v>
          </cell>
          <cell r="AH1360">
            <v>38</v>
          </cell>
          <cell r="AI1360">
            <v>38</v>
          </cell>
          <cell r="AJ1360" t="str">
            <v>M</v>
          </cell>
          <cell r="AK1360" t="str">
            <v>CN</v>
          </cell>
          <cell r="AL1360">
            <v>1</v>
          </cell>
          <cell r="AM1360">
            <v>45000</v>
          </cell>
          <cell r="AN1360">
            <v>41918</v>
          </cell>
          <cell r="AO1360">
            <v>6818.1818181818171</v>
          </cell>
          <cell r="AP1360">
            <v>0</v>
          </cell>
          <cell r="AQ1360">
            <v>-6818.1818181818171</v>
          </cell>
          <cell r="AR1360">
            <v>0</v>
          </cell>
          <cell r="AS1360">
            <v>0</v>
          </cell>
          <cell r="AT1360" t="str">
            <v/>
          </cell>
          <cell r="AU1360">
            <v>0</v>
          </cell>
          <cell r="AV1360">
            <v>0</v>
          </cell>
          <cell r="AW1360">
            <v>0</v>
          </cell>
        </row>
        <row r="1361">
          <cell r="Z1361" t="str">
            <v>NOHBAF5819NY</v>
          </cell>
          <cell r="AA1361" t="str">
            <v>R2</v>
          </cell>
          <cell r="AB1361">
            <v>0</v>
          </cell>
          <cell r="AC1361">
            <v>0</v>
          </cell>
          <cell r="AD1361">
            <v>1</v>
          </cell>
          <cell r="AE1361" t="str">
            <v>FRE</v>
          </cell>
          <cell r="AF1361">
            <v>100</v>
          </cell>
          <cell r="AG1361" t="str">
            <v>FOREMOST</v>
          </cell>
          <cell r="AH1361">
            <v>38</v>
          </cell>
          <cell r="AI1361">
            <v>38</v>
          </cell>
          <cell r="AJ1361" t="str">
            <v>M</v>
          </cell>
          <cell r="AK1361" t="str">
            <v>CN</v>
          </cell>
          <cell r="AL1361">
            <v>1</v>
          </cell>
          <cell r="AM1361">
            <v>45000</v>
          </cell>
          <cell r="AN1361">
            <v>41918</v>
          </cell>
          <cell r="AO1361">
            <v>6818.1818181818171</v>
          </cell>
          <cell r="AP1361">
            <v>0</v>
          </cell>
          <cell r="AQ1361">
            <v>-6818.1818181818171</v>
          </cell>
          <cell r="AR1361">
            <v>0</v>
          </cell>
          <cell r="AS1361">
            <v>0</v>
          </cell>
          <cell r="AT1361" t="str">
            <v/>
          </cell>
          <cell r="AU1361">
            <v>0</v>
          </cell>
          <cell r="AV1361">
            <v>0</v>
          </cell>
          <cell r="AW1361">
            <v>0</v>
          </cell>
        </row>
        <row r="1362">
          <cell r="Z1362" t="str">
            <v>NOHMIF5820KH</v>
          </cell>
          <cell r="AA1362" t="str">
            <v>R2</v>
          </cell>
          <cell r="AB1362">
            <v>0</v>
          </cell>
          <cell r="AC1362">
            <v>0</v>
          </cell>
          <cell r="AD1362">
            <v>1</v>
          </cell>
          <cell r="AE1362" t="str">
            <v>FRE</v>
          </cell>
          <cell r="AF1362">
            <v>100</v>
          </cell>
          <cell r="AG1362" t="str">
            <v>FOREMOST</v>
          </cell>
          <cell r="AH1362">
            <v>38</v>
          </cell>
          <cell r="AI1362">
            <v>38</v>
          </cell>
          <cell r="AJ1362" t="str">
            <v>M</v>
          </cell>
          <cell r="AK1362" t="str">
            <v>CN</v>
          </cell>
          <cell r="AL1362">
            <v>1</v>
          </cell>
          <cell r="AM1362">
            <v>45000</v>
          </cell>
          <cell r="AN1362">
            <v>41918</v>
          </cell>
          <cell r="AO1362">
            <v>6818.1818181818171</v>
          </cell>
          <cell r="AP1362">
            <v>0</v>
          </cell>
          <cell r="AQ1362">
            <v>-6818.1818181818171</v>
          </cell>
          <cell r="AR1362">
            <v>0</v>
          </cell>
          <cell r="AS1362">
            <v>0</v>
          </cell>
          <cell r="AT1362" t="str">
            <v/>
          </cell>
          <cell r="AU1362">
            <v>0</v>
          </cell>
          <cell r="AV1362">
            <v>0</v>
          </cell>
          <cell r="AW1362">
            <v>0</v>
          </cell>
        </row>
        <row r="1363">
          <cell r="Z1363" t="str">
            <v>NOHTPF5807PP</v>
          </cell>
          <cell r="AA1363" t="str">
            <v>R2</v>
          </cell>
          <cell r="AB1363">
            <v>0</v>
          </cell>
          <cell r="AC1363">
            <v>0</v>
          </cell>
          <cell r="AD1363">
            <v>1</v>
          </cell>
          <cell r="AE1363" t="str">
            <v>FRE</v>
          </cell>
          <cell r="AF1363">
            <v>127</v>
          </cell>
          <cell r="AG1363" t="str">
            <v>FOREMOST</v>
          </cell>
          <cell r="AH1363">
            <v>38</v>
          </cell>
          <cell r="AI1363">
            <v>38</v>
          </cell>
          <cell r="AJ1363" t="str">
            <v>M</v>
          </cell>
          <cell r="AK1363" t="str">
            <v>CN</v>
          </cell>
          <cell r="AL1363">
            <v>1</v>
          </cell>
          <cell r="AM1363">
            <v>65000</v>
          </cell>
          <cell r="AN1363">
            <v>41918</v>
          </cell>
          <cell r="AO1363">
            <v>9848.484848484848</v>
          </cell>
          <cell r="AP1363">
            <v>0</v>
          </cell>
          <cell r="AQ1363">
            <v>-9848.484848484848</v>
          </cell>
          <cell r="AR1363">
            <v>0</v>
          </cell>
          <cell r="AS1363">
            <v>0</v>
          </cell>
          <cell r="AT1363" t="str">
            <v/>
          </cell>
          <cell r="AU1363">
            <v>0</v>
          </cell>
          <cell r="AV1363">
            <v>0</v>
          </cell>
          <cell r="AW1363">
            <v>0</v>
          </cell>
        </row>
        <row r="1364">
          <cell r="Z1364" t="str">
            <v>NOHTPF5809OR</v>
          </cell>
          <cell r="AA1364" t="str">
            <v>R2</v>
          </cell>
          <cell r="AB1364">
            <v>0</v>
          </cell>
          <cell r="AC1364">
            <v>0</v>
          </cell>
          <cell r="AD1364">
            <v>1</v>
          </cell>
          <cell r="AE1364" t="str">
            <v>FRE</v>
          </cell>
          <cell r="AF1364">
            <v>170</v>
          </cell>
          <cell r="AG1364" t="str">
            <v>FOREMOST</v>
          </cell>
          <cell r="AH1364">
            <v>38</v>
          </cell>
          <cell r="AI1364">
            <v>38</v>
          </cell>
          <cell r="AJ1364" t="str">
            <v>M</v>
          </cell>
          <cell r="AK1364" t="str">
            <v>CN</v>
          </cell>
          <cell r="AL1364">
            <v>1</v>
          </cell>
          <cell r="AM1364">
            <v>65000</v>
          </cell>
          <cell r="AN1364">
            <v>41918</v>
          </cell>
          <cell r="AO1364">
            <v>9848.484848484848</v>
          </cell>
          <cell r="AP1364">
            <v>0</v>
          </cell>
          <cell r="AQ1364">
            <v>-9848.484848484848</v>
          </cell>
          <cell r="AR1364">
            <v>0</v>
          </cell>
          <cell r="AS1364">
            <v>0</v>
          </cell>
          <cell r="AT1364" t="str">
            <v/>
          </cell>
          <cell r="AU1364">
            <v>0</v>
          </cell>
          <cell r="AV1364">
            <v>0</v>
          </cell>
          <cell r="AW1364">
            <v>0</v>
          </cell>
        </row>
        <row r="1365">
          <cell r="Z1365" t="str">
            <v/>
          </cell>
          <cell r="AA1365" t="str">
            <v>R1</v>
          </cell>
          <cell r="AB1365">
            <v>0</v>
          </cell>
          <cell r="AC1365">
            <v>0</v>
          </cell>
          <cell r="AD1365">
            <v>1</v>
          </cell>
          <cell r="AI1365" t="str">
            <v/>
          </cell>
          <cell r="AL1365" t="str">
            <v/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 t="str">
            <v/>
          </cell>
          <cell r="AU1365">
            <v>0</v>
          </cell>
          <cell r="AV1365">
            <v>0</v>
          </cell>
          <cell r="AW1365">
            <v>0</v>
          </cell>
        </row>
        <row r="1366">
          <cell r="Z1366" t="str">
            <v>SMHBEF5863RE</v>
          </cell>
          <cell r="AA1366" t="str">
            <v>R2</v>
          </cell>
          <cell r="AB1366">
            <v>0</v>
          </cell>
          <cell r="AC1366">
            <v>0</v>
          </cell>
          <cell r="AD1366">
            <v>1</v>
          </cell>
          <cell r="AE1366" t="str">
            <v>FRE</v>
          </cell>
          <cell r="AF1366">
            <v>333</v>
          </cell>
          <cell r="AG1366" t="str">
            <v>Y&amp;Y</v>
          </cell>
          <cell r="AH1366">
            <v>8</v>
          </cell>
          <cell r="AI1366" t="str">
            <v>08</v>
          </cell>
          <cell r="AJ1366" t="str">
            <v>M</v>
          </cell>
          <cell r="AK1366" t="str">
            <v>CN</v>
          </cell>
          <cell r="AL1366">
            <v>1</v>
          </cell>
          <cell r="AM1366">
            <v>45000</v>
          </cell>
          <cell r="AN1366">
            <v>41918</v>
          </cell>
          <cell r="AO1366">
            <v>5844.1558441558436</v>
          </cell>
          <cell r="AP1366">
            <v>0</v>
          </cell>
          <cell r="AQ1366">
            <v>-5844.1558441558436</v>
          </cell>
          <cell r="AR1366">
            <v>0</v>
          </cell>
          <cell r="AS1366">
            <v>0</v>
          </cell>
          <cell r="AT1366" t="str">
            <v/>
          </cell>
          <cell r="AU1366">
            <v>0</v>
          </cell>
          <cell r="AV1366">
            <v>0</v>
          </cell>
          <cell r="AW1366">
            <v>0</v>
          </cell>
        </row>
        <row r="1367">
          <cell r="Z1367" t="str">
            <v/>
          </cell>
          <cell r="AA1367" t="str">
            <v>R1</v>
          </cell>
          <cell r="AB1367">
            <v>0</v>
          </cell>
          <cell r="AC1367">
            <v>0</v>
          </cell>
          <cell r="AD1367">
            <v>1</v>
          </cell>
          <cell r="AI1367" t="str">
            <v/>
          </cell>
          <cell r="AL1367" t="str">
            <v/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 t="str">
            <v/>
          </cell>
          <cell r="AU1367">
            <v>0</v>
          </cell>
          <cell r="AV1367">
            <v>0</v>
          </cell>
          <cell r="AW1367">
            <v>0</v>
          </cell>
        </row>
        <row r="1368">
          <cell r="Z1368" t="str">
            <v>SMHFIF5855OR</v>
          </cell>
          <cell r="AA1368" t="str">
            <v>R2</v>
          </cell>
          <cell r="AB1368">
            <v>0</v>
          </cell>
          <cell r="AC1368">
            <v>0</v>
          </cell>
          <cell r="AD1368">
            <v>1</v>
          </cell>
          <cell r="AE1368" t="str">
            <v>FRE</v>
          </cell>
          <cell r="AF1368">
            <v>100</v>
          </cell>
          <cell r="AG1368" t="str">
            <v>QF</v>
          </cell>
          <cell r="AH1368">
            <v>14</v>
          </cell>
          <cell r="AI1368">
            <v>14</v>
          </cell>
          <cell r="AJ1368" t="str">
            <v>M</v>
          </cell>
          <cell r="AK1368" t="str">
            <v>CN</v>
          </cell>
          <cell r="AL1368">
            <v>1</v>
          </cell>
          <cell r="AM1368">
            <v>55000</v>
          </cell>
          <cell r="AN1368">
            <v>41918</v>
          </cell>
          <cell r="AO1368">
            <v>5555.5555555555547</v>
          </cell>
          <cell r="AP1368">
            <v>0</v>
          </cell>
          <cell r="AQ1368">
            <v>-5555.5555555555547</v>
          </cell>
          <cell r="AR1368">
            <v>0</v>
          </cell>
          <cell r="AS1368">
            <v>0</v>
          </cell>
          <cell r="AT1368" t="str">
            <v/>
          </cell>
          <cell r="AU1368">
            <v>0</v>
          </cell>
          <cell r="AV1368">
            <v>0</v>
          </cell>
          <cell r="AW1368">
            <v>0</v>
          </cell>
        </row>
        <row r="1369">
          <cell r="Z1369" t="str">
            <v>SMHFIF5860YE</v>
          </cell>
          <cell r="AA1369" t="str">
            <v>R2</v>
          </cell>
          <cell r="AB1369">
            <v>0</v>
          </cell>
          <cell r="AC1369">
            <v>0</v>
          </cell>
          <cell r="AD1369">
            <v>1</v>
          </cell>
          <cell r="AE1369" t="str">
            <v>FRE</v>
          </cell>
          <cell r="AF1369">
            <v>100</v>
          </cell>
          <cell r="AG1369" t="str">
            <v>QF</v>
          </cell>
          <cell r="AH1369">
            <v>14</v>
          </cell>
          <cell r="AI1369">
            <v>14</v>
          </cell>
          <cell r="AJ1369" t="str">
            <v>M</v>
          </cell>
          <cell r="AK1369" t="str">
            <v>CN</v>
          </cell>
          <cell r="AL1369">
            <v>1</v>
          </cell>
          <cell r="AM1369">
            <v>45000</v>
          </cell>
          <cell r="AN1369">
            <v>41918</v>
          </cell>
          <cell r="AO1369">
            <v>4545.454545454545</v>
          </cell>
          <cell r="AP1369">
            <v>0</v>
          </cell>
          <cell r="AQ1369">
            <v>-4545.454545454545</v>
          </cell>
          <cell r="AR1369">
            <v>0</v>
          </cell>
          <cell r="AS1369">
            <v>0</v>
          </cell>
          <cell r="AT1369" t="str">
            <v/>
          </cell>
          <cell r="AU1369">
            <v>0</v>
          </cell>
          <cell r="AV1369">
            <v>0</v>
          </cell>
          <cell r="AW1369">
            <v>0</v>
          </cell>
        </row>
        <row r="1370">
          <cell r="Z1370" t="str">
            <v/>
          </cell>
          <cell r="AA1370" t="str">
            <v>R1</v>
          </cell>
          <cell r="AB1370">
            <v>0</v>
          </cell>
          <cell r="AC1370">
            <v>0</v>
          </cell>
          <cell r="AD1370">
            <v>1</v>
          </cell>
          <cell r="AI1370" t="str">
            <v/>
          </cell>
          <cell r="AL1370" t="str">
            <v/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 t="str">
            <v/>
          </cell>
          <cell r="AU1370">
            <v>0</v>
          </cell>
          <cell r="AV1370">
            <v>0</v>
          </cell>
          <cell r="AW1370">
            <v>0</v>
          </cell>
        </row>
        <row r="1371">
          <cell r="Z1371" t="str">
            <v>VBHBAF5802BK</v>
          </cell>
          <cell r="AA1371" t="str">
            <v>R2</v>
          </cell>
          <cell r="AB1371">
            <v>0</v>
          </cell>
          <cell r="AC1371">
            <v>0</v>
          </cell>
          <cell r="AD1371">
            <v>1</v>
          </cell>
          <cell r="AE1371" t="str">
            <v>FRE</v>
          </cell>
          <cell r="AF1371">
            <v>100</v>
          </cell>
          <cell r="AG1371" t="str">
            <v>FOREMOST</v>
          </cell>
          <cell r="AH1371">
            <v>39</v>
          </cell>
          <cell r="AI1371">
            <v>39</v>
          </cell>
          <cell r="AJ1371" t="str">
            <v>M</v>
          </cell>
          <cell r="AK1371" t="str">
            <v>CN</v>
          </cell>
          <cell r="AL1371">
            <v>1</v>
          </cell>
          <cell r="AM1371">
            <v>45000</v>
          </cell>
          <cell r="AN1371">
            <v>41918</v>
          </cell>
          <cell r="AO1371">
            <v>6818.1818181818171</v>
          </cell>
          <cell r="AP1371">
            <v>0</v>
          </cell>
          <cell r="AQ1371">
            <v>-6818.1818181818171</v>
          </cell>
          <cell r="AR1371">
            <v>0</v>
          </cell>
          <cell r="AS1371">
            <v>0</v>
          </cell>
          <cell r="AT1371" t="str">
            <v/>
          </cell>
          <cell r="AU1371">
            <v>0</v>
          </cell>
          <cell r="AV1371">
            <v>0</v>
          </cell>
          <cell r="AW1371">
            <v>0</v>
          </cell>
        </row>
        <row r="1372">
          <cell r="Z1372" t="str">
            <v>VBHERF5814BK</v>
          </cell>
          <cell r="AA1372" t="str">
            <v>R2</v>
          </cell>
          <cell r="AB1372">
            <v>0</v>
          </cell>
          <cell r="AC1372">
            <v>0</v>
          </cell>
          <cell r="AD1372">
            <v>1</v>
          </cell>
          <cell r="AE1372" t="str">
            <v>FRE</v>
          </cell>
          <cell r="AF1372">
            <v>100</v>
          </cell>
          <cell r="AG1372" t="str">
            <v>FOREMOST</v>
          </cell>
          <cell r="AH1372">
            <v>39</v>
          </cell>
          <cell r="AI1372">
            <v>39</v>
          </cell>
          <cell r="AJ1372" t="str">
            <v>M</v>
          </cell>
          <cell r="AK1372" t="str">
            <v>CN</v>
          </cell>
          <cell r="AL1372">
            <v>1</v>
          </cell>
          <cell r="AM1372">
            <v>53000</v>
          </cell>
          <cell r="AN1372">
            <v>41918</v>
          </cell>
          <cell r="AO1372">
            <v>8030.3030303030291</v>
          </cell>
          <cell r="AP1372">
            <v>0</v>
          </cell>
          <cell r="AQ1372">
            <v>-8030.3030303030291</v>
          </cell>
          <cell r="AR1372">
            <v>0</v>
          </cell>
          <cell r="AS1372">
            <v>0</v>
          </cell>
          <cell r="AT1372" t="str">
            <v/>
          </cell>
          <cell r="AU1372">
            <v>0</v>
          </cell>
          <cell r="AV1372">
            <v>0</v>
          </cell>
          <cell r="AW1372">
            <v>0</v>
          </cell>
        </row>
        <row r="1373">
          <cell r="Z1373" t="str">
            <v/>
          </cell>
          <cell r="AA1373" t="str">
            <v>R1</v>
          </cell>
          <cell r="AB1373">
            <v>0</v>
          </cell>
          <cell r="AC1373">
            <v>0</v>
          </cell>
          <cell r="AD1373">
            <v>1</v>
          </cell>
          <cell r="AI1373" t="str">
            <v/>
          </cell>
          <cell r="AL1373" t="str">
            <v/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 t="str">
            <v/>
          </cell>
          <cell r="AU1373">
            <v>0</v>
          </cell>
          <cell r="AV1373">
            <v>0</v>
          </cell>
          <cell r="AW1373">
            <v>0</v>
          </cell>
        </row>
        <row r="1374">
          <cell r="Z1374" t="str">
            <v>VBHERF5801OR</v>
          </cell>
          <cell r="AA1374" t="str">
            <v>R2</v>
          </cell>
          <cell r="AB1374">
            <v>0</v>
          </cell>
          <cell r="AC1374">
            <v>0</v>
          </cell>
          <cell r="AD1374">
            <v>1</v>
          </cell>
          <cell r="AE1374" t="str">
            <v>FRE</v>
          </cell>
          <cell r="AF1374">
            <v>100</v>
          </cell>
          <cell r="AG1374" t="str">
            <v>캡보이</v>
          </cell>
          <cell r="AH1374">
            <v>10</v>
          </cell>
          <cell r="AI1374">
            <v>10</v>
          </cell>
          <cell r="AJ1374" t="str">
            <v>M</v>
          </cell>
          <cell r="AK1374" t="str">
            <v>KR</v>
          </cell>
          <cell r="AL1374">
            <v>2</v>
          </cell>
          <cell r="AM1374">
            <v>63000</v>
          </cell>
          <cell r="AN1374">
            <v>41918</v>
          </cell>
          <cell r="AO1374">
            <v>14318.181818181816</v>
          </cell>
          <cell r="AP1374">
            <v>0</v>
          </cell>
          <cell r="AQ1374">
            <v>-14318.181818181816</v>
          </cell>
          <cell r="AR1374">
            <v>0</v>
          </cell>
          <cell r="AS1374">
            <v>0</v>
          </cell>
          <cell r="AT1374" t="str">
            <v/>
          </cell>
          <cell r="AU1374">
            <v>0</v>
          </cell>
          <cell r="AV1374">
            <v>0</v>
          </cell>
          <cell r="AW1374">
            <v>0</v>
          </cell>
        </row>
        <row r="1375">
          <cell r="Z1375" t="str">
            <v/>
          </cell>
          <cell r="AA1375" t="str">
            <v>R1</v>
          </cell>
          <cell r="AB1375">
            <v>0</v>
          </cell>
          <cell r="AC1375">
            <v>0</v>
          </cell>
          <cell r="AD1375">
            <v>1</v>
          </cell>
          <cell r="AI1375" t="str">
            <v/>
          </cell>
          <cell r="AL1375" t="str">
            <v/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 t="str">
            <v/>
          </cell>
          <cell r="AU1375">
            <v>0</v>
          </cell>
          <cell r="AV1375">
            <v>0</v>
          </cell>
          <cell r="AW1375">
            <v>0</v>
          </cell>
        </row>
        <row r="1376">
          <cell r="Z1376" t="str">
            <v>WTHERF5806OR</v>
          </cell>
          <cell r="AA1376" t="str">
            <v>R2</v>
          </cell>
          <cell r="AB1376">
            <v>0</v>
          </cell>
          <cell r="AC1376">
            <v>0</v>
          </cell>
          <cell r="AD1376">
            <v>1</v>
          </cell>
          <cell r="AE1376" t="str">
            <v>FRE</v>
          </cell>
          <cell r="AF1376">
            <v>100</v>
          </cell>
          <cell r="AG1376" t="str">
            <v>캡보이</v>
          </cell>
          <cell r="AH1376">
            <v>11</v>
          </cell>
          <cell r="AI1376">
            <v>11</v>
          </cell>
          <cell r="AJ1376" t="str">
            <v>M</v>
          </cell>
          <cell r="AK1376" t="str">
            <v>KR</v>
          </cell>
          <cell r="AL1376">
            <v>2</v>
          </cell>
          <cell r="AM1376">
            <v>63000</v>
          </cell>
          <cell r="AN1376">
            <v>41918</v>
          </cell>
          <cell r="AO1376">
            <v>14318.181818181816</v>
          </cell>
          <cell r="AP1376">
            <v>0</v>
          </cell>
          <cell r="AQ1376">
            <v>-14318.181818181816</v>
          </cell>
          <cell r="AR1376">
            <v>0</v>
          </cell>
          <cell r="AS1376">
            <v>0</v>
          </cell>
          <cell r="AT1376" t="str">
            <v/>
          </cell>
          <cell r="AU1376">
            <v>0</v>
          </cell>
          <cell r="AV1376">
            <v>0</v>
          </cell>
          <cell r="AW1376">
            <v>0</v>
          </cell>
        </row>
        <row r="1377">
          <cell r="Z1377" t="str">
            <v/>
          </cell>
          <cell r="AA1377" t="str">
            <v>R1</v>
          </cell>
          <cell r="AB1377">
            <v>0</v>
          </cell>
          <cell r="AC1377">
            <v>0</v>
          </cell>
          <cell r="AD1377">
            <v>1</v>
          </cell>
          <cell r="AI1377" t="str">
            <v/>
          </cell>
          <cell r="AL1377" t="str">
            <v/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 t="str">
            <v/>
          </cell>
          <cell r="AU1377">
            <v>0</v>
          </cell>
          <cell r="AV1377">
            <v>0</v>
          </cell>
          <cell r="AW1377">
            <v>0</v>
          </cell>
        </row>
        <row r="1378">
          <cell r="Z1378" t="str">
            <v>ELHTHF5635OR</v>
          </cell>
          <cell r="AA1378" t="str">
            <v>R2</v>
          </cell>
          <cell r="AB1378">
            <v>0</v>
          </cell>
          <cell r="AC1378">
            <v>0</v>
          </cell>
          <cell r="AD1378">
            <v>1</v>
          </cell>
          <cell r="AE1378" t="str">
            <v>OSS</v>
          </cell>
          <cell r="AF1378">
            <v>67</v>
          </cell>
          <cell r="AG1378" t="str">
            <v>아트인드림</v>
          </cell>
          <cell r="AH1378">
            <v>15</v>
          </cell>
          <cell r="AI1378">
            <v>15</v>
          </cell>
          <cell r="AJ1378" t="str">
            <v>M</v>
          </cell>
          <cell r="AK1378" t="str">
            <v>KR</v>
          </cell>
          <cell r="AL1378">
            <v>2</v>
          </cell>
          <cell r="AM1378">
            <v>89000</v>
          </cell>
          <cell r="AN1378">
            <v>41935</v>
          </cell>
          <cell r="AO1378">
            <v>22474.74747474747</v>
          </cell>
          <cell r="AP1378">
            <v>0</v>
          </cell>
          <cell r="AQ1378">
            <v>-22474.74747474747</v>
          </cell>
          <cell r="AR1378">
            <v>0</v>
          </cell>
          <cell r="AS1378">
            <v>0</v>
          </cell>
          <cell r="AT1378" t="str">
            <v/>
          </cell>
          <cell r="AU1378">
            <v>0</v>
          </cell>
          <cell r="AV1378">
            <v>0</v>
          </cell>
          <cell r="AW1378">
            <v>0</v>
          </cell>
        </row>
        <row r="1379">
          <cell r="Z1379" t="str">
            <v>ELHTLF5639PK</v>
          </cell>
          <cell r="AA1379" t="str">
            <v>R2</v>
          </cell>
          <cell r="AB1379">
            <v>0</v>
          </cell>
          <cell r="AC1379">
            <v>0</v>
          </cell>
          <cell r="AD1379">
            <v>1</v>
          </cell>
          <cell r="AE1379" t="str">
            <v>OSS</v>
          </cell>
          <cell r="AF1379">
            <v>8</v>
          </cell>
          <cell r="AG1379" t="str">
            <v>아트인드림</v>
          </cell>
          <cell r="AH1379">
            <v>15</v>
          </cell>
          <cell r="AI1379">
            <v>15</v>
          </cell>
          <cell r="AJ1379" t="str">
            <v>M</v>
          </cell>
          <cell r="AK1379" t="str">
            <v>KR</v>
          </cell>
          <cell r="AL1379">
            <v>2</v>
          </cell>
          <cell r="AM1379">
            <v>79000</v>
          </cell>
          <cell r="AN1379">
            <v>41935</v>
          </cell>
          <cell r="AO1379">
            <v>19949.494949494947</v>
          </cell>
          <cell r="AP1379">
            <v>0</v>
          </cell>
          <cell r="AQ1379">
            <v>-19949.494949494947</v>
          </cell>
          <cell r="AR1379">
            <v>0</v>
          </cell>
          <cell r="AS1379">
            <v>0</v>
          </cell>
          <cell r="AT1379" t="str">
            <v/>
          </cell>
          <cell r="AU1379">
            <v>0</v>
          </cell>
          <cell r="AV1379">
            <v>0</v>
          </cell>
          <cell r="AW1379">
            <v>0</v>
          </cell>
        </row>
        <row r="1380">
          <cell r="Z1380" t="str">
            <v/>
          </cell>
          <cell r="AA1380" t="str">
            <v>R1</v>
          </cell>
          <cell r="AB1380">
            <v>0</v>
          </cell>
          <cell r="AC1380">
            <v>0</v>
          </cell>
          <cell r="AD1380">
            <v>1</v>
          </cell>
          <cell r="AI1380" t="str">
            <v/>
          </cell>
          <cell r="AL1380" t="str">
            <v/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 t="str">
            <v/>
          </cell>
          <cell r="AU1380">
            <v>0</v>
          </cell>
          <cell r="AV1380">
            <v>0</v>
          </cell>
          <cell r="AW1380">
            <v>0</v>
          </cell>
        </row>
        <row r="1381">
          <cell r="Z1381" t="str">
            <v>ELHTHF5617NY</v>
          </cell>
          <cell r="AA1381" t="str">
            <v>R2</v>
          </cell>
          <cell r="AB1381">
            <v>0</v>
          </cell>
          <cell r="AC1381">
            <v>0</v>
          </cell>
          <cell r="AD1381">
            <v>1</v>
          </cell>
          <cell r="AE1381" t="str">
            <v>OMM</v>
          </cell>
          <cell r="AF1381">
            <v>11</v>
          </cell>
          <cell r="AG1381" t="str">
            <v>EVERGREEN</v>
          </cell>
          <cell r="AH1381">
            <v>9</v>
          </cell>
          <cell r="AI1381" t="str">
            <v>09</v>
          </cell>
          <cell r="AJ1381" t="str">
            <v>M</v>
          </cell>
          <cell r="AK1381" t="str">
            <v>CN</v>
          </cell>
          <cell r="AL1381">
            <v>1</v>
          </cell>
          <cell r="AM1381">
            <v>79000</v>
          </cell>
          <cell r="AN1381">
            <v>41935</v>
          </cell>
          <cell r="AO1381">
            <v>14363.636363636362</v>
          </cell>
          <cell r="AP1381">
            <v>0</v>
          </cell>
          <cell r="AQ1381">
            <v>-14363.636363636362</v>
          </cell>
          <cell r="AR1381">
            <v>0</v>
          </cell>
          <cell r="AS1381">
            <v>0</v>
          </cell>
          <cell r="AT1381" t="str">
            <v/>
          </cell>
          <cell r="AU1381">
            <v>0</v>
          </cell>
          <cell r="AV1381">
            <v>0</v>
          </cell>
          <cell r="AW1381">
            <v>0</v>
          </cell>
        </row>
        <row r="1382">
          <cell r="Z1382" t="str">
            <v>ELHTHF5617NY</v>
          </cell>
          <cell r="AA1382" t="str">
            <v>R2</v>
          </cell>
          <cell r="AB1382">
            <v>0</v>
          </cell>
          <cell r="AC1382">
            <v>0</v>
          </cell>
          <cell r="AD1382">
            <v>1</v>
          </cell>
          <cell r="AE1382" t="str">
            <v>OSS</v>
          </cell>
          <cell r="AF1382">
            <v>17</v>
          </cell>
          <cell r="AG1382" t="str">
            <v>EVERGREEN</v>
          </cell>
          <cell r="AH1382">
            <v>9</v>
          </cell>
          <cell r="AI1382" t="str">
            <v>09</v>
          </cell>
          <cell r="AJ1382" t="str">
            <v>M</v>
          </cell>
          <cell r="AK1382" t="str">
            <v>CN</v>
          </cell>
          <cell r="AL1382">
            <v>1</v>
          </cell>
          <cell r="AM1382">
            <v>79000</v>
          </cell>
          <cell r="AN1382">
            <v>41935</v>
          </cell>
          <cell r="AO1382">
            <v>14363.636363636362</v>
          </cell>
          <cell r="AP1382">
            <v>0</v>
          </cell>
          <cell r="AQ1382">
            <v>-14363.636363636362</v>
          </cell>
          <cell r="AR1382">
            <v>0</v>
          </cell>
          <cell r="AS1382">
            <v>0</v>
          </cell>
          <cell r="AT1382" t="str">
            <v/>
          </cell>
          <cell r="AU1382">
            <v>0</v>
          </cell>
          <cell r="AV1382">
            <v>0</v>
          </cell>
          <cell r="AW1382">
            <v>0</v>
          </cell>
        </row>
        <row r="1383">
          <cell r="Z1383" t="str">
            <v>ELHTHF5617RE</v>
          </cell>
          <cell r="AA1383" t="str">
            <v>R2</v>
          </cell>
          <cell r="AB1383">
            <v>0</v>
          </cell>
          <cell r="AC1383">
            <v>0</v>
          </cell>
          <cell r="AD1383">
            <v>1</v>
          </cell>
          <cell r="AE1383" t="str">
            <v>OSS</v>
          </cell>
          <cell r="AF1383">
            <v>14</v>
          </cell>
          <cell r="AG1383" t="str">
            <v>EVERGREEN</v>
          </cell>
          <cell r="AH1383">
            <v>9</v>
          </cell>
          <cell r="AI1383" t="str">
            <v>09</v>
          </cell>
          <cell r="AJ1383" t="str">
            <v>M</v>
          </cell>
          <cell r="AK1383" t="str">
            <v>CN</v>
          </cell>
          <cell r="AL1383">
            <v>1</v>
          </cell>
          <cell r="AM1383">
            <v>79000</v>
          </cell>
          <cell r="AN1383">
            <v>41935</v>
          </cell>
          <cell r="AO1383">
            <v>14363.636363636362</v>
          </cell>
          <cell r="AP1383">
            <v>0</v>
          </cell>
          <cell r="AQ1383">
            <v>-14363.636363636362</v>
          </cell>
          <cell r="AR1383">
            <v>0</v>
          </cell>
          <cell r="AS1383">
            <v>0</v>
          </cell>
          <cell r="AT1383" t="str">
            <v/>
          </cell>
          <cell r="AU1383">
            <v>0</v>
          </cell>
          <cell r="AV1383">
            <v>0</v>
          </cell>
          <cell r="AW1383">
            <v>0</v>
          </cell>
        </row>
        <row r="1384">
          <cell r="Z1384" t="str">
            <v>ELHTHF5618MT</v>
          </cell>
          <cell r="AA1384" t="str">
            <v>R2</v>
          </cell>
          <cell r="AB1384">
            <v>0</v>
          </cell>
          <cell r="AC1384">
            <v>0</v>
          </cell>
          <cell r="AD1384">
            <v>1</v>
          </cell>
          <cell r="AE1384" t="str">
            <v>OSS</v>
          </cell>
          <cell r="AF1384">
            <v>24</v>
          </cell>
          <cell r="AG1384" t="str">
            <v>EVERGREEN</v>
          </cell>
          <cell r="AH1384">
            <v>9</v>
          </cell>
          <cell r="AI1384" t="str">
            <v>09</v>
          </cell>
          <cell r="AJ1384" t="str">
            <v>M</v>
          </cell>
          <cell r="AK1384" t="str">
            <v>CN</v>
          </cell>
          <cell r="AL1384">
            <v>1</v>
          </cell>
          <cell r="AM1384">
            <v>79000</v>
          </cell>
          <cell r="AN1384">
            <v>41935</v>
          </cell>
          <cell r="AO1384">
            <v>14363.636363636362</v>
          </cell>
          <cell r="AP1384">
            <v>0</v>
          </cell>
          <cell r="AQ1384">
            <v>-14363.636363636362</v>
          </cell>
          <cell r="AR1384">
            <v>0</v>
          </cell>
          <cell r="AS1384">
            <v>0</v>
          </cell>
          <cell r="AT1384" t="str">
            <v/>
          </cell>
          <cell r="AU1384">
            <v>0</v>
          </cell>
          <cell r="AV1384">
            <v>0</v>
          </cell>
          <cell r="AW1384">
            <v>0</v>
          </cell>
        </row>
        <row r="1385">
          <cell r="Z1385" t="str">
            <v>ELHTHF5625GY</v>
          </cell>
          <cell r="AA1385" t="str">
            <v>R2</v>
          </cell>
          <cell r="AB1385">
            <v>0</v>
          </cell>
          <cell r="AC1385">
            <v>0</v>
          </cell>
          <cell r="AD1385">
            <v>1</v>
          </cell>
          <cell r="AE1385" t="str">
            <v>OSS</v>
          </cell>
          <cell r="AF1385">
            <v>25</v>
          </cell>
          <cell r="AG1385" t="str">
            <v>EVERGREEN</v>
          </cell>
          <cell r="AH1385">
            <v>9</v>
          </cell>
          <cell r="AI1385" t="str">
            <v>09</v>
          </cell>
          <cell r="AJ1385" t="str">
            <v>M</v>
          </cell>
          <cell r="AK1385" t="str">
            <v>CN</v>
          </cell>
          <cell r="AL1385">
            <v>1</v>
          </cell>
          <cell r="AM1385">
            <v>79000</v>
          </cell>
          <cell r="AN1385">
            <v>41935</v>
          </cell>
          <cell r="AO1385">
            <v>14363.636363636362</v>
          </cell>
          <cell r="AP1385">
            <v>0</v>
          </cell>
          <cell r="AQ1385">
            <v>-14363.636363636362</v>
          </cell>
          <cell r="AR1385">
            <v>0</v>
          </cell>
          <cell r="AS1385">
            <v>0</v>
          </cell>
          <cell r="AT1385" t="str">
            <v/>
          </cell>
          <cell r="AU1385">
            <v>0</v>
          </cell>
          <cell r="AV1385">
            <v>0</v>
          </cell>
          <cell r="AW1385">
            <v>0</v>
          </cell>
        </row>
        <row r="1386">
          <cell r="Z1386" t="str">
            <v>ELHTHF5625GY</v>
          </cell>
          <cell r="AA1386" t="str">
            <v>R2</v>
          </cell>
          <cell r="AB1386">
            <v>0</v>
          </cell>
          <cell r="AC1386">
            <v>0</v>
          </cell>
          <cell r="AD1386">
            <v>1</v>
          </cell>
          <cell r="AE1386" t="str">
            <v>OMM</v>
          </cell>
          <cell r="AF1386">
            <v>4</v>
          </cell>
          <cell r="AG1386" t="str">
            <v>EVERGREEN</v>
          </cell>
          <cell r="AH1386">
            <v>9</v>
          </cell>
          <cell r="AI1386" t="str">
            <v>09</v>
          </cell>
          <cell r="AJ1386" t="str">
            <v>M</v>
          </cell>
          <cell r="AK1386" t="str">
            <v>CN</v>
          </cell>
          <cell r="AL1386">
            <v>1</v>
          </cell>
          <cell r="AM1386">
            <v>79000</v>
          </cell>
          <cell r="AN1386">
            <v>41935</v>
          </cell>
          <cell r="AO1386">
            <v>14363.636363636362</v>
          </cell>
          <cell r="AP1386">
            <v>0</v>
          </cell>
          <cell r="AQ1386">
            <v>-14363.636363636362</v>
          </cell>
          <cell r="AR1386">
            <v>0</v>
          </cell>
          <cell r="AS1386">
            <v>0</v>
          </cell>
          <cell r="AT1386" t="str">
            <v/>
          </cell>
          <cell r="AU1386">
            <v>0</v>
          </cell>
          <cell r="AV1386">
            <v>0</v>
          </cell>
          <cell r="AW1386">
            <v>0</v>
          </cell>
        </row>
        <row r="1387">
          <cell r="Z1387" t="str">
            <v>ELHTHF5625PK</v>
          </cell>
          <cell r="AA1387" t="str">
            <v>R2</v>
          </cell>
          <cell r="AB1387">
            <v>0</v>
          </cell>
          <cell r="AC1387">
            <v>0</v>
          </cell>
          <cell r="AD1387">
            <v>1</v>
          </cell>
          <cell r="AE1387" t="str">
            <v>OSS</v>
          </cell>
          <cell r="AF1387">
            <v>30</v>
          </cell>
          <cell r="AG1387" t="str">
            <v>EVERGREEN</v>
          </cell>
          <cell r="AH1387">
            <v>9</v>
          </cell>
          <cell r="AI1387" t="str">
            <v>09</v>
          </cell>
          <cell r="AJ1387" t="str">
            <v>M</v>
          </cell>
          <cell r="AK1387" t="str">
            <v>CN</v>
          </cell>
          <cell r="AL1387">
            <v>1</v>
          </cell>
          <cell r="AM1387">
            <v>79000</v>
          </cell>
          <cell r="AN1387">
            <v>41935</v>
          </cell>
          <cell r="AO1387">
            <v>14363.636363636362</v>
          </cell>
          <cell r="AP1387">
            <v>0</v>
          </cell>
          <cell r="AQ1387">
            <v>-14363.636363636362</v>
          </cell>
          <cell r="AR1387">
            <v>0</v>
          </cell>
          <cell r="AS1387">
            <v>0</v>
          </cell>
          <cell r="AT1387" t="str">
            <v/>
          </cell>
          <cell r="AU1387">
            <v>0</v>
          </cell>
          <cell r="AV1387">
            <v>0</v>
          </cell>
          <cell r="AW1387">
            <v>0</v>
          </cell>
        </row>
        <row r="1388">
          <cell r="Z1388" t="str">
            <v>ELHTHF5625PK</v>
          </cell>
          <cell r="AA1388" t="str">
            <v>R2</v>
          </cell>
          <cell r="AB1388">
            <v>0</v>
          </cell>
          <cell r="AC1388">
            <v>0</v>
          </cell>
          <cell r="AD1388">
            <v>1</v>
          </cell>
          <cell r="AE1388" t="str">
            <v>OMM</v>
          </cell>
          <cell r="AF1388">
            <v>11</v>
          </cell>
          <cell r="AG1388" t="str">
            <v>EVERGREEN</v>
          </cell>
          <cell r="AH1388">
            <v>9</v>
          </cell>
          <cell r="AI1388" t="str">
            <v>09</v>
          </cell>
          <cell r="AJ1388" t="str">
            <v>M</v>
          </cell>
          <cell r="AK1388" t="str">
            <v>CN</v>
          </cell>
          <cell r="AL1388">
            <v>1</v>
          </cell>
          <cell r="AM1388">
            <v>79000</v>
          </cell>
          <cell r="AN1388">
            <v>41935</v>
          </cell>
          <cell r="AO1388">
            <v>14363.636363636362</v>
          </cell>
          <cell r="AP1388">
            <v>0</v>
          </cell>
          <cell r="AQ1388">
            <v>-14363.636363636362</v>
          </cell>
          <cell r="AR1388">
            <v>0</v>
          </cell>
          <cell r="AS1388">
            <v>0</v>
          </cell>
          <cell r="AT1388" t="str">
            <v/>
          </cell>
          <cell r="AU1388">
            <v>0</v>
          </cell>
          <cell r="AV1388">
            <v>0</v>
          </cell>
          <cell r="AW1388">
            <v>0</v>
          </cell>
        </row>
        <row r="1389">
          <cell r="Z1389" t="str">
            <v>ELHTLF5607YE</v>
          </cell>
          <cell r="AA1389" t="str">
            <v>R2</v>
          </cell>
          <cell r="AB1389">
            <v>0</v>
          </cell>
          <cell r="AC1389">
            <v>0</v>
          </cell>
          <cell r="AD1389">
            <v>1</v>
          </cell>
          <cell r="AE1389" t="str">
            <v>OMM</v>
          </cell>
          <cell r="AF1389">
            <v>15</v>
          </cell>
          <cell r="AG1389" t="str">
            <v>EVERGREEN</v>
          </cell>
          <cell r="AH1389">
            <v>9</v>
          </cell>
          <cell r="AI1389" t="str">
            <v>09</v>
          </cell>
          <cell r="AJ1389" t="str">
            <v>M</v>
          </cell>
          <cell r="AK1389" t="str">
            <v>CN</v>
          </cell>
          <cell r="AL1389">
            <v>1</v>
          </cell>
          <cell r="AM1389">
            <v>59000</v>
          </cell>
          <cell r="AN1389">
            <v>41935</v>
          </cell>
          <cell r="AO1389">
            <v>10727.272727272726</v>
          </cell>
          <cell r="AP1389">
            <v>0</v>
          </cell>
          <cell r="AQ1389">
            <v>-10727.272727272726</v>
          </cell>
          <cell r="AR1389">
            <v>0</v>
          </cell>
          <cell r="AS1389">
            <v>0</v>
          </cell>
          <cell r="AT1389" t="str">
            <v/>
          </cell>
          <cell r="AU1389">
            <v>0</v>
          </cell>
          <cell r="AV1389">
            <v>0</v>
          </cell>
          <cell r="AW1389">
            <v>0</v>
          </cell>
        </row>
        <row r="1390">
          <cell r="Z1390" t="str">
            <v/>
          </cell>
          <cell r="AA1390" t="str">
            <v>R1</v>
          </cell>
          <cell r="AB1390">
            <v>0</v>
          </cell>
          <cell r="AC1390">
            <v>0</v>
          </cell>
          <cell r="AD1390">
            <v>1</v>
          </cell>
          <cell r="AI1390" t="str">
            <v/>
          </cell>
          <cell r="AL1390" t="str">
            <v/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 t="str">
            <v/>
          </cell>
          <cell r="AU1390">
            <v>0</v>
          </cell>
          <cell r="AV1390">
            <v>0</v>
          </cell>
          <cell r="AW1390">
            <v>0</v>
          </cell>
        </row>
        <row r="1391">
          <cell r="Z1391" t="str">
            <v>ELHTHF5628MT</v>
          </cell>
          <cell r="AA1391" t="str">
            <v>R2</v>
          </cell>
          <cell r="AB1391">
            <v>0</v>
          </cell>
          <cell r="AC1391">
            <v>0</v>
          </cell>
          <cell r="AD1391">
            <v>1</v>
          </cell>
          <cell r="AE1391" t="str">
            <v>OSS</v>
          </cell>
          <cell r="AF1391">
            <v>284</v>
          </cell>
          <cell r="AG1391" t="str">
            <v>현주실업</v>
          </cell>
          <cell r="AH1391">
            <v>2</v>
          </cell>
          <cell r="AI1391" t="str">
            <v>02</v>
          </cell>
          <cell r="AJ1391" t="str">
            <v>M</v>
          </cell>
          <cell r="AK1391" t="str">
            <v>KR</v>
          </cell>
          <cell r="AL1391">
            <v>2</v>
          </cell>
          <cell r="AM1391">
            <v>89000</v>
          </cell>
          <cell r="AN1391">
            <v>41935</v>
          </cell>
          <cell r="AO1391">
            <v>22474.74747474747</v>
          </cell>
          <cell r="AP1391">
            <v>0</v>
          </cell>
          <cell r="AQ1391">
            <v>-22474.74747474747</v>
          </cell>
          <cell r="AR1391">
            <v>0</v>
          </cell>
          <cell r="AS1391">
            <v>0</v>
          </cell>
          <cell r="AT1391" t="str">
            <v/>
          </cell>
          <cell r="AU1391">
            <v>0</v>
          </cell>
          <cell r="AV1391">
            <v>0</v>
          </cell>
          <cell r="AW1391">
            <v>0</v>
          </cell>
        </row>
        <row r="1392">
          <cell r="Z1392" t="str">
            <v>ELHTHF5628MT</v>
          </cell>
          <cell r="AA1392" t="str">
            <v>R2</v>
          </cell>
          <cell r="AB1392">
            <v>0</v>
          </cell>
          <cell r="AC1392">
            <v>0</v>
          </cell>
          <cell r="AD1392">
            <v>1</v>
          </cell>
          <cell r="AE1392" t="str">
            <v>OMM</v>
          </cell>
          <cell r="AF1392">
            <v>54</v>
          </cell>
          <cell r="AG1392" t="str">
            <v>현주실업</v>
          </cell>
          <cell r="AH1392">
            <v>2</v>
          </cell>
          <cell r="AI1392" t="str">
            <v>02</v>
          </cell>
          <cell r="AJ1392" t="str">
            <v>M</v>
          </cell>
          <cell r="AK1392" t="str">
            <v>KR</v>
          </cell>
          <cell r="AL1392">
            <v>2</v>
          </cell>
          <cell r="AM1392">
            <v>89000</v>
          </cell>
          <cell r="AN1392">
            <v>41935</v>
          </cell>
          <cell r="AO1392">
            <v>22474.74747474747</v>
          </cell>
          <cell r="AP1392">
            <v>0</v>
          </cell>
          <cell r="AQ1392">
            <v>-22474.74747474747</v>
          </cell>
          <cell r="AR1392">
            <v>0</v>
          </cell>
          <cell r="AS1392">
            <v>0</v>
          </cell>
          <cell r="AT1392" t="str">
            <v/>
          </cell>
          <cell r="AU1392">
            <v>0</v>
          </cell>
          <cell r="AV1392">
            <v>0</v>
          </cell>
          <cell r="AW1392">
            <v>0</v>
          </cell>
        </row>
        <row r="1393">
          <cell r="Z1393" t="str">
            <v>ELHTHF5629PK</v>
          </cell>
          <cell r="AA1393" t="str">
            <v>R2</v>
          </cell>
          <cell r="AB1393">
            <v>0</v>
          </cell>
          <cell r="AC1393">
            <v>0</v>
          </cell>
          <cell r="AD1393">
            <v>1</v>
          </cell>
          <cell r="AE1393" t="str">
            <v>OSS</v>
          </cell>
          <cell r="AF1393">
            <v>24</v>
          </cell>
          <cell r="AG1393" t="str">
            <v>현주실업</v>
          </cell>
          <cell r="AH1393">
            <v>2</v>
          </cell>
          <cell r="AI1393" t="str">
            <v>02</v>
          </cell>
          <cell r="AJ1393" t="str">
            <v>M</v>
          </cell>
          <cell r="AK1393" t="str">
            <v>KR</v>
          </cell>
          <cell r="AL1393">
            <v>2</v>
          </cell>
          <cell r="AM1393">
            <v>89000</v>
          </cell>
          <cell r="AN1393">
            <v>41935</v>
          </cell>
          <cell r="AO1393">
            <v>22474.74747474747</v>
          </cell>
          <cell r="AP1393">
            <v>0</v>
          </cell>
          <cell r="AQ1393">
            <v>-22474.74747474747</v>
          </cell>
          <cell r="AR1393">
            <v>0</v>
          </cell>
          <cell r="AS1393">
            <v>0</v>
          </cell>
          <cell r="AT1393" t="str">
            <v/>
          </cell>
          <cell r="AU1393">
            <v>0</v>
          </cell>
          <cell r="AV1393">
            <v>0</v>
          </cell>
          <cell r="AW1393">
            <v>0</v>
          </cell>
        </row>
        <row r="1394">
          <cell r="Z1394" t="str">
            <v/>
          </cell>
          <cell r="AA1394" t="str">
            <v>R1</v>
          </cell>
          <cell r="AB1394">
            <v>0</v>
          </cell>
          <cell r="AC1394">
            <v>0</v>
          </cell>
          <cell r="AD1394">
            <v>1</v>
          </cell>
          <cell r="AI1394" t="str">
            <v/>
          </cell>
          <cell r="AL1394" t="str">
            <v/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 t="str">
            <v/>
          </cell>
          <cell r="AU1394">
            <v>0</v>
          </cell>
          <cell r="AV1394">
            <v>0</v>
          </cell>
          <cell r="AW1394">
            <v>0</v>
          </cell>
        </row>
        <row r="1395">
          <cell r="Z1395" t="str">
            <v>ELHTHF5617NY</v>
          </cell>
          <cell r="AA1395" t="str">
            <v>R1</v>
          </cell>
          <cell r="AB1395">
            <v>0.33333333333333331</v>
          </cell>
          <cell r="AC1395">
            <v>0</v>
          </cell>
          <cell r="AD1395">
            <v>1</v>
          </cell>
          <cell r="AE1395" t="str">
            <v>OLL</v>
          </cell>
          <cell r="AF1395">
            <v>1</v>
          </cell>
          <cell r="AG1395" t="str">
            <v>EVERGREEN</v>
          </cell>
          <cell r="AH1395">
            <v>10</v>
          </cell>
          <cell r="AI1395">
            <v>10</v>
          </cell>
          <cell r="AJ1395" t="str">
            <v>M</v>
          </cell>
          <cell r="AK1395" t="str">
            <v>CN</v>
          </cell>
          <cell r="AL1395">
            <v>1</v>
          </cell>
          <cell r="AM1395">
            <v>79000</v>
          </cell>
          <cell r="AN1395">
            <v>41935</v>
          </cell>
          <cell r="AO1395">
            <v>14363.636363636362</v>
          </cell>
          <cell r="AP1395">
            <v>0</v>
          </cell>
          <cell r="AQ1395">
            <v>-14363.636363636362</v>
          </cell>
          <cell r="AR1395">
            <v>0</v>
          </cell>
          <cell r="AS1395">
            <v>0</v>
          </cell>
          <cell r="AT1395" t="str">
            <v/>
          </cell>
          <cell r="AU1395">
            <v>0</v>
          </cell>
          <cell r="AV1395">
            <v>0</v>
          </cell>
          <cell r="AW1395">
            <v>0</v>
          </cell>
        </row>
        <row r="1396">
          <cell r="Z1396" t="str">
            <v>ELHTHF5617RE</v>
          </cell>
          <cell r="AA1396" t="str">
            <v>R1</v>
          </cell>
          <cell r="AB1396">
            <v>0.5</v>
          </cell>
          <cell r="AC1396">
            <v>0</v>
          </cell>
          <cell r="AD1396">
            <v>1</v>
          </cell>
          <cell r="AE1396" t="str">
            <v>OMM</v>
          </cell>
          <cell r="AF1396">
            <v>1</v>
          </cell>
          <cell r="AG1396" t="str">
            <v>EVERGREEN</v>
          </cell>
          <cell r="AH1396">
            <v>10</v>
          </cell>
          <cell r="AI1396">
            <v>10</v>
          </cell>
          <cell r="AJ1396" t="str">
            <v>M</v>
          </cell>
          <cell r="AK1396" t="str">
            <v>CN</v>
          </cell>
          <cell r="AL1396">
            <v>1</v>
          </cell>
          <cell r="AM1396">
            <v>79000</v>
          </cell>
          <cell r="AN1396">
            <v>41935</v>
          </cell>
          <cell r="AO1396">
            <v>14363.636363636362</v>
          </cell>
          <cell r="AP1396">
            <v>0</v>
          </cell>
          <cell r="AQ1396">
            <v>-14363.636363636362</v>
          </cell>
          <cell r="AR1396">
            <v>0</v>
          </cell>
          <cell r="AS1396">
            <v>0</v>
          </cell>
          <cell r="AT1396" t="str">
            <v/>
          </cell>
          <cell r="AU1396">
            <v>0</v>
          </cell>
          <cell r="AV1396">
            <v>0</v>
          </cell>
          <cell r="AW1396">
            <v>0</v>
          </cell>
        </row>
        <row r="1397">
          <cell r="Z1397" t="str">
            <v>ELHTHF5618BK</v>
          </cell>
          <cell r="AA1397" t="str">
            <v>R1</v>
          </cell>
          <cell r="AB1397">
            <v>0.5</v>
          </cell>
          <cell r="AC1397">
            <v>0</v>
          </cell>
          <cell r="AD1397">
            <v>1</v>
          </cell>
          <cell r="AE1397" t="str">
            <v>OSS</v>
          </cell>
          <cell r="AF1397">
            <v>3</v>
          </cell>
          <cell r="AG1397" t="str">
            <v>EVERGREEN</v>
          </cell>
          <cell r="AH1397">
            <v>10</v>
          </cell>
          <cell r="AI1397">
            <v>10</v>
          </cell>
          <cell r="AJ1397" t="str">
            <v>M</v>
          </cell>
          <cell r="AK1397" t="str">
            <v>CN</v>
          </cell>
          <cell r="AL1397">
            <v>1</v>
          </cell>
          <cell r="AM1397">
            <v>79000</v>
          </cell>
          <cell r="AN1397">
            <v>41935</v>
          </cell>
          <cell r="AO1397">
            <v>14363.636363636362</v>
          </cell>
          <cell r="AP1397">
            <v>0</v>
          </cell>
          <cell r="AQ1397">
            <v>-14363.636363636362</v>
          </cell>
          <cell r="AR1397">
            <v>0</v>
          </cell>
          <cell r="AS1397">
            <v>0</v>
          </cell>
          <cell r="AT1397" t="str">
            <v/>
          </cell>
          <cell r="AU1397">
            <v>0</v>
          </cell>
          <cell r="AV1397">
            <v>0</v>
          </cell>
          <cell r="AW1397">
            <v>0</v>
          </cell>
        </row>
        <row r="1398">
          <cell r="Z1398" t="str">
            <v>ELHTHF5618BK</v>
          </cell>
          <cell r="AA1398" t="str">
            <v>R1</v>
          </cell>
          <cell r="AB1398">
            <v>0.5</v>
          </cell>
          <cell r="AC1398">
            <v>0</v>
          </cell>
          <cell r="AD1398">
            <v>1</v>
          </cell>
          <cell r="AE1398" t="str">
            <v>OMM</v>
          </cell>
          <cell r="AF1398">
            <v>2</v>
          </cell>
          <cell r="AG1398" t="str">
            <v>EVERGREEN</v>
          </cell>
          <cell r="AH1398">
            <v>10</v>
          </cell>
          <cell r="AI1398">
            <v>10</v>
          </cell>
          <cell r="AJ1398" t="str">
            <v>M</v>
          </cell>
          <cell r="AK1398" t="str">
            <v>CN</v>
          </cell>
          <cell r="AL1398">
            <v>1</v>
          </cell>
          <cell r="AM1398">
            <v>79000</v>
          </cell>
          <cell r="AN1398">
            <v>41935</v>
          </cell>
          <cell r="AO1398">
            <v>14363.636363636362</v>
          </cell>
          <cell r="AP1398">
            <v>0</v>
          </cell>
          <cell r="AQ1398">
            <v>-14363.636363636362</v>
          </cell>
          <cell r="AR1398">
            <v>0</v>
          </cell>
          <cell r="AS1398">
            <v>0</v>
          </cell>
          <cell r="AT1398" t="str">
            <v/>
          </cell>
          <cell r="AU1398">
            <v>0</v>
          </cell>
          <cell r="AV1398">
            <v>0</v>
          </cell>
          <cell r="AW1398">
            <v>0</v>
          </cell>
        </row>
        <row r="1399">
          <cell r="Z1399" t="str">
            <v>ELHTHF5618MT</v>
          </cell>
          <cell r="AA1399" t="str">
            <v>R1</v>
          </cell>
          <cell r="AB1399">
            <v>0.5</v>
          </cell>
          <cell r="AC1399">
            <v>0</v>
          </cell>
          <cell r="AD1399">
            <v>1</v>
          </cell>
          <cell r="AE1399" t="str">
            <v>OMM</v>
          </cell>
          <cell r="AF1399">
            <v>6</v>
          </cell>
          <cell r="AG1399" t="str">
            <v>EVERGREEN</v>
          </cell>
          <cell r="AH1399">
            <v>10</v>
          </cell>
          <cell r="AI1399">
            <v>10</v>
          </cell>
          <cell r="AJ1399" t="str">
            <v>M</v>
          </cell>
          <cell r="AK1399" t="str">
            <v>CN</v>
          </cell>
          <cell r="AL1399">
            <v>1</v>
          </cell>
          <cell r="AM1399">
            <v>79000</v>
          </cell>
          <cell r="AN1399">
            <v>41935</v>
          </cell>
          <cell r="AO1399">
            <v>14363.636363636362</v>
          </cell>
          <cell r="AP1399">
            <v>0</v>
          </cell>
          <cell r="AQ1399">
            <v>-14363.636363636362</v>
          </cell>
          <cell r="AR1399">
            <v>0</v>
          </cell>
          <cell r="AS1399">
            <v>0</v>
          </cell>
          <cell r="AT1399" t="str">
            <v/>
          </cell>
          <cell r="AU1399">
            <v>0</v>
          </cell>
          <cell r="AV1399">
            <v>0</v>
          </cell>
          <cell r="AW1399">
            <v>0</v>
          </cell>
        </row>
        <row r="1400">
          <cell r="Z1400" t="str">
            <v/>
          </cell>
          <cell r="AA1400" t="str">
            <v>R1</v>
          </cell>
          <cell r="AB1400">
            <v>2.333333333333333</v>
          </cell>
          <cell r="AC1400">
            <v>0</v>
          </cell>
          <cell r="AD1400">
            <v>1</v>
          </cell>
          <cell r="AI1400" t="str">
            <v/>
          </cell>
          <cell r="AL1400" t="str">
            <v/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 t="str">
            <v/>
          </cell>
          <cell r="AU1400">
            <v>0</v>
          </cell>
          <cell r="AV1400">
            <v>0</v>
          </cell>
          <cell r="AW1400">
            <v>0</v>
          </cell>
        </row>
        <row r="1401">
          <cell r="Z1401" t="str">
            <v>ELHTHF5629PK</v>
          </cell>
          <cell r="AA1401" t="str">
            <v>R1</v>
          </cell>
          <cell r="AB1401">
            <v>0.33333333333333331</v>
          </cell>
          <cell r="AC1401">
            <v>0</v>
          </cell>
          <cell r="AD1401">
            <v>1</v>
          </cell>
          <cell r="AE1401" t="str">
            <v>OMM</v>
          </cell>
          <cell r="AF1401">
            <v>12</v>
          </cell>
          <cell r="AG1401" t="str">
            <v>현주실업</v>
          </cell>
          <cell r="AH1401">
            <v>3</v>
          </cell>
          <cell r="AI1401" t="str">
            <v>03</v>
          </cell>
          <cell r="AJ1401" t="str">
            <v>M</v>
          </cell>
          <cell r="AK1401" t="str">
            <v>KR</v>
          </cell>
          <cell r="AL1401">
            <v>2</v>
          </cell>
          <cell r="AM1401">
            <v>89000</v>
          </cell>
          <cell r="AN1401">
            <v>41935</v>
          </cell>
          <cell r="AO1401">
            <v>22474.74747474747</v>
          </cell>
          <cell r="AP1401">
            <v>0</v>
          </cell>
          <cell r="AQ1401">
            <v>-22474.74747474747</v>
          </cell>
          <cell r="AR1401">
            <v>0</v>
          </cell>
          <cell r="AS1401">
            <v>0</v>
          </cell>
          <cell r="AT1401" t="str">
            <v/>
          </cell>
          <cell r="AU1401">
            <v>0</v>
          </cell>
          <cell r="AV1401">
            <v>0</v>
          </cell>
          <cell r="AW1401">
            <v>0</v>
          </cell>
        </row>
        <row r="1402">
          <cell r="Z1402" t="str">
            <v>ELHTHF5629PK</v>
          </cell>
          <cell r="AA1402" t="str">
            <v>R1</v>
          </cell>
          <cell r="AB1402">
            <v>0.33333333333333331</v>
          </cell>
          <cell r="AC1402">
            <v>0</v>
          </cell>
          <cell r="AD1402">
            <v>1</v>
          </cell>
          <cell r="AE1402" t="str">
            <v>OLL</v>
          </cell>
          <cell r="AF1402">
            <v>1</v>
          </cell>
          <cell r="AG1402" t="str">
            <v>현주실업</v>
          </cell>
          <cell r="AH1402">
            <v>3</v>
          </cell>
          <cell r="AI1402" t="str">
            <v>03</v>
          </cell>
          <cell r="AJ1402" t="str">
            <v>M</v>
          </cell>
          <cell r="AK1402" t="str">
            <v>KR</v>
          </cell>
          <cell r="AL1402">
            <v>2</v>
          </cell>
          <cell r="AM1402">
            <v>89000</v>
          </cell>
          <cell r="AN1402">
            <v>41935</v>
          </cell>
          <cell r="AO1402">
            <v>22474.74747474747</v>
          </cell>
          <cell r="AP1402">
            <v>0</v>
          </cell>
          <cell r="AQ1402">
            <v>-22474.74747474747</v>
          </cell>
          <cell r="AR1402">
            <v>0</v>
          </cell>
          <cell r="AS1402">
            <v>0</v>
          </cell>
          <cell r="AT1402" t="str">
            <v/>
          </cell>
          <cell r="AU1402">
            <v>0</v>
          </cell>
          <cell r="AV1402">
            <v>0</v>
          </cell>
          <cell r="AW1402">
            <v>0</v>
          </cell>
        </row>
        <row r="1403">
          <cell r="Z1403" t="str">
            <v/>
          </cell>
          <cell r="AA1403" t="str">
            <v>R1</v>
          </cell>
          <cell r="AB1403">
            <v>0.66666666666666663</v>
          </cell>
          <cell r="AC1403">
            <v>0</v>
          </cell>
          <cell r="AD1403">
            <v>1</v>
          </cell>
          <cell r="AI1403" t="str">
            <v/>
          </cell>
          <cell r="AL1403" t="str">
            <v/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 t="str">
            <v/>
          </cell>
          <cell r="AU1403">
            <v>0</v>
          </cell>
          <cell r="AV1403">
            <v>0</v>
          </cell>
          <cell r="AW1403">
            <v>0</v>
          </cell>
        </row>
        <row r="1404">
          <cell r="Z1404" t="str">
            <v>ELHTLF5639PK</v>
          </cell>
          <cell r="AA1404" t="str">
            <v>R1</v>
          </cell>
          <cell r="AB1404">
            <v>0.5</v>
          </cell>
          <cell r="AC1404">
            <v>0</v>
          </cell>
          <cell r="AD1404">
            <v>1</v>
          </cell>
          <cell r="AE1404" t="str">
            <v>OLL</v>
          </cell>
          <cell r="AF1404">
            <v>1</v>
          </cell>
          <cell r="AG1404" t="str">
            <v>아트인드림</v>
          </cell>
          <cell r="AH1404">
            <v>16</v>
          </cell>
          <cell r="AI1404">
            <v>16</v>
          </cell>
          <cell r="AJ1404" t="str">
            <v>M</v>
          </cell>
          <cell r="AK1404" t="str">
            <v>KR</v>
          </cell>
          <cell r="AL1404">
            <v>2</v>
          </cell>
          <cell r="AM1404">
            <v>79000</v>
          </cell>
          <cell r="AN1404">
            <v>41935</v>
          </cell>
          <cell r="AO1404">
            <v>19949.494949494947</v>
          </cell>
          <cell r="AP1404">
            <v>0</v>
          </cell>
          <cell r="AQ1404">
            <v>-19949.494949494947</v>
          </cell>
          <cell r="AR1404">
            <v>0</v>
          </cell>
          <cell r="AS1404">
            <v>0</v>
          </cell>
          <cell r="AT1404" t="str">
            <v/>
          </cell>
          <cell r="AU1404">
            <v>0</v>
          </cell>
          <cell r="AV1404">
            <v>0</v>
          </cell>
          <cell r="AW1404">
            <v>0</v>
          </cell>
        </row>
        <row r="1405">
          <cell r="Z1405" t="str">
            <v/>
          </cell>
          <cell r="AA1405" t="str">
            <v>R1</v>
          </cell>
          <cell r="AB1405">
            <v>0.5</v>
          </cell>
          <cell r="AC1405">
            <v>0</v>
          </cell>
          <cell r="AD1405">
            <v>1</v>
          </cell>
          <cell r="AI1405" t="str">
            <v/>
          </cell>
          <cell r="AL1405" t="str">
            <v/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 t="str">
            <v/>
          </cell>
          <cell r="AU1405">
            <v>0</v>
          </cell>
          <cell r="AV1405">
            <v>0</v>
          </cell>
          <cell r="AW1405">
            <v>0</v>
          </cell>
        </row>
        <row r="1406">
          <cell r="Z1406" t="str">
            <v>POKEBF5503PK</v>
          </cell>
          <cell r="AA1406" t="str">
            <v>R1</v>
          </cell>
          <cell r="AB1406">
            <v>0</v>
          </cell>
          <cell r="AC1406">
            <v>0</v>
          </cell>
          <cell r="AD1406">
            <v>1</v>
          </cell>
          <cell r="AE1406" t="str">
            <v>FRE</v>
          </cell>
          <cell r="AF1406">
            <v>300</v>
          </cell>
          <cell r="AG1406" t="str">
            <v>FOREMOST</v>
          </cell>
          <cell r="AH1406">
            <v>40</v>
          </cell>
          <cell r="AI1406">
            <v>40</v>
          </cell>
          <cell r="AJ1406" t="str">
            <v>M</v>
          </cell>
          <cell r="AK1406" t="str">
            <v>CN</v>
          </cell>
          <cell r="AL1406">
            <v>1</v>
          </cell>
          <cell r="AM1406">
            <v>55000</v>
          </cell>
          <cell r="AN1406">
            <v>41827</v>
          </cell>
          <cell r="AO1406">
            <v>8333.3333333333321</v>
          </cell>
          <cell r="AP1406">
            <v>12369.260000000004</v>
          </cell>
          <cell r="AQ1406">
            <v>4035.9266666666717</v>
          </cell>
          <cell r="AR1406">
            <v>0</v>
          </cell>
          <cell r="AS1406">
            <v>0</v>
          </cell>
          <cell r="AT1406">
            <v>20</v>
          </cell>
          <cell r="AU1406">
            <v>20</v>
          </cell>
          <cell r="AV1406">
            <v>9.9</v>
          </cell>
          <cell r="AW1406">
            <v>0</v>
          </cell>
        </row>
        <row r="1407">
          <cell r="Z1407" t="str">
            <v>POKEBF5504BL</v>
          </cell>
          <cell r="AA1407" t="str">
            <v>R1</v>
          </cell>
          <cell r="AB1407">
            <v>0</v>
          </cell>
          <cell r="AC1407">
            <v>0</v>
          </cell>
          <cell r="AD1407">
            <v>1</v>
          </cell>
          <cell r="AE1407" t="str">
            <v>FRE</v>
          </cell>
          <cell r="AF1407">
            <v>300</v>
          </cell>
          <cell r="AG1407" t="str">
            <v>FOREMOST</v>
          </cell>
          <cell r="AH1407">
            <v>40</v>
          </cell>
          <cell r="AI1407">
            <v>40</v>
          </cell>
          <cell r="AJ1407" t="str">
            <v>M</v>
          </cell>
          <cell r="AK1407" t="str">
            <v>CN</v>
          </cell>
          <cell r="AL1407">
            <v>1</v>
          </cell>
          <cell r="AM1407">
            <v>55000</v>
          </cell>
          <cell r="AN1407">
            <v>41827</v>
          </cell>
          <cell r="AO1407">
            <v>8333.3333333333321</v>
          </cell>
          <cell r="AP1407">
            <v>12369.260000000004</v>
          </cell>
          <cell r="AQ1407">
            <v>4035.9266666666717</v>
          </cell>
          <cell r="AR1407">
            <v>0</v>
          </cell>
          <cell r="AS1407">
            <v>0</v>
          </cell>
          <cell r="AT1407">
            <v>20</v>
          </cell>
          <cell r="AU1407">
            <v>20</v>
          </cell>
          <cell r="AV1407">
            <v>9.9</v>
          </cell>
          <cell r="AW1407">
            <v>0</v>
          </cell>
        </row>
        <row r="1408">
          <cell r="Z1408" t="str">
            <v/>
          </cell>
          <cell r="AA1408" t="str">
            <v>R1</v>
          </cell>
          <cell r="AB1408">
            <v>0</v>
          </cell>
          <cell r="AC1408">
            <v>0</v>
          </cell>
          <cell r="AD1408">
            <v>1</v>
          </cell>
          <cell r="AI1408" t="str">
            <v/>
          </cell>
          <cell r="AL1408" t="str">
            <v/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 t="str">
            <v/>
          </cell>
          <cell r="AU1408">
            <v>0</v>
          </cell>
          <cell r="AV1408">
            <v>0</v>
          </cell>
          <cell r="AW1408">
            <v>0</v>
          </cell>
        </row>
        <row r="1409">
          <cell r="Z1409" t="str">
            <v>SMKBEF5512RE</v>
          </cell>
          <cell r="AA1409" t="str">
            <v>R1</v>
          </cell>
          <cell r="AB1409">
            <v>0</v>
          </cell>
          <cell r="AC1409">
            <v>0</v>
          </cell>
          <cell r="AD1409">
            <v>1</v>
          </cell>
          <cell r="AE1409" t="str">
            <v>FRE</v>
          </cell>
          <cell r="AF1409">
            <v>100</v>
          </cell>
          <cell r="AG1409" t="str">
            <v>Y&amp;Y</v>
          </cell>
          <cell r="AH1409">
            <v>9</v>
          </cell>
          <cell r="AI1409" t="str">
            <v>09</v>
          </cell>
          <cell r="AJ1409" t="str">
            <v>M</v>
          </cell>
          <cell r="AK1409" t="str">
            <v>CN</v>
          </cell>
          <cell r="AL1409">
            <v>1</v>
          </cell>
          <cell r="AM1409">
            <v>33000</v>
          </cell>
          <cell r="AN1409">
            <v>41821</v>
          </cell>
          <cell r="AO1409">
            <v>4285.7142857142853</v>
          </cell>
          <cell r="AP1409">
            <v>4311.0560000000005</v>
          </cell>
          <cell r="AQ1409">
            <v>25.34171428571517</v>
          </cell>
          <cell r="AR1409">
            <v>0</v>
          </cell>
          <cell r="AS1409">
            <v>0</v>
          </cell>
          <cell r="AT1409">
            <v>20</v>
          </cell>
          <cell r="AU1409">
            <v>20</v>
          </cell>
          <cell r="AV1409">
            <v>3.44</v>
          </cell>
          <cell r="AW1409">
            <v>0</v>
          </cell>
        </row>
        <row r="1410">
          <cell r="Z1410" t="str">
            <v/>
          </cell>
          <cell r="AA1410" t="str">
            <v>R1</v>
          </cell>
          <cell r="AB1410">
            <v>0</v>
          </cell>
          <cell r="AC1410">
            <v>0</v>
          </cell>
          <cell r="AD1410">
            <v>1</v>
          </cell>
          <cell r="AI1410" t="str">
            <v/>
          </cell>
          <cell r="AL1410" t="str">
            <v/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 t="str">
            <v/>
          </cell>
          <cell r="AU1410">
            <v>0</v>
          </cell>
          <cell r="AV1410">
            <v>0</v>
          </cell>
          <cell r="AW1410">
            <v>0</v>
          </cell>
        </row>
        <row r="1411">
          <cell r="Z1411" t="str">
            <v>ELKERF5511GR</v>
          </cell>
          <cell r="AA1411" t="str">
            <v>R1</v>
          </cell>
          <cell r="AB1411">
            <v>0</v>
          </cell>
          <cell r="AC1411" t="str">
            <v>겉감 1: 울 50%, 폴리에스터 30%, 아크릴 20% /겉감 2:  아크릴 100%</v>
          </cell>
          <cell r="AD1411">
            <v>1</v>
          </cell>
          <cell r="AE1411" t="str">
            <v>OSM</v>
          </cell>
          <cell r="AF1411">
            <v>250</v>
          </cell>
          <cell r="AG1411" t="str">
            <v>동일모자</v>
          </cell>
          <cell r="AH1411">
            <v>29</v>
          </cell>
          <cell r="AI1411">
            <v>29</v>
          </cell>
          <cell r="AJ1411" t="str">
            <v>M</v>
          </cell>
          <cell r="AK1411" t="str">
            <v>CN</v>
          </cell>
          <cell r="AL1411">
            <v>1</v>
          </cell>
          <cell r="AM1411">
            <v>55000</v>
          </cell>
          <cell r="AN1411">
            <v>41801</v>
          </cell>
          <cell r="AO1411">
            <v>8333.3333333333321</v>
          </cell>
          <cell r="AP1411">
            <v>9248.0600000000013</v>
          </cell>
          <cell r="AQ1411">
            <v>914.72666666666919</v>
          </cell>
          <cell r="AR1411">
            <v>621</v>
          </cell>
          <cell r="AS1411">
            <v>0</v>
          </cell>
          <cell r="AT1411">
            <v>20</v>
          </cell>
          <cell r="AU1411">
            <v>641</v>
          </cell>
          <cell r="AV1411">
            <v>6.9</v>
          </cell>
          <cell r="AW1411">
            <v>0</v>
          </cell>
        </row>
        <row r="1412">
          <cell r="Z1412" t="str">
            <v>ELKERF5511GR</v>
          </cell>
          <cell r="AA1412" t="str">
            <v>R1</v>
          </cell>
          <cell r="AB1412">
            <v>0</v>
          </cell>
          <cell r="AC1412" t="str">
            <v>겉감 1: 울 50%, 폴리에스터 30%, 아크릴 20% /겉감 2:  아크릴 100%</v>
          </cell>
          <cell r="AD1412">
            <v>1</v>
          </cell>
          <cell r="AE1412" t="str">
            <v>OML</v>
          </cell>
          <cell r="AF1412">
            <v>50</v>
          </cell>
          <cell r="AG1412" t="str">
            <v>동일모자</v>
          </cell>
          <cell r="AH1412">
            <v>29</v>
          </cell>
          <cell r="AI1412">
            <v>29</v>
          </cell>
          <cell r="AJ1412" t="str">
            <v>M</v>
          </cell>
          <cell r="AK1412" t="str">
            <v>CN</v>
          </cell>
          <cell r="AL1412">
            <v>1</v>
          </cell>
          <cell r="AM1412">
            <v>55000</v>
          </cell>
          <cell r="AN1412">
            <v>41801</v>
          </cell>
          <cell r="AO1412">
            <v>8333.3333333333321</v>
          </cell>
          <cell r="AP1412">
            <v>9248.0600000000013</v>
          </cell>
          <cell r="AQ1412">
            <v>914.72666666666919</v>
          </cell>
          <cell r="AR1412">
            <v>621</v>
          </cell>
          <cell r="AS1412">
            <v>0</v>
          </cell>
          <cell r="AT1412">
            <v>20</v>
          </cell>
          <cell r="AU1412">
            <v>641</v>
          </cell>
          <cell r="AV1412">
            <v>6.9</v>
          </cell>
          <cell r="AW1412">
            <v>0</v>
          </cell>
        </row>
        <row r="1413">
          <cell r="Z1413" t="str">
            <v>ELKERF5512RE</v>
          </cell>
          <cell r="AA1413" t="str">
            <v>R1</v>
          </cell>
          <cell r="AB1413">
            <v>0</v>
          </cell>
          <cell r="AC1413" t="str">
            <v>겉감 1:  울40%, 폴리에스터 60%/겉감 2: 아크릴 100%</v>
          </cell>
          <cell r="AD1413">
            <v>1</v>
          </cell>
          <cell r="AE1413" t="str">
            <v>OSM</v>
          </cell>
          <cell r="AF1413">
            <v>250</v>
          </cell>
          <cell r="AG1413" t="str">
            <v>동일모자</v>
          </cell>
          <cell r="AH1413">
            <v>29</v>
          </cell>
          <cell r="AI1413">
            <v>29</v>
          </cell>
          <cell r="AJ1413" t="str">
            <v>M</v>
          </cell>
          <cell r="AK1413" t="str">
            <v>CN</v>
          </cell>
          <cell r="AL1413">
            <v>1</v>
          </cell>
          <cell r="AM1413">
            <v>55000</v>
          </cell>
          <cell r="AN1413">
            <v>41801</v>
          </cell>
          <cell r="AO1413">
            <v>8333.3333333333321</v>
          </cell>
          <cell r="AP1413">
            <v>9418.8000000000011</v>
          </cell>
          <cell r="AQ1413">
            <v>1085.466666666669</v>
          </cell>
          <cell r="AR1413">
            <v>667</v>
          </cell>
          <cell r="AS1413">
            <v>0</v>
          </cell>
          <cell r="AT1413">
            <v>20</v>
          </cell>
          <cell r="AU1413">
            <v>687</v>
          </cell>
          <cell r="AV1413">
            <v>7</v>
          </cell>
          <cell r="AW1413">
            <v>0</v>
          </cell>
        </row>
        <row r="1414">
          <cell r="Z1414" t="str">
            <v>ELKERF5512RE</v>
          </cell>
          <cell r="AA1414" t="str">
            <v>R1</v>
          </cell>
          <cell r="AB1414">
            <v>0</v>
          </cell>
          <cell r="AC1414" t="str">
            <v>겉감 1:  울40%, 폴리에스터 60%/겉감 2: 아크릴 100%</v>
          </cell>
          <cell r="AD1414">
            <v>1</v>
          </cell>
          <cell r="AE1414" t="str">
            <v>OML</v>
          </cell>
          <cell r="AF1414">
            <v>50</v>
          </cell>
          <cell r="AG1414" t="str">
            <v>동일모자</v>
          </cell>
          <cell r="AH1414">
            <v>29</v>
          </cell>
          <cell r="AI1414">
            <v>29</v>
          </cell>
          <cell r="AJ1414" t="str">
            <v>M</v>
          </cell>
          <cell r="AK1414" t="str">
            <v>CN</v>
          </cell>
          <cell r="AL1414">
            <v>1</v>
          </cell>
          <cell r="AM1414">
            <v>55000</v>
          </cell>
          <cell r="AN1414">
            <v>41801</v>
          </cell>
          <cell r="AO1414">
            <v>8333.3333333333321</v>
          </cell>
          <cell r="AP1414">
            <v>9418.8000000000011</v>
          </cell>
          <cell r="AQ1414">
            <v>1085.466666666669</v>
          </cell>
          <cell r="AR1414">
            <v>667</v>
          </cell>
          <cell r="AS1414">
            <v>0</v>
          </cell>
          <cell r="AT1414">
            <v>20</v>
          </cell>
          <cell r="AU1414">
            <v>687</v>
          </cell>
          <cell r="AV1414">
            <v>7</v>
          </cell>
          <cell r="AW1414">
            <v>0</v>
          </cell>
        </row>
        <row r="1415">
          <cell r="Z1415" t="str">
            <v/>
          </cell>
          <cell r="AA1415" t="str">
            <v>R1</v>
          </cell>
          <cell r="AB1415">
            <v>0</v>
          </cell>
          <cell r="AC1415">
            <v>0</v>
          </cell>
          <cell r="AD1415">
            <v>1</v>
          </cell>
          <cell r="AI1415" t="str">
            <v/>
          </cell>
          <cell r="AL1415" t="str">
            <v/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 t="str">
            <v/>
          </cell>
          <cell r="AU1415">
            <v>0</v>
          </cell>
          <cell r="AV1415">
            <v>0</v>
          </cell>
          <cell r="AW1415">
            <v>0</v>
          </cell>
        </row>
        <row r="1416">
          <cell r="Z1416" t="str">
            <v>BRHERF5504WH</v>
          </cell>
          <cell r="AA1416" t="str">
            <v/>
          </cell>
          <cell r="AB1416">
            <v>0.5</v>
          </cell>
          <cell r="AC1416">
            <v>0</v>
          </cell>
          <cell r="AD1416">
            <v>1</v>
          </cell>
          <cell r="AE1416" t="str">
            <v>OSM</v>
          </cell>
          <cell r="AF1416">
            <v>50</v>
          </cell>
          <cell r="AG1416" t="str">
            <v>동일모자</v>
          </cell>
          <cell r="AH1416">
            <v>30</v>
          </cell>
          <cell r="AI1416">
            <v>30</v>
          </cell>
          <cell r="AJ1416" t="str">
            <v>M</v>
          </cell>
          <cell r="AK1416" t="str">
            <v>CN</v>
          </cell>
          <cell r="AL1416">
            <v>1</v>
          </cell>
          <cell r="AM1416">
            <v>55000</v>
          </cell>
          <cell r="AN1416">
            <v>41971</v>
          </cell>
          <cell r="AO1416">
            <v>8333.3333333333321</v>
          </cell>
          <cell r="AP1416">
            <v>0</v>
          </cell>
          <cell r="AQ1416">
            <v>-8333.3333333333321</v>
          </cell>
          <cell r="AR1416">
            <v>0</v>
          </cell>
          <cell r="AS1416">
            <v>0</v>
          </cell>
          <cell r="AT1416" t="str">
            <v/>
          </cell>
          <cell r="AU1416">
            <v>0</v>
          </cell>
          <cell r="AV1416">
            <v>0</v>
          </cell>
          <cell r="AW1416">
            <v>0</v>
          </cell>
        </row>
        <row r="1417">
          <cell r="Z1417" t="str">
            <v>BRHERF5504WH</v>
          </cell>
          <cell r="AA1417" t="str">
            <v/>
          </cell>
          <cell r="AB1417">
            <v>0.5</v>
          </cell>
          <cell r="AC1417">
            <v>0</v>
          </cell>
          <cell r="AD1417">
            <v>1</v>
          </cell>
          <cell r="AE1417" t="str">
            <v>OML</v>
          </cell>
          <cell r="AF1417">
            <v>30</v>
          </cell>
          <cell r="AG1417" t="str">
            <v>동일모자</v>
          </cell>
          <cell r="AH1417">
            <v>30</v>
          </cell>
          <cell r="AI1417">
            <v>30</v>
          </cell>
          <cell r="AJ1417" t="str">
            <v>M</v>
          </cell>
          <cell r="AK1417" t="str">
            <v>CN</v>
          </cell>
          <cell r="AL1417">
            <v>1</v>
          </cell>
          <cell r="AM1417">
            <v>55000</v>
          </cell>
          <cell r="AN1417">
            <v>41971</v>
          </cell>
          <cell r="AO1417">
            <v>8333.3333333333321</v>
          </cell>
          <cell r="AP1417">
            <v>0</v>
          </cell>
          <cell r="AQ1417">
            <v>-8333.3333333333321</v>
          </cell>
          <cell r="AR1417">
            <v>0</v>
          </cell>
          <cell r="AS1417">
            <v>0</v>
          </cell>
          <cell r="AT1417" t="str">
            <v/>
          </cell>
          <cell r="AU1417">
            <v>0</v>
          </cell>
          <cell r="AV1417">
            <v>0</v>
          </cell>
          <cell r="AW1417">
            <v>0</v>
          </cell>
        </row>
        <row r="1418">
          <cell r="Z1418" t="str">
            <v/>
          </cell>
          <cell r="AA1418" t="str">
            <v>R1</v>
          </cell>
          <cell r="AB1418">
            <v>1</v>
          </cell>
          <cell r="AC1418">
            <v>0</v>
          </cell>
          <cell r="AD1418">
            <v>1</v>
          </cell>
          <cell r="AI1418" t="str">
            <v/>
          </cell>
          <cell r="AL1418" t="str">
            <v/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 t="str">
            <v/>
          </cell>
          <cell r="AU1418">
            <v>0</v>
          </cell>
          <cell r="AV1418">
            <v>0</v>
          </cell>
          <cell r="AW1418">
            <v>0</v>
          </cell>
        </row>
        <row r="1419">
          <cell r="Z1419" t="str">
            <v>ELHERF5511GR</v>
          </cell>
          <cell r="AA1419" t="str">
            <v/>
          </cell>
          <cell r="AB1419">
            <v>1</v>
          </cell>
          <cell r="AC1419">
            <v>0</v>
          </cell>
          <cell r="AD1419">
            <v>1</v>
          </cell>
          <cell r="AE1419" t="str">
            <v>OSM</v>
          </cell>
          <cell r="AF1419">
            <v>50</v>
          </cell>
          <cell r="AG1419" t="str">
            <v>동일모자</v>
          </cell>
          <cell r="AH1419">
            <v>31</v>
          </cell>
          <cell r="AI1419">
            <v>31</v>
          </cell>
          <cell r="AJ1419" t="str">
            <v>M</v>
          </cell>
          <cell r="AK1419" t="str">
            <v>CN</v>
          </cell>
          <cell r="AL1419">
            <v>1</v>
          </cell>
          <cell r="AM1419">
            <v>55000</v>
          </cell>
          <cell r="AN1419">
            <v>41971</v>
          </cell>
          <cell r="AO1419">
            <v>8333.3333333333321</v>
          </cell>
          <cell r="AP1419">
            <v>0</v>
          </cell>
          <cell r="AQ1419">
            <v>-8333.3333333333321</v>
          </cell>
          <cell r="AR1419">
            <v>0</v>
          </cell>
          <cell r="AS1419">
            <v>0</v>
          </cell>
          <cell r="AT1419" t="str">
            <v/>
          </cell>
          <cell r="AU1419">
            <v>0</v>
          </cell>
          <cell r="AV1419">
            <v>0</v>
          </cell>
          <cell r="AW1419">
            <v>0</v>
          </cell>
        </row>
        <row r="1420">
          <cell r="Z1420" t="str">
            <v>ELHERF5512RE</v>
          </cell>
          <cell r="AA1420" t="str">
            <v/>
          </cell>
          <cell r="AB1420">
            <v>1</v>
          </cell>
          <cell r="AC1420">
            <v>0</v>
          </cell>
          <cell r="AD1420">
            <v>1</v>
          </cell>
          <cell r="AE1420" t="str">
            <v>OSM</v>
          </cell>
          <cell r="AF1420">
            <v>50</v>
          </cell>
          <cell r="AG1420" t="str">
            <v>동일모자</v>
          </cell>
          <cell r="AH1420">
            <v>31</v>
          </cell>
          <cell r="AI1420">
            <v>31</v>
          </cell>
          <cell r="AJ1420" t="str">
            <v>M</v>
          </cell>
          <cell r="AK1420" t="str">
            <v>CN</v>
          </cell>
          <cell r="AL1420">
            <v>1</v>
          </cell>
          <cell r="AM1420">
            <v>55000</v>
          </cell>
          <cell r="AN1420">
            <v>41971</v>
          </cell>
          <cell r="AO1420">
            <v>8333.3333333333321</v>
          </cell>
          <cell r="AP1420">
            <v>0</v>
          </cell>
          <cell r="AQ1420">
            <v>-8333.3333333333321</v>
          </cell>
          <cell r="AR1420">
            <v>0</v>
          </cell>
          <cell r="AS1420">
            <v>0</v>
          </cell>
          <cell r="AT1420" t="str">
            <v/>
          </cell>
          <cell r="AU1420">
            <v>0</v>
          </cell>
          <cell r="AV1420">
            <v>0</v>
          </cell>
          <cell r="AW1420">
            <v>0</v>
          </cell>
        </row>
        <row r="1421">
          <cell r="Z1421" t="str">
            <v>ELHERF5513PK</v>
          </cell>
          <cell r="AA1421" t="str">
            <v/>
          </cell>
          <cell r="AB1421">
            <v>0.5</v>
          </cell>
          <cell r="AC1421">
            <v>0</v>
          </cell>
          <cell r="AD1421">
            <v>1</v>
          </cell>
          <cell r="AE1421" t="str">
            <v>OML</v>
          </cell>
          <cell r="AF1421">
            <v>20</v>
          </cell>
          <cell r="AG1421" t="str">
            <v>동일모자</v>
          </cell>
          <cell r="AH1421">
            <v>31</v>
          </cell>
          <cell r="AI1421">
            <v>31</v>
          </cell>
          <cell r="AJ1421" t="str">
            <v>M</v>
          </cell>
          <cell r="AK1421" t="str">
            <v>CN</v>
          </cell>
          <cell r="AL1421">
            <v>1</v>
          </cell>
          <cell r="AM1421">
            <v>55000</v>
          </cell>
          <cell r="AN1421">
            <v>41971</v>
          </cell>
          <cell r="AO1421">
            <v>8333.3333333333321</v>
          </cell>
          <cell r="AP1421">
            <v>0</v>
          </cell>
          <cell r="AQ1421">
            <v>-8333.3333333333321</v>
          </cell>
          <cell r="AR1421">
            <v>0</v>
          </cell>
          <cell r="AS1421">
            <v>0</v>
          </cell>
          <cell r="AT1421" t="str">
            <v/>
          </cell>
          <cell r="AU1421">
            <v>0</v>
          </cell>
          <cell r="AV1421">
            <v>0</v>
          </cell>
          <cell r="AW1421">
            <v>0</v>
          </cell>
        </row>
        <row r="1422">
          <cell r="Z1422" t="str">
            <v>ELHERF5519RE</v>
          </cell>
          <cell r="AA1422" t="str">
            <v/>
          </cell>
          <cell r="AB1422">
            <v>0.5</v>
          </cell>
          <cell r="AC1422">
            <v>0</v>
          </cell>
          <cell r="AD1422">
            <v>1</v>
          </cell>
          <cell r="AE1422" t="str">
            <v>OSM</v>
          </cell>
          <cell r="AF1422">
            <v>30</v>
          </cell>
          <cell r="AG1422" t="str">
            <v>동일모자</v>
          </cell>
          <cell r="AH1422">
            <v>31</v>
          </cell>
          <cell r="AI1422">
            <v>31</v>
          </cell>
          <cell r="AJ1422" t="str">
            <v>M</v>
          </cell>
          <cell r="AK1422" t="str">
            <v>CN</v>
          </cell>
          <cell r="AL1422">
            <v>1</v>
          </cell>
          <cell r="AM1422">
            <v>55000</v>
          </cell>
          <cell r="AN1422">
            <v>41971</v>
          </cell>
          <cell r="AO1422">
            <v>8333.3333333333321</v>
          </cell>
          <cell r="AP1422">
            <v>0</v>
          </cell>
          <cell r="AQ1422">
            <v>-8333.3333333333321</v>
          </cell>
          <cell r="AR1422">
            <v>0</v>
          </cell>
          <cell r="AS1422">
            <v>0</v>
          </cell>
          <cell r="AT1422" t="str">
            <v/>
          </cell>
          <cell r="AU1422">
            <v>0</v>
          </cell>
          <cell r="AV1422">
            <v>0</v>
          </cell>
          <cell r="AW1422">
            <v>0</v>
          </cell>
        </row>
        <row r="1423">
          <cell r="Z1423" t="str">
            <v>ELHERF5519RE</v>
          </cell>
          <cell r="AA1423" t="str">
            <v/>
          </cell>
          <cell r="AB1423">
            <v>0.5</v>
          </cell>
          <cell r="AC1423">
            <v>0</v>
          </cell>
          <cell r="AD1423">
            <v>1</v>
          </cell>
          <cell r="AE1423" t="str">
            <v>OML</v>
          </cell>
          <cell r="AF1423">
            <v>10</v>
          </cell>
          <cell r="AG1423" t="str">
            <v>동일모자</v>
          </cell>
          <cell r="AH1423">
            <v>31</v>
          </cell>
          <cell r="AI1423">
            <v>31</v>
          </cell>
          <cell r="AJ1423" t="str">
            <v>M</v>
          </cell>
          <cell r="AK1423" t="str">
            <v>CN</v>
          </cell>
          <cell r="AL1423">
            <v>1</v>
          </cell>
          <cell r="AM1423">
            <v>55000</v>
          </cell>
          <cell r="AN1423">
            <v>41971</v>
          </cell>
          <cell r="AO1423">
            <v>8333.3333333333321</v>
          </cell>
          <cell r="AP1423">
            <v>0</v>
          </cell>
          <cell r="AQ1423">
            <v>-8333.3333333333321</v>
          </cell>
          <cell r="AR1423">
            <v>0</v>
          </cell>
          <cell r="AS1423">
            <v>0</v>
          </cell>
          <cell r="AT1423" t="str">
            <v/>
          </cell>
          <cell r="AU1423">
            <v>0</v>
          </cell>
          <cell r="AV1423">
            <v>0</v>
          </cell>
          <cell r="AW1423">
            <v>0</v>
          </cell>
        </row>
        <row r="1424">
          <cell r="Z1424" t="str">
            <v/>
          </cell>
          <cell r="AA1424" t="str">
            <v>R1</v>
          </cell>
          <cell r="AB1424">
            <v>3.5</v>
          </cell>
          <cell r="AC1424">
            <v>0</v>
          </cell>
          <cell r="AD1424">
            <v>1</v>
          </cell>
          <cell r="AI1424" t="str">
            <v/>
          </cell>
          <cell r="AL1424" t="str">
            <v/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 t="str">
            <v/>
          </cell>
          <cell r="AU1424">
            <v>0</v>
          </cell>
          <cell r="AV1424">
            <v>0</v>
          </cell>
          <cell r="AW1424">
            <v>0</v>
          </cell>
        </row>
        <row r="1425">
          <cell r="Z1425" t="str">
            <v>ELHERF5516OR</v>
          </cell>
          <cell r="AA1425" t="str">
            <v/>
          </cell>
          <cell r="AB1425">
            <v>0.5</v>
          </cell>
          <cell r="AC1425">
            <v>0</v>
          </cell>
          <cell r="AD1425">
            <v>1</v>
          </cell>
          <cell r="AE1425" t="str">
            <v>OSM</v>
          </cell>
          <cell r="AF1425">
            <v>30</v>
          </cell>
          <cell r="AG1425" t="str">
            <v>FOREMOST</v>
          </cell>
          <cell r="AH1425">
            <v>41</v>
          </cell>
          <cell r="AI1425">
            <v>41</v>
          </cell>
          <cell r="AJ1425" t="str">
            <v>M</v>
          </cell>
          <cell r="AK1425" t="str">
            <v>CN</v>
          </cell>
          <cell r="AL1425">
            <v>1</v>
          </cell>
          <cell r="AM1425">
            <v>45000</v>
          </cell>
          <cell r="AN1425">
            <v>41971</v>
          </cell>
          <cell r="AO1425">
            <v>6818.1818181818171</v>
          </cell>
          <cell r="AP1425">
            <v>0</v>
          </cell>
          <cell r="AQ1425">
            <v>-6818.1818181818171</v>
          </cell>
          <cell r="AR1425">
            <v>0</v>
          </cell>
          <cell r="AS1425">
            <v>0</v>
          </cell>
          <cell r="AT1425" t="str">
            <v/>
          </cell>
          <cell r="AU1425">
            <v>0</v>
          </cell>
          <cell r="AV1425">
            <v>0</v>
          </cell>
          <cell r="AW1425">
            <v>0</v>
          </cell>
        </row>
        <row r="1426">
          <cell r="Z1426" t="str">
            <v/>
          </cell>
          <cell r="AA1426" t="str">
            <v>R1</v>
          </cell>
          <cell r="AB1426">
            <v>0.5</v>
          </cell>
          <cell r="AC1426">
            <v>0</v>
          </cell>
          <cell r="AD1426">
            <v>1</v>
          </cell>
          <cell r="AI1426" t="str">
            <v/>
          </cell>
          <cell r="AL1426" t="str">
            <v/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 t="str">
            <v/>
          </cell>
          <cell r="AU1426">
            <v>0</v>
          </cell>
          <cell r="AV1426">
            <v>0</v>
          </cell>
          <cell r="AW1426">
            <v>0</v>
          </cell>
        </row>
        <row r="1427">
          <cell r="Z1427" t="str">
            <v>SBHBAF5512BG</v>
          </cell>
          <cell r="AA1427" t="str">
            <v/>
          </cell>
          <cell r="AB1427">
            <v>0.5</v>
          </cell>
          <cell r="AC1427">
            <v>0</v>
          </cell>
          <cell r="AD1427">
            <v>1</v>
          </cell>
          <cell r="AE1427" t="str">
            <v>OSM</v>
          </cell>
          <cell r="AF1427">
            <v>70</v>
          </cell>
          <cell r="AG1427" t="str">
            <v>FOREMOST</v>
          </cell>
          <cell r="AH1427">
            <v>42</v>
          </cell>
          <cell r="AI1427">
            <v>42</v>
          </cell>
          <cell r="AJ1427" t="str">
            <v>M</v>
          </cell>
          <cell r="AK1427" t="str">
            <v>CN</v>
          </cell>
          <cell r="AL1427">
            <v>1</v>
          </cell>
          <cell r="AM1427">
            <v>45000</v>
          </cell>
          <cell r="AN1427">
            <v>41971</v>
          </cell>
          <cell r="AO1427">
            <v>6818.1818181818171</v>
          </cell>
          <cell r="AP1427">
            <v>0</v>
          </cell>
          <cell r="AQ1427">
            <v>-6818.1818181818171</v>
          </cell>
          <cell r="AR1427">
            <v>0</v>
          </cell>
          <cell r="AS1427">
            <v>0</v>
          </cell>
          <cell r="AT1427" t="str">
            <v/>
          </cell>
          <cell r="AU1427">
            <v>0</v>
          </cell>
          <cell r="AV1427">
            <v>0</v>
          </cell>
          <cell r="AW1427">
            <v>0</v>
          </cell>
        </row>
        <row r="1428">
          <cell r="Z1428" t="str">
            <v>SBHBAF5512BG</v>
          </cell>
          <cell r="AA1428" t="str">
            <v/>
          </cell>
          <cell r="AB1428">
            <v>0.5</v>
          </cell>
          <cell r="AC1428">
            <v>0</v>
          </cell>
          <cell r="AD1428">
            <v>1</v>
          </cell>
          <cell r="AE1428" t="str">
            <v>OML</v>
          </cell>
          <cell r="AF1428">
            <v>20</v>
          </cell>
          <cell r="AG1428" t="str">
            <v>FOREMOST</v>
          </cell>
          <cell r="AH1428">
            <v>42</v>
          </cell>
          <cell r="AI1428">
            <v>42</v>
          </cell>
          <cell r="AJ1428" t="str">
            <v>M</v>
          </cell>
          <cell r="AK1428" t="str">
            <v>CN</v>
          </cell>
          <cell r="AL1428">
            <v>1</v>
          </cell>
          <cell r="AM1428">
            <v>45000</v>
          </cell>
          <cell r="AN1428">
            <v>41971</v>
          </cell>
          <cell r="AO1428">
            <v>6818.1818181818171</v>
          </cell>
          <cell r="AP1428">
            <v>0</v>
          </cell>
          <cell r="AQ1428">
            <v>-6818.1818181818171</v>
          </cell>
          <cell r="AR1428">
            <v>0</v>
          </cell>
          <cell r="AS1428">
            <v>0</v>
          </cell>
          <cell r="AT1428" t="str">
            <v/>
          </cell>
          <cell r="AU1428">
            <v>0</v>
          </cell>
          <cell r="AV1428">
            <v>0</v>
          </cell>
          <cell r="AW1428">
            <v>0</v>
          </cell>
        </row>
        <row r="1429">
          <cell r="Z1429" t="str">
            <v/>
          </cell>
          <cell r="AA1429" t="str">
            <v>R1</v>
          </cell>
          <cell r="AB1429">
            <v>1</v>
          </cell>
          <cell r="AC1429">
            <v>0</v>
          </cell>
          <cell r="AD1429">
            <v>1</v>
          </cell>
          <cell r="AI1429" t="str">
            <v/>
          </cell>
          <cell r="AL1429" t="str">
            <v/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 t="str">
            <v/>
          </cell>
          <cell r="AU1429">
            <v>0</v>
          </cell>
          <cell r="AV1429">
            <v>0</v>
          </cell>
          <cell r="AW1429">
            <v>0</v>
          </cell>
        </row>
        <row r="1430">
          <cell r="Z1430" t="str">
            <v>SWHERF5514PK</v>
          </cell>
          <cell r="AA1430" t="str">
            <v/>
          </cell>
          <cell r="AB1430">
            <v>0.5</v>
          </cell>
          <cell r="AC1430">
            <v>0</v>
          </cell>
          <cell r="AD1430">
            <v>1</v>
          </cell>
          <cell r="AE1430" t="str">
            <v>OSM</v>
          </cell>
          <cell r="AF1430">
            <v>50</v>
          </cell>
          <cell r="AG1430" t="str">
            <v>QF</v>
          </cell>
          <cell r="AH1430">
            <v>15</v>
          </cell>
          <cell r="AI1430">
            <v>15</v>
          </cell>
          <cell r="AJ1430" t="str">
            <v>M</v>
          </cell>
          <cell r="AK1430" t="str">
            <v>CN</v>
          </cell>
          <cell r="AL1430">
            <v>1</v>
          </cell>
          <cell r="AM1430">
            <v>55000</v>
          </cell>
          <cell r="AN1430">
            <v>41971</v>
          </cell>
          <cell r="AO1430">
            <v>5555.5555555555547</v>
          </cell>
          <cell r="AP1430">
            <v>0</v>
          </cell>
          <cell r="AQ1430">
            <v>-5555.5555555555547</v>
          </cell>
          <cell r="AR1430">
            <v>0</v>
          </cell>
          <cell r="AS1430">
            <v>0</v>
          </cell>
          <cell r="AT1430" t="str">
            <v/>
          </cell>
          <cell r="AU1430">
            <v>0</v>
          </cell>
          <cell r="AV1430">
            <v>0</v>
          </cell>
          <cell r="AW1430">
            <v>0</v>
          </cell>
        </row>
        <row r="1431">
          <cell r="Z1431" t="str">
            <v/>
          </cell>
          <cell r="AA1431" t="str">
            <v>R1</v>
          </cell>
          <cell r="AB1431">
            <v>0.5</v>
          </cell>
          <cell r="AC1431">
            <v>0</v>
          </cell>
          <cell r="AD1431">
            <v>1</v>
          </cell>
          <cell r="AI1431" t="str">
            <v/>
          </cell>
          <cell r="AL1431" t="str">
            <v/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 t="str">
            <v/>
          </cell>
          <cell r="AU1431">
            <v>0</v>
          </cell>
          <cell r="AV1431">
            <v>0</v>
          </cell>
          <cell r="AW1431">
            <v>0</v>
          </cell>
        </row>
        <row r="1432">
          <cell r="Z1432" t="str">
            <v>SWHERF5517PK</v>
          </cell>
          <cell r="AA1432" t="str">
            <v/>
          </cell>
          <cell r="AB1432">
            <v>0.5</v>
          </cell>
          <cell r="AC1432">
            <v>0</v>
          </cell>
          <cell r="AD1432">
            <v>1</v>
          </cell>
          <cell r="AE1432" t="str">
            <v>OSM</v>
          </cell>
          <cell r="AF1432">
            <v>20</v>
          </cell>
          <cell r="AG1432" t="str">
            <v>성진</v>
          </cell>
          <cell r="AH1432">
            <v>19</v>
          </cell>
          <cell r="AI1432">
            <v>19</v>
          </cell>
          <cell r="AJ1432" t="str">
            <v>M</v>
          </cell>
          <cell r="AK1432" t="str">
            <v>BG</v>
          </cell>
          <cell r="AL1432">
            <v>1</v>
          </cell>
          <cell r="AM1432">
            <v>55000</v>
          </cell>
          <cell r="AN1432">
            <v>41971</v>
          </cell>
          <cell r="AO1432">
            <v>8333.3333333333321</v>
          </cell>
          <cell r="AP1432">
            <v>0</v>
          </cell>
          <cell r="AQ1432">
            <v>-8333.3333333333321</v>
          </cell>
          <cell r="AR1432">
            <v>0</v>
          </cell>
          <cell r="AS1432">
            <v>0</v>
          </cell>
          <cell r="AT1432" t="str">
            <v/>
          </cell>
          <cell r="AU1432">
            <v>0</v>
          </cell>
          <cell r="AV1432">
            <v>0</v>
          </cell>
          <cell r="AW1432">
            <v>0</v>
          </cell>
        </row>
        <row r="1433">
          <cell r="Z1433" t="str">
            <v>SWHERF5517PK</v>
          </cell>
          <cell r="AA1433" t="str">
            <v/>
          </cell>
          <cell r="AB1433">
            <v>0.5</v>
          </cell>
          <cell r="AC1433">
            <v>0</v>
          </cell>
          <cell r="AD1433">
            <v>1</v>
          </cell>
          <cell r="AE1433" t="str">
            <v>OML</v>
          </cell>
          <cell r="AF1433">
            <v>30</v>
          </cell>
          <cell r="AG1433" t="str">
            <v>성진</v>
          </cell>
          <cell r="AH1433">
            <v>19</v>
          </cell>
          <cell r="AI1433">
            <v>19</v>
          </cell>
          <cell r="AJ1433" t="str">
            <v>M</v>
          </cell>
          <cell r="AK1433" t="str">
            <v>BG</v>
          </cell>
          <cell r="AL1433">
            <v>1</v>
          </cell>
          <cell r="AM1433">
            <v>55000</v>
          </cell>
          <cell r="AN1433">
            <v>41971</v>
          </cell>
          <cell r="AO1433">
            <v>8333.3333333333321</v>
          </cell>
          <cell r="AP1433">
            <v>0</v>
          </cell>
          <cell r="AQ1433">
            <v>-8333.3333333333321</v>
          </cell>
          <cell r="AR1433">
            <v>0</v>
          </cell>
          <cell r="AS1433">
            <v>0</v>
          </cell>
          <cell r="AT1433" t="str">
            <v/>
          </cell>
          <cell r="AU1433">
            <v>0</v>
          </cell>
          <cell r="AV1433">
            <v>0</v>
          </cell>
          <cell r="AW1433">
            <v>0</v>
          </cell>
        </row>
        <row r="1434">
          <cell r="Z1434" t="str">
            <v/>
          </cell>
          <cell r="AA1434" t="str">
            <v>R1</v>
          </cell>
          <cell r="AB1434">
            <v>1</v>
          </cell>
          <cell r="AC1434">
            <v>0</v>
          </cell>
          <cell r="AD1434">
            <v>1</v>
          </cell>
          <cell r="AI1434" t="str">
            <v/>
          </cell>
          <cell r="AL1434" t="str">
            <v/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 t="str">
            <v/>
          </cell>
          <cell r="AU1434">
            <v>0</v>
          </cell>
          <cell r="AV1434">
            <v>0</v>
          </cell>
          <cell r="AW1434">
            <v>0</v>
          </cell>
        </row>
        <row r="1435">
          <cell r="Z1435" t="str">
            <v>BLHFEF5003BK</v>
          </cell>
          <cell r="AA1435" t="str">
            <v/>
          </cell>
          <cell r="AB1435">
            <v>1</v>
          </cell>
          <cell r="AC1435">
            <v>0</v>
          </cell>
          <cell r="AD1435">
            <v>1</v>
          </cell>
          <cell r="AE1435" t="str">
            <v>FRE</v>
          </cell>
          <cell r="AF1435">
            <v>5</v>
          </cell>
          <cell r="AG1435" t="str">
            <v>FOREMOST</v>
          </cell>
          <cell r="AH1435">
            <v>43</v>
          </cell>
          <cell r="AI1435">
            <v>43</v>
          </cell>
          <cell r="AJ1435" t="str">
            <v>M</v>
          </cell>
          <cell r="AK1435" t="str">
            <v>CN</v>
          </cell>
          <cell r="AL1435">
            <v>1</v>
          </cell>
          <cell r="AM1435">
            <v>69000</v>
          </cell>
          <cell r="AN1435">
            <v>41971</v>
          </cell>
          <cell r="AO1435">
            <v>10454.545454545454</v>
          </cell>
          <cell r="AP1435">
            <v>0</v>
          </cell>
          <cell r="AQ1435">
            <v>-10454.545454545454</v>
          </cell>
          <cell r="AR1435">
            <v>0</v>
          </cell>
          <cell r="AS1435">
            <v>0</v>
          </cell>
          <cell r="AT1435" t="str">
            <v/>
          </cell>
          <cell r="AU1435">
            <v>0</v>
          </cell>
          <cell r="AV1435">
            <v>0</v>
          </cell>
          <cell r="AW1435">
            <v>0</v>
          </cell>
        </row>
        <row r="1436">
          <cell r="Z1436" t="str">
            <v/>
          </cell>
          <cell r="AA1436" t="str">
            <v>R1</v>
          </cell>
          <cell r="AB1436">
            <v>1</v>
          </cell>
          <cell r="AC1436">
            <v>0</v>
          </cell>
          <cell r="AD1436">
            <v>1</v>
          </cell>
          <cell r="AI1436" t="str">
            <v/>
          </cell>
          <cell r="AJ1436" t="str">
            <v>M</v>
          </cell>
          <cell r="AL1436" t="str">
            <v/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 t="str">
            <v/>
          </cell>
          <cell r="AU1436">
            <v>0</v>
          </cell>
          <cell r="AV1436">
            <v>0</v>
          </cell>
          <cell r="AW1436">
            <v>0</v>
          </cell>
        </row>
        <row r="1437">
          <cell r="Z1437" t="str">
            <v>ELHJPF5001BK</v>
          </cell>
          <cell r="AA1437" t="str">
            <v/>
          </cell>
          <cell r="AB1437">
            <v>0.2</v>
          </cell>
          <cell r="AC1437">
            <v>0</v>
          </cell>
          <cell r="AD1437">
            <v>1</v>
          </cell>
          <cell r="AE1437" t="str">
            <v>OXS</v>
          </cell>
          <cell r="AF1437">
            <v>2</v>
          </cell>
          <cell r="AG1437" t="str">
            <v>대경</v>
          </cell>
          <cell r="AH1437">
            <v>9</v>
          </cell>
          <cell r="AI1437" t="str">
            <v>09</v>
          </cell>
          <cell r="AJ1437" t="str">
            <v>M</v>
          </cell>
          <cell r="AK1437" t="str">
            <v>IN</v>
          </cell>
          <cell r="AL1437">
            <v>1</v>
          </cell>
          <cell r="AM1437">
            <v>238000</v>
          </cell>
          <cell r="AN1437">
            <v>41971</v>
          </cell>
          <cell r="AO1437">
            <v>48080.808080808078</v>
          </cell>
          <cell r="AP1437">
            <v>0</v>
          </cell>
          <cell r="AQ1437">
            <v>-48080.808080808078</v>
          </cell>
          <cell r="AR1437">
            <v>0</v>
          </cell>
          <cell r="AS1437">
            <v>0</v>
          </cell>
          <cell r="AT1437" t="str">
            <v/>
          </cell>
          <cell r="AU1437">
            <v>0</v>
          </cell>
          <cell r="AV1437">
            <v>0</v>
          </cell>
          <cell r="AW1437">
            <v>0</v>
          </cell>
        </row>
        <row r="1438">
          <cell r="Z1438" t="str">
            <v>ELHJPF5001BK</v>
          </cell>
          <cell r="AA1438" t="str">
            <v/>
          </cell>
          <cell r="AB1438">
            <v>0.2</v>
          </cell>
          <cell r="AC1438">
            <v>0</v>
          </cell>
          <cell r="AD1438">
            <v>1</v>
          </cell>
          <cell r="AE1438" t="str">
            <v>OSS</v>
          </cell>
          <cell r="AF1438">
            <v>2</v>
          </cell>
          <cell r="AG1438" t="str">
            <v>대경</v>
          </cell>
          <cell r="AH1438">
            <v>9</v>
          </cell>
          <cell r="AI1438" t="str">
            <v>09</v>
          </cell>
          <cell r="AJ1438" t="str">
            <v>M</v>
          </cell>
          <cell r="AK1438" t="str">
            <v>IN</v>
          </cell>
          <cell r="AL1438">
            <v>1</v>
          </cell>
          <cell r="AM1438">
            <v>238000</v>
          </cell>
          <cell r="AN1438">
            <v>41971</v>
          </cell>
          <cell r="AO1438">
            <v>48080.808080808078</v>
          </cell>
          <cell r="AP1438">
            <v>0</v>
          </cell>
          <cell r="AQ1438">
            <v>-48080.808080808078</v>
          </cell>
          <cell r="AR1438">
            <v>0</v>
          </cell>
          <cell r="AS1438">
            <v>0</v>
          </cell>
          <cell r="AT1438" t="str">
            <v/>
          </cell>
          <cell r="AU1438">
            <v>0</v>
          </cell>
          <cell r="AV1438">
            <v>0</v>
          </cell>
          <cell r="AW1438">
            <v>0</v>
          </cell>
        </row>
        <row r="1439">
          <cell r="Z1439" t="str">
            <v>ELHJPF5001BK</v>
          </cell>
          <cell r="AA1439" t="str">
            <v/>
          </cell>
          <cell r="AB1439">
            <v>0.2</v>
          </cell>
          <cell r="AC1439">
            <v>0</v>
          </cell>
          <cell r="AD1439">
            <v>1</v>
          </cell>
          <cell r="AE1439" t="str">
            <v>OMM</v>
          </cell>
          <cell r="AF1439">
            <v>2</v>
          </cell>
          <cell r="AG1439" t="str">
            <v>대경</v>
          </cell>
          <cell r="AH1439">
            <v>9</v>
          </cell>
          <cell r="AI1439" t="str">
            <v>09</v>
          </cell>
          <cell r="AJ1439" t="str">
            <v>M</v>
          </cell>
          <cell r="AK1439" t="str">
            <v>IN</v>
          </cell>
          <cell r="AL1439">
            <v>1</v>
          </cell>
          <cell r="AM1439">
            <v>238000</v>
          </cell>
          <cell r="AN1439">
            <v>41971</v>
          </cell>
          <cell r="AO1439">
            <v>48080.808080808078</v>
          </cell>
          <cell r="AP1439">
            <v>0</v>
          </cell>
          <cell r="AQ1439">
            <v>-48080.808080808078</v>
          </cell>
          <cell r="AR1439">
            <v>0</v>
          </cell>
          <cell r="AS1439">
            <v>0</v>
          </cell>
          <cell r="AT1439" t="str">
            <v/>
          </cell>
          <cell r="AU1439">
            <v>0</v>
          </cell>
          <cell r="AV1439">
            <v>0</v>
          </cell>
          <cell r="AW1439">
            <v>0</v>
          </cell>
        </row>
        <row r="1440">
          <cell r="Z1440" t="str">
            <v>ELHJPF5001BK</v>
          </cell>
          <cell r="AA1440" t="str">
            <v/>
          </cell>
          <cell r="AB1440">
            <v>0.2</v>
          </cell>
          <cell r="AC1440">
            <v>0</v>
          </cell>
          <cell r="AD1440">
            <v>1</v>
          </cell>
          <cell r="AE1440" t="str">
            <v>OLL</v>
          </cell>
          <cell r="AF1440">
            <v>2</v>
          </cell>
          <cell r="AG1440" t="str">
            <v>대경</v>
          </cell>
          <cell r="AH1440">
            <v>9</v>
          </cell>
          <cell r="AI1440" t="str">
            <v>09</v>
          </cell>
          <cell r="AJ1440" t="str">
            <v>M</v>
          </cell>
          <cell r="AK1440" t="str">
            <v>IN</v>
          </cell>
          <cell r="AL1440">
            <v>1</v>
          </cell>
          <cell r="AM1440">
            <v>238000</v>
          </cell>
          <cell r="AN1440">
            <v>41971</v>
          </cell>
          <cell r="AO1440">
            <v>48080.808080808078</v>
          </cell>
          <cell r="AP1440">
            <v>0</v>
          </cell>
          <cell r="AQ1440">
            <v>-48080.808080808078</v>
          </cell>
          <cell r="AR1440">
            <v>0</v>
          </cell>
          <cell r="AS1440">
            <v>0</v>
          </cell>
          <cell r="AT1440" t="str">
            <v/>
          </cell>
          <cell r="AU1440">
            <v>0</v>
          </cell>
          <cell r="AV1440">
            <v>0</v>
          </cell>
          <cell r="AW1440">
            <v>0</v>
          </cell>
        </row>
        <row r="1441">
          <cell r="Z1441" t="str">
            <v>ELHJPF5001BK</v>
          </cell>
          <cell r="AA1441" t="str">
            <v/>
          </cell>
          <cell r="AB1441">
            <v>0.2</v>
          </cell>
          <cell r="AC1441">
            <v>0</v>
          </cell>
          <cell r="AD1441">
            <v>1</v>
          </cell>
          <cell r="AE1441" t="str">
            <v>OXL</v>
          </cell>
          <cell r="AF1441">
            <v>2</v>
          </cell>
          <cell r="AG1441" t="str">
            <v>대경</v>
          </cell>
          <cell r="AH1441">
            <v>9</v>
          </cell>
          <cell r="AI1441" t="str">
            <v>09</v>
          </cell>
          <cell r="AJ1441" t="str">
            <v>M</v>
          </cell>
          <cell r="AK1441" t="str">
            <v>IN</v>
          </cell>
          <cell r="AL1441">
            <v>1</v>
          </cell>
          <cell r="AM1441">
            <v>238000</v>
          </cell>
          <cell r="AN1441">
            <v>41971</v>
          </cell>
          <cell r="AO1441">
            <v>48080.808080808078</v>
          </cell>
          <cell r="AP1441">
            <v>0</v>
          </cell>
          <cell r="AQ1441">
            <v>-48080.808080808078</v>
          </cell>
          <cell r="AR1441">
            <v>0</v>
          </cell>
          <cell r="AS1441">
            <v>0</v>
          </cell>
          <cell r="AT1441" t="str">
            <v/>
          </cell>
          <cell r="AU1441">
            <v>0</v>
          </cell>
          <cell r="AV1441">
            <v>0</v>
          </cell>
          <cell r="AW1441">
            <v>0</v>
          </cell>
        </row>
        <row r="1442">
          <cell r="Z1442" t="str">
            <v>ELHJPF5001RE</v>
          </cell>
          <cell r="AA1442" t="str">
            <v/>
          </cell>
          <cell r="AB1442">
            <v>0.2</v>
          </cell>
          <cell r="AC1442">
            <v>0</v>
          </cell>
          <cell r="AD1442">
            <v>1</v>
          </cell>
          <cell r="AE1442" t="str">
            <v>OXS</v>
          </cell>
          <cell r="AF1442">
            <v>2</v>
          </cell>
          <cell r="AG1442" t="str">
            <v>대경</v>
          </cell>
          <cell r="AH1442">
            <v>9</v>
          </cell>
          <cell r="AI1442" t="str">
            <v>09</v>
          </cell>
          <cell r="AJ1442" t="str">
            <v>M</v>
          </cell>
          <cell r="AK1442" t="str">
            <v>IN</v>
          </cell>
          <cell r="AL1442">
            <v>1</v>
          </cell>
          <cell r="AM1442">
            <v>238000</v>
          </cell>
          <cell r="AN1442">
            <v>41971</v>
          </cell>
          <cell r="AO1442">
            <v>48080.808080808078</v>
          </cell>
          <cell r="AP1442">
            <v>0</v>
          </cell>
          <cell r="AQ1442">
            <v>-48080.808080808078</v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>
            <v>0</v>
          </cell>
        </row>
        <row r="1443">
          <cell r="Z1443" t="str">
            <v>ELHJPF5001RE</v>
          </cell>
          <cell r="AA1443" t="str">
            <v/>
          </cell>
          <cell r="AB1443">
            <v>0.2</v>
          </cell>
          <cell r="AC1443">
            <v>0</v>
          </cell>
          <cell r="AD1443">
            <v>1</v>
          </cell>
          <cell r="AE1443" t="str">
            <v>OSS</v>
          </cell>
          <cell r="AF1443">
            <v>2</v>
          </cell>
          <cell r="AG1443" t="str">
            <v>대경</v>
          </cell>
          <cell r="AH1443">
            <v>9</v>
          </cell>
          <cell r="AI1443" t="str">
            <v>09</v>
          </cell>
          <cell r="AJ1443" t="str">
            <v>M</v>
          </cell>
          <cell r="AK1443" t="str">
            <v>IN</v>
          </cell>
          <cell r="AL1443">
            <v>1</v>
          </cell>
          <cell r="AM1443">
            <v>238000</v>
          </cell>
          <cell r="AN1443">
            <v>41971</v>
          </cell>
          <cell r="AO1443">
            <v>48080.808080808078</v>
          </cell>
          <cell r="AP1443">
            <v>0</v>
          </cell>
          <cell r="AQ1443">
            <v>-48080.808080808078</v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>
            <v>0</v>
          </cell>
        </row>
        <row r="1444">
          <cell r="Z1444" t="str">
            <v>ELHJPF5001RE</v>
          </cell>
          <cell r="AA1444" t="str">
            <v/>
          </cell>
          <cell r="AB1444">
            <v>0.2</v>
          </cell>
          <cell r="AC1444">
            <v>0</v>
          </cell>
          <cell r="AD1444">
            <v>1</v>
          </cell>
          <cell r="AE1444" t="str">
            <v>OMM</v>
          </cell>
          <cell r="AF1444">
            <v>2</v>
          </cell>
          <cell r="AG1444" t="str">
            <v>대경</v>
          </cell>
          <cell r="AH1444">
            <v>9</v>
          </cell>
          <cell r="AI1444" t="str">
            <v>09</v>
          </cell>
          <cell r="AJ1444" t="str">
            <v>M</v>
          </cell>
          <cell r="AK1444" t="str">
            <v>IN</v>
          </cell>
          <cell r="AL1444">
            <v>1</v>
          </cell>
          <cell r="AM1444">
            <v>238000</v>
          </cell>
          <cell r="AN1444">
            <v>41971</v>
          </cell>
          <cell r="AO1444">
            <v>48080.808080808078</v>
          </cell>
          <cell r="AP1444">
            <v>0</v>
          </cell>
          <cell r="AQ1444">
            <v>-48080.808080808078</v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>
            <v>0</v>
          </cell>
        </row>
        <row r="1445">
          <cell r="Z1445" t="str">
            <v>ELHJPF5001RE</v>
          </cell>
          <cell r="AA1445" t="str">
            <v/>
          </cell>
          <cell r="AB1445">
            <v>0.2</v>
          </cell>
          <cell r="AC1445">
            <v>0</v>
          </cell>
          <cell r="AD1445">
            <v>1</v>
          </cell>
          <cell r="AE1445" t="str">
            <v>OLL</v>
          </cell>
          <cell r="AF1445">
            <v>2</v>
          </cell>
          <cell r="AG1445" t="str">
            <v>대경</v>
          </cell>
          <cell r="AH1445">
            <v>9</v>
          </cell>
          <cell r="AI1445" t="str">
            <v>09</v>
          </cell>
          <cell r="AJ1445" t="str">
            <v>M</v>
          </cell>
          <cell r="AK1445" t="str">
            <v>IN</v>
          </cell>
          <cell r="AL1445">
            <v>1</v>
          </cell>
          <cell r="AM1445">
            <v>238000</v>
          </cell>
          <cell r="AN1445">
            <v>41971</v>
          </cell>
          <cell r="AO1445">
            <v>48080.808080808078</v>
          </cell>
          <cell r="AP1445">
            <v>0</v>
          </cell>
          <cell r="AQ1445">
            <v>-48080.808080808078</v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>
            <v>0</v>
          </cell>
        </row>
        <row r="1446">
          <cell r="Z1446" t="str">
            <v>ELHJPF5001RE</v>
          </cell>
          <cell r="AA1446" t="str">
            <v/>
          </cell>
          <cell r="AB1446">
            <v>0.2</v>
          </cell>
          <cell r="AC1446">
            <v>0</v>
          </cell>
          <cell r="AD1446">
            <v>1</v>
          </cell>
          <cell r="AE1446" t="str">
            <v>OXL</v>
          </cell>
          <cell r="AF1446">
            <v>2</v>
          </cell>
          <cell r="AG1446" t="str">
            <v>대경</v>
          </cell>
          <cell r="AH1446">
            <v>9</v>
          </cell>
          <cell r="AI1446" t="str">
            <v>09</v>
          </cell>
          <cell r="AJ1446" t="str">
            <v>M</v>
          </cell>
          <cell r="AK1446" t="str">
            <v>IN</v>
          </cell>
          <cell r="AL1446">
            <v>1</v>
          </cell>
          <cell r="AM1446">
            <v>238000</v>
          </cell>
          <cell r="AN1446">
            <v>41971</v>
          </cell>
          <cell r="AO1446">
            <v>48080.808080808078</v>
          </cell>
          <cell r="AP1446">
            <v>0</v>
          </cell>
          <cell r="AQ1446">
            <v>-48080.808080808078</v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>
            <v>0</v>
          </cell>
        </row>
        <row r="1447">
          <cell r="Z1447" t="str">
            <v>ELHJPF5028BK</v>
          </cell>
          <cell r="AA1447" t="str">
            <v/>
          </cell>
          <cell r="AB1447">
            <v>0.2</v>
          </cell>
          <cell r="AC1447">
            <v>0</v>
          </cell>
          <cell r="AD1447">
            <v>1</v>
          </cell>
          <cell r="AE1447" t="str">
            <v>OXS</v>
          </cell>
          <cell r="AF1447">
            <v>2</v>
          </cell>
          <cell r="AG1447" t="str">
            <v>대경</v>
          </cell>
          <cell r="AH1447">
            <v>9</v>
          </cell>
          <cell r="AI1447" t="str">
            <v>09</v>
          </cell>
          <cell r="AJ1447" t="str">
            <v>M</v>
          </cell>
          <cell r="AK1447" t="str">
            <v>IN</v>
          </cell>
          <cell r="AL1447">
            <v>1</v>
          </cell>
          <cell r="AM1447">
            <v>218000</v>
          </cell>
          <cell r="AN1447">
            <v>41971</v>
          </cell>
          <cell r="AO1447">
            <v>44040.404040404042</v>
          </cell>
          <cell r="AP1447">
            <v>0</v>
          </cell>
          <cell r="AQ1447">
            <v>-44040.404040404042</v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>
            <v>0</v>
          </cell>
        </row>
        <row r="1448">
          <cell r="Z1448" t="str">
            <v>ELHJPF5028BK</v>
          </cell>
          <cell r="AA1448" t="str">
            <v/>
          </cell>
          <cell r="AB1448">
            <v>0.2</v>
          </cell>
          <cell r="AC1448">
            <v>0</v>
          </cell>
          <cell r="AD1448">
            <v>1</v>
          </cell>
          <cell r="AE1448" t="str">
            <v>OSS</v>
          </cell>
          <cell r="AF1448">
            <v>2</v>
          </cell>
          <cell r="AG1448" t="str">
            <v>대경</v>
          </cell>
          <cell r="AH1448">
            <v>9</v>
          </cell>
          <cell r="AI1448" t="str">
            <v>09</v>
          </cell>
          <cell r="AJ1448" t="str">
            <v>M</v>
          </cell>
          <cell r="AK1448" t="str">
            <v>IN</v>
          </cell>
          <cell r="AL1448">
            <v>1</v>
          </cell>
          <cell r="AM1448">
            <v>218000</v>
          </cell>
          <cell r="AN1448">
            <v>41971</v>
          </cell>
          <cell r="AO1448">
            <v>44040.404040404042</v>
          </cell>
          <cell r="AP1448">
            <v>0</v>
          </cell>
          <cell r="AQ1448">
            <v>-44040.404040404042</v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>
            <v>0</v>
          </cell>
        </row>
        <row r="1449">
          <cell r="Z1449" t="str">
            <v>ELHJPF5028BK</v>
          </cell>
          <cell r="AA1449" t="str">
            <v/>
          </cell>
          <cell r="AB1449">
            <v>0.2</v>
          </cell>
          <cell r="AC1449">
            <v>0</v>
          </cell>
          <cell r="AD1449">
            <v>1</v>
          </cell>
          <cell r="AE1449" t="str">
            <v>OMM</v>
          </cell>
          <cell r="AF1449">
            <v>2</v>
          </cell>
          <cell r="AG1449" t="str">
            <v>대경</v>
          </cell>
          <cell r="AH1449">
            <v>9</v>
          </cell>
          <cell r="AI1449" t="str">
            <v>09</v>
          </cell>
          <cell r="AJ1449" t="str">
            <v>M</v>
          </cell>
          <cell r="AK1449" t="str">
            <v>IN</v>
          </cell>
          <cell r="AL1449">
            <v>1</v>
          </cell>
          <cell r="AM1449">
            <v>218000</v>
          </cell>
          <cell r="AN1449">
            <v>41971</v>
          </cell>
          <cell r="AO1449">
            <v>44040.404040404042</v>
          </cell>
          <cell r="AP1449">
            <v>0</v>
          </cell>
          <cell r="AQ1449">
            <v>-44040.404040404042</v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>
            <v>0</v>
          </cell>
        </row>
        <row r="1450">
          <cell r="Z1450" t="str">
            <v>ELHJPF5028BK</v>
          </cell>
          <cell r="AA1450" t="str">
            <v/>
          </cell>
          <cell r="AB1450">
            <v>0.2</v>
          </cell>
          <cell r="AC1450">
            <v>0</v>
          </cell>
          <cell r="AD1450">
            <v>1</v>
          </cell>
          <cell r="AE1450" t="str">
            <v>OLL</v>
          </cell>
          <cell r="AF1450">
            <v>2</v>
          </cell>
          <cell r="AG1450" t="str">
            <v>대경</v>
          </cell>
          <cell r="AH1450">
            <v>9</v>
          </cell>
          <cell r="AI1450" t="str">
            <v>09</v>
          </cell>
          <cell r="AJ1450" t="str">
            <v>M</v>
          </cell>
          <cell r="AK1450" t="str">
            <v>IN</v>
          </cell>
          <cell r="AL1450">
            <v>1</v>
          </cell>
          <cell r="AM1450">
            <v>218000</v>
          </cell>
          <cell r="AN1450">
            <v>41971</v>
          </cell>
          <cell r="AO1450">
            <v>44040.404040404042</v>
          </cell>
          <cell r="AP1450">
            <v>0</v>
          </cell>
          <cell r="AQ1450">
            <v>-44040.404040404042</v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>
            <v>0</v>
          </cell>
        </row>
        <row r="1451">
          <cell r="Z1451" t="str">
            <v>ELHJPF5028BK</v>
          </cell>
          <cell r="AA1451" t="str">
            <v/>
          </cell>
          <cell r="AB1451">
            <v>0.2</v>
          </cell>
          <cell r="AC1451">
            <v>0</v>
          </cell>
          <cell r="AD1451">
            <v>1</v>
          </cell>
          <cell r="AE1451" t="str">
            <v>OXL</v>
          </cell>
          <cell r="AF1451">
            <v>2</v>
          </cell>
          <cell r="AG1451" t="str">
            <v>대경</v>
          </cell>
          <cell r="AH1451">
            <v>9</v>
          </cell>
          <cell r="AI1451" t="str">
            <v>09</v>
          </cell>
          <cell r="AJ1451" t="str">
            <v>M</v>
          </cell>
          <cell r="AK1451" t="str">
            <v>IN</v>
          </cell>
          <cell r="AL1451">
            <v>1</v>
          </cell>
          <cell r="AM1451">
            <v>218000</v>
          </cell>
          <cell r="AN1451">
            <v>41971</v>
          </cell>
          <cell r="AO1451">
            <v>44040.404040404042</v>
          </cell>
          <cell r="AP1451">
            <v>0</v>
          </cell>
          <cell r="AQ1451">
            <v>-44040.404040404042</v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>
            <v>0</v>
          </cell>
        </row>
        <row r="1452">
          <cell r="Z1452" t="str">
            <v/>
          </cell>
          <cell r="AA1452" t="str">
            <v>R1</v>
          </cell>
          <cell r="AB1452">
            <v>3.0000000000000004</v>
          </cell>
          <cell r="AC1452">
            <v>0</v>
          </cell>
          <cell r="AD1452">
            <v>1</v>
          </cell>
          <cell r="AI1452" t="str">
            <v/>
          </cell>
          <cell r="AJ1452" t="str">
            <v>M</v>
          </cell>
          <cell r="AL1452" t="str">
            <v/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>
            <v>0</v>
          </cell>
        </row>
        <row r="1453">
          <cell r="Z1453" t="str">
            <v>ELHTHF5017BK</v>
          </cell>
          <cell r="AA1453" t="str">
            <v/>
          </cell>
          <cell r="AB1453">
            <v>0.25</v>
          </cell>
          <cell r="AC1453">
            <v>0</v>
          </cell>
          <cell r="AD1453">
            <v>1</v>
          </cell>
          <cell r="AE1453" t="str">
            <v>OSS</v>
          </cell>
          <cell r="AF1453">
            <v>2</v>
          </cell>
          <cell r="AG1453" t="str">
            <v>아트인드림</v>
          </cell>
          <cell r="AH1453">
            <v>17</v>
          </cell>
          <cell r="AI1453">
            <v>17</v>
          </cell>
          <cell r="AJ1453" t="str">
            <v>M</v>
          </cell>
          <cell r="AK1453" t="str">
            <v>KR</v>
          </cell>
          <cell r="AL1453">
            <v>2</v>
          </cell>
          <cell r="AM1453">
            <v>109000</v>
          </cell>
          <cell r="AN1453">
            <v>41971</v>
          </cell>
          <cell r="AO1453">
            <v>27525.252525252523</v>
          </cell>
          <cell r="AP1453">
            <v>0</v>
          </cell>
          <cell r="AQ1453">
            <v>-27525.252525252523</v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>
            <v>0</v>
          </cell>
        </row>
        <row r="1454">
          <cell r="Z1454" t="str">
            <v>ELHTHF5017BK</v>
          </cell>
          <cell r="AA1454" t="str">
            <v/>
          </cell>
          <cell r="AB1454">
            <v>0.25</v>
          </cell>
          <cell r="AC1454">
            <v>0</v>
          </cell>
          <cell r="AD1454">
            <v>1</v>
          </cell>
          <cell r="AE1454" t="str">
            <v>OMM</v>
          </cell>
          <cell r="AF1454">
            <v>2</v>
          </cell>
          <cell r="AG1454" t="str">
            <v>아트인드림</v>
          </cell>
          <cell r="AH1454">
            <v>17</v>
          </cell>
          <cell r="AI1454">
            <v>17</v>
          </cell>
          <cell r="AJ1454" t="str">
            <v>M</v>
          </cell>
          <cell r="AK1454" t="str">
            <v>KR</v>
          </cell>
          <cell r="AL1454">
            <v>2</v>
          </cell>
          <cell r="AM1454">
            <v>109000</v>
          </cell>
          <cell r="AN1454">
            <v>41971</v>
          </cell>
          <cell r="AO1454">
            <v>27525.252525252523</v>
          </cell>
          <cell r="AP1454">
            <v>0</v>
          </cell>
          <cell r="AQ1454">
            <v>-27525.252525252523</v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>
            <v>0</v>
          </cell>
        </row>
        <row r="1455">
          <cell r="Z1455" t="str">
            <v>ELHTHF5017BK</v>
          </cell>
          <cell r="AA1455" t="str">
            <v/>
          </cell>
          <cell r="AB1455">
            <v>0.25</v>
          </cell>
          <cell r="AC1455">
            <v>0</v>
          </cell>
          <cell r="AD1455">
            <v>1</v>
          </cell>
          <cell r="AE1455" t="str">
            <v>OLL</v>
          </cell>
          <cell r="AF1455">
            <v>2</v>
          </cell>
          <cell r="AG1455" t="str">
            <v>아트인드림</v>
          </cell>
          <cell r="AH1455">
            <v>17</v>
          </cell>
          <cell r="AI1455">
            <v>17</v>
          </cell>
          <cell r="AJ1455" t="str">
            <v>M</v>
          </cell>
          <cell r="AK1455" t="str">
            <v>KR</v>
          </cell>
          <cell r="AL1455">
            <v>2</v>
          </cell>
          <cell r="AM1455">
            <v>109000</v>
          </cell>
          <cell r="AN1455">
            <v>41971</v>
          </cell>
          <cell r="AO1455">
            <v>27525.252525252523</v>
          </cell>
          <cell r="AP1455">
            <v>0</v>
          </cell>
          <cell r="AQ1455">
            <v>-27525.252525252523</v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>
            <v>0</v>
          </cell>
        </row>
        <row r="1456">
          <cell r="Z1456" t="str">
            <v>ELHTHF5017BK</v>
          </cell>
          <cell r="AA1456" t="str">
            <v/>
          </cell>
          <cell r="AB1456">
            <v>0.25</v>
          </cell>
          <cell r="AC1456">
            <v>0</v>
          </cell>
          <cell r="AD1456">
            <v>1</v>
          </cell>
          <cell r="AE1456" t="str">
            <v>OXL</v>
          </cell>
          <cell r="AF1456">
            <v>2</v>
          </cell>
          <cell r="AG1456" t="str">
            <v>아트인드림</v>
          </cell>
          <cell r="AH1456">
            <v>17</v>
          </cell>
          <cell r="AI1456">
            <v>17</v>
          </cell>
          <cell r="AJ1456" t="str">
            <v>M</v>
          </cell>
          <cell r="AK1456" t="str">
            <v>KR</v>
          </cell>
          <cell r="AL1456">
            <v>2</v>
          </cell>
          <cell r="AM1456">
            <v>109000</v>
          </cell>
          <cell r="AN1456">
            <v>41971</v>
          </cell>
          <cell r="AO1456">
            <v>27525.252525252523</v>
          </cell>
          <cell r="AP1456">
            <v>0</v>
          </cell>
          <cell r="AQ1456">
            <v>-27525.252525252523</v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>
            <v>0</v>
          </cell>
        </row>
        <row r="1457">
          <cell r="Z1457" t="str">
            <v>ELHTHF5017RE</v>
          </cell>
          <cell r="AA1457" t="str">
            <v/>
          </cell>
          <cell r="AB1457">
            <v>0.25</v>
          </cell>
          <cell r="AC1457">
            <v>0</v>
          </cell>
          <cell r="AD1457">
            <v>1</v>
          </cell>
          <cell r="AE1457" t="str">
            <v>OXS</v>
          </cell>
          <cell r="AF1457">
            <v>2</v>
          </cell>
          <cell r="AG1457" t="str">
            <v>아트인드림</v>
          </cell>
          <cell r="AH1457">
            <v>17</v>
          </cell>
          <cell r="AI1457">
            <v>17</v>
          </cell>
          <cell r="AJ1457" t="str">
            <v>M</v>
          </cell>
          <cell r="AK1457" t="str">
            <v>KR</v>
          </cell>
          <cell r="AL1457">
            <v>2</v>
          </cell>
          <cell r="AM1457">
            <v>109000</v>
          </cell>
          <cell r="AN1457">
            <v>41971</v>
          </cell>
          <cell r="AO1457">
            <v>27525.252525252523</v>
          </cell>
          <cell r="AP1457">
            <v>0</v>
          </cell>
          <cell r="AQ1457">
            <v>-27525.252525252523</v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>
            <v>0</v>
          </cell>
        </row>
        <row r="1458">
          <cell r="Z1458" t="str">
            <v>ELHTHF5017RE</v>
          </cell>
          <cell r="AA1458" t="str">
            <v/>
          </cell>
          <cell r="AB1458">
            <v>0.25</v>
          </cell>
          <cell r="AC1458">
            <v>0</v>
          </cell>
          <cell r="AD1458">
            <v>1</v>
          </cell>
          <cell r="AE1458" t="str">
            <v>OSS</v>
          </cell>
          <cell r="AF1458">
            <v>2</v>
          </cell>
          <cell r="AG1458" t="str">
            <v>아트인드림</v>
          </cell>
          <cell r="AH1458">
            <v>17</v>
          </cell>
          <cell r="AI1458">
            <v>17</v>
          </cell>
          <cell r="AJ1458" t="str">
            <v>M</v>
          </cell>
          <cell r="AK1458" t="str">
            <v>KR</v>
          </cell>
          <cell r="AL1458">
            <v>2</v>
          </cell>
          <cell r="AM1458">
            <v>109000</v>
          </cell>
          <cell r="AN1458">
            <v>41971</v>
          </cell>
          <cell r="AO1458">
            <v>27525.252525252523</v>
          </cell>
          <cell r="AP1458">
            <v>0</v>
          </cell>
          <cell r="AQ1458">
            <v>-27525.252525252523</v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>
            <v>0</v>
          </cell>
        </row>
        <row r="1459">
          <cell r="Z1459" t="str">
            <v>ELHTHF5017RE</v>
          </cell>
          <cell r="AA1459" t="str">
            <v/>
          </cell>
          <cell r="AB1459">
            <v>0.25</v>
          </cell>
          <cell r="AC1459">
            <v>0</v>
          </cell>
          <cell r="AD1459">
            <v>1</v>
          </cell>
          <cell r="AE1459" t="str">
            <v>OMM</v>
          </cell>
          <cell r="AF1459">
            <v>2</v>
          </cell>
          <cell r="AG1459" t="str">
            <v>아트인드림</v>
          </cell>
          <cell r="AH1459">
            <v>17</v>
          </cell>
          <cell r="AI1459">
            <v>17</v>
          </cell>
          <cell r="AJ1459" t="str">
            <v>M</v>
          </cell>
          <cell r="AK1459" t="str">
            <v>KR</v>
          </cell>
          <cell r="AL1459">
            <v>2</v>
          </cell>
          <cell r="AM1459">
            <v>109000</v>
          </cell>
          <cell r="AN1459">
            <v>41971</v>
          </cell>
          <cell r="AO1459">
            <v>27525.252525252523</v>
          </cell>
          <cell r="AP1459">
            <v>0</v>
          </cell>
          <cell r="AQ1459">
            <v>-27525.252525252523</v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>
            <v>0</v>
          </cell>
        </row>
        <row r="1460">
          <cell r="Z1460" t="str">
            <v>ELHTHF5017RE</v>
          </cell>
          <cell r="AA1460" t="str">
            <v/>
          </cell>
          <cell r="AB1460">
            <v>0.25</v>
          </cell>
          <cell r="AC1460">
            <v>0</v>
          </cell>
          <cell r="AD1460">
            <v>1</v>
          </cell>
          <cell r="AE1460" t="str">
            <v>OLL</v>
          </cell>
          <cell r="AF1460">
            <v>2</v>
          </cell>
          <cell r="AG1460" t="str">
            <v>아트인드림</v>
          </cell>
          <cell r="AH1460">
            <v>17</v>
          </cell>
          <cell r="AI1460">
            <v>17</v>
          </cell>
          <cell r="AJ1460" t="str">
            <v>M</v>
          </cell>
          <cell r="AK1460" t="str">
            <v>KR</v>
          </cell>
          <cell r="AL1460">
            <v>2</v>
          </cell>
          <cell r="AM1460">
            <v>109000</v>
          </cell>
          <cell r="AN1460">
            <v>41971</v>
          </cell>
          <cell r="AO1460">
            <v>27525.252525252523</v>
          </cell>
          <cell r="AP1460">
            <v>0</v>
          </cell>
          <cell r="AQ1460">
            <v>-27525.252525252523</v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>
            <v>0</v>
          </cell>
        </row>
        <row r="1461">
          <cell r="Z1461" t="str">
            <v/>
          </cell>
          <cell r="AA1461" t="str">
            <v>R1</v>
          </cell>
          <cell r="AB1461">
            <v>2</v>
          </cell>
          <cell r="AC1461">
            <v>0</v>
          </cell>
          <cell r="AD1461">
            <v>1</v>
          </cell>
          <cell r="AI1461" t="str">
            <v/>
          </cell>
          <cell r="AJ1461" t="str">
            <v>M</v>
          </cell>
          <cell r="AL1461" t="str">
            <v/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>
            <v>0</v>
          </cell>
        </row>
        <row r="1462">
          <cell r="Z1462" t="str">
            <v>ELHSNF3001BK</v>
          </cell>
          <cell r="AA1462" t="str">
            <v/>
          </cell>
          <cell r="AB1462">
            <v>1</v>
          </cell>
          <cell r="AC1462">
            <v>0</v>
          </cell>
          <cell r="AD1462">
            <v>1</v>
          </cell>
          <cell r="AE1462" t="str">
            <v>FRE</v>
          </cell>
          <cell r="AF1462">
            <v>10</v>
          </cell>
          <cell r="AG1462" t="str">
            <v>성진</v>
          </cell>
          <cell r="AH1462">
            <v>20</v>
          </cell>
          <cell r="AI1462">
            <v>20</v>
          </cell>
          <cell r="AJ1462" t="str">
            <v>M</v>
          </cell>
          <cell r="AK1462" t="str">
            <v>VT</v>
          </cell>
          <cell r="AL1462">
            <v>1</v>
          </cell>
          <cell r="AM1462">
            <v>45000</v>
          </cell>
          <cell r="AN1462">
            <v>41971</v>
          </cell>
          <cell r="AO1462">
            <v>6818.1818181818171</v>
          </cell>
          <cell r="AP1462">
            <v>0</v>
          </cell>
          <cell r="AQ1462">
            <v>-6818.1818181818171</v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>
            <v>0</v>
          </cell>
        </row>
        <row r="1463">
          <cell r="Z1463" t="str">
            <v>ELHSNF5003RE</v>
          </cell>
          <cell r="AA1463" t="str">
            <v/>
          </cell>
          <cell r="AB1463">
            <v>1</v>
          </cell>
          <cell r="AC1463">
            <v>0</v>
          </cell>
          <cell r="AD1463">
            <v>1</v>
          </cell>
          <cell r="AE1463" t="str">
            <v>FRE</v>
          </cell>
          <cell r="AF1463">
            <v>5</v>
          </cell>
          <cell r="AG1463" t="str">
            <v>성진</v>
          </cell>
          <cell r="AH1463">
            <v>20</v>
          </cell>
          <cell r="AI1463">
            <v>20</v>
          </cell>
          <cell r="AJ1463" t="str">
            <v>M</v>
          </cell>
          <cell r="AK1463" t="str">
            <v>BG</v>
          </cell>
          <cell r="AL1463">
            <v>1</v>
          </cell>
          <cell r="AM1463">
            <v>49000</v>
          </cell>
          <cell r="AN1463">
            <v>41971</v>
          </cell>
          <cell r="AO1463">
            <v>7424.242424242424</v>
          </cell>
          <cell r="AP1463">
            <v>0</v>
          </cell>
          <cell r="AQ1463">
            <v>-7424.242424242424</v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>
            <v>0</v>
          </cell>
        </row>
        <row r="1464">
          <cell r="Z1464" t="str">
            <v/>
          </cell>
          <cell r="AA1464" t="str">
            <v>R1</v>
          </cell>
          <cell r="AB1464">
            <v>2</v>
          </cell>
          <cell r="AC1464">
            <v>0</v>
          </cell>
          <cell r="AD1464">
            <v>1</v>
          </cell>
          <cell r="AI1464" t="str">
            <v/>
          </cell>
          <cell r="AJ1464" t="str">
            <v>M</v>
          </cell>
          <cell r="AL1464" t="str">
            <v/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>
            <v>0</v>
          </cell>
        </row>
        <row r="1465">
          <cell r="Z1465" t="str">
            <v>ELHSNF5028GY</v>
          </cell>
          <cell r="AA1465" t="str">
            <v/>
          </cell>
          <cell r="AB1465">
            <v>1</v>
          </cell>
          <cell r="AC1465">
            <v>0</v>
          </cell>
          <cell r="AD1465">
            <v>1</v>
          </cell>
          <cell r="AE1465" t="str">
            <v>FRE</v>
          </cell>
          <cell r="AF1465">
            <v>15</v>
          </cell>
          <cell r="AG1465" t="str">
            <v>동일모자</v>
          </cell>
          <cell r="AH1465">
            <v>32</v>
          </cell>
          <cell r="AI1465">
            <v>32</v>
          </cell>
          <cell r="AJ1465" t="str">
            <v>M</v>
          </cell>
          <cell r="AK1465" t="str">
            <v>CN</v>
          </cell>
          <cell r="AL1465">
            <v>1</v>
          </cell>
          <cell r="AM1465">
            <v>45000</v>
          </cell>
          <cell r="AN1465">
            <v>41971</v>
          </cell>
          <cell r="AO1465">
            <v>6818.1818181818171</v>
          </cell>
          <cell r="AP1465">
            <v>0</v>
          </cell>
          <cell r="AQ1465">
            <v>-6818.1818181818171</v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>
            <v>0</v>
          </cell>
        </row>
        <row r="1466">
          <cell r="Z1466" t="str">
            <v/>
          </cell>
          <cell r="AA1466" t="str">
            <v>R1</v>
          </cell>
          <cell r="AB1466">
            <v>1</v>
          </cell>
          <cell r="AC1466">
            <v>0</v>
          </cell>
          <cell r="AD1466">
            <v>1</v>
          </cell>
          <cell r="AI1466" t="str">
            <v/>
          </cell>
          <cell r="AJ1466" t="str">
            <v>M</v>
          </cell>
          <cell r="AL1466" t="str">
            <v/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>
            <v>0</v>
          </cell>
        </row>
        <row r="1467">
          <cell r="Z1467" t="str">
            <v>ELHTPF5301NY</v>
          </cell>
          <cell r="AA1467" t="str">
            <v>R1</v>
          </cell>
          <cell r="AB1467">
            <v>1</v>
          </cell>
          <cell r="AC1467">
            <v>0</v>
          </cell>
          <cell r="AD1467">
            <v>1</v>
          </cell>
          <cell r="AE1467" t="str">
            <v>FRE</v>
          </cell>
          <cell r="AF1467">
            <v>10</v>
          </cell>
          <cell r="AG1467" t="str">
            <v>FOREMOST</v>
          </cell>
          <cell r="AH1467">
            <v>44</v>
          </cell>
          <cell r="AI1467">
            <v>44</v>
          </cell>
          <cell r="AJ1467" t="str">
            <v>M</v>
          </cell>
          <cell r="AK1467" t="str">
            <v>CN</v>
          </cell>
          <cell r="AL1467">
            <v>1</v>
          </cell>
          <cell r="AM1467">
            <v>59000</v>
          </cell>
          <cell r="AN1467">
            <v>41971</v>
          </cell>
          <cell r="AO1467">
            <v>8939.3939393939381</v>
          </cell>
          <cell r="AP1467">
            <v>0</v>
          </cell>
          <cell r="AQ1467">
            <v>-8939.3939393939381</v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>
            <v>0</v>
          </cell>
        </row>
        <row r="1468">
          <cell r="Z1468" t="str">
            <v/>
          </cell>
          <cell r="AA1468" t="str">
            <v>R1</v>
          </cell>
          <cell r="AB1468">
            <v>1</v>
          </cell>
          <cell r="AC1468">
            <v>0</v>
          </cell>
          <cell r="AD1468">
            <v>1</v>
          </cell>
          <cell r="AI1468" t="str">
            <v/>
          </cell>
          <cell r="AJ1468" t="str">
            <v>M</v>
          </cell>
          <cell r="AL1468" t="str">
            <v/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>
            <v>0</v>
          </cell>
        </row>
        <row r="1469">
          <cell r="Z1469" t="str">
            <v>HCHMIF3007BK</v>
          </cell>
          <cell r="AA1469" t="str">
            <v/>
          </cell>
          <cell r="AB1469">
            <v>1</v>
          </cell>
          <cell r="AC1469">
            <v>0</v>
          </cell>
          <cell r="AD1469">
            <v>1</v>
          </cell>
          <cell r="AE1469" t="str">
            <v>FRE</v>
          </cell>
          <cell r="AF1469">
            <v>5</v>
          </cell>
          <cell r="AG1469" t="str">
            <v>동일모자</v>
          </cell>
          <cell r="AH1469">
            <v>33</v>
          </cell>
          <cell r="AI1469">
            <v>33</v>
          </cell>
          <cell r="AJ1469" t="str">
            <v>M</v>
          </cell>
          <cell r="AK1469" t="str">
            <v>CN</v>
          </cell>
          <cell r="AL1469">
            <v>1</v>
          </cell>
          <cell r="AM1469">
            <v>49000</v>
          </cell>
          <cell r="AN1469">
            <v>41971</v>
          </cell>
          <cell r="AO1469">
            <v>7424.242424242424</v>
          </cell>
          <cell r="AP1469">
            <v>0</v>
          </cell>
          <cell r="AQ1469">
            <v>-7424.242424242424</v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>
            <v>0</v>
          </cell>
        </row>
        <row r="1470">
          <cell r="Z1470" t="str">
            <v>HCHMIF3306KH</v>
          </cell>
          <cell r="AA1470" t="str">
            <v>R1</v>
          </cell>
          <cell r="AB1470">
            <v>1</v>
          </cell>
          <cell r="AC1470">
            <v>0</v>
          </cell>
          <cell r="AD1470">
            <v>1</v>
          </cell>
          <cell r="AE1470" t="str">
            <v>FRE</v>
          </cell>
          <cell r="AF1470">
            <v>5</v>
          </cell>
          <cell r="AG1470" t="str">
            <v>동일모자</v>
          </cell>
          <cell r="AH1470">
            <v>33</v>
          </cell>
          <cell r="AI1470">
            <v>33</v>
          </cell>
          <cell r="AJ1470" t="str">
            <v>M</v>
          </cell>
          <cell r="AK1470" t="str">
            <v>CN</v>
          </cell>
          <cell r="AL1470">
            <v>1</v>
          </cell>
          <cell r="AM1470">
            <v>55000</v>
          </cell>
          <cell r="AN1470">
            <v>41971</v>
          </cell>
          <cell r="AO1470">
            <v>8333.3333333333321</v>
          </cell>
          <cell r="AP1470">
            <v>0</v>
          </cell>
          <cell r="AQ1470">
            <v>-8333.3333333333321</v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>
            <v>0</v>
          </cell>
        </row>
        <row r="1471">
          <cell r="Z1471" t="str">
            <v/>
          </cell>
          <cell r="AA1471" t="str">
            <v>R1</v>
          </cell>
          <cell r="AB1471">
            <v>2</v>
          </cell>
          <cell r="AC1471">
            <v>0</v>
          </cell>
          <cell r="AD1471">
            <v>1</v>
          </cell>
          <cell r="AI1471" t="str">
            <v/>
          </cell>
          <cell r="AJ1471" t="str">
            <v>M</v>
          </cell>
          <cell r="AL1471" t="str">
            <v/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>
            <v>0</v>
          </cell>
        </row>
        <row r="1472">
          <cell r="Z1472" t="str">
            <v>HCHMIF3010BK</v>
          </cell>
          <cell r="AA1472" t="str">
            <v/>
          </cell>
          <cell r="AB1472">
            <v>1</v>
          </cell>
          <cell r="AC1472">
            <v>0</v>
          </cell>
          <cell r="AD1472">
            <v>1</v>
          </cell>
          <cell r="AE1472" t="str">
            <v>FRE</v>
          </cell>
          <cell r="AF1472">
            <v>5</v>
          </cell>
          <cell r="AG1472" t="str">
            <v>FOREMOST</v>
          </cell>
          <cell r="AH1472">
            <v>45</v>
          </cell>
          <cell r="AI1472">
            <v>45</v>
          </cell>
          <cell r="AJ1472" t="str">
            <v>M</v>
          </cell>
          <cell r="AK1472" t="str">
            <v>CN</v>
          </cell>
          <cell r="AL1472">
            <v>1</v>
          </cell>
          <cell r="AM1472">
            <v>45000</v>
          </cell>
          <cell r="AN1472">
            <v>41971</v>
          </cell>
          <cell r="AO1472">
            <v>6818.1818181818171</v>
          </cell>
          <cell r="AP1472">
            <v>0</v>
          </cell>
          <cell r="AQ1472">
            <v>-6818.1818181818171</v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>
            <v>0</v>
          </cell>
        </row>
        <row r="1473">
          <cell r="Z1473" t="str">
            <v>HCHMIF3210BK</v>
          </cell>
          <cell r="AA1473" t="str">
            <v>R1</v>
          </cell>
          <cell r="AB1473">
            <v>1</v>
          </cell>
          <cell r="AC1473">
            <v>0</v>
          </cell>
          <cell r="AD1473">
            <v>1</v>
          </cell>
          <cell r="AE1473" t="str">
            <v>FRE</v>
          </cell>
          <cell r="AF1473">
            <v>5</v>
          </cell>
          <cell r="AG1473" t="str">
            <v>FOREMOST</v>
          </cell>
          <cell r="AH1473">
            <v>45</v>
          </cell>
          <cell r="AI1473">
            <v>45</v>
          </cell>
          <cell r="AJ1473" t="str">
            <v>M</v>
          </cell>
          <cell r="AK1473" t="str">
            <v>CN</v>
          </cell>
          <cell r="AL1473">
            <v>1</v>
          </cell>
          <cell r="AM1473">
            <v>53000</v>
          </cell>
          <cell r="AN1473">
            <v>41971</v>
          </cell>
          <cell r="AO1473">
            <v>8030.3030303030291</v>
          </cell>
          <cell r="AP1473">
            <v>0</v>
          </cell>
          <cell r="AQ1473">
            <v>-8030.3030303030291</v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>
            <v>0</v>
          </cell>
        </row>
        <row r="1474">
          <cell r="Z1474" t="str">
            <v/>
          </cell>
          <cell r="AA1474" t="str">
            <v>R1</v>
          </cell>
          <cell r="AB1474">
            <v>2</v>
          </cell>
          <cell r="AC1474">
            <v>0</v>
          </cell>
          <cell r="AD1474">
            <v>1</v>
          </cell>
          <cell r="AI1474" t="str">
            <v/>
          </cell>
          <cell r="AJ1474" t="str">
            <v>M</v>
          </cell>
          <cell r="AL1474" t="str">
            <v/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>
            <v>0</v>
          </cell>
        </row>
        <row r="1475">
          <cell r="Z1475" t="str">
            <v>MGHSNF3001BK</v>
          </cell>
          <cell r="AA1475" t="str">
            <v/>
          </cell>
          <cell r="AB1475">
            <v>1</v>
          </cell>
          <cell r="AC1475">
            <v>0</v>
          </cell>
          <cell r="AD1475">
            <v>1</v>
          </cell>
          <cell r="AE1475" t="str">
            <v>FRE</v>
          </cell>
          <cell r="AF1475">
            <v>5</v>
          </cell>
          <cell r="AG1475" t="str">
            <v>캡보이2</v>
          </cell>
          <cell r="AH1475">
            <v>5</v>
          </cell>
          <cell r="AI1475" t="str">
            <v>05</v>
          </cell>
          <cell r="AJ1475" t="str">
            <v>M</v>
          </cell>
          <cell r="AK1475" t="str">
            <v>VT</v>
          </cell>
          <cell r="AL1475">
            <v>1</v>
          </cell>
          <cell r="AM1475">
            <v>45000</v>
          </cell>
          <cell r="AN1475">
            <v>41971</v>
          </cell>
          <cell r="AO1475">
            <v>8181.8181818181811</v>
          </cell>
          <cell r="AP1475">
            <v>0</v>
          </cell>
          <cell r="AQ1475">
            <v>-8181.8181818181811</v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>
            <v>0</v>
          </cell>
        </row>
        <row r="1476">
          <cell r="Z1476" t="str">
            <v>MGHSNF3004GY</v>
          </cell>
          <cell r="AA1476" t="str">
            <v/>
          </cell>
          <cell r="AB1476">
            <v>1</v>
          </cell>
          <cell r="AC1476">
            <v>0</v>
          </cell>
          <cell r="AD1476">
            <v>1</v>
          </cell>
          <cell r="AE1476" t="str">
            <v>FRE</v>
          </cell>
          <cell r="AF1476">
            <v>7</v>
          </cell>
          <cell r="AG1476" t="str">
            <v>캡보이2</v>
          </cell>
          <cell r="AH1476">
            <v>5</v>
          </cell>
          <cell r="AI1476" t="str">
            <v>05</v>
          </cell>
          <cell r="AJ1476" t="str">
            <v>M</v>
          </cell>
          <cell r="AK1476" t="str">
            <v>VT</v>
          </cell>
          <cell r="AL1476">
            <v>1</v>
          </cell>
          <cell r="AM1476">
            <v>45000</v>
          </cell>
          <cell r="AN1476">
            <v>41971</v>
          </cell>
          <cell r="AO1476">
            <v>8181.8181818181811</v>
          </cell>
          <cell r="AP1476">
            <v>0</v>
          </cell>
          <cell r="AQ1476">
            <v>-8181.8181818181811</v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>
            <v>0</v>
          </cell>
        </row>
        <row r="1477">
          <cell r="Z1477" t="str">
            <v/>
          </cell>
          <cell r="AA1477" t="str">
            <v>R1</v>
          </cell>
          <cell r="AB1477">
            <v>2</v>
          </cell>
          <cell r="AC1477">
            <v>0</v>
          </cell>
          <cell r="AD1477">
            <v>1</v>
          </cell>
          <cell r="AI1477" t="str">
            <v/>
          </cell>
          <cell r="AJ1477" t="str">
            <v>M</v>
          </cell>
          <cell r="AL1477" t="str">
            <v/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>
            <v>0</v>
          </cell>
        </row>
        <row r="1478">
          <cell r="Z1478" t="str">
            <v>MGHSNF3016NY</v>
          </cell>
          <cell r="AA1478" t="str">
            <v/>
          </cell>
          <cell r="AB1478">
            <v>1</v>
          </cell>
          <cell r="AC1478">
            <v>0</v>
          </cell>
          <cell r="AD1478">
            <v>1</v>
          </cell>
          <cell r="AE1478" t="str">
            <v>FRE</v>
          </cell>
          <cell r="AF1478">
            <v>5</v>
          </cell>
          <cell r="AG1478" t="str">
            <v>J&amp;F</v>
          </cell>
          <cell r="AH1478">
            <v>2</v>
          </cell>
          <cell r="AI1478" t="str">
            <v>02</v>
          </cell>
          <cell r="AJ1478" t="str">
            <v>M</v>
          </cell>
          <cell r="AK1478" t="str">
            <v>CN</v>
          </cell>
          <cell r="AL1478">
            <v>1</v>
          </cell>
          <cell r="AM1478">
            <v>45000</v>
          </cell>
          <cell r="AN1478">
            <v>41971</v>
          </cell>
          <cell r="AO1478">
            <v>4545.454545454545</v>
          </cell>
          <cell r="AP1478">
            <v>0</v>
          </cell>
          <cell r="AQ1478">
            <v>-4545.454545454545</v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>
            <v>0</v>
          </cell>
        </row>
        <row r="1479">
          <cell r="Z1479" t="str">
            <v/>
          </cell>
          <cell r="AA1479" t="str">
            <v>R1</v>
          </cell>
          <cell r="AB1479">
            <v>1</v>
          </cell>
          <cell r="AC1479">
            <v>0</v>
          </cell>
          <cell r="AD1479">
            <v>1</v>
          </cell>
          <cell r="AI1479" t="str">
            <v/>
          </cell>
          <cell r="AJ1479" t="str">
            <v>M</v>
          </cell>
          <cell r="AL1479" t="str">
            <v/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>
            <v>0</v>
          </cell>
        </row>
        <row r="1480">
          <cell r="Z1480" t="str">
            <v>NOHERF5004BK</v>
          </cell>
          <cell r="AA1480" t="str">
            <v/>
          </cell>
          <cell r="AB1480">
            <v>1</v>
          </cell>
          <cell r="AC1480">
            <v>0</v>
          </cell>
          <cell r="AD1480">
            <v>1</v>
          </cell>
          <cell r="AE1480" t="str">
            <v>FRE</v>
          </cell>
          <cell r="AF1480">
            <v>5</v>
          </cell>
          <cell r="AG1480" t="str">
            <v>FOREMOST</v>
          </cell>
          <cell r="AH1480">
            <v>46</v>
          </cell>
          <cell r="AI1480">
            <v>46</v>
          </cell>
          <cell r="AJ1480" t="str">
            <v>M</v>
          </cell>
          <cell r="AK1480" t="str">
            <v>CN</v>
          </cell>
          <cell r="AL1480">
            <v>1</v>
          </cell>
          <cell r="AM1480">
            <v>69000</v>
          </cell>
          <cell r="AN1480">
            <v>41971</v>
          </cell>
          <cell r="AO1480">
            <v>10454.545454545454</v>
          </cell>
          <cell r="AP1480">
            <v>0</v>
          </cell>
          <cell r="AQ1480">
            <v>-10454.545454545454</v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>
            <v>0</v>
          </cell>
        </row>
        <row r="1481">
          <cell r="Z1481" t="str">
            <v>NOHERF5004RE</v>
          </cell>
          <cell r="AA1481" t="str">
            <v/>
          </cell>
          <cell r="AB1481">
            <v>1</v>
          </cell>
          <cell r="AC1481">
            <v>0</v>
          </cell>
          <cell r="AD1481">
            <v>1</v>
          </cell>
          <cell r="AE1481" t="str">
            <v>FRE</v>
          </cell>
          <cell r="AF1481">
            <v>5</v>
          </cell>
          <cell r="AG1481" t="str">
            <v>FOREMOST</v>
          </cell>
          <cell r="AH1481">
            <v>46</v>
          </cell>
          <cell r="AI1481">
            <v>46</v>
          </cell>
          <cell r="AJ1481" t="str">
            <v>M</v>
          </cell>
          <cell r="AK1481" t="str">
            <v>CN</v>
          </cell>
          <cell r="AL1481">
            <v>1</v>
          </cell>
          <cell r="AM1481">
            <v>69000</v>
          </cell>
          <cell r="AN1481">
            <v>41971</v>
          </cell>
          <cell r="AO1481">
            <v>10454.545454545454</v>
          </cell>
          <cell r="AP1481">
            <v>0</v>
          </cell>
          <cell r="AQ1481">
            <v>-10454.545454545454</v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>
            <v>0</v>
          </cell>
        </row>
        <row r="1482">
          <cell r="Z1482" t="str">
            <v/>
          </cell>
          <cell r="AA1482" t="str">
            <v>R1</v>
          </cell>
          <cell r="AB1482">
            <v>2</v>
          </cell>
          <cell r="AC1482">
            <v>0</v>
          </cell>
          <cell r="AD1482">
            <v>1</v>
          </cell>
          <cell r="AI1482" t="str">
            <v/>
          </cell>
          <cell r="AJ1482" t="str">
            <v>M</v>
          </cell>
          <cell r="AL1482" t="str">
            <v/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>
            <v>0</v>
          </cell>
        </row>
        <row r="1483">
          <cell r="Z1483" t="str">
            <v>PLHUMF3407BK</v>
          </cell>
          <cell r="AA1483" t="str">
            <v>R1</v>
          </cell>
          <cell r="AB1483">
            <v>1</v>
          </cell>
          <cell r="AC1483">
            <v>0</v>
          </cell>
          <cell r="AD1483">
            <v>1</v>
          </cell>
          <cell r="AE1483" t="str">
            <v>FRE</v>
          </cell>
          <cell r="AF1483">
            <v>7</v>
          </cell>
          <cell r="AG1483" t="str">
            <v>성진</v>
          </cell>
          <cell r="AH1483">
            <v>21</v>
          </cell>
          <cell r="AI1483">
            <v>21</v>
          </cell>
          <cell r="AJ1483" t="str">
            <v>M</v>
          </cell>
          <cell r="AK1483" t="str">
            <v>CN</v>
          </cell>
          <cell r="AL1483">
            <v>1</v>
          </cell>
          <cell r="AM1483">
            <v>59000</v>
          </cell>
          <cell r="AN1483">
            <v>41971</v>
          </cell>
          <cell r="AO1483">
            <v>8939.3939393939381</v>
          </cell>
          <cell r="AP1483">
            <v>0</v>
          </cell>
          <cell r="AQ1483">
            <v>-8939.3939393939381</v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>
            <v>0</v>
          </cell>
        </row>
        <row r="1484">
          <cell r="Z1484" t="str">
            <v>PLHUMF3409BK</v>
          </cell>
          <cell r="AA1484" t="str">
            <v>R1</v>
          </cell>
          <cell r="AB1484">
            <v>1</v>
          </cell>
          <cell r="AC1484">
            <v>0</v>
          </cell>
          <cell r="AD1484">
            <v>1</v>
          </cell>
          <cell r="AE1484" t="str">
            <v>FRE</v>
          </cell>
          <cell r="AF1484">
            <v>5</v>
          </cell>
          <cell r="AG1484" t="str">
            <v>성진</v>
          </cell>
          <cell r="AH1484">
            <v>21</v>
          </cell>
          <cell r="AI1484">
            <v>21</v>
          </cell>
          <cell r="AJ1484" t="str">
            <v>M</v>
          </cell>
          <cell r="AK1484" t="str">
            <v>CN</v>
          </cell>
          <cell r="AL1484">
            <v>1</v>
          </cell>
          <cell r="AM1484">
            <v>59000</v>
          </cell>
          <cell r="AN1484">
            <v>41971</v>
          </cell>
          <cell r="AO1484">
            <v>8939.3939393939381</v>
          </cell>
          <cell r="AP1484">
            <v>0</v>
          </cell>
          <cell r="AQ1484">
            <v>-8939.3939393939381</v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>
            <v>0</v>
          </cell>
        </row>
        <row r="1485">
          <cell r="Z1485" t="str">
            <v>PLHUMF3411BK</v>
          </cell>
          <cell r="AA1485" t="str">
            <v>R1</v>
          </cell>
          <cell r="AB1485">
            <v>1</v>
          </cell>
          <cell r="AC1485">
            <v>0</v>
          </cell>
          <cell r="AD1485">
            <v>1</v>
          </cell>
          <cell r="AE1485" t="str">
            <v>FRE</v>
          </cell>
          <cell r="AF1485">
            <v>7</v>
          </cell>
          <cell r="AG1485" t="str">
            <v>성진</v>
          </cell>
          <cell r="AH1485">
            <v>21</v>
          </cell>
          <cell r="AI1485">
            <v>21</v>
          </cell>
          <cell r="AJ1485" t="str">
            <v>M</v>
          </cell>
          <cell r="AK1485" t="str">
            <v>CN</v>
          </cell>
          <cell r="AL1485">
            <v>1</v>
          </cell>
          <cell r="AM1485">
            <v>59000</v>
          </cell>
          <cell r="AN1485">
            <v>41971</v>
          </cell>
          <cell r="AO1485">
            <v>8939.3939393939381</v>
          </cell>
          <cell r="AP1485">
            <v>0</v>
          </cell>
          <cell r="AQ1485">
            <v>-8939.3939393939381</v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>
            <v>0</v>
          </cell>
        </row>
        <row r="1486">
          <cell r="Z1486" t="str">
            <v>PLHUMF5001BK</v>
          </cell>
          <cell r="AA1486" t="str">
            <v/>
          </cell>
          <cell r="AB1486">
            <v>1</v>
          </cell>
          <cell r="AC1486">
            <v>0</v>
          </cell>
          <cell r="AD1486">
            <v>1</v>
          </cell>
          <cell r="AE1486" t="str">
            <v>FRE</v>
          </cell>
          <cell r="AF1486">
            <v>5</v>
          </cell>
          <cell r="AG1486" t="str">
            <v>성진</v>
          </cell>
          <cell r="AH1486">
            <v>21</v>
          </cell>
          <cell r="AI1486">
            <v>21</v>
          </cell>
          <cell r="AJ1486" t="str">
            <v>M</v>
          </cell>
          <cell r="AK1486" t="str">
            <v>CN</v>
          </cell>
          <cell r="AL1486">
            <v>1</v>
          </cell>
          <cell r="AM1486">
            <v>55000</v>
          </cell>
          <cell r="AN1486">
            <v>41971</v>
          </cell>
          <cell r="AO1486">
            <v>8333.3333333333321</v>
          </cell>
          <cell r="AP1486">
            <v>0</v>
          </cell>
          <cell r="AQ1486">
            <v>-8333.3333333333321</v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>
            <v>0</v>
          </cell>
        </row>
        <row r="1487">
          <cell r="Z1487" t="str">
            <v>PLHUMF5001GY</v>
          </cell>
          <cell r="AA1487" t="str">
            <v/>
          </cell>
          <cell r="AB1487">
            <v>1</v>
          </cell>
          <cell r="AC1487">
            <v>0</v>
          </cell>
          <cell r="AD1487">
            <v>1</v>
          </cell>
          <cell r="AE1487" t="str">
            <v>FRE</v>
          </cell>
          <cell r="AF1487">
            <v>5</v>
          </cell>
          <cell r="AG1487" t="str">
            <v>성진</v>
          </cell>
          <cell r="AH1487">
            <v>21</v>
          </cell>
          <cell r="AI1487">
            <v>21</v>
          </cell>
          <cell r="AJ1487" t="str">
            <v>M</v>
          </cell>
          <cell r="AK1487" t="str">
            <v>CN</v>
          </cell>
          <cell r="AL1487">
            <v>1</v>
          </cell>
          <cell r="AM1487">
            <v>55000</v>
          </cell>
          <cell r="AN1487">
            <v>41971</v>
          </cell>
          <cell r="AO1487">
            <v>8333.3333333333321</v>
          </cell>
          <cell r="AP1487">
            <v>0</v>
          </cell>
          <cell r="AQ1487">
            <v>-8333.3333333333321</v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>
            <v>0</v>
          </cell>
        </row>
        <row r="1488">
          <cell r="Z1488" t="str">
            <v>PLHUMF5001NY</v>
          </cell>
          <cell r="AA1488" t="str">
            <v/>
          </cell>
          <cell r="AB1488">
            <v>1</v>
          </cell>
          <cell r="AC1488">
            <v>0</v>
          </cell>
          <cell r="AD1488">
            <v>1</v>
          </cell>
          <cell r="AE1488" t="str">
            <v>FRE</v>
          </cell>
          <cell r="AF1488">
            <v>5</v>
          </cell>
          <cell r="AG1488" t="str">
            <v>성진</v>
          </cell>
          <cell r="AH1488">
            <v>21</v>
          </cell>
          <cell r="AI1488">
            <v>21</v>
          </cell>
          <cell r="AJ1488" t="str">
            <v>M</v>
          </cell>
          <cell r="AK1488" t="str">
            <v>CN</v>
          </cell>
          <cell r="AL1488">
            <v>1</v>
          </cell>
          <cell r="AM1488">
            <v>55000</v>
          </cell>
          <cell r="AN1488">
            <v>41971</v>
          </cell>
          <cell r="AO1488">
            <v>8333.3333333333321</v>
          </cell>
          <cell r="AP1488">
            <v>0</v>
          </cell>
          <cell r="AQ1488">
            <v>-8333.3333333333321</v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>
            <v>0</v>
          </cell>
        </row>
        <row r="1489">
          <cell r="Z1489" t="str">
            <v>PLHUMF5001RE</v>
          </cell>
          <cell r="AA1489" t="str">
            <v/>
          </cell>
          <cell r="AB1489">
            <v>1</v>
          </cell>
          <cell r="AC1489">
            <v>0</v>
          </cell>
          <cell r="AD1489">
            <v>1</v>
          </cell>
          <cell r="AE1489" t="str">
            <v>FRE</v>
          </cell>
          <cell r="AF1489">
            <v>5</v>
          </cell>
          <cell r="AG1489" t="str">
            <v>성진</v>
          </cell>
          <cell r="AH1489">
            <v>21</v>
          </cell>
          <cell r="AI1489">
            <v>21</v>
          </cell>
          <cell r="AJ1489" t="str">
            <v>M</v>
          </cell>
          <cell r="AK1489" t="str">
            <v>CN</v>
          </cell>
          <cell r="AL1489">
            <v>1</v>
          </cell>
          <cell r="AM1489">
            <v>55000</v>
          </cell>
          <cell r="AN1489">
            <v>41971</v>
          </cell>
          <cell r="AO1489">
            <v>8333.3333333333321</v>
          </cell>
          <cell r="AP1489">
            <v>0</v>
          </cell>
          <cell r="AQ1489">
            <v>-8333.3333333333321</v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>
            <v>0</v>
          </cell>
        </row>
        <row r="1490">
          <cell r="Z1490" t="str">
            <v/>
          </cell>
          <cell r="AA1490" t="str">
            <v>R1</v>
          </cell>
          <cell r="AB1490">
            <v>7</v>
          </cell>
          <cell r="AC1490">
            <v>0</v>
          </cell>
          <cell r="AD1490">
            <v>1</v>
          </cell>
          <cell r="AI1490" t="str">
            <v/>
          </cell>
          <cell r="AJ1490" t="str">
            <v>M</v>
          </cell>
          <cell r="AL1490" t="str">
            <v/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>
            <v>0</v>
          </cell>
        </row>
        <row r="1491">
          <cell r="Z1491" t="str">
            <v>PNHJPF5007BK</v>
          </cell>
          <cell r="AA1491" t="str">
            <v/>
          </cell>
          <cell r="AB1491">
            <v>0.5</v>
          </cell>
          <cell r="AC1491">
            <v>0</v>
          </cell>
          <cell r="AD1491">
            <v>1</v>
          </cell>
          <cell r="AE1491" t="str">
            <v>OMM</v>
          </cell>
          <cell r="AF1491">
            <v>2</v>
          </cell>
          <cell r="AG1491" t="str">
            <v>유건</v>
          </cell>
          <cell r="AH1491">
            <v>1</v>
          </cell>
          <cell r="AI1491" t="str">
            <v>01</v>
          </cell>
          <cell r="AJ1491" t="str">
            <v>M</v>
          </cell>
          <cell r="AK1491" t="str">
            <v>KR</v>
          </cell>
          <cell r="AL1491">
            <v>2</v>
          </cell>
          <cell r="AM1491">
            <v>298000</v>
          </cell>
          <cell r="AN1491">
            <v>41971</v>
          </cell>
          <cell r="AO1491">
            <v>75252.525252525244</v>
          </cell>
          <cell r="AP1491">
            <v>0</v>
          </cell>
          <cell r="AQ1491">
            <v>-75252.525252525244</v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>
            <v>0</v>
          </cell>
        </row>
        <row r="1492">
          <cell r="Z1492" t="str">
            <v>PNHJPF5007BK</v>
          </cell>
          <cell r="AA1492" t="str">
            <v/>
          </cell>
          <cell r="AB1492">
            <v>0.5</v>
          </cell>
          <cell r="AC1492">
            <v>0</v>
          </cell>
          <cell r="AD1492">
            <v>1</v>
          </cell>
          <cell r="AE1492" t="str">
            <v>OLL</v>
          </cell>
          <cell r="AF1492">
            <v>2</v>
          </cell>
          <cell r="AG1492" t="str">
            <v>유건</v>
          </cell>
          <cell r="AH1492">
            <v>1</v>
          </cell>
          <cell r="AI1492" t="str">
            <v>01</v>
          </cell>
          <cell r="AJ1492" t="str">
            <v>M</v>
          </cell>
          <cell r="AK1492" t="str">
            <v>KR</v>
          </cell>
          <cell r="AL1492">
            <v>2</v>
          </cell>
          <cell r="AM1492">
            <v>298000</v>
          </cell>
          <cell r="AN1492">
            <v>41971</v>
          </cell>
          <cell r="AO1492">
            <v>75252.525252525244</v>
          </cell>
          <cell r="AP1492">
            <v>0</v>
          </cell>
          <cell r="AQ1492">
            <v>-75252.525252525244</v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>
            <v>0</v>
          </cell>
        </row>
        <row r="1493">
          <cell r="Z1493" t="str">
            <v/>
          </cell>
          <cell r="AA1493" t="str">
            <v>R1</v>
          </cell>
          <cell r="AB1493">
            <v>1</v>
          </cell>
          <cell r="AC1493">
            <v>0</v>
          </cell>
          <cell r="AD1493">
            <v>1</v>
          </cell>
          <cell r="AI1493" t="str">
            <v/>
          </cell>
          <cell r="AJ1493" t="str">
            <v>M</v>
          </cell>
          <cell r="AL1493" t="str">
            <v/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>
            <v>0</v>
          </cell>
        </row>
        <row r="1494">
          <cell r="Z1494" t="str">
            <v>PNHTHF5005BK</v>
          </cell>
          <cell r="AA1494" t="str">
            <v/>
          </cell>
          <cell r="AB1494">
            <v>0.25</v>
          </cell>
          <cell r="AC1494">
            <v>0</v>
          </cell>
          <cell r="AD1494">
            <v>1</v>
          </cell>
          <cell r="AE1494" t="str">
            <v>OSS</v>
          </cell>
          <cell r="AF1494">
            <v>2</v>
          </cell>
          <cell r="AG1494" t="str">
            <v>아트인드림</v>
          </cell>
          <cell r="AH1494">
            <v>18</v>
          </cell>
          <cell r="AI1494">
            <v>18</v>
          </cell>
          <cell r="AJ1494" t="str">
            <v>M</v>
          </cell>
          <cell r="AK1494" t="str">
            <v>KR</v>
          </cell>
          <cell r="AL1494">
            <v>2</v>
          </cell>
          <cell r="AM1494">
            <v>109000</v>
          </cell>
          <cell r="AN1494">
            <v>41971</v>
          </cell>
          <cell r="AO1494">
            <v>27525.252525252523</v>
          </cell>
          <cell r="AP1494">
            <v>0</v>
          </cell>
          <cell r="AQ1494">
            <v>-27525.252525252523</v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>
            <v>0</v>
          </cell>
        </row>
        <row r="1495">
          <cell r="Z1495" t="str">
            <v>PNHTHF5005BK</v>
          </cell>
          <cell r="AA1495" t="str">
            <v/>
          </cell>
          <cell r="AB1495">
            <v>0.25</v>
          </cell>
          <cell r="AC1495">
            <v>0</v>
          </cell>
          <cell r="AD1495">
            <v>1</v>
          </cell>
          <cell r="AE1495" t="str">
            <v>OMM</v>
          </cell>
          <cell r="AF1495">
            <v>2</v>
          </cell>
          <cell r="AG1495" t="str">
            <v>아트인드림</v>
          </cell>
          <cell r="AH1495">
            <v>18</v>
          </cell>
          <cell r="AI1495">
            <v>18</v>
          </cell>
          <cell r="AJ1495" t="str">
            <v>M</v>
          </cell>
          <cell r="AK1495" t="str">
            <v>KR</v>
          </cell>
          <cell r="AL1495">
            <v>2</v>
          </cell>
          <cell r="AM1495">
            <v>109000</v>
          </cell>
          <cell r="AN1495">
            <v>41971</v>
          </cell>
          <cell r="AO1495">
            <v>27525.252525252523</v>
          </cell>
          <cell r="AP1495">
            <v>0</v>
          </cell>
          <cell r="AQ1495">
            <v>-27525.252525252523</v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>
            <v>0</v>
          </cell>
        </row>
        <row r="1496">
          <cell r="Z1496" t="str">
            <v>PNHTHF5005BK</v>
          </cell>
          <cell r="AA1496" t="str">
            <v/>
          </cell>
          <cell r="AB1496">
            <v>0.25</v>
          </cell>
          <cell r="AC1496">
            <v>0</v>
          </cell>
          <cell r="AD1496">
            <v>1</v>
          </cell>
          <cell r="AE1496" t="str">
            <v>OLL</v>
          </cell>
          <cell r="AF1496">
            <v>2</v>
          </cell>
          <cell r="AG1496" t="str">
            <v>아트인드림</v>
          </cell>
          <cell r="AH1496">
            <v>18</v>
          </cell>
          <cell r="AI1496">
            <v>18</v>
          </cell>
          <cell r="AJ1496" t="str">
            <v>M</v>
          </cell>
          <cell r="AK1496" t="str">
            <v>KR</v>
          </cell>
          <cell r="AL1496">
            <v>2</v>
          </cell>
          <cell r="AM1496">
            <v>109000</v>
          </cell>
          <cell r="AN1496">
            <v>41971</v>
          </cell>
          <cell r="AO1496">
            <v>27525.252525252523</v>
          </cell>
          <cell r="AP1496">
            <v>0</v>
          </cell>
          <cell r="AQ1496">
            <v>-27525.252525252523</v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>
            <v>0</v>
          </cell>
        </row>
        <row r="1497">
          <cell r="Z1497" t="str">
            <v>PNHTHF5005BK</v>
          </cell>
          <cell r="AA1497" t="str">
            <v/>
          </cell>
          <cell r="AB1497">
            <v>0.25</v>
          </cell>
          <cell r="AC1497">
            <v>0</v>
          </cell>
          <cell r="AD1497">
            <v>1</v>
          </cell>
          <cell r="AE1497" t="str">
            <v>OXL</v>
          </cell>
          <cell r="AF1497">
            <v>2</v>
          </cell>
          <cell r="AG1497" t="str">
            <v>아트인드림</v>
          </cell>
          <cell r="AH1497">
            <v>18</v>
          </cell>
          <cell r="AI1497">
            <v>18</v>
          </cell>
          <cell r="AJ1497" t="str">
            <v>M</v>
          </cell>
          <cell r="AK1497" t="str">
            <v>KR</v>
          </cell>
          <cell r="AL1497">
            <v>2</v>
          </cell>
          <cell r="AM1497">
            <v>109000</v>
          </cell>
          <cell r="AN1497">
            <v>41971</v>
          </cell>
          <cell r="AO1497">
            <v>27525.252525252523</v>
          </cell>
          <cell r="AP1497">
            <v>0</v>
          </cell>
          <cell r="AQ1497">
            <v>-27525.252525252523</v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>
            <v>0</v>
          </cell>
        </row>
        <row r="1498">
          <cell r="Z1498" t="str">
            <v/>
          </cell>
          <cell r="AA1498" t="str">
            <v>R1</v>
          </cell>
          <cell r="AB1498">
            <v>1</v>
          </cell>
          <cell r="AC1498">
            <v>0</v>
          </cell>
          <cell r="AD1498">
            <v>1</v>
          </cell>
          <cell r="AI1498" t="str">
            <v/>
          </cell>
          <cell r="AJ1498" t="str">
            <v>M</v>
          </cell>
          <cell r="AL1498" t="str">
            <v/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>
            <v>0</v>
          </cell>
        </row>
        <row r="1499">
          <cell r="Z1499" t="str">
            <v>SBHBAF5008BG</v>
          </cell>
          <cell r="AA1499" t="str">
            <v/>
          </cell>
          <cell r="AB1499">
            <v>1</v>
          </cell>
          <cell r="AC1499">
            <v>0</v>
          </cell>
          <cell r="AD1499">
            <v>1</v>
          </cell>
          <cell r="AE1499" t="str">
            <v>FRE</v>
          </cell>
          <cell r="AF1499">
            <v>10</v>
          </cell>
          <cell r="AG1499" t="str">
            <v>FOREMOST</v>
          </cell>
          <cell r="AH1499">
            <v>47</v>
          </cell>
          <cell r="AI1499">
            <v>47</v>
          </cell>
          <cell r="AJ1499" t="str">
            <v>M</v>
          </cell>
          <cell r="AK1499" t="str">
            <v>CN</v>
          </cell>
          <cell r="AL1499">
            <v>1</v>
          </cell>
          <cell r="AM1499">
            <v>39000</v>
          </cell>
          <cell r="AN1499">
            <v>41971</v>
          </cell>
          <cell r="AO1499">
            <v>5909.0909090909081</v>
          </cell>
          <cell r="AP1499">
            <v>0</v>
          </cell>
          <cell r="AQ1499">
            <v>-5909.0909090909081</v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>
            <v>0</v>
          </cell>
        </row>
        <row r="1500">
          <cell r="Z1500" t="str">
            <v>SBHBAF5011GY</v>
          </cell>
          <cell r="AA1500" t="str">
            <v/>
          </cell>
          <cell r="AB1500">
            <v>1</v>
          </cell>
          <cell r="AC1500">
            <v>0</v>
          </cell>
          <cell r="AD1500">
            <v>1</v>
          </cell>
          <cell r="AE1500" t="str">
            <v>FRE</v>
          </cell>
          <cell r="AF1500">
            <v>10</v>
          </cell>
          <cell r="AG1500" t="str">
            <v>FOREMOST</v>
          </cell>
          <cell r="AH1500">
            <v>47</v>
          </cell>
          <cell r="AI1500">
            <v>47</v>
          </cell>
          <cell r="AJ1500" t="str">
            <v>M</v>
          </cell>
          <cell r="AK1500" t="str">
            <v>CN</v>
          </cell>
          <cell r="AL1500">
            <v>1</v>
          </cell>
          <cell r="AM1500">
            <v>49000</v>
          </cell>
          <cell r="AN1500">
            <v>41971</v>
          </cell>
          <cell r="AO1500">
            <v>7424.242424242424</v>
          </cell>
          <cell r="AP1500">
            <v>0</v>
          </cell>
          <cell r="AQ1500">
            <v>-7424.242424242424</v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>
            <v>0</v>
          </cell>
        </row>
        <row r="1501">
          <cell r="Z1501" t="str">
            <v>SBHBAF5012BG</v>
          </cell>
          <cell r="AA1501" t="str">
            <v/>
          </cell>
          <cell r="AB1501">
            <v>1</v>
          </cell>
          <cell r="AC1501">
            <v>0</v>
          </cell>
          <cell r="AD1501">
            <v>1</v>
          </cell>
          <cell r="AE1501" t="str">
            <v>FRE</v>
          </cell>
          <cell r="AF1501">
            <v>15</v>
          </cell>
          <cell r="AG1501" t="str">
            <v>FOREMOST</v>
          </cell>
          <cell r="AH1501">
            <v>47</v>
          </cell>
          <cell r="AI1501">
            <v>47</v>
          </cell>
          <cell r="AJ1501" t="str">
            <v>M</v>
          </cell>
          <cell r="AK1501" t="str">
            <v>CN</v>
          </cell>
          <cell r="AL1501">
            <v>1</v>
          </cell>
          <cell r="AM1501">
            <v>49000</v>
          </cell>
          <cell r="AN1501">
            <v>41971</v>
          </cell>
          <cell r="AO1501">
            <v>7424.242424242424</v>
          </cell>
          <cell r="AP1501">
            <v>0</v>
          </cell>
          <cell r="AQ1501">
            <v>-7424.242424242424</v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>
            <v>0</v>
          </cell>
        </row>
        <row r="1502">
          <cell r="Z1502" t="str">
            <v>SBHBAF5012GY</v>
          </cell>
          <cell r="AA1502" t="str">
            <v/>
          </cell>
          <cell r="AB1502">
            <v>1</v>
          </cell>
          <cell r="AC1502">
            <v>0</v>
          </cell>
          <cell r="AD1502">
            <v>1</v>
          </cell>
          <cell r="AE1502" t="str">
            <v>FRE</v>
          </cell>
          <cell r="AF1502">
            <v>10</v>
          </cell>
          <cell r="AG1502" t="str">
            <v>FOREMOST</v>
          </cell>
          <cell r="AH1502">
            <v>47</v>
          </cell>
          <cell r="AI1502">
            <v>47</v>
          </cell>
          <cell r="AJ1502" t="str">
            <v>M</v>
          </cell>
          <cell r="AK1502" t="str">
            <v>CN</v>
          </cell>
          <cell r="AL1502">
            <v>1</v>
          </cell>
          <cell r="AM1502">
            <v>49000</v>
          </cell>
          <cell r="AN1502">
            <v>41971</v>
          </cell>
          <cell r="AO1502">
            <v>7424.242424242424</v>
          </cell>
          <cell r="AP1502">
            <v>0</v>
          </cell>
          <cell r="AQ1502">
            <v>-7424.242424242424</v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>
            <v>0</v>
          </cell>
        </row>
        <row r="1503">
          <cell r="Z1503" t="str">
            <v>SBHBAF5017BK</v>
          </cell>
          <cell r="AA1503" t="str">
            <v/>
          </cell>
          <cell r="AB1503">
            <v>1</v>
          </cell>
          <cell r="AC1503">
            <v>0</v>
          </cell>
          <cell r="AD1503">
            <v>1</v>
          </cell>
          <cell r="AE1503" t="str">
            <v>FRE</v>
          </cell>
          <cell r="AF1503">
            <v>5</v>
          </cell>
          <cell r="AG1503" t="str">
            <v>FOREMOST</v>
          </cell>
          <cell r="AH1503">
            <v>47</v>
          </cell>
          <cell r="AI1503">
            <v>47</v>
          </cell>
          <cell r="AJ1503" t="str">
            <v>M</v>
          </cell>
          <cell r="AK1503" t="str">
            <v>CN</v>
          </cell>
          <cell r="AL1503">
            <v>1</v>
          </cell>
          <cell r="AM1503">
            <v>39000</v>
          </cell>
          <cell r="AN1503">
            <v>41971</v>
          </cell>
          <cell r="AO1503">
            <v>5909.0909090909081</v>
          </cell>
          <cell r="AP1503">
            <v>0</v>
          </cell>
          <cell r="AQ1503">
            <v>-5909.0909090909081</v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>
            <v>0</v>
          </cell>
        </row>
        <row r="1504">
          <cell r="Z1504" t="str">
            <v>SBHBAF5017BW</v>
          </cell>
          <cell r="AA1504" t="str">
            <v/>
          </cell>
          <cell r="AB1504">
            <v>1</v>
          </cell>
          <cell r="AC1504">
            <v>0</v>
          </cell>
          <cell r="AD1504">
            <v>1</v>
          </cell>
          <cell r="AE1504" t="str">
            <v>FRE</v>
          </cell>
          <cell r="AF1504">
            <v>5</v>
          </cell>
          <cell r="AG1504" t="str">
            <v>FOREMOST</v>
          </cell>
          <cell r="AH1504">
            <v>47</v>
          </cell>
          <cell r="AI1504">
            <v>47</v>
          </cell>
          <cell r="AJ1504" t="str">
            <v>M</v>
          </cell>
          <cell r="AK1504" t="str">
            <v>CN</v>
          </cell>
          <cell r="AL1504">
            <v>1</v>
          </cell>
          <cell r="AM1504">
            <v>39000</v>
          </cell>
          <cell r="AN1504">
            <v>41971</v>
          </cell>
          <cell r="AO1504">
            <v>5909.0909090909081</v>
          </cell>
          <cell r="AP1504">
            <v>0</v>
          </cell>
          <cell r="AQ1504">
            <v>-5909.0909090909081</v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>
            <v>0</v>
          </cell>
        </row>
        <row r="1505">
          <cell r="Z1505" t="str">
            <v>SBHBEF5034BK</v>
          </cell>
          <cell r="AA1505" t="str">
            <v/>
          </cell>
          <cell r="AB1505">
            <v>1</v>
          </cell>
          <cell r="AC1505">
            <v>0</v>
          </cell>
          <cell r="AD1505">
            <v>1</v>
          </cell>
          <cell r="AE1505" t="str">
            <v>FRE</v>
          </cell>
          <cell r="AF1505">
            <v>15</v>
          </cell>
          <cell r="AG1505" t="str">
            <v>FOREMOST</v>
          </cell>
          <cell r="AH1505">
            <v>47</v>
          </cell>
          <cell r="AI1505">
            <v>47</v>
          </cell>
          <cell r="AJ1505" t="str">
            <v>M</v>
          </cell>
          <cell r="AK1505" t="str">
            <v>CN</v>
          </cell>
          <cell r="AL1505">
            <v>1</v>
          </cell>
          <cell r="AM1505">
            <v>35000</v>
          </cell>
          <cell r="AN1505">
            <v>41971</v>
          </cell>
          <cell r="AO1505">
            <v>5303.030303030303</v>
          </cell>
          <cell r="AP1505">
            <v>0</v>
          </cell>
          <cell r="AQ1505">
            <v>-5303.030303030303</v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>
            <v>0</v>
          </cell>
        </row>
        <row r="1506">
          <cell r="Z1506" t="str">
            <v>SBHBEF5034BL</v>
          </cell>
          <cell r="AA1506" t="str">
            <v/>
          </cell>
          <cell r="AB1506">
            <v>1</v>
          </cell>
          <cell r="AC1506">
            <v>0</v>
          </cell>
          <cell r="AD1506">
            <v>1</v>
          </cell>
          <cell r="AE1506" t="str">
            <v>FRE</v>
          </cell>
          <cell r="AF1506">
            <v>5</v>
          </cell>
          <cell r="AG1506" t="str">
            <v>FOREMOST</v>
          </cell>
          <cell r="AH1506">
            <v>47</v>
          </cell>
          <cell r="AI1506">
            <v>47</v>
          </cell>
          <cell r="AJ1506" t="str">
            <v>M</v>
          </cell>
          <cell r="AK1506" t="str">
            <v>CN</v>
          </cell>
          <cell r="AL1506">
            <v>1</v>
          </cell>
          <cell r="AM1506">
            <v>35000</v>
          </cell>
          <cell r="AN1506">
            <v>41971</v>
          </cell>
          <cell r="AO1506">
            <v>5303.030303030303</v>
          </cell>
          <cell r="AP1506">
            <v>0</v>
          </cell>
          <cell r="AQ1506">
            <v>-5303.030303030303</v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>
            <v>0</v>
          </cell>
        </row>
        <row r="1507">
          <cell r="Z1507" t="str">
            <v>SBHBEF5034PP</v>
          </cell>
          <cell r="AA1507" t="str">
            <v/>
          </cell>
          <cell r="AB1507">
            <v>1</v>
          </cell>
          <cell r="AC1507">
            <v>0</v>
          </cell>
          <cell r="AD1507">
            <v>1</v>
          </cell>
          <cell r="AE1507" t="str">
            <v>FRE</v>
          </cell>
          <cell r="AF1507">
            <v>15</v>
          </cell>
          <cell r="AG1507" t="str">
            <v>FOREMOST</v>
          </cell>
          <cell r="AH1507">
            <v>47</v>
          </cell>
          <cell r="AI1507">
            <v>47</v>
          </cell>
          <cell r="AJ1507" t="str">
            <v>M</v>
          </cell>
          <cell r="AK1507" t="str">
            <v>CN</v>
          </cell>
          <cell r="AL1507">
            <v>1</v>
          </cell>
          <cell r="AM1507">
            <v>35000</v>
          </cell>
          <cell r="AN1507">
            <v>41971</v>
          </cell>
          <cell r="AO1507">
            <v>5303.030303030303</v>
          </cell>
          <cell r="AP1507">
            <v>0</v>
          </cell>
          <cell r="AQ1507">
            <v>-5303.030303030303</v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>
            <v>0</v>
          </cell>
        </row>
        <row r="1508">
          <cell r="Z1508" t="str">
            <v>SBHBEF5043NY</v>
          </cell>
          <cell r="AA1508" t="str">
            <v/>
          </cell>
          <cell r="AB1508">
            <v>1</v>
          </cell>
          <cell r="AC1508">
            <v>0</v>
          </cell>
          <cell r="AD1508">
            <v>1</v>
          </cell>
          <cell r="AE1508" t="str">
            <v>FRE</v>
          </cell>
          <cell r="AF1508">
            <v>10</v>
          </cell>
          <cell r="AG1508" t="str">
            <v>FOREMOST</v>
          </cell>
          <cell r="AH1508">
            <v>47</v>
          </cell>
          <cell r="AI1508">
            <v>47</v>
          </cell>
          <cell r="AJ1508" t="str">
            <v>M</v>
          </cell>
          <cell r="AK1508" t="str">
            <v>CN</v>
          </cell>
          <cell r="AL1508">
            <v>1</v>
          </cell>
          <cell r="AM1508">
            <v>39000</v>
          </cell>
          <cell r="AN1508">
            <v>41971</v>
          </cell>
          <cell r="AO1508">
            <v>5909.0909090909081</v>
          </cell>
          <cell r="AP1508">
            <v>0</v>
          </cell>
          <cell r="AQ1508">
            <v>-5909.0909090909081</v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>
            <v>0</v>
          </cell>
        </row>
        <row r="1509">
          <cell r="Z1509" t="str">
            <v>SBHBEF5043PP</v>
          </cell>
          <cell r="AA1509" t="str">
            <v/>
          </cell>
          <cell r="AB1509">
            <v>1</v>
          </cell>
          <cell r="AC1509">
            <v>0</v>
          </cell>
          <cell r="AD1509">
            <v>1</v>
          </cell>
          <cell r="AE1509" t="str">
            <v>FRE</v>
          </cell>
          <cell r="AF1509">
            <v>5</v>
          </cell>
          <cell r="AG1509" t="str">
            <v>FOREMOST</v>
          </cell>
          <cell r="AH1509">
            <v>47</v>
          </cell>
          <cell r="AI1509">
            <v>47</v>
          </cell>
          <cell r="AJ1509" t="str">
            <v>M</v>
          </cell>
          <cell r="AK1509" t="str">
            <v>CN</v>
          </cell>
          <cell r="AL1509">
            <v>1</v>
          </cell>
          <cell r="AM1509">
            <v>39000</v>
          </cell>
          <cell r="AN1509">
            <v>41971</v>
          </cell>
          <cell r="AO1509">
            <v>5909.0909090909081</v>
          </cell>
          <cell r="AP1509">
            <v>0</v>
          </cell>
          <cell r="AQ1509">
            <v>-5909.0909090909081</v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>
            <v>0</v>
          </cell>
        </row>
        <row r="1510">
          <cell r="Z1510" t="str">
            <v>SBHBEF5043RE</v>
          </cell>
          <cell r="AA1510" t="str">
            <v/>
          </cell>
          <cell r="AB1510">
            <v>1</v>
          </cell>
          <cell r="AC1510">
            <v>0</v>
          </cell>
          <cell r="AD1510">
            <v>1</v>
          </cell>
          <cell r="AE1510" t="str">
            <v>FRE</v>
          </cell>
          <cell r="AF1510">
            <v>10</v>
          </cell>
          <cell r="AG1510" t="str">
            <v>FOREMOST</v>
          </cell>
          <cell r="AH1510">
            <v>47</v>
          </cell>
          <cell r="AI1510">
            <v>47</v>
          </cell>
          <cell r="AJ1510" t="str">
            <v>M</v>
          </cell>
          <cell r="AK1510" t="str">
            <v>CN</v>
          </cell>
          <cell r="AL1510">
            <v>1</v>
          </cell>
          <cell r="AM1510">
            <v>39000</v>
          </cell>
          <cell r="AN1510">
            <v>41971</v>
          </cell>
          <cell r="AO1510">
            <v>5909.0909090909081</v>
          </cell>
          <cell r="AP1510">
            <v>0</v>
          </cell>
          <cell r="AQ1510">
            <v>-5909.0909090909081</v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>
            <v>0</v>
          </cell>
        </row>
        <row r="1511">
          <cell r="Z1511" t="str">
            <v>SBHEBF5028GY</v>
          </cell>
          <cell r="AA1511" t="str">
            <v/>
          </cell>
          <cell r="AB1511">
            <v>1</v>
          </cell>
          <cell r="AC1511">
            <v>0</v>
          </cell>
          <cell r="AD1511">
            <v>1</v>
          </cell>
          <cell r="AE1511" t="str">
            <v>FRE</v>
          </cell>
          <cell r="AF1511">
            <v>10</v>
          </cell>
          <cell r="AG1511" t="str">
            <v>FOREMOST</v>
          </cell>
          <cell r="AH1511">
            <v>47</v>
          </cell>
          <cell r="AI1511">
            <v>47</v>
          </cell>
          <cell r="AJ1511" t="str">
            <v>M</v>
          </cell>
          <cell r="AK1511" t="str">
            <v>CN</v>
          </cell>
          <cell r="AL1511">
            <v>1</v>
          </cell>
          <cell r="AM1511">
            <v>49000</v>
          </cell>
          <cell r="AN1511">
            <v>41971</v>
          </cell>
          <cell r="AO1511">
            <v>7424.242424242424</v>
          </cell>
          <cell r="AP1511">
            <v>0</v>
          </cell>
          <cell r="AQ1511">
            <v>-7424.242424242424</v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>
            <v>0</v>
          </cell>
        </row>
        <row r="1512">
          <cell r="Z1512" t="str">
            <v>SBHEBF5028NY</v>
          </cell>
          <cell r="AA1512" t="str">
            <v/>
          </cell>
          <cell r="AB1512">
            <v>1</v>
          </cell>
          <cell r="AC1512">
            <v>0</v>
          </cell>
          <cell r="AD1512">
            <v>1</v>
          </cell>
          <cell r="AE1512" t="str">
            <v>FRE</v>
          </cell>
          <cell r="AF1512">
            <v>10</v>
          </cell>
          <cell r="AG1512" t="str">
            <v>FOREMOST</v>
          </cell>
          <cell r="AH1512">
            <v>47</v>
          </cell>
          <cell r="AI1512">
            <v>47</v>
          </cell>
          <cell r="AJ1512" t="str">
            <v>M</v>
          </cell>
          <cell r="AK1512" t="str">
            <v>CN</v>
          </cell>
          <cell r="AL1512">
            <v>1</v>
          </cell>
          <cell r="AM1512">
            <v>49000</v>
          </cell>
          <cell r="AN1512">
            <v>41971</v>
          </cell>
          <cell r="AO1512">
            <v>7424.242424242424</v>
          </cell>
          <cell r="AP1512">
            <v>0</v>
          </cell>
          <cell r="AQ1512">
            <v>-7424.242424242424</v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>
            <v>0</v>
          </cell>
        </row>
        <row r="1513">
          <cell r="Z1513" t="str">
            <v>SBHEBF5049BG</v>
          </cell>
          <cell r="AA1513" t="str">
            <v/>
          </cell>
          <cell r="AB1513">
            <v>1</v>
          </cell>
          <cell r="AC1513">
            <v>0</v>
          </cell>
          <cell r="AD1513">
            <v>1</v>
          </cell>
          <cell r="AE1513" t="str">
            <v>FRE</v>
          </cell>
          <cell r="AF1513">
            <v>10</v>
          </cell>
          <cell r="AG1513" t="str">
            <v>FOREMOST</v>
          </cell>
          <cell r="AH1513">
            <v>47</v>
          </cell>
          <cell r="AI1513">
            <v>47</v>
          </cell>
          <cell r="AJ1513" t="str">
            <v>M</v>
          </cell>
          <cell r="AK1513" t="str">
            <v>CN</v>
          </cell>
          <cell r="AL1513">
            <v>1</v>
          </cell>
          <cell r="AM1513">
            <v>45000</v>
          </cell>
          <cell r="AN1513">
            <v>41971</v>
          </cell>
          <cell r="AO1513">
            <v>6818.1818181818171</v>
          </cell>
          <cell r="AP1513">
            <v>0</v>
          </cell>
          <cell r="AQ1513">
            <v>-6818.1818181818171</v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>
            <v>0</v>
          </cell>
        </row>
        <row r="1514">
          <cell r="Z1514" t="str">
            <v>SBHEBF5049BK</v>
          </cell>
          <cell r="AA1514" t="str">
            <v/>
          </cell>
          <cell r="AB1514">
            <v>1</v>
          </cell>
          <cell r="AC1514">
            <v>0</v>
          </cell>
          <cell r="AD1514">
            <v>1</v>
          </cell>
          <cell r="AE1514" t="str">
            <v>FRE</v>
          </cell>
          <cell r="AF1514">
            <v>5</v>
          </cell>
          <cell r="AG1514" t="str">
            <v>FOREMOST</v>
          </cell>
          <cell r="AH1514">
            <v>47</v>
          </cell>
          <cell r="AI1514">
            <v>47</v>
          </cell>
          <cell r="AJ1514" t="str">
            <v>M</v>
          </cell>
          <cell r="AK1514" t="str">
            <v>CN</v>
          </cell>
          <cell r="AL1514">
            <v>1</v>
          </cell>
          <cell r="AM1514">
            <v>45000</v>
          </cell>
          <cell r="AN1514">
            <v>41971</v>
          </cell>
          <cell r="AO1514">
            <v>6818.1818181818171</v>
          </cell>
          <cell r="AP1514">
            <v>0</v>
          </cell>
          <cell r="AQ1514">
            <v>-6818.1818181818171</v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>
            <v>0</v>
          </cell>
        </row>
        <row r="1515">
          <cell r="Z1515" t="str">
            <v>SBHEBF5049GY</v>
          </cell>
          <cell r="AA1515" t="str">
            <v/>
          </cell>
          <cell r="AB1515">
            <v>1</v>
          </cell>
          <cell r="AC1515">
            <v>0</v>
          </cell>
          <cell r="AD1515">
            <v>1</v>
          </cell>
          <cell r="AE1515" t="str">
            <v>FRE</v>
          </cell>
          <cell r="AF1515">
            <v>5</v>
          </cell>
          <cell r="AG1515" t="str">
            <v>FOREMOST</v>
          </cell>
          <cell r="AH1515">
            <v>47</v>
          </cell>
          <cell r="AI1515">
            <v>47</v>
          </cell>
          <cell r="AJ1515" t="str">
            <v>M</v>
          </cell>
          <cell r="AK1515" t="str">
            <v>CN</v>
          </cell>
          <cell r="AL1515">
            <v>1</v>
          </cell>
          <cell r="AM1515">
            <v>45000</v>
          </cell>
          <cell r="AN1515">
            <v>41971</v>
          </cell>
          <cell r="AO1515">
            <v>6818.1818181818171</v>
          </cell>
          <cell r="AP1515">
            <v>0</v>
          </cell>
          <cell r="AQ1515">
            <v>-6818.1818181818171</v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>
            <v>0</v>
          </cell>
        </row>
        <row r="1516">
          <cell r="Z1516" t="str">
            <v>SBHEBF5049RE</v>
          </cell>
          <cell r="AA1516" t="str">
            <v/>
          </cell>
          <cell r="AB1516">
            <v>1</v>
          </cell>
          <cell r="AC1516">
            <v>0</v>
          </cell>
          <cell r="AD1516">
            <v>1</v>
          </cell>
          <cell r="AE1516" t="str">
            <v>FRE</v>
          </cell>
          <cell r="AF1516">
            <v>5</v>
          </cell>
          <cell r="AG1516" t="str">
            <v>FOREMOST</v>
          </cell>
          <cell r="AH1516">
            <v>47</v>
          </cell>
          <cell r="AI1516">
            <v>47</v>
          </cell>
          <cell r="AJ1516" t="str">
            <v>M</v>
          </cell>
          <cell r="AK1516" t="str">
            <v>CN</v>
          </cell>
          <cell r="AL1516">
            <v>1</v>
          </cell>
          <cell r="AM1516">
            <v>45000</v>
          </cell>
          <cell r="AN1516">
            <v>41971</v>
          </cell>
          <cell r="AO1516">
            <v>6818.1818181818171</v>
          </cell>
          <cell r="AP1516">
            <v>0</v>
          </cell>
          <cell r="AQ1516">
            <v>-6818.1818181818171</v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>
            <v>0</v>
          </cell>
        </row>
        <row r="1517">
          <cell r="Z1517" t="str">
            <v>SBHERF5019PK</v>
          </cell>
          <cell r="AA1517" t="str">
            <v/>
          </cell>
          <cell r="AB1517">
            <v>1</v>
          </cell>
          <cell r="AC1517">
            <v>0</v>
          </cell>
          <cell r="AD1517">
            <v>1</v>
          </cell>
          <cell r="AE1517" t="str">
            <v>FRE</v>
          </cell>
          <cell r="AF1517">
            <v>20</v>
          </cell>
          <cell r="AG1517" t="str">
            <v>FOREMOST</v>
          </cell>
          <cell r="AH1517">
            <v>47</v>
          </cell>
          <cell r="AI1517">
            <v>47</v>
          </cell>
          <cell r="AJ1517" t="str">
            <v>M</v>
          </cell>
          <cell r="AK1517" t="str">
            <v>CN</v>
          </cell>
          <cell r="AL1517">
            <v>1</v>
          </cell>
          <cell r="AM1517">
            <v>49000</v>
          </cell>
          <cell r="AN1517">
            <v>41971</v>
          </cell>
          <cell r="AO1517">
            <v>7424.242424242424</v>
          </cell>
          <cell r="AP1517">
            <v>0</v>
          </cell>
          <cell r="AQ1517">
            <v>-7424.242424242424</v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>
            <v>0</v>
          </cell>
        </row>
        <row r="1518">
          <cell r="Z1518" t="str">
            <v>SBHERF5022IV</v>
          </cell>
          <cell r="AA1518" t="str">
            <v/>
          </cell>
          <cell r="AB1518">
            <v>1</v>
          </cell>
          <cell r="AC1518">
            <v>0</v>
          </cell>
          <cell r="AD1518">
            <v>1</v>
          </cell>
          <cell r="AE1518" t="str">
            <v>FRE</v>
          </cell>
          <cell r="AF1518">
            <v>20</v>
          </cell>
          <cell r="AG1518" t="str">
            <v>FOREMOST</v>
          </cell>
          <cell r="AH1518">
            <v>47</v>
          </cell>
          <cell r="AI1518">
            <v>47</v>
          </cell>
          <cell r="AJ1518" t="str">
            <v>M</v>
          </cell>
          <cell r="AK1518" t="str">
            <v>CN</v>
          </cell>
          <cell r="AL1518">
            <v>1</v>
          </cell>
          <cell r="AM1518">
            <v>49000</v>
          </cell>
          <cell r="AN1518">
            <v>41971</v>
          </cell>
          <cell r="AO1518">
            <v>7424.242424242424</v>
          </cell>
          <cell r="AP1518">
            <v>0</v>
          </cell>
          <cell r="AQ1518">
            <v>-7424.242424242424</v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>
            <v>0</v>
          </cell>
        </row>
        <row r="1519">
          <cell r="Z1519" t="str">
            <v>SBHMIF3001BK</v>
          </cell>
          <cell r="AA1519" t="str">
            <v/>
          </cell>
          <cell r="AB1519">
            <v>0.5</v>
          </cell>
          <cell r="AC1519">
            <v>0</v>
          </cell>
          <cell r="AD1519">
            <v>1</v>
          </cell>
          <cell r="AE1519" t="str">
            <v>OXS</v>
          </cell>
          <cell r="AF1519">
            <v>7</v>
          </cell>
          <cell r="AG1519" t="str">
            <v>FOREMOST</v>
          </cell>
          <cell r="AH1519">
            <v>47</v>
          </cell>
          <cell r="AI1519">
            <v>47</v>
          </cell>
          <cell r="AJ1519" t="str">
            <v>M</v>
          </cell>
          <cell r="AK1519" t="str">
            <v>CN</v>
          </cell>
          <cell r="AL1519">
            <v>1</v>
          </cell>
          <cell r="AM1519">
            <v>45000</v>
          </cell>
          <cell r="AN1519">
            <v>41971</v>
          </cell>
          <cell r="AO1519">
            <v>6818.1818181818171</v>
          </cell>
          <cell r="AP1519">
            <v>0</v>
          </cell>
          <cell r="AQ1519">
            <v>-6818.1818181818171</v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>
            <v>0</v>
          </cell>
        </row>
        <row r="1520">
          <cell r="Z1520" t="str">
            <v>SBHMIF3001BK</v>
          </cell>
          <cell r="AA1520" t="str">
            <v/>
          </cell>
          <cell r="AB1520">
            <v>0.5</v>
          </cell>
          <cell r="AC1520">
            <v>0</v>
          </cell>
          <cell r="AD1520">
            <v>1</v>
          </cell>
          <cell r="AE1520" t="str">
            <v>LXL</v>
          </cell>
          <cell r="AF1520">
            <v>7</v>
          </cell>
          <cell r="AG1520" t="str">
            <v>FOREMOST</v>
          </cell>
          <cell r="AH1520">
            <v>47</v>
          </cell>
          <cell r="AI1520">
            <v>47</v>
          </cell>
          <cell r="AJ1520" t="str">
            <v>M</v>
          </cell>
          <cell r="AK1520" t="str">
            <v>CN</v>
          </cell>
          <cell r="AL1520">
            <v>1</v>
          </cell>
          <cell r="AM1520">
            <v>45000</v>
          </cell>
          <cell r="AN1520">
            <v>41971</v>
          </cell>
          <cell r="AO1520">
            <v>6818.1818181818171</v>
          </cell>
          <cell r="AP1520">
            <v>0</v>
          </cell>
          <cell r="AQ1520">
            <v>-6818.1818181818171</v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>
            <v>0</v>
          </cell>
        </row>
        <row r="1521">
          <cell r="Z1521" t="str">
            <v>SBHMIF3001KH</v>
          </cell>
          <cell r="AA1521" t="str">
            <v/>
          </cell>
          <cell r="AB1521">
            <v>1</v>
          </cell>
          <cell r="AC1521">
            <v>0</v>
          </cell>
          <cell r="AD1521">
            <v>1</v>
          </cell>
          <cell r="AE1521" t="str">
            <v>FRE</v>
          </cell>
          <cell r="AF1521">
            <v>5</v>
          </cell>
          <cell r="AG1521" t="str">
            <v>FOREMOST</v>
          </cell>
          <cell r="AH1521">
            <v>47</v>
          </cell>
          <cell r="AI1521">
            <v>47</v>
          </cell>
          <cell r="AJ1521" t="str">
            <v>M</v>
          </cell>
          <cell r="AK1521" t="str">
            <v>CN</v>
          </cell>
          <cell r="AL1521">
            <v>1</v>
          </cell>
          <cell r="AM1521">
            <v>45000</v>
          </cell>
          <cell r="AN1521">
            <v>41971</v>
          </cell>
          <cell r="AO1521">
            <v>6818.1818181818171</v>
          </cell>
          <cell r="AP1521">
            <v>0</v>
          </cell>
          <cell r="AQ1521">
            <v>-6818.1818181818171</v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>
            <v>0</v>
          </cell>
        </row>
        <row r="1522">
          <cell r="Z1522" t="str">
            <v>SBHMIF3002BK</v>
          </cell>
          <cell r="AA1522" t="str">
            <v/>
          </cell>
          <cell r="AB1522">
            <v>1</v>
          </cell>
          <cell r="AC1522">
            <v>0</v>
          </cell>
          <cell r="AD1522">
            <v>1</v>
          </cell>
          <cell r="AE1522" t="str">
            <v>FRE</v>
          </cell>
          <cell r="AF1522">
            <v>7</v>
          </cell>
          <cell r="AG1522" t="str">
            <v>FOREMOST</v>
          </cell>
          <cell r="AH1522">
            <v>47</v>
          </cell>
          <cell r="AI1522">
            <v>47</v>
          </cell>
          <cell r="AJ1522" t="str">
            <v>M</v>
          </cell>
          <cell r="AK1522" t="str">
            <v>CN</v>
          </cell>
          <cell r="AL1522">
            <v>1</v>
          </cell>
          <cell r="AM1522">
            <v>29000</v>
          </cell>
          <cell r="AN1522">
            <v>41971</v>
          </cell>
          <cell r="AO1522">
            <v>4393.9393939393931</v>
          </cell>
          <cell r="AP1522">
            <v>0</v>
          </cell>
          <cell r="AQ1522">
            <v>-4393.9393939393931</v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>
            <v>0</v>
          </cell>
        </row>
        <row r="1523">
          <cell r="Z1523" t="str">
            <v>SBHTPF5029BK</v>
          </cell>
          <cell r="AA1523" t="str">
            <v/>
          </cell>
          <cell r="AB1523">
            <v>1</v>
          </cell>
          <cell r="AC1523">
            <v>0</v>
          </cell>
          <cell r="AD1523">
            <v>1</v>
          </cell>
          <cell r="AE1523" t="str">
            <v>FRE</v>
          </cell>
          <cell r="AF1523">
            <v>10</v>
          </cell>
          <cell r="AG1523" t="str">
            <v>FOREMOST</v>
          </cell>
          <cell r="AH1523">
            <v>47</v>
          </cell>
          <cell r="AI1523">
            <v>47</v>
          </cell>
          <cell r="AJ1523" t="str">
            <v>M</v>
          </cell>
          <cell r="AK1523" t="str">
            <v>CN</v>
          </cell>
          <cell r="AL1523">
            <v>1</v>
          </cell>
          <cell r="AM1523">
            <v>65000</v>
          </cell>
          <cell r="AN1523">
            <v>41971</v>
          </cell>
          <cell r="AO1523">
            <v>9848.484848484848</v>
          </cell>
          <cell r="AP1523">
            <v>0</v>
          </cell>
          <cell r="AQ1523">
            <v>-9848.484848484848</v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>
            <v>0</v>
          </cell>
        </row>
        <row r="1524">
          <cell r="Z1524" t="str">
            <v>SBHTPF5029RE</v>
          </cell>
          <cell r="AA1524" t="str">
            <v/>
          </cell>
          <cell r="AB1524">
            <v>1</v>
          </cell>
          <cell r="AC1524">
            <v>0</v>
          </cell>
          <cell r="AD1524">
            <v>1</v>
          </cell>
          <cell r="AE1524" t="str">
            <v>FRE</v>
          </cell>
          <cell r="AF1524">
            <v>10</v>
          </cell>
          <cell r="AG1524" t="str">
            <v>FOREMOST</v>
          </cell>
          <cell r="AH1524">
            <v>47</v>
          </cell>
          <cell r="AI1524">
            <v>47</v>
          </cell>
          <cell r="AJ1524" t="str">
            <v>M</v>
          </cell>
          <cell r="AK1524" t="str">
            <v>CN</v>
          </cell>
          <cell r="AL1524">
            <v>1</v>
          </cell>
          <cell r="AM1524">
            <v>65000</v>
          </cell>
          <cell r="AN1524">
            <v>41971</v>
          </cell>
          <cell r="AO1524">
            <v>9848.484848484848</v>
          </cell>
          <cell r="AP1524">
            <v>0</v>
          </cell>
          <cell r="AQ1524">
            <v>-9848.484848484848</v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>
            <v>0</v>
          </cell>
        </row>
        <row r="1525">
          <cell r="Z1525" t="str">
            <v/>
          </cell>
          <cell r="AA1525" t="str">
            <v>R1</v>
          </cell>
          <cell r="AB1525">
            <v>25</v>
          </cell>
          <cell r="AC1525">
            <v>0</v>
          </cell>
          <cell r="AD1525">
            <v>1</v>
          </cell>
          <cell r="AI1525" t="str">
            <v/>
          </cell>
          <cell r="AJ1525" t="str">
            <v>M</v>
          </cell>
          <cell r="AL1525" t="str">
            <v/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>
            <v>0</v>
          </cell>
        </row>
        <row r="1526">
          <cell r="Z1526" t="str">
            <v>SBHBEF5023BK</v>
          </cell>
          <cell r="AA1526" t="str">
            <v/>
          </cell>
          <cell r="AB1526">
            <v>1</v>
          </cell>
          <cell r="AC1526">
            <v>0</v>
          </cell>
          <cell r="AD1526">
            <v>1</v>
          </cell>
          <cell r="AE1526" t="str">
            <v>FRE</v>
          </cell>
          <cell r="AF1526">
            <v>20</v>
          </cell>
          <cell r="AG1526" t="str">
            <v>Y&amp;Y</v>
          </cell>
          <cell r="AH1526">
            <v>10</v>
          </cell>
          <cell r="AI1526">
            <v>10</v>
          </cell>
          <cell r="AJ1526" t="str">
            <v>M</v>
          </cell>
          <cell r="AK1526" t="str">
            <v>CN</v>
          </cell>
          <cell r="AL1526">
            <v>1</v>
          </cell>
          <cell r="AM1526">
            <v>39000</v>
          </cell>
          <cell r="AN1526">
            <v>41971</v>
          </cell>
          <cell r="AO1526">
            <v>5064.9350649350645</v>
          </cell>
          <cell r="AP1526">
            <v>0</v>
          </cell>
          <cell r="AQ1526">
            <v>-5064.9350649350645</v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>
            <v>0</v>
          </cell>
        </row>
        <row r="1527">
          <cell r="Z1527" t="str">
            <v>SBHBEF5023RE</v>
          </cell>
          <cell r="AA1527" t="str">
            <v/>
          </cell>
          <cell r="AB1527">
            <v>1</v>
          </cell>
          <cell r="AC1527">
            <v>0</v>
          </cell>
          <cell r="AD1527">
            <v>1</v>
          </cell>
          <cell r="AE1527" t="str">
            <v>FRE</v>
          </cell>
          <cell r="AF1527">
            <v>20</v>
          </cell>
          <cell r="AG1527" t="str">
            <v>Y&amp;Y</v>
          </cell>
          <cell r="AH1527">
            <v>10</v>
          </cell>
          <cell r="AI1527">
            <v>10</v>
          </cell>
          <cell r="AJ1527" t="str">
            <v>M</v>
          </cell>
          <cell r="AK1527" t="str">
            <v>CN</v>
          </cell>
          <cell r="AL1527">
            <v>1</v>
          </cell>
          <cell r="AM1527">
            <v>39000</v>
          </cell>
          <cell r="AN1527">
            <v>41971</v>
          </cell>
          <cell r="AO1527">
            <v>5064.9350649350645</v>
          </cell>
          <cell r="AP1527">
            <v>0</v>
          </cell>
          <cell r="AQ1527">
            <v>-5064.9350649350645</v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>
            <v>0</v>
          </cell>
        </row>
        <row r="1528">
          <cell r="Z1528" t="str">
            <v>SBHBEF5024NY</v>
          </cell>
          <cell r="AA1528" t="str">
            <v/>
          </cell>
          <cell r="AB1528">
            <v>1</v>
          </cell>
          <cell r="AC1528">
            <v>0</v>
          </cell>
          <cell r="AD1528">
            <v>1</v>
          </cell>
          <cell r="AE1528" t="str">
            <v>FRE</v>
          </cell>
          <cell r="AF1528">
            <v>15</v>
          </cell>
          <cell r="AG1528" t="str">
            <v>Y&amp;Y</v>
          </cell>
          <cell r="AH1528">
            <v>10</v>
          </cell>
          <cell r="AI1528">
            <v>10</v>
          </cell>
          <cell r="AJ1528" t="str">
            <v>M</v>
          </cell>
          <cell r="AK1528" t="str">
            <v>CN</v>
          </cell>
          <cell r="AL1528">
            <v>1</v>
          </cell>
          <cell r="AM1528">
            <v>39000</v>
          </cell>
          <cell r="AN1528">
            <v>41971</v>
          </cell>
          <cell r="AO1528">
            <v>5064.9350649350645</v>
          </cell>
          <cell r="AP1528">
            <v>0</v>
          </cell>
          <cell r="AQ1528">
            <v>-5064.9350649350645</v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>
            <v>0</v>
          </cell>
        </row>
        <row r="1529">
          <cell r="Z1529" t="str">
            <v>SBHBEF5025BK</v>
          </cell>
          <cell r="AA1529" t="str">
            <v/>
          </cell>
          <cell r="AB1529">
            <v>1</v>
          </cell>
          <cell r="AC1529">
            <v>0</v>
          </cell>
          <cell r="AD1529">
            <v>1</v>
          </cell>
          <cell r="AE1529" t="str">
            <v>FRE</v>
          </cell>
          <cell r="AF1529">
            <v>5</v>
          </cell>
          <cell r="AG1529" t="str">
            <v>Y&amp;Y</v>
          </cell>
          <cell r="AH1529">
            <v>10</v>
          </cell>
          <cell r="AI1529">
            <v>10</v>
          </cell>
          <cell r="AJ1529" t="str">
            <v>M</v>
          </cell>
          <cell r="AK1529" t="str">
            <v>CN</v>
          </cell>
          <cell r="AL1529">
            <v>1</v>
          </cell>
          <cell r="AM1529">
            <v>39000</v>
          </cell>
          <cell r="AN1529">
            <v>41971</v>
          </cell>
          <cell r="AO1529">
            <v>5064.9350649350645</v>
          </cell>
          <cell r="AP1529">
            <v>0</v>
          </cell>
          <cell r="AQ1529">
            <v>-5064.9350649350645</v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>
            <v>0</v>
          </cell>
        </row>
        <row r="1530">
          <cell r="Z1530" t="str">
            <v>SBHBEF5025KH</v>
          </cell>
          <cell r="AA1530" t="str">
            <v/>
          </cell>
          <cell r="AB1530">
            <v>1</v>
          </cell>
          <cell r="AC1530">
            <v>0</v>
          </cell>
          <cell r="AD1530">
            <v>1</v>
          </cell>
          <cell r="AE1530" t="str">
            <v>FRE</v>
          </cell>
          <cell r="AF1530">
            <v>5</v>
          </cell>
          <cell r="AG1530" t="str">
            <v>Y&amp;Y</v>
          </cell>
          <cell r="AH1530">
            <v>10</v>
          </cell>
          <cell r="AI1530">
            <v>10</v>
          </cell>
          <cell r="AJ1530" t="str">
            <v>M</v>
          </cell>
          <cell r="AK1530" t="str">
            <v>CN</v>
          </cell>
          <cell r="AL1530">
            <v>1</v>
          </cell>
          <cell r="AM1530">
            <v>39000</v>
          </cell>
          <cell r="AN1530">
            <v>41971</v>
          </cell>
          <cell r="AO1530">
            <v>5064.9350649350645</v>
          </cell>
          <cell r="AP1530">
            <v>0</v>
          </cell>
          <cell r="AQ1530">
            <v>-5064.9350649350645</v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>
            <v>0</v>
          </cell>
        </row>
        <row r="1531">
          <cell r="Z1531" t="str">
            <v>SBHBEF5032BK</v>
          </cell>
          <cell r="AA1531" t="str">
            <v/>
          </cell>
          <cell r="AB1531">
            <v>1</v>
          </cell>
          <cell r="AC1531">
            <v>0</v>
          </cell>
          <cell r="AD1531">
            <v>1</v>
          </cell>
          <cell r="AE1531" t="str">
            <v>FRE</v>
          </cell>
          <cell r="AF1531">
            <v>15</v>
          </cell>
          <cell r="AG1531" t="str">
            <v>Y&amp;Y</v>
          </cell>
          <cell r="AH1531">
            <v>10</v>
          </cell>
          <cell r="AI1531">
            <v>10</v>
          </cell>
          <cell r="AJ1531" t="str">
            <v>M</v>
          </cell>
          <cell r="AK1531" t="str">
            <v>CN</v>
          </cell>
          <cell r="AL1531">
            <v>1</v>
          </cell>
          <cell r="AM1531">
            <v>35000</v>
          </cell>
          <cell r="AN1531">
            <v>41971</v>
          </cell>
          <cell r="AO1531">
            <v>4545.454545454545</v>
          </cell>
          <cell r="AP1531">
            <v>0</v>
          </cell>
          <cell r="AQ1531">
            <v>-4545.454545454545</v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>
            <v>0</v>
          </cell>
        </row>
        <row r="1532">
          <cell r="Z1532" t="str">
            <v>SBHBEF5032BL</v>
          </cell>
          <cell r="AA1532" t="str">
            <v/>
          </cell>
          <cell r="AB1532">
            <v>1</v>
          </cell>
          <cell r="AC1532">
            <v>0</v>
          </cell>
          <cell r="AD1532">
            <v>1</v>
          </cell>
          <cell r="AE1532" t="str">
            <v>FRE</v>
          </cell>
          <cell r="AF1532">
            <v>5</v>
          </cell>
          <cell r="AG1532" t="str">
            <v>Y&amp;Y</v>
          </cell>
          <cell r="AH1532">
            <v>10</v>
          </cell>
          <cell r="AI1532">
            <v>10</v>
          </cell>
          <cell r="AJ1532" t="str">
            <v>M</v>
          </cell>
          <cell r="AK1532" t="str">
            <v>CN</v>
          </cell>
          <cell r="AL1532">
            <v>1</v>
          </cell>
          <cell r="AM1532">
            <v>35000</v>
          </cell>
          <cell r="AN1532">
            <v>41971</v>
          </cell>
          <cell r="AO1532">
            <v>4545.454545454545</v>
          </cell>
          <cell r="AP1532">
            <v>0</v>
          </cell>
          <cell r="AQ1532">
            <v>-4545.454545454545</v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>
            <v>0</v>
          </cell>
        </row>
        <row r="1533">
          <cell r="Z1533" t="str">
            <v>SBHBEF5032GR</v>
          </cell>
          <cell r="AA1533" t="str">
            <v/>
          </cell>
          <cell r="AB1533">
            <v>1</v>
          </cell>
          <cell r="AC1533">
            <v>0</v>
          </cell>
          <cell r="AD1533">
            <v>1</v>
          </cell>
          <cell r="AE1533" t="str">
            <v>FRE</v>
          </cell>
          <cell r="AF1533">
            <v>5</v>
          </cell>
          <cell r="AG1533" t="str">
            <v>Y&amp;Y</v>
          </cell>
          <cell r="AH1533">
            <v>10</v>
          </cell>
          <cell r="AI1533">
            <v>10</v>
          </cell>
          <cell r="AJ1533" t="str">
            <v>M</v>
          </cell>
          <cell r="AK1533" t="str">
            <v>CN</v>
          </cell>
          <cell r="AL1533">
            <v>1</v>
          </cell>
          <cell r="AM1533">
            <v>35000</v>
          </cell>
          <cell r="AN1533">
            <v>41971</v>
          </cell>
          <cell r="AO1533">
            <v>4545.454545454545</v>
          </cell>
          <cell r="AP1533">
            <v>0</v>
          </cell>
          <cell r="AQ1533">
            <v>-4545.454545454545</v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>
            <v>0</v>
          </cell>
        </row>
        <row r="1534">
          <cell r="Z1534" t="str">
            <v>SBHBEF5032GY</v>
          </cell>
          <cell r="AA1534" t="str">
            <v/>
          </cell>
          <cell r="AB1534">
            <v>1</v>
          </cell>
          <cell r="AC1534">
            <v>0</v>
          </cell>
          <cell r="AD1534">
            <v>1</v>
          </cell>
          <cell r="AE1534" t="str">
            <v>FRE</v>
          </cell>
          <cell r="AF1534">
            <v>15</v>
          </cell>
          <cell r="AG1534" t="str">
            <v>Y&amp;Y</v>
          </cell>
          <cell r="AH1534">
            <v>10</v>
          </cell>
          <cell r="AI1534">
            <v>10</v>
          </cell>
          <cell r="AJ1534" t="str">
            <v>M</v>
          </cell>
          <cell r="AK1534" t="str">
            <v>CN</v>
          </cell>
          <cell r="AL1534">
            <v>1</v>
          </cell>
          <cell r="AM1534">
            <v>35000</v>
          </cell>
          <cell r="AN1534">
            <v>41971</v>
          </cell>
          <cell r="AO1534">
            <v>4545.454545454545</v>
          </cell>
          <cell r="AP1534">
            <v>0</v>
          </cell>
          <cell r="AQ1534">
            <v>-4545.454545454545</v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>
            <v>0</v>
          </cell>
        </row>
        <row r="1535">
          <cell r="Z1535" t="str">
            <v>SBHBEF5032IV</v>
          </cell>
          <cell r="AA1535" t="str">
            <v/>
          </cell>
          <cell r="AB1535">
            <v>1</v>
          </cell>
          <cell r="AC1535">
            <v>0</v>
          </cell>
          <cell r="AD1535">
            <v>1</v>
          </cell>
          <cell r="AE1535" t="str">
            <v>FRE</v>
          </cell>
          <cell r="AF1535">
            <v>5</v>
          </cell>
          <cell r="AG1535" t="str">
            <v>Y&amp;Y</v>
          </cell>
          <cell r="AH1535">
            <v>10</v>
          </cell>
          <cell r="AI1535">
            <v>10</v>
          </cell>
          <cell r="AJ1535" t="str">
            <v>M</v>
          </cell>
          <cell r="AK1535" t="str">
            <v>CN</v>
          </cell>
          <cell r="AL1535">
            <v>1</v>
          </cell>
          <cell r="AM1535">
            <v>35000</v>
          </cell>
          <cell r="AN1535">
            <v>41971</v>
          </cell>
          <cell r="AO1535">
            <v>4545.454545454545</v>
          </cell>
          <cell r="AP1535">
            <v>0</v>
          </cell>
          <cell r="AQ1535">
            <v>-4545.454545454545</v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>
            <v>0</v>
          </cell>
        </row>
        <row r="1536">
          <cell r="Z1536" t="str">
            <v>SBHBEF5032RE</v>
          </cell>
          <cell r="AA1536" t="str">
            <v/>
          </cell>
          <cell r="AB1536">
            <v>1</v>
          </cell>
          <cell r="AC1536">
            <v>0</v>
          </cell>
          <cell r="AD1536">
            <v>1</v>
          </cell>
          <cell r="AE1536" t="str">
            <v>FRE</v>
          </cell>
          <cell r="AF1536">
            <v>10</v>
          </cell>
          <cell r="AG1536" t="str">
            <v>Y&amp;Y</v>
          </cell>
          <cell r="AH1536">
            <v>10</v>
          </cell>
          <cell r="AI1536">
            <v>10</v>
          </cell>
          <cell r="AJ1536" t="str">
            <v>M</v>
          </cell>
          <cell r="AK1536" t="str">
            <v>CN</v>
          </cell>
          <cell r="AL1536">
            <v>1</v>
          </cell>
          <cell r="AM1536">
            <v>35000</v>
          </cell>
          <cell r="AN1536">
            <v>41971</v>
          </cell>
          <cell r="AO1536">
            <v>4545.454545454545</v>
          </cell>
          <cell r="AP1536">
            <v>0</v>
          </cell>
          <cell r="AQ1536">
            <v>-4545.454545454545</v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>
            <v>0</v>
          </cell>
        </row>
        <row r="1537">
          <cell r="Z1537" t="str">
            <v>SBHBEF5032YE</v>
          </cell>
          <cell r="AA1537" t="str">
            <v/>
          </cell>
          <cell r="AB1537">
            <v>1</v>
          </cell>
          <cell r="AC1537">
            <v>0</v>
          </cell>
          <cell r="AD1537">
            <v>1</v>
          </cell>
          <cell r="AE1537" t="str">
            <v>FRE</v>
          </cell>
          <cell r="AF1537">
            <v>20</v>
          </cell>
          <cell r="AG1537" t="str">
            <v>Y&amp;Y</v>
          </cell>
          <cell r="AH1537">
            <v>10</v>
          </cell>
          <cell r="AI1537">
            <v>10</v>
          </cell>
          <cell r="AJ1537" t="str">
            <v>M</v>
          </cell>
          <cell r="AK1537" t="str">
            <v>CN</v>
          </cell>
          <cell r="AL1537">
            <v>1</v>
          </cell>
          <cell r="AM1537">
            <v>35000</v>
          </cell>
          <cell r="AN1537">
            <v>41971</v>
          </cell>
          <cell r="AO1537">
            <v>4545.454545454545</v>
          </cell>
          <cell r="AP1537">
            <v>0</v>
          </cell>
          <cell r="AQ1537">
            <v>-4545.454545454545</v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>
            <v>0</v>
          </cell>
        </row>
        <row r="1538">
          <cell r="Z1538" t="str">
            <v>SBHBEF5052BU</v>
          </cell>
          <cell r="AA1538" t="str">
            <v/>
          </cell>
          <cell r="AB1538">
            <v>1</v>
          </cell>
          <cell r="AC1538">
            <v>0</v>
          </cell>
          <cell r="AD1538">
            <v>1</v>
          </cell>
          <cell r="AE1538" t="str">
            <v>FRE</v>
          </cell>
          <cell r="AF1538">
            <v>10</v>
          </cell>
          <cell r="AG1538" t="str">
            <v>Y&amp;Y</v>
          </cell>
          <cell r="AH1538">
            <v>10</v>
          </cell>
          <cell r="AI1538">
            <v>10</v>
          </cell>
          <cell r="AJ1538" t="str">
            <v>M</v>
          </cell>
          <cell r="AK1538" t="str">
            <v>CN</v>
          </cell>
          <cell r="AL1538">
            <v>1</v>
          </cell>
          <cell r="AM1538">
            <v>35000</v>
          </cell>
          <cell r="AN1538">
            <v>41971</v>
          </cell>
          <cell r="AO1538">
            <v>4545.454545454545</v>
          </cell>
          <cell r="AP1538">
            <v>0</v>
          </cell>
          <cell r="AQ1538">
            <v>-4545.454545454545</v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>
            <v>0</v>
          </cell>
        </row>
        <row r="1539">
          <cell r="Z1539" t="str">
            <v>SBHBEF5052GY</v>
          </cell>
          <cell r="AA1539" t="str">
            <v/>
          </cell>
          <cell r="AB1539">
            <v>1</v>
          </cell>
          <cell r="AC1539">
            <v>0</v>
          </cell>
          <cell r="AD1539">
            <v>1</v>
          </cell>
          <cell r="AE1539" t="str">
            <v>FRE</v>
          </cell>
          <cell r="AF1539">
            <v>10</v>
          </cell>
          <cell r="AG1539" t="str">
            <v>Y&amp;Y</v>
          </cell>
          <cell r="AH1539">
            <v>10</v>
          </cell>
          <cell r="AI1539">
            <v>10</v>
          </cell>
          <cell r="AJ1539" t="str">
            <v>M</v>
          </cell>
          <cell r="AK1539" t="str">
            <v>CN</v>
          </cell>
          <cell r="AL1539">
            <v>1</v>
          </cell>
          <cell r="AM1539">
            <v>35000</v>
          </cell>
          <cell r="AN1539">
            <v>41971</v>
          </cell>
          <cell r="AO1539">
            <v>4545.454545454545</v>
          </cell>
          <cell r="AP1539">
            <v>0</v>
          </cell>
          <cell r="AQ1539">
            <v>-4545.454545454545</v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>
            <v>0</v>
          </cell>
        </row>
        <row r="1540">
          <cell r="Z1540" t="str">
            <v>SBHBEF5052NY</v>
          </cell>
          <cell r="AA1540" t="str">
            <v/>
          </cell>
          <cell r="AB1540">
            <v>1</v>
          </cell>
          <cell r="AC1540">
            <v>0</v>
          </cell>
          <cell r="AD1540">
            <v>1</v>
          </cell>
          <cell r="AE1540" t="str">
            <v>FRE</v>
          </cell>
          <cell r="AF1540">
            <v>10</v>
          </cell>
          <cell r="AG1540" t="str">
            <v>Y&amp;Y</v>
          </cell>
          <cell r="AH1540">
            <v>10</v>
          </cell>
          <cell r="AI1540">
            <v>10</v>
          </cell>
          <cell r="AJ1540" t="str">
            <v>M</v>
          </cell>
          <cell r="AK1540" t="str">
            <v>CN</v>
          </cell>
          <cell r="AL1540">
            <v>1</v>
          </cell>
          <cell r="AM1540">
            <v>35000</v>
          </cell>
          <cell r="AN1540">
            <v>41971</v>
          </cell>
          <cell r="AO1540">
            <v>4545.454545454545</v>
          </cell>
          <cell r="AP1540">
            <v>0</v>
          </cell>
          <cell r="AQ1540">
            <v>-4545.454545454545</v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>
            <v>0</v>
          </cell>
        </row>
        <row r="1541">
          <cell r="Z1541" t="str">
            <v>SBHEBF5026CL</v>
          </cell>
          <cell r="AA1541" t="str">
            <v/>
          </cell>
          <cell r="AB1541">
            <v>1</v>
          </cell>
          <cell r="AC1541">
            <v>0</v>
          </cell>
          <cell r="AD1541">
            <v>1</v>
          </cell>
          <cell r="AE1541" t="str">
            <v>FRE</v>
          </cell>
          <cell r="AF1541">
            <v>10</v>
          </cell>
          <cell r="AG1541" t="str">
            <v>Y&amp;Y</v>
          </cell>
          <cell r="AH1541">
            <v>10</v>
          </cell>
          <cell r="AI1541">
            <v>10</v>
          </cell>
          <cell r="AJ1541" t="str">
            <v>M</v>
          </cell>
          <cell r="AK1541" t="str">
            <v>CN</v>
          </cell>
          <cell r="AL1541">
            <v>1</v>
          </cell>
          <cell r="AM1541">
            <v>45000</v>
          </cell>
          <cell r="AN1541">
            <v>41971</v>
          </cell>
          <cell r="AO1541">
            <v>5844.1558441558436</v>
          </cell>
          <cell r="AP1541">
            <v>0</v>
          </cell>
          <cell r="AQ1541">
            <v>-5844.1558441558436</v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>
            <v>0</v>
          </cell>
        </row>
        <row r="1542">
          <cell r="Z1542" t="str">
            <v/>
          </cell>
          <cell r="AA1542" t="str">
            <v>R1</v>
          </cell>
          <cell r="AB1542">
            <v>16</v>
          </cell>
          <cell r="AC1542">
            <v>0</v>
          </cell>
          <cell r="AD1542">
            <v>1</v>
          </cell>
          <cell r="AI1542" t="str">
            <v/>
          </cell>
          <cell r="AJ1542" t="str">
            <v>M</v>
          </cell>
          <cell r="AL1542" t="str">
            <v/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>
            <v>0</v>
          </cell>
        </row>
        <row r="1543">
          <cell r="Z1543" t="str">
            <v>SBHFAF5079BK</v>
          </cell>
          <cell r="AA1543" t="str">
            <v/>
          </cell>
          <cell r="AB1543">
            <v>1</v>
          </cell>
          <cell r="AC1543">
            <v>0</v>
          </cell>
          <cell r="AD1543">
            <v>1</v>
          </cell>
          <cell r="AE1543" t="str">
            <v>FRE</v>
          </cell>
          <cell r="AF1543">
            <v>5</v>
          </cell>
          <cell r="AG1543" t="str">
            <v>TS</v>
          </cell>
          <cell r="AH1543">
            <v>1</v>
          </cell>
          <cell r="AI1543" t="str">
            <v>01</v>
          </cell>
          <cell r="AJ1543" t="str">
            <v>M</v>
          </cell>
          <cell r="AK1543" t="str">
            <v>KR</v>
          </cell>
          <cell r="AL1543">
            <v>2</v>
          </cell>
          <cell r="AM1543">
            <v>49000</v>
          </cell>
          <cell r="AN1543">
            <v>41971</v>
          </cell>
          <cell r="AO1543">
            <v>11136.363636363636</v>
          </cell>
          <cell r="AP1543">
            <v>0</v>
          </cell>
          <cell r="AQ1543">
            <v>-11136.363636363636</v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>
            <v>0</v>
          </cell>
        </row>
        <row r="1544">
          <cell r="Z1544" t="str">
            <v/>
          </cell>
          <cell r="AA1544" t="str">
            <v>R1</v>
          </cell>
          <cell r="AB1544">
            <v>1</v>
          </cell>
          <cell r="AC1544">
            <v>0</v>
          </cell>
          <cell r="AD1544">
            <v>1</v>
          </cell>
          <cell r="AI1544" t="str">
            <v/>
          </cell>
          <cell r="AJ1544" t="str">
            <v>M</v>
          </cell>
          <cell r="AL1544" t="str">
            <v/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>
            <v>0</v>
          </cell>
        </row>
        <row r="1545">
          <cell r="Z1545" t="str">
            <v>SBHMIF5007BK</v>
          </cell>
          <cell r="AA1545" t="str">
            <v/>
          </cell>
          <cell r="AB1545">
            <v>0.5</v>
          </cell>
          <cell r="AC1545">
            <v>0</v>
          </cell>
          <cell r="AD1545">
            <v>1</v>
          </cell>
          <cell r="AE1545" t="str">
            <v>OSM</v>
          </cell>
          <cell r="AF1545">
            <v>4</v>
          </cell>
          <cell r="AG1545" t="str">
            <v>동일모자</v>
          </cell>
          <cell r="AH1545">
            <v>34</v>
          </cell>
          <cell r="AI1545">
            <v>34</v>
          </cell>
          <cell r="AJ1545" t="str">
            <v>M</v>
          </cell>
          <cell r="AK1545" t="str">
            <v>CN</v>
          </cell>
          <cell r="AL1545">
            <v>1</v>
          </cell>
          <cell r="AM1545">
            <v>39000</v>
          </cell>
          <cell r="AN1545">
            <v>41971</v>
          </cell>
          <cell r="AO1545">
            <v>5909.0909090909081</v>
          </cell>
          <cell r="AP1545">
            <v>0</v>
          </cell>
          <cell r="AQ1545">
            <v>-5909.0909090909081</v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>
            <v>0</v>
          </cell>
        </row>
        <row r="1546">
          <cell r="Z1546" t="str">
            <v>SBHMIF5007BK</v>
          </cell>
          <cell r="AA1546" t="str">
            <v/>
          </cell>
          <cell r="AB1546">
            <v>0.5</v>
          </cell>
          <cell r="AC1546">
            <v>0</v>
          </cell>
          <cell r="AD1546">
            <v>1</v>
          </cell>
          <cell r="AE1546" t="str">
            <v>OML</v>
          </cell>
          <cell r="AF1546">
            <v>3</v>
          </cell>
          <cell r="AG1546" t="str">
            <v>동일모자</v>
          </cell>
          <cell r="AH1546">
            <v>34</v>
          </cell>
          <cell r="AI1546">
            <v>34</v>
          </cell>
          <cell r="AJ1546" t="str">
            <v>M</v>
          </cell>
          <cell r="AK1546" t="str">
            <v>CN</v>
          </cell>
          <cell r="AL1546">
            <v>1</v>
          </cell>
          <cell r="AM1546">
            <v>39000</v>
          </cell>
          <cell r="AN1546">
            <v>41971</v>
          </cell>
          <cell r="AO1546">
            <v>5909.0909090909081</v>
          </cell>
          <cell r="AP1546">
            <v>0</v>
          </cell>
          <cell r="AQ1546">
            <v>-5909.0909090909081</v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>
            <v>0</v>
          </cell>
        </row>
        <row r="1547">
          <cell r="Z1547" t="str">
            <v>SBHMIF5007GY</v>
          </cell>
          <cell r="AA1547" t="str">
            <v/>
          </cell>
          <cell r="AB1547">
            <v>0.5</v>
          </cell>
          <cell r="AC1547">
            <v>0</v>
          </cell>
          <cell r="AD1547">
            <v>1</v>
          </cell>
          <cell r="AE1547" t="str">
            <v>OSM</v>
          </cell>
          <cell r="AF1547">
            <v>4</v>
          </cell>
          <cell r="AG1547" t="str">
            <v>동일모자</v>
          </cell>
          <cell r="AH1547">
            <v>34</v>
          </cell>
          <cell r="AI1547">
            <v>34</v>
          </cell>
          <cell r="AJ1547" t="str">
            <v>M</v>
          </cell>
          <cell r="AK1547" t="str">
            <v>CN</v>
          </cell>
          <cell r="AL1547">
            <v>1</v>
          </cell>
          <cell r="AM1547">
            <v>39000</v>
          </cell>
          <cell r="AN1547">
            <v>41971</v>
          </cell>
          <cell r="AO1547">
            <v>5909.0909090909081</v>
          </cell>
          <cell r="AP1547">
            <v>0</v>
          </cell>
          <cell r="AQ1547">
            <v>-5909.0909090909081</v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>
            <v>0</v>
          </cell>
        </row>
        <row r="1548">
          <cell r="Z1548" t="str">
            <v>SBHMIF5007GY</v>
          </cell>
          <cell r="AA1548" t="str">
            <v/>
          </cell>
          <cell r="AB1548">
            <v>0.5</v>
          </cell>
          <cell r="AC1548">
            <v>0</v>
          </cell>
          <cell r="AD1548">
            <v>1</v>
          </cell>
          <cell r="AE1548" t="str">
            <v>OML</v>
          </cell>
          <cell r="AF1548">
            <v>3</v>
          </cell>
          <cell r="AG1548" t="str">
            <v>동일모자</v>
          </cell>
          <cell r="AH1548">
            <v>34</v>
          </cell>
          <cell r="AI1548">
            <v>34</v>
          </cell>
          <cell r="AJ1548" t="str">
            <v>M</v>
          </cell>
          <cell r="AK1548" t="str">
            <v>CN</v>
          </cell>
          <cell r="AL1548">
            <v>1</v>
          </cell>
          <cell r="AM1548">
            <v>39000</v>
          </cell>
          <cell r="AN1548">
            <v>41971</v>
          </cell>
          <cell r="AO1548">
            <v>5909.0909090909081</v>
          </cell>
          <cell r="AP1548">
            <v>0</v>
          </cell>
          <cell r="AQ1548">
            <v>-5909.0909090909081</v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>
            <v>0</v>
          </cell>
        </row>
        <row r="1549">
          <cell r="Z1549" t="str">
            <v/>
          </cell>
          <cell r="AA1549" t="str">
            <v>R1</v>
          </cell>
          <cell r="AB1549">
            <v>2</v>
          </cell>
          <cell r="AC1549">
            <v>0</v>
          </cell>
          <cell r="AD1549">
            <v>1</v>
          </cell>
          <cell r="AI1549" t="str">
            <v/>
          </cell>
          <cell r="AJ1549" t="str">
            <v>M</v>
          </cell>
          <cell r="AL1549" t="str">
            <v/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>
            <v>0</v>
          </cell>
        </row>
        <row r="1550">
          <cell r="Z1550" t="str">
            <v>SBHSNF3062NY</v>
          </cell>
          <cell r="AA1550" t="str">
            <v/>
          </cell>
          <cell r="AB1550">
            <v>1</v>
          </cell>
          <cell r="AC1550">
            <v>0</v>
          </cell>
          <cell r="AD1550">
            <v>1</v>
          </cell>
          <cell r="AE1550" t="str">
            <v>FRE</v>
          </cell>
          <cell r="AF1550">
            <v>5</v>
          </cell>
          <cell r="AG1550" t="str">
            <v>QF</v>
          </cell>
          <cell r="AH1550">
            <v>16</v>
          </cell>
          <cell r="AI1550">
            <v>16</v>
          </cell>
          <cell r="AJ1550" t="str">
            <v>M</v>
          </cell>
          <cell r="AK1550" t="str">
            <v>CN</v>
          </cell>
          <cell r="AL1550">
            <v>1</v>
          </cell>
          <cell r="AM1550">
            <v>45000</v>
          </cell>
          <cell r="AN1550">
            <v>41971</v>
          </cell>
          <cell r="AO1550">
            <v>4545.454545454545</v>
          </cell>
          <cell r="AP1550">
            <v>0</v>
          </cell>
          <cell r="AQ1550">
            <v>-4545.454545454545</v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>
            <v>0</v>
          </cell>
        </row>
        <row r="1551">
          <cell r="Z1551" t="str">
            <v/>
          </cell>
          <cell r="AA1551" t="str">
            <v>R1</v>
          </cell>
          <cell r="AB1551">
            <v>1</v>
          </cell>
          <cell r="AC1551">
            <v>0</v>
          </cell>
          <cell r="AD1551">
            <v>1</v>
          </cell>
          <cell r="AI1551" t="str">
            <v/>
          </cell>
          <cell r="AJ1551" t="str">
            <v>M</v>
          </cell>
          <cell r="AL1551" t="str">
            <v/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>
            <v>0</v>
          </cell>
        </row>
        <row r="1552">
          <cell r="Z1552" t="str">
            <v>SMHBAF5026GY</v>
          </cell>
          <cell r="AA1552" t="str">
            <v/>
          </cell>
          <cell r="AB1552">
            <v>1</v>
          </cell>
          <cell r="AC1552">
            <v>0</v>
          </cell>
          <cell r="AD1552">
            <v>1</v>
          </cell>
          <cell r="AE1552" t="str">
            <v>FRE</v>
          </cell>
          <cell r="AF1552">
            <v>15</v>
          </cell>
          <cell r="AG1552" t="str">
            <v>동일모자</v>
          </cell>
          <cell r="AH1552">
            <v>35</v>
          </cell>
          <cell r="AI1552">
            <v>35</v>
          </cell>
          <cell r="AJ1552" t="str">
            <v>M</v>
          </cell>
          <cell r="AK1552" t="str">
            <v>CN</v>
          </cell>
          <cell r="AL1552">
            <v>1</v>
          </cell>
          <cell r="AM1552">
            <v>45000</v>
          </cell>
          <cell r="AN1552">
            <v>41971</v>
          </cell>
          <cell r="AO1552">
            <v>6818.1818181818171</v>
          </cell>
          <cell r="AP1552">
            <v>0</v>
          </cell>
          <cell r="AQ1552">
            <v>-6818.1818181818171</v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>
            <v>0</v>
          </cell>
        </row>
        <row r="1553">
          <cell r="Z1553" t="str">
            <v/>
          </cell>
          <cell r="AA1553" t="str">
            <v>R1</v>
          </cell>
          <cell r="AB1553">
            <v>1</v>
          </cell>
          <cell r="AC1553">
            <v>0</v>
          </cell>
          <cell r="AD1553">
            <v>1</v>
          </cell>
          <cell r="AI1553" t="str">
            <v/>
          </cell>
          <cell r="AJ1553" t="str">
            <v>M</v>
          </cell>
          <cell r="AL1553" t="str">
            <v/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>
            <v>0</v>
          </cell>
        </row>
        <row r="1554">
          <cell r="Z1554" t="str">
            <v>SMHSNF3010BK</v>
          </cell>
          <cell r="AA1554" t="str">
            <v/>
          </cell>
          <cell r="AB1554">
            <v>1</v>
          </cell>
          <cell r="AC1554">
            <v>0</v>
          </cell>
          <cell r="AD1554">
            <v>1</v>
          </cell>
          <cell r="AE1554" t="str">
            <v>FRE</v>
          </cell>
          <cell r="AF1554">
            <v>7</v>
          </cell>
          <cell r="AG1554" t="str">
            <v>성진</v>
          </cell>
          <cell r="AH1554">
            <v>22</v>
          </cell>
          <cell r="AI1554">
            <v>22</v>
          </cell>
          <cell r="AJ1554" t="str">
            <v>M</v>
          </cell>
          <cell r="AK1554" t="str">
            <v>BG</v>
          </cell>
          <cell r="AL1554">
            <v>1</v>
          </cell>
          <cell r="AM1554">
            <v>43000</v>
          </cell>
          <cell r="AN1554">
            <v>41971</v>
          </cell>
          <cell r="AO1554">
            <v>6515.151515151515</v>
          </cell>
          <cell r="AP1554">
            <v>0</v>
          </cell>
          <cell r="AQ1554">
            <v>-6515.151515151515</v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>
            <v>0</v>
          </cell>
        </row>
        <row r="1555">
          <cell r="Z1555" t="str">
            <v/>
          </cell>
          <cell r="AA1555" t="str">
            <v>R1</v>
          </cell>
          <cell r="AB1555">
            <v>1</v>
          </cell>
          <cell r="AC1555">
            <v>0</v>
          </cell>
          <cell r="AD1555">
            <v>1</v>
          </cell>
          <cell r="AI1555" t="str">
            <v/>
          </cell>
          <cell r="AJ1555" t="str">
            <v>M</v>
          </cell>
          <cell r="AL1555" t="str">
            <v/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>
            <v>0</v>
          </cell>
        </row>
        <row r="1556">
          <cell r="Z1556" t="str">
            <v>URHFIF3408BK</v>
          </cell>
          <cell r="AA1556" t="str">
            <v>R1</v>
          </cell>
          <cell r="AB1556">
            <v>0.5</v>
          </cell>
          <cell r="AC1556">
            <v>0</v>
          </cell>
          <cell r="AD1556">
            <v>1</v>
          </cell>
          <cell r="AE1556" t="str">
            <v>FRE</v>
          </cell>
          <cell r="AF1556">
            <v>5</v>
          </cell>
          <cell r="AG1556" t="str">
            <v>QF</v>
          </cell>
          <cell r="AH1556">
            <v>17</v>
          </cell>
          <cell r="AI1556">
            <v>17</v>
          </cell>
          <cell r="AJ1556" t="str">
            <v>M</v>
          </cell>
          <cell r="AK1556" t="str">
            <v>CN</v>
          </cell>
          <cell r="AL1556">
            <v>1</v>
          </cell>
          <cell r="AM1556">
            <v>35000</v>
          </cell>
          <cell r="AN1556">
            <v>41971</v>
          </cell>
          <cell r="AO1556">
            <v>3535.3535353535353</v>
          </cell>
          <cell r="AP1556">
            <v>0</v>
          </cell>
          <cell r="AQ1556">
            <v>-3535.3535353535353</v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>
            <v>0</v>
          </cell>
        </row>
        <row r="1557">
          <cell r="Z1557" t="str">
            <v>URHFIF3408BK</v>
          </cell>
          <cell r="AA1557" t="str">
            <v>R1</v>
          </cell>
          <cell r="AB1557">
            <v>0.5</v>
          </cell>
          <cell r="AC1557">
            <v>0</v>
          </cell>
          <cell r="AD1557">
            <v>1</v>
          </cell>
          <cell r="AE1557" t="str">
            <v>LXL</v>
          </cell>
          <cell r="AF1557">
            <v>5</v>
          </cell>
          <cell r="AG1557" t="str">
            <v>QF</v>
          </cell>
          <cell r="AH1557">
            <v>17</v>
          </cell>
          <cell r="AI1557">
            <v>17</v>
          </cell>
          <cell r="AJ1557" t="str">
            <v>M</v>
          </cell>
          <cell r="AK1557" t="str">
            <v>CN</v>
          </cell>
          <cell r="AL1557">
            <v>1</v>
          </cell>
          <cell r="AM1557">
            <v>35000</v>
          </cell>
          <cell r="AN1557">
            <v>41971</v>
          </cell>
          <cell r="AO1557">
            <v>3535.3535353535353</v>
          </cell>
          <cell r="AP1557">
            <v>0</v>
          </cell>
          <cell r="AQ1557">
            <v>-3535.3535353535353</v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>
            <v>0</v>
          </cell>
        </row>
        <row r="1558">
          <cell r="Z1558" t="str">
            <v>URHFIF3411BK</v>
          </cell>
          <cell r="AA1558" t="str">
            <v>R1</v>
          </cell>
          <cell r="AB1558">
            <v>0.25</v>
          </cell>
          <cell r="AC1558">
            <v>0</v>
          </cell>
          <cell r="AD1558">
            <v>1</v>
          </cell>
          <cell r="AE1558" t="str">
            <v>XSS</v>
          </cell>
          <cell r="AF1558">
            <v>2</v>
          </cell>
          <cell r="AG1558" t="str">
            <v>QF</v>
          </cell>
          <cell r="AH1558">
            <v>17</v>
          </cell>
          <cell r="AI1558">
            <v>17</v>
          </cell>
          <cell r="AJ1558" t="str">
            <v>M</v>
          </cell>
          <cell r="AK1558" t="str">
            <v>CN</v>
          </cell>
          <cell r="AL1558">
            <v>1</v>
          </cell>
          <cell r="AM1558">
            <v>43000</v>
          </cell>
          <cell r="AN1558">
            <v>41971</v>
          </cell>
          <cell r="AO1558">
            <v>4343.4343434343427</v>
          </cell>
          <cell r="AP1558">
            <v>0</v>
          </cell>
          <cell r="AQ1558">
            <v>-4343.4343434343427</v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>
            <v>0</v>
          </cell>
        </row>
        <row r="1559">
          <cell r="Z1559" t="str">
            <v>URHFIF3411BK</v>
          </cell>
          <cell r="AA1559" t="str">
            <v>R1</v>
          </cell>
          <cell r="AB1559">
            <v>0.25</v>
          </cell>
          <cell r="AC1559">
            <v>0</v>
          </cell>
          <cell r="AD1559">
            <v>1</v>
          </cell>
          <cell r="AE1559" t="str">
            <v>OSM</v>
          </cell>
          <cell r="AF1559">
            <v>3</v>
          </cell>
          <cell r="AG1559" t="str">
            <v>QF</v>
          </cell>
          <cell r="AH1559">
            <v>17</v>
          </cell>
          <cell r="AI1559">
            <v>17</v>
          </cell>
          <cell r="AJ1559" t="str">
            <v>M</v>
          </cell>
          <cell r="AK1559" t="str">
            <v>CN</v>
          </cell>
          <cell r="AL1559">
            <v>1</v>
          </cell>
          <cell r="AM1559">
            <v>43000</v>
          </cell>
          <cell r="AN1559">
            <v>41971</v>
          </cell>
          <cell r="AO1559">
            <v>4343.4343434343427</v>
          </cell>
          <cell r="AP1559">
            <v>0</v>
          </cell>
          <cell r="AQ1559">
            <v>-4343.4343434343427</v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>
            <v>0</v>
          </cell>
        </row>
        <row r="1560">
          <cell r="Z1560" t="str">
            <v>URHFIF3411BK</v>
          </cell>
          <cell r="AA1560" t="str">
            <v>R1</v>
          </cell>
          <cell r="AB1560">
            <v>0.25</v>
          </cell>
          <cell r="AC1560">
            <v>0</v>
          </cell>
          <cell r="AD1560">
            <v>1</v>
          </cell>
          <cell r="AE1560" t="str">
            <v>OML</v>
          </cell>
          <cell r="AF1560">
            <v>3</v>
          </cell>
          <cell r="AG1560" t="str">
            <v>QF</v>
          </cell>
          <cell r="AH1560">
            <v>17</v>
          </cell>
          <cell r="AI1560">
            <v>17</v>
          </cell>
          <cell r="AJ1560" t="str">
            <v>M</v>
          </cell>
          <cell r="AK1560" t="str">
            <v>CN</v>
          </cell>
          <cell r="AL1560">
            <v>1</v>
          </cell>
          <cell r="AM1560">
            <v>43000</v>
          </cell>
          <cell r="AN1560">
            <v>41971</v>
          </cell>
          <cell r="AO1560">
            <v>4343.4343434343427</v>
          </cell>
          <cell r="AP1560">
            <v>0</v>
          </cell>
          <cell r="AQ1560">
            <v>-4343.4343434343427</v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>
            <v>0</v>
          </cell>
        </row>
        <row r="1561">
          <cell r="Z1561" t="str">
            <v>URHFIF3411BK</v>
          </cell>
          <cell r="AA1561" t="str">
            <v>R1</v>
          </cell>
          <cell r="AB1561">
            <v>0.25</v>
          </cell>
          <cell r="AC1561">
            <v>0</v>
          </cell>
          <cell r="AD1561">
            <v>1</v>
          </cell>
          <cell r="AE1561" t="str">
            <v>LXL</v>
          </cell>
          <cell r="AF1561">
            <v>2</v>
          </cell>
          <cell r="AG1561" t="str">
            <v>QF</v>
          </cell>
          <cell r="AH1561">
            <v>17</v>
          </cell>
          <cell r="AI1561">
            <v>17</v>
          </cell>
          <cell r="AJ1561" t="str">
            <v>M</v>
          </cell>
          <cell r="AK1561" t="str">
            <v>CN</v>
          </cell>
          <cell r="AL1561">
            <v>1</v>
          </cell>
          <cell r="AM1561">
            <v>43000</v>
          </cell>
          <cell r="AN1561">
            <v>41971</v>
          </cell>
          <cell r="AO1561">
            <v>4343.4343434343427</v>
          </cell>
          <cell r="AP1561">
            <v>0</v>
          </cell>
          <cell r="AQ1561">
            <v>-4343.4343434343427</v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>
            <v>0</v>
          </cell>
        </row>
        <row r="1562">
          <cell r="Z1562" t="str">
            <v>URHFIF3454MT</v>
          </cell>
          <cell r="AA1562" t="str">
            <v>R1</v>
          </cell>
          <cell r="AB1562">
            <v>1</v>
          </cell>
          <cell r="AC1562">
            <v>0</v>
          </cell>
          <cell r="AD1562">
            <v>1</v>
          </cell>
          <cell r="AE1562" t="str">
            <v>FRE</v>
          </cell>
          <cell r="AF1562">
            <v>5</v>
          </cell>
          <cell r="AG1562" t="str">
            <v>QF</v>
          </cell>
          <cell r="AH1562">
            <v>17</v>
          </cell>
          <cell r="AI1562">
            <v>17</v>
          </cell>
          <cell r="AJ1562" t="str">
            <v>M</v>
          </cell>
          <cell r="AK1562" t="str">
            <v>CN</v>
          </cell>
          <cell r="AL1562">
            <v>1</v>
          </cell>
          <cell r="AM1562">
            <v>39000</v>
          </cell>
          <cell r="AN1562">
            <v>41971</v>
          </cell>
          <cell r="AO1562">
            <v>3939.3939393939386</v>
          </cell>
          <cell r="AP1562">
            <v>0</v>
          </cell>
          <cell r="AQ1562">
            <v>-3939.3939393939386</v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>
            <v>0</v>
          </cell>
        </row>
        <row r="1563">
          <cell r="Z1563" t="str">
            <v>URHSNF3024BK</v>
          </cell>
          <cell r="AA1563" t="str">
            <v/>
          </cell>
          <cell r="AB1563">
            <v>1</v>
          </cell>
          <cell r="AC1563">
            <v>0</v>
          </cell>
          <cell r="AD1563">
            <v>1</v>
          </cell>
          <cell r="AE1563" t="str">
            <v>FRE</v>
          </cell>
          <cell r="AF1563">
            <v>5</v>
          </cell>
          <cell r="AG1563" t="str">
            <v>QF</v>
          </cell>
          <cell r="AH1563">
            <v>17</v>
          </cell>
          <cell r="AI1563">
            <v>17</v>
          </cell>
          <cell r="AJ1563" t="str">
            <v>M</v>
          </cell>
          <cell r="AK1563" t="str">
            <v>CN</v>
          </cell>
          <cell r="AL1563">
            <v>1</v>
          </cell>
          <cell r="AM1563">
            <v>43000</v>
          </cell>
          <cell r="AN1563">
            <v>41971</v>
          </cell>
          <cell r="AO1563">
            <v>4343.4343434343427</v>
          </cell>
          <cell r="AP1563">
            <v>0</v>
          </cell>
          <cell r="AQ1563">
            <v>-4343.4343434343427</v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>
            <v>0</v>
          </cell>
        </row>
        <row r="1564">
          <cell r="Z1564" t="str">
            <v>URHSNF3403BK</v>
          </cell>
          <cell r="AA1564" t="str">
            <v>R1</v>
          </cell>
          <cell r="AB1564">
            <v>1</v>
          </cell>
          <cell r="AC1564">
            <v>0</v>
          </cell>
          <cell r="AD1564">
            <v>1</v>
          </cell>
          <cell r="AE1564" t="str">
            <v>FRE</v>
          </cell>
          <cell r="AF1564">
            <v>10</v>
          </cell>
          <cell r="AG1564" t="str">
            <v>QF</v>
          </cell>
          <cell r="AH1564">
            <v>17</v>
          </cell>
          <cell r="AI1564">
            <v>17</v>
          </cell>
          <cell r="AJ1564" t="str">
            <v>M</v>
          </cell>
          <cell r="AK1564" t="str">
            <v>CN</v>
          </cell>
          <cell r="AL1564">
            <v>1</v>
          </cell>
          <cell r="AM1564">
            <v>35000</v>
          </cell>
          <cell r="AN1564">
            <v>41971</v>
          </cell>
          <cell r="AO1564">
            <v>3535.3535353535353</v>
          </cell>
          <cell r="AP1564">
            <v>0</v>
          </cell>
          <cell r="AQ1564">
            <v>-3535.3535353535353</v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>
            <v>0</v>
          </cell>
        </row>
        <row r="1565">
          <cell r="Z1565" t="str">
            <v>URHSNF3412BK</v>
          </cell>
          <cell r="AA1565" t="str">
            <v>R1</v>
          </cell>
          <cell r="AB1565">
            <v>1</v>
          </cell>
          <cell r="AC1565">
            <v>0</v>
          </cell>
          <cell r="AD1565">
            <v>1</v>
          </cell>
          <cell r="AE1565" t="str">
            <v>FRE</v>
          </cell>
          <cell r="AF1565">
            <v>7</v>
          </cell>
          <cell r="AG1565" t="str">
            <v>QF</v>
          </cell>
          <cell r="AH1565">
            <v>17</v>
          </cell>
          <cell r="AI1565">
            <v>17</v>
          </cell>
          <cell r="AJ1565" t="str">
            <v>M</v>
          </cell>
          <cell r="AK1565" t="str">
            <v>CN</v>
          </cell>
          <cell r="AL1565">
            <v>1</v>
          </cell>
          <cell r="AM1565">
            <v>43000</v>
          </cell>
          <cell r="AN1565">
            <v>41971</v>
          </cell>
          <cell r="AO1565">
            <v>4343.4343434343427</v>
          </cell>
          <cell r="AP1565">
            <v>0</v>
          </cell>
          <cell r="AQ1565">
            <v>-4343.4343434343427</v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>
            <v>0</v>
          </cell>
        </row>
        <row r="1566">
          <cell r="Z1566" t="str">
            <v>URHSNF3413BK</v>
          </cell>
          <cell r="AA1566" t="str">
            <v>R1</v>
          </cell>
          <cell r="AB1566">
            <v>1</v>
          </cell>
          <cell r="AC1566">
            <v>0</v>
          </cell>
          <cell r="AD1566">
            <v>1</v>
          </cell>
          <cell r="AE1566" t="str">
            <v>FRE</v>
          </cell>
          <cell r="AF1566">
            <v>5</v>
          </cell>
          <cell r="AG1566" t="str">
            <v>QF</v>
          </cell>
          <cell r="AH1566">
            <v>17</v>
          </cell>
          <cell r="AI1566">
            <v>17</v>
          </cell>
          <cell r="AJ1566" t="str">
            <v>M</v>
          </cell>
          <cell r="AK1566" t="str">
            <v>CN</v>
          </cell>
          <cell r="AL1566">
            <v>1</v>
          </cell>
          <cell r="AM1566">
            <v>43000</v>
          </cell>
          <cell r="AN1566">
            <v>41971</v>
          </cell>
          <cell r="AO1566">
            <v>4343.4343434343427</v>
          </cell>
          <cell r="AP1566">
            <v>0</v>
          </cell>
          <cell r="AQ1566">
            <v>-4343.4343434343427</v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>
            <v>0</v>
          </cell>
        </row>
        <row r="1567">
          <cell r="Z1567" t="str">
            <v>URHSNF3414BK</v>
          </cell>
          <cell r="AA1567" t="str">
            <v>R1</v>
          </cell>
          <cell r="AB1567">
            <v>1</v>
          </cell>
          <cell r="AC1567">
            <v>0</v>
          </cell>
          <cell r="AD1567">
            <v>1</v>
          </cell>
          <cell r="AE1567" t="str">
            <v>FRE</v>
          </cell>
          <cell r="AF1567">
            <v>5</v>
          </cell>
          <cell r="AG1567" t="str">
            <v>QF</v>
          </cell>
          <cell r="AH1567">
            <v>17</v>
          </cell>
          <cell r="AI1567">
            <v>17</v>
          </cell>
          <cell r="AJ1567" t="str">
            <v>M</v>
          </cell>
          <cell r="AK1567" t="str">
            <v>CN</v>
          </cell>
          <cell r="AL1567">
            <v>1</v>
          </cell>
          <cell r="AM1567">
            <v>43000</v>
          </cell>
          <cell r="AN1567">
            <v>41971</v>
          </cell>
          <cell r="AO1567">
            <v>4343.4343434343427</v>
          </cell>
          <cell r="AP1567">
            <v>0</v>
          </cell>
          <cell r="AQ1567">
            <v>-4343.4343434343427</v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>
            <v>0</v>
          </cell>
        </row>
        <row r="1568">
          <cell r="Z1568" t="str">
            <v>URHSNF3414WH</v>
          </cell>
          <cell r="AA1568" t="str">
            <v>R1</v>
          </cell>
          <cell r="AB1568">
            <v>1</v>
          </cell>
          <cell r="AC1568">
            <v>0</v>
          </cell>
          <cell r="AD1568">
            <v>1</v>
          </cell>
          <cell r="AE1568" t="str">
            <v>FRE</v>
          </cell>
          <cell r="AF1568">
            <v>5</v>
          </cell>
          <cell r="AG1568" t="str">
            <v>QF</v>
          </cell>
          <cell r="AH1568">
            <v>17</v>
          </cell>
          <cell r="AI1568">
            <v>17</v>
          </cell>
          <cell r="AJ1568" t="str">
            <v>M</v>
          </cell>
          <cell r="AK1568" t="str">
            <v>CN</v>
          </cell>
          <cell r="AL1568">
            <v>1</v>
          </cell>
          <cell r="AM1568">
            <v>43000</v>
          </cell>
          <cell r="AN1568">
            <v>41971</v>
          </cell>
          <cell r="AO1568">
            <v>4343.4343434343427</v>
          </cell>
          <cell r="AP1568">
            <v>0</v>
          </cell>
          <cell r="AQ1568">
            <v>-4343.4343434343427</v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>
            <v>0</v>
          </cell>
        </row>
        <row r="1569">
          <cell r="Z1569" t="str">
            <v>URHSNF5020BK</v>
          </cell>
          <cell r="AA1569" t="str">
            <v/>
          </cell>
          <cell r="AB1569">
            <v>1</v>
          </cell>
          <cell r="AC1569">
            <v>0</v>
          </cell>
          <cell r="AD1569">
            <v>1</v>
          </cell>
          <cell r="AE1569" t="str">
            <v>FRE</v>
          </cell>
          <cell r="AF1569">
            <v>7</v>
          </cell>
          <cell r="AG1569" t="str">
            <v>QF</v>
          </cell>
          <cell r="AH1569">
            <v>17</v>
          </cell>
          <cell r="AI1569">
            <v>17</v>
          </cell>
          <cell r="AJ1569" t="str">
            <v>M</v>
          </cell>
          <cell r="AK1569" t="str">
            <v>CN</v>
          </cell>
          <cell r="AL1569">
            <v>1</v>
          </cell>
          <cell r="AM1569">
            <v>43000</v>
          </cell>
          <cell r="AN1569">
            <v>41971</v>
          </cell>
          <cell r="AO1569">
            <v>4343.4343434343427</v>
          </cell>
          <cell r="AP1569">
            <v>0</v>
          </cell>
          <cell r="AQ1569">
            <v>-4343.4343434343427</v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>
            <v>0</v>
          </cell>
        </row>
        <row r="1570">
          <cell r="Z1570" t="str">
            <v>URHSNF5029GY</v>
          </cell>
          <cell r="AA1570" t="str">
            <v/>
          </cell>
          <cell r="AB1570">
            <v>1</v>
          </cell>
          <cell r="AC1570">
            <v>0</v>
          </cell>
          <cell r="AD1570">
            <v>1</v>
          </cell>
          <cell r="AE1570" t="str">
            <v>FRE</v>
          </cell>
          <cell r="AF1570">
            <v>15</v>
          </cell>
          <cell r="AG1570" t="str">
            <v>QF</v>
          </cell>
          <cell r="AH1570">
            <v>17</v>
          </cell>
          <cell r="AI1570">
            <v>17</v>
          </cell>
          <cell r="AJ1570" t="str">
            <v>M</v>
          </cell>
          <cell r="AK1570" t="str">
            <v>CN</v>
          </cell>
          <cell r="AL1570">
            <v>1</v>
          </cell>
          <cell r="AM1570">
            <v>49000</v>
          </cell>
          <cell r="AN1570">
            <v>41971</v>
          </cell>
          <cell r="AO1570">
            <v>4949.4949494949497</v>
          </cell>
          <cell r="AP1570">
            <v>0</v>
          </cell>
          <cell r="AQ1570">
            <v>-4949.4949494949497</v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>
            <v>0</v>
          </cell>
        </row>
        <row r="1571">
          <cell r="Z1571" t="str">
            <v/>
          </cell>
          <cell r="AA1571" t="str">
            <v>R1</v>
          </cell>
          <cell r="AB1571">
            <v>11</v>
          </cell>
          <cell r="AC1571">
            <v>0</v>
          </cell>
          <cell r="AD1571">
            <v>1</v>
          </cell>
          <cell r="AI1571" t="str">
            <v/>
          </cell>
          <cell r="AJ1571" t="str">
            <v>M</v>
          </cell>
          <cell r="AL1571" t="str">
            <v/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>
            <v>0</v>
          </cell>
        </row>
        <row r="1572">
          <cell r="Z1572" t="str">
            <v>URHFIF3451BK</v>
          </cell>
          <cell r="AA1572" t="str">
            <v>R1</v>
          </cell>
          <cell r="AB1572">
            <v>1</v>
          </cell>
          <cell r="AC1572">
            <v>0</v>
          </cell>
          <cell r="AD1572">
            <v>1</v>
          </cell>
          <cell r="AE1572" t="str">
            <v>FRE</v>
          </cell>
          <cell r="AF1572">
            <v>5</v>
          </cell>
          <cell r="AG1572" t="str">
            <v>J&amp;F</v>
          </cell>
          <cell r="AH1572">
            <v>3</v>
          </cell>
          <cell r="AI1572" t="str">
            <v>03</v>
          </cell>
          <cell r="AJ1572" t="str">
            <v>M</v>
          </cell>
          <cell r="AK1572" t="str">
            <v>CN</v>
          </cell>
          <cell r="AL1572">
            <v>1</v>
          </cell>
          <cell r="AM1572">
            <v>39000</v>
          </cell>
          <cell r="AN1572">
            <v>41971</v>
          </cell>
          <cell r="AO1572">
            <v>3939.3939393939386</v>
          </cell>
          <cell r="AP1572">
            <v>0</v>
          </cell>
          <cell r="AQ1572">
            <v>-3939.3939393939386</v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>
            <v>0</v>
          </cell>
        </row>
        <row r="1573">
          <cell r="Z1573" t="str">
            <v>URHFIF3451GY</v>
          </cell>
          <cell r="AA1573" t="str">
            <v>R1</v>
          </cell>
          <cell r="AB1573">
            <v>1</v>
          </cell>
          <cell r="AC1573">
            <v>0</v>
          </cell>
          <cell r="AD1573">
            <v>1</v>
          </cell>
          <cell r="AE1573" t="str">
            <v>FRE</v>
          </cell>
          <cell r="AF1573">
            <v>5</v>
          </cell>
          <cell r="AG1573" t="str">
            <v>J&amp;F</v>
          </cell>
          <cell r="AH1573">
            <v>3</v>
          </cell>
          <cell r="AI1573" t="str">
            <v>03</v>
          </cell>
          <cell r="AJ1573" t="str">
            <v>M</v>
          </cell>
          <cell r="AK1573" t="str">
            <v>CN</v>
          </cell>
          <cell r="AL1573">
            <v>1</v>
          </cell>
          <cell r="AM1573">
            <v>39000</v>
          </cell>
          <cell r="AN1573">
            <v>41971</v>
          </cell>
          <cell r="AO1573">
            <v>3939.3939393939386</v>
          </cell>
          <cell r="AP1573">
            <v>0</v>
          </cell>
          <cell r="AQ1573">
            <v>-3939.3939393939386</v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>
            <v>0</v>
          </cell>
        </row>
        <row r="1574">
          <cell r="Z1574" t="str">
            <v/>
          </cell>
          <cell r="AA1574" t="str">
            <v>R1</v>
          </cell>
          <cell r="AB1574">
            <v>2</v>
          </cell>
          <cell r="AC1574">
            <v>0</v>
          </cell>
          <cell r="AD1574">
            <v>1</v>
          </cell>
          <cell r="AI1574" t="str">
            <v/>
          </cell>
          <cell r="AJ1574" t="str">
            <v>M</v>
          </cell>
          <cell r="AL1574" t="str">
            <v/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>
            <v>0</v>
          </cell>
        </row>
        <row r="1575">
          <cell r="Z1575" t="str">
            <v>URHSNF3002BK</v>
          </cell>
          <cell r="AA1575" t="str">
            <v/>
          </cell>
          <cell r="AB1575">
            <v>1</v>
          </cell>
          <cell r="AC1575">
            <v>0</v>
          </cell>
          <cell r="AD1575">
            <v>1</v>
          </cell>
          <cell r="AE1575" t="str">
            <v>FRE</v>
          </cell>
          <cell r="AF1575">
            <v>5</v>
          </cell>
          <cell r="AG1575" t="str">
            <v>캡보이2</v>
          </cell>
          <cell r="AH1575">
            <v>6</v>
          </cell>
          <cell r="AI1575" t="str">
            <v>06</v>
          </cell>
          <cell r="AJ1575" t="str">
            <v>M</v>
          </cell>
          <cell r="AK1575" t="str">
            <v>VT</v>
          </cell>
          <cell r="AL1575">
            <v>1</v>
          </cell>
          <cell r="AM1575">
            <v>53000</v>
          </cell>
          <cell r="AN1575">
            <v>41971</v>
          </cell>
          <cell r="AO1575">
            <v>9636.363636363636</v>
          </cell>
          <cell r="AP1575">
            <v>0</v>
          </cell>
          <cell r="AQ1575">
            <v>-9636.363636363636</v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>
            <v>0</v>
          </cell>
        </row>
        <row r="1576">
          <cell r="Z1576" t="str">
            <v>URHSNF3011GY</v>
          </cell>
          <cell r="AA1576" t="str">
            <v/>
          </cell>
          <cell r="AB1576">
            <v>1</v>
          </cell>
          <cell r="AC1576">
            <v>0</v>
          </cell>
          <cell r="AD1576">
            <v>1</v>
          </cell>
          <cell r="AE1576" t="str">
            <v>FRE</v>
          </cell>
          <cell r="AF1576">
            <v>5</v>
          </cell>
          <cell r="AG1576" t="str">
            <v>캡보이2</v>
          </cell>
          <cell r="AH1576">
            <v>6</v>
          </cell>
          <cell r="AI1576" t="str">
            <v>06</v>
          </cell>
          <cell r="AJ1576" t="str">
            <v>M</v>
          </cell>
          <cell r="AK1576" t="str">
            <v>VT</v>
          </cell>
          <cell r="AL1576">
            <v>1</v>
          </cell>
          <cell r="AM1576">
            <v>49000</v>
          </cell>
          <cell r="AN1576">
            <v>41971</v>
          </cell>
          <cell r="AO1576">
            <v>8909.0909090909081</v>
          </cell>
          <cell r="AP1576">
            <v>0</v>
          </cell>
          <cell r="AQ1576">
            <v>-8909.0909090909081</v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>
            <v>0</v>
          </cell>
        </row>
        <row r="1577">
          <cell r="Z1577" t="str">
            <v>URHSNF3011RE</v>
          </cell>
          <cell r="AA1577" t="str">
            <v/>
          </cell>
          <cell r="AB1577">
            <v>1</v>
          </cell>
          <cell r="AC1577">
            <v>0</v>
          </cell>
          <cell r="AD1577">
            <v>1</v>
          </cell>
          <cell r="AE1577" t="str">
            <v>FRE</v>
          </cell>
          <cell r="AF1577">
            <v>5</v>
          </cell>
          <cell r="AG1577" t="str">
            <v>캡보이2</v>
          </cell>
          <cell r="AH1577">
            <v>6</v>
          </cell>
          <cell r="AI1577" t="str">
            <v>06</v>
          </cell>
          <cell r="AJ1577" t="str">
            <v>M</v>
          </cell>
          <cell r="AK1577" t="str">
            <v>VT</v>
          </cell>
          <cell r="AL1577">
            <v>1</v>
          </cell>
          <cell r="AM1577">
            <v>49000</v>
          </cell>
          <cell r="AN1577">
            <v>41971</v>
          </cell>
          <cell r="AO1577">
            <v>8909.0909090909081</v>
          </cell>
          <cell r="AP1577">
            <v>0</v>
          </cell>
          <cell r="AQ1577">
            <v>-8909.0909090909081</v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>
            <v>0</v>
          </cell>
        </row>
        <row r="1578">
          <cell r="Z1578" t="str">
            <v>URHSNF3012BK</v>
          </cell>
          <cell r="AA1578" t="str">
            <v/>
          </cell>
          <cell r="AB1578">
            <v>1</v>
          </cell>
          <cell r="AC1578">
            <v>0</v>
          </cell>
          <cell r="AD1578">
            <v>1</v>
          </cell>
          <cell r="AE1578" t="str">
            <v>FRE</v>
          </cell>
          <cell r="AF1578">
            <v>5</v>
          </cell>
          <cell r="AG1578" t="str">
            <v>캡보이2</v>
          </cell>
          <cell r="AH1578">
            <v>6</v>
          </cell>
          <cell r="AI1578" t="str">
            <v>06</v>
          </cell>
          <cell r="AJ1578" t="str">
            <v>M</v>
          </cell>
          <cell r="AK1578" t="str">
            <v>VT</v>
          </cell>
          <cell r="AL1578">
            <v>1</v>
          </cell>
          <cell r="AM1578">
            <v>49000</v>
          </cell>
          <cell r="AN1578">
            <v>41971</v>
          </cell>
          <cell r="AO1578">
            <v>8909.0909090909081</v>
          </cell>
          <cell r="AP1578">
            <v>0</v>
          </cell>
          <cell r="AQ1578">
            <v>-8909.0909090909081</v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>
            <v>0</v>
          </cell>
        </row>
        <row r="1579">
          <cell r="Z1579" t="str">
            <v>URHSNF3304BK</v>
          </cell>
          <cell r="AA1579" t="str">
            <v>R1</v>
          </cell>
          <cell r="AB1579">
            <v>1</v>
          </cell>
          <cell r="AC1579">
            <v>0</v>
          </cell>
          <cell r="AD1579">
            <v>1</v>
          </cell>
          <cell r="AE1579" t="str">
            <v>FRE</v>
          </cell>
          <cell r="AF1579">
            <v>5</v>
          </cell>
          <cell r="AG1579" t="str">
            <v>캡보이2</v>
          </cell>
          <cell r="AH1579">
            <v>6</v>
          </cell>
          <cell r="AI1579" t="str">
            <v>06</v>
          </cell>
          <cell r="AJ1579" t="str">
            <v>M</v>
          </cell>
          <cell r="AK1579" t="str">
            <v>VT</v>
          </cell>
          <cell r="AL1579">
            <v>1</v>
          </cell>
          <cell r="AM1579">
            <v>49000</v>
          </cell>
          <cell r="AN1579">
            <v>41971</v>
          </cell>
          <cell r="AO1579">
            <v>8909.0909090909081</v>
          </cell>
          <cell r="AP1579">
            <v>0</v>
          </cell>
          <cell r="AQ1579">
            <v>-8909.0909090909081</v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>
            <v>0</v>
          </cell>
        </row>
        <row r="1580">
          <cell r="Z1580" t="str">
            <v/>
          </cell>
          <cell r="AA1580" t="str">
            <v>R1</v>
          </cell>
          <cell r="AB1580">
            <v>5</v>
          </cell>
          <cell r="AC1580">
            <v>0</v>
          </cell>
          <cell r="AD1580">
            <v>1</v>
          </cell>
          <cell r="AI1580" t="str">
            <v/>
          </cell>
          <cell r="AJ1580" t="str">
            <v>M</v>
          </cell>
          <cell r="AL1580" t="str">
            <v/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>
            <v>0</v>
          </cell>
        </row>
        <row r="1581">
          <cell r="Z1581" t="str">
            <v>URHJPF5005BK</v>
          </cell>
          <cell r="AA1581" t="str">
            <v/>
          </cell>
          <cell r="AB1581">
            <v>0.33333333333333331</v>
          </cell>
          <cell r="AC1581">
            <v>0</v>
          </cell>
          <cell r="AD1581">
            <v>1</v>
          </cell>
          <cell r="AE1581" t="str">
            <v>OSS</v>
          </cell>
          <cell r="AF1581">
            <v>2</v>
          </cell>
          <cell r="AG1581" t="str">
            <v>대경</v>
          </cell>
          <cell r="AH1581">
            <v>10</v>
          </cell>
          <cell r="AI1581">
            <v>10</v>
          </cell>
          <cell r="AJ1581" t="str">
            <v>M</v>
          </cell>
          <cell r="AK1581" t="str">
            <v>IN</v>
          </cell>
          <cell r="AL1581">
            <v>1</v>
          </cell>
          <cell r="AM1581">
            <v>158000</v>
          </cell>
          <cell r="AN1581">
            <v>41971</v>
          </cell>
          <cell r="AO1581">
            <v>31919.191919191915</v>
          </cell>
          <cell r="AP1581">
            <v>0</v>
          </cell>
          <cell r="AQ1581">
            <v>-31919.191919191915</v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>
            <v>0</v>
          </cell>
        </row>
        <row r="1582">
          <cell r="Z1582" t="str">
            <v>URHJPF5005BK</v>
          </cell>
          <cell r="AA1582" t="str">
            <v/>
          </cell>
          <cell r="AB1582">
            <v>0.33333333333333331</v>
          </cell>
          <cell r="AC1582">
            <v>0</v>
          </cell>
          <cell r="AD1582">
            <v>1</v>
          </cell>
          <cell r="AE1582" t="str">
            <v>OMM</v>
          </cell>
          <cell r="AF1582">
            <v>2</v>
          </cell>
          <cell r="AG1582" t="str">
            <v>대경</v>
          </cell>
          <cell r="AH1582">
            <v>10</v>
          </cell>
          <cell r="AI1582">
            <v>10</v>
          </cell>
          <cell r="AJ1582" t="str">
            <v>M</v>
          </cell>
          <cell r="AK1582" t="str">
            <v>IN</v>
          </cell>
          <cell r="AL1582">
            <v>1</v>
          </cell>
          <cell r="AM1582">
            <v>158000</v>
          </cell>
          <cell r="AN1582">
            <v>41971</v>
          </cell>
          <cell r="AO1582">
            <v>31919.191919191915</v>
          </cell>
          <cell r="AP1582">
            <v>0</v>
          </cell>
          <cell r="AQ1582">
            <v>-31919.191919191915</v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>
            <v>0</v>
          </cell>
        </row>
        <row r="1583">
          <cell r="Z1583" t="str">
            <v>URHJPF5005BK</v>
          </cell>
          <cell r="AA1583" t="str">
            <v/>
          </cell>
          <cell r="AB1583">
            <v>0.33333333333333331</v>
          </cell>
          <cell r="AC1583">
            <v>0</v>
          </cell>
          <cell r="AD1583">
            <v>1</v>
          </cell>
          <cell r="AE1583" t="str">
            <v>OLL</v>
          </cell>
          <cell r="AF1583">
            <v>2</v>
          </cell>
          <cell r="AG1583" t="str">
            <v>대경</v>
          </cell>
          <cell r="AH1583">
            <v>10</v>
          </cell>
          <cell r="AI1583">
            <v>10</v>
          </cell>
          <cell r="AJ1583" t="str">
            <v>M</v>
          </cell>
          <cell r="AK1583" t="str">
            <v>IN</v>
          </cell>
          <cell r="AL1583">
            <v>1</v>
          </cell>
          <cell r="AM1583">
            <v>158000</v>
          </cell>
          <cell r="AN1583">
            <v>41971</v>
          </cell>
          <cell r="AO1583">
            <v>31919.191919191915</v>
          </cell>
          <cell r="AP1583">
            <v>0</v>
          </cell>
          <cell r="AQ1583">
            <v>-31919.191919191915</v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>
            <v>0</v>
          </cell>
        </row>
        <row r="1584">
          <cell r="Z1584" t="str">
            <v>URHJPF5007BK</v>
          </cell>
          <cell r="AA1584" t="str">
            <v/>
          </cell>
          <cell r="AB1584">
            <v>0.2</v>
          </cell>
          <cell r="AC1584">
            <v>0</v>
          </cell>
          <cell r="AD1584">
            <v>1</v>
          </cell>
          <cell r="AE1584" t="str">
            <v>OXS</v>
          </cell>
          <cell r="AF1584">
            <v>2</v>
          </cell>
          <cell r="AG1584" t="str">
            <v>대경</v>
          </cell>
          <cell r="AH1584">
            <v>10</v>
          </cell>
          <cell r="AI1584">
            <v>10</v>
          </cell>
          <cell r="AJ1584" t="str">
            <v>M</v>
          </cell>
          <cell r="AK1584" t="str">
            <v>IN</v>
          </cell>
          <cell r="AL1584">
            <v>1</v>
          </cell>
          <cell r="AM1584">
            <v>278000</v>
          </cell>
          <cell r="AN1584">
            <v>41971</v>
          </cell>
          <cell r="AO1584">
            <v>56161.616161616155</v>
          </cell>
          <cell r="AP1584">
            <v>0</v>
          </cell>
          <cell r="AQ1584">
            <v>-56161.616161616155</v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>
            <v>0</v>
          </cell>
        </row>
        <row r="1585">
          <cell r="Z1585" t="str">
            <v>URHJPF5007BK</v>
          </cell>
          <cell r="AA1585" t="str">
            <v/>
          </cell>
          <cell r="AB1585">
            <v>0.2</v>
          </cell>
          <cell r="AC1585">
            <v>0</v>
          </cell>
          <cell r="AD1585">
            <v>1</v>
          </cell>
          <cell r="AE1585" t="str">
            <v>OSS</v>
          </cell>
          <cell r="AF1585">
            <v>2</v>
          </cell>
          <cell r="AG1585" t="str">
            <v>대경</v>
          </cell>
          <cell r="AH1585">
            <v>10</v>
          </cell>
          <cell r="AI1585">
            <v>10</v>
          </cell>
          <cell r="AJ1585" t="str">
            <v>M</v>
          </cell>
          <cell r="AK1585" t="str">
            <v>IN</v>
          </cell>
          <cell r="AL1585">
            <v>1</v>
          </cell>
          <cell r="AM1585">
            <v>278000</v>
          </cell>
          <cell r="AN1585">
            <v>41971</v>
          </cell>
          <cell r="AO1585">
            <v>56161.616161616155</v>
          </cell>
          <cell r="AP1585">
            <v>0</v>
          </cell>
          <cell r="AQ1585">
            <v>-56161.616161616155</v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>
            <v>0</v>
          </cell>
        </row>
        <row r="1586">
          <cell r="Z1586" t="str">
            <v>URHJPF5007BK</v>
          </cell>
          <cell r="AA1586" t="str">
            <v/>
          </cell>
          <cell r="AB1586">
            <v>0.2</v>
          </cell>
          <cell r="AC1586">
            <v>0</v>
          </cell>
          <cell r="AD1586">
            <v>1</v>
          </cell>
          <cell r="AE1586" t="str">
            <v>OMM</v>
          </cell>
          <cell r="AF1586">
            <v>2</v>
          </cell>
          <cell r="AG1586" t="str">
            <v>대경</v>
          </cell>
          <cell r="AH1586">
            <v>10</v>
          </cell>
          <cell r="AI1586">
            <v>10</v>
          </cell>
          <cell r="AJ1586" t="str">
            <v>M</v>
          </cell>
          <cell r="AK1586" t="str">
            <v>IN</v>
          </cell>
          <cell r="AL1586">
            <v>1</v>
          </cell>
          <cell r="AM1586">
            <v>278000</v>
          </cell>
          <cell r="AN1586">
            <v>41971</v>
          </cell>
          <cell r="AO1586">
            <v>56161.616161616155</v>
          </cell>
          <cell r="AP1586">
            <v>0</v>
          </cell>
          <cell r="AQ1586">
            <v>-56161.616161616155</v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>
            <v>0</v>
          </cell>
        </row>
        <row r="1587">
          <cell r="Z1587" t="str">
            <v>URHJPF5007BK</v>
          </cell>
          <cell r="AA1587" t="str">
            <v/>
          </cell>
          <cell r="AB1587">
            <v>0.2</v>
          </cell>
          <cell r="AC1587">
            <v>0</v>
          </cell>
          <cell r="AD1587">
            <v>1</v>
          </cell>
          <cell r="AE1587" t="str">
            <v>OLL</v>
          </cell>
          <cell r="AF1587">
            <v>2</v>
          </cell>
          <cell r="AG1587" t="str">
            <v>대경</v>
          </cell>
          <cell r="AH1587">
            <v>10</v>
          </cell>
          <cell r="AI1587">
            <v>10</v>
          </cell>
          <cell r="AJ1587" t="str">
            <v>M</v>
          </cell>
          <cell r="AK1587" t="str">
            <v>IN</v>
          </cell>
          <cell r="AL1587">
            <v>1</v>
          </cell>
          <cell r="AM1587">
            <v>278000</v>
          </cell>
          <cell r="AN1587">
            <v>41971</v>
          </cell>
          <cell r="AO1587">
            <v>56161.616161616155</v>
          </cell>
          <cell r="AP1587">
            <v>0</v>
          </cell>
          <cell r="AQ1587">
            <v>-56161.616161616155</v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>
            <v>0</v>
          </cell>
        </row>
        <row r="1588">
          <cell r="Z1588" t="str">
            <v>URHJPF5007BK</v>
          </cell>
          <cell r="AA1588" t="str">
            <v/>
          </cell>
          <cell r="AB1588">
            <v>0.2</v>
          </cell>
          <cell r="AC1588">
            <v>0</v>
          </cell>
          <cell r="AD1588">
            <v>1</v>
          </cell>
          <cell r="AE1588" t="str">
            <v>OXL</v>
          </cell>
          <cell r="AF1588">
            <v>2</v>
          </cell>
          <cell r="AG1588" t="str">
            <v>대경</v>
          </cell>
          <cell r="AH1588">
            <v>10</v>
          </cell>
          <cell r="AI1588">
            <v>10</v>
          </cell>
          <cell r="AJ1588" t="str">
            <v>M</v>
          </cell>
          <cell r="AK1588" t="str">
            <v>IN</v>
          </cell>
          <cell r="AL1588">
            <v>1</v>
          </cell>
          <cell r="AM1588">
            <v>278000</v>
          </cell>
          <cell r="AN1588">
            <v>41971</v>
          </cell>
          <cell r="AO1588">
            <v>56161.616161616155</v>
          </cell>
          <cell r="AP1588">
            <v>0</v>
          </cell>
          <cell r="AQ1588">
            <v>-56161.616161616155</v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>
            <v>0</v>
          </cell>
        </row>
        <row r="1589">
          <cell r="Z1589" t="str">
            <v>URHJPF5007RE</v>
          </cell>
          <cell r="AA1589" t="str">
            <v/>
          </cell>
          <cell r="AB1589">
            <v>0.2</v>
          </cell>
          <cell r="AC1589">
            <v>0</v>
          </cell>
          <cell r="AD1589">
            <v>1</v>
          </cell>
          <cell r="AE1589" t="str">
            <v>OXS</v>
          </cell>
          <cell r="AF1589">
            <v>2</v>
          </cell>
          <cell r="AG1589" t="str">
            <v>대경</v>
          </cell>
          <cell r="AH1589">
            <v>10</v>
          </cell>
          <cell r="AI1589">
            <v>10</v>
          </cell>
          <cell r="AJ1589" t="str">
            <v>M</v>
          </cell>
          <cell r="AK1589" t="str">
            <v>IN</v>
          </cell>
          <cell r="AL1589">
            <v>1</v>
          </cell>
          <cell r="AM1589">
            <v>278000</v>
          </cell>
          <cell r="AN1589">
            <v>41971</v>
          </cell>
          <cell r="AO1589">
            <v>56161.616161616155</v>
          </cell>
          <cell r="AP1589">
            <v>0</v>
          </cell>
          <cell r="AQ1589">
            <v>-56161.616161616155</v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>
            <v>0</v>
          </cell>
        </row>
        <row r="1590">
          <cell r="Z1590" t="str">
            <v>URHJPF5007RE</v>
          </cell>
          <cell r="AA1590" t="str">
            <v/>
          </cell>
          <cell r="AB1590">
            <v>0.2</v>
          </cell>
          <cell r="AC1590">
            <v>0</v>
          </cell>
          <cell r="AD1590">
            <v>1</v>
          </cell>
          <cell r="AE1590" t="str">
            <v>OSS</v>
          </cell>
          <cell r="AF1590">
            <v>2</v>
          </cell>
          <cell r="AG1590" t="str">
            <v>대경</v>
          </cell>
          <cell r="AH1590">
            <v>10</v>
          </cell>
          <cell r="AI1590">
            <v>10</v>
          </cell>
          <cell r="AJ1590" t="str">
            <v>M</v>
          </cell>
          <cell r="AK1590" t="str">
            <v>IN</v>
          </cell>
          <cell r="AL1590">
            <v>1</v>
          </cell>
          <cell r="AM1590">
            <v>278000</v>
          </cell>
          <cell r="AN1590">
            <v>41971</v>
          </cell>
          <cell r="AO1590">
            <v>56161.616161616155</v>
          </cell>
          <cell r="AP1590">
            <v>0</v>
          </cell>
          <cell r="AQ1590">
            <v>-56161.616161616155</v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>
            <v>0</v>
          </cell>
        </row>
        <row r="1591">
          <cell r="Z1591" t="str">
            <v>URHJPF5007RE</v>
          </cell>
          <cell r="AA1591" t="str">
            <v/>
          </cell>
          <cell r="AB1591">
            <v>0.2</v>
          </cell>
          <cell r="AC1591">
            <v>0</v>
          </cell>
          <cell r="AD1591">
            <v>1</v>
          </cell>
          <cell r="AE1591" t="str">
            <v>OMM</v>
          </cell>
          <cell r="AF1591">
            <v>2</v>
          </cell>
          <cell r="AG1591" t="str">
            <v>대경</v>
          </cell>
          <cell r="AH1591">
            <v>10</v>
          </cell>
          <cell r="AI1591">
            <v>10</v>
          </cell>
          <cell r="AJ1591" t="str">
            <v>M</v>
          </cell>
          <cell r="AK1591" t="str">
            <v>IN</v>
          </cell>
          <cell r="AL1591">
            <v>1</v>
          </cell>
          <cell r="AM1591">
            <v>278000</v>
          </cell>
          <cell r="AN1591">
            <v>41971</v>
          </cell>
          <cell r="AO1591">
            <v>56161.616161616155</v>
          </cell>
          <cell r="AP1591">
            <v>0</v>
          </cell>
          <cell r="AQ1591">
            <v>-56161.616161616155</v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>
            <v>0</v>
          </cell>
        </row>
        <row r="1592">
          <cell r="Z1592" t="str">
            <v>URHJPF5007RE</v>
          </cell>
          <cell r="AA1592" t="str">
            <v/>
          </cell>
          <cell r="AB1592">
            <v>0.2</v>
          </cell>
          <cell r="AC1592">
            <v>0</v>
          </cell>
          <cell r="AD1592">
            <v>1</v>
          </cell>
          <cell r="AE1592" t="str">
            <v>OLL</v>
          </cell>
          <cell r="AF1592">
            <v>2</v>
          </cell>
          <cell r="AG1592" t="str">
            <v>대경</v>
          </cell>
          <cell r="AH1592">
            <v>10</v>
          </cell>
          <cell r="AI1592">
            <v>10</v>
          </cell>
          <cell r="AJ1592" t="str">
            <v>M</v>
          </cell>
          <cell r="AK1592" t="str">
            <v>IN</v>
          </cell>
          <cell r="AL1592">
            <v>1</v>
          </cell>
          <cell r="AM1592">
            <v>278000</v>
          </cell>
          <cell r="AN1592">
            <v>41971</v>
          </cell>
          <cell r="AO1592">
            <v>56161.616161616155</v>
          </cell>
          <cell r="AP1592">
            <v>0</v>
          </cell>
          <cell r="AQ1592">
            <v>-56161.616161616155</v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>
            <v>0</v>
          </cell>
        </row>
        <row r="1593">
          <cell r="Z1593" t="str">
            <v>URHJPF5007RE</v>
          </cell>
          <cell r="AA1593" t="str">
            <v/>
          </cell>
          <cell r="AB1593">
            <v>0.2</v>
          </cell>
          <cell r="AC1593">
            <v>0</v>
          </cell>
          <cell r="AD1593">
            <v>1</v>
          </cell>
          <cell r="AE1593" t="str">
            <v>OXL</v>
          </cell>
          <cell r="AF1593">
            <v>2</v>
          </cell>
          <cell r="AG1593" t="str">
            <v>대경</v>
          </cell>
          <cell r="AH1593">
            <v>10</v>
          </cell>
          <cell r="AI1593">
            <v>10</v>
          </cell>
          <cell r="AJ1593" t="str">
            <v>M</v>
          </cell>
          <cell r="AK1593" t="str">
            <v>IN</v>
          </cell>
          <cell r="AL1593">
            <v>1</v>
          </cell>
          <cell r="AM1593">
            <v>278000</v>
          </cell>
          <cell r="AN1593">
            <v>41971</v>
          </cell>
          <cell r="AO1593">
            <v>56161.616161616155</v>
          </cell>
          <cell r="AP1593">
            <v>0</v>
          </cell>
          <cell r="AQ1593">
            <v>-56161.616161616155</v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>
            <v>0</v>
          </cell>
        </row>
        <row r="1594">
          <cell r="Z1594" t="str">
            <v/>
          </cell>
          <cell r="AA1594" t="str">
            <v>R1</v>
          </cell>
          <cell r="AB1594">
            <v>3.0000000000000004</v>
          </cell>
          <cell r="AC1594">
            <v>0</v>
          </cell>
          <cell r="AD1594">
            <v>1</v>
          </cell>
          <cell r="AI1594" t="str">
            <v/>
          </cell>
          <cell r="AJ1594" t="str">
            <v>M</v>
          </cell>
          <cell r="AL1594" t="str">
            <v/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>
            <v>0</v>
          </cell>
        </row>
        <row r="1595">
          <cell r="Z1595" t="str">
            <v>VBHBAF3404NY</v>
          </cell>
          <cell r="AA1595" t="str">
            <v>R1</v>
          </cell>
          <cell r="AB1595">
            <v>1</v>
          </cell>
          <cell r="AC1595">
            <v>0</v>
          </cell>
          <cell r="AD1595">
            <v>1</v>
          </cell>
          <cell r="AE1595" t="str">
            <v>FRE</v>
          </cell>
          <cell r="AF1595">
            <v>5</v>
          </cell>
          <cell r="AG1595" t="str">
            <v>FOREMOST</v>
          </cell>
          <cell r="AH1595">
            <v>48</v>
          </cell>
          <cell r="AI1595">
            <v>48</v>
          </cell>
          <cell r="AJ1595" t="str">
            <v>M</v>
          </cell>
          <cell r="AK1595" t="str">
            <v>CN</v>
          </cell>
          <cell r="AL1595">
            <v>1</v>
          </cell>
          <cell r="AM1595">
            <v>49000</v>
          </cell>
          <cell r="AN1595">
            <v>41971</v>
          </cell>
          <cell r="AO1595">
            <v>7424.242424242424</v>
          </cell>
          <cell r="AP1595">
            <v>0</v>
          </cell>
          <cell r="AQ1595">
            <v>-7424.242424242424</v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>
            <v>0</v>
          </cell>
        </row>
        <row r="1596">
          <cell r="Z1596" t="str">
            <v>VBHBAF5002BK</v>
          </cell>
          <cell r="AA1596" t="str">
            <v/>
          </cell>
          <cell r="AB1596">
            <v>1</v>
          </cell>
          <cell r="AC1596">
            <v>0</v>
          </cell>
          <cell r="AD1596">
            <v>1</v>
          </cell>
          <cell r="AE1596" t="str">
            <v>FRE</v>
          </cell>
          <cell r="AF1596">
            <v>5</v>
          </cell>
          <cell r="AG1596" t="str">
            <v>FOREMOST</v>
          </cell>
          <cell r="AH1596">
            <v>48</v>
          </cell>
          <cell r="AI1596">
            <v>48</v>
          </cell>
          <cell r="AJ1596" t="str">
            <v>M</v>
          </cell>
          <cell r="AK1596" t="str">
            <v>CN</v>
          </cell>
          <cell r="AL1596">
            <v>1</v>
          </cell>
          <cell r="AM1596">
            <v>49000</v>
          </cell>
          <cell r="AN1596">
            <v>41971</v>
          </cell>
          <cell r="AO1596">
            <v>7424.242424242424</v>
          </cell>
          <cell r="AP1596">
            <v>0</v>
          </cell>
          <cell r="AQ1596">
            <v>-7424.242424242424</v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>
            <v>0</v>
          </cell>
        </row>
        <row r="1597">
          <cell r="Z1597" t="str">
            <v>VBHBAF5113RE</v>
          </cell>
          <cell r="AA1597" t="str">
            <v>R1</v>
          </cell>
          <cell r="AB1597">
            <v>1</v>
          </cell>
          <cell r="AC1597">
            <v>0</v>
          </cell>
          <cell r="AD1597">
            <v>1</v>
          </cell>
          <cell r="AE1597" t="str">
            <v>FRE</v>
          </cell>
          <cell r="AF1597">
            <v>5</v>
          </cell>
          <cell r="AG1597" t="str">
            <v>FOREMOST</v>
          </cell>
          <cell r="AH1597">
            <v>48</v>
          </cell>
          <cell r="AI1597">
            <v>48</v>
          </cell>
          <cell r="AJ1597" t="str">
            <v>M</v>
          </cell>
          <cell r="AK1597" t="str">
            <v>CN</v>
          </cell>
          <cell r="AL1597">
            <v>1</v>
          </cell>
          <cell r="AM1597">
            <v>55000</v>
          </cell>
          <cell r="AN1597">
            <v>41971</v>
          </cell>
          <cell r="AO1597">
            <v>8333.3333333333321</v>
          </cell>
          <cell r="AP1597">
            <v>0</v>
          </cell>
          <cell r="AQ1597">
            <v>-8333.3333333333321</v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>
            <v>0</v>
          </cell>
        </row>
        <row r="1598">
          <cell r="Z1598" t="str">
            <v>VBHERF5007GY</v>
          </cell>
          <cell r="AA1598" t="str">
            <v/>
          </cell>
          <cell r="AB1598">
            <v>1</v>
          </cell>
          <cell r="AC1598">
            <v>0</v>
          </cell>
          <cell r="AD1598">
            <v>1</v>
          </cell>
          <cell r="AE1598" t="str">
            <v>FRE</v>
          </cell>
          <cell r="AF1598">
            <v>7</v>
          </cell>
          <cell r="AG1598" t="str">
            <v>FOREMOST</v>
          </cell>
          <cell r="AH1598">
            <v>48</v>
          </cell>
          <cell r="AI1598">
            <v>48</v>
          </cell>
          <cell r="AJ1598" t="str">
            <v>M</v>
          </cell>
          <cell r="AK1598" t="str">
            <v>CN</v>
          </cell>
          <cell r="AL1598">
            <v>1</v>
          </cell>
          <cell r="AM1598">
            <v>59000</v>
          </cell>
          <cell r="AN1598">
            <v>41971</v>
          </cell>
          <cell r="AO1598">
            <v>8939.3939393939381</v>
          </cell>
          <cell r="AP1598">
            <v>0</v>
          </cell>
          <cell r="AQ1598">
            <v>-8939.3939393939381</v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>
            <v>0</v>
          </cell>
        </row>
        <row r="1599">
          <cell r="Z1599" t="str">
            <v/>
          </cell>
          <cell r="AA1599" t="str">
            <v>R1</v>
          </cell>
          <cell r="AB1599">
            <v>4</v>
          </cell>
          <cell r="AC1599">
            <v>0</v>
          </cell>
          <cell r="AD1599">
            <v>1</v>
          </cell>
          <cell r="AI1599" t="str">
            <v/>
          </cell>
          <cell r="AJ1599" t="str">
            <v>M</v>
          </cell>
          <cell r="AL1599" t="str">
            <v/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>
            <v>0</v>
          </cell>
        </row>
        <row r="1600">
          <cell r="Z1600" t="str">
            <v>WTHERF5011BG</v>
          </cell>
          <cell r="AA1600" t="str">
            <v/>
          </cell>
          <cell r="AB1600">
            <v>1</v>
          </cell>
          <cell r="AC1600">
            <v>0</v>
          </cell>
          <cell r="AD1600">
            <v>1</v>
          </cell>
          <cell r="AE1600" t="str">
            <v>FRE</v>
          </cell>
          <cell r="AF1600">
            <v>5</v>
          </cell>
          <cell r="AG1600" t="str">
            <v>동일모자</v>
          </cell>
          <cell r="AH1600">
            <v>36</v>
          </cell>
          <cell r="AI1600">
            <v>36</v>
          </cell>
          <cell r="AJ1600" t="str">
            <v>M</v>
          </cell>
          <cell r="AK1600" t="str">
            <v>CN</v>
          </cell>
          <cell r="AL1600">
            <v>1</v>
          </cell>
          <cell r="AM1600">
            <v>59000</v>
          </cell>
          <cell r="AN1600">
            <v>41971</v>
          </cell>
          <cell r="AO1600">
            <v>8939.3939393939381</v>
          </cell>
          <cell r="AP1600">
            <v>0</v>
          </cell>
          <cell r="AQ1600">
            <v>-8939.3939393939381</v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>
            <v>0</v>
          </cell>
        </row>
        <row r="1601">
          <cell r="Z1601" t="str">
            <v/>
          </cell>
          <cell r="AA1601" t="str">
            <v>R1</v>
          </cell>
          <cell r="AB1601">
            <v>1</v>
          </cell>
          <cell r="AC1601">
            <v>0</v>
          </cell>
          <cell r="AD1601">
            <v>1</v>
          </cell>
          <cell r="AI1601" t="str">
            <v/>
          </cell>
          <cell r="AJ1601" t="str">
            <v>M</v>
          </cell>
          <cell r="AL1601" t="str">
            <v/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>
            <v>0</v>
          </cell>
        </row>
        <row r="1602">
          <cell r="Z1602" t="str">
            <v>WTHTPF5305GY</v>
          </cell>
          <cell r="AA1602" t="str">
            <v>R1</v>
          </cell>
          <cell r="AB1602">
            <v>1</v>
          </cell>
          <cell r="AC1602">
            <v>0</v>
          </cell>
          <cell r="AD1602">
            <v>1</v>
          </cell>
          <cell r="AE1602" t="str">
            <v>FRE</v>
          </cell>
          <cell r="AF1602">
            <v>5</v>
          </cell>
          <cell r="AG1602" t="str">
            <v>FOREMOST</v>
          </cell>
          <cell r="AH1602">
            <v>49</v>
          </cell>
          <cell r="AI1602">
            <v>49</v>
          </cell>
          <cell r="AJ1602" t="str">
            <v>M</v>
          </cell>
          <cell r="AK1602" t="str">
            <v>CN</v>
          </cell>
          <cell r="AL1602">
            <v>1</v>
          </cell>
          <cell r="AM1602">
            <v>79000</v>
          </cell>
          <cell r="AN1602">
            <v>41971</v>
          </cell>
          <cell r="AO1602">
            <v>11969.696969696968</v>
          </cell>
          <cell r="AP1602">
            <v>0</v>
          </cell>
          <cell r="AQ1602">
            <v>-11969.696969696968</v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>
            <v>0</v>
          </cell>
        </row>
        <row r="1603">
          <cell r="Z1603" t="str">
            <v/>
          </cell>
          <cell r="AA1603" t="str">
            <v>R1</v>
          </cell>
          <cell r="AB1603">
            <v>1</v>
          </cell>
          <cell r="AC1603">
            <v>0</v>
          </cell>
          <cell r="AD1603">
            <v>1</v>
          </cell>
          <cell r="AI1603" t="str">
            <v/>
          </cell>
          <cell r="AJ1603" t="str">
            <v>M</v>
          </cell>
          <cell r="AL1603" t="str">
            <v/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>
            <v>0</v>
          </cell>
        </row>
        <row r="1604">
          <cell r="Z1604" t="str">
            <v>ELHJPF5502BL</v>
          </cell>
          <cell r="AA1604" t="str">
            <v/>
          </cell>
          <cell r="AB1604">
            <v>0.25</v>
          </cell>
          <cell r="AC1604">
            <v>0</v>
          </cell>
          <cell r="AD1604">
            <v>1</v>
          </cell>
          <cell r="AE1604" t="str">
            <v>OXS</v>
          </cell>
          <cell r="AF1604">
            <v>120</v>
          </cell>
          <cell r="AG1604" t="str">
            <v>대경</v>
          </cell>
          <cell r="AH1604">
            <v>11</v>
          </cell>
          <cell r="AI1604">
            <v>11</v>
          </cell>
          <cell r="AJ1604" t="str">
            <v>M</v>
          </cell>
          <cell r="AK1604" t="str">
            <v>IN</v>
          </cell>
          <cell r="AL1604">
            <v>1</v>
          </cell>
          <cell r="AM1604">
            <v>218000</v>
          </cell>
          <cell r="AN1604">
            <v>41801</v>
          </cell>
          <cell r="AO1604">
            <v>44040.404040404042</v>
          </cell>
          <cell r="AP1604">
            <v>0</v>
          </cell>
          <cell r="AQ1604">
            <v>-44040.404040404042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</row>
        <row r="1605">
          <cell r="Z1605" t="str">
            <v>ELHJPF5502BL</v>
          </cell>
          <cell r="AA1605" t="str">
            <v/>
          </cell>
          <cell r="AB1605">
            <v>0.25</v>
          </cell>
          <cell r="AC1605">
            <v>0</v>
          </cell>
          <cell r="AD1605">
            <v>1</v>
          </cell>
          <cell r="AE1605" t="str">
            <v>OSS</v>
          </cell>
          <cell r="AF1605">
            <v>180</v>
          </cell>
          <cell r="AG1605" t="str">
            <v>대경</v>
          </cell>
          <cell r="AH1605">
            <v>11</v>
          </cell>
          <cell r="AI1605">
            <v>11</v>
          </cell>
          <cell r="AJ1605" t="str">
            <v>M</v>
          </cell>
          <cell r="AK1605" t="str">
            <v>IN</v>
          </cell>
          <cell r="AL1605">
            <v>1</v>
          </cell>
          <cell r="AM1605">
            <v>218000</v>
          </cell>
          <cell r="AN1605">
            <v>41801</v>
          </cell>
          <cell r="AO1605">
            <v>44040.404040404042</v>
          </cell>
          <cell r="AP1605">
            <v>0</v>
          </cell>
          <cell r="AQ1605">
            <v>-44040.404040404042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</row>
        <row r="1606">
          <cell r="Z1606" t="str">
            <v>ELHJPF5502BL</v>
          </cell>
          <cell r="AA1606" t="str">
            <v/>
          </cell>
          <cell r="AB1606">
            <v>0.25</v>
          </cell>
          <cell r="AC1606">
            <v>0</v>
          </cell>
          <cell r="AD1606">
            <v>1</v>
          </cell>
          <cell r="AE1606" t="str">
            <v>OMM</v>
          </cell>
          <cell r="AF1606">
            <v>130</v>
          </cell>
          <cell r="AG1606" t="str">
            <v>대경</v>
          </cell>
          <cell r="AH1606">
            <v>11</v>
          </cell>
          <cell r="AI1606">
            <v>11</v>
          </cell>
          <cell r="AJ1606" t="str">
            <v>M</v>
          </cell>
          <cell r="AK1606" t="str">
            <v>IN</v>
          </cell>
          <cell r="AL1606">
            <v>1</v>
          </cell>
          <cell r="AM1606">
            <v>218000</v>
          </cell>
          <cell r="AN1606">
            <v>41801</v>
          </cell>
          <cell r="AO1606">
            <v>44040.404040404042</v>
          </cell>
          <cell r="AP1606">
            <v>0</v>
          </cell>
          <cell r="AQ1606">
            <v>-44040.404040404042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</row>
        <row r="1607">
          <cell r="Z1607" t="str">
            <v>ELHJPF5502BL</v>
          </cell>
          <cell r="AA1607" t="str">
            <v/>
          </cell>
          <cell r="AB1607">
            <v>0.25</v>
          </cell>
          <cell r="AC1607">
            <v>0</v>
          </cell>
          <cell r="AD1607">
            <v>1</v>
          </cell>
          <cell r="AE1607" t="str">
            <v>OLL</v>
          </cell>
          <cell r="AF1607">
            <v>70</v>
          </cell>
          <cell r="AG1607" t="str">
            <v>대경</v>
          </cell>
          <cell r="AH1607">
            <v>11</v>
          </cell>
          <cell r="AI1607">
            <v>11</v>
          </cell>
          <cell r="AJ1607" t="str">
            <v>M</v>
          </cell>
          <cell r="AK1607" t="str">
            <v>IN</v>
          </cell>
          <cell r="AL1607">
            <v>1</v>
          </cell>
          <cell r="AM1607">
            <v>218000</v>
          </cell>
          <cell r="AN1607">
            <v>41801</v>
          </cell>
          <cell r="AO1607">
            <v>44040.404040404042</v>
          </cell>
          <cell r="AP1607">
            <v>0</v>
          </cell>
          <cell r="AQ1607">
            <v>-44040.404040404042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</row>
        <row r="1608">
          <cell r="Z1608" t="str">
            <v>ELHJPF5502RE</v>
          </cell>
          <cell r="AA1608" t="str">
            <v/>
          </cell>
          <cell r="AB1608">
            <v>0.25</v>
          </cell>
          <cell r="AC1608">
            <v>0</v>
          </cell>
          <cell r="AD1608">
            <v>1</v>
          </cell>
          <cell r="AE1608" t="str">
            <v>OXS</v>
          </cell>
          <cell r="AF1608">
            <v>130</v>
          </cell>
          <cell r="AG1608" t="str">
            <v>대경</v>
          </cell>
          <cell r="AH1608">
            <v>11</v>
          </cell>
          <cell r="AI1608">
            <v>11</v>
          </cell>
          <cell r="AJ1608" t="str">
            <v>M</v>
          </cell>
          <cell r="AK1608" t="str">
            <v>IN</v>
          </cell>
          <cell r="AL1608">
            <v>1</v>
          </cell>
          <cell r="AM1608">
            <v>218000</v>
          </cell>
          <cell r="AN1608">
            <v>41801</v>
          </cell>
          <cell r="AO1608">
            <v>44040.404040404042</v>
          </cell>
          <cell r="AP1608">
            <v>0</v>
          </cell>
          <cell r="AQ1608">
            <v>-44040.404040404042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</row>
        <row r="1609">
          <cell r="Z1609" t="str">
            <v>ELHJPF5502RE</v>
          </cell>
          <cell r="AA1609" t="str">
            <v/>
          </cell>
          <cell r="AB1609">
            <v>0.25</v>
          </cell>
          <cell r="AC1609">
            <v>0</v>
          </cell>
          <cell r="AD1609">
            <v>1</v>
          </cell>
          <cell r="AE1609" t="str">
            <v>OSS</v>
          </cell>
          <cell r="AF1609">
            <v>160</v>
          </cell>
          <cell r="AG1609" t="str">
            <v>대경</v>
          </cell>
          <cell r="AH1609">
            <v>11</v>
          </cell>
          <cell r="AI1609">
            <v>11</v>
          </cell>
          <cell r="AJ1609" t="str">
            <v>M</v>
          </cell>
          <cell r="AK1609" t="str">
            <v>IN</v>
          </cell>
          <cell r="AL1609">
            <v>1</v>
          </cell>
          <cell r="AM1609">
            <v>218000</v>
          </cell>
          <cell r="AN1609">
            <v>41801</v>
          </cell>
          <cell r="AO1609">
            <v>44040.404040404042</v>
          </cell>
          <cell r="AP1609">
            <v>0</v>
          </cell>
          <cell r="AQ1609">
            <v>-44040.404040404042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</row>
        <row r="1610">
          <cell r="Z1610" t="str">
            <v>ELHJPF5502RE</v>
          </cell>
          <cell r="AA1610" t="str">
            <v/>
          </cell>
          <cell r="AB1610">
            <v>0.25</v>
          </cell>
          <cell r="AC1610">
            <v>0</v>
          </cell>
          <cell r="AD1610">
            <v>1</v>
          </cell>
          <cell r="AE1610" t="str">
            <v>OMM</v>
          </cell>
          <cell r="AF1610">
            <v>130</v>
          </cell>
          <cell r="AG1610" t="str">
            <v>대경</v>
          </cell>
          <cell r="AH1610">
            <v>11</v>
          </cell>
          <cell r="AI1610">
            <v>11</v>
          </cell>
          <cell r="AJ1610" t="str">
            <v>M</v>
          </cell>
          <cell r="AK1610" t="str">
            <v>IN</v>
          </cell>
          <cell r="AL1610">
            <v>1</v>
          </cell>
          <cell r="AM1610">
            <v>218000</v>
          </cell>
          <cell r="AN1610">
            <v>41801</v>
          </cell>
          <cell r="AO1610">
            <v>44040.404040404042</v>
          </cell>
          <cell r="AP1610">
            <v>0</v>
          </cell>
          <cell r="AQ1610">
            <v>-44040.404040404042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</row>
        <row r="1611">
          <cell r="Z1611" t="str">
            <v>ELHJPF5502RE</v>
          </cell>
          <cell r="AA1611" t="str">
            <v/>
          </cell>
          <cell r="AB1611">
            <v>0.25</v>
          </cell>
          <cell r="AC1611">
            <v>0</v>
          </cell>
          <cell r="AD1611">
            <v>1</v>
          </cell>
          <cell r="AE1611" t="str">
            <v>OLL</v>
          </cell>
          <cell r="AF1611">
            <v>80</v>
          </cell>
          <cell r="AG1611" t="str">
            <v>대경</v>
          </cell>
          <cell r="AH1611">
            <v>11</v>
          </cell>
          <cell r="AI1611">
            <v>11</v>
          </cell>
          <cell r="AJ1611" t="str">
            <v>M</v>
          </cell>
          <cell r="AK1611" t="str">
            <v>IN</v>
          </cell>
          <cell r="AL1611">
            <v>1</v>
          </cell>
          <cell r="AM1611">
            <v>218000</v>
          </cell>
          <cell r="AN1611">
            <v>41801</v>
          </cell>
          <cell r="AO1611">
            <v>44040.404040404042</v>
          </cell>
          <cell r="AP1611">
            <v>0</v>
          </cell>
          <cell r="AQ1611">
            <v>-44040.404040404042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</row>
        <row r="1612">
          <cell r="Z1612" t="str">
            <v>ELHJPF5502YE</v>
          </cell>
          <cell r="AA1612" t="str">
            <v/>
          </cell>
          <cell r="AB1612">
            <v>0.25</v>
          </cell>
          <cell r="AC1612">
            <v>0</v>
          </cell>
          <cell r="AD1612">
            <v>1</v>
          </cell>
          <cell r="AE1612" t="str">
            <v>OXS</v>
          </cell>
          <cell r="AF1612">
            <v>115</v>
          </cell>
          <cell r="AG1612" t="str">
            <v>대경</v>
          </cell>
          <cell r="AH1612">
            <v>11</v>
          </cell>
          <cell r="AI1612">
            <v>11</v>
          </cell>
          <cell r="AJ1612" t="str">
            <v>M</v>
          </cell>
          <cell r="AK1612" t="str">
            <v>IN</v>
          </cell>
          <cell r="AL1612">
            <v>1</v>
          </cell>
          <cell r="AM1612">
            <v>218000</v>
          </cell>
          <cell r="AN1612">
            <v>41801</v>
          </cell>
          <cell r="AO1612">
            <v>44040.404040404042</v>
          </cell>
          <cell r="AP1612">
            <v>0</v>
          </cell>
          <cell r="AQ1612">
            <v>-44040.404040404042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</row>
        <row r="1613">
          <cell r="Z1613" t="str">
            <v>ELHJPF5502YE</v>
          </cell>
          <cell r="AA1613" t="str">
            <v/>
          </cell>
          <cell r="AB1613">
            <v>0.25</v>
          </cell>
          <cell r="AC1613">
            <v>0</v>
          </cell>
          <cell r="AD1613">
            <v>1</v>
          </cell>
          <cell r="AE1613" t="str">
            <v>OSS</v>
          </cell>
          <cell r="AF1613">
            <v>140</v>
          </cell>
          <cell r="AG1613" t="str">
            <v>대경</v>
          </cell>
          <cell r="AH1613">
            <v>11</v>
          </cell>
          <cell r="AI1613">
            <v>11</v>
          </cell>
          <cell r="AJ1613" t="str">
            <v>M</v>
          </cell>
          <cell r="AK1613" t="str">
            <v>IN</v>
          </cell>
          <cell r="AL1613">
            <v>1</v>
          </cell>
          <cell r="AM1613">
            <v>218000</v>
          </cell>
          <cell r="AN1613">
            <v>41801</v>
          </cell>
          <cell r="AO1613">
            <v>44040.404040404042</v>
          </cell>
          <cell r="AP1613">
            <v>0</v>
          </cell>
          <cell r="AQ1613">
            <v>-44040.404040404042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</row>
        <row r="1614">
          <cell r="Z1614" t="str">
            <v>ELHJPF5502YE</v>
          </cell>
          <cell r="AA1614" t="str">
            <v/>
          </cell>
          <cell r="AB1614">
            <v>0.25</v>
          </cell>
          <cell r="AC1614">
            <v>0</v>
          </cell>
          <cell r="AD1614">
            <v>1</v>
          </cell>
          <cell r="AE1614" t="str">
            <v>OMM</v>
          </cell>
          <cell r="AF1614">
            <v>130</v>
          </cell>
          <cell r="AG1614" t="str">
            <v>대경</v>
          </cell>
          <cell r="AH1614">
            <v>11</v>
          </cell>
          <cell r="AI1614">
            <v>11</v>
          </cell>
          <cell r="AJ1614" t="str">
            <v>M</v>
          </cell>
          <cell r="AK1614" t="str">
            <v>IN</v>
          </cell>
          <cell r="AL1614">
            <v>1</v>
          </cell>
          <cell r="AM1614">
            <v>218000</v>
          </cell>
          <cell r="AN1614">
            <v>41801</v>
          </cell>
          <cell r="AO1614">
            <v>44040.404040404042</v>
          </cell>
          <cell r="AP1614">
            <v>0</v>
          </cell>
          <cell r="AQ1614">
            <v>-44040.404040404042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</row>
        <row r="1615">
          <cell r="Z1615" t="str">
            <v>ELHJPF5502YE</v>
          </cell>
          <cell r="AA1615" t="str">
            <v/>
          </cell>
          <cell r="AB1615">
            <v>0.25</v>
          </cell>
          <cell r="AC1615">
            <v>0</v>
          </cell>
          <cell r="AD1615">
            <v>1</v>
          </cell>
          <cell r="AE1615" t="str">
            <v>OLL</v>
          </cell>
          <cell r="AF1615">
            <v>90</v>
          </cell>
          <cell r="AG1615" t="str">
            <v>대경</v>
          </cell>
          <cell r="AH1615">
            <v>11</v>
          </cell>
          <cell r="AI1615">
            <v>11</v>
          </cell>
          <cell r="AJ1615" t="str">
            <v>M</v>
          </cell>
          <cell r="AK1615" t="str">
            <v>IN</v>
          </cell>
          <cell r="AL1615">
            <v>1</v>
          </cell>
          <cell r="AM1615">
            <v>218000</v>
          </cell>
          <cell r="AN1615">
            <v>41801</v>
          </cell>
          <cell r="AO1615">
            <v>44040.404040404042</v>
          </cell>
          <cell r="AP1615">
            <v>0</v>
          </cell>
          <cell r="AQ1615">
            <v>-44040.404040404042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</row>
        <row r="1616">
          <cell r="Z1616" t="str">
            <v>ELHJPF5529OR</v>
          </cell>
          <cell r="AA1616" t="str">
            <v/>
          </cell>
          <cell r="AB1616">
            <v>0.25</v>
          </cell>
          <cell r="AC1616">
            <v>0</v>
          </cell>
          <cell r="AD1616">
            <v>1</v>
          </cell>
          <cell r="AE1616" t="str">
            <v>OXS</v>
          </cell>
          <cell r="AF1616">
            <v>160</v>
          </cell>
          <cell r="AG1616" t="str">
            <v>대경</v>
          </cell>
          <cell r="AH1616">
            <v>11</v>
          </cell>
          <cell r="AI1616">
            <v>11</v>
          </cell>
          <cell r="AJ1616" t="str">
            <v>M</v>
          </cell>
          <cell r="AK1616" t="str">
            <v>IN</v>
          </cell>
          <cell r="AL1616">
            <v>1</v>
          </cell>
          <cell r="AM1616">
            <v>218000</v>
          </cell>
          <cell r="AN1616">
            <v>41801</v>
          </cell>
          <cell r="AO1616">
            <v>44040.404040404042</v>
          </cell>
          <cell r="AP1616">
            <v>0</v>
          </cell>
          <cell r="AQ1616">
            <v>-44040.404040404042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</row>
        <row r="1617">
          <cell r="Z1617" t="str">
            <v>ELHJPF5529OR</v>
          </cell>
          <cell r="AA1617" t="str">
            <v/>
          </cell>
          <cell r="AB1617">
            <v>0.25</v>
          </cell>
          <cell r="AC1617">
            <v>0</v>
          </cell>
          <cell r="AD1617">
            <v>1</v>
          </cell>
          <cell r="AE1617" t="str">
            <v>OSS</v>
          </cell>
          <cell r="AF1617">
            <v>160</v>
          </cell>
          <cell r="AG1617" t="str">
            <v>대경</v>
          </cell>
          <cell r="AH1617">
            <v>11</v>
          </cell>
          <cell r="AI1617">
            <v>11</v>
          </cell>
          <cell r="AJ1617" t="str">
            <v>M</v>
          </cell>
          <cell r="AK1617" t="str">
            <v>IN</v>
          </cell>
          <cell r="AL1617">
            <v>1</v>
          </cell>
          <cell r="AM1617">
            <v>218000</v>
          </cell>
          <cell r="AN1617">
            <v>41801</v>
          </cell>
          <cell r="AO1617">
            <v>44040.404040404042</v>
          </cell>
          <cell r="AP1617">
            <v>0</v>
          </cell>
          <cell r="AQ1617">
            <v>-44040.404040404042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</row>
        <row r="1618">
          <cell r="Z1618" t="str">
            <v>ELHJPF5529OR</v>
          </cell>
          <cell r="AA1618" t="str">
            <v/>
          </cell>
          <cell r="AB1618">
            <v>0.25</v>
          </cell>
          <cell r="AC1618">
            <v>0</v>
          </cell>
          <cell r="AD1618">
            <v>1</v>
          </cell>
          <cell r="AE1618" t="str">
            <v>OMM</v>
          </cell>
          <cell r="AF1618">
            <v>160</v>
          </cell>
          <cell r="AG1618" t="str">
            <v>대경</v>
          </cell>
          <cell r="AH1618">
            <v>11</v>
          </cell>
          <cell r="AI1618">
            <v>11</v>
          </cell>
          <cell r="AJ1618" t="str">
            <v>M</v>
          </cell>
          <cell r="AK1618" t="str">
            <v>IN</v>
          </cell>
          <cell r="AL1618">
            <v>1</v>
          </cell>
          <cell r="AM1618">
            <v>218000</v>
          </cell>
          <cell r="AN1618">
            <v>41801</v>
          </cell>
          <cell r="AO1618">
            <v>44040.404040404042</v>
          </cell>
          <cell r="AP1618">
            <v>0</v>
          </cell>
          <cell r="AQ1618">
            <v>-44040.404040404042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</row>
        <row r="1619">
          <cell r="Z1619" t="str">
            <v>ELHJPF5529OR</v>
          </cell>
          <cell r="AA1619" t="str">
            <v/>
          </cell>
          <cell r="AB1619">
            <v>0.25</v>
          </cell>
          <cell r="AC1619">
            <v>0</v>
          </cell>
          <cell r="AD1619">
            <v>1</v>
          </cell>
          <cell r="AE1619" t="str">
            <v>OLL</v>
          </cell>
          <cell r="AF1619">
            <v>110</v>
          </cell>
          <cell r="AG1619" t="str">
            <v>대경</v>
          </cell>
          <cell r="AH1619">
            <v>11</v>
          </cell>
          <cell r="AI1619">
            <v>11</v>
          </cell>
          <cell r="AJ1619" t="str">
            <v>M</v>
          </cell>
          <cell r="AK1619" t="str">
            <v>IN</v>
          </cell>
          <cell r="AL1619">
            <v>1</v>
          </cell>
          <cell r="AM1619">
            <v>218000</v>
          </cell>
          <cell r="AN1619">
            <v>41801</v>
          </cell>
          <cell r="AO1619">
            <v>44040.404040404042</v>
          </cell>
          <cell r="AP1619">
            <v>0</v>
          </cell>
          <cell r="AQ1619">
            <v>-44040.404040404042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</row>
        <row r="1620">
          <cell r="Z1620" t="str">
            <v>ELHJPF5529PK</v>
          </cell>
          <cell r="AA1620" t="str">
            <v/>
          </cell>
          <cell r="AB1620">
            <v>0.25</v>
          </cell>
          <cell r="AC1620">
            <v>0</v>
          </cell>
          <cell r="AD1620">
            <v>1</v>
          </cell>
          <cell r="AE1620" t="str">
            <v>OXS</v>
          </cell>
          <cell r="AF1620">
            <v>130</v>
          </cell>
          <cell r="AG1620" t="str">
            <v>대경</v>
          </cell>
          <cell r="AH1620">
            <v>11</v>
          </cell>
          <cell r="AI1620">
            <v>11</v>
          </cell>
          <cell r="AJ1620" t="str">
            <v>M</v>
          </cell>
          <cell r="AK1620" t="str">
            <v>IN</v>
          </cell>
          <cell r="AL1620">
            <v>1</v>
          </cell>
          <cell r="AM1620">
            <v>218000</v>
          </cell>
          <cell r="AN1620">
            <v>41801</v>
          </cell>
          <cell r="AO1620">
            <v>44040.404040404042</v>
          </cell>
          <cell r="AP1620">
            <v>0</v>
          </cell>
          <cell r="AQ1620">
            <v>-44040.404040404042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</row>
        <row r="1621">
          <cell r="Z1621" t="str">
            <v>ELHJPF5529PK</v>
          </cell>
          <cell r="AA1621" t="str">
            <v/>
          </cell>
          <cell r="AB1621">
            <v>0.25</v>
          </cell>
          <cell r="AC1621">
            <v>0</v>
          </cell>
          <cell r="AD1621">
            <v>1</v>
          </cell>
          <cell r="AE1621" t="str">
            <v>OSS</v>
          </cell>
          <cell r="AF1621">
            <v>170</v>
          </cell>
          <cell r="AG1621" t="str">
            <v>대경</v>
          </cell>
          <cell r="AH1621">
            <v>11</v>
          </cell>
          <cell r="AI1621">
            <v>11</v>
          </cell>
          <cell r="AJ1621" t="str">
            <v>M</v>
          </cell>
          <cell r="AK1621" t="str">
            <v>IN</v>
          </cell>
          <cell r="AL1621">
            <v>1</v>
          </cell>
          <cell r="AM1621">
            <v>218000</v>
          </cell>
          <cell r="AN1621">
            <v>41801</v>
          </cell>
          <cell r="AO1621">
            <v>44040.404040404042</v>
          </cell>
          <cell r="AP1621">
            <v>0</v>
          </cell>
          <cell r="AQ1621">
            <v>-44040.404040404042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</row>
        <row r="1622">
          <cell r="Z1622" t="str">
            <v>ELHJPF5529PK</v>
          </cell>
          <cell r="AA1622" t="str">
            <v/>
          </cell>
          <cell r="AB1622">
            <v>0.25</v>
          </cell>
          <cell r="AC1622">
            <v>0</v>
          </cell>
          <cell r="AD1622">
            <v>1</v>
          </cell>
          <cell r="AE1622" t="str">
            <v>OMM</v>
          </cell>
          <cell r="AF1622">
            <v>130</v>
          </cell>
          <cell r="AG1622" t="str">
            <v>대경</v>
          </cell>
          <cell r="AH1622">
            <v>11</v>
          </cell>
          <cell r="AI1622">
            <v>11</v>
          </cell>
          <cell r="AJ1622" t="str">
            <v>M</v>
          </cell>
          <cell r="AK1622" t="str">
            <v>IN</v>
          </cell>
          <cell r="AL1622">
            <v>1</v>
          </cell>
          <cell r="AM1622">
            <v>218000</v>
          </cell>
          <cell r="AN1622">
            <v>41801</v>
          </cell>
          <cell r="AO1622">
            <v>44040.404040404042</v>
          </cell>
          <cell r="AP1622">
            <v>0</v>
          </cell>
          <cell r="AQ1622">
            <v>-44040.404040404042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</row>
        <row r="1623">
          <cell r="Z1623" t="str">
            <v>ELHJPF5529PK</v>
          </cell>
          <cell r="AA1623" t="str">
            <v/>
          </cell>
          <cell r="AB1623">
            <v>0.25</v>
          </cell>
          <cell r="AC1623">
            <v>0</v>
          </cell>
          <cell r="AD1623">
            <v>1</v>
          </cell>
          <cell r="AE1623" t="str">
            <v>OLL</v>
          </cell>
          <cell r="AF1623">
            <v>80</v>
          </cell>
          <cell r="AG1623" t="str">
            <v>대경</v>
          </cell>
          <cell r="AH1623">
            <v>11</v>
          </cell>
          <cell r="AI1623">
            <v>11</v>
          </cell>
          <cell r="AJ1623" t="str">
            <v>M</v>
          </cell>
          <cell r="AK1623" t="str">
            <v>IN</v>
          </cell>
          <cell r="AL1623">
            <v>1</v>
          </cell>
          <cell r="AM1623">
            <v>218000</v>
          </cell>
          <cell r="AN1623">
            <v>41801</v>
          </cell>
          <cell r="AO1623">
            <v>44040.404040404042</v>
          </cell>
          <cell r="AP1623">
            <v>0</v>
          </cell>
          <cell r="AQ1623">
            <v>-44040.404040404042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</row>
        <row r="1624">
          <cell r="Z1624" t="str">
            <v/>
          </cell>
          <cell r="AA1624" t="str">
            <v>R1</v>
          </cell>
          <cell r="AB1624">
            <v>5</v>
          </cell>
          <cell r="AC1624">
            <v>0</v>
          </cell>
          <cell r="AD1624">
            <v>1</v>
          </cell>
          <cell r="AI1624" t="str">
            <v/>
          </cell>
          <cell r="AJ1624" t="str">
            <v>M</v>
          </cell>
          <cell r="AL1624" t="str">
            <v/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>
            <v>0</v>
          </cell>
        </row>
        <row r="1625">
          <cell r="Z1625" t="str">
            <v>ELHPTF4507RE</v>
          </cell>
          <cell r="AA1625" t="str">
            <v/>
          </cell>
          <cell r="AB1625">
            <v>0.2</v>
          </cell>
          <cell r="AC1625">
            <v>0</v>
          </cell>
          <cell r="AD1625">
            <v>1</v>
          </cell>
          <cell r="AE1625" t="str">
            <v>OXS</v>
          </cell>
          <cell r="AF1625">
            <v>126</v>
          </cell>
          <cell r="AG1625" t="str">
            <v>EVERGREEN</v>
          </cell>
          <cell r="AH1625">
            <v>11</v>
          </cell>
          <cell r="AI1625">
            <v>11</v>
          </cell>
          <cell r="AJ1625" t="str">
            <v>M</v>
          </cell>
          <cell r="AK1625" t="str">
            <v>CN</v>
          </cell>
          <cell r="AL1625">
            <v>1</v>
          </cell>
          <cell r="AM1625">
            <v>65000</v>
          </cell>
          <cell r="AN1625">
            <v>41803</v>
          </cell>
          <cell r="AO1625">
            <v>11818.181818181818</v>
          </cell>
          <cell r="AP1625">
            <v>0</v>
          </cell>
          <cell r="AQ1625">
            <v>-11818.181818181818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</row>
        <row r="1626">
          <cell r="Z1626" t="str">
            <v>ELHPTF4507RE</v>
          </cell>
          <cell r="AA1626" t="str">
            <v/>
          </cell>
          <cell r="AB1626">
            <v>0.2</v>
          </cell>
          <cell r="AC1626">
            <v>0</v>
          </cell>
          <cell r="AD1626">
            <v>1</v>
          </cell>
          <cell r="AE1626" t="str">
            <v>OSS</v>
          </cell>
          <cell r="AF1626">
            <v>116</v>
          </cell>
          <cell r="AG1626" t="str">
            <v>EVERGREEN</v>
          </cell>
          <cell r="AH1626">
            <v>11</v>
          </cell>
          <cell r="AI1626">
            <v>11</v>
          </cell>
          <cell r="AJ1626" t="str">
            <v>M</v>
          </cell>
          <cell r="AK1626" t="str">
            <v>CN</v>
          </cell>
          <cell r="AL1626">
            <v>1</v>
          </cell>
          <cell r="AM1626">
            <v>65000</v>
          </cell>
          <cell r="AN1626">
            <v>41803</v>
          </cell>
          <cell r="AO1626">
            <v>11818.181818181818</v>
          </cell>
          <cell r="AP1626">
            <v>0</v>
          </cell>
          <cell r="AQ1626">
            <v>-11818.181818181818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</row>
        <row r="1627">
          <cell r="Z1627" t="str">
            <v>ELHPTF4507RE</v>
          </cell>
          <cell r="AA1627" t="str">
            <v/>
          </cell>
          <cell r="AB1627">
            <v>0.2</v>
          </cell>
          <cell r="AC1627">
            <v>0</v>
          </cell>
          <cell r="AD1627">
            <v>1</v>
          </cell>
          <cell r="AE1627" t="str">
            <v>OMM</v>
          </cell>
          <cell r="AF1627">
            <v>103</v>
          </cell>
          <cell r="AG1627" t="str">
            <v>EVERGREEN</v>
          </cell>
          <cell r="AH1627">
            <v>11</v>
          </cell>
          <cell r="AI1627">
            <v>11</v>
          </cell>
          <cell r="AJ1627" t="str">
            <v>M</v>
          </cell>
          <cell r="AK1627" t="str">
            <v>CN</v>
          </cell>
          <cell r="AL1627">
            <v>1</v>
          </cell>
          <cell r="AM1627">
            <v>65000</v>
          </cell>
          <cell r="AN1627">
            <v>41803</v>
          </cell>
          <cell r="AO1627">
            <v>11818.181818181818</v>
          </cell>
          <cell r="AP1627">
            <v>0</v>
          </cell>
          <cell r="AQ1627">
            <v>-11818.181818181818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</row>
        <row r="1628">
          <cell r="Z1628" t="str">
            <v>ELHPTF4507RE</v>
          </cell>
          <cell r="AA1628" t="str">
            <v/>
          </cell>
          <cell r="AB1628">
            <v>0.2</v>
          </cell>
          <cell r="AC1628">
            <v>0</v>
          </cell>
          <cell r="AD1628">
            <v>1</v>
          </cell>
          <cell r="AE1628" t="str">
            <v>OLL</v>
          </cell>
          <cell r="AF1628">
            <v>104</v>
          </cell>
          <cell r="AG1628" t="str">
            <v>EVERGREEN</v>
          </cell>
          <cell r="AH1628">
            <v>11</v>
          </cell>
          <cell r="AI1628">
            <v>11</v>
          </cell>
          <cell r="AJ1628" t="str">
            <v>M</v>
          </cell>
          <cell r="AK1628" t="str">
            <v>CN</v>
          </cell>
          <cell r="AL1628">
            <v>1</v>
          </cell>
          <cell r="AM1628">
            <v>65000</v>
          </cell>
          <cell r="AN1628">
            <v>41803</v>
          </cell>
          <cell r="AO1628">
            <v>11818.181818181818</v>
          </cell>
          <cell r="AP1628">
            <v>0</v>
          </cell>
          <cell r="AQ1628">
            <v>-11818.181818181818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</row>
        <row r="1629">
          <cell r="Z1629" t="str">
            <v>ELHPTF4507RE</v>
          </cell>
          <cell r="AA1629" t="str">
            <v/>
          </cell>
          <cell r="AB1629">
            <v>0.2</v>
          </cell>
          <cell r="AC1629">
            <v>0</v>
          </cell>
          <cell r="AD1629">
            <v>1</v>
          </cell>
          <cell r="AE1629" t="str">
            <v>OXL</v>
          </cell>
          <cell r="AF1629">
            <v>89</v>
          </cell>
          <cell r="AG1629" t="str">
            <v>EVERGREEN</v>
          </cell>
          <cell r="AH1629">
            <v>11</v>
          </cell>
          <cell r="AI1629">
            <v>11</v>
          </cell>
          <cell r="AJ1629" t="str">
            <v>M</v>
          </cell>
          <cell r="AK1629" t="str">
            <v>CN</v>
          </cell>
          <cell r="AL1629">
            <v>1</v>
          </cell>
          <cell r="AM1629">
            <v>65000</v>
          </cell>
          <cell r="AN1629">
            <v>41803</v>
          </cell>
          <cell r="AO1629">
            <v>11818.181818181818</v>
          </cell>
          <cell r="AP1629">
            <v>0</v>
          </cell>
          <cell r="AQ1629">
            <v>-11818.181818181818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</row>
        <row r="1630">
          <cell r="Z1630" t="str">
            <v>ELHPTF4507YE</v>
          </cell>
          <cell r="AA1630" t="str">
            <v/>
          </cell>
          <cell r="AB1630">
            <v>0.2</v>
          </cell>
          <cell r="AC1630">
            <v>0</v>
          </cell>
          <cell r="AD1630">
            <v>1</v>
          </cell>
          <cell r="AE1630" t="str">
            <v>OXS</v>
          </cell>
          <cell r="AF1630">
            <v>119</v>
          </cell>
          <cell r="AG1630" t="str">
            <v>EVERGREEN</v>
          </cell>
          <cell r="AH1630">
            <v>11</v>
          </cell>
          <cell r="AI1630">
            <v>11</v>
          </cell>
          <cell r="AJ1630" t="str">
            <v>M</v>
          </cell>
          <cell r="AK1630" t="str">
            <v>CN</v>
          </cell>
          <cell r="AL1630">
            <v>1</v>
          </cell>
          <cell r="AM1630">
            <v>65000</v>
          </cell>
          <cell r="AN1630">
            <v>41803</v>
          </cell>
          <cell r="AO1630">
            <v>11818.181818181818</v>
          </cell>
          <cell r="AP1630">
            <v>0</v>
          </cell>
          <cell r="AQ1630">
            <v>-11818.181818181818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</row>
        <row r="1631">
          <cell r="Z1631" t="str">
            <v>ELHPTF4507YE</v>
          </cell>
          <cell r="AA1631" t="str">
            <v/>
          </cell>
          <cell r="AB1631">
            <v>0.2</v>
          </cell>
          <cell r="AC1631">
            <v>0</v>
          </cell>
          <cell r="AD1631">
            <v>1</v>
          </cell>
          <cell r="AE1631" t="str">
            <v>OSS</v>
          </cell>
          <cell r="AF1631">
            <v>144</v>
          </cell>
          <cell r="AG1631" t="str">
            <v>EVERGREEN</v>
          </cell>
          <cell r="AH1631">
            <v>11</v>
          </cell>
          <cell r="AI1631">
            <v>11</v>
          </cell>
          <cell r="AJ1631" t="str">
            <v>M</v>
          </cell>
          <cell r="AK1631" t="str">
            <v>CN</v>
          </cell>
          <cell r="AL1631">
            <v>1</v>
          </cell>
          <cell r="AM1631">
            <v>65000</v>
          </cell>
          <cell r="AN1631">
            <v>41803</v>
          </cell>
          <cell r="AO1631">
            <v>11818.181818181818</v>
          </cell>
          <cell r="AP1631">
            <v>0</v>
          </cell>
          <cell r="AQ1631">
            <v>-11818.181818181818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</row>
        <row r="1632">
          <cell r="Z1632" t="str">
            <v>ELHPTF4507YE</v>
          </cell>
          <cell r="AA1632" t="str">
            <v/>
          </cell>
          <cell r="AB1632">
            <v>0.2</v>
          </cell>
          <cell r="AC1632">
            <v>0</v>
          </cell>
          <cell r="AD1632">
            <v>1</v>
          </cell>
          <cell r="AE1632" t="str">
            <v>OMM</v>
          </cell>
          <cell r="AF1632">
            <v>128</v>
          </cell>
          <cell r="AG1632" t="str">
            <v>EVERGREEN</v>
          </cell>
          <cell r="AH1632">
            <v>11</v>
          </cell>
          <cell r="AI1632">
            <v>11</v>
          </cell>
          <cell r="AJ1632" t="str">
            <v>M</v>
          </cell>
          <cell r="AK1632" t="str">
            <v>CN</v>
          </cell>
          <cell r="AL1632">
            <v>1</v>
          </cell>
          <cell r="AM1632">
            <v>65000</v>
          </cell>
          <cell r="AN1632">
            <v>41803</v>
          </cell>
          <cell r="AO1632">
            <v>11818.181818181818</v>
          </cell>
          <cell r="AP1632">
            <v>0</v>
          </cell>
          <cell r="AQ1632">
            <v>-11818.181818181818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</row>
        <row r="1633">
          <cell r="Z1633" t="str">
            <v>ELHPTF4507YE</v>
          </cell>
          <cell r="AA1633" t="str">
            <v/>
          </cell>
          <cell r="AB1633">
            <v>0.2</v>
          </cell>
          <cell r="AC1633">
            <v>0</v>
          </cell>
          <cell r="AD1633">
            <v>1</v>
          </cell>
          <cell r="AE1633" t="str">
            <v>OLL</v>
          </cell>
          <cell r="AF1633">
            <v>108</v>
          </cell>
          <cell r="AG1633" t="str">
            <v>EVERGREEN</v>
          </cell>
          <cell r="AH1633">
            <v>11</v>
          </cell>
          <cell r="AI1633">
            <v>11</v>
          </cell>
          <cell r="AJ1633" t="str">
            <v>M</v>
          </cell>
          <cell r="AK1633" t="str">
            <v>CN</v>
          </cell>
          <cell r="AL1633">
            <v>1</v>
          </cell>
          <cell r="AM1633">
            <v>65000</v>
          </cell>
          <cell r="AN1633">
            <v>41803</v>
          </cell>
          <cell r="AO1633">
            <v>11818.181818181818</v>
          </cell>
          <cell r="AP1633">
            <v>0</v>
          </cell>
          <cell r="AQ1633">
            <v>-11818.181818181818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</row>
        <row r="1634">
          <cell r="Z1634" t="str">
            <v>ELHPTF4507YE</v>
          </cell>
          <cell r="AA1634" t="str">
            <v/>
          </cell>
          <cell r="AB1634">
            <v>0.2</v>
          </cell>
          <cell r="AC1634">
            <v>0</v>
          </cell>
          <cell r="AD1634">
            <v>1</v>
          </cell>
          <cell r="AE1634" t="str">
            <v>OXL</v>
          </cell>
          <cell r="AF1634">
            <v>115</v>
          </cell>
          <cell r="AG1634" t="str">
            <v>EVERGREEN</v>
          </cell>
          <cell r="AH1634">
            <v>11</v>
          </cell>
          <cell r="AI1634">
            <v>11</v>
          </cell>
          <cell r="AJ1634" t="str">
            <v>M</v>
          </cell>
          <cell r="AK1634" t="str">
            <v>CN</v>
          </cell>
          <cell r="AL1634">
            <v>1</v>
          </cell>
          <cell r="AM1634">
            <v>65000</v>
          </cell>
          <cell r="AN1634">
            <v>41803</v>
          </cell>
          <cell r="AO1634">
            <v>11818.181818181818</v>
          </cell>
          <cell r="AP1634">
            <v>0</v>
          </cell>
          <cell r="AQ1634">
            <v>-11818.181818181818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</row>
        <row r="1635">
          <cell r="Z1635" t="str">
            <v>ELHTLF4506BL</v>
          </cell>
          <cell r="AA1635" t="str">
            <v/>
          </cell>
          <cell r="AB1635">
            <v>0.2</v>
          </cell>
          <cell r="AC1635">
            <v>0</v>
          </cell>
          <cell r="AD1635">
            <v>1</v>
          </cell>
          <cell r="AE1635" t="str">
            <v>OXS</v>
          </cell>
          <cell r="AF1635">
            <v>86</v>
          </cell>
          <cell r="AG1635" t="str">
            <v>EVERGREEN</v>
          </cell>
          <cell r="AH1635">
            <v>11</v>
          </cell>
          <cell r="AI1635">
            <v>11</v>
          </cell>
          <cell r="AJ1635" t="str">
            <v>M</v>
          </cell>
          <cell r="AK1635" t="str">
            <v>CN</v>
          </cell>
          <cell r="AL1635">
            <v>1</v>
          </cell>
          <cell r="AM1635">
            <v>65000</v>
          </cell>
          <cell r="AN1635">
            <v>41803</v>
          </cell>
          <cell r="AO1635">
            <v>11818.181818181818</v>
          </cell>
          <cell r="AP1635">
            <v>0</v>
          </cell>
          <cell r="AQ1635">
            <v>-11818.181818181818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</row>
        <row r="1636">
          <cell r="Z1636" t="str">
            <v>ELHTLF4506BL</v>
          </cell>
          <cell r="AA1636" t="str">
            <v/>
          </cell>
          <cell r="AB1636">
            <v>0.2</v>
          </cell>
          <cell r="AC1636">
            <v>0</v>
          </cell>
          <cell r="AD1636">
            <v>1</v>
          </cell>
          <cell r="AE1636" t="str">
            <v>OSS</v>
          </cell>
          <cell r="AF1636">
            <v>146</v>
          </cell>
          <cell r="AG1636" t="str">
            <v>EVERGREEN</v>
          </cell>
          <cell r="AH1636">
            <v>11</v>
          </cell>
          <cell r="AI1636">
            <v>11</v>
          </cell>
          <cell r="AJ1636" t="str">
            <v>M</v>
          </cell>
          <cell r="AK1636" t="str">
            <v>CN</v>
          </cell>
          <cell r="AL1636">
            <v>1</v>
          </cell>
          <cell r="AM1636">
            <v>65000</v>
          </cell>
          <cell r="AN1636">
            <v>41803</v>
          </cell>
          <cell r="AO1636">
            <v>11818.181818181818</v>
          </cell>
          <cell r="AP1636">
            <v>0</v>
          </cell>
          <cell r="AQ1636">
            <v>-11818.181818181818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</row>
        <row r="1637">
          <cell r="Z1637" t="str">
            <v>ELHTLF4506BL</v>
          </cell>
          <cell r="AA1637" t="str">
            <v/>
          </cell>
          <cell r="AB1637">
            <v>0.2</v>
          </cell>
          <cell r="AC1637">
            <v>0</v>
          </cell>
          <cell r="AD1637">
            <v>1</v>
          </cell>
          <cell r="AE1637" t="str">
            <v>OMM</v>
          </cell>
          <cell r="AF1637">
            <v>154</v>
          </cell>
          <cell r="AG1637" t="str">
            <v>EVERGREEN</v>
          </cell>
          <cell r="AH1637">
            <v>11</v>
          </cell>
          <cell r="AI1637">
            <v>11</v>
          </cell>
          <cell r="AJ1637" t="str">
            <v>M</v>
          </cell>
          <cell r="AK1637" t="str">
            <v>CN</v>
          </cell>
          <cell r="AL1637">
            <v>1</v>
          </cell>
          <cell r="AM1637">
            <v>65000</v>
          </cell>
          <cell r="AN1637">
            <v>41803</v>
          </cell>
          <cell r="AO1637">
            <v>11818.181818181818</v>
          </cell>
          <cell r="AP1637">
            <v>0</v>
          </cell>
          <cell r="AQ1637">
            <v>-11818.181818181818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</row>
        <row r="1638">
          <cell r="Z1638" t="str">
            <v>ELHTLF4506BL</v>
          </cell>
          <cell r="AA1638" t="str">
            <v/>
          </cell>
          <cell r="AB1638">
            <v>0.2</v>
          </cell>
          <cell r="AC1638">
            <v>0</v>
          </cell>
          <cell r="AD1638">
            <v>1</v>
          </cell>
          <cell r="AE1638" t="str">
            <v>OLL</v>
          </cell>
          <cell r="AF1638">
            <v>124</v>
          </cell>
          <cell r="AG1638" t="str">
            <v>EVERGREEN</v>
          </cell>
          <cell r="AH1638">
            <v>11</v>
          </cell>
          <cell r="AI1638">
            <v>11</v>
          </cell>
          <cell r="AJ1638" t="str">
            <v>M</v>
          </cell>
          <cell r="AK1638" t="str">
            <v>CN</v>
          </cell>
          <cell r="AL1638">
            <v>1</v>
          </cell>
          <cell r="AM1638">
            <v>65000</v>
          </cell>
          <cell r="AN1638">
            <v>41803</v>
          </cell>
          <cell r="AO1638">
            <v>11818.181818181818</v>
          </cell>
          <cell r="AP1638">
            <v>0</v>
          </cell>
          <cell r="AQ1638">
            <v>-11818.181818181818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</row>
        <row r="1639">
          <cell r="Z1639" t="str">
            <v>ELHTLF4506BL</v>
          </cell>
          <cell r="AA1639" t="str">
            <v/>
          </cell>
          <cell r="AB1639">
            <v>0.2</v>
          </cell>
          <cell r="AC1639">
            <v>0</v>
          </cell>
          <cell r="AD1639">
            <v>1</v>
          </cell>
          <cell r="AE1639" t="str">
            <v>OXL</v>
          </cell>
          <cell r="AF1639">
            <v>137</v>
          </cell>
          <cell r="AG1639" t="str">
            <v>EVERGREEN</v>
          </cell>
          <cell r="AH1639">
            <v>11</v>
          </cell>
          <cell r="AI1639">
            <v>11</v>
          </cell>
          <cell r="AJ1639" t="str">
            <v>M</v>
          </cell>
          <cell r="AK1639" t="str">
            <v>CN</v>
          </cell>
          <cell r="AL1639">
            <v>1</v>
          </cell>
          <cell r="AM1639">
            <v>65000</v>
          </cell>
          <cell r="AN1639">
            <v>41803</v>
          </cell>
          <cell r="AO1639">
            <v>11818.181818181818</v>
          </cell>
          <cell r="AP1639">
            <v>0</v>
          </cell>
          <cell r="AQ1639">
            <v>-11818.181818181818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</row>
        <row r="1640">
          <cell r="Z1640" t="str">
            <v>ELHTLF4506YE</v>
          </cell>
          <cell r="AA1640" t="str">
            <v/>
          </cell>
          <cell r="AB1640">
            <v>0.2</v>
          </cell>
          <cell r="AC1640">
            <v>0</v>
          </cell>
          <cell r="AD1640">
            <v>1</v>
          </cell>
          <cell r="AE1640" t="str">
            <v>OXS</v>
          </cell>
          <cell r="AF1640">
            <v>36</v>
          </cell>
          <cell r="AG1640" t="str">
            <v>EVERGREEN</v>
          </cell>
          <cell r="AH1640">
            <v>11</v>
          </cell>
          <cell r="AI1640">
            <v>11</v>
          </cell>
          <cell r="AJ1640" t="str">
            <v>M</v>
          </cell>
          <cell r="AK1640" t="str">
            <v>CN</v>
          </cell>
          <cell r="AL1640">
            <v>1</v>
          </cell>
          <cell r="AM1640">
            <v>65000</v>
          </cell>
          <cell r="AN1640">
            <v>41803</v>
          </cell>
          <cell r="AO1640">
            <v>11818.181818181818</v>
          </cell>
          <cell r="AP1640">
            <v>0</v>
          </cell>
          <cell r="AQ1640">
            <v>-11818.181818181818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</row>
        <row r="1641">
          <cell r="Z1641" t="str">
            <v>ELHTLF4506YE</v>
          </cell>
          <cell r="AA1641" t="str">
            <v/>
          </cell>
          <cell r="AB1641">
            <v>0.2</v>
          </cell>
          <cell r="AC1641">
            <v>0</v>
          </cell>
          <cell r="AD1641">
            <v>1</v>
          </cell>
          <cell r="AE1641" t="str">
            <v>OSS</v>
          </cell>
          <cell r="AF1641">
            <v>103</v>
          </cell>
          <cell r="AG1641" t="str">
            <v>EVERGREEN</v>
          </cell>
          <cell r="AH1641">
            <v>11</v>
          </cell>
          <cell r="AI1641">
            <v>11</v>
          </cell>
          <cell r="AJ1641" t="str">
            <v>M</v>
          </cell>
          <cell r="AK1641" t="str">
            <v>CN</v>
          </cell>
          <cell r="AL1641">
            <v>1</v>
          </cell>
          <cell r="AM1641">
            <v>65000</v>
          </cell>
          <cell r="AN1641">
            <v>41803</v>
          </cell>
          <cell r="AO1641">
            <v>11818.181818181818</v>
          </cell>
          <cell r="AP1641">
            <v>0</v>
          </cell>
          <cell r="AQ1641">
            <v>-11818.181818181818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</row>
        <row r="1642">
          <cell r="Z1642" t="str">
            <v>ELHTLF4506YE</v>
          </cell>
          <cell r="AA1642" t="str">
            <v/>
          </cell>
          <cell r="AB1642">
            <v>0.2</v>
          </cell>
          <cell r="AC1642">
            <v>0</v>
          </cell>
          <cell r="AD1642">
            <v>1</v>
          </cell>
          <cell r="AE1642" t="str">
            <v>OMM</v>
          </cell>
          <cell r="AF1642">
            <v>136</v>
          </cell>
          <cell r="AG1642" t="str">
            <v>EVERGREEN</v>
          </cell>
          <cell r="AH1642">
            <v>11</v>
          </cell>
          <cell r="AI1642">
            <v>11</v>
          </cell>
          <cell r="AJ1642" t="str">
            <v>M</v>
          </cell>
          <cell r="AK1642" t="str">
            <v>CN</v>
          </cell>
          <cell r="AL1642">
            <v>1</v>
          </cell>
          <cell r="AM1642">
            <v>65000</v>
          </cell>
          <cell r="AN1642">
            <v>41803</v>
          </cell>
          <cell r="AO1642">
            <v>11818.181818181818</v>
          </cell>
          <cell r="AP1642">
            <v>0</v>
          </cell>
          <cell r="AQ1642">
            <v>-11818.181818181818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</row>
        <row r="1643">
          <cell r="Z1643" t="str">
            <v>ELHTLF4506YE</v>
          </cell>
          <cell r="AA1643" t="str">
            <v/>
          </cell>
          <cell r="AB1643">
            <v>0.2</v>
          </cell>
          <cell r="AC1643">
            <v>0</v>
          </cell>
          <cell r="AD1643">
            <v>1</v>
          </cell>
          <cell r="AE1643" t="str">
            <v>OLL</v>
          </cell>
          <cell r="AF1643">
            <v>101</v>
          </cell>
          <cell r="AG1643" t="str">
            <v>EVERGREEN</v>
          </cell>
          <cell r="AH1643">
            <v>11</v>
          </cell>
          <cell r="AI1643">
            <v>11</v>
          </cell>
          <cell r="AJ1643" t="str">
            <v>M</v>
          </cell>
          <cell r="AK1643" t="str">
            <v>CN</v>
          </cell>
          <cell r="AL1643">
            <v>1</v>
          </cell>
          <cell r="AM1643">
            <v>65000</v>
          </cell>
          <cell r="AN1643">
            <v>41803</v>
          </cell>
          <cell r="AO1643">
            <v>11818.181818181818</v>
          </cell>
          <cell r="AP1643">
            <v>0</v>
          </cell>
          <cell r="AQ1643">
            <v>-11818.181818181818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</row>
        <row r="1644">
          <cell r="Z1644" t="str">
            <v>ELHTLF4506YE</v>
          </cell>
          <cell r="AA1644" t="str">
            <v/>
          </cell>
          <cell r="AB1644">
            <v>0.2</v>
          </cell>
          <cell r="AC1644">
            <v>0</v>
          </cell>
          <cell r="AD1644">
            <v>1</v>
          </cell>
          <cell r="AE1644" t="str">
            <v>OXL</v>
          </cell>
          <cell r="AF1644">
            <v>115</v>
          </cell>
          <cell r="AG1644" t="str">
            <v>EVERGREEN</v>
          </cell>
          <cell r="AH1644">
            <v>11</v>
          </cell>
          <cell r="AI1644">
            <v>11</v>
          </cell>
          <cell r="AJ1644" t="str">
            <v>M</v>
          </cell>
          <cell r="AK1644" t="str">
            <v>CN</v>
          </cell>
          <cell r="AL1644">
            <v>1</v>
          </cell>
          <cell r="AM1644">
            <v>65000</v>
          </cell>
          <cell r="AN1644">
            <v>41803</v>
          </cell>
          <cell r="AO1644">
            <v>11818.181818181818</v>
          </cell>
          <cell r="AP1644">
            <v>0</v>
          </cell>
          <cell r="AQ1644">
            <v>-11818.181818181818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</row>
        <row r="1645">
          <cell r="Z1645" t="str">
            <v>ELHPTF5524BK</v>
          </cell>
          <cell r="AA1645" t="str">
            <v/>
          </cell>
          <cell r="AB1645">
            <v>0.2</v>
          </cell>
          <cell r="AC1645">
            <v>0</v>
          </cell>
          <cell r="AD1645">
            <v>1</v>
          </cell>
          <cell r="AE1645" t="str">
            <v>OXS</v>
          </cell>
          <cell r="AF1645">
            <v>135</v>
          </cell>
          <cell r="AG1645" t="str">
            <v>EVERGREEN</v>
          </cell>
          <cell r="AH1645">
            <v>11</v>
          </cell>
          <cell r="AI1645">
            <v>11</v>
          </cell>
          <cell r="AJ1645" t="str">
            <v>M</v>
          </cell>
          <cell r="AK1645" t="str">
            <v>CN</v>
          </cell>
          <cell r="AL1645">
            <v>1</v>
          </cell>
          <cell r="AM1645">
            <v>75000</v>
          </cell>
          <cell r="AN1645">
            <v>41803</v>
          </cell>
          <cell r="AO1645">
            <v>13636.363636363636</v>
          </cell>
          <cell r="AP1645">
            <v>0</v>
          </cell>
          <cell r="AQ1645">
            <v>-13636.363636363636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</row>
        <row r="1646">
          <cell r="Z1646" t="str">
            <v>ELHPTF5524BK</v>
          </cell>
          <cell r="AA1646" t="str">
            <v/>
          </cell>
          <cell r="AB1646">
            <v>0.2</v>
          </cell>
          <cell r="AC1646">
            <v>0</v>
          </cell>
          <cell r="AD1646">
            <v>1</v>
          </cell>
          <cell r="AE1646" t="str">
            <v>OSS</v>
          </cell>
          <cell r="AF1646">
            <v>99</v>
          </cell>
          <cell r="AG1646" t="str">
            <v>EVERGREEN</v>
          </cell>
          <cell r="AH1646">
            <v>11</v>
          </cell>
          <cell r="AI1646">
            <v>11</v>
          </cell>
          <cell r="AJ1646" t="str">
            <v>M</v>
          </cell>
          <cell r="AK1646" t="str">
            <v>CN</v>
          </cell>
          <cell r="AL1646">
            <v>1</v>
          </cell>
          <cell r="AM1646">
            <v>75000</v>
          </cell>
          <cell r="AN1646">
            <v>41803</v>
          </cell>
          <cell r="AO1646">
            <v>13636.363636363636</v>
          </cell>
          <cell r="AP1646">
            <v>0</v>
          </cell>
          <cell r="AQ1646">
            <v>-13636.363636363636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</row>
        <row r="1647">
          <cell r="Z1647" t="str">
            <v>ELHPTF5524BK</v>
          </cell>
          <cell r="AA1647" t="str">
            <v/>
          </cell>
          <cell r="AB1647">
            <v>0.2</v>
          </cell>
          <cell r="AC1647">
            <v>0</v>
          </cell>
          <cell r="AD1647">
            <v>1</v>
          </cell>
          <cell r="AE1647" t="str">
            <v>OMM</v>
          </cell>
          <cell r="AF1647">
            <v>78</v>
          </cell>
          <cell r="AG1647" t="str">
            <v>EVERGREEN</v>
          </cell>
          <cell r="AH1647">
            <v>11</v>
          </cell>
          <cell r="AI1647">
            <v>11</v>
          </cell>
          <cell r="AJ1647" t="str">
            <v>M</v>
          </cell>
          <cell r="AK1647" t="str">
            <v>CN</v>
          </cell>
          <cell r="AL1647">
            <v>1</v>
          </cell>
          <cell r="AM1647">
            <v>75000</v>
          </cell>
          <cell r="AN1647">
            <v>41803</v>
          </cell>
          <cell r="AO1647">
            <v>13636.363636363636</v>
          </cell>
          <cell r="AP1647">
            <v>0</v>
          </cell>
          <cell r="AQ1647">
            <v>-13636.363636363636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</row>
        <row r="1648">
          <cell r="Z1648" t="str">
            <v>ELHPTF5524BK</v>
          </cell>
          <cell r="AA1648" t="str">
            <v/>
          </cell>
          <cell r="AB1648">
            <v>0.2</v>
          </cell>
          <cell r="AC1648">
            <v>0</v>
          </cell>
          <cell r="AD1648">
            <v>1</v>
          </cell>
          <cell r="AE1648" t="str">
            <v>OLL</v>
          </cell>
          <cell r="AF1648">
            <v>42</v>
          </cell>
          <cell r="AG1648" t="str">
            <v>EVERGREEN</v>
          </cell>
          <cell r="AH1648">
            <v>11</v>
          </cell>
          <cell r="AI1648">
            <v>11</v>
          </cell>
          <cell r="AJ1648" t="str">
            <v>M</v>
          </cell>
          <cell r="AK1648" t="str">
            <v>CN</v>
          </cell>
          <cell r="AL1648">
            <v>1</v>
          </cell>
          <cell r="AM1648">
            <v>75000</v>
          </cell>
          <cell r="AN1648">
            <v>41803</v>
          </cell>
          <cell r="AO1648">
            <v>13636.363636363636</v>
          </cell>
          <cell r="AP1648">
            <v>0</v>
          </cell>
          <cell r="AQ1648">
            <v>-13636.363636363636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</row>
        <row r="1649">
          <cell r="Z1649" t="str">
            <v>ELHPTF5524BK</v>
          </cell>
          <cell r="AA1649" t="str">
            <v/>
          </cell>
          <cell r="AB1649">
            <v>0.2</v>
          </cell>
          <cell r="AC1649">
            <v>0</v>
          </cell>
          <cell r="AD1649">
            <v>1</v>
          </cell>
          <cell r="AE1649" t="str">
            <v>OXL</v>
          </cell>
          <cell r="AF1649">
            <v>28</v>
          </cell>
          <cell r="AG1649" t="str">
            <v>EVERGREEN</v>
          </cell>
          <cell r="AH1649">
            <v>11</v>
          </cell>
          <cell r="AI1649">
            <v>11</v>
          </cell>
          <cell r="AJ1649" t="str">
            <v>M</v>
          </cell>
          <cell r="AK1649" t="str">
            <v>CN</v>
          </cell>
          <cell r="AL1649">
            <v>1</v>
          </cell>
          <cell r="AM1649">
            <v>75000</v>
          </cell>
          <cell r="AN1649">
            <v>41803</v>
          </cell>
          <cell r="AO1649">
            <v>13636.363636363636</v>
          </cell>
          <cell r="AP1649">
            <v>0</v>
          </cell>
          <cell r="AQ1649">
            <v>-13636.363636363636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</row>
        <row r="1650">
          <cell r="Z1650" t="str">
            <v>ELHTHF5522BL</v>
          </cell>
          <cell r="AA1650" t="str">
            <v/>
          </cell>
          <cell r="AB1650">
            <v>0.2</v>
          </cell>
          <cell r="AC1650">
            <v>0</v>
          </cell>
          <cell r="AD1650">
            <v>1</v>
          </cell>
          <cell r="AE1650" t="str">
            <v>OXS</v>
          </cell>
          <cell r="AF1650">
            <v>179</v>
          </cell>
          <cell r="AG1650" t="str">
            <v>EVERGREEN</v>
          </cell>
          <cell r="AH1650">
            <v>11</v>
          </cell>
          <cell r="AI1650">
            <v>11</v>
          </cell>
          <cell r="AJ1650" t="str">
            <v>M</v>
          </cell>
          <cell r="AK1650" t="str">
            <v>CN</v>
          </cell>
          <cell r="AL1650">
            <v>1</v>
          </cell>
          <cell r="AM1650">
            <v>79000</v>
          </cell>
          <cell r="AN1650">
            <v>41803</v>
          </cell>
          <cell r="AO1650">
            <v>14363.636363636362</v>
          </cell>
          <cell r="AP1650">
            <v>0</v>
          </cell>
          <cell r="AQ1650">
            <v>-14363.636363636362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</row>
        <row r="1651">
          <cell r="Z1651" t="str">
            <v>ELHTHF5522BL</v>
          </cell>
          <cell r="AA1651" t="str">
            <v/>
          </cell>
          <cell r="AB1651">
            <v>0.2</v>
          </cell>
          <cell r="AC1651">
            <v>0</v>
          </cell>
          <cell r="AD1651">
            <v>1</v>
          </cell>
          <cell r="AE1651" t="str">
            <v>OSS</v>
          </cell>
          <cell r="AF1651">
            <v>205</v>
          </cell>
          <cell r="AG1651" t="str">
            <v>EVERGREEN</v>
          </cell>
          <cell r="AH1651">
            <v>11</v>
          </cell>
          <cell r="AI1651">
            <v>11</v>
          </cell>
          <cell r="AJ1651" t="str">
            <v>M</v>
          </cell>
          <cell r="AK1651" t="str">
            <v>CN</v>
          </cell>
          <cell r="AL1651">
            <v>1</v>
          </cell>
          <cell r="AM1651">
            <v>79000</v>
          </cell>
          <cell r="AN1651">
            <v>41803</v>
          </cell>
          <cell r="AO1651">
            <v>14363.636363636362</v>
          </cell>
          <cell r="AP1651">
            <v>0</v>
          </cell>
          <cell r="AQ1651">
            <v>-14363.636363636362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</row>
        <row r="1652">
          <cell r="Z1652" t="str">
            <v>ELHTHF5522BL</v>
          </cell>
          <cell r="AA1652" t="str">
            <v/>
          </cell>
          <cell r="AB1652">
            <v>0.2</v>
          </cell>
          <cell r="AC1652">
            <v>0</v>
          </cell>
          <cell r="AD1652">
            <v>1</v>
          </cell>
          <cell r="AE1652" t="str">
            <v>OMM</v>
          </cell>
          <cell r="AF1652">
            <v>153</v>
          </cell>
          <cell r="AG1652" t="str">
            <v>EVERGREEN</v>
          </cell>
          <cell r="AH1652">
            <v>11</v>
          </cell>
          <cell r="AI1652">
            <v>11</v>
          </cell>
          <cell r="AJ1652" t="str">
            <v>M</v>
          </cell>
          <cell r="AK1652" t="str">
            <v>CN</v>
          </cell>
          <cell r="AL1652">
            <v>1</v>
          </cell>
          <cell r="AM1652">
            <v>79000</v>
          </cell>
          <cell r="AN1652">
            <v>41803</v>
          </cell>
          <cell r="AO1652">
            <v>14363.636363636362</v>
          </cell>
          <cell r="AP1652">
            <v>0</v>
          </cell>
          <cell r="AQ1652">
            <v>-14363.636363636362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</row>
        <row r="1653">
          <cell r="Z1653" t="str">
            <v>ELHTHF5522BL</v>
          </cell>
          <cell r="AA1653" t="str">
            <v/>
          </cell>
          <cell r="AB1653">
            <v>0.2</v>
          </cell>
          <cell r="AC1653">
            <v>0</v>
          </cell>
          <cell r="AD1653">
            <v>1</v>
          </cell>
          <cell r="AE1653" t="str">
            <v>OLL</v>
          </cell>
          <cell r="AF1653">
            <v>175</v>
          </cell>
          <cell r="AG1653" t="str">
            <v>EVERGREEN</v>
          </cell>
          <cell r="AH1653">
            <v>11</v>
          </cell>
          <cell r="AI1653">
            <v>11</v>
          </cell>
          <cell r="AJ1653" t="str">
            <v>M</v>
          </cell>
          <cell r="AK1653" t="str">
            <v>CN</v>
          </cell>
          <cell r="AL1653">
            <v>1</v>
          </cell>
          <cell r="AM1653">
            <v>79000</v>
          </cell>
          <cell r="AN1653">
            <v>41803</v>
          </cell>
          <cell r="AO1653">
            <v>14363.636363636362</v>
          </cell>
          <cell r="AP1653">
            <v>0</v>
          </cell>
          <cell r="AQ1653">
            <v>-14363.636363636362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</row>
        <row r="1654">
          <cell r="Z1654" t="str">
            <v>ELHTHF5522BL</v>
          </cell>
          <cell r="AA1654" t="str">
            <v/>
          </cell>
          <cell r="AB1654">
            <v>0.2</v>
          </cell>
          <cell r="AC1654">
            <v>0</v>
          </cell>
          <cell r="AD1654">
            <v>1</v>
          </cell>
          <cell r="AE1654" t="str">
            <v>OXL</v>
          </cell>
          <cell r="AF1654">
            <v>113</v>
          </cell>
          <cell r="AG1654" t="str">
            <v>EVERGREEN</v>
          </cell>
          <cell r="AH1654">
            <v>11</v>
          </cell>
          <cell r="AI1654">
            <v>11</v>
          </cell>
          <cell r="AJ1654" t="str">
            <v>M</v>
          </cell>
          <cell r="AK1654" t="str">
            <v>CN</v>
          </cell>
          <cell r="AL1654">
            <v>1</v>
          </cell>
          <cell r="AM1654">
            <v>79000</v>
          </cell>
          <cell r="AN1654">
            <v>41803</v>
          </cell>
          <cell r="AO1654">
            <v>14363.636363636362</v>
          </cell>
          <cell r="AP1654">
            <v>0</v>
          </cell>
          <cell r="AQ1654">
            <v>-14363.636363636362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</row>
        <row r="1655">
          <cell r="Z1655" t="str">
            <v>ELHTHF5522PK</v>
          </cell>
          <cell r="AA1655" t="str">
            <v/>
          </cell>
          <cell r="AB1655">
            <v>0.2</v>
          </cell>
          <cell r="AC1655">
            <v>0</v>
          </cell>
          <cell r="AD1655">
            <v>1</v>
          </cell>
          <cell r="AE1655" t="str">
            <v>OXS</v>
          </cell>
          <cell r="AF1655">
            <v>142</v>
          </cell>
          <cell r="AG1655" t="str">
            <v>EVERGREEN</v>
          </cell>
          <cell r="AH1655">
            <v>11</v>
          </cell>
          <cell r="AI1655">
            <v>11</v>
          </cell>
          <cell r="AJ1655" t="str">
            <v>M</v>
          </cell>
          <cell r="AK1655" t="str">
            <v>CN</v>
          </cell>
          <cell r="AL1655">
            <v>1</v>
          </cell>
          <cell r="AM1655">
            <v>79000</v>
          </cell>
          <cell r="AN1655">
            <v>41803</v>
          </cell>
          <cell r="AO1655">
            <v>14363.636363636362</v>
          </cell>
          <cell r="AP1655">
            <v>0</v>
          </cell>
          <cell r="AQ1655">
            <v>-14363.636363636362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</row>
        <row r="1656">
          <cell r="Z1656" t="str">
            <v>ELHTHF5522PK</v>
          </cell>
          <cell r="AA1656" t="str">
            <v/>
          </cell>
          <cell r="AB1656">
            <v>0.2</v>
          </cell>
          <cell r="AC1656">
            <v>0</v>
          </cell>
          <cell r="AD1656">
            <v>1</v>
          </cell>
          <cell r="AE1656" t="str">
            <v>OSS</v>
          </cell>
          <cell r="AF1656">
            <v>188</v>
          </cell>
          <cell r="AG1656" t="str">
            <v>EVERGREEN</v>
          </cell>
          <cell r="AH1656">
            <v>11</v>
          </cell>
          <cell r="AI1656">
            <v>11</v>
          </cell>
          <cell r="AJ1656" t="str">
            <v>M</v>
          </cell>
          <cell r="AK1656" t="str">
            <v>CN</v>
          </cell>
          <cell r="AL1656">
            <v>1</v>
          </cell>
          <cell r="AM1656">
            <v>79000</v>
          </cell>
          <cell r="AN1656">
            <v>41803</v>
          </cell>
          <cell r="AO1656">
            <v>14363.636363636362</v>
          </cell>
          <cell r="AP1656">
            <v>0</v>
          </cell>
          <cell r="AQ1656">
            <v>-14363.636363636362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</row>
        <row r="1657">
          <cell r="Z1657" t="str">
            <v>ELHTHF5522PK</v>
          </cell>
          <cell r="AA1657" t="str">
            <v/>
          </cell>
          <cell r="AB1657">
            <v>0.2</v>
          </cell>
          <cell r="AC1657">
            <v>0</v>
          </cell>
          <cell r="AD1657">
            <v>1</v>
          </cell>
          <cell r="AE1657" t="str">
            <v>OMM</v>
          </cell>
          <cell r="AF1657">
            <v>148</v>
          </cell>
          <cell r="AG1657" t="str">
            <v>EVERGREEN</v>
          </cell>
          <cell r="AH1657">
            <v>11</v>
          </cell>
          <cell r="AI1657">
            <v>11</v>
          </cell>
          <cell r="AJ1657" t="str">
            <v>M</v>
          </cell>
          <cell r="AK1657" t="str">
            <v>CN</v>
          </cell>
          <cell r="AL1657">
            <v>1</v>
          </cell>
          <cell r="AM1657">
            <v>79000</v>
          </cell>
          <cell r="AN1657">
            <v>41803</v>
          </cell>
          <cell r="AO1657">
            <v>14363.636363636362</v>
          </cell>
          <cell r="AP1657">
            <v>0</v>
          </cell>
          <cell r="AQ1657">
            <v>-14363.636363636362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</row>
        <row r="1658">
          <cell r="Z1658" t="str">
            <v>ELHTHF5522PK</v>
          </cell>
          <cell r="AA1658" t="str">
            <v/>
          </cell>
          <cell r="AB1658">
            <v>0.2</v>
          </cell>
          <cell r="AC1658">
            <v>0</v>
          </cell>
          <cell r="AD1658">
            <v>1</v>
          </cell>
          <cell r="AE1658" t="str">
            <v>OLL</v>
          </cell>
          <cell r="AF1658">
            <v>143</v>
          </cell>
          <cell r="AG1658" t="str">
            <v>EVERGREEN</v>
          </cell>
          <cell r="AH1658">
            <v>11</v>
          </cell>
          <cell r="AI1658">
            <v>11</v>
          </cell>
          <cell r="AJ1658" t="str">
            <v>M</v>
          </cell>
          <cell r="AK1658" t="str">
            <v>CN</v>
          </cell>
          <cell r="AL1658">
            <v>1</v>
          </cell>
          <cell r="AM1658">
            <v>79000</v>
          </cell>
          <cell r="AN1658">
            <v>41803</v>
          </cell>
          <cell r="AO1658">
            <v>14363.636363636362</v>
          </cell>
          <cell r="AP1658">
            <v>0</v>
          </cell>
          <cell r="AQ1658">
            <v>-14363.636363636362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</row>
        <row r="1659">
          <cell r="Z1659" t="str">
            <v>ELHTHF5522PK</v>
          </cell>
          <cell r="AA1659" t="str">
            <v/>
          </cell>
          <cell r="AB1659">
            <v>0.2</v>
          </cell>
          <cell r="AC1659">
            <v>0</v>
          </cell>
          <cell r="AD1659">
            <v>1</v>
          </cell>
          <cell r="AE1659" t="str">
            <v>OXL</v>
          </cell>
          <cell r="AF1659">
            <v>109</v>
          </cell>
          <cell r="AG1659" t="str">
            <v>EVERGREEN</v>
          </cell>
          <cell r="AH1659">
            <v>11</v>
          </cell>
          <cell r="AI1659">
            <v>11</v>
          </cell>
          <cell r="AJ1659" t="str">
            <v>M</v>
          </cell>
          <cell r="AK1659" t="str">
            <v>CN</v>
          </cell>
          <cell r="AL1659">
            <v>1</v>
          </cell>
          <cell r="AM1659">
            <v>79000</v>
          </cell>
          <cell r="AN1659">
            <v>41803</v>
          </cell>
          <cell r="AO1659">
            <v>14363.636363636362</v>
          </cell>
          <cell r="AP1659">
            <v>0</v>
          </cell>
          <cell r="AQ1659">
            <v>-14363.636363636362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</row>
        <row r="1660">
          <cell r="Z1660" t="str">
            <v>ELHTLF5510NY</v>
          </cell>
          <cell r="AA1660" t="str">
            <v/>
          </cell>
          <cell r="AB1660">
            <v>0.2</v>
          </cell>
          <cell r="AC1660">
            <v>0</v>
          </cell>
          <cell r="AD1660">
            <v>1</v>
          </cell>
          <cell r="AE1660" t="str">
            <v>OXS</v>
          </cell>
          <cell r="AF1660">
            <v>147</v>
          </cell>
          <cell r="AG1660" t="str">
            <v>EVERGREEN</v>
          </cell>
          <cell r="AH1660">
            <v>11</v>
          </cell>
          <cell r="AI1660">
            <v>11</v>
          </cell>
          <cell r="AJ1660" t="str">
            <v>M</v>
          </cell>
          <cell r="AK1660" t="str">
            <v>CN</v>
          </cell>
          <cell r="AL1660">
            <v>1</v>
          </cell>
          <cell r="AM1660">
            <v>69000</v>
          </cell>
          <cell r="AN1660">
            <v>41803</v>
          </cell>
          <cell r="AO1660">
            <v>12545.454545454544</v>
          </cell>
          <cell r="AP1660">
            <v>0</v>
          </cell>
          <cell r="AQ1660">
            <v>-12545.454545454544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</row>
        <row r="1661">
          <cell r="Z1661" t="str">
            <v>ELHTLF5510NY</v>
          </cell>
          <cell r="AA1661" t="str">
            <v/>
          </cell>
          <cell r="AB1661">
            <v>0.2</v>
          </cell>
          <cell r="AC1661">
            <v>0</v>
          </cell>
          <cell r="AD1661">
            <v>1</v>
          </cell>
          <cell r="AE1661" t="str">
            <v>OSS</v>
          </cell>
          <cell r="AF1661">
            <v>172</v>
          </cell>
          <cell r="AG1661" t="str">
            <v>EVERGREEN</v>
          </cell>
          <cell r="AH1661">
            <v>11</v>
          </cell>
          <cell r="AI1661">
            <v>11</v>
          </cell>
          <cell r="AJ1661" t="str">
            <v>M</v>
          </cell>
          <cell r="AK1661" t="str">
            <v>CN</v>
          </cell>
          <cell r="AL1661">
            <v>1</v>
          </cell>
          <cell r="AM1661">
            <v>69000</v>
          </cell>
          <cell r="AN1661">
            <v>41803</v>
          </cell>
          <cell r="AO1661">
            <v>12545.454545454544</v>
          </cell>
          <cell r="AP1661">
            <v>0</v>
          </cell>
          <cell r="AQ1661">
            <v>-12545.454545454544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</row>
        <row r="1662">
          <cell r="Z1662" t="str">
            <v>ELHTLF5510NY</v>
          </cell>
          <cell r="AA1662" t="str">
            <v/>
          </cell>
          <cell r="AB1662">
            <v>0.2</v>
          </cell>
          <cell r="AC1662">
            <v>0</v>
          </cell>
          <cell r="AD1662">
            <v>1</v>
          </cell>
          <cell r="AE1662" t="str">
            <v>OMM</v>
          </cell>
          <cell r="AF1662">
            <v>171</v>
          </cell>
          <cell r="AG1662" t="str">
            <v>EVERGREEN</v>
          </cell>
          <cell r="AH1662">
            <v>11</v>
          </cell>
          <cell r="AI1662">
            <v>11</v>
          </cell>
          <cell r="AJ1662" t="str">
            <v>M</v>
          </cell>
          <cell r="AK1662" t="str">
            <v>CN</v>
          </cell>
          <cell r="AL1662">
            <v>1</v>
          </cell>
          <cell r="AM1662">
            <v>69000</v>
          </cell>
          <cell r="AN1662">
            <v>41803</v>
          </cell>
          <cell r="AO1662">
            <v>12545.454545454544</v>
          </cell>
          <cell r="AP1662">
            <v>0</v>
          </cell>
          <cell r="AQ1662">
            <v>-12545.454545454544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</row>
        <row r="1663">
          <cell r="Z1663" t="str">
            <v>ELHTLF5510NY</v>
          </cell>
          <cell r="AA1663" t="str">
            <v/>
          </cell>
          <cell r="AB1663">
            <v>0.2</v>
          </cell>
          <cell r="AC1663">
            <v>0</v>
          </cell>
          <cell r="AD1663">
            <v>1</v>
          </cell>
          <cell r="AE1663" t="str">
            <v>OLL</v>
          </cell>
          <cell r="AF1663">
            <v>86</v>
          </cell>
          <cell r="AG1663" t="str">
            <v>EVERGREEN</v>
          </cell>
          <cell r="AH1663">
            <v>11</v>
          </cell>
          <cell r="AI1663">
            <v>11</v>
          </cell>
          <cell r="AJ1663" t="str">
            <v>M</v>
          </cell>
          <cell r="AK1663" t="str">
            <v>CN</v>
          </cell>
          <cell r="AL1663">
            <v>1</v>
          </cell>
          <cell r="AM1663">
            <v>69000</v>
          </cell>
          <cell r="AN1663">
            <v>41803</v>
          </cell>
          <cell r="AO1663">
            <v>12545.454545454544</v>
          </cell>
          <cell r="AP1663">
            <v>0</v>
          </cell>
          <cell r="AQ1663">
            <v>-12545.454545454544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</row>
        <row r="1664">
          <cell r="Z1664" t="str">
            <v>ELHTLF5510NY</v>
          </cell>
          <cell r="AA1664" t="str">
            <v/>
          </cell>
          <cell r="AB1664">
            <v>0.2</v>
          </cell>
          <cell r="AC1664">
            <v>0</v>
          </cell>
          <cell r="AD1664">
            <v>1</v>
          </cell>
          <cell r="AE1664" t="str">
            <v>OXL</v>
          </cell>
          <cell r="AF1664">
            <v>101</v>
          </cell>
          <cell r="AG1664" t="str">
            <v>EVERGREEN</v>
          </cell>
          <cell r="AH1664">
            <v>11</v>
          </cell>
          <cell r="AI1664">
            <v>11</v>
          </cell>
          <cell r="AJ1664" t="str">
            <v>M</v>
          </cell>
          <cell r="AK1664" t="str">
            <v>CN</v>
          </cell>
          <cell r="AL1664">
            <v>1</v>
          </cell>
          <cell r="AM1664">
            <v>69000</v>
          </cell>
          <cell r="AN1664">
            <v>41803</v>
          </cell>
          <cell r="AO1664">
            <v>12545.454545454544</v>
          </cell>
          <cell r="AP1664">
            <v>0</v>
          </cell>
          <cell r="AQ1664">
            <v>-12545.454545454544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</row>
        <row r="1665">
          <cell r="Z1665" t="str">
            <v>ELHTLF5521RE</v>
          </cell>
          <cell r="AA1665" t="str">
            <v/>
          </cell>
          <cell r="AB1665">
            <v>0.2</v>
          </cell>
          <cell r="AC1665">
            <v>0</v>
          </cell>
          <cell r="AD1665">
            <v>1</v>
          </cell>
          <cell r="AE1665" t="str">
            <v>OXS</v>
          </cell>
          <cell r="AF1665">
            <v>83</v>
          </cell>
          <cell r="AG1665" t="str">
            <v>EVERGREEN</v>
          </cell>
          <cell r="AH1665">
            <v>11</v>
          </cell>
          <cell r="AI1665">
            <v>11</v>
          </cell>
          <cell r="AJ1665" t="str">
            <v>M</v>
          </cell>
          <cell r="AK1665" t="str">
            <v>CN</v>
          </cell>
          <cell r="AL1665">
            <v>1</v>
          </cell>
          <cell r="AM1665">
            <v>69000</v>
          </cell>
          <cell r="AN1665">
            <v>41803</v>
          </cell>
          <cell r="AO1665">
            <v>12545.454545454544</v>
          </cell>
          <cell r="AP1665">
            <v>0</v>
          </cell>
          <cell r="AQ1665">
            <v>-12545.454545454544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</row>
        <row r="1666">
          <cell r="Z1666" t="str">
            <v>ELHTLF5521RE</v>
          </cell>
          <cell r="AA1666" t="str">
            <v/>
          </cell>
          <cell r="AB1666">
            <v>0.2</v>
          </cell>
          <cell r="AC1666">
            <v>0</v>
          </cell>
          <cell r="AD1666">
            <v>1</v>
          </cell>
          <cell r="AE1666" t="str">
            <v>OSS</v>
          </cell>
          <cell r="AF1666">
            <v>99</v>
          </cell>
          <cell r="AG1666" t="str">
            <v>EVERGREEN</v>
          </cell>
          <cell r="AH1666">
            <v>11</v>
          </cell>
          <cell r="AI1666">
            <v>11</v>
          </cell>
          <cell r="AJ1666" t="str">
            <v>M</v>
          </cell>
          <cell r="AK1666" t="str">
            <v>CN</v>
          </cell>
          <cell r="AL1666">
            <v>1</v>
          </cell>
          <cell r="AM1666">
            <v>69000</v>
          </cell>
          <cell r="AN1666">
            <v>41803</v>
          </cell>
          <cell r="AO1666">
            <v>12545.454545454544</v>
          </cell>
          <cell r="AP1666">
            <v>0</v>
          </cell>
          <cell r="AQ1666">
            <v>-12545.454545454544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</row>
        <row r="1667">
          <cell r="Z1667" t="str">
            <v>ELHTLF5521RE</v>
          </cell>
          <cell r="AA1667" t="str">
            <v/>
          </cell>
          <cell r="AB1667">
            <v>0.2</v>
          </cell>
          <cell r="AC1667">
            <v>0</v>
          </cell>
          <cell r="AD1667">
            <v>1</v>
          </cell>
          <cell r="AE1667" t="str">
            <v>OMM</v>
          </cell>
          <cell r="AF1667">
            <v>115</v>
          </cell>
          <cell r="AG1667" t="str">
            <v>EVERGREEN</v>
          </cell>
          <cell r="AH1667">
            <v>11</v>
          </cell>
          <cell r="AI1667">
            <v>11</v>
          </cell>
          <cell r="AJ1667" t="str">
            <v>M</v>
          </cell>
          <cell r="AK1667" t="str">
            <v>CN</v>
          </cell>
          <cell r="AL1667">
            <v>1</v>
          </cell>
          <cell r="AM1667">
            <v>69000</v>
          </cell>
          <cell r="AN1667">
            <v>41803</v>
          </cell>
          <cell r="AO1667">
            <v>12545.454545454544</v>
          </cell>
          <cell r="AP1667">
            <v>0</v>
          </cell>
          <cell r="AQ1667">
            <v>-12545.454545454544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</row>
        <row r="1668">
          <cell r="Z1668" t="str">
            <v>ELHTLF5521RE</v>
          </cell>
          <cell r="AA1668" t="str">
            <v/>
          </cell>
          <cell r="AB1668">
            <v>0.2</v>
          </cell>
          <cell r="AC1668">
            <v>0</v>
          </cell>
          <cell r="AD1668">
            <v>1</v>
          </cell>
          <cell r="AE1668" t="str">
            <v>OLL</v>
          </cell>
          <cell r="AF1668">
            <v>48</v>
          </cell>
          <cell r="AG1668" t="str">
            <v>EVERGREEN</v>
          </cell>
          <cell r="AH1668">
            <v>11</v>
          </cell>
          <cell r="AI1668">
            <v>11</v>
          </cell>
          <cell r="AJ1668" t="str">
            <v>M</v>
          </cell>
          <cell r="AK1668" t="str">
            <v>CN</v>
          </cell>
          <cell r="AL1668">
            <v>1</v>
          </cell>
          <cell r="AM1668">
            <v>69000</v>
          </cell>
          <cell r="AN1668">
            <v>41803</v>
          </cell>
          <cell r="AO1668">
            <v>12545.454545454544</v>
          </cell>
          <cell r="AP1668">
            <v>0</v>
          </cell>
          <cell r="AQ1668">
            <v>-12545.454545454544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</row>
        <row r="1669">
          <cell r="Z1669" t="str">
            <v>ELHTLF5521RE</v>
          </cell>
          <cell r="AA1669" t="str">
            <v/>
          </cell>
          <cell r="AB1669">
            <v>0.2</v>
          </cell>
          <cell r="AC1669">
            <v>0</v>
          </cell>
          <cell r="AD1669">
            <v>1</v>
          </cell>
          <cell r="AE1669" t="str">
            <v>OXL</v>
          </cell>
          <cell r="AF1669">
            <v>65</v>
          </cell>
          <cell r="AG1669" t="str">
            <v>EVERGREEN</v>
          </cell>
          <cell r="AH1669">
            <v>11</v>
          </cell>
          <cell r="AI1669">
            <v>11</v>
          </cell>
          <cell r="AJ1669" t="str">
            <v>M</v>
          </cell>
          <cell r="AK1669" t="str">
            <v>CN</v>
          </cell>
          <cell r="AL1669">
            <v>1</v>
          </cell>
          <cell r="AM1669">
            <v>69000</v>
          </cell>
          <cell r="AN1669">
            <v>41803</v>
          </cell>
          <cell r="AO1669">
            <v>12545.454545454544</v>
          </cell>
          <cell r="AP1669">
            <v>0</v>
          </cell>
          <cell r="AQ1669">
            <v>-12545.454545454544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</row>
        <row r="1670">
          <cell r="Z1670" t="str">
            <v/>
          </cell>
          <cell r="AA1670" t="str">
            <v>R1</v>
          </cell>
          <cell r="AB1670">
            <v>9</v>
          </cell>
          <cell r="AC1670">
            <v>0</v>
          </cell>
          <cell r="AD1670">
            <v>1</v>
          </cell>
          <cell r="AI1670" t="str">
            <v/>
          </cell>
          <cell r="AJ1670" t="str">
            <v>M</v>
          </cell>
          <cell r="AL1670" t="str">
            <v/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>
            <v>0</v>
          </cell>
        </row>
        <row r="1671">
          <cell r="Z1671" t="str">
            <v>PNHPTF5508BK</v>
          </cell>
          <cell r="AA1671" t="str">
            <v/>
          </cell>
          <cell r="AB1671">
            <v>0.2</v>
          </cell>
          <cell r="AC1671">
            <v>0</v>
          </cell>
          <cell r="AD1671">
            <v>1</v>
          </cell>
          <cell r="AE1671" t="str">
            <v>OXS</v>
          </cell>
          <cell r="AF1671">
            <v>112</v>
          </cell>
          <cell r="AG1671" t="str">
            <v>EVERGREEN</v>
          </cell>
          <cell r="AH1671">
            <v>12</v>
          </cell>
          <cell r="AI1671">
            <v>12</v>
          </cell>
          <cell r="AJ1671" t="str">
            <v>M</v>
          </cell>
          <cell r="AK1671" t="str">
            <v>CN</v>
          </cell>
          <cell r="AL1671">
            <v>1</v>
          </cell>
          <cell r="AM1671">
            <v>69000</v>
          </cell>
          <cell r="AN1671">
            <v>41803</v>
          </cell>
          <cell r="AO1671">
            <v>12545.454545454544</v>
          </cell>
          <cell r="AP1671">
            <v>0</v>
          </cell>
          <cell r="AQ1671">
            <v>-12545.454545454544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</row>
        <row r="1672">
          <cell r="Z1672" t="str">
            <v>PNHPTF5508BK</v>
          </cell>
          <cell r="AA1672" t="str">
            <v/>
          </cell>
          <cell r="AB1672">
            <v>0.2</v>
          </cell>
          <cell r="AC1672">
            <v>0</v>
          </cell>
          <cell r="AD1672">
            <v>1</v>
          </cell>
          <cell r="AE1672" t="str">
            <v>OSS</v>
          </cell>
          <cell r="AF1672">
            <v>95</v>
          </cell>
          <cell r="AG1672" t="str">
            <v>EVERGREEN</v>
          </cell>
          <cell r="AH1672">
            <v>12</v>
          </cell>
          <cell r="AI1672">
            <v>12</v>
          </cell>
          <cell r="AJ1672" t="str">
            <v>M</v>
          </cell>
          <cell r="AK1672" t="str">
            <v>CN</v>
          </cell>
          <cell r="AL1672">
            <v>1</v>
          </cell>
          <cell r="AM1672">
            <v>69000</v>
          </cell>
          <cell r="AN1672">
            <v>41803</v>
          </cell>
          <cell r="AO1672">
            <v>12545.454545454544</v>
          </cell>
          <cell r="AP1672">
            <v>0</v>
          </cell>
          <cell r="AQ1672">
            <v>-12545.454545454544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</row>
        <row r="1673">
          <cell r="Z1673" t="str">
            <v>PNHPTF5508BK</v>
          </cell>
          <cell r="AA1673" t="str">
            <v/>
          </cell>
          <cell r="AB1673">
            <v>0.2</v>
          </cell>
          <cell r="AC1673">
            <v>0</v>
          </cell>
          <cell r="AD1673">
            <v>1</v>
          </cell>
          <cell r="AE1673" t="str">
            <v>OMM</v>
          </cell>
          <cell r="AF1673">
            <v>49</v>
          </cell>
          <cell r="AG1673" t="str">
            <v>EVERGREEN</v>
          </cell>
          <cell r="AH1673">
            <v>12</v>
          </cell>
          <cell r="AI1673">
            <v>12</v>
          </cell>
          <cell r="AJ1673" t="str">
            <v>M</v>
          </cell>
          <cell r="AK1673" t="str">
            <v>CN</v>
          </cell>
          <cell r="AL1673">
            <v>1</v>
          </cell>
          <cell r="AM1673">
            <v>69000</v>
          </cell>
          <cell r="AN1673">
            <v>41803</v>
          </cell>
          <cell r="AO1673">
            <v>12545.454545454544</v>
          </cell>
          <cell r="AP1673">
            <v>0</v>
          </cell>
          <cell r="AQ1673">
            <v>-12545.454545454544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</row>
        <row r="1674">
          <cell r="Z1674" t="str">
            <v>PNHPTF5508BK</v>
          </cell>
          <cell r="AA1674" t="str">
            <v/>
          </cell>
          <cell r="AB1674">
            <v>0.2</v>
          </cell>
          <cell r="AC1674">
            <v>0</v>
          </cell>
          <cell r="AD1674">
            <v>1</v>
          </cell>
          <cell r="AE1674" t="str">
            <v>OLL</v>
          </cell>
          <cell r="AF1674">
            <v>22</v>
          </cell>
          <cell r="AG1674" t="str">
            <v>EVERGREEN</v>
          </cell>
          <cell r="AH1674">
            <v>12</v>
          </cell>
          <cell r="AI1674">
            <v>12</v>
          </cell>
          <cell r="AJ1674" t="str">
            <v>M</v>
          </cell>
          <cell r="AK1674" t="str">
            <v>CN</v>
          </cell>
          <cell r="AL1674">
            <v>1</v>
          </cell>
          <cell r="AM1674">
            <v>69000</v>
          </cell>
          <cell r="AN1674">
            <v>41803</v>
          </cell>
          <cell r="AO1674">
            <v>12545.454545454544</v>
          </cell>
          <cell r="AP1674">
            <v>0</v>
          </cell>
          <cell r="AQ1674">
            <v>-12545.454545454544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</row>
        <row r="1675">
          <cell r="Z1675" t="str">
            <v>PNHPTF5508BK</v>
          </cell>
          <cell r="AA1675" t="str">
            <v/>
          </cell>
          <cell r="AB1675">
            <v>0.2</v>
          </cell>
          <cell r="AC1675">
            <v>0</v>
          </cell>
          <cell r="AD1675">
            <v>1</v>
          </cell>
          <cell r="AE1675" t="str">
            <v>OXL</v>
          </cell>
          <cell r="AF1675">
            <v>13</v>
          </cell>
          <cell r="AG1675" t="str">
            <v>EVERGREEN</v>
          </cell>
          <cell r="AH1675">
            <v>12</v>
          </cell>
          <cell r="AI1675">
            <v>12</v>
          </cell>
          <cell r="AJ1675" t="str">
            <v>M</v>
          </cell>
          <cell r="AK1675" t="str">
            <v>CN</v>
          </cell>
          <cell r="AL1675">
            <v>1</v>
          </cell>
          <cell r="AM1675">
            <v>69000</v>
          </cell>
          <cell r="AN1675">
            <v>41803</v>
          </cell>
          <cell r="AO1675">
            <v>12545.454545454544</v>
          </cell>
          <cell r="AP1675">
            <v>0</v>
          </cell>
          <cell r="AQ1675">
            <v>-12545.454545454544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</row>
        <row r="1676">
          <cell r="Z1676" t="str">
            <v>PNHTLF5508BK</v>
          </cell>
          <cell r="AA1676" t="str">
            <v/>
          </cell>
          <cell r="AB1676">
            <v>0.2</v>
          </cell>
          <cell r="AC1676">
            <v>0</v>
          </cell>
          <cell r="AD1676">
            <v>1</v>
          </cell>
          <cell r="AE1676" t="str">
            <v>OXS</v>
          </cell>
          <cell r="AF1676">
            <v>41</v>
          </cell>
          <cell r="AG1676" t="str">
            <v>EVERGREEN</v>
          </cell>
          <cell r="AH1676">
            <v>12</v>
          </cell>
          <cell r="AI1676">
            <v>12</v>
          </cell>
          <cell r="AJ1676" t="str">
            <v>M</v>
          </cell>
          <cell r="AK1676" t="str">
            <v>CN</v>
          </cell>
          <cell r="AL1676">
            <v>1</v>
          </cell>
          <cell r="AM1676">
            <v>69000</v>
          </cell>
          <cell r="AN1676">
            <v>41803</v>
          </cell>
          <cell r="AO1676">
            <v>12545.454545454544</v>
          </cell>
          <cell r="AP1676">
            <v>0</v>
          </cell>
          <cell r="AQ1676">
            <v>-12545.454545454544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</row>
        <row r="1677">
          <cell r="Z1677" t="str">
            <v>PNHTLF5508BK</v>
          </cell>
          <cell r="AA1677" t="str">
            <v/>
          </cell>
          <cell r="AB1677">
            <v>0.2</v>
          </cell>
          <cell r="AC1677">
            <v>0</v>
          </cell>
          <cell r="AD1677">
            <v>1</v>
          </cell>
          <cell r="AE1677" t="str">
            <v>OSS</v>
          </cell>
          <cell r="AF1677">
            <v>78</v>
          </cell>
          <cell r="AG1677" t="str">
            <v>EVERGREEN</v>
          </cell>
          <cell r="AH1677">
            <v>12</v>
          </cell>
          <cell r="AI1677">
            <v>12</v>
          </cell>
          <cell r="AJ1677" t="str">
            <v>M</v>
          </cell>
          <cell r="AK1677" t="str">
            <v>CN</v>
          </cell>
          <cell r="AL1677">
            <v>1</v>
          </cell>
          <cell r="AM1677">
            <v>69000</v>
          </cell>
          <cell r="AN1677">
            <v>41803</v>
          </cell>
          <cell r="AO1677">
            <v>12545.454545454544</v>
          </cell>
          <cell r="AP1677">
            <v>0</v>
          </cell>
          <cell r="AQ1677">
            <v>-12545.454545454544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</row>
        <row r="1678">
          <cell r="Z1678" t="str">
            <v>PNHTLF5508BK</v>
          </cell>
          <cell r="AA1678" t="str">
            <v/>
          </cell>
          <cell r="AB1678">
            <v>0.2</v>
          </cell>
          <cell r="AC1678">
            <v>0</v>
          </cell>
          <cell r="AD1678">
            <v>1</v>
          </cell>
          <cell r="AE1678" t="str">
            <v>OMM</v>
          </cell>
          <cell r="AF1678">
            <v>62</v>
          </cell>
          <cell r="AG1678" t="str">
            <v>EVERGREEN</v>
          </cell>
          <cell r="AH1678">
            <v>12</v>
          </cell>
          <cell r="AI1678">
            <v>12</v>
          </cell>
          <cell r="AJ1678" t="str">
            <v>M</v>
          </cell>
          <cell r="AK1678" t="str">
            <v>CN</v>
          </cell>
          <cell r="AL1678">
            <v>1</v>
          </cell>
          <cell r="AM1678">
            <v>69000</v>
          </cell>
          <cell r="AN1678">
            <v>41803</v>
          </cell>
          <cell r="AO1678">
            <v>12545.454545454544</v>
          </cell>
          <cell r="AP1678">
            <v>0</v>
          </cell>
          <cell r="AQ1678">
            <v>-12545.454545454544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</row>
        <row r="1679">
          <cell r="Z1679" t="str">
            <v>PNHTLF5508BK</v>
          </cell>
          <cell r="AA1679" t="str">
            <v/>
          </cell>
          <cell r="AB1679">
            <v>0.2</v>
          </cell>
          <cell r="AC1679">
            <v>0</v>
          </cell>
          <cell r="AD1679">
            <v>1</v>
          </cell>
          <cell r="AE1679" t="str">
            <v>OLL</v>
          </cell>
          <cell r="AF1679">
            <v>16</v>
          </cell>
          <cell r="AG1679" t="str">
            <v>EVERGREEN</v>
          </cell>
          <cell r="AH1679">
            <v>12</v>
          </cell>
          <cell r="AI1679">
            <v>12</v>
          </cell>
          <cell r="AJ1679" t="str">
            <v>M</v>
          </cell>
          <cell r="AK1679" t="str">
            <v>CN</v>
          </cell>
          <cell r="AL1679">
            <v>1</v>
          </cell>
          <cell r="AM1679">
            <v>69000</v>
          </cell>
          <cell r="AN1679">
            <v>41803</v>
          </cell>
          <cell r="AO1679">
            <v>12545.454545454544</v>
          </cell>
          <cell r="AP1679">
            <v>0</v>
          </cell>
          <cell r="AQ1679">
            <v>-12545.454545454544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</row>
        <row r="1680">
          <cell r="Z1680" t="str">
            <v>PNHTLF5508BK</v>
          </cell>
          <cell r="AA1680" t="str">
            <v/>
          </cell>
          <cell r="AB1680">
            <v>0.2</v>
          </cell>
          <cell r="AC1680">
            <v>0</v>
          </cell>
          <cell r="AD1680">
            <v>1</v>
          </cell>
          <cell r="AE1680" t="str">
            <v>OXL</v>
          </cell>
          <cell r="AF1680">
            <v>12</v>
          </cell>
          <cell r="AG1680" t="str">
            <v>EVERGREEN</v>
          </cell>
          <cell r="AH1680">
            <v>12</v>
          </cell>
          <cell r="AI1680">
            <v>12</v>
          </cell>
          <cell r="AJ1680" t="str">
            <v>M</v>
          </cell>
          <cell r="AK1680" t="str">
            <v>CN</v>
          </cell>
          <cell r="AL1680">
            <v>1</v>
          </cell>
          <cell r="AM1680">
            <v>69000</v>
          </cell>
          <cell r="AN1680">
            <v>41803</v>
          </cell>
          <cell r="AO1680">
            <v>12545.454545454544</v>
          </cell>
          <cell r="AP1680">
            <v>0</v>
          </cell>
          <cell r="AQ1680">
            <v>-12545.454545454544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</row>
        <row r="1681">
          <cell r="Z1681" t="str">
            <v>PNHTLF5508GY</v>
          </cell>
          <cell r="AA1681" t="str">
            <v/>
          </cell>
          <cell r="AB1681">
            <v>0.2</v>
          </cell>
          <cell r="AC1681">
            <v>0</v>
          </cell>
          <cell r="AD1681">
            <v>1</v>
          </cell>
          <cell r="AE1681" t="str">
            <v>OXS</v>
          </cell>
          <cell r="AF1681">
            <v>58</v>
          </cell>
          <cell r="AG1681" t="str">
            <v>EVERGREEN</v>
          </cell>
          <cell r="AH1681">
            <v>12</v>
          </cell>
          <cell r="AI1681">
            <v>12</v>
          </cell>
          <cell r="AJ1681" t="str">
            <v>M</v>
          </cell>
          <cell r="AK1681" t="str">
            <v>CN</v>
          </cell>
          <cell r="AL1681">
            <v>1</v>
          </cell>
          <cell r="AM1681">
            <v>69000</v>
          </cell>
          <cell r="AN1681">
            <v>41803</v>
          </cell>
          <cell r="AO1681">
            <v>12545.454545454544</v>
          </cell>
          <cell r="AP1681">
            <v>0</v>
          </cell>
          <cell r="AQ1681">
            <v>-12545.454545454544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</row>
        <row r="1682">
          <cell r="Z1682" t="str">
            <v>PNHTLF5508GY</v>
          </cell>
          <cell r="AA1682" t="str">
            <v/>
          </cell>
          <cell r="AB1682">
            <v>0.2</v>
          </cell>
          <cell r="AC1682">
            <v>0</v>
          </cell>
          <cell r="AD1682">
            <v>1</v>
          </cell>
          <cell r="AE1682" t="str">
            <v>OSS</v>
          </cell>
          <cell r="AF1682">
            <v>146</v>
          </cell>
          <cell r="AG1682" t="str">
            <v>EVERGREEN</v>
          </cell>
          <cell r="AH1682">
            <v>12</v>
          </cell>
          <cell r="AI1682">
            <v>12</v>
          </cell>
          <cell r="AJ1682" t="str">
            <v>M</v>
          </cell>
          <cell r="AK1682" t="str">
            <v>CN</v>
          </cell>
          <cell r="AL1682">
            <v>1</v>
          </cell>
          <cell r="AM1682">
            <v>69000</v>
          </cell>
          <cell r="AN1682">
            <v>41803</v>
          </cell>
          <cell r="AO1682">
            <v>12545.454545454544</v>
          </cell>
          <cell r="AP1682">
            <v>0</v>
          </cell>
          <cell r="AQ1682">
            <v>-12545.454545454544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</row>
        <row r="1683">
          <cell r="Z1683" t="str">
            <v>PNHTLF5508GY</v>
          </cell>
          <cell r="AA1683" t="str">
            <v/>
          </cell>
          <cell r="AB1683">
            <v>0.2</v>
          </cell>
          <cell r="AC1683">
            <v>0</v>
          </cell>
          <cell r="AD1683">
            <v>1</v>
          </cell>
          <cell r="AE1683" t="str">
            <v>OMM</v>
          </cell>
          <cell r="AF1683">
            <v>126</v>
          </cell>
          <cell r="AG1683" t="str">
            <v>EVERGREEN</v>
          </cell>
          <cell r="AH1683">
            <v>12</v>
          </cell>
          <cell r="AI1683">
            <v>12</v>
          </cell>
          <cell r="AJ1683" t="str">
            <v>M</v>
          </cell>
          <cell r="AK1683" t="str">
            <v>CN</v>
          </cell>
          <cell r="AL1683">
            <v>1</v>
          </cell>
          <cell r="AM1683">
            <v>69000</v>
          </cell>
          <cell r="AN1683">
            <v>41803</v>
          </cell>
          <cell r="AO1683">
            <v>12545.454545454544</v>
          </cell>
          <cell r="AP1683">
            <v>0</v>
          </cell>
          <cell r="AQ1683">
            <v>-12545.454545454544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</row>
        <row r="1684">
          <cell r="Z1684" t="str">
            <v>PNHTLF5508GY</v>
          </cell>
          <cell r="AA1684" t="str">
            <v/>
          </cell>
          <cell r="AB1684">
            <v>0.2</v>
          </cell>
          <cell r="AC1684">
            <v>0</v>
          </cell>
          <cell r="AD1684">
            <v>1</v>
          </cell>
          <cell r="AE1684" t="str">
            <v>OLL</v>
          </cell>
          <cell r="AF1684">
            <v>39</v>
          </cell>
          <cell r="AG1684" t="str">
            <v>EVERGREEN</v>
          </cell>
          <cell r="AH1684">
            <v>12</v>
          </cell>
          <cell r="AI1684">
            <v>12</v>
          </cell>
          <cell r="AJ1684" t="str">
            <v>M</v>
          </cell>
          <cell r="AK1684" t="str">
            <v>CN</v>
          </cell>
          <cell r="AL1684">
            <v>1</v>
          </cell>
          <cell r="AM1684">
            <v>69000</v>
          </cell>
          <cell r="AN1684">
            <v>41803</v>
          </cell>
          <cell r="AO1684">
            <v>12545.454545454544</v>
          </cell>
          <cell r="AP1684">
            <v>0</v>
          </cell>
          <cell r="AQ1684">
            <v>-12545.454545454544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</row>
        <row r="1685">
          <cell r="Z1685" t="str">
            <v>PNHTLF5508GY</v>
          </cell>
          <cell r="AA1685" t="str">
            <v/>
          </cell>
          <cell r="AB1685">
            <v>0.2</v>
          </cell>
          <cell r="AC1685">
            <v>0</v>
          </cell>
          <cell r="AD1685">
            <v>1</v>
          </cell>
          <cell r="AE1685" t="str">
            <v>OXL</v>
          </cell>
          <cell r="AF1685">
            <v>48</v>
          </cell>
          <cell r="AG1685" t="str">
            <v>EVERGREEN</v>
          </cell>
          <cell r="AH1685">
            <v>12</v>
          </cell>
          <cell r="AI1685">
            <v>12</v>
          </cell>
          <cell r="AJ1685" t="str">
            <v>M</v>
          </cell>
          <cell r="AK1685" t="str">
            <v>CN</v>
          </cell>
          <cell r="AL1685">
            <v>1</v>
          </cell>
          <cell r="AM1685">
            <v>69000</v>
          </cell>
          <cell r="AN1685">
            <v>41803</v>
          </cell>
          <cell r="AO1685">
            <v>12545.454545454544</v>
          </cell>
          <cell r="AP1685">
            <v>0</v>
          </cell>
          <cell r="AQ1685">
            <v>-12545.454545454544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</row>
        <row r="1686">
          <cell r="Z1686" t="str">
            <v/>
          </cell>
          <cell r="AA1686" t="str">
            <v>R1</v>
          </cell>
          <cell r="AB1686">
            <v>3.0000000000000004</v>
          </cell>
          <cell r="AC1686">
            <v>0</v>
          </cell>
          <cell r="AD1686">
            <v>1</v>
          </cell>
          <cell r="AI1686" t="str">
            <v/>
          </cell>
          <cell r="AJ1686" t="str">
            <v>M</v>
          </cell>
          <cell r="AL1686" t="str">
            <v/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>
            <v>0</v>
          </cell>
        </row>
        <row r="1687">
          <cell r="Z1687" t="str">
            <v>PNHTLF4501NY</v>
          </cell>
          <cell r="AA1687" t="str">
            <v/>
          </cell>
          <cell r="AB1687">
            <v>0.2</v>
          </cell>
          <cell r="AC1687">
            <v>0</v>
          </cell>
          <cell r="AD1687">
            <v>1</v>
          </cell>
          <cell r="AE1687" t="str">
            <v>OXS</v>
          </cell>
          <cell r="AF1687">
            <v>60</v>
          </cell>
          <cell r="AG1687" t="str">
            <v>대경</v>
          </cell>
          <cell r="AH1687">
            <v>12</v>
          </cell>
          <cell r="AI1687">
            <v>12</v>
          </cell>
          <cell r="AJ1687" t="str">
            <v>M</v>
          </cell>
          <cell r="AK1687" t="str">
            <v>IN</v>
          </cell>
          <cell r="AL1687">
            <v>1</v>
          </cell>
          <cell r="AM1687">
            <v>79000</v>
          </cell>
          <cell r="AN1687">
            <v>41803</v>
          </cell>
          <cell r="AO1687">
            <v>15959.595959595958</v>
          </cell>
          <cell r="AP1687">
            <v>0</v>
          </cell>
          <cell r="AQ1687">
            <v>-15959.595959595958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</row>
        <row r="1688">
          <cell r="Z1688" t="str">
            <v>PNHTLF4501NY</v>
          </cell>
          <cell r="AA1688" t="str">
            <v/>
          </cell>
          <cell r="AB1688">
            <v>0.2</v>
          </cell>
          <cell r="AC1688">
            <v>0</v>
          </cell>
          <cell r="AD1688">
            <v>1</v>
          </cell>
          <cell r="AE1688" t="str">
            <v>OSS</v>
          </cell>
          <cell r="AF1688">
            <v>117</v>
          </cell>
          <cell r="AG1688" t="str">
            <v>대경</v>
          </cell>
          <cell r="AH1688">
            <v>12</v>
          </cell>
          <cell r="AI1688">
            <v>12</v>
          </cell>
          <cell r="AJ1688" t="str">
            <v>M</v>
          </cell>
          <cell r="AK1688" t="str">
            <v>IN</v>
          </cell>
          <cell r="AL1688">
            <v>1</v>
          </cell>
          <cell r="AM1688">
            <v>79000</v>
          </cell>
          <cell r="AN1688">
            <v>41803</v>
          </cell>
          <cell r="AO1688">
            <v>15959.595959595958</v>
          </cell>
          <cell r="AP1688">
            <v>0</v>
          </cell>
          <cell r="AQ1688">
            <v>-15959.595959595958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</row>
        <row r="1689">
          <cell r="Z1689" t="str">
            <v>PNHTLF4501NY</v>
          </cell>
          <cell r="AA1689" t="str">
            <v/>
          </cell>
          <cell r="AB1689">
            <v>0.2</v>
          </cell>
          <cell r="AC1689">
            <v>0</v>
          </cell>
          <cell r="AD1689">
            <v>1</v>
          </cell>
          <cell r="AE1689" t="str">
            <v>OMM</v>
          </cell>
          <cell r="AF1689">
            <v>99</v>
          </cell>
          <cell r="AG1689" t="str">
            <v>대경</v>
          </cell>
          <cell r="AH1689">
            <v>12</v>
          </cell>
          <cell r="AI1689">
            <v>12</v>
          </cell>
          <cell r="AJ1689" t="str">
            <v>M</v>
          </cell>
          <cell r="AK1689" t="str">
            <v>IN</v>
          </cell>
          <cell r="AL1689">
            <v>1</v>
          </cell>
          <cell r="AM1689">
            <v>79000</v>
          </cell>
          <cell r="AN1689">
            <v>41803</v>
          </cell>
          <cell r="AO1689">
            <v>15959.595959595958</v>
          </cell>
          <cell r="AP1689">
            <v>0</v>
          </cell>
          <cell r="AQ1689">
            <v>-15959.595959595958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</row>
        <row r="1690">
          <cell r="Z1690" t="str">
            <v>PNHTLF4501NY</v>
          </cell>
          <cell r="AA1690" t="str">
            <v/>
          </cell>
          <cell r="AB1690">
            <v>0.2</v>
          </cell>
          <cell r="AC1690">
            <v>0</v>
          </cell>
          <cell r="AD1690">
            <v>1</v>
          </cell>
          <cell r="AE1690" t="str">
            <v>OLL</v>
          </cell>
          <cell r="AF1690">
            <v>31</v>
          </cell>
          <cell r="AG1690" t="str">
            <v>대경</v>
          </cell>
          <cell r="AH1690">
            <v>12</v>
          </cell>
          <cell r="AI1690">
            <v>12</v>
          </cell>
          <cell r="AJ1690" t="str">
            <v>M</v>
          </cell>
          <cell r="AK1690" t="str">
            <v>IN</v>
          </cell>
          <cell r="AL1690">
            <v>1</v>
          </cell>
          <cell r="AM1690">
            <v>79000</v>
          </cell>
          <cell r="AN1690">
            <v>41803</v>
          </cell>
          <cell r="AO1690">
            <v>15959.595959595958</v>
          </cell>
          <cell r="AP1690">
            <v>0</v>
          </cell>
          <cell r="AQ1690">
            <v>-15959.595959595958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</row>
        <row r="1691">
          <cell r="Z1691" t="str">
            <v>PNHTLF4501NY</v>
          </cell>
          <cell r="AA1691" t="str">
            <v/>
          </cell>
          <cell r="AB1691">
            <v>0.2</v>
          </cell>
          <cell r="AC1691">
            <v>0</v>
          </cell>
          <cell r="AD1691">
            <v>1</v>
          </cell>
          <cell r="AE1691" t="str">
            <v>OXL</v>
          </cell>
          <cell r="AF1691">
            <v>22</v>
          </cell>
          <cell r="AG1691" t="str">
            <v>대경</v>
          </cell>
          <cell r="AH1691">
            <v>12</v>
          </cell>
          <cell r="AI1691">
            <v>12</v>
          </cell>
          <cell r="AJ1691" t="str">
            <v>M</v>
          </cell>
          <cell r="AK1691" t="str">
            <v>IN</v>
          </cell>
          <cell r="AL1691">
            <v>1</v>
          </cell>
          <cell r="AM1691">
            <v>79000</v>
          </cell>
          <cell r="AN1691">
            <v>41803</v>
          </cell>
          <cell r="AO1691">
            <v>15959.595959595958</v>
          </cell>
          <cell r="AP1691">
            <v>0</v>
          </cell>
          <cell r="AQ1691">
            <v>-15959.595959595958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</row>
        <row r="1692">
          <cell r="Z1692" t="str">
            <v>PNHHPF5506BK</v>
          </cell>
          <cell r="AA1692" t="str">
            <v/>
          </cell>
          <cell r="AB1692">
            <v>0.2</v>
          </cell>
          <cell r="AC1692">
            <v>0</v>
          </cell>
          <cell r="AD1692">
            <v>1</v>
          </cell>
          <cell r="AE1692" t="str">
            <v>OXS</v>
          </cell>
          <cell r="AF1692">
            <v>163</v>
          </cell>
          <cell r="AG1692" t="str">
            <v>대경</v>
          </cell>
          <cell r="AH1692">
            <v>12</v>
          </cell>
          <cell r="AI1692">
            <v>12</v>
          </cell>
          <cell r="AJ1692" t="str">
            <v>M</v>
          </cell>
          <cell r="AK1692" t="str">
            <v>IN</v>
          </cell>
          <cell r="AL1692">
            <v>1</v>
          </cell>
          <cell r="AM1692">
            <v>109000</v>
          </cell>
          <cell r="AN1692">
            <v>41803</v>
          </cell>
          <cell r="AO1692">
            <v>22020.202020202021</v>
          </cell>
          <cell r="AP1692">
            <v>0</v>
          </cell>
          <cell r="AQ1692">
            <v>-22020.202020202021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</row>
        <row r="1693">
          <cell r="Z1693" t="str">
            <v>PNHHPF5506BK</v>
          </cell>
          <cell r="AA1693" t="str">
            <v/>
          </cell>
          <cell r="AB1693">
            <v>0.2</v>
          </cell>
          <cell r="AC1693">
            <v>0</v>
          </cell>
          <cell r="AD1693">
            <v>1</v>
          </cell>
          <cell r="AE1693" t="str">
            <v>OSS</v>
          </cell>
          <cell r="AF1693">
            <v>202</v>
          </cell>
          <cell r="AG1693" t="str">
            <v>대경</v>
          </cell>
          <cell r="AH1693">
            <v>12</v>
          </cell>
          <cell r="AI1693">
            <v>12</v>
          </cell>
          <cell r="AJ1693" t="str">
            <v>M</v>
          </cell>
          <cell r="AK1693" t="str">
            <v>IN</v>
          </cell>
          <cell r="AL1693">
            <v>1</v>
          </cell>
          <cell r="AM1693">
            <v>109000</v>
          </cell>
          <cell r="AN1693">
            <v>41803</v>
          </cell>
          <cell r="AO1693">
            <v>22020.202020202021</v>
          </cell>
          <cell r="AP1693">
            <v>0</v>
          </cell>
          <cell r="AQ1693">
            <v>-22020.202020202021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</row>
        <row r="1694">
          <cell r="Z1694" t="str">
            <v>PNHHPF5506BK</v>
          </cell>
          <cell r="AA1694" t="str">
            <v/>
          </cell>
          <cell r="AB1694">
            <v>0.2</v>
          </cell>
          <cell r="AC1694">
            <v>0</v>
          </cell>
          <cell r="AD1694">
            <v>1</v>
          </cell>
          <cell r="AE1694" t="str">
            <v>OMM</v>
          </cell>
          <cell r="AF1694">
            <v>144</v>
          </cell>
          <cell r="AG1694" t="str">
            <v>대경</v>
          </cell>
          <cell r="AH1694">
            <v>12</v>
          </cell>
          <cell r="AI1694">
            <v>12</v>
          </cell>
          <cell r="AJ1694" t="str">
            <v>M</v>
          </cell>
          <cell r="AK1694" t="str">
            <v>IN</v>
          </cell>
          <cell r="AL1694">
            <v>1</v>
          </cell>
          <cell r="AM1694">
            <v>109000</v>
          </cell>
          <cell r="AN1694">
            <v>41803</v>
          </cell>
          <cell r="AO1694">
            <v>22020.202020202021</v>
          </cell>
          <cell r="AP1694">
            <v>0</v>
          </cell>
          <cell r="AQ1694">
            <v>-22020.202020202021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</row>
        <row r="1695">
          <cell r="Z1695" t="str">
            <v>PNHHPF5506BK</v>
          </cell>
          <cell r="AA1695" t="str">
            <v/>
          </cell>
          <cell r="AB1695">
            <v>0.2</v>
          </cell>
          <cell r="AC1695">
            <v>0</v>
          </cell>
          <cell r="AD1695">
            <v>1</v>
          </cell>
          <cell r="AE1695" t="str">
            <v>OLL</v>
          </cell>
          <cell r="AF1695">
            <v>149</v>
          </cell>
          <cell r="AG1695" t="str">
            <v>대경</v>
          </cell>
          <cell r="AH1695">
            <v>12</v>
          </cell>
          <cell r="AI1695">
            <v>12</v>
          </cell>
          <cell r="AJ1695" t="str">
            <v>M</v>
          </cell>
          <cell r="AK1695" t="str">
            <v>IN</v>
          </cell>
          <cell r="AL1695">
            <v>1</v>
          </cell>
          <cell r="AM1695">
            <v>109000</v>
          </cell>
          <cell r="AN1695">
            <v>41803</v>
          </cell>
          <cell r="AO1695">
            <v>22020.202020202021</v>
          </cell>
          <cell r="AP1695">
            <v>0</v>
          </cell>
          <cell r="AQ1695">
            <v>-22020.202020202021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</row>
        <row r="1696">
          <cell r="Z1696" t="str">
            <v>PNHHPF5506BK</v>
          </cell>
          <cell r="AA1696" t="str">
            <v/>
          </cell>
          <cell r="AB1696">
            <v>0.2</v>
          </cell>
          <cell r="AC1696">
            <v>0</v>
          </cell>
          <cell r="AD1696">
            <v>1</v>
          </cell>
          <cell r="AE1696" t="str">
            <v>OXL</v>
          </cell>
          <cell r="AF1696">
            <v>85</v>
          </cell>
          <cell r="AG1696" t="str">
            <v>대경</v>
          </cell>
          <cell r="AH1696">
            <v>12</v>
          </cell>
          <cell r="AI1696">
            <v>12</v>
          </cell>
          <cell r="AJ1696" t="str">
            <v>M</v>
          </cell>
          <cell r="AK1696" t="str">
            <v>IN</v>
          </cell>
          <cell r="AL1696">
            <v>1</v>
          </cell>
          <cell r="AM1696">
            <v>109000</v>
          </cell>
          <cell r="AN1696">
            <v>41803</v>
          </cell>
          <cell r="AO1696">
            <v>22020.202020202021</v>
          </cell>
          <cell r="AP1696">
            <v>0</v>
          </cell>
          <cell r="AQ1696">
            <v>-22020.202020202021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</row>
        <row r="1697">
          <cell r="Z1697" t="str">
            <v/>
          </cell>
          <cell r="AA1697" t="str">
            <v>R1</v>
          </cell>
          <cell r="AB1697">
            <v>1.9999999999999998</v>
          </cell>
          <cell r="AC1697">
            <v>0</v>
          </cell>
          <cell r="AD1697">
            <v>1</v>
          </cell>
          <cell r="AI1697" t="str">
            <v/>
          </cell>
          <cell r="AJ1697" t="str">
            <v>M</v>
          </cell>
          <cell r="AL1697" t="str">
            <v/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>
            <v>0</v>
          </cell>
        </row>
        <row r="1698">
          <cell r="Z1698" t="str">
            <v>ELHHPF5513MT</v>
          </cell>
          <cell r="AA1698" t="str">
            <v/>
          </cell>
          <cell r="AB1698">
            <v>0.2</v>
          </cell>
          <cell r="AC1698">
            <v>0</v>
          </cell>
          <cell r="AD1698">
            <v>1</v>
          </cell>
          <cell r="AE1698" t="str">
            <v>OXS</v>
          </cell>
          <cell r="AF1698">
            <v>179</v>
          </cell>
          <cell r="AG1698" t="str">
            <v>대경</v>
          </cell>
          <cell r="AH1698">
            <v>13</v>
          </cell>
          <cell r="AI1698">
            <v>13</v>
          </cell>
          <cell r="AJ1698" t="str">
            <v>M</v>
          </cell>
          <cell r="AK1698" t="str">
            <v>IN</v>
          </cell>
          <cell r="AL1698">
            <v>1</v>
          </cell>
          <cell r="AM1698">
            <v>119000</v>
          </cell>
          <cell r="AN1698">
            <v>41803</v>
          </cell>
          <cell r="AO1698">
            <v>24040.404040404039</v>
          </cell>
          <cell r="AP1698">
            <v>0</v>
          </cell>
          <cell r="AQ1698">
            <v>-24040.404040404039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</row>
        <row r="1699">
          <cell r="Z1699" t="str">
            <v>ELHHPF5513MT</v>
          </cell>
          <cell r="AA1699" t="str">
            <v/>
          </cell>
          <cell r="AB1699">
            <v>0.2</v>
          </cell>
          <cell r="AC1699">
            <v>0</v>
          </cell>
          <cell r="AD1699">
            <v>1</v>
          </cell>
          <cell r="AE1699" t="str">
            <v>OSS</v>
          </cell>
          <cell r="AF1699">
            <v>235</v>
          </cell>
          <cell r="AG1699" t="str">
            <v>대경</v>
          </cell>
          <cell r="AH1699">
            <v>13</v>
          </cell>
          <cell r="AI1699">
            <v>13</v>
          </cell>
          <cell r="AJ1699" t="str">
            <v>M</v>
          </cell>
          <cell r="AK1699" t="str">
            <v>IN</v>
          </cell>
          <cell r="AL1699">
            <v>1</v>
          </cell>
          <cell r="AM1699">
            <v>119000</v>
          </cell>
          <cell r="AN1699">
            <v>41803</v>
          </cell>
          <cell r="AO1699">
            <v>24040.404040404039</v>
          </cell>
          <cell r="AP1699">
            <v>0</v>
          </cell>
          <cell r="AQ1699">
            <v>-24040.404040404039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</row>
        <row r="1700">
          <cell r="Z1700" t="str">
            <v>ELHHPF5513MT</v>
          </cell>
          <cell r="AA1700" t="str">
            <v/>
          </cell>
          <cell r="AB1700">
            <v>0.2</v>
          </cell>
          <cell r="AC1700">
            <v>0</v>
          </cell>
          <cell r="AD1700">
            <v>1</v>
          </cell>
          <cell r="AE1700" t="str">
            <v>OMM</v>
          </cell>
          <cell r="AF1700">
            <v>170</v>
          </cell>
          <cell r="AG1700" t="str">
            <v>대경</v>
          </cell>
          <cell r="AH1700">
            <v>13</v>
          </cell>
          <cell r="AI1700">
            <v>13</v>
          </cell>
          <cell r="AJ1700" t="str">
            <v>M</v>
          </cell>
          <cell r="AK1700" t="str">
            <v>IN</v>
          </cell>
          <cell r="AL1700">
            <v>1</v>
          </cell>
          <cell r="AM1700">
            <v>119000</v>
          </cell>
          <cell r="AN1700">
            <v>41803</v>
          </cell>
          <cell r="AO1700">
            <v>24040.404040404039</v>
          </cell>
          <cell r="AP1700">
            <v>0</v>
          </cell>
          <cell r="AQ1700">
            <v>-24040.404040404039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</row>
        <row r="1701">
          <cell r="Z1701" t="str">
            <v>ELHHPF5513MT</v>
          </cell>
          <cell r="AA1701" t="str">
            <v/>
          </cell>
          <cell r="AB1701">
            <v>0.2</v>
          </cell>
          <cell r="AC1701">
            <v>0</v>
          </cell>
          <cell r="AD1701">
            <v>1</v>
          </cell>
          <cell r="AE1701" t="str">
            <v>OLL</v>
          </cell>
          <cell r="AF1701">
            <v>176</v>
          </cell>
          <cell r="AG1701" t="str">
            <v>대경</v>
          </cell>
          <cell r="AH1701">
            <v>13</v>
          </cell>
          <cell r="AI1701">
            <v>13</v>
          </cell>
          <cell r="AJ1701" t="str">
            <v>M</v>
          </cell>
          <cell r="AK1701" t="str">
            <v>IN</v>
          </cell>
          <cell r="AL1701">
            <v>1</v>
          </cell>
          <cell r="AM1701">
            <v>119000</v>
          </cell>
          <cell r="AN1701">
            <v>41803</v>
          </cell>
          <cell r="AO1701">
            <v>24040.404040404039</v>
          </cell>
          <cell r="AP1701">
            <v>0</v>
          </cell>
          <cell r="AQ1701">
            <v>-24040.404040404039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</row>
        <row r="1702">
          <cell r="Z1702" t="str">
            <v>ELHHPF5513MT</v>
          </cell>
          <cell r="AA1702" t="str">
            <v/>
          </cell>
          <cell r="AB1702">
            <v>0.2</v>
          </cell>
          <cell r="AC1702">
            <v>0</v>
          </cell>
          <cell r="AD1702">
            <v>1</v>
          </cell>
          <cell r="AE1702" t="str">
            <v>OXL</v>
          </cell>
          <cell r="AF1702">
            <v>138</v>
          </cell>
          <cell r="AG1702" t="str">
            <v>대경</v>
          </cell>
          <cell r="AH1702">
            <v>13</v>
          </cell>
          <cell r="AI1702">
            <v>13</v>
          </cell>
          <cell r="AJ1702" t="str">
            <v>M</v>
          </cell>
          <cell r="AK1702" t="str">
            <v>IN</v>
          </cell>
          <cell r="AL1702">
            <v>1</v>
          </cell>
          <cell r="AM1702">
            <v>119000</v>
          </cell>
          <cell r="AN1702">
            <v>41803</v>
          </cell>
          <cell r="AO1702">
            <v>24040.404040404039</v>
          </cell>
          <cell r="AP1702">
            <v>0</v>
          </cell>
          <cell r="AQ1702">
            <v>-24040.404040404039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</row>
        <row r="1703">
          <cell r="Z1703" t="str">
            <v>ELHHPF5514PK</v>
          </cell>
          <cell r="AA1703" t="str">
            <v/>
          </cell>
          <cell r="AB1703">
            <v>0.2</v>
          </cell>
          <cell r="AC1703">
            <v>0</v>
          </cell>
          <cell r="AD1703">
            <v>1</v>
          </cell>
          <cell r="AE1703" t="str">
            <v>OXS</v>
          </cell>
          <cell r="AF1703">
            <v>142</v>
          </cell>
          <cell r="AG1703" t="str">
            <v>대경</v>
          </cell>
          <cell r="AH1703">
            <v>13</v>
          </cell>
          <cell r="AI1703">
            <v>13</v>
          </cell>
          <cell r="AJ1703" t="str">
            <v>M</v>
          </cell>
          <cell r="AK1703" t="str">
            <v>IN</v>
          </cell>
          <cell r="AL1703">
            <v>1</v>
          </cell>
          <cell r="AM1703">
            <v>119000</v>
          </cell>
          <cell r="AN1703">
            <v>41803</v>
          </cell>
          <cell r="AO1703">
            <v>24040.404040404039</v>
          </cell>
          <cell r="AP1703">
            <v>0</v>
          </cell>
          <cell r="AQ1703">
            <v>-24040.404040404039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</row>
        <row r="1704">
          <cell r="Z1704" t="str">
            <v>ELHHPF5514PK</v>
          </cell>
          <cell r="AA1704" t="str">
            <v/>
          </cell>
          <cell r="AB1704">
            <v>0.2</v>
          </cell>
          <cell r="AC1704">
            <v>0</v>
          </cell>
          <cell r="AD1704">
            <v>1</v>
          </cell>
          <cell r="AE1704" t="str">
            <v>OSS</v>
          </cell>
          <cell r="AF1704">
            <v>167</v>
          </cell>
          <cell r="AG1704" t="str">
            <v>대경</v>
          </cell>
          <cell r="AH1704">
            <v>13</v>
          </cell>
          <cell r="AI1704">
            <v>13</v>
          </cell>
          <cell r="AJ1704" t="str">
            <v>M</v>
          </cell>
          <cell r="AK1704" t="str">
            <v>IN</v>
          </cell>
          <cell r="AL1704">
            <v>1</v>
          </cell>
          <cell r="AM1704">
            <v>119000</v>
          </cell>
          <cell r="AN1704">
            <v>41803</v>
          </cell>
          <cell r="AO1704">
            <v>24040.404040404039</v>
          </cell>
          <cell r="AP1704">
            <v>0</v>
          </cell>
          <cell r="AQ1704">
            <v>-24040.404040404039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</row>
        <row r="1705">
          <cell r="Z1705" t="str">
            <v>ELHHPF5514PK</v>
          </cell>
          <cell r="AA1705" t="str">
            <v/>
          </cell>
          <cell r="AB1705">
            <v>0.2</v>
          </cell>
          <cell r="AC1705">
            <v>0</v>
          </cell>
          <cell r="AD1705">
            <v>1</v>
          </cell>
          <cell r="AE1705" t="str">
            <v>OMM</v>
          </cell>
          <cell r="AF1705">
            <v>114</v>
          </cell>
          <cell r="AG1705" t="str">
            <v>대경</v>
          </cell>
          <cell r="AH1705">
            <v>13</v>
          </cell>
          <cell r="AI1705">
            <v>13</v>
          </cell>
          <cell r="AJ1705" t="str">
            <v>M</v>
          </cell>
          <cell r="AK1705" t="str">
            <v>IN</v>
          </cell>
          <cell r="AL1705">
            <v>1</v>
          </cell>
          <cell r="AM1705">
            <v>119000</v>
          </cell>
          <cell r="AN1705">
            <v>41803</v>
          </cell>
          <cell r="AO1705">
            <v>24040.404040404039</v>
          </cell>
          <cell r="AP1705">
            <v>0</v>
          </cell>
          <cell r="AQ1705">
            <v>-24040.404040404039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</row>
        <row r="1706">
          <cell r="Z1706" t="str">
            <v>ELHHPF5514PK</v>
          </cell>
          <cell r="AA1706" t="str">
            <v/>
          </cell>
          <cell r="AB1706">
            <v>0.2</v>
          </cell>
          <cell r="AC1706">
            <v>0</v>
          </cell>
          <cell r="AD1706">
            <v>1</v>
          </cell>
          <cell r="AE1706" t="str">
            <v>OLL</v>
          </cell>
          <cell r="AF1706">
            <v>105</v>
          </cell>
          <cell r="AG1706" t="str">
            <v>대경</v>
          </cell>
          <cell r="AH1706">
            <v>13</v>
          </cell>
          <cell r="AI1706">
            <v>13</v>
          </cell>
          <cell r="AJ1706" t="str">
            <v>M</v>
          </cell>
          <cell r="AK1706" t="str">
            <v>IN</v>
          </cell>
          <cell r="AL1706">
            <v>1</v>
          </cell>
          <cell r="AM1706">
            <v>119000</v>
          </cell>
          <cell r="AN1706">
            <v>41803</v>
          </cell>
          <cell r="AO1706">
            <v>24040.404040404039</v>
          </cell>
          <cell r="AP1706">
            <v>0</v>
          </cell>
          <cell r="AQ1706">
            <v>-24040.404040404039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</row>
        <row r="1707">
          <cell r="Z1707" t="str">
            <v>ELHHPF5514PK</v>
          </cell>
          <cell r="AA1707" t="str">
            <v/>
          </cell>
          <cell r="AB1707">
            <v>0.2</v>
          </cell>
          <cell r="AC1707">
            <v>0</v>
          </cell>
          <cell r="AD1707">
            <v>1</v>
          </cell>
          <cell r="AE1707" t="str">
            <v>OXL</v>
          </cell>
          <cell r="AF1707">
            <v>65</v>
          </cell>
          <cell r="AG1707" t="str">
            <v>대경</v>
          </cell>
          <cell r="AH1707">
            <v>13</v>
          </cell>
          <cell r="AI1707">
            <v>13</v>
          </cell>
          <cell r="AJ1707" t="str">
            <v>M</v>
          </cell>
          <cell r="AK1707" t="str">
            <v>IN</v>
          </cell>
          <cell r="AL1707">
            <v>1</v>
          </cell>
          <cell r="AM1707">
            <v>119000</v>
          </cell>
          <cell r="AN1707">
            <v>41803</v>
          </cell>
          <cell r="AO1707">
            <v>24040.404040404039</v>
          </cell>
          <cell r="AP1707">
            <v>0</v>
          </cell>
          <cell r="AQ1707">
            <v>-24040.404040404039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</row>
        <row r="1708">
          <cell r="Z1708" t="str">
            <v>ELHHPF5515RE</v>
          </cell>
          <cell r="AA1708" t="str">
            <v/>
          </cell>
          <cell r="AB1708">
            <v>0.2</v>
          </cell>
          <cell r="AC1708">
            <v>0</v>
          </cell>
          <cell r="AD1708">
            <v>1</v>
          </cell>
          <cell r="AE1708" t="str">
            <v>OXS</v>
          </cell>
          <cell r="AF1708">
            <v>52</v>
          </cell>
          <cell r="AG1708" t="str">
            <v>대경</v>
          </cell>
          <cell r="AH1708">
            <v>13</v>
          </cell>
          <cell r="AI1708">
            <v>13</v>
          </cell>
          <cell r="AJ1708" t="str">
            <v>M</v>
          </cell>
          <cell r="AK1708" t="str">
            <v>IN</v>
          </cell>
          <cell r="AL1708">
            <v>1</v>
          </cell>
          <cell r="AM1708">
            <v>119000</v>
          </cell>
          <cell r="AN1708">
            <v>41803</v>
          </cell>
          <cell r="AO1708">
            <v>24040.404040404039</v>
          </cell>
          <cell r="AP1708">
            <v>0</v>
          </cell>
          <cell r="AQ1708">
            <v>-24040.404040404039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</row>
        <row r="1709">
          <cell r="Z1709" t="str">
            <v>ELHHPF5515RE</v>
          </cell>
          <cell r="AA1709" t="str">
            <v/>
          </cell>
          <cell r="AB1709">
            <v>0.2</v>
          </cell>
          <cell r="AC1709">
            <v>0</v>
          </cell>
          <cell r="AD1709">
            <v>1</v>
          </cell>
          <cell r="AE1709" t="str">
            <v>OSS</v>
          </cell>
          <cell r="AF1709">
            <v>38</v>
          </cell>
          <cell r="AG1709" t="str">
            <v>대경</v>
          </cell>
          <cell r="AH1709">
            <v>13</v>
          </cell>
          <cell r="AI1709">
            <v>13</v>
          </cell>
          <cell r="AJ1709" t="str">
            <v>M</v>
          </cell>
          <cell r="AK1709" t="str">
            <v>IN</v>
          </cell>
          <cell r="AL1709">
            <v>1</v>
          </cell>
          <cell r="AM1709">
            <v>119000</v>
          </cell>
          <cell r="AN1709">
            <v>41803</v>
          </cell>
          <cell r="AO1709">
            <v>24040.404040404039</v>
          </cell>
          <cell r="AP1709">
            <v>0</v>
          </cell>
          <cell r="AQ1709">
            <v>-24040.404040404039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</row>
        <row r="1710">
          <cell r="Z1710" t="str">
            <v>ELHHPF5515RE</v>
          </cell>
          <cell r="AA1710" t="str">
            <v/>
          </cell>
          <cell r="AB1710">
            <v>0.2</v>
          </cell>
          <cell r="AC1710">
            <v>0</v>
          </cell>
          <cell r="AD1710">
            <v>1</v>
          </cell>
          <cell r="AE1710" t="str">
            <v>OMM</v>
          </cell>
          <cell r="AF1710">
            <v>7</v>
          </cell>
          <cell r="AG1710" t="str">
            <v>대경</v>
          </cell>
          <cell r="AH1710">
            <v>13</v>
          </cell>
          <cell r="AI1710">
            <v>13</v>
          </cell>
          <cell r="AJ1710" t="str">
            <v>M</v>
          </cell>
          <cell r="AK1710" t="str">
            <v>IN</v>
          </cell>
          <cell r="AL1710">
            <v>1</v>
          </cell>
          <cell r="AM1710">
            <v>119000</v>
          </cell>
          <cell r="AN1710">
            <v>41803</v>
          </cell>
          <cell r="AO1710">
            <v>24040.404040404039</v>
          </cell>
          <cell r="AP1710">
            <v>0</v>
          </cell>
          <cell r="AQ1710">
            <v>-24040.404040404039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</row>
        <row r="1711">
          <cell r="Z1711" t="str">
            <v>ELHHPF5515RE</v>
          </cell>
          <cell r="AA1711" t="str">
            <v/>
          </cell>
          <cell r="AB1711">
            <v>0.2</v>
          </cell>
          <cell r="AC1711">
            <v>0</v>
          </cell>
          <cell r="AD1711">
            <v>1</v>
          </cell>
          <cell r="AE1711" t="str">
            <v>OLL</v>
          </cell>
          <cell r="AF1711">
            <v>11</v>
          </cell>
          <cell r="AG1711" t="str">
            <v>대경</v>
          </cell>
          <cell r="AH1711">
            <v>13</v>
          </cell>
          <cell r="AI1711">
            <v>13</v>
          </cell>
          <cell r="AJ1711" t="str">
            <v>M</v>
          </cell>
          <cell r="AK1711" t="str">
            <v>IN</v>
          </cell>
          <cell r="AL1711">
            <v>1</v>
          </cell>
          <cell r="AM1711">
            <v>119000</v>
          </cell>
          <cell r="AN1711">
            <v>41803</v>
          </cell>
          <cell r="AO1711">
            <v>24040.404040404039</v>
          </cell>
          <cell r="AP1711">
            <v>0</v>
          </cell>
          <cell r="AQ1711">
            <v>-24040.404040404039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</row>
        <row r="1712">
          <cell r="Z1712" t="str">
            <v>ELHHPF5515RE</v>
          </cell>
          <cell r="AA1712" t="str">
            <v/>
          </cell>
          <cell r="AB1712">
            <v>0.2</v>
          </cell>
          <cell r="AC1712">
            <v>0</v>
          </cell>
          <cell r="AD1712">
            <v>1</v>
          </cell>
          <cell r="AE1712" t="str">
            <v>OXL</v>
          </cell>
          <cell r="AF1712">
            <v>5</v>
          </cell>
          <cell r="AG1712" t="str">
            <v>대경</v>
          </cell>
          <cell r="AH1712">
            <v>13</v>
          </cell>
          <cell r="AI1712">
            <v>13</v>
          </cell>
          <cell r="AJ1712" t="str">
            <v>M</v>
          </cell>
          <cell r="AK1712" t="str">
            <v>IN</v>
          </cell>
          <cell r="AL1712">
            <v>1</v>
          </cell>
          <cell r="AM1712">
            <v>119000</v>
          </cell>
          <cell r="AN1712">
            <v>41803</v>
          </cell>
          <cell r="AO1712">
            <v>24040.404040404039</v>
          </cell>
          <cell r="AP1712">
            <v>0</v>
          </cell>
          <cell r="AQ1712">
            <v>-24040.404040404039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</row>
        <row r="1713">
          <cell r="Z1713" t="str">
            <v>ELHJPF5516BL</v>
          </cell>
          <cell r="AA1713" t="str">
            <v/>
          </cell>
          <cell r="AB1713">
            <v>0.2</v>
          </cell>
          <cell r="AC1713">
            <v>0</v>
          </cell>
          <cell r="AD1713">
            <v>1</v>
          </cell>
          <cell r="AE1713" t="str">
            <v>OXS</v>
          </cell>
          <cell r="AF1713">
            <v>63</v>
          </cell>
          <cell r="AG1713" t="str">
            <v>대경</v>
          </cell>
          <cell r="AH1713">
            <v>13</v>
          </cell>
          <cell r="AI1713">
            <v>13</v>
          </cell>
          <cell r="AJ1713" t="str">
            <v>M</v>
          </cell>
          <cell r="AK1713" t="str">
            <v>IN</v>
          </cell>
          <cell r="AL1713">
            <v>1</v>
          </cell>
          <cell r="AM1713">
            <v>159000</v>
          </cell>
          <cell r="AN1713">
            <v>41803</v>
          </cell>
          <cell r="AO1713">
            <v>32121.212121212116</v>
          </cell>
          <cell r="AP1713">
            <v>0</v>
          </cell>
          <cell r="AQ1713">
            <v>-32121.212121212116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</row>
        <row r="1714">
          <cell r="Z1714" t="str">
            <v>ELHJPF5516BL</v>
          </cell>
          <cell r="AA1714" t="str">
            <v/>
          </cell>
          <cell r="AB1714">
            <v>0.2</v>
          </cell>
          <cell r="AC1714">
            <v>0</v>
          </cell>
          <cell r="AD1714">
            <v>1</v>
          </cell>
          <cell r="AE1714" t="str">
            <v>OSS</v>
          </cell>
          <cell r="AF1714">
            <v>69</v>
          </cell>
          <cell r="AG1714" t="str">
            <v>대경</v>
          </cell>
          <cell r="AH1714">
            <v>13</v>
          </cell>
          <cell r="AI1714">
            <v>13</v>
          </cell>
          <cell r="AJ1714" t="str">
            <v>M</v>
          </cell>
          <cell r="AK1714" t="str">
            <v>IN</v>
          </cell>
          <cell r="AL1714">
            <v>1</v>
          </cell>
          <cell r="AM1714">
            <v>159000</v>
          </cell>
          <cell r="AN1714">
            <v>41803</v>
          </cell>
          <cell r="AO1714">
            <v>32121.212121212116</v>
          </cell>
          <cell r="AP1714">
            <v>0</v>
          </cell>
          <cell r="AQ1714">
            <v>-32121.212121212116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</row>
        <row r="1715">
          <cell r="Z1715" t="str">
            <v>ELHJPF5516BL</v>
          </cell>
          <cell r="AA1715" t="str">
            <v/>
          </cell>
          <cell r="AB1715">
            <v>0.2</v>
          </cell>
          <cell r="AC1715">
            <v>0</v>
          </cell>
          <cell r="AD1715">
            <v>1</v>
          </cell>
          <cell r="AE1715" t="str">
            <v>OMM</v>
          </cell>
          <cell r="AF1715">
            <v>30</v>
          </cell>
          <cell r="AG1715" t="str">
            <v>대경</v>
          </cell>
          <cell r="AH1715">
            <v>13</v>
          </cell>
          <cell r="AI1715">
            <v>13</v>
          </cell>
          <cell r="AJ1715" t="str">
            <v>M</v>
          </cell>
          <cell r="AK1715" t="str">
            <v>IN</v>
          </cell>
          <cell r="AL1715">
            <v>1</v>
          </cell>
          <cell r="AM1715">
            <v>159000</v>
          </cell>
          <cell r="AN1715">
            <v>41803</v>
          </cell>
          <cell r="AO1715">
            <v>32121.212121212116</v>
          </cell>
          <cell r="AP1715">
            <v>0</v>
          </cell>
          <cell r="AQ1715">
            <v>-32121.212121212116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</row>
        <row r="1716">
          <cell r="Z1716" t="str">
            <v>ELHJPF5516BL</v>
          </cell>
          <cell r="AA1716" t="str">
            <v/>
          </cell>
          <cell r="AB1716">
            <v>0.2</v>
          </cell>
          <cell r="AC1716">
            <v>0</v>
          </cell>
          <cell r="AD1716">
            <v>1</v>
          </cell>
          <cell r="AE1716" t="str">
            <v>OLL</v>
          </cell>
          <cell r="AF1716">
            <v>26</v>
          </cell>
          <cell r="AG1716" t="str">
            <v>대경</v>
          </cell>
          <cell r="AH1716">
            <v>13</v>
          </cell>
          <cell r="AI1716">
            <v>13</v>
          </cell>
          <cell r="AJ1716" t="str">
            <v>M</v>
          </cell>
          <cell r="AK1716" t="str">
            <v>IN</v>
          </cell>
          <cell r="AL1716">
            <v>1</v>
          </cell>
          <cell r="AM1716">
            <v>159000</v>
          </cell>
          <cell r="AN1716">
            <v>41803</v>
          </cell>
          <cell r="AO1716">
            <v>32121.212121212116</v>
          </cell>
          <cell r="AP1716">
            <v>0</v>
          </cell>
          <cell r="AQ1716">
            <v>-32121.212121212116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</row>
        <row r="1717">
          <cell r="Z1717" t="str">
            <v>ELHJPF5516BL</v>
          </cell>
          <cell r="AA1717" t="str">
            <v/>
          </cell>
          <cell r="AB1717">
            <v>0.2</v>
          </cell>
          <cell r="AC1717">
            <v>0</v>
          </cell>
          <cell r="AD1717">
            <v>1</v>
          </cell>
          <cell r="AE1717" t="str">
            <v>OXL</v>
          </cell>
          <cell r="AF1717">
            <v>29</v>
          </cell>
          <cell r="AG1717" t="str">
            <v>대경</v>
          </cell>
          <cell r="AH1717">
            <v>13</v>
          </cell>
          <cell r="AI1717">
            <v>13</v>
          </cell>
          <cell r="AJ1717" t="str">
            <v>M</v>
          </cell>
          <cell r="AK1717" t="str">
            <v>IN</v>
          </cell>
          <cell r="AL1717">
            <v>1</v>
          </cell>
          <cell r="AM1717">
            <v>159000</v>
          </cell>
          <cell r="AN1717">
            <v>41803</v>
          </cell>
          <cell r="AO1717">
            <v>32121.212121212116</v>
          </cell>
          <cell r="AP1717">
            <v>0</v>
          </cell>
          <cell r="AQ1717">
            <v>-32121.212121212116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</row>
        <row r="1718">
          <cell r="Z1718" t="str">
            <v>ELHJPF5516PK</v>
          </cell>
          <cell r="AA1718" t="str">
            <v/>
          </cell>
          <cell r="AB1718">
            <v>0.2</v>
          </cell>
          <cell r="AC1718">
            <v>0</v>
          </cell>
          <cell r="AD1718">
            <v>1</v>
          </cell>
          <cell r="AE1718" t="str">
            <v>OXS</v>
          </cell>
          <cell r="AF1718">
            <v>66</v>
          </cell>
          <cell r="AG1718" t="str">
            <v>대경</v>
          </cell>
          <cell r="AH1718">
            <v>13</v>
          </cell>
          <cell r="AI1718">
            <v>13</v>
          </cell>
          <cell r="AJ1718" t="str">
            <v>M</v>
          </cell>
          <cell r="AK1718" t="str">
            <v>IN</v>
          </cell>
          <cell r="AL1718">
            <v>1</v>
          </cell>
          <cell r="AM1718">
            <v>159000</v>
          </cell>
          <cell r="AN1718">
            <v>41803</v>
          </cell>
          <cell r="AO1718">
            <v>32121.212121212116</v>
          </cell>
          <cell r="AP1718">
            <v>0</v>
          </cell>
          <cell r="AQ1718">
            <v>-32121.212121212116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</row>
        <row r="1719">
          <cell r="Z1719" t="str">
            <v>ELHJPF5516PK</v>
          </cell>
          <cell r="AA1719" t="str">
            <v/>
          </cell>
          <cell r="AB1719">
            <v>0.2</v>
          </cell>
          <cell r="AC1719">
            <v>0</v>
          </cell>
          <cell r="AD1719">
            <v>1</v>
          </cell>
          <cell r="AE1719" t="str">
            <v>OSS</v>
          </cell>
          <cell r="AF1719">
            <v>68</v>
          </cell>
          <cell r="AG1719" t="str">
            <v>대경</v>
          </cell>
          <cell r="AH1719">
            <v>13</v>
          </cell>
          <cell r="AI1719">
            <v>13</v>
          </cell>
          <cell r="AJ1719" t="str">
            <v>M</v>
          </cell>
          <cell r="AK1719" t="str">
            <v>IN</v>
          </cell>
          <cell r="AL1719">
            <v>1</v>
          </cell>
          <cell r="AM1719">
            <v>159000</v>
          </cell>
          <cell r="AN1719">
            <v>41803</v>
          </cell>
          <cell r="AO1719">
            <v>32121.212121212116</v>
          </cell>
          <cell r="AP1719">
            <v>0</v>
          </cell>
          <cell r="AQ1719">
            <v>-32121.212121212116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</row>
        <row r="1720">
          <cell r="Z1720" t="str">
            <v>ELHJPF5516PK</v>
          </cell>
          <cell r="AA1720" t="str">
            <v/>
          </cell>
          <cell r="AB1720">
            <v>0.2</v>
          </cell>
          <cell r="AC1720">
            <v>0</v>
          </cell>
          <cell r="AD1720">
            <v>1</v>
          </cell>
          <cell r="AE1720" t="str">
            <v>OMM</v>
          </cell>
          <cell r="AF1720">
            <v>40</v>
          </cell>
          <cell r="AG1720" t="str">
            <v>대경</v>
          </cell>
          <cell r="AH1720">
            <v>13</v>
          </cell>
          <cell r="AI1720">
            <v>13</v>
          </cell>
          <cell r="AJ1720" t="str">
            <v>M</v>
          </cell>
          <cell r="AK1720" t="str">
            <v>IN</v>
          </cell>
          <cell r="AL1720">
            <v>1</v>
          </cell>
          <cell r="AM1720">
            <v>159000</v>
          </cell>
          <cell r="AN1720">
            <v>41803</v>
          </cell>
          <cell r="AO1720">
            <v>32121.212121212116</v>
          </cell>
          <cell r="AP1720">
            <v>0</v>
          </cell>
          <cell r="AQ1720">
            <v>-32121.212121212116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</row>
        <row r="1721">
          <cell r="Z1721" t="str">
            <v>ELHJPF5516PK</v>
          </cell>
          <cell r="AA1721" t="str">
            <v/>
          </cell>
          <cell r="AB1721">
            <v>0.2</v>
          </cell>
          <cell r="AC1721">
            <v>0</v>
          </cell>
          <cell r="AD1721">
            <v>1</v>
          </cell>
          <cell r="AE1721" t="str">
            <v>OLL</v>
          </cell>
          <cell r="AF1721">
            <v>31</v>
          </cell>
          <cell r="AG1721" t="str">
            <v>대경</v>
          </cell>
          <cell r="AH1721">
            <v>13</v>
          </cell>
          <cell r="AI1721">
            <v>13</v>
          </cell>
          <cell r="AJ1721" t="str">
            <v>M</v>
          </cell>
          <cell r="AK1721" t="str">
            <v>IN</v>
          </cell>
          <cell r="AL1721">
            <v>1</v>
          </cell>
          <cell r="AM1721">
            <v>159000</v>
          </cell>
          <cell r="AN1721">
            <v>41803</v>
          </cell>
          <cell r="AO1721">
            <v>32121.212121212116</v>
          </cell>
          <cell r="AP1721">
            <v>0</v>
          </cell>
          <cell r="AQ1721">
            <v>-32121.212121212116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</row>
        <row r="1722">
          <cell r="Z1722" t="str">
            <v>ELHJPF5516PK</v>
          </cell>
          <cell r="AA1722" t="str">
            <v/>
          </cell>
          <cell r="AB1722">
            <v>0.2</v>
          </cell>
          <cell r="AC1722">
            <v>0</v>
          </cell>
          <cell r="AD1722">
            <v>1</v>
          </cell>
          <cell r="AE1722" t="str">
            <v>OXL</v>
          </cell>
          <cell r="AF1722">
            <v>27</v>
          </cell>
          <cell r="AG1722" t="str">
            <v>대경</v>
          </cell>
          <cell r="AH1722">
            <v>13</v>
          </cell>
          <cell r="AI1722">
            <v>13</v>
          </cell>
          <cell r="AJ1722" t="str">
            <v>M</v>
          </cell>
          <cell r="AK1722" t="str">
            <v>IN</v>
          </cell>
          <cell r="AL1722">
            <v>1</v>
          </cell>
          <cell r="AM1722">
            <v>159000</v>
          </cell>
          <cell r="AN1722">
            <v>41803</v>
          </cell>
          <cell r="AO1722">
            <v>32121.212121212116</v>
          </cell>
          <cell r="AP1722">
            <v>0</v>
          </cell>
          <cell r="AQ1722">
            <v>-32121.212121212116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</row>
        <row r="1723">
          <cell r="Z1723" t="str">
            <v>ELHPTF5503BK</v>
          </cell>
          <cell r="AA1723" t="str">
            <v/>
          </cell>
          <cell r="AB1723">
            <v>0.2</v>
          </cell>
          <cell r="AC1723">
            <v>0</v>
          </cell>
          <cell r="AD1723">
            <v>1</v>
          </cell>
          <cell r="AE1723" t="str">
            <v>OXS</v>
          </cell>
          <cell r="AF1723">
            <v>189</v>
          </cell>
          <cell r="AG1723" t="str">
            <v>대경</v>
          </cell>
          <cell r="AH1723">
            <v>13</v>
          </cell>
          <cell r="AI1723">
            <v>13</v>
          </cell>
          <cell r="AJ1723" t="str">
            <v>M</v>
          </cell>
          <cell r="AK1723" t="str">
            <v>IN</v>
          </cell>
          <cell r="AL1723">
            <v>1</v>
          </cell>
          <cell r="AM1723">
            <v>89000</v>
          </cell>
          <cell r="AN1723">
            <v>41801</v>
          </cell>
          <cell r="AO1723">
            <v>17979.797979797979</v>
          </cell>
          <cell r="AP1723">
            <v>0</v>
          </cell>
          <cell r="AQ1723">
            <v>-17979.797979797979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</row>
        <row r="1724">
          <cell r="Z1724" t="str">
            <v>ELHPTF5503BK</v>
          </cell>
          <cell r="AA1724" t="str">
            <v/>
          </cell>
          <cell r="AB1724">
            <v>0.2</v>
          </cell>
          <cell r="AC1724">
            <v>0</v>
          </cell>
          <cell r="AD1724">
            <v>1</v>
          </cell>
          <cell r="AE1724" t="str">
            <v>OSS</v>
          </cell>
          <cell r="AF1724">
            <v>178</v>
          </cell>
          <cell r="AG1724" t="str">
            <v>대경</v>
          </cell>
          <cell r="AH1724">
            <v>13</v>
          </cell>
          <cell r="AI1724">
            <v>13</v>
          </cell>
          <cell r="AJ1724" t="str">
            <v>M</v>
          </cell>
          <cell r="AK1724" t="str">
            <v>IN</v>
          </cell>
          <cell r="AL1724">
            <v>1</v>
          </cell>
          <cell r="AM1724">
            <v>89000</v>
          </cell>
          <cell r="AN1724">
            <v>41801</v>
          </cell>
          <cell r="AO1724">
            <v>17979.797979797979</v>
          </cell>
          <cell r="AP1724">
            <v>0</v>
          </cell>
          <cell r="AQ1724">
            <v>-17979.797979797979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</row>
        <row r="1725">
          <cell r="Z1725" t="str">
            <v>ELHPTF5503BK</v>
          </cell>
          <cell r="AA1725" t="str">
            <v/>
          </cell>
          <cell r="AB1725">
            <v>0.2</v>
          </cell>
          <cell r="AC1725">
            <v>0</v>
          </cell>
          <cell r="AD1725">
            <v>1</v>
          </cell>
          <cell r="AE1725" t="str">
            <v>OMM</v>
          </cell>
          <cell r="AF1725">
            <v>139</v>
          </cell>
          <cell r="AG1725" t="str">
            <v>대경</v>
          </cell>
          <cell r="AH1725">
            <v>13</v>
          </cell>
          <cell r="AI1725">
            <v>13</v>
          </cell>
          <cell r="AJ1725" t="str">
            <v>M</v>
          </cell>
          <cell r="AK1725" t="str">
            <v>IN</v>
          </cell>
          <cell r="AL1725">
            <v>1</v>
          </cell>
          <cell r="AM1725">
            <v>89000</v>
          </cell>
          <cell r="AN1725">
            <v>41801</v>
          </cell>
          <cell r="AO1725">
            <v>17979.797979797979</v>
          </cell>
          <cell r="AP1725">
            <v>0</v>
          </cell>
          <cell r="AQ1725">
            <v>-17979.797979797979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</row>
        <row r="1726">
          <cell r="Z1726" t="str">
            <v>ELHPTF5503BK</v>
          </cell>
          <cell r="AA1726" t="str">
            <v/>
          </cell>
          <cell r="AB1726">
            <v>0.2</v>
          </cell>
          <cell r="AC1726">
            <v>0</v>
          </cell>
          <cell r="AD1726">
            <v>1</v>
          </cell>
          <cell r="AE1726" t="str">
            <v>OLL</v>
          </cell>
          <cell r="AF1726">
            <v>126</v>
          </cell>
          <cell r="AG1726" t="str">
            <v>대경</v>
          </cell>
          <cell r="AH1726">
            <v>13</v>
          </cell>
          <cell r="AI1726">
            <v>13</v>
          </cell>
          <cell r="AJ1726" t="str">
            <v>M</v>
          </cell>
          <cell r="AK1726" t="str">
            <v>IN</v>
          </cell>
          <cell r="AL1726">
            <v>1</v>
          </cell>
          <cell r="AM1726">
            <v>89000</v>
          </cell>
          <cell r="AN1726">
            <v>41801</v>
          </cell>
          <cell r="AO1726">
            <v>17979.797979797979</v>
          </cell>
          <cell r="AP1726">
            <v>0</v>
          </cell>
          <cell r="AQ1726">
            <v>-17979.797979797979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</row>
        <row r="1727">
          <cell r="Z1727" t="str">
            <v>ELHPTF5503BK</v>
          </cell>
          <cell r="AA1727" t="str">
            <v/>
          </cell>
          <cell r="AB1727">
            <v>0.2</v>
          </cell>
          <cell r="AC1727">
            <v>0</v>
          </cell>
          <cell r="AD1727">
            <v>1</v>
          </cell>
          <cell r="AE1727" t="str">
            <v>OXL</v>
          </cell>
          <cell r="AF1727">
            <v>148</v>
          </cell>
          <cell r="AG1727" t="str">
            <v>대경</v>
          </cell>
          <cell r="AH1727">
            <v>13</v>
          </cell>
          <cell r="AI1727">
            <v>13</v>
          </cell>
          <cell r="AJ1727" t="str">
            <v>M</v>
          </cell>
          <cell r="AK1727" t="str">
            <v>IN</v>
          </cell>
          <cell r="AL1727">
            <v>1</v>
          </cell>
          <cell r="AM1727">
            <v>89000</v>
          </cell>
          <cell r="AN1727">
            <v>41801</v>
          </cell>
          <cell r="AO1727">
            <v>17979.797979797979</v>
          </cell>
          <cell r="AP1727">
            <v>0</v>
          </cell>
          <cell r="AQ1727">
            <v>-17979.797979797979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</row>
        <row r="1728">
          <cell r="Z1728" t="str">
            <v>ELHTLF5511MT</v>
          </cell>
          <cell r="AA1728" t="str">
            <v/>
          </cell>
          <cell r="AB1728">
            <v>0.2</v>
          </cell>
          <cell r="AC1728">
            <v>0</v>
          </cell>
          <cell r="AD1728">
            <v>1</v>
          </cell>
          <cell r="AE1728" t="str">
            <v>OXS</v>
          </cell>
          <cell r="AF1728">
            <v>93</v>
          </cell>
          <cell r="AG1728" t="str">
            <v>대경</v>
          </cell>
          <cell r="AH1728">
            <v>13</v>
          </cell>
          <cell r="AI1728">
            <v>13</v>
          </cell>
          <cell r="AJ1728" t="str">
            <v>M</v>
          </cell>
          <cell r="AK1728" t="str">
            <v>IN</v>
          </cell>
          <cell r="AL1728">
            <v>1</v>
          </cell>
          <cell r="AM1728">
            <v>79000</v>
          </cell>
          <cell r="AN1728">
            <v>41803</v>
          </cell>
          <cell r="AO1728">
            <v>15959.595959595958</v>
          </cell>
          <cell r="AP1728">
            <v>0</v>
          </cell>
          <cell r="AQ1728">
            <v>-15959.595959595958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</row>
        <row r="1729">
          <cell r="Z1729" t="str">
            <v>ELHTLF5511MT</v>
          </cell>
          <cell r="AA1729" t="str">
            <v/>
          </cell>
          <cell r="AB1729">
            <v>0.2</v>
          </cell>
          <cell r="AC1729">
            <v>0</v>
          </cell>
          <cell r="AD1729">
            <v>1</v>
          </cell>
          <cell r="AE1729" t="str">
            <v>OSS</v>
          </cell>
          <cell r="AF1729">
            <v>168</v>
          </cell>
          <cell r="AG1729" t="str">
            <v>대경</v>
          </cell>
          <cell r="AH1729">
            <v>13</v>
          </cell>
          <cell r="AI1729">
            <v>13</v>
          </cell>
          <cell r="AJ1729" t="str">
            <v>M</v>
          </cell>
          <cell r="AK1729" t="str">
            <v>IN</v>
          </cell>
          <cell r="AL1729">
            <v>1</v>
          </cell>
          <cell r="AM1729">
            <v>79000</v>
          </cell>
          <cell r="AN1729">
            <v>41803</v>
          </cell>
          <cell r="AO1729">
            <v>15959.595959595958</v>
          </cell>
          <cell r="AP1729">
            <v>0</v>
          </cell>
          <cell r="AQ1729">
            <v>-15959.595959595958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</row>
        <row r="1730">
          <cell r="Z1730" t="str">
            <v>ELHTLF5511MT</v>
          </cell>
          <cell r="AA1730" t="str">
            <v/>
          </cell>
          <cell r="AB1730">
            <v>0.2</v>
          </cell>
          <cell r="AC1730">
            <v>0</v>
          </cell>
          <cell r="AD1730">
            <v>1</v>
          </cell>
          <cell r="AE1730" t="str">
            <v>OMM</v>
          </cell>
          <cell r="AF1730">
            <v>175</v>
          </cell>
          <cell r="AG1730" t="str">
            <v>대경</v>
          </cell>
          <cell r="AH1730">
            <v>13</v>
          </cell>
          <cell r="AI1730">
            <v>13</v>
          </cell>
          <cell r="AJ1730" t="str">
            <v>M</v>
          </cell>
          <cell r="AK1730" t="str">
            <v>IN</v>
          </cell>
          <cell r="AL1730">
            <v>1</v>
          </cell>
          <cell r="AM1730">
            <v>79000</v>
          </cell>
          <cell r="AN1730">
            <v>41803</v>
          </cell>
          <cell r="AO1730">
            <v>15959.595959595958</v>
          </cell>
          <cell r="AP1730">
            <v>0</v>
          </cell>
          <cell r="AQ1730">
            <v>-15959.595959595958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</row>
        <row r="1731">
          <cell r="Z1731" t="str">
            <v>ELHTLF5511MT</v>
          </cell>
          <cell r="AA1731" t="str">
            <v/>
          </cell>
          <cell r="AB1731">
            <v>0.2</v>
          </cell>
          <cell r="AC1731">
            <v>0</v>
          </cell>
          <cell r="AD1731">
            <v>1</v>
          </cell>
          <cell r="AE1731" t="str">
            <v>OLL</v>
          </cell>
          <cell r="AF1731">
            <v>115</v>
          </cell>
          <cell r="AG1731" t="str">
            <v>대경</v>
          </cell>
          <cell r="AH1731">
            <v>13</v>
          </cell>
          <cell r="AI1731">
            <v>13</v>
          </cell>
          <cell r="AJ1731" t="str">
            <v>M</v>
          </cell>
          <cell r="AK1731" t="str">
            <v>IN</v>
          </cell>
          <cell r="AL1731">
            <v>1</v>
          </cell>
          <cell r="AM1731">
            <v>79000</v>
          </cell>
          <cell r="AN1731">
            <v>41803</v>
          </cell>
          <cell r="AO1731">
            <v>15959.595959595958</v>
          </cell>
          <cell r="AP1731">
            <v>0</v>
          </cell>
          <cell r="AQ1731">
            <v>-15959.595959595958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</row>
        <row r="1732">
          <cell r="Z1732" t="str">
            <v>ELHTLF5511MT</v>
          </cell>
          <cell r="AA1732" t="str">
            <v/>
          </cell>
          <cell r="AB1732">
            <v>0.2</v>
          </cell>
          <cell r="AC1732">
            <v>0</v>
          </cell>
          <cell r="AD1732">
            <v>1</v>
          </cell>
          <cell r="AE1732" t="str">
            <v>OXL</v>
          </cell>
          <cell r="AF1732">
            <v>123</v>
          </cell>
          <cell r="AG1732" t="str">
            <v>대경</v>
          </cell>
          <cell r="AH1732">
            <v>13</v>
          </cell>
          <cell r="AI1732">
            <v>13</v>
          </cell>
          <cell r="AJ1732" t="str">
            <v>M</v>
          </cell>
          <cell r="AK1732" t="str">
            <v>IN</v>
          </cell>
          <cell r="AL1732">
            <v>1</v>
          </cell>
          <cell r="AM1732">
            <v>79000</v>
          </cell>
          <cell r="AN1732">
            <v>41803</v>
          </cell>
          <cell r="AO1732">
            <v>15959.595959595958</v>
          </cell>
          <cell r="AP1732">
            <v>0</v>
          </cell>
          <cell r="AQ1732">
            <v>-15959.595959595958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</row>
        <row r="1733">
          <cell r="Z1733" t="str">
            <v>ELHTLF5511PK</v>
          </cell>
          <cell r="AA1733" t="str">
            <v/>
          </cell>
          <cell r="AB1733">
            <v>0.2</v>
          </cell>
          <cell r="AC1733">
            <v>0</v>
          </cell>
          <cell r="AD1733">
            <v>1</v>
          </cell>
          <cell r="AE1733" t="str">
            <v>OXS</v>
          </cell>
          <cell r="AF1733">
            <v>74</v>
          </cell>
          <cell r="AG1733" t="str">
            <v>대경</v>
          </cell>
          <cell r="AH1733">
            <v>13</v>
          </cell>
          <cell r="AI1733">
            <v>13</v>
          </cell>
          <cell r="AJ1733" t="str">
            <v>M</v>
          </cell>
          <cell r="AK1733" t="str">
            <v>IN</v>
          </cell>
          <cell r="AL1733">
            <v>1</v>
          </cell>
          <cell r="AM1733">
            <v>79000</v>
          </cell>
          <cell r="AN1733">
            <v>41803</v>
          </cell>
          <cell r="AO1733">
            <v>15959.595959595958</v>
          </cell>
          <cell r="AP1733">
            <v>0</v>
          </cell>
          <cell r="AQ1733">
            <v>-15959.595959595958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</row>
        <row r="1734">
          <cell r="Z1734" t="str">
            <v>ELHTLF5511PK</v>
          </cell>
          <cell r="AA1734" t="str">
            <v/>
          </cell>
          <cell r="AB1734">
            <v>0.2</v>
          </cell>
          <cell r="AC1734">
            <v>0</v>
          </cell>
          <cell r="AD1734">
            <v>1</v>
          </cell>
          <cell r="AE1734" t="str">
            <v>OSS</v>
          </cell>
          <cell r="AF1734">
            <v>120</v>
          </cell>
          <cell r="AG1734" t="str">
            <v>대경</v>
          </cell>
          <cell r="AH1734">
            <v>13</v>
          </cell>
          <cell r="AI1734">
            <v>13</v>
          </cell>
          <cell r="AJ1734" t="str">
            <v>M</v>
          </cell>
          <cell r="AK1734" t="str">
            <v>IN</v>
          </cell>
          <cell r="AL1734">
            <v>1</v>
          </cell>
          <cell r="AM1734">
            <v>79000</v>
          </cell>
          <cell r="AN1734">
            <v>41803</v>
          </cell>
          <cell r="AO1734">
            <v>15959.595959595958</v>
          </cell>
          <cell r="AP1734">
            <v>0</v>
          </cell>
          <cell r="AQ1734">
            <v>-15959.595959595958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</row>
        <row r="1735">
          <cell r="Z1735" t="str">
            <v>ELHTLF5511PK</v>
          </cell>
          <cell r="AA1735" t="str">
            <v/>
          </cell>
          <cell r="AB1735">
            <v>0.2</v>
          </cell>
          <cell r="AC1735">
            <v>0</v>
          </cell>
          <cell r="AD1735">
            <v>1</v>
          </cell>
          <cell r="AE1735" t="str">
            <v>OMM</v>
          </cell>
          <cell r="AF1735">
            <v>83</v>
          </cell>
          <cell r="AG1735" t="str">
            <v>대경</v>
          </cell>
          <cell r="AH1735">
            <v>13</v>
          </cell>
          <cell r="AI1735">
            <v>13</v>
          </cell>
          <cell r="AJ1735" t="str">
            <v>M</v>
          </cell>
          <cell r="AK1735" t="str">
            <v>IN</v>
          </cell>
          <cell r="AL1735">
            <v>1</v>
          </cell>
          <cell r="AM1735">
            <v>79000</v>
          </cell>
          <cell r="AN1735">
            <v>41803</v>
          </cell>
          <cell r="AO1735">
            <v>15959.595959595958</v>
          </cell>
          <cell r="AP1735">
            <v>0</v>
          </cell>
          <cell r="AQ1735">
            <v>-15959.595959595958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</row>
        <row r="1736">
          <cell r="Z1736" t="str">
            <v>ELHTLF5511PK</v>
          </cell>
          <cell r="AA1736" t="str">
            <v/>
          </cell>
          <cell r="AB1736">
            <v>0.2</v>
          </cell>
          <cell r="AC1736">
            <v>0</v>
          </cell>
          <cell r="AD1736">
            <v>1</v>
          </cell>
          <cell r="AE1736" t="str">
            <v>OLL</v>
          </cell>
          <cell r="AF1736">
            <v>49</v>
          </cell>
          <cell r="AG1736" t="str">
            <v>대경</v>
          </cell>
          <cell r="AH1736">
            <v>13</v>
          </cell>
          <cell r="AI1736">
            <v>13</v>
          </cell>
          <cell r="AJ1736" t="str">
            <v>M</v>
          </cell>
          <cell r="AK1736" t="str">
            <v>IN</v>
          </cell>
          <cell r="AL1736">
            <v>1</v>
          </cell>
          <cell r="AM1736">
            <v>79000</v>
          </cell>
          <cell r="AN1736">
            <v>41803</v>
          </cell>
          <cell r="AO1736">
            <v>15959.595959595958</v>
          </cell>
          <cell r="AP1736">
            <v>0</v>
          </cell>
          <cell r="AQ1736">
            <v>-15959.595959595958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</row>
        <row r="1737">
          <cell r="Z1737" t="str">
            <v>ELHTLF5511PK</v>
          </cell>
          <cell r="AA1737" t="str">
            <v/>
          </cell>
          <cell r="AB1737">
            <v>0.2</v>
          </cell>
          <cell r="AC1737">
            <v>0</v>
          </cell>
          <cell r="AD1737">
            <v>1</v>
          </cell>
          <cell r="AE1737" t="str">
            <v>OXL</v>
          </cell>
          <cell r="AF1737">
            <v>76</v>
          </cell>
          <cell r="AG1737" t="str">
            <v>대경</v>
          </cell>
          <cell r="AH1737">
            <v>13</v>
          </cell>
          <cell r="AI1737">
            <v>13</v>
          </cell>
          <cell r="AJ1737" t="str">
            <v>M</v>
          </cell>
          <cell r="AK1737" t="str">
            <v>IN</v>
          </cell>
          <cell r="AL1737">
            <v>1</v>
          </cell>
          <cell r="AM1737">
            <v>79000</v>
          </cell>
          <cell r="AN1737">
            <v>41803</v>
          </cell>
          <cell r="AO1737">
            <v>15959.595959595958</v>
          </cell>
          <cell r="AP1737">
            <v>0</v>
          </cell>
          <cell r="AQ1737">
            <v>-15959.595959595958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</row>
        <row r="1738">
          <cell r="Z1738" t="str">
            <v>ELHVEF5530RE</v>
          </cell>
          <cell r="AA1738" t="str">
            <v/>
          </cell>
          <cell r="AB1738">
            <v>0.25</v>
          </cell>
          <cell r="AC1738">
            <v>0</v>
          </cell>
          <cell r="AD1738">
            <v>1</v>
          </cell>
          <cell r="AE1738" t="str">
            <v>OXS</v>
          </cell>
          <cell r="AF1738">
            <v>20</v>
          </cell>
          <cell r="AG1738" t="str">
            <v>대경</v>
          </cell>
          <cell r="AH1738">
            <v>13</v>
          </cell>
          <cell r="AI1738">
            <v>13</v>
          </cell>
          <cell r="AJ1738" t="str">
            <v>M</v>
          </cell>
          <cell r="AK1738" t="str">
            <v>IN</v>
          </cell>
          <cell r="AL1738">
            <v>1</v>
          </cell>
          <cell r="AM1738">
            <v>98000</v>
          </cell>
          <cell r="AN1738">
            <v>41801</v>
          </cell>
          <cell r="AO1738">
            <v>19797.979797979799</v>
          </cell>
          <cell r="AP1738">
            <v>0</v>
          </cell>
          <cell r="AQ1738">
            <v>-19797.979797979799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</row>
        <row r="1739">
          <cell r="Z1739" t="str">
            <v>ELHVEF5530RE</v>
          </cell>
          <cell r="AA1739" t="str">
            <v/>
          </cell>
          <cell r="AB1739">
            <v>0.25</v>
          </cell>
          <cell r="AC1739">
            <v>0</v>
          </cell>
          <cell r="AD1739">
            <v>1</v>
          </cell>
          <cell r="AE1739" t="str">
            <v>OSS</v>
          </cell>
          <cell r="AF1739">
            <v>19</v>
          </cell>
          <cell r="AG1739" t="str">
            <v>대경</v>
          </cell>
          <cell r="AH1739">
            <v>13</v>
          </cell>
          <cell r="AI1739">
            <v>13</v>
          </cell>
          <cell r="AJ1739" t="str">
            <v>M</v>
          </cell>
          <cell r="AK1739" t="str">
            <v>IN</v>
          </cell>
          <cell r="AL1739">
            <v>1</v>
          </cell>
          <cell r="AM1739">
            <v>98000</v>
          </cell>
          <cell r="AN1739">
            <v>41801</v>
          </cell>
          <cell r="AO1739">
            <v>19797.979797979799</v>
          </cell>
          <cell r="AP1739">
            <v>0</v>
          </cell>
          <cell r="AQ1739">
            <v>-19797.979797979799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</row>
        <row r="1740">
          <cell r="Z1740" t="str">
            <v>ELHVEF5530RE</v>
          </cell>
          <cell r="AA1740" t="str">
            <v/>
          </cell>
          <cell r="AB1740">
            <v>0.25</v>
          </cell>
          <cell r="AC1740">
            <v>0</v>
          </cell>
          <cell r="AD1740">
            <v>1</v>
          </cell>
          <cell r="AE1740" t="str">
            <v>OMM</v>
          </cell>
          <cell r="AF1740">
            <v>36</v>
          </cell>
          <cell r="AG1740" t="str">
            <v>대경</v>
          </cell>
          <cell r="AH1740">
            <v>13</v>
          </cell>
          <cell r="AI1740">
            <v>13</v>
          </cell>
          <cell r="AJ1740" t="str">
            <v>M</v>
          </cell>
          <cell r="AK1740" t="str">
            <v>IN</v>
          </cell>
          <cell r="AL1740">
            <v>1</v>
          </cell>
          <cell r="AM1740">
            <v>98000</v>
          </cell>
          <cell r="AN1740">
            <v>41801</v>
          </cell>
          <cell r="AO1740">
            <v>19797.979797979799</v>
          </cell>
          <cell r="AP1740">
            <v>0</v>
          </cell>
          <cell r="AQ1740">
            <v>-19797.979797979799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</row>
        <row r="1741">
          <cell r="Z1741" t="str">
            <v>ELHVEF5530RE</v>
          </cell>
          <cell r="AA1741" t="str">
            <v/>
          </cell>
          <cell r="AB1741">
            <v>0.25</v>
          </cell>
          <cell r="AC1741">
            <v>0</v>
          </cell>
          <cell r="AD1741">
            <v>1</v>
          </cell>
          <cell r="AE1741" t="str">
            <v>OLL</v>
          </cell>
          <cell r="AF1741">
            <v>4</v>
          </cell>
          <cell r="AG1741" t="str">
            <v>대경</v>
          </cell>
          <cell r="AH1741">
            <v>13</v>
          </cell>
          <cell r="AI1741">
            <v>13</v>
          </cell>
          <cell r="AJ1741" t="str">
            <v>M</v>
          </cell>
          <cell r="AK1741" t="str">
            <v>IN</v>
          </cell>
          <cell r="AL1741">
            <v>1</v>
          </cell>
          <cell r="AM1741">
            <v>98000</v>
          </cell>
          <cell r="AN1741">
            <v>41801</v>
          </cell>
          <cell r="AO1741">
            <v>19797.979797979799</v>
          </cell>
          <cell r="AP1741">
            <v>0</v>
          </cell>
          <cell r="AQ1741">
            <v>-19797.979797979799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</row>
        <row r="1742">
          <cell r="Z1742" t="str">
            <v>ELHJPF5502BL</v>
          </cell>
          <cell r="AA1742" t="str">
            <v>R1</v>
          </cell>
          <cell r="AB1742">
            <v>0</v>
          </cell>
          <cell r="AC1742">
            <v>0</v>
          </cell>
          <cell r="AD1742">
            <v>1</v>
          </cell>
          <cell r="AE1742" t="str">
            <v>OXS</v>
          </cell>
          <cell r="AF1742">
            <v>106</v>
          </cell>
          <cell r="AG1742" t="str">
            <v>대경</v>
          </cell>
          <cell r="AH1742">
            <v>13</v>
          </cell>
          <cell r="AI1742">
            <v>13</v>
          </cell>
          <cell r="AJ1742" t="str">
            <v>M</v>
          </cell>
          <cell r="AK1742" t="str">
            <v>IN</v>
          </cell>
          <cell r="AL1742">
            <v>1</v>
          </cell>
          <cell r="AM1742">
            <v>218000</v>
          </cell>
          <cell r="AN1742">
            <v>41801</v>
          </cell>
          <cell r="AO1742">
            <v>44040.404040404042</v>
          </cell>
          <cell r="AP1742">
            <v>0</v>
          </cell>
          <cell r="AQ1742">
            <v>-44040.404040404042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</row>
        <row r="1743">
          <cell r="Z1743" t="str">
            <v>ELHJPF5502BL</v>
          </cell>
          <cell r="AA1743" t="str">
            <v>R1</v>
          </cell>
          <cell r="AB1743">
            <v>0</v>
          </cell>
          <cell r="AC1743">
            <v>0</v>
          </cell>
          <cell r="AD1743">
            <v>1</v>
          </cell>
          <cell r="AE1743" t="str">
            <v>OSS</v>
          </cell>
          <cell r="AF1743">
            <v>119</v>
          </cell>
          <cell r="AG1743" t="str">
            <v>대경</v>
          </cell>
          <cell r="AH1743">
            <v>13</v>
          </cell>
          <cell r="AI1743">
            <v>13</v>
          </cell>
          <cell r="AJ1743" t="str">
            <v>M</v>
          </cell>
          <cell r="AK1743" t="str">
            <v>IN</v>
          </cell>
          <cell r="AL1743">
            <v>1</v>
          </cell>
          <cell r="AM1743">
            <v>218000</v>
          </cell>
          <cell r="AN1743">
            <v>41801</v>
          </cell>
          <cell r="AO1743">
            <v>44040.404040404042</v>
          </cell>
          <cell r="AP1743">
            <v>0</v>
          </cell>
          <cell r="AQ1743">
            <v>-44040.404040404042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</row>
        <row r="1744">
          <cell r="Z1744" t="str">
            <v>ELHJPF5502BL</v>
          </cell>
          <cell r="AA1744" t="str">
            <v>R1</v>
          </cell>
          <cell r="AB1744">
            <v>0</v>
          </cell>
          <cell r="AC1744">
            <v>0</v>
          </cell>
          <cell r="AD1744">
            <v>1</v>
          </cell>
          <cell r="AE1744" t="str">
            <v>OMM</v>
          </cell>
          <cell r="AF1744">
            <v>38</v>
          </cell>
          <cell r="AG1744" t="str">
            <v>대경</v>
          </cell>
          <cell r="AH1744">
            <v>13</v>
          </cell>
          <cell r="AI1744">
            <v>13</v>
          </cell>
          <cell r="AJ1744" t="str">
            <v>M</v>
          </cell>
          <cell r="AK1744" t="str">
            <v>IN</v>
          </cell>
          <cell r="AL1744">
            <v>1</v>
          </cell>
          <cell r="AM1744">
            <v>218000</v>
          </cell>
          <cell r="AN1744">
            <v>41801</v>
          </cell>
          <cell r="AO1744">
            <v>44040.404040404042</v>
          </cell>
          <cell r="AP1744">
            <v>0</v>
          </cell>
          <cell r="AQ1744">
            <v>-44040.404040404042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</row>
        <row r="1745">
          <cell r="Z1745" t="str">
            <v>ELHJPF5502RE</v>
          </cell>
          <cell r="AA1745" t="str">
            <v>R1</v>
          </cell>
          <cell r="AB1745">
            <v>0</v>
          </cell>
          <cell r="AC1745">
            <v>0</v>
          </cell>
          <cell r="AD1745">
            <v>1</v>
          </cell>
          <cell r="AE1745" t="str">
            <v>OXS</v>
          </cell>
          <cell r="AF1745">
            <v>64</v>
          </cell>
          <cell r="AG1745" t="str">
            <v>대경</v>
          </cell>
          <cell r="AH1745">
            <v>13</v>
          </cell>
          <cell r="AI1745">
            <v>13</v>
          </cell>
          <cell r="AJ1745" t="str">
            <v>M</v>
          </cell>
          <cell r="AK1745" t="str">
            <v>IN</v>
          </cell>
          <cell r="AL1745">
            <v>1</v>
          </cell>
          <cell r="AM1745">
            <v>218000</v>
          </cell>
          <cell r="AN1745">
            <v>41801</v>
          </cell>
          <cell r="AO1745">
            <v>44040.404040404042</v>
          </cell>
          <cell r="AP1745">
            <v>0</v>
          </cell>
          <cell r="AQ1745">
            <v>-44040.404040404042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</row>
        <row r="1746">
          <cell r="Z1746" t="str">
            <v>ELHJPF5502RE</v>
          </cell>
          <cell r="AA1746" t="str">
            <v>R1</v>
          </cell>
          <cell r="AB1746">
            <v>0</v>
          </cell>
          <cell r="AC1746">
            <v>0</v>
          </cell>
          <cell r="AD1746">
            <v>1</v>
          </cell>
          <cell r="AE1746" t="str">
            <v>OSS</v>
          </cell>
          <cell r="AF1746">
            <v>91</v>
          </cell>
          <cell r="AG1746" t="str">
            <v>대경</v>
          </cell>
          <cell r="AH1746">
            <v>13</v>
          </cell>
          <cell r="AI1746">
            <v>13</v>
          </cell>
          <cell r="AJ1746" t="str">
            <v>M</v>
          </cell>
          <cell r="AK1746" t="str">
            <v>IN</v>
          </cell>
          <cell r="AL1746">
            <v>1</v>
          </cell>
          <cell r="AM1746">
            <v>218000</v>
          </cell>
          <cell r="AN1746">
            <v>41801</v>
          </cell>
          <cell r="AO1746">
            <v>44040.404040404042</v>
          </cell>
          <cell r="AP1746">
            <v>0</v>
          </cell>
          <cell r="AQ1746">
            <v>-44040.404040404042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</row>
        <row r="1747">
          <cell r="Z1747" t="str">
            <v>ELHJPF5502RE</v>
          </cell>
          <cell r="AA1747" t="str">
            <v>R1</v>
          </cell>
          <cell r="AB1747">
            <v>0</v>
          </cell>
          <cell r="AC1747">
            <v>0</v>
          </cell>
          <cell r="AD1747">
            <v>1</v>
          </cell>
          <cell r="AE1747" t="str">
            <v>OMM</v>
          </cell>
          <cell r="AF1747">
            <v>21</v>
          </cell>
          <cell r="AG1747" t="str">
            <v>대경</v>
          </cell>
          <cell r="AH1747">
            <v>13</v>
          </cell>
          <cell r="AI1747">
            <v>13</v>
          </cell>
          <cell r="AJ1747" t="str">
            <v>M</v>
          </cell>
          <cell r="AK1747" t="str">
            <v>IN</v>
          </cell>
          <cell r="AL1747">
            <v>1</v>
          </cell>
          <cell r="AM1747">
            <v>218000</v>
          </cell>
          <cell r="AN1747">
            <v>41801</v>
          </cell>
          <cell r="AO1747">
            <v>44040.404040404042</v>
          </cell>
          <cell r="AP1747">
            <v>0</v>
          </cell>
          <cell r="AQ1747">
            <v>-44040.404040404042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</row>
        <row r="1748">
          <cell r="Z1748" t="str">
            <v>ELHJPF5502YE</v>
          </cell>
          <cell r="AA1748" t="str">
            <v>R1</v>
          </cell>
          <cell r="AB1748">
            <v>0</v>
          </cell>
          <cell r="AC1748">
            <v>0</v>
          </cell>
          <cell r="AD1748">
            <v>1</v>
          </cell>
          <cell r="AE1748" t="str">
            <v>OXS</v>
          </cell>
          <cell r="AF1748">
            <v>35</v>
          </cell>
          <cell r="AG1748" t="str">
            <v>대경</v>
          </cell>
          <cell r="AH1748">
            <v>13</v>
          </cell>
          <cell r="AI1748">
            <v>13</v>
          </cell>
          <cell r="AJ1748" t="str">
            <v>M</v>
          </cell>
          <cell r="AK1748" t="str">
            <v>IN</v>
          </cell>
          <cell r="AL1748">
            <v>1</v>
          </cell>
          <cell r="AM1748">
            <v>218000</v>
          </cell>
          <cell r="AN1748">
            <v>41801</v>
          </cell>
          <cell r="AO1748">
            <v>44040.404040404042</v>
          </cell>
          <cell r="AP1748">
            <v>0</v>
          </cell>
          <cell r="AQ1748">
            <v>-44040.404040404042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</row>
        <row r="1749">
          <cell r="Z1749" t="str">
            <v>ELHJPF5502YE</v>
          </cell>
          <cell r="AA1749" t="str">
            <v>R1</v>
          </cell>
          <cell r="AB1749">
            <v>0</v>
          </cell>
          <cell r="AC1749">
            <v>0</v>
          </cell>
          <cell r="AD1749">
            <v>1</v>
          </cell>
          <cell r="AE1749" t="str">
            <v>OSS</v>
          </cell>
          <cell r="AF1749">
            <v>78</v>
          </cell>
          <cell r="AG1749" t="str">
            <v>대경</v>
          </cell>
          <cell r="AH1749">
            <v>13</v>
          </cell>
          <cell r="AI1749">
            <v>13</v>
          </cell>
          <cell r="AJ1749" t="str">
            <v>M</v>
          </cell>
          <cell r="AK1749" t="str">
            <v>IN</v>
          </cell>
          <cell r="AL1749">
            <v>1</v>
          </cell>
          <cell r="AM1749">
            <v>218000</v>
          </cell>
          <cell r="AN1749">
            <v>41801</v>
          </cell>
          <cell r="AO1749">
            <v>44040.404040404042</v>
          </cell>
          <cell r="AP1749">
            <v>0</v>
          </cell>
          <cell r="AQ1749">
            <v>-44040.404040404042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</row>
        <row r="1750">
          <cell r="Z1750" t="str">
            <v>ELHJPF5502YE</v>
          </cell>
          <cell r="AA1750" t="str">
            <v>R1</v>
          </cell>
          <cell r="AB1750">
            <v>0</v>
          </cell>
          <cell r="AC1750">
            <v>0</v>
          </cell>
          <cell r="AD1750">
            <v>1</v>
          </cell>
          <cell r="AE1750" t="str">
            <v>OMM</v>
          </cell>
          <cell r="AF1750">
            <v>58</v>
          </cell>
          <cell r="AG1750" t="str">
            <v>대경</v>
          </cell>
          <cell r="AH1750">
            <v>13</v>
          </cell>
          <cell r="AI1750">
            <v>13</v>
          </cell>
          <cell r="AJ1750" t="str">
            <v>M</v>
          </cell>
          <cell r="AK1750" t="str">
            <v>IN</v>
          </cell>
          <cell r="AL1750">
            <v>1</v>
          </cell>
          <cell r="AM1750">
            <v>218000</v>
          </cell>
          <cell r="AN1750">
            <v>41801</v>
          </cell>
          <cell r="AO1750">
            <v>44040.404040404042</v>
          </cell>
          <cell r="AP1750">
            <v>0</v>
          </cell>
          <cell r="AQ1750">
            <v>-44040.404040404042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</row>
        <row r="1751">
          <cell r="Z1751" t="str">
            <v>ELHJPF5502YE</v>
          </cell>
          <cell r="AA1751" t="str">
            <v>R1</v>
          </cell>
          <cell r="AB1751">
            <v>0</v>
          </cell>
          <cell r="AC1751">
            <v>0</v>
          </cell>
          <cell r="AD1751">
            <v>1</v>
          </cell>
          <cell r="AE1751" t="str">
            <v>OLL</v>
          </cell>
          <cell r="AF1751">
            <v>8</v>
          </cell>
          <cell r="AG1751" t="str">
            <v>대경</v>
          </cell>
          <cell r="AH1751">
            <v>13</v>
          </cell>
          <cell r="AI1751">
            <v>13</v>
          </cell>
          <cell r="AJ1751" t="str">
            <v>M</v>
          </cell>
          <cell r="AK1751" t="str">
            <v>IN</v>
          </cell>
          <cell r="AL1751">
            <v>1</v>
          </cell>
          <cell r="AM1751">
            <v>218000</v>
          </cell>
          <cell r="AN1751">
            <v>41801</v>
          </cell>
          <cell r="AO1751">
            <v>44040.404040404042</v>
          </cell>
          <cell r="AP1751">
            <v>0</v>
          </cell>
          <cell r="AQ1751">
            <v>-44040.404040404042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</row>
        <row r="1752">
          <cell r="Z1752" t="str">
            <v>ELHJPF5529OR</v>
          </cell>
          <cell r="AA1752" t="str">
            <v>R1</v>
          </cell>
          <cell r="AB1752">
            <v>0</v>
          </cell>
          <cell r="AC1752">
            <v>0</v>
          </cell>
          <cell r="AD1752">
            <v>1</v>
          </cell>
          <cell r="AE1752" t="str">
            <v>OXS</v>
          </cell>
          <cell r="AF1752">
            <v>88</v>
          </cell>
          <cell r="AG1752" t="str">
            <v>대경</v>
          </cell>
          <cell r="AH1752">
            <v>13</v>
          </cell>
          <cell r="AI1752">
            <v>13</v>
          </cell>
          <cell r="AJ1752" t="str">
            <v>M</v>
          </cell>
          <cell r="AK1752" t="str">
            <v>IN</v>
          </cell>
          <cell r="AL1752">
            <v>1</v>
          </cell>
          <cell r="AM1752">
            <v>218000</v>
          </cell>
          <cell r="AN1752">
            <v>41801</v>
          </cell>
          <cell r="AO1752">
            <v>44040.404040404042</v>
          </cell>
          <cell r="AP1752">
            <v>0</v>
          </cell>
          <cell r="AQ1752">
            <v>-44040.404040404042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</row>
        <row r="1753">
          <cell r="Z1753" t="str">
            <v>ELHJPF5529OR</v>
          </cell>
          <cell r="AA1753" t="str">
            <v>R1</v>
          </cell>
          <cell r="AB1753">
            <v>0</v>
          </cell>
          <cell r="AC1753">
            <v>0</v>
          </cell>
          <cell r="AD1753">
            <v>1</v>
          </cell>
          <cell r="AE1753" t="str">
            <v>OSS</v>
          </cell>
          <cell r="AF1753">
            <v>161</v>
          </cell>
          <cell r="AG1753" t="str">
            <v>대경</v>
          </cell>
          <cell r="AH1753">
            <v>13</v>
          </cell>
          <cell r="AI1753">
            <v>13</v>
          </cell>
          <cell r="AJ1753" t="str">
            <v>M</v>
          </cell>
          <cell r="AK1753" t="str">
            <v>IN</v>
          </cell>
          <cell r="AL1753">
            <v>1</v>
          </cell>
          <cell r="AM1753">
            <v>218000</v>
          </cell>
          <cell r="AN1753">
            <v>41801</v>
          </cell>
          <cell r="AO1753">
            <v>44040.404040404042</v>
          </cell>
          <cell r="AP1753">
            <v>0</v>
          </cell>
          <cell r="AQ1753">
            <v>-44040.404040404042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</row>
        <row r="1754">
          <cell r="Z1754" t="str">
            <v>ELHJPF5529OR</v>
          </cell>
          <cell r="AA1754" t="str">
            <v>R1</v>
          </cell>
          <cell r="AB1754">
            <v>0</v>
          </cell>
          <cell r="AC1754">
            <v>0</v>
          </cell>
          <cell r="AD1754">
            <v>1</v>
          </cell>
          <cell r="AE1754" t="str">
            <v>OMM</v>
          </cell>
          <cell r="AF1754">
            <v>111</v>
          </cell>
          <cell r="AG1754" t="str">
            <v>대경</v>
          </cell>
          <cell r="AH1754">
            <v>13</v>
          </cell>
          <cell r="AI1754">
            <v>13</v>
          </cell>
          <cell r="AJ1754" t="str">
            <v>M</v>
          </cell>
          <cell r="AK1754" t="str">
            <v>IN</v>
          </cell>
          <cell r="AL1754">
            <v>1</v>
          </cell>
          <cell r="AM1754">
            <v>218000</v>
          </cell>
          <cell r="AN1754">
            <v>41801</v>
          </cell>
          <cell r="AO1754">
            <v>44040.404040404042</v>
          </cell>
          <cell r="AP1754">
            <v>0</v>
          </cell>
          <cell r="AQ1754">
            <v>-44040.404040404042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</row>
        <row r="1755">
          <cell r="Z1755" t="str">
            <v>ELHJPF5529OR</v>
          </cell>
          <cell r="AA1755" t="str">
            <v>R1</v>
          </cell>
          <cell r="AB1755">
            <v>0</v>
          </cell>
          <cell r="AC1755">
            <v>0</v>
          </cell>
          <cell r="AD1755">
            <v>1</v>
          </cell>
          <cell r="AE1755" t="str">
            <v>OLL</v>
          </cell>
          <cell r="AF1755">
            <v>84</v>
          </cell>
          <cell r="AG1755" t="str">
            <v>대경</v>
          </cell>
          <cell r="AH1755">
            <v>13</v>
          </cell>
          <cell r="AI1755">
            <v>13</v>
          </cell>
          <cell r="AJ1755" t="str">
            <v>M</v>
          </cell>
          <cell r="AK1755" t="str">
            <v>IN</v>
          </cell>
          <cell r="AL1755">
            <v>1</v>
          </cell>
          <cell r="AM1755">
            <v>218000</v>
          </cell>
          <cell r="AN1755">
            <v>41801</v>
          </cell>
          <cell r="AO1755">
            <v>44040.404040404042</v>
          </cell>
          <cell r="AP1755">
            <v>0</v>
          </cell>
          <cell r="AQ1755">
            <v>-44040.404040404042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</row>
        <row r="1756">
          <cell r="Z1756" t="str">
            <v>ELHJPF5529PK</v>
          </cell>
          <cell r="AA1756" t="str">
            <v>R1</v>
          </cell>
          <cell r="AB1756">
            <v>0</v>
          </cell>
          <cell r="AC1756">
            <v>0</v>
          </cell>
          <cell r="AD1756">
            <v>1</v>
          </cell>
          <cell r="AE1756" t="str">
            <v>OXS</v>
          </cell>
          <cell r="AF1756">
            <v>39</v>
          </cell>
          <cell r="AG1756" t="str">
            <v>대경</v>
          </cell>
          <cell r="AH1756">
            <v>13</v>
          </cell>
          <cell r="AI1756">
            <v>13</v>
          </cell>
          <cell r="AJ1756" t="str">
            <v>M</v>
          </cell>
          <cell r="AK1756" t="str">
            <v>IN</v>
          </cell>
          <cell r="AL1756">
            <v>1</v>
          </cell>
          <cell r="AM1756">
            <v>218000</v>
          </cell>
          <cell r="AN1756">
            <v>41801</v>
          </cell>
          <cell r="AO1756">
            <v>44040.404040404042</v>
          </cell>
          <cell r="AP1756">
            <v>0</v>
          </cell>
          <cell r="AQ1756">
            <v>-44040.404040404042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</row>
        <row r="1757">
          <cell r="Z1757" t="str">
            <v>ELHJPF5529PK</v>
          </cell>
          <cell r="AA1757" t="str">
            <v>R1</v>
          </cell>
          <cell r="AB1757">
            <v>0</v>
          </cell>
          <cell r="AC1757">
            <v>0</v>
          </cell>
          <cell r="AD1757">
            <v>1</v>
          </cell>
          <cell r="AE1757" t="str">
            <v>OSS</v>
          </cell>
          <cell r="AF1757">
            <v>74</v>
          </cell>
          <cell r="AG1757" t="str">
            <v>대경</v>
          </cell>
          <cell r="AH1757">
            <v>13</v>
          </cell>
          <cell r="AI1757">
            <v>13</v>
          </cell>
          <cell r="AJ1757" t="str">
            <v>M</v>
          </cell>
          <cell r="AK1757" t="str">
            <v>IN</v>
          </cell>
          <cell r="AL1757">
            <v>1</v>
          </cell>
          <cell r="AM1757">
            <v>218000</v>
          </cell>
          <cell r="AN1757">
            <v>41801</v>
          </cell>
          <cell r="AO1757">
            <v>44040.404040404042</v>
          </cell>
          <cell r="AP1757">
            <v>0</v>
          </cell>
          <cell r="AQ1757">
            <v>-44040.404040404042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</row>
        <row r="1758">
          <cell r="Z1758" t="str">
            <v>ELHJPF5529PK</v>
          </cell>
          <cell r="AA1758" t="str">
            <v>R1</v>
          </cell>
          <cell r="AB1758">
            <v>0</v>
          </cell>
          <cell r="AC1758">
            <v>0</v>
          </cell>
          <cell r="AD1758">
            <v>1</v>
          </cell>
          <cell r="AE1758" t="str">
            <v>OMM</v>
          </cell>
          <cell r="AF1758">
            <v>70</v>
          </cell>
          <cell r="AG1758" t="str">
            <v>대경</v>
          </cell>
          <cell r="AH1758">
            <v>13</v>
          </cell>
          <cell r="AI1758">
            <v>13</v>
          </cell>
          <cell r="AJ1758" t="str">
            <v>M</v>
          </cell>
          <cell r="AK1758" t="str">
            <v>IN</v>
          </cell>
          <cell r="AL1758">
            <v>1</v>
          </cell>
          <cell r="AM1758">
            <v>218000</v>
          </cell>
          <cell r="AN1758">
            <v>41801</v>
          </cell>
          <cell r="AO1758">
            <v>44040.404040404042</v>
          </cell>
          <cell r="AP1758">
            <v>0</v>
          </cell>
          <cell r="AQ1758">
            <v>-44040.404040404042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</row>
        <row r="1759">
          <cell r="Z1759" t="str">
            <v>ELHJPF5529PK</v>
          </cell>
          <cell r="AA1759" t="str">
            <v>R1</v>
          </cell>
          <cell r="AB1759">
            <v>0</v>
          </cell>
          <cell r="AC1759">
            <v>0</v>
          </cell>
          <cell r="AD1759">
            <v>1</v>
          </cell>
          <cell r="AE1759" t="str">
            <v>OLL</v>
          </cell>
          <cell r="AF1759">
            <v>8</v>
          </cell>
          <cell r="AG1759" t="str">
            <v>대경</v>
          </cell>
          <cell r="AH1759">
            <v>13</v>
          </cell>
          <cell r="AI1759">
            <v>13</v>
          </cell>
          <cell r="AJ1759" t="str">
            <v>M</v>
          </cell>
          <cell r="AK1759" t="str">
            <v>IN</v>
          </cell>
          <cell r="AL1759">
            <v>1</v>
          </cell>
          <cell r="AM1759">
            <v>218000</v>
          </cell>
          <cell r="AN1759">
            <v>41801</v>
          </cell>
          <cell r="AO1759">
            <v>44040.404040404042</v>
          </cell>
          <cell r="AP1759">
            <v>0</v>
          </cell>
          <cell r="AQ1759">
            <v>-44040.404040404042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</row>
        <row r="1760">
          <cell r="Z1760" t="str">
            <v/>
          </cell>
          <cell r="AA1760" t="str">
            <v>R1</v>
          </cell>
          <cell r="AB1760">
            <v>9.0000000000000036</v>
          </cell>
          <cell r="AC1760">
            <v>0</v>
          </cell>
          <cell r="AD1760">
            <v>1</v>
          </cell>
          <cell r="AI1760" t="str">
            <v/>
          </cell>
          <cell r="AJ1760" t="str">
            <v>M</v>
          </cell>
          <cell r="AL1760" t="str">
            <v/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>
            <v>0</v>
          </cell>
        </row>
        <row r="1761">
          <cell r="Z1761" t="str">
            <v>ELHTHF5517BK</v>
          </cell>
          <cell r="AA1761" t="str">
            <v/>
          </cell>
          <cell r="AB1761">
            <v>0.2</v>
          </cell>
          <cell r="AC1761">
            <v>0</v>
          </cell>
          <cell r="AD1761">
            <v>1</v>
          </cell>
          <cell r="AE1761" t="str">
            <v>OXS</v>
          </cell>
          <cell r="AF1761">
            <v>110</v>
          </cell>
          <cell r="AG1761" t="str">
            <v>아트인드림</v>
          </cell>
          <cell r="AH1761">
            <v>19</v>
          </cell>
          <cell r="AI1761">
            <v>19</v>
          </cell>
          <cell r="AJ1761" t="str">
            <v>M</v>
          </cell>
          <cell r="AK1761" t="str">
            <v>KR</v>
          </cell>
          <cell r="AL1761">
            <v>2</v>
          </cell>
          <cell r="AM1761">
            <v>99000</v>
          </cell>
          <cell r="AN1761">
            <v>41803</v>
          </cell>
          <cell r="AO1761">
            <v>25000</v>
          </cell>
          <cell r="AP1761">
            <v>0</v>
          </cell>
          <cell r="AQ1761">
            <v>-25000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</row>
        <row r="1762">
          <cell r="Z1762" t="str">
            <v>ELHTHF5517BK</v>
          </cell>
          <cell r="AA1762" t="str">
            <v/>
          </cell>
          <cell r="AB1762">
            <v>0.2</v>
          </cell>
          <cell r="AC1762">
            <v>0</v>
          </cell>
          <cell r="AD1762">
            <v>1</v>
          </cell>
          <cell r="AE1762" t="str">
            <v>OSS</v>
          </cell>
          <cell r="AF1762">
            <v>141</v>
          </cell>
          <cell r="AG1762" t="str">
            <v>아트인드림</v>
          </cell>
          <cell r="AH1762">
            <v>19</v>
          </cell>
          <cell r="AI1762">
            <v>19</v>
          </cell>
          <cell r="AJ1762" t="str">
            <v>M</v>
          </cell>
          <cell r="AK1762" t="str">
            <v>KR</v>
          </cell>
          <cell r="AL1762">
            <v>2</v>
          </cell>
          <cell r="AM1762">
            <v>99000</v>
          </cell>
          <cell r="AN1762">
            <v>41803</v>
          </cell>
          <cell r="AO1762">
            <v>25000</v>
          </cell>
          <cell r="AP1762">
            <v>0</v>
          </cell>
          <cell r="AQ1762">
            <v>-25000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</row>
        <row r="1763">
          <cell r="Z1763" t="str">
            <v>ELHTHF5517BK</v>
          </cell>
          <cell r="AA1763" t="str">
            <v/>
          </cell>
          <cell r="AB1763">
            <v>0.2</v>
          </cell>
          <cell r="AC1763">
            <v>0</v>
          </cell>
          <cell r="AD1763">
            <v>1</v>
          </cell>
          <cell r="AE1763" t="str">
            <v>OMM</v>
          </cell>
          <cell r="AF1763">
            <v>70</v>
          </cell>
          <cell r="AG1763" t="str">
            <v>아트인드림</v>
          </cell>
          <cell r="AH1763">
            <v>19</v>
          </cell>
          <cell r="AI1763">
            <v>19</v>
          </cell>
          <cell r="AJ1763" t="str">
            <v>M</v>
          </cell>
          <cell r="AK1763" t="str">
            <v>KR</v>
          </cell>
          <cell r="AL1763">
            <v>2</v>
          </cell>
          <cell r="AM1763">
            <v>99000</v>
          </cell>
          <cell r="AN1763">
            <v>41803</v>
          </cell>
          <cell r="AO1763">
            <v>25000</v>
          </cell>
          <cell r="AP1763">
            <v>0</v>
          </cell>
          <cell r="AQ1763">
            <v>-25000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</row>
        <row r="1764">
          <cell r="Z1764" t="str">
            <v>ELHTHF5517BK</v>
          </cell>
          <cell r="AA1764" t="str">
            <v/>
          </cell>
          <cell r="AB1764">
            <v>0.2</v>
          </cell>
          <cell r="AC1764">
            <v>0</v>
          </cell>
          <cell r="AD1764">
            <v>1</v>
          </cell>
          <cell r="AE1764" t="str">
            <v>OLL</v>
          </cell>
          <cell r="AF1764">
            <v>55</v>
          </cell>
          <cell r="AG1764" t="str">
            <v>아트인드림</v>
          </cell>
          <cell r="AH1764">
            <v>19</v>
          </cell>
          <cell r="AI1764">
            <v>19</v>
          </cell>
          <cell r="AJ1764" t="str">
            <v>M</v>
          </cell>
          <cell r="AK1764" t="str">
            <v>KR</v>
          </cell>
          <cell r="AL1764">
            <v>2</v>
          </cell>
          <cell r="AM1764">
            <v>99000</v>
          </cell>
          <cell r="AN1764">
            <v>41803</v>
          </cell>
          <cell r="AO1764">
            <v>25000</v>
          </cell>
          <cell r="AP1764">
            <v>0</v>
          </cell>
          <cell r="AQ1764">
            <v>-25000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</row>
        <row r="1765">
          <cell r="Z1765" t="str">
            <v>ELHTHF5517BK</v>
          </cell>
          <cell r="AA1765" t="str">
            <v/>
          </cell>
          <cell r="AB1765">
            <v>0.2</v>
          </cell>
          <cell r="AC1765">
            <v>0</v>
          </cell>
          <cell r="AD1765">
            <v>1</v>
          </cell>
          <cell r="AE1765" t="str">
            <v>OXL</v>
          </cell>
          <cell r="AF1765">
            <v>29</v>
          </cell>
          <cell r="AG1765" t="str">
            <v>아트인드림</v>
          </cell>
          <cell r="AH1765">
            <v>19</v>
          </cell>
          <cell r="AI1765">
            <v>19</v>
          </cell>
          <cell r="AJ1765" t="str">
            <v>M</v>
          </cell>
          <cell r="AK1765" t="str">
            <v>KR</v>
          </cell>
          <cell r="AL1765">
            <v>2</v>
          </cell>
          <cell r="AM1765">
            <v>99000</v>
          </cell>
          <cell r="AN1765">
            <v>41803</v>
          </cell>
          <cell r="AO1765">
            <v>25000</v>
          </cell>
          <cell r="AP1765">
            <v>0</v>
          </cell>
          <cell r="AQ1765">
            <v>-25000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</row>
        <row r="1766">
          <cell r="Z1766" t="str">
            <v>ELHTHF5517RE</v>
          </cell>
          <cell r="AA1766" t="str">
            <v/>
          </cell>
          <cell r="AB1766">
            <v>0.2</v>
          </cell>
          <cell r="AC1766">
            <v>0</v>
          </cell>
          <cell r="AD1766">
            <v>1</v>
          </cell>
          <cell r="AE1766" t="str">
            <v>OXS</v>
          </cell>
          <cell r="AF1766">
            <v>109</v>
          </cell>
          <cell r="AG1766" t="str">
            <v>아트인드림</v>
          </cell>
          <cell r="AH1766">
            <v>19</v>
          </cell>
          <cell r="AI1766">
            <v>19</v>
          </cell>
          <cell r="AJ1766" t="str">
            <v>M</v>
          </cell>
          <cell r="AK1766" t="str">
            <v>KR</v>
          </cell>
          <cell r="AL1766">
            <v>2</v>
          </cell>
          <cell r="AM1766">
            <v>99000</v>
          </cell>
          <cell r="AN1766">
            <v>41803</v>
          </cell>
          <cell r="AO1766">
            <v>25000</v>
          </cell>
          <cell r="AP1766">
            <v>0</v>
          </cell>
          <cell r="AQ1766">
            <v>-25000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</row>
        <row r="1767">
          <cell r="Z1767" t="str">
            <v>ELHTHF5517RE</v>
          </cell>
          <cell r="AA1767" t="str">
            <v/>
          </cell>
          <cell r="AB1767">
            <v>0.2</v>
          </cell>
          <cell r="AC1767">
            <v>0</v>
          </cell>
          <cell r="AD1767">
            <v>1</v>
          </cell>
          <cell r="AE1767" t="str">
            <v>OSS</v>
          </cell>
          <cell r="AF1767">
            <v>175</v>
          </cell>
          <cell r="AG1767" t="str">
            <v>아트인드림</v>
          </cell>
          <cell r="AH1767">
            <v>19</v>
          </cell>
          <cell r="AI1767">
            <v>19</v>
          </cell>
          <cell r="AJ1767" t="str">
            <v>M</v>
          </cell>
          <cell r="AK1767" t="str">
            <v>KR</v>
          </cell>
          <cell r="AL1767">
            <v>2</v>
          </cell>
          <cell r="AM1767">
            <v>99000</v>
          </cell>
          <cell r="AN1767">
            <v>41803</v>
          </cell>
          <cell r="AO1767">
            <v>25000</v>
          </cell>
          <cell r="AP1767">
            <v>0</v>
          </cell>
          <cell r="AQ1767">
            <v>-25000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</row>
        <row r="1768">
          <cell r="Z1768" t="str">
            <v>ELHTHF5517RE</v>
          </cell>
          <cell r="AA1768" t="str">
            <v/>
          </cell>
          <cell r="AB1768">
            <v>0.2</v>
          </cell>
          <cell r="AC1768">
            <v>0</v>
          </cell>
          <cell r="AD1768">
            <v>1</v>
          </cell>
          <cell r="AE1768" t="str">
            <v>OMM</v>
          </cell>
          <cell r="AF1768">
            <v>124</v>
          </cell>
          <cell r="AG1768" t="str">
            <v>아트인드림</v>
          </cell>
          <cell r="AH1768">
            <v>19</v>
          </cell>
          <cell r="AI1768">
            <v>19</v>
          </cell>
          <cell r="AJ1768" t="str">
            <v>M</v>
          </cell>
          <cell r="AK1768" t="str">
            <v>KR</v>
          </cell>
          <cell r="AL1768">
            <v>2</v>
          </cell>
          <cell r="AM1768">
            <v>99000</v>
          </cell>
          <cell r="AN1768">
            <v>41803</v>
          </cell>
          <cell r="AO1768">
            <v>25000</v>
          </cell>
          <cell r="AP1768">
            <v>0</v>
          </cell>
          <cell r="AQ1768">
            <v>-25000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</row>
        <row r="1769">
          <cell r="Z1769" t="str">
            <v>ELHTHF5517RE</v>
          </cell>
          <cell r="AA1769" t="str">
            <v/>
          </cell>
          <cell r="AB1769">
            <v>0.2</v>
          </cell>
          <cell r="AC1769">
            <v>0</v>
          </cell>
          <cell r="AD1769">
            <v>1</v>
          </cell>
          <cell r="AE1769" t="str">
            <v>OLL</v>
          </cell>
          <cell r="AF1769">
            <v>122</v>
          </cell>
          <cell r="AG1769" t="str">
            <v>아트인드림</v>
          </cell>
          <cell r="AH1769">
            <v>19</v>
          </cell>
          <cell r="AI1769">
            <v>19</v>
          </cell>
          <cell r="AJ1769" t="str">
            <v>M</v>
          </cell>
          <cell r="AK1769" t="str">
            <v>KR</v>
          </cell>
          <cell r="AL1769">
            <v>2</v>
          </cell>
          <cell r="AM1769">
            <v>99000</v>
          </cell>
          <cell r="AN1769">
            <v>41803</v>
          </cell>
          <cell r="AO1769">
            <v>25000</v>
          </cell>
          <cell r="AP1769">
            <v>0</v>
          </cell>
          <cell r="AQ1769">
            <v>-25000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</row>
        <row r="1770">
          <cell r="Z1770" t="str">
            <v>ELHTHF5517RE</v>
          </cell>
          <cell r="AA1770" t="str">
            <v/>
          </cell>
          <cell r="AB1770">
            <v>0.2</v>
          </cell>
          <cell r="AC1770">
            <v>0</v>
          </cell>
          <cell r="AD1770">
            <v>1</v>
          </cell>
          <cell r="AE1770" t="str">
            <v>OXL</v>
          </cell>
          <cell r="AF1770">
            <v>98</v>
          </cell>
          <cell r="AG1770" t="str">
            <v>아트인드림</v>
          </cell>
          <cell r="AH1770">
            <v>19</v>
          </cell>
          <cell r="AI1770">
            <v>19</v>
          </cell>
          <cell r="AJ1770" t="str">
            <v>M</v>
          </cell>
          <cell r="AK1770" t="str">
            <v>KR</v>
          </cell>
          <cell r="AL1770">
            <v>2</v>
          </cell>
          <cell r="AM1770">
            <v>99000</v>
          </cell>
          <cell r="AN1770">
            <v>41803</v>
          </cell>
          <cell r="AO1770">
            <v>25000</v>
          </cell>
          <cell r="AP1770">
            <v>0</v>
          </cell>
          <cell r="AQ1770">
            <v>-25000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</row>
        <row r="1771">
          <cell r="Z1771" t="str">
            <v>ELHTHF5518YE</v>
          </cell>
          <cell r="AA1771" t="str">
            <v/>
          </cell>
          <cell r="AB1771">
            <v>0.2</v>
          </cell>
          <cell r="AC1771">
            <v>0</v>
          </cell>
          <cell r="AD1771">
            <v>1</v>
          </cell>
          <cell r="AE1771" t="str">
            <v>OXS</v>
          </cell>
          <cell r="AF1771">
            <v>151</v>
          </cell>
          <cell r="AG1771" t="str">
            <v>아트인드림</v>
          </cell>
          <cell r="AH1771">
            <v>19</v>
          </cell>
          <cell r="AI1771">
            <v>19</v>
          </cell>
          <cell r="AJ1771" t="str">
            <v>M</v>
          </cell>
          <cell r="AK1771" t="str">
            <v>KR</v>
          </cell>
          <cell r="AL1771">
            <v>2</v>
          </cell>
          <cell r="AM1771">
            <v>99000</v>
          </cell>
          <cell r="AN1771">
            <v>41803</v>
          </cell>
          <cell r="AO1771">
            <v>25000</v>
          </cell>
          <cell r="AP1771">
            <v>0</v>
          </cell>
          <cell r="AQ1771">
            <v>-25000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</row>
        <row r="1772">
          <cell r="Z1772" t="str">
            <v>ELHTHF5518YE</v>
          </cell>
          <cell r="AA1772" t="str">
            <v/>
          </cell>
          <cell r="AB1772">
            <v>0.2</v>
          </cell>
          <cell r="AC1772">
            <v>0</v>
          </cell>
          <cell r="AD1772">
            <v>1</v>
          </cell>
          <cell r="AE1772" t="str">
            <v>OSS</v>
          </cell>
          <cell r="AF1772">
            <v>220</v>
          </cell>
          <cell r="AG1772" t="str">
            <v>아트인드림</v>
          </cell>
          <cell r="AH1772">
            <v>19</v>
          </cell>
          <cell r="AI1772">
            <v>19</v>
          </cell>
          <cell r="AJ1772" t="str">
            <v>M</v>
          </cell>
          <cell r="AK1772" t="str">
            <v>KR</v>
          </cell>
          <cell r="AL1772">
            <v>2</v>
          </cell>
          <cell r="AM1772">
            <v>99000</v>
          </cell>
          <cell r="AN1772">
            <v>41803</v>
          </cell>
          <cell r="AO1772">
            <v>25000</v>
          </cell>
          <cell r="AP1772">
            <v>0</v>
          </cell>
          <cell r="AQ1772">
            <v>-25000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</row>
        <row r="1773">
          <cell r="Z1773" t="str">
            <v>ELHTHF5518YE</v>
          </cell>
          <cell r="AA1773" t="str">
            <v/>
          </cell>
          <cell r="AB1773">
            <v>0.2</v>
          </cell>
          <cell r="AC1773">
            <v>0</v>
          </cell>
          <cell r="AD1773">
            <v>1</v>
          </cell>
          <cell r="AE1773" t="str">
            <v>OMM</v>
          </cell>
          <cell r="AF1773">
            <v>160</v>
          </cell>
          <cell r="AG1773" t="str">
            <v>아트인드림</v>
          </cell>
          <cell r="AH1773">
            <v>19</v>
          </cell>
          <cell r="AI1773">
            <v>19</v>
          </cell>
          <cell r="AJ1773" t="str">
            <v>M</v>
          </cell>
          <cell r="AK1773" t="str">
            <v>KR</v>
          </cell>
          <cell r="AL1773">
            <v>2</v>
          </cell>
          <cell r="AM1773">
            <v>99000</v>
          </cell>
          <cell r="AN1773">
            <v>41803</v>
          </cell>
          <cell r="AO1773">
            <v>25000</v>
          </cell>
          <cell r="AP1773">
            <v>0</v>
          </cell>
          <cell r="AQ1773">
            <v>-25000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</row>
        <row r="1774">
          <cell r="Z1774" t="str">
            <v>ELHTHF5518YE</v>
          </cell>
          <cell r="AA1774" t="str">
            <v/>
          </cell>
          <cell r="AB1774">
            <v>0.2</v>
          </cell>
          <cell r="AC1774">
            <v>0</v>
          </cell>
          <cell r="AD1774">
            <v>1</v>
          </cell>
          <cell r="AE1774" t="str">
            <v>OLL</v>
          </cell>
          <cell r="AF1774">
            <v>165</v>
          </cell>
          <cell r="AG1774" t="str">
            <v>아트인드림</v>
          </cell>
          <cell r="AH1774">
            <v>19</v>
          </cell>
          <cell r="AI1774">
            <v>19</v>
          </cell>
          <cell r="AJ1774" t="str">
            <v>M</v>
          </cell>
          <cell r="AK1774" t="str">
            <v>KR</v>
          </cell>
          <cell r="AL1774">
            <v>2</v>
          </cell>
          <cell r="AM1774">
            <v>99000</v>
          </cell>
          <cell r="AN1774">
            <v>41803</v>
          </cell>
          <cell r="AO1774">
            <v>25000</v>
          </cell>
          <cell r="AP1774">
            <v>0</v>
          </cell>
          <cell r="AQ1774">
            <v>-25000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</row>
        <row r="1775">
          <cell r="Z1775" t="str">
            <v>ELHTHF5518YE</v>
          </cell>
          <cell r="AA1775" t="str">
            <v/>
          </cell>
          <cell r="AB1775">
            <v>0.2</v>
          </cell>
          <cell r="AC1775">
            <v>0</v>
          </cell>
          <cell r="AD1775">
            <v>1</v>
          </cell>
          <cell r="AE1775" t="str">
            <v>OXL</v>
          </cell>
          <cell r="AF1775">
            <v>116</v>
          </cell>
          <cell r="AG1775" t="str">
            <v>아트인드림</v>
          </cell>
          <cell r="AH1775">
            <v>19</v>
          </cell>
          <cell r="AI1775">
            <v>19</v>
          </cell>
          <cell r="AJ1775" t="str">
            <v>M</v>
          </cell>
          <cell r="AK1775" t="str">
            <v>KR</v>
          </cell>
          <cell r="AL1775">
            <v>2</v>
          </cell>
          <cell r="AM1775">
            <v>99000</v>
          </cell>
          <cell r="AN1775">
            <v>41803</v>
          </cell>
          <cell r="AO1775">
            <v>25000</v>
          </cell>
          <cell r="AP1775">
            <v>0</v>
          </cell>
          <cell r="AQ1775">
            <v>-25000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</row>
        <row r="1776">
          <cell r="Z1776" t="str">
            <v>ELHTLF5526BK</v>
          </cell>
          <cell r="AA1776" t="str">
            <v/>
          </cell>
          <cell r="AB1776">
            <v>0.2</v>
          </cell>
          <cell r="AC1776">
            <v>0</v>
          </cell>
          <cell r="AD1776">
            <v>1</v>
          </cell>
          <cell r="AE1776" t="str">
            <v>OXS</v>
          </cell>
          <cell r="AF1776">
            <v>58</v>
          </cell>
          <cell r="AG1776" t="str">
            <v>아트인드림</v>
          </cell>
          <cell r="AH1776">
            <v>19</v>
          </cell>
          <cell r="AI1776">
            <v>19</v>
          </cell>
          <cell r="AJ1776" t="str">
            <v>M</v>
          </cell>
          <cell r="AK1776" t="str">
            <v>KR</v>
          </cell>
          <cell r="AL1776">
            <v>2</v>
          </cell>
          <cell r="AM1776">
            <v>79000</v>
          </cell>
          <cell r="AN1776">
            <v>41803</v>
          </cell>
          <cell r="AO1776">
            <v>19949.494949494947</v>
          </cell>
          <cell r="AP1776">
            <v>0</v>
          </cell>
          <cell r="AQ1776">
            <v>-19949.494949494947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</row>
        <row r="1777">
          <cell r="Z1777" t="str">
            <v>ELHTLF5526BK</v>
          </cell>
          <cell r="AA1777" t="str">
            <v/>
          </cell>
          <cell r="AB1777">
            <v>0.2</v>
          </cell>
          <cell r="AC1777">
            <v>0</v>
          </cell>
          <cell r="AD1777">
            <v>1</v>
          </cell>
          <cell r="AE1777" t="str">
            <v>OSS</v>
          </cell>
          <cell r="AF1777">
            <v>112</v>
          </cell>
          <cell r="AG1777" t="str">
            <v>아트인드림</v>
          </cell>
          <cell r="AH1777">
            <v>19</v>
          </cell>
          <cell r="AI1777">
            <v>19</v>
          </cell>
          <cell r="AJ1777" t="str">
            <v>M</v>
          </cell>
          <cell r="AK1777" t="str">
            <v>KR</v>
          </cell>
          <cell r="AL1777">
            <v>2</v>
          </cell>
          <cell r="AM1777">
            <v>79000</v>
          </cell>
          <cell r="AN1777">
            <v>41803</v>
          </cell>
          <cell r="AO1777">
            <v>19949.494949494947</v>
          </cell>
          <cell r="AP1777">
            <v>0</v>
          </cell>
          <cell r="AQ1777">
            <v>-19949.494949494947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</row>
        <row r="1778">
          <cell r="Z1778" t="str">
            <v>ELHTLF5526BK</v>
          </cell>
          <cell r="AA1778" t="str">
            <v/>
          </cell>
          <cell r="AB1778">
            <v>0.2</v>
          </cell>
          <cell r="AC1778">
            <v>0</v>
          </cell>
          <cell r="AD1778">
            <v>1</v>
          </cell>
          <cell r="AE1778" t="str">
            <v>OMM</v>
          </cell>
          <cell r="AF1778">
            <v>108</v>
          </cell>
          <cell r="AG1778" t="str">
            <v>아트인드림</v>
          </cell>
          <cell r="AH1778">
            <v>19</v>
          </cell>
          <cell r="AI1778">
            <v>19</v>
          </cell>
          <cell r="AJ1778" t="str">
            <v>M</v>
          </cell>
          <cell r="AK1778" t="str">
            <v>KR</v>
          </cell>
          <cell r="AL1778">
            <v>2</v>
          </cell>
          <cell r="AM1778">
            <v>79000</v>
          </cell>
          <cell r="AN1778">
            <v>41803</v>
          </cell>
          <cell r="AO1778">
            <v>19949.494949494947</v>
          </cell>
          <cell r="AP1778">
            <v>0</v>
          </cell>
          <cell r="AQ1778">
            <v>-19949.494949494947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</row>
        <row r="1779">
          <cell r="Z1779" t="str">
            <v>ELHTLF5526BK</v>
          </cell>
          <cell r="AA1779" t="str">
            <v/>
          </cell>
          <cell r="AB1779">
            <v>0.2</v>
          </cell>
          <cell r="AC1779">
            <v>0</v>
          </cell>
          <cell r="AD1779">
            <v>1</v>
          </cell>
          <cell r="AE1779" t="str">
            <v>OLL</v>
          </cell>
          <cell r="AF1779">
            <v>54</v>
          </cell>
          <cell r="AG1779" t="str">
            <v>아트인드림</v>
          </cell>
          <cell r="AH1779">
            <v>19</v>
          </cell>
          <cell r="AI1779">
            <v>19</v>
          </cell>
          <cell r="AJ1779" t="str">
            <v>M</v>
          </cell>
          <cell r="AK1779" t="str">
            <v>KR</v>
          </cell>
          <cell r="AL1779">
            <v>2</v>
          </cell>
          <cell r="AM1779">
            <v>79000</v>
          </cell>
          <cell r="AN1779">
            <v>41803</v>
          </cell>
          <cell r="AO1779">
            <v>19949.494949494947</v>
          </cell>
          <cell r="AP1779">
            <v>0</v>
          </cell>
          <cell r="AQ1779">
            <v>-19949.494949494947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</row>
        <row r="1780">
          <cell r="Z1780" t="str">
            <v>ELHTLF5526BK</v>
          </cell>
          <cell r="AA1780" t="str">
            <v/>
          </cell>
          <cell r="AB1780">
            <v>0.2</v>
          </cell>
          <cell r="AC1780">
            <v>0</v>
          </cell>
          <cell r="AD1780">
            <v>1</v>
          </cell>
          <cell r="AE1780" t="str">
            <v>OXL</v>
          </cell>
          <cell r="AF1780">
            <v>55</v>
          </cell>
          <cell r="AG1780" t="str">
            <v>아트인드림</v>
          </cell>
          <cell r="AH1780">
            <v>19</v>
          </cell>
          <cell r="AI1780">
            <v>19</v>
          </cell>
          <cell r="AJ1780" t="str">
            <v>M</v>
          </cell>
          <cell r="AK1780" t="str">
            <v>KR</v>
          </cell>
          <cell r="AL1780">
            <v>2</v>
          </cell>
          <cell r="AM1780">
            <v>79000</v>
          </cell>
          <cell r="AN1780">
            <v>41803</v>
          </cell>
          <cell r="AO1780">
            <v>19949.494949494947</v>
          </cell>
          <cell r="AP1780">
            <v>0</v>
          </cell>
          <cell r="AQ1780">
            <v>-19949.494949494947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</row>
        <row r="1781">
          <cell r="Z1781" t="str">
            <v/>
          </cell>
          <cell r="AA1781" t="str">
            <v>R1</v>
          </cell>
          <cell r="AB1781">
            <v>4.0000000000000009</v>
          </cell>
          <cell r="AC1781">
            <v>0</v>
          </cell>
          <cell r="AD1781">
            <v>1</v>
          </cell>
          <cell r="AI1781" t="str">
            <v/>
          </cell>
          <cell r="AJ1781" t="str">
            <v>M</v>
          </cell>
          <cell r="AL1781" t="str">
            <v/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>
            <v>0</v>
          </cell>
        </row>
        <row r="1782">
          <cell r="Z1782" t="str">
            <v>PNHTHF5505BK</v>
          </cell>
          <cell r="AA1782" t="str">
            <v/>
          </cell>
          <cell r="AB1782">
            <v>0.2</v>
          </cell>
          <cell r="AC1782">
            <v>0</v>
          </cell>
          <cell r="AD1782">
            <v>1</v>
          </cell>
          <cell r="AE1782" t="str">
            <v>OXS</v>
          </cell>
          <cell r="AF1782">
            <v>192</v>
          </cell>
          <cell r="AG1782" t="str">
            <v>아트인드림</v>
          </cell>
          <cell r="AH1782">
            <v>20</v>
          </cell>
          <cell r="AI1782">
            <v>20</v>
          </cell>
          <cell r="AJ1782" t="str">
            <v>M</v>
          </cell>
          <cell r="AK1782" t="str">
            <v>KR</v>
          </cell>
          <cell r="AL1782">
            <v>2</v>
          </cell>
          <cell r="AM1782">
            <v>99000</v>
          </cell>
          <cell r="AN1782">
            <v>41821</v>
          </cell>
          <cell r="AO1782">
            <v>25000</v>
          </cell>
          <cell r="AP1782">
            <v>0</v>
          </cell>
          <cell r="AQ1782">
            <v>-25000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</row>
        <row r="1783">
          <cell r="Z1783" t="str">
            <v>PNHTHF5505BK</v>
          </cell>
          <cell r="AA1783" t="str">
            <v/>
          </cell>
          <cell r="AB1783">
            <v>0.2</v>
          </cell>
          <cell r="AC1783">
            <v>0</v>
          </cell>
          <cell r="AD1783">
            <v>1</v>
          </cell>
          <cell r="AE1783" t="str">
            <v>OSS</v>
          </cell>
          <cell r="AF1783">
            <v>341</v>
          </cell>
          <cell r="AG1783" t="str">
            <v>아트인드림</v>
          </cell>
          <cell r="AH1783">
            <v>20</v>
          </cell>
          <cell r="AI1783">
            <v>20</v>
          </cell>
          <cell r="AJ1783" t="str">
            <v>M</v>
          </cell>
          <cell r="AK1783" t="str">
            <v>KR</v>
          </cell>
          <cell r="AL1783">
            <v>2</v>
          </cell>
          <cell r="AM1783">
            <v>99000</v>
          </cell>
          <cell r="AN1783">
            <v>41821</v>
          </cell>
          <cell r="AO1783">
            <v>25000</v>
          </cell>
          <cell r="AP1783">
            <v>0</v>
          </cell>
          <cell r="AQ1783">
            <v>-25000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</row>
        <row r="1784">
          <cell r="Z1784" t="str">
            <v>PNHTHF5505BK</v>
          </cell>
          <cell r="AA1784" t="str">
            <v/>
          </cell>
          <cell r="AB1784">
            <v>0.2</v>
          </cell>
          <cell r="AC1784">
            <v>0</v>
          </cell>
          <cell r="AD1784">
            <v>1</v>
          </cell>
          <cell r="AE1784" t="str">
            <v>OMM</v>
          </cell>
          <cell r="AF1784">
            <v>200</v>
          </cell>
          <cell r="AG1784" t="str">
            <v>아트인드림</v>
          </cell>
          <cell r="AH1784">
            <v>20</v>
          </cell>
          <cell r="AI1784">
            <v>20</v>
          </cell>
          <cell r="AJ1784" t="str">
            <v>M</v>
          </cell>
          <cell r="AK1784" t="str">
            <v>KR</v>
          </cell>
          <cell r="AL1784">
            <v>2</v>
          </cell>
          <cell r="AM1784">
            <v>99000</v>
          </cell>
          <cell r="AN1784">
            <v>41821</v>
          </cell>
          <cell r="AO1784">
            <v>25000</v>
          </cell>
          <cell r="AP1784">
            <v>0</v>
          </cell>
          <cell r="AQ1784">
            <v>-25000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</row>
        <row r="1785">
          <cell r="Z1785" t="str">
            <v>PNHTHF5505BK</v>
          </cell>
          <cell r="AA1785" t="str">
            <v/>
          </cell>
          <cell r="AB1785">
            <v>0.2</v>
          </cell>
          <cell r="AC1785">
            <v>0</v>
          </cell>
          <cell r="AD1785">
            <v>1</v>
          </cell>
          <cell r="AE1785" t="str">
            <v>OLL</v>
          </cell>
          <cell r="AF1785">
            <v>158</v>
          </cell>
          <cell r="AG1785" t="str">
            <v>아트인드림</v>
          </cell>
          <cell r="AH1785">
            <v>20</v>
          </cell>
          <cell r="AI1785">
            <v>20</v>
          </cell>
          <cell r="AJ1785" t="str">
            <v>M</v>
          </cell>
          <cell r="AK1785" t="str">
            <v>KR</v>
          </cell>
          <cell r="AL1785">
            <v>2</v>
          </cell>
          <cell r="AM1785">
            <v>99000</v>
          </cell>
          <cell r="AN1785">
            <v>41821</v>
          </cell>
          <cell r="AO1785">
            <v>25000</v>
          </cell>
          <cell r="AP1785">
            <v>0</v>
          </cell>
          <cell r="AQ1785">
            <v>-25000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</row>
        <row r="1786">
          <cell r="Z1786" t="str">
            <v>PNHTHF5505BK</v>
          </cell>
          <cell r="AA1786" t="str">
            <v/>
          </cell>
          <cell r="AB1786">
            <v>0.2</v>
          </cell>
          <cell r="AC1786">
            <v>0</v>
          </cell>
          <cell r="AD1786">
            <v>1</v>
          </cell>
          <cell r="AE1786" t="str">
            <v>OXL</v>
          </cell>
          <cell r="AF1786">
            <v>144</v>
          </cell>
          <cell r="AG1786" t="str">
            <v>아트인드림</v>
          </cell>
          <cell r="AH1786">
            <v>20</v>
          </cell>
          <cell r="AI1786">
            <v>20</v>
          </cell>
          <cell r="AJ1786" t="str">
            <v>M</v>
          </cell>
          <cell r="AK1786" t="str">
            <v>KR</v>
          </cell>
          <cell r="AL1786">
            <v>2</v>
          </cell>
          <cell r="AM1786">
            <v>99000</v>
          </cell>
          <cell r="AN1786">
            <v>41821</v>
          </cell>
          <cell r="AO1786">
            <v>25000</v>
          </cell>
          <cell r="AP1786">
            <v>0</v>
          </cell>
          <cell r="AQ1786">
            <v>-25000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</row>
        <row r="1787">
          <cell r="Z1787" t="str">
            <v/>
          </cell>
          <cell r="AA1787" t="str">
            <v>R1</v>
          </cell>
          <cell r="AB1787">
            <v>1</v>
          </cell>
          <cell r="AC1787">
            <v>0</v>
          </cell>
          <cell r="AD1787">
            <v>1</v>
          </cell>
          <cell r="AI1787" t="str">
            <v/>
          </cell>
          <cell r="AJ1787" t="str">
            <v>M</v>
          </cell>
          <cell r="AL1787" t="str">
            <v/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 t="str">
            <v/>
          </cell>
          <cell r="AU1787">
            <v>0</v>
          </cell>
          <cell r="AV1787">
            <v>0</v>
          </cell>
          <cell r="AW1787">
            <v>0</v>
          </cell>
        </row>
        <row r="1788">
          <cell r="Z1788" t="str">
            <v>BRHERF5504WH</v>
          </cell>
          <cell r="AA1788" t="str">
            <v>R1</v>
          </cell>
          <cell r="AB1788">
            <v>0</v>
          </cell>
          <cell r="AC1788">
            <v>0</v>
          </cell>
          <cell r="AD1788">
            <v>1</v>
          </cell>
          <cell r="AE1788" t="str">
            <v>OSM</v>
          </cell>
          <cell r="AF1788">
            <v>120</v>
          </cell>
          <cell r="AG1788" t="str">
            <v>동일모자</v>
          </cell>
          <cell r="AH1788">
            <v>37</v>
          </cell>
          <cell r="AI1788">
            <v>37</v>
          </cell>
          <cell r="AJ1788" t="str">
            <v>M</v>
          </cell>
          <cell r="AK1788" t="str">
            <v>CN</v>
          </cell>
          <cell r="AL1788">
            <v>1</v>
          </cell>
          <cell r="AM1788">
            <v>55000</v>
          </cell>
          <cell r="AN1788">
            <v>41971</v>
          </cell>
          <cell r="AO1788">
            <v>8333.3333333333321</v>
          </cell>
          <cell r="AP1788">
            <v>0</v>
          </cell>
          <cell r="AQ1788">
            <v>-8333.3333333333321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</row>
        <row r="1789">
          <cell r="Z1789" t="str">
            <v>BRHERF5504WH</v>
          </cell>
          <cell r="AA1789" t="str">
            <v>R1</v>
          </cell>
          <cell r="AB1789">
            <v>0</v>
          </cell>
          <cell r="AC1789">
            <v>0</v>
          </cell>
          <cell r="AD1789">
            <v>1</v>
          </cell>
          <cell r="AE1789" t="str">
            <v>OML</v>
          </cell>
          <cell r="AF1789">
            <v>50</v>
          </cell>
          <cell r="AG1789" t="str">
            <v>동일모자</v>
          </cell>
          <cell r="AH1789">
            <v>37</v>
          </cell>
          <cell r="AI1789">
            <v>37</v>
          </cell>
          <cell r="AJ1789" t="str">
            <v>M</v>
          </cell>
          <cell r="AK1789" t="str">
            <v>CN</v>
          </cell>
          <cell r="AL1789">
            <v>1</v>
          </cell>
          <cell r="AM1789">
            <v>55000</v>
          </cell>
          <cell r="AN1789">
            <v>41971</v>
          </cell>
          <cell r="AO1789">
            <v>8333.3333333333321</v>
          </cell>
          <cell r="AP1789">
            <v>0</v>
          </cell>
          <cell r="AQ1789">
            <v>-8333.3333333333321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</row>
        <row r="1790">
          <cell r="Z1790" t="str">
            <v/>
          </cell>
          <cell r="AA1790" t="str">
            <v>R1</v>
          </cell>
          <cell r="AB1790">
            <v>0</v>
          </cell>
          <cell r="AC1790">
            <v>0</v>
          </cell>
          <cell r="AD1790">
            <v>1</v>
          </cell>
          <cell r="AI1790" t="str">
            <v/>
          </cell>
          <cell r="AJ1790" t="str">
            <v>M</v>
          </cell>
          <cell r="AL1790" t="str">
            <v/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>
            <v>0</v>
          </cell>
        </row>
        <row r="1791">
          <cell r="Z1791" t="str">
            <v>DPHEBF5508PK</v>
          </cell>
          <cell r="AA1791" t="str">
            <v/>
          </cell>
          <cell r="AB1791">
            <v>1</v>
          </cell>
          <cell r="AC1791">
            <v>0</v>
          </cell>
          <cell r="AD1791">
            <v>1</v>
          </cell>
          <cell r="AE1791" t="str">
            <v>FRE</v>
          </cell>
          <cell r="AF1791">
            <v>250</v>
          </cell>
          <cell r="AG1791" t="str">
            <v>FOREMOST</v>
          </cell>
          <cell r="AH1791">
            <v>50</v>
          </cell>
          <cell r="AI1791">
            <v>50</v>
          </cell>
          <cell r="AJ1791" t="str">
            <v>M</v>
          </cell>
          <cell r="AK1791" t="str">
            <v>CN</v>
          </cell>
          <cell r="AL1791">
            <v>1</v>
          </cell>
          <cell r="AM1791">
            <v>49000</v>
          </cell>
          <cell r="AN1791">
            <v>41827</v>
          </cell>
          <cell r="AO1791">
            <v>7424.242424242424</v>
          </cell>
          <cell r="AP1791">
            <v>0</v>
          </cell>
          <cell r="AQ1791">
            <v>-7424.242424242424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</row>
        <row r="1792">
          <cell r="Z1792" t="str">
            <v/>
          </cell>
          <cell r="AA1792" t="str">
            <v>R1</v>
          </cell>
          <cell r="AB1792">
            <v>1</v>
          </cell>
          <cell r="AC1792">
            <v>0</v>
          </cell>
          <cell r="AD1792">
            <v>1</v>
          </cell>
          <cell r="AI1792" t="str">
            <v/>
          </cell>
          <cell r="AJ1792" t="str">
            <v>M</v>
          </cell>
          <cell r="AL1792" t="str">
            <v/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>
            <v>0</v>
          </cell>
        </row>
        <row r="1793">
          <cell r="Z1793" t="str">
            <v>DPHERF5509PK</v>
          </cell>
          <cell r="AA1793" t="str">
            <v/>
          </cell>
          <cell r="AB1793">
            <v>0.5</v>
          </cell>
          <cell r="AC1793">
            <v>0</v>
          </cell>
          <cell r="AD1793">
            <v>1</v>
          </cell>
          <cell r="AE1793" t="str">
            <v>OSM</v>
          </cell>
          <cell r="AF1793">
            <v>150</v>
          </cell>
          <cell r="AG1793" t="str">
            <v>QF</v>
          </cell>
          <cell r="AH1793">
            <v>18</v>
          </cell>
          <cell r="AI1793">
            <v>18</v>
          </cell>
          <cell r="AJ1793" t="str">
            <v>M</v>
          </cell>
          <cell r="AK1793" t="str">
            <v>CN</v>
          </cell>
          <cell r="AL1793">
            <v>1</v>
          </cell>
          <cell r="AM1793">
            <v>49000</v>
          </cell>
          <cell r="AN1793">
            <v>41918</v>
          </cell>
          <cell r="AO1793">
            <v>4949.4949494949497</v>
          </cell>
          <cell r="AP1793">
            <v>0</v>
          </cell>
          <cell r="AQ1793">
            <v>-4949.4949494949497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</row>
        <row r="1794">
          <cell r="Z1794" t="str">
            <v>DPHERF5509PK</v>
          </cell>
          <cell r="AA1794" t="str">
            <v/>
          </cell>
          <cell r="AB1794">
            <v>0.5</v>
          </cell>
          <cell r="AC1794">
            <v>0</v>
          </cell>
          <cell r="AD1794">
            <v>1</v>
          </cell>
          <cell r="AE1794" t="str">
            <v>OML</v>
          </cell>
          <cell r="AF1794">
            <v>150</v>
          </cell>
          <cell r="AG1794" t="str">
            <v>QF</v>
          </cell>
          <cell r="AH1794">
            <v>18</v>
          </cell>
          <cell r="AI1794">
            <v>18</v>
          </cell>
          <cell r="AJ1794" t="str">
            <v>M</v>
          </cell>
          <cell r="AK1794" t="str">
            <v>CN</v>
          </cell>
          <cell r="AL1794">
            <v>1</v>
          </cell>
          <cell r="AM1794">
            <v>49000</v>
          </cell>
          <cell r="AN1794">
            <v>41918</v>
          </cell>
          <cell r="AO1794">
            <v>4949.4949494949497</v>
          </cell>
          <cell r="AP1794">
            <v>0</v>
          </cell>
          <cell r="AQ1794">
            <v>-4949.4949494949497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</row>
        <row r="1795">
          <cell r="Z1795" t="str">
            <v/>
          </cell>
          <cell r="AA1795" t="str">
            <v>R1</v>
          </cell>
          <cell r="AB1795">
            <v>1</v>
          </cell>
          <cell r="AC1795">
            <v>0</v>
          </cell>
          <cell r="AD1795">
            <v>1</v>
          </cell>
          <cell r="AI1795" t="str">
            <v/>
          </cell>
          <cell r="AJ1795" t="str">
            <v>M</v>
          </cell>
          <cell r="AL1795" t="str">
            <v/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>
            <v>0</v>
          </cell>
        </row>
        <row r="1796">
          <cell r="Z1796" t="str">
            <v>ELHBAF5506GR</v>
          </cell>
          <cell r="AA1796" t="str">
            <v/>
          </cell>
          <cell r="AB1796">
            <v>0.5</v>
          </cell>
          <cell r="AC1796">
            <v>0</v>
          </cell>
          <cell r="AD1796">
            <v>1</v>
          </cell>
          <cell r="AE1796" t="str">
            <v>OSM</v>
          </cell>
          <cell r="AF1796">
            <v>375</v>
          </cell>
          <cell r="AG1796" t="str">
            <v>동일모자</v>
          </cell>
          <cell r="AH1796">
            <v>38</v>
          </cell>
          <cell r="AI1796">
            <v>38</v>
          </cell>
          <cell r="AJ1796" t="str">
            <v>M</v>
          </cell>
          <cell r="AK1796" t="str">
            <v>CN</v>
          </cell>
          <cell r="AL1796">
            <v>1</v>
          </cell>
          <cell r="AM1796">
            <v>45000</v>
          </cell>
          <cell r="AN1796">
            <v>41801</v>
          </cell>
          <cell r="AO1796">
            <v>6818.1818181818171</v>
          </cell>
          <cell r="AP1796">
            <v>0</v>
          </cell>
          <cell r="AQ1796">
            <v>-6818.1818181818171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</row>
        <row r="1797">
          <cell r="Z1797" t="str">
            <v>ELHBAF5506GR</v>
          </cell>
          <cell r="AA1797" t="str">
            <v/>
          </cell>
          <cell r="AB1797">
            <v>0.5</v>
          </cell>
          <cell r="AC1797">
            <v>0</v>
          </cell>
          <cell r="AD1797">
            <v>1</v>
          </cell>
          <cell r="AE1797" t="str">
            <v>OML</v>
          </cell>
          <cell r="AF1797">
            <v>207</v>
          </cell>
          <cell r="AG1797" t="str">
            <v>동일모자</v>
          </cell>
          <cell r="AH1797">
            <v>38</v>
          </cell>
          <cell r="AI1797">
            <v>38</v>
          </cell>
          <cell r="AJ1797" t="str">
            <v>M</v>
          </cell>
          <cell r="AK1797" t="str">
            <v>CN</v>
          </cell>
          <cell r="AL1797">
            <v>1</v>
          </cell>
          <cell r="AM1797">
            <v>45000</v>
          </cell>
          <cell r="AN1797">
            <v>41801</v>
          </cell>
          <cell r="AO1797">
            <v>6818.1818181818171</v>
          </cell>
          <cell r="AP1797">
            <v>0</v>
          </cell>
          <cell r="AQ1797">
            <v>-6818.1818181818171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</row>
        <row r="1798">
          <cell r="Z1798" t="str">
            <v>ELHBAF5507RE</v>
          </cell>
          <cell r="AA1798" t="str">
            <v/>
          </cell>
          <cell r="AB1798">
            <v>0.5</v>
          </cell>
          <cell r="AC1798">
            <v>0</v>
          </cell>
          <cell r="AD1798">
            <v>1</v>
          </cell>
          <cell r="AE1798" t="str">
            <v>OSM</v>
          </cell>
          <cell r="AF1798">
            <v>300</v>
          </cell>
          <cell r="AG1798" t="str">
            <v>동일모자</v>
          </cell>
          <cell r="AH1798">
            <v>38</v>
          </cell>
          <cell r="AI1798">
            <v>38</v>
          </cell>
          <cell r="AJ1798" t="str">
            <v>M</v>
          </cell>
          <cell r="AK1798" t="str">
            <v>CN</v>
          </cell>
          <cell r="AL1798">
            <v>1</v>
          </cell>
          <cell r="AM1798">
            <v>45000</v>
          </cell>
          <cell r="AN1798">
            <v>41801</v>
          </cell>
          <cell r="AO1798">
            <v>6818.1818181818171</v>
          </cell>
          <cell r="AP1798">
            <v>0</v>
          </cell>
          <cell r="AQ1798">
            <v>-6818.1818181818171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</row>
        <row r="1799">
          <cell r="Z1799" t="str">
            <v>ELHBAF5507RE</v>
          </cell>
          <cell r="AA1799" t="str">
            <v/>
          </cell>
          <cell r="AB1799">
            <v>0.5</v>
          </cell>
          <cell r="AC1799">
            <v>0</v>
          </cell>
          <cell r="AD1799">
            <v>1</v>
          </cell>
          <cell r="AE1799" t="str">
            <v>OML</v>
          </cell>
          <cell r="AF1799">
            <v>150</v>
          </cell>
          <cell r="AG1799" t="str">
            <v>동일모자</v>
          </cell>
          <cell r="AH1799">
            <v>38</v>
          </cell>
          <cell r="AI1799">
            <v>38</v>
          </cell>
          <cell r="AJ1799" t="str">
            <v>M</v>
          </cell>
          <cell r="AK1799" t="str">
            <v>CN</v>
          </cell>
          <cell r="AL1799">
            <v>1</v>
          </cell>
          <cell r="AM1799">
            <v>45000</v>
          </cell>
          <cell r="AN1799">
            <v>41801</v>
          </cell>
          <cell r="AO1799">
            <v>6818.1818181818171</v>
          </cell>
          <cell r="AP1799">
            <v>0</v>
          </cell>
          <cell r="AQ1799">
            <v>-6818.1818181818171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</row>
        <row r="1800">
          <cell r="Z1800" t="str">
            <v>ELHBAF5508PK</v>
          </cell>
          <cell r="AA1800" t="str">
            <v/>
          </cell>
          <cell r="AB1800">
            <v>0.5</v>
          </cell>
          <cell r="AC1800">
            <v>0</v>
          </cell>
          <cell r="AD1800">
            <v>1</v>
          </cell>
          <cell r="AE1800" t="str">
            <v>OSM</v>
          </cell>
          <cell r="AF1800">
            <v>350</v>
          </cell>
          <cell r="AG1800" t="str">
            <v>동일모자</v>
          </cell>
          <cell r="AH1800">
            <v>38</v>
          </cell>
          <cell r="AI1800">
            <v>38</v>
          </cell>
          <cell r="AJ1800" t="str">
            <v>M</v>
          </cell>
          <cell r="AK1800" t="str">
            <v>CN</v>
          </cell>
          <cell r="AL1800">
            <v>1</v>
          </cell>
          <cell r="AM1800">
            <v>45000</v>
          </cell>
          <cell r="AN1800">
            <v>41801</v>
          </cell>
          <cell r="AO1800">
            <v>6818.1818181818171</v>
          </cell>
          <cell r="AP1800">
            <v>0</v>
          </cell>
          <cell r="AQ1800">
            <v>-6818.1818181818171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</row>
        <row r="1801">
          <cell r="Z1801" t="str">
            <v>ELHBAF5508PK</v>
          </cell>
          <cell r="AA1801" t="str">
            <v/>
          </cell>
          <cell r="AB1801">
            <v>0.5</v>
          </cell>
          <cell r="AC1801">
            <v>0</v>
          </cell>
          <cell r="AD1801">
            <v>1</v>
          </cell>
          <cell r="AE1801" t="str">
            <v>OML</v>
          </cell>
          <cell r="AF1801">
            <v>150</v>
          </cell>
          <cell r="AG1801" t="str">
            <v>동일모자</v>
          </cell>
          <cell r="AH1801">
            <v>38</v>
          </cell>
          <cell r="AI1801">
            <v>38</v>
          </cell>
          <cell r="AJ1801" t="str">
            <v>M</v>
          </cell>
          <cell r="AK1801" t="str">
            <v>CN</v>
          </cell>
          <cell r="AL1801">
            <v>1</v>
          </cell>
          <cell r="AM1801">
            <v>45000</v>
          </cell>
          <cell r="AN1801">
            <v>41801</v>
          </cell>
          <cell r="AO1801">
            <v>6818.1818181818171</v>
          </cell>
          <cell r="AP1801">
            <v>0</v>
          </cell>
          <cell r="AQ1801">
            <v>-6818.1818181818171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</row>
        <row r="1802">
          <cell r="Z1802" t="str">
            <v>ELHBAF5518PP</v>
          </cell>
          <cell r="AA1802" t="str">
            <v/>
          </cell>
          <cell r="AB1802">
            <v>0.5</v>
          </cell>
          <cell r="AC1802">
            <v>0</v>
          </cell>
          <cell r="AD1802">
            <v>1</v>
          </cell>
          <cell r="AE1802" t="str">
            <v>OSM</v>
          </cell>
          <cell r="AF1802">
            <v>300</v>
          </cell>
          <cell r="AG1802" t="str">
            <v>동일모자</v>
          </cell>
          <cell r="AH1802">
            <v>38</v>
          </cell>
          <cell r="AI1802">
            <v>38</v>
          </cell>
          <cell r="AJ1802" t="str">
            <v>M</v>
          </cell>
          <cell r="AK1802" t="str">
            <v>CN</v>
          </cell>
          <cell r="AL1802">
            <v>1</v>
          </cell>
          <cell r="AM1802">
            <v>55000</v>
          </cell>
          <cell r="AN1802">
            <v>41801</v>
          </cell>
          <cell r="AO1802">
            <v>8333.3333333333321</v>
          </cell>
          <cell r="AP1802">
            <v>0</v>
          </cell>
          <cell r="AQ1802">
            <v>-8333.3333333333321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</row>
        <row r="1803">
          <cell r="Z1803" t="str">
            <v>ELHBAF5518PP</v>
          </cell>
          <cell r="AA1803" t="str">
            <v/>
          </cell>
          <cell r="AB1803">
            <v>0.5</v>
          </cell>
          <cell r="AC1803">
            <v>0</v>
          </cell>
          <cell r="AD1803">
            <v>1</v>
          </cell>
          <cell r="AE1803" t="str">
            <v>OML</v>
          </cell>
          <cell r="AF1803">
            <v>120</v>
          </cell>
          <cell r="AG1803" t="str">
            <v>동일모자</v>
          </cell>
          <cell r="AH1803">
            <v>38</v>
          </cell>
          <cell r="AI1803">
            <v>38</v>
          </cell>
          <cell r="AJ1803" t="str">
            <v>M</v>
          </cell>
          <cell r="AK1803" t="str">
            <v>CN</v>
          </cell>
          <cell r="AL1803">
            <v>1</v>
          </cell>
          <cell r="AM1803">
            <v>55000</v>
          </cell>
          <cell r="AN1803">
            <v>41801</v>
          </cell>
          <cell r="AO1803">
            <v>8333.3333333333321</v>
          </cell>
          <cell r="AP1803">
            <v>0</v>
          </cell>
          <cell r="AQ1803">
            <v>-8333.3333333333321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</row>
        <row r="1804">
          <cell r="Z1804" t="str">
            <v>ELHERF5513PK</v>
          </cell>
          <cell r="AA1804" t="str">
            <v/>
          </cell>
          <cell r="AB1804">
            <v>0.5</v>
          </cell>
          <cell r="AC1804">
            <v>0</v>
          </cell>
          <cell r="AD1804">
            <v>1</v>
          </cell>
          <cell r="AE1804" t="str">
            <v>OSM</v>
          </cell>
          <cell r="AF1804">
            <v>300</v>
          </cell>
          <cell r="AG1804" t="str">
            <v>동일모자</v>
          </cell>
          <cell r="AH1804">
            <v>38</v>
          </cell>
          <cell r="AI1804">
            <v>38</v>
          </cell>
          <cell r="AJ1804" t="str">
            <v>M</v>
          </cell>
          <cell r="AK1804" t="str">
            <v>CN</v>
          </cell>
          <cell r="AL1804">
            <v>1</v>
          </cell>
          <cell r="AM1804">
            <v>55000</v>
          </cell>
          <cell r="AN1804">
            <v>41801</v>
          </cell>
          <cell r="AO1804">
            <v>8333.3333333333321</v>
          </cell>
          <cell r="AP1804">
            <v>0</v>
          </cell>
          <cell r="AQ1804">
            <v>-8333.3333333333321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</row>
        <row r="1805">
          <cell r="Z1805" t="str">
            <v>ELHERF5513PK</v>
          </cell>
          <cell r="AA1805" t="str">
            <v/>
          </cell>
          <cell r="AB1805">
            <v>0</v>
          </cell>
          <cell r="AC1805">
            <v>0</v>
          </cell>
          <cell r="AD1805">
            <v>1</v>
          </cell>
          <cell r="AE1805" t="str">
            <v>OML</v>
          </cell>
          <cell r="AF1805">
            <v>100</v>
          </cell>
          <cell r="AG1805" t="str">
            <v>동일모자</v>
          </cell>
          <cell r="AH1805">
            <v>38</v>
          </cell>
          <cell r="AI1805">
            <v>38</v>
          </cell>
          <cell r="AJ1805" t="str">
            <v>M</v>
          </cell>
          <cell r="AK1805" t="str">
            <v>CN</v>
          </cell>
          <cell r="AL1805">
            <v>1</v>
          </cell>
          <cell r="AM1805">
            <v>55000</v>
          </cell>
          <cell r="AN1805">
            <v>41801</v>
          </cell>
          <cell r="AO1805">
            <v>8333.3333333333321</v>
          </cell>
          <cell r="AP1805">
            <v>0</v>
          </cell>
          <cell r="AQ1805">
            <v>-8333.3333333333321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</row>
        <row r="1806">
          <cell r="Z1806" t="str">
            <v>ELHERF5519RE</v>
          </cell>
          <cell r="AA1806" t="str">
            <v>R1</v>
          </cell>
          <cell r="AB1806">
            <v>0</v>
          </cell>
          <cell r="AC1806">
            <v>0</v>
          </cell>
          <cell r="AD1806">
            <v>1</v>
          </cell>
          <cell r="AE1806" t="str">
            <v>OSM</v>
          </cell>
          <cell r="AF1806">
            <v>234</v>
          </cell>
          <cell r="AG1806" t="str">
            <v>동일모자</v>
          </cell>
          <cell r="AH1806">
            <v>38</v>
          </cell>
          <cell r="AI1806">
            <v>38</v>
          </cell>
          <cell r="AJ1806" t="str">
            <v>M</v>
          </cell>
          <cell r="AK1806" t="str">
            <v>CN</v>
          </cell>
          <cell r="AL1806">
            <v>1</v>
          </cell>
          <cell r="AM1806">
            <v>55000</v>
          </cell>
          <cell r="AN1806">
            <v>41801</v>
          </cell>
          <cell r="AO1806">
            <v>8333.3333333333321</v>
          </cell>
          <cell r="AP1806">
            <v>0</v>
          </cell>
          <cell r="AQ1806">
            <v>-8333.3333333333321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</row>
        <row r="1807">
          <cell r="Z1807" t="str">
            <v>ELHERF5519RE</v>
          </cell>
          <cell r="AA1807" t="str">
            <v>R1</v>
          </cell>
          <cell r="AB1807">
            <v>0</v>
          </cell>
          <cell r="AC1807">
            <v>0</v>
          </cell>
          <cell r="AD1807">
            <v>1</v>
          </cell>
          <cell r="AE1807" t="str">
            <v>OML</v>
          </cell>
          <cell r="AF1807">
            <v>107</v>
          </cell>
          <cell r="AG1807" t="str">
            <v>동일모자</v>
          </cell>
          <cell r="AH1807">
            <v>38</v>
          </cell>
          <cell r="AI1807">
            <v>38</v>
          </cell>
          <cell r="AJ1807" t="str">
            <v>M</v>
          </cell>
          <cell r="AK1807" t="str">
            <v>CN</v>
          </cell>
          <cell r="AL1807">
            <v>1</v>
          </cell>
          <cell r="AM1807">
            <v>55000</v>
          </cell>
          <cell r="AN1807">
            <v>41801</v>
          </cell>
          <cell r="AO1807">
            <v>8333.3333333333321</v>
          </cell>
          <cell r="AP1807">
            <v>0</v>
          </cell>
          <cell r="AQ1807">
            <v>-8333.3333333333321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</row>
        <row r="1808">
          <cell r="Z1808" t="str">
            <v>ELHERF5520BL</v>
          </cell>
          <cell r="AA1808" t="str">
            <v/>
          </cell>
          <cell r="AB1808">
            <v>0.5</v>
          </cell>
          <cell r="AC1808">
            <v>0</v>
          </cell>
          <cell r="AD1808">
            <v>1</v>
          </cell>
          <cell r="AE1808" t="str">
            <v>OSM</v>
          </cell>
          <cell r="AF1808">
            <v>260</v>
          </cell>
          <cell r="AG1808" t="str">
            <v>동일모자</v>
          </cell>
          <cell r="AH1808">
            <v>38</v>
          </cell>
          <cell r="AI1808">
            <v>38</v>
          </cell>
          <cell r="AJ1808" t="str">
            <v>M</v>
          </cell>
          <cell r="AK1808" t="str">
            <v>CN</v>
          </cell>
          <cell r="AL1808">
            <v>1</v>
          </cell>
          <cell r="AM1808">
            <v>55000</v>
          </cell>
          <cell r="AN1808">
            <v>41801</v>
          </cell>
          <cell r="AO1808">
            <v>8333.3333333333321</v>
          </cell>
          <cell r="AP1808">
            <v>0</v>
          </cell>
          <cell r="AQ1808">
            <v>-8333.3333333333321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</row>
        <row r="1809">
          <cell r="Z1809" t="str">
            <v>ELHERF5520BL</v>
          </cell>
          <cell r="AA1809" t="str">
            <v/>
          </cell>
          <cell r="AB1809">
            <v>0.5</v>
          </cell>
          <cell r="AC1809">
            <v>0</v>
          </cell>
          <cell r="AD1809">
            <v>1</v>
          </cell>
          <cell r="AE1809" t="str">
            <v>OML</v>
          </cell>
          <cell r="AF1809">
            <v>38</v>
          </cell>
          <cell r="AG1809" t="str">
            <v>동일모자</v>
          </cell>
          <cell r="AH1809">
            <v>38</v>
          </cell>
          <cell r="AI1809">
            <v>38</v>
          </cell>
          <cell r="AJ1809" t="str">
            <v>M</v>
          </cell>
          <cell r="AK1809" t="str">
            <v>CN</v>
          </cell>
          <cell r="AL1809">
            <v>1</v>
          </cell>
          <cell r="AM1809">
            <v>55000</v>
          </cell>
          <cell r="AN1809">
            <v>41801</v>
          </cell>
          <cell r="AO1809">
            <v>8333.3333333333321</v>
          </cell>
          <cell r="AP1809">
            <v>0</v>
          </cell>
          <cell r="AQ1809">
            <v>-8333.3333333333321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</row>
        <row r="1810">
          <cell r="Z1810" t="str">
            <v>ELHERF5521GY</v>
          </cell>
          <cell r="AA1810" t="str">
            <v/>
          </cell>
          <cell r="AB1810">
            <v>0.5</v>
          </cell>
          <cell r="AC1810">
            <v>0</v>
          </cell>
          <cell r="AD1810">
            <v>1</v>
          </cell>
          <cell r="AE1810" t="str">
            <v>OSM</v>
          </cell>
          <cell r="AF1810">
            <v>486</v>
          </cell>
          <cell r="AG1810" t="str">
            <v>동일모자</v>
          </cell>
          <cell r="AH1810">
            <v>38</v>
          </cell>
          <cell r="AI1810">
            <v>38</v>
          </cell>
          <cell r="AJ1810" t="str">
            <v>M</v>
          </cell>
          <cell r="AK1810" t="str">
            <v>CN</v>
          </cell>
          <cell r="AL1810">
            <v>1</v>
          </cell>
          <cell r="AM1810">
            <v>55000</v>
          </cell>
          <cell r="AN1810">
            <v>41801</v>
          </cell>
          <cell r="AO1810">
            <v>8333.3333333333321</v>
          </cell>
          <cell r="AP1810">
            <v>0</v>
          </cell>
          <cell r="AQ1810">
            <v>-8333.3333333333321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</row>
        <row r="1811">
          <cell r="Z1811" t="str">
            <v>ELHERF5521GY</v>
          </cell>
          <cell r="AA1811" t="str">
            <v/>
          </cell>
          <cell r="AB1811">
            <v>0.5</v>
          </cell>
          <cell r="AC1811">
            <v>0</v>
          </cell>
          <cell r="AD1811">
            <v>1</v>
          </cell>
          <cell r="AE1811" t="str">
            <v>OML</v>
          </cell>
          <cell r="AF1811">
            <v>45</v>
          </cell>
          <cell r="AG1811" t="str">
            <v>동일모자</v>
          </cell>
          <cell r="AH1811">
            <v>38</v>
          </cell>
          <cell r="AI1811">
            <v>38</v>
          </cell>
          <cell r="AJ1811" t="str">
            <v>M</v>
          </cell>
          <cell r="AK1811" t="str">
            <v>CN</v>
          </cell>
          <cell r="AL1811">
            <v>1</v>
          </cell>
          <cell r="AM1811">
            <v>55000</v>
          </cell>
          <cell r="AN1811">
            <v>41801</v>
          </cell>
          <cell r="AO1811">
            <v>8333.3333333333321</v>
          </cell>
          <cell r="AP1811">
            <v>0</v>
          </cell>
          <cell r="AQ1811">
            <v>-8333.3333333333321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</row>
        <row r="1812">
          <cell r="Z1812" t="str">
            <v>ELHERF5532PK</v>
          </cell>
          <cell r="AA1812" t="str">
            <v/>
          </cell>
          <cell r="AB1812">
            <v>0.5</v>
          </cell>
          <cell r="AC1812">
            <v>0</v>
          </cell>
          <cell r="AD1812">
            <v>1</v>
          </cell>
          <cell r="AE1812" t="str">
            <v>OSM</v>
          </cell>
          <cell r="AF1812">
            <v>150</v>
          </cell>
          <cell r="AG1812" t="str">
            <v>동일모자</v>
          </cell>
          <cell r="AH1812">
            <v>38</v>
          </cell>
          <cell r="AI1812">
            <v>38</v>
          </cell>
          <cell r="AJ1812" t="str">
            <v>M</v>
          </cell>
          <cell r="AK1812" t="str">
            <v>CN</v>
          </cell>
          <cell r="AL1812">
            <v>1</v>
          </cell>
          <cell r="AM1812">
            <v>55000</v>
          </cell>
          <cell r="AN1812">
            <v>41801</v>
          </cell>
          <cell r="AO1812">
            <v>8333.3333333333321</v>
          </cell>
          <cell r="AP1812">
            <v>0</v>
          </cell>
          <cell r="AQ1812">
            <v>-8333.3333333333321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</row>
        <row r="1813">
          <cell r="Z1813" t="str">
            <v>ELHERF5532PK</v>
          </cell>
          <cell r="AA1813" t="str">
            <v/>
          </cell>
          <cell r="AB1813">
            <v>0.5</v>
          </cell>
          <cell r="AC1813">
            <v>0</v>
          </cell>
          <cell r="AD1813">
            <v>1</v>
          </cell>
          <cell r="AE1813" t="str">
            <v>OML</v>
          </cell>
          <cell r="AF1813">
            <v>50</v>
          </cell>
          <cell r="AG1813" t="str">
            <v>동일모자</v>
          </cell>
          <cell r="AH1813">
            <v>38</v>
          </cell>
          <cell r="AI1813">
            <v>38</v>
          </cell>
          <cell r="AJ1813" t="str">
            <v>M</v>
          </cell>
          <cell r="AK1813" t="str">
            <v>CN</v>
          </cell>
          <cell r="AL1813">
            <v>1</v>
          </cell>
          <cell r="AM1813">
            <v>55000</v>
          </cell>
          <cell r="AN1813">
            <v>41801</v>
          </cell>
          <cell r="AO1813">
            <v>8333.3333333333321</v>
          </cell>
          <cell r="AP1813">
            <v>0</v>
          </cell>
          <cell r="AQ1813">
            <v>-8333.3333333333321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</row>
        <row r="1814">
          <cell r="Z1814" t="str">
            <v>ELHTPF5514MT</v>
          </cell>
          <cell r="AA1814" t="str">
            <v/>
          </cell>
          <cell r="AB1814">
            <v>1</v>
          </cell>
          <cell r="AC1814">
            <v>0</v>
          </cell>
          <cell r="AD1814">
            <v>1</v>
          </cell>
          <cell r="AE1814" t="str">
            <v>FRE</v>
          </cell>
          <cell r="AF1814">
            <v>234</v>
          </cell>
          <cell r="AG1814" t="str">
            <v>동일모자</v>
          </cell>
          <cell r="AH1814">
            <v>38</v>
          </cell>
          <cell r="AI1814">
            <v>38</v>
          </cell>
          <cell r="AJ1814" t="str">
            <v>M</v>
          </cell>
          <cell r="AK1814" t="str">
            <v>CN</v>
          </cell>
          <cell r="AL1814">
            <v>1</v>
          </cell>
          <cell r="AM1814">
            <v>59000</v>
          </cell>
          <cell r="AN1814">
            <v>41801</v>
          </cell>
          <cell r="AO1814">
            <v>8939.3939393939381</v>
          </cell>
          <cell r="AP1814">
            <v>0</v>
          </cell>
          <cell r="AQ1814">
            <v>-8939.3939393939381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</row>
        <row r="1815">
          <cell r="Z1815" t="str">
            <v>ELHTPF5514OR</v>
          </cell>
          <cell r="AA1815" t="str">
            <v/>
          </cell>
          <cell r="AB1815">
            <v>1</v>
          </cell>
          <cell r="AC1815">
            <v>0</v>
          </cell>
          <cell r="AD1815">
            <v>1</v>
          </cell>
          <cell r="AE1815" t="str">
            <v>FRE</v>
          </cell>
          <cell r="AF1815">
            <v>106</v>
          </cell>
          <cell r="AG1815" t="str">
            <v>동일모자</v>
          </cell>
          <cell r="AH1815">
            <v>38</v>
          </cell>
          <cell r="AI1815">
            <v>38</v>
          </cell>
          <cell r="AJ1815" t="str">
            <v>M</v>
          </cell>
          <cell r="AK1815" t="str">
            <v>CN</v>
          </cell>
          <cell r="AL1815">
            <v>1</v>
          </cell>
          <cell r="AM1815">
            <v>59000</v>
          </cell>
          <cell r="AN1815">
            <v>41801</v>
          </cell>
          <cell r="AO1815">
            <v>8939.3939393939381</v>
          </cell>
          <cell r="AP1815">
            <v>0</v>
          </cell>
          <cell r="AQ1815">
            <v>-8939.3939393939381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</row>
        <row r="1816">
          <cell r="Z1816" t="str">
            <v/>
          </cell>
          <cell r="AA1816" t="str">
            <v>R1</v>
          </cell>
          <cell r="AB1816">
            <v>9.5</v>
          </cell>
          <cell r="AC1816">
            <v>0</v>
          </cell>
          <cell r="AD1816">
            <v>1</v>
          </cell>
          <cell r="AI1816" t="str">
            <v/>
          </cell>
          <cell r="AJ1816" t="str">
            <v>M</v>
          </cell>
          <cell r="AL1816" t="str">
            <v/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>
            <v>0</v>
          </cell>
        </row>
        <row r="1817">
          <cell r="Z1817" t="str">
            <v>ELHEDF5522YE</v>
          </cell>
          <cell r="AA1817" t="str">
            <v/>
          </cell>
          <cell r="AB1817">
            <v>0.5</v>
          </cell>
          <cell r="AC1817">
            <v>0</v>
          </cell>
          <cell r="AD1817">
            <v>1</v>
          </cell>
          <cell r="AE1817" t="str">
            <v>OSM</v>
          </cell>
          <cell r="AF1817">
            <v>80</v>
          </cell>
          <cell r="AG1817" t="str">
            <v>FOREMOST</v>
          </cell>
          <cell r="AH1817">
            <v>51</v>
          </cell>
          <cell r="AI1817">
            <v>51</v>
          </cell>
          <cell r="AJ1817" t="str">
            <v>M</v>
          </cell>
          <cell r="AK1817" t="str">
            <v>CN</v>
          </cell>
          <cell r="AL1817">
            <v>1</v>
          </cell>
          <cell r="AM1817">
            <v>45000</v>
          </cell>
          <cell r="AN1817">
            <v>41801</v>
          </cell>
          <cell r="AO1817">
            <v>6818.1818181818171</v>
          </cell>
          <cell r="AP1817">
            <v>0</v>
          </cell>
          <cell r="AQ1817">
            <v>-6818.1818181818171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</row>
        <row r="1818">
          <cell r="Z1818" t="str">
            <v>ELHEDF5522YE</v>
          </cell>
          <cell r="AA1818" t="str">
            <v/>
          </cell>
          <cell r="AB1818">
            <v>0.5</v>
          </cell>
          <cell r="AC1818">
            <v>0</v>
          </cell>
          <cell r="AD1818">
            <v>1</v>
          </cell>
          <cell r="AE1818" t="str">
            <v>OML</v>
          </cell>
          <cell r="AF1818">
            <v>120</v>
          </cell>
          <cell r="AG1818" t="str">
            <v>FOREMOST</v>
          </cell>
          <cell r="AH1818">
            <v>51</v>
          </cell>
          <cell r="AI1818">
            <v>51</v>
          </cell>
          <cell r="AJ1818" t="str">
            <v>M</v>
          </cell>
          <cell r="AK1818" t="str">
            <v>CN</v>
          </cell>
          <cell r="AL1818">
            <v>1</v>
          </cell>
          <cell r="AM1818">
            <v>45000</v>
          </cell>
          <cell r="AN1818">
            <v>41801</v>
          </cell>
          <cell r="AO1818">
            <v>6818.1818181818171</v>
          </cell>
          <cell r="AP1818">
            <v>0</v>
          </cell>
          <cell r="AQ1818">
            <v>-6818.1818181818171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</row>
        <row r="1819">
          <cell r="Z1819" t="str">
            <v>ELHEDF5523BK</v>
          </cell>
          <cell r="AA1819" t="str">
            <v/>
          </cell>
          <cell r="AB1819">
            <v>0.5</v>
          </cell>
          <cell r="AC1819">
            <v>0</v>
          </cell>
          <cell r="AD1819">
            <v>1</v>
          </cell>
          <cell r="AE1819" t="str">
            <v>OSM</v>
          </cell>
          <cell r="AF1819">
            <v>39</v>
          </cell>
          <cell r="AG1819" t="str">
            <v>FOREMOST</v>
          </cell>
          <cell r="AH1819">
            <v>51</v>
          </cell>
          <cell r="AI1819">
            <v>51</v>
          </cell>
          <cell r="AJ1819" t="str">
            <v>M</v>
          </cell>
          <cell r="AK1819" t="str">
            <v>CN</v>
          </cell>
          <cell r="AL1819">
            <v>1</v>
          </cell>
          <cell r="AM1819">
            <v>45000</v>
          </cell>
          <cell r="AN1819">
            <v>41801</v>
          </cell>
          <cell r="AO1819">
            <v>6818.1818181818171</v>
          </cell>
          <cell r="AP1819">
            <v>0</v>
          </cell>
          <cell r="AQ1819">
            <v>-6818.1818181818171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</row>
        <row r="1820">
          <cell r="Z1820" t="str">
            <v>ELHEDF5523BK</v>
          </cell>
          <cell r="AA1820" t="str">
            <v/>
          </cell>
          <cell r="AB1820">
            <v>0.5</v>
          </cell>
          <cell r="AC1820">
            <v>0</v>
          </cell>
          <cell r="AD1820">
            <v>1</v>
          </cell>
          <cell r="AE1820" t="str">
            <v>OML</v>
          </cell>
          <cell r="AF1820">
            <v>151</v>
          </cell>
          <cell r="AG1820" t="str">
            <v>FOREMOST</v>
          </cell>
          <cell r="AH1820">
            <v>51</v>
          </cell>
          <cell r="AI1820">
            <v>51</v>
          </cell>
          <cell r="AJ1820" t="str">
            <v>M</v>
          </cell>
          <cell r="AK1820" t="str">
            <v>CN</v>
          </cell>
          <cell r="AL1820">
            <v>1</v>
          </cell>
          <cell r="AM1820">
            <v>45000</v>
          </cell>
          <cell r="AN1820">
            <v>41801</v>
          </cell>
          <cell r="AO1820">
            <v>6818.1818181818171</v>
          </cell>
          <cell r="AP1820">
            <v>0</v>
          </cell>
          <cell r="AQ1820">
            <v>-6818.1818181818171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</row>
        <row r="1821">
          <cell r="Z1821" t="str">
            <v>ELHEDF5524PK</v>
          </cell>
          <cell r="AA1821" t="str">
            <v/>
          </cell>
          <cell r="AB1821">
            <v>0.5</v>
          </cell>
          <cell r="AC1821">
            <v>0</v>
          </cell>
          <cell r="AD1821">
            <v>1</v>
          </cell>
          <cell r="AE1821" t="str">
            <v>OSM</v>
          </cell>
          <cell r="AF1821">
            <v>100</v>
          </cell>
          <cell r="AG1821" t="str">
            <v>FOREMOST</v>
          </cell>
          <cell r="AH1821">
            <v>51</v>
          </cell>
          <cell r="AI1821">
            <v>51</v>
          </cell>
          <cell r="AJ1821" t="str">
            <v>M</v>
          </cell>
          <cell r="AK1821" t="str">
            <v>CN</v>
          </cell>
          <cell r="AL1821">
            <v>1</v>
          </cell>
          <cell r="AM1821">
            <v>45000</v>
          </cell>
          <cell r="AN1821">
            <v>41801</v>
          </cell>
          <cell r="AO1821">
            <v>6818.1818181818171</v>
          </cell>
          <cell r="AP1821">
            <v>0</v>
          </cell>
          <cell r="AQ1821">
            <v>-6818.1818181818171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</row>
        <row r="1822">
          <cell r="Z1822" t="str">
            <v>ELHEDF5524PK</v>
          </cell>
          <cell r="AA1822" t="str">
            <v/>
          </cell>
          <cell r="AB1822">
            <v>0.5</v>
          </cell>
          <cell r="AC1822">
            <v>0</v>
          </cell>
          <cell r="AD1822">
            <v>1</v>
          </cell>
          <cell r="AE1822" t="str">
            <v>OML</v>
          </cell>
          <cell r="AF1822">
            <v>100</v>
          </cell>
          <cell r="AG1822" t="str">
            <v>FOREMOST</v>
          </cell>
          <cell r="AH1822">
            <v>51</v>
          </cell>
          <cell r="AI1822">
            <v>51</v>
          </cell>
          <cell r="AJ1822" t="str">
            <v>M</v>
          </cell>
          <cell r="AK1822" t="str">
            <v>CN</v>
          </cell>
          <cell r="AL1822">
            <v>1</v>
          </cell>
          <cell r="AM1822">
            <v>45000</v>
          </cell>
          <cell r="AN1822">
            <v>41801</v>
          </cell>
          <cell r="AO1822">
            <v>6818.1818181818171</v>
          </cell>
          <cell r="AP1822">
            <v>0</v>
          </cell>
          <cell r="AQ1822">
            <v>-6818.1818181818171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</row>
        <row r="1823">
          <cell r="Z1823" t="str">
            <v>ELHERF5516OR</v>
          </cell>
          <cell r="AA1823" t="str">
            <v>R1</v>
          </cell>
          <cell r="AB1823">
            <v>0</v>
          </cell>
          <cell r="AC1823">
            <v>0</v>
          </cell>
          <cell r="AD1823">
            <v>1</v>
          </cell>
          <cell r="AE1823" t="str">
            <v>OSM</v>
          </cell>
          <cell r="AF1823">
            <v>232</v>
          </cell>
          <cell r="AG1823" t="str">
            <v>FOREMOST</v>
          </cell>
          <cell r="AH1823">
            <v>51</v>
          </cell>
          <cell r="AI1823">
            <v>51</v>
          </cell>
          <cell r="AJ1823" t="str">
            <v>M</v>
          </cell>
          <cell r="AK1823" t="str">
            <v>CN</v>
          </cell>
          <cell r="AL1823">
            <v>1</v>
          </cell>
          <cell r="AM1823">
            <v>45000</v>
          </cell>
          <cell r="AN1823">
            <v>41801</v>
          </cell>
          <cell r="AO1823">
            <v>6818.1818181818171</v>
          </cell>
          <cell r="AP1823">
            <v>0</v>
          </cell>
          <cell r="AQ1823">
            <v>-6818.1818181818171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</row>
        <row r="1824">
          <cell r="Z1824" t="str">
            <v>ELHERF5516OR</v>
          </cell>
          <cell r="AA1824" t="str">
            <v>R1</v>
          </cell>
          <cell r="AB1824">
            <v>0.5</v>
          </cell>
          <cell r="AC1824">
            <v>0</v>
          </cell>
          <cell r="AD1824">
            <v>1</v>
          </cell>
          <cell r="AE1824" t="str">
            <v>OML</v>
          </cell>
          <cell r="AF1824">
            <v>230</v>
          </cell>
          <cell r="AG1824" t="str">
            <v>FOREMOST</v>
          </cell>
          <cell r="AH1824">
            <v>51</v>
          </cell>
          <cell r="AI1824">
            <v>51</v>
          </cell>
          <cell r="AJ1824" t="str">
            <v>M</v>
          </cell>
          <cell r="AK1824" t="str">
            <v>CN</v>
          </cell>
          <cell r="AL1824">
            <v>1</v>
          </cell>
          <cell r="AM1824">
            <v>45000</v>
          </cell>
          <cell r="AN1824">
            <v>41801</v>
          </cell>
          <cell r="AO1824">
            <v>6818.1818181818171</v>
          </cell>
          <cell r="AP1824">
            <v>0</v>
          </cell>
          <cell r="AQ1824">
            <v>-6818.1818181818171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</row>
        <row r="1825">
          <cell r="Z1825" t="str">
            <v>ELHTPF5515RE</v>
          </cell>
          <cell r="AA1825" t="str">
            <v/>
          </cell>
          <cell r="AB1825">
            <v>1</v>
          </cell>
          <cell r="AC1825">
            <v>0</v>
          </cell>
          <cell r="AD1825">
            <v>1</v>
          </cell>
          <cell r="AE1825" t="str">
            <v>FRE</v>
          </cell>
          <cell r="AF1825">
            <v>350</v>
          </cell>
          <cell r="AG1825" t="str">
            <v>FOREMOST</v>
          </cell>
          <cell r="AH1825">
            <v>51</v>
          </cell>
          <cell r="AI1825">
            <v>51</v>
          </cell>
          <cell r="AJ1825" t="str">
            <v>M</v>
          </cell>
          <cell r="AK1825" t="str">
            <v>CN</v>
          </cell>
          <cell r="AL1825">
            <v>1</v>
          </cell>
          <cell r="AM1825">
            <v>59000</v>
          </cell>
          <cell r="AN1825">
            <v>41858</v>
          </cell>
          <cell r="AO1825">
            <v>8939.3939393939381</v>
          </cell>
          <cell r="AP1825">
            <v>0</v>
          </cell>
          <cell r="AQ1825">
            <v>-8939.3939393939381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</row>
        <row r="1826">
          <cell r="Z1826" t="str">
            <v>ELHTPF5517BK</v>
          </cell>
          <cell r="AA1826" t="str">
            <v/>
          </cell>
          <cell r="AB1826">
            <v>1</v>
          </cell>
          <cell r="AC1826">
            <v>0</v>
          </cell>
          <cell r="AD1826">
            <v>1</v>
          </cell>
          <cell r="AE1826" t="str">
            <v>FRE</v>
          </cell>
          <cell r="AF1826">
            <v>250</v>
          </cell>
          <cell r="AG1826" t="str">
            <v>FOREMOST</v>
          </cell>
          <cell r="AH1826">
            <v>51</v>
          </cell>
          <cell r="AI1826">
            <v>51</v>
          </cell>
          <cell r="AJ1826" t="str">
            <v>M</v>
          </cell>
          <cell r="AK1826" t="str">
            <v>CN</v>
          </cell>
          <cell r="AL1826">
            <v>1</v>
          </cell>
          <cell r="AM1826">
            <v>55000</v>
          </cell>
          <cell r="AN1826">
            <v>41801</v>
          </cell>
          <cell r="AO1826">
            <v>8333.3333333333321</v>
          </cell>
          <cell r="AP1826">
            <v>0</v>
          </cell>
          <cell r="AQ1826">
            <v>-8333.3333333333321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</row>
        <row r="1827">
          <cell r="Z1827" t="str">
            <v>ELHTPF5801NY</v>
          </cell>
          <cell r="AA1827" t="str">
            <v>R1</v>
          </cell>
          <cell r="AB1827">
            <v>1</v>
          </cell>
          <cell r="AC1827">
            <v>0</v>
          </cell>
          <cell r="AD1827">
            <v>1</v>
          </cell>
          <cell r="AE1827" t="str">
            <v>FRE</v>
          </cell>
          <cell r="AF1827">
            <v>277</v>
          </cell>
          <cell r="AG1827" t="str">
            <v>FOREMOST</v>
          </cell>
          <cell r="AH1827">
            <v>51</v>
          </cell>
          <cell r="AI1827">
            <v>51</v>
          </cell>
          <cell r="AJ1827" t="str">
            <v>M</v>
          </cell>
          <cell r="AK1827" t="str">
            <v>CN</v>
          </cell>
          <cell r="AL1827">
            <v>1</v>
          </cell>
          <cell r="AM1827">
            <v>55000</v>
          </cell>
          <cell r="AN1827">
            <v>41710</v>
          </cell>
          <cell r="AO1827">
            <v>8333.3333333333321</v>
          </cell>
          <cell r="AP1827">
            <v>0</v>
          </cell>
          <cell r="AQ1827">
            <v>-8333.3333333333321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</row>
        <row r="1828">
          <cell r="Z1828" t="str">
            <v>ELHTPF5821MT</v>
          </cell>
          <cell r="AA1828" t="str">
            <v>R1</v>
          </cell>
          <cell r="AB1828">
            <v>1</v>
          </cell>
          <cell r="AC1828">
            <v>0</v>
          </cell>
          <cell r="AD1828">
            <v>1</v>
          </cell>
          <cell r="AE1828" t="str">
            <v>FRE</v>
          </cell>
          <cell r="AF1828">
            <v>1000</v>
          </cell>
          <cell r="AG1828" t="str">
            <v>FOREMOST</v>
          </cell>
          <cell r="AH1828">
            <v>51</v>
          </cell>
          <cell r="AI1828">
            <v>51</v>
          </cell>
          <cell r="AJ1828" t="str">
            <v>M</v>
          </cell>
          <cell r="AK1828" t="str">
            <v>CN</v>
          </cell>
          <cell r="AL1828">
            <v>1</v>
          </cell>
          <cell r="AM1828">
            <v>45000</v>
          </cell>
          <cell r="AN1828">
            <v>41710</v>
          </cell>
          <cell r="AO1828">
            <v>6818.1818181818171</v>
          </cell>
          <cell r="AP1828">
            <v>0</v>
          </cell>
          <cell r="AQ1828">
            <v>-6818.1818181818171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</row>
        <row r="1829">
          <cell r="Z1829" t="str">
            <v/>
          </cell>
          <cell r="AA1829" t="str">
            <v>R1</v>
          </cell>
          <cell r="AB1829">
            <v>7.5</v>
          </cell>
          <cell r="AC1829">
            <v>0</v>
          </cell>
          <cell r="AD1829">
            <v>1</v>
          </cell>
          <cell r="AI1829" t="str">
            <v/>
          </cell>
          <cell r="AJ1829" t="str">
            <v>M</v>
          </cell>
          <cell r="AL1829" t="str">
            <v/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>
            <v>0</v>
          </cell>
        </row>
        <row r="1830">
          <cell r="Z1830" t="str">
            <v>ELHSNF5503RE</v>
          </cell>
          <cell r="AA1830" t="str">
            <v/>
          </cell>
          <cell r="AB1830">
            <v>0.5</v>
          </cell>
          <cell r="AC1830">
            <v>0</v>
          </cell>
          <cell r="AD1830">
            <v>1</v>
          </cell>
          <cell r="AE1830" t="str">
            <v>OSM</v>
          </cell>
          <cell r="AF1830">
            <v>350</v>
          </cell>
          <cell r="AG1830" t="str">
            <v>성진</v>
          </cell>
          <cell r="AH1830">
            <v>23</v>
          </cell>
          <cell r="AI1830">
            <v>23</v>
          </cell>
          <cell r="AJ1830" t="str">
            <v>M</v>
          </cell>
          <cell r="AK1830" t="str">
            <v>CN</v>
          </cell>
          <cell r="AL1830">
            <v>1</v>
          </cell>
          <cell r="AM1830">
            <v>45000</v>
          </cell>
          <cell r="AN1830">
            <v>41801</v>
          </cell>
          <cell r="AO1830">
            <v>6818.1818181818171</v>
          </cell>
          <cell r="AP1830">
            <v>0</v>
          </cell>
          <cell r="AQ1830">
            <v>-6818.1818181818171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</row>
        <row r="1831">
          <cell r="Z1831" t="str">
            <v>ELHSNF5503RE</v>
          </cell>
          <cell r="AA1831" t="str">
            <v/>
          </cell>
          <cell r="AB1831">
            <v>0.5</v>
          </cell>
          <cell r="AC1831">
            <v>0</v>
          </cell>
          <cell r="AD1831">
            <v>1</v>
          </cell>
          <cell r="AE1831" t="str">
            <v>OML</v>
          </cell>
          <cell r="AF1831">
            <v>300</v>
          </cell>
          <cell r="AG1831" t="str">
            <v>성진</v>
          </cell>
          <cell r="AH1831">
            <v>23</v>
          </cell>
          <cell r="AI1831">
            <v>23</v>
          </cell>
          <cell r="AJ1831" t="str">
            <v>M</v>
          </cell>
          <cell r="AK1831" t="str">
            <v>CN</v>
          </cell>
          <cell r="AL1831">
            <v>1</v>
          </cell>
          <cell r="AM1831">
            <v>45000</v>
          </cell>
          <cell r="AN1831">
            <v>41801</v>
          </cell>
          <cell r="AO1831">
            <v>6818.1818181818171</v>
          </cell>
          <cell r="AP1831">
            <v>0</v>
          </cell>
          <cell r="AQ1831">
            <v>-6818.1818181818171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</row>
        <row r="1832">
          <cell r="Z1832" t="str">
            <v/>
          </cell>
          <cell r="AA1832" t="str">
            <v>R1</v>
          </cell>
          <cell r="AB1832">
            <v>1</v>
          </cell>
          <cell r="AC1832">
            <v>0</v>
          </cell>
          <cell r="AD1832">
            <v>1</v>
          </cell>
          <cell r="AI1832" t="str">
            <v/>
          </cell>
          <cell r="AJ1832" t="str">
            <v>M</v>
          </cell>
          <cell r="AL1832" t="str">
            <v/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>
            <v>0</v>
          </cell>
        </row>
        <row r="1833">
          <cell r="Z1833" t="str">
            <v>JOHEBF5502PK</v>
          </cell>
          <cell r="AA1833" t="str">
            <v/>
          </cell>
          <cell r="AB1833">
            <v>1</v>
          </cell>
          <cell r="AC1833">
            <v>0</v>
          </cell>
          <cell r="AD1833">
            <v>1</v>
          </cell>
          <cell r="AE1833" t="str">
            <v>FRE</v>
          </cell>
          <cell r="AF1833">
            <v>400</v>
          </cell>
          <cell r="AG1833" t="str">
            <v>KIDS FIRST TOYS</v>
          </cell>
          <cell r="AH1833">
            <v>5</v>
          </cell>
          <cell r="AI1833" t="str">
            <v>05</v>
          </cell>
          <cell r="AJ1833" t="str">
            <v>M</v>
          </cell>
          <cell r="AK1833" t="str">
            <v>CN</v>
          </cell>
          <cell r="AL1833">
            <v>1</v>
          </cell>
          <cell r="AM1833">
            <v>49000</v>
          </cell>
          <cell r="AN1833">
            <v>41827</v>
          </cell>
          <cell r="AO1833">
            <v>7424.242424242424</v>
          </cell>
          <cell r="AP1833">
            <v>0</v>
          </cell>
          <cell r="AQ1833">
            <v>-7424.242424242424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</row>
        <row r="1834">
          <cell r="Z1834" t="str">
            <v>JOHMUF5503PK</v>
          </cell>
          <cell r="AA1834" t="str">
            <v/>
          </cell>
          <cell r="AB1834">
            <v>1</v>
          </cell>
          <cell r="AC1834">
            <v>0</v>
          </cell>
          <cell r="AD1834">
            <v>1</v>
          </cell>
          <cell r="AE1834" t="str">
            <v>FRE</v>
          </cell>
          <cell r="AF1834">
            <v>250</v>
          </cell>
          <cell r="AG1834" t="str">
            <v>KIDS FIRST TOYS</v>
          </cell>
          <cell r="AH1834">
            <v>5</v>
          </cell>
          <cell r="AI1834" t="str">
            <v>05</v>
          </cell>
          <cell r="AJ1834" t="str">
            <v>M</v>
          </cell>
          <cell r="AK1834" t="str">
            <v>CN</v>
          </cell>
          <cell r="AL1834">
            <v>1</v>
          </cell>
          <cell r="AM1834">
            <v>45000</v>
          </cell>
          <cell r="AN1834">
            <v>41827</v>
          </cell>
          <cell r="AO1834">
            <v>6818.1818181818171</v>
          </cell>
          <cell r="AP1834">
            <v>0</v>
          </cell>
          <cell r="AQ1834">
            <v>-6818.1818181818171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</row>
        <row r="1835">
          <cell r="Z1835" t="str">
            <v>JOHEDF5504PK</v>
          </cell>
          <cell r="AA1835" t="str">
            <v/>
          </cell>
          <cell r="AB1835">
            <v>0.5</v>
          </cell>
          <cell r="AC1835">
            <v>0</v>
          </cell>
          <cell r="AD1835">
            <v>1</v>
          </cell>
          <cell r="AE1835" t="str">
            <v>OSM</v>
          </cell>
          <cell r="AF1835">
            <v>100</v>
          </cell>
          <cell r="AG1835" t="str">
            <v>KIDS FIRST TOYS</v>
          </cell>
          <cell r="AH1835">
            <v>5</v>
          </cell>
          <cell r="AI1835" t="str">
            <v>05</v>
          </cell>
          <cell r="AJ1835" t="str">
            <v>M</v>
          </cell>
          <cell r="AK1835" t="str">
            <v>CN</v>
          </cell>
          <cell r="AL1835">
            <v>1</v>
          </cell>
          <cell r="AM1835">
            <v>29000</v>
          </cell>
          <cell r="AN1835">
            <v>41827</v>
          </cell>
          <cell r="AO1835">
            <v>4393.9393939393931</v>
          </cell>
          <cell r="AP1835">
            <v>0</v>
          </cell>
          <cell r="AQ1835">
            <v>-4393.9393939393931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</row>
        <row r="1836">
          <cell r="Z1836" t="str">
            <v>JOHEDF5504PK</v>
          </cell>
          <cell r="AA1836" t="str">
            <v/>
          </cell>
          <cell r="AB1836">
            <v>0.5</v>
          </cell>
          <cell r="AC1836">
            <v>0</v>
          </cell>
          <cell r="AD1836">
            <v>1</v>
          </cell>
          <cell r="AE1836" t="str">
            <v>OML</v>
          </cell>
          <cell r="AF1836">
            <v>100</v>
          </cell>
          <cell r="AG1836" t="str">
            <v>KIDS FIRST TOYS</v>
          </cell>
          <cell r="AH1836">
            <v>5</v>
          </cell>
          <cell r="AI1836" t="str">
            <v>05</v>
          </cell>
          <cell r="AJ1836" t="str">
            <v>M</v>
          </cell>
          <cell r="AK1836" t="str">
            <v>CN</v>
          </cell>
          <cell r="AL1836">
            <v>1</v>
          </cell>
          <cell r="AM1836">
            <v>29000</v>
          </cell>
          <cell r="AN1836">
            <v>41827</v>
          </cell>
          <cell r="AO1836">
            <v>4393.9393939393931</v>
          </cell>
          <cell r="AP1836">
            <v>0</v>
          </cell>
          <cell r="AQ1836">
            <v>-4393.9393939393931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</row>
        <row r="1837">
          <cell r="Z1837" t="str">
            <v>JOHEBF5505BL</v>
          </cell>
          <cell r="AA1837" t="str">
            <v/>
          </cell>
          <cell r="AB1837">
            <v>1</v>
          </cell>
          <cell r="AC1837">
            <v>0</v>
          </cell>
          <cell r="AD1837">
            <v>1</v>
          </cell>
          <cell r="AE1837" t="str">
            <v>FRE</v>
          </cell>
          <cell r="AF1837">
            <v>600</v>
          </cell>
          <cell r="AG1837" t="str">
            <v>KIDS FIRST TOYS</v>
          </cell>
          <cell r="AH1837">
            <v>5</v>
          </cell>
          <cell r="AI1837" t="str">
            <v>05</v>
          </cell>
          <cell r="AJ1837" t="str">
            <v>M</v>
          </cell>
          <cell r="AK1837" t="str">
            <v>CN</v>
          </cell>
          <cell r="AL1837">
            <v>1</v>
          </cell>
          <cell r="AM1837">
            <v>49000</v>
          </cell>
          <cell r="AN1837">
            <v>41827</v>
          </cell>
          <cell r="AO1837">
            <v>7424.242424242424</v>
          </cell>
          <cell r="AP1837">
            <v>0</v>
          </cell>
          <cell r="AQ1837">
            <v>-7424.242424242424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</row>
        <row r="1838">
          <cell r="Z1838" t="str">
            <v>JOHMUF5506BL</v>
          </cell>
          <cell r="AA1838" t="str">
            <v/>
          </cell>
          <cell r="AB1838">
            <v>1</v>
          </cell>
          <cell r="AC1838">
            <v>0</v>
          </cell>
          <cell r="AD1838">
            <v>1</v>
          </cell>
          <cell r="AE1838" t="str">
            <v>FRE</v>
          </cell>
          <cell r="AF1838">
            <v>250</v>
          </cell>
          <cell r="AG1838" t="str">
            <v>KIDS FIRST TOYS</v>
          </cell>
          <cell r="AH1838">
            <v>5</v>
          </cell>
          <cell r="AI1838" t="str">
            <v>05</v>
          </cell>
          <cell r="AJ1838" t="str">
            <v>M</v>
          </cell>
          <cell r="AK1838" t="str">
            <v>CN</v>
          </cell>
          <cell r="AL1838">
            <v>1</v>
          </cell>
          <cell r="AM1838">
            <v>45000</v>
          </cell>
          <cell r="AN1838">
            <v>41827</v>
          </cell>
          <cell r="AO1838">
            <v>6818.1818181818171</v>
          </cell>
          <cell r="AP1838">
            <v>0</v>
          </cell>
          <cell r="AQ1838">
            <v>-6818.1818181818171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</row>
        <row r="1839">
          <cell r="Z1839" t="str">
            <v>JOHEDF5507BL</v>
          </cell>
          <cell r="AA1839" t="str">
            <v/>
          </cell>
          <cell r="AB1839">
            <v>0.5</v>
          </cell>
          <cell r="AC1839">
            <v>0</v>
          </cell>
          <cell r="AD1839">
            <v>1</v>
          </cell>
          <cell r="AE1839" t="str">
            <v>OSM</v>
          </cell>
          <cell r="AF1839">
            <v>100</v>
          </cell>
          <cell r="AG1839" t="str">
            <v>KIDS FIRST TOYS</v>
          </cell>
          <cell r="AH1839">
            <v>5</v>
          </cell>
          <cell r="AI1839" t="str">
            <v>05</v>
          </cell>
          <cell r="AJ1839" t="str">
            <v>M</v>
          </cell>
          <cell r="AK1839" t="str">
            <v>CN</v>
          </cell>
          <cell r="AL1839">
            <v>1</v>
          </cell>
          <cell r="AM1839">
            <v>29000</v>
          </cell>
          <cell r="AN1839">
            <v>41827</v>
          </cell>
          <cell r="AO1839">
            <v>4393.9393939393931</v>
          </cell>
          <cell r="AP1839">
            <v>0</v>
          </cell>
          <cell r="AQ1839">
            <v>-4393.9393939393931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</row>
        <row r="1840">
          <cell r="Z1840" t="str">
            <v>JOHEDF5507BL</v>
          </cell>
          <cell r="AA1840" t="str">
            <v/>
          </cell>
          <cell r="AB1840">
            <v>0.5</v>
          </cell>
          <cell r="AC1840">
            <v>0</v>
          </cell>
          <cell r="AD1840">
            <v>1</v>
          </cell>
          <cell r="AE1840" t="str">
            <v>OML</v>
          </cell>
          <cell r="AF1840">
            <v>100</v>
          </cell>
          <cell r="AG1840" t="str">
            <v>KIDS FIRST TOYS</v>
          </cell>
          <cell r="AH1840">
            <v>5</v>
          </cell>
          <cell r="AI1840" t="str">
            <v>05</v>
          </cell>
          <cell r="AJ1840" t="str">
            <v>M</v>
          </cell>
          <cell r="AK1840" t="str">
            <v>CN</v>
          </cell>
          <cell r="AL1840">
            <v>1</v>
          </cell>
          <cell r="AM1840">
            <v>29000</v>
          </cell>
          <cell r="AN1840">
            <v>41827</v>
          </cell>
          <cell r="AO1840">
            <v>4393.9393939393931</v>
          </cell>
          <cell r="AP1840">
            <v>0</v>
          </cell>
          <cell r="AQ1840">
            <v>-4393.9393939393931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</row>
        <row r="1841">
          <cell r="Z1841" t="str">
            <v>JOHEBF5508IV</v>
          </cell>
          <cell r="AA1841" t="str">
            <v/>
          </cell>
          <cell r="AB1841">
            <v>1</v>
          </cell>
          <cell r="AC1841">
            <v>0</v>
          </cell>
          <cell r="AD1841">
            <v>1</v>
          </cell>
          <cell r="AE1841" t="str">
            <v>FRE</v>
          </cell>
          <cell r="AF1841">
            <v>400</v>
          </cell>
          <cell r="AG1841" t="str">
            <v>KIDS FIRST TOYS</v>
          </cell>
          <cell r="AH1841">
            <v>5</v>
          </cell>
          <cell r="AI1841" t="str">
            <v>05</v>
          </cell>
          <cell r="AJ1841" t="str">
            <v>M</v>
          </cell>
          <cell r="AK1841" t="str">
            <v>CN</v>
          </cell>
          <cell r="AL1841">
            <v>1</v>
          </cell>
          <cell r="AM1841">
            <v>49000</v>
          </cell>
          <cell r="AN1841">
            <v>41827</v>
          </cell>
          <cell r="AO1841">
            <v>7424.242424242424</v>
          </cell>
          <cell r="AP1841">
            <v>0</v>
          </cell>
          <cell r="AQ1841">
            <v>-7424.242424242424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</row>
        <row r="1842">
          <cell r="Z1842" t="str">
            <v/>
          </cell>
          <cell r="AA1842" t="str">
            <v>R1</v>
          </cell>
          <cell r="AB1842">
            <v>7</v>
          </cell>
          <cell r="AC1842">
            <v>0</v>
          </cell>
          <cell r="AD1842">
            <v>1</v>
          </cell>
          <cell r="AI1842" t="str">
            <v/>
          </cell>
          <cell r="AJ1842" t="str">
            <v>M</v>
          </cell>
          <cell r="AL1842" t="str">
            <v/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>
            <v>0</v>
          </cell>
        </row>
        <row r="1843">
          <cell r="Z1843" t="str">
            <v>JOHBAF5513PK</v>
          </cell>
          <cell r="AA1843" t="str">
            <v/>
          </cell>
          <cell r="AB1843">
            <v>0.5</v>
          </cell>
          <cell r="AC1843">
            <v>0</v>
          </cell>
          <cell r="AD1843">
            <v>1</v>
          </cell>
          <cell r="AE1843" t="str">
            <v>OSM</v>
          </cell>
          <cell r="AF1843">
            <v>200</v>
          </cell>
          <cell r="AG1843" t="str">
            <v>동일모자</v>
          </cell>
          <cell r="AH1843">
            <v>39</v>
          </cell>
          <cell r="AI1843">
            <v>39</v>
          </cell>
          <cell r="AJ1843" t="str">
            <v>M</v>
          </cell>
          <cell r="AK1843" t="str">
            <v>CN</v>
          </cell>
          <cell r="AL1843">
            <v>1</v>
          </cell>
          <cell r="AM1843">
            <v>55000</v>
          </cell>
          <cell r="AN1843">
            <v>41850</v>
          </cell>
          <cell r="AO1843">
            <v>8333.3333333333321</v>
          </cell>
          <cell r="AP1843">
            <v>0</v>
          </cell>
          <cell r="AQ1843">
            <v>-8333.3333333333321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</row>
        <row r="1844">
          <cell r="Z1844" t="str">
            <v>JOHBAF5513PK</v>
          </cell>
          <cell r="AA1844" t="str">
            <v/>
          </cell>
          <cell r="AB1844">
            <v>0.5</v>
          </cell>
          <cell r="AC1844">
            <v>0</v>
          </cell>
          <cell r="AD1844">
            <v>1</v>
          </cell>
          <cell r="AE1844" t="str">
            <v>OML</v>
          </cell>
          <cell r="AF1844">
            <v>150</v>
          </cell>
          <cell r="AG1844" t="str">
            <v>동일모자</v>
          </cell>
          <cell r="AH1844">
            <v>39</v>
          </cell>
          <cell r="AI1844">
            <v>39</v>
          </cell>
          <cell r="AJ1844" t="str">
            <v>M</v>
          </cell>
          <cell r="AK1844" t="str">
            <v>CN</v>
          </cell>
          <cell r="AL1844">
            <v>1</v>
          </cell>
          <cell r="AM1844">
            <v>55000</v>
          </cell>
          <cell r="AN1844">
            <v>41850</v>
          </cell>
          <cell r="AO1844">
            <v>8333.3333333333321</v>
          </cell>
          <cell r="AP1844">
            <v>0</v>
          </cell>
          <cell r="AQ1844">
            <v>-8333.3333333333321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</row>
        <row r="1845">
          <cell r="Z1845" t="str">
            <v>JOHERF5501IV</v>
          </cell>
          <cell r="AA1845" t="str">
            <v/>
          </cell>
          <cell r="AB1845">
            <v>1</v>
          </cell>
          <cell r="AC1845">
            <v>0</v>
          </cell>
          <cell r="AD1845">
            <v>1</v>
          </cell>
          <cell r="AE1845" t="str">
            <v>FRE</v>
          </cell>
          <cell r="AF1845">
            <v>500</v>
          </cell>
          <cell r="AG1845" t="str">
            <v>동일모자</v>
          </cell>
          <cell r="AH1845">
            <v>39</v>
          </cell>
          <cell r="AI1845">
            <v>39</v>
          </cell>
          <cell r="AJ1845" t="str">
            <v>M</v>
          </cell>
          <cell r="AK1845" t="str">
            <v>CN</v>
          </cell>
          <cell r="AL1845">
            <v>1</v>
          </cell>
          <cell r="AM1845">
            <v>55000</v>
          </cell>
          <cell r="AN1845">
            <v>41820</v>
          </cell>
          <cell r="AO1845">
            <v>8333.3333333333321</v>
          </cell>
          <cell r="AP1845">
            <v>0</v>
          </cell>
          <cell r="AQ1845">
            <v>-8333.3333333333321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</row>
        <row r="1846">
          <cell r="Z1846" t="str">
            <v/>
          </cell>
          <cell r="AA1846" t="str">
            <v>R1</v>
          </cell>
          <cell r="AB1846">
            <v>2</v>
          </cell>
          <cell r="AC1846">
            <v>0</v>
          </cell>
          <cell r="AD1846">
            <v>1</v>
          </cell>
          <cell r="AI1846" t="str">
            <v/>
          </cell>
          <cell r="AJ1846" t="str">
            <v>M</v>
          </cell>
          <cell r="AL1846" t="str">
            <v/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>
            <v>0</v>
          </cell>
        </row>
        <row r="1847">
          <cell r="Z1847" t="str">
            <v>JOHBEF5524YE</v>
          </cell>
          <cell r="AA1847" t="str">
            <v/>
          </cell>
          <cell r="AB1847">
            <v>1</v>
          </cell>
          <cell r="AC1847">
            <v>0</v>
          </cell>
          <cell r="AD1847">
            <v>1</v>
          </cell>
          <cell r="AE1847" t="str">
            <v>FRE</v>
          </cell>
          <cell r="AF1847">
            <v>250</v>
          </cell>
          <cell r="AG1847" t="str">
            <v>PRANCE</v>
          </cell>
          <cell r="AH1847">
            <v>2</v>
          </cell>
          <cell r="AI1847" t="str">
            <v>02</v>
          </cell>
          <cell r="AJ1847" t="str">
            <v>M</v>
          </cell>
          <cell r="AK1847" t="str">
            <v>CN</v>
          </cell>
          <cell r="AL1847">
            <v>1</v>
          </cell>
          <cell r="AM1847">
            <v>39000</v>
          </cell>
          <cell r="AN1847">
            <v>41906</v>
          </cell>
          <cell r="AO1847">
            <v>5909.0909090909081</v>
          </cell>
          <cell r="AP1847">
            <v>0</v>
          </cell>
          <cell r="AQ1847">
            <v>-5909.0909090909081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</row>
        <row r="1848">
          <cell r="Z1848" t="str">
            <v>JOHBEF5525MT</v>
          </cell>
          <cell r="AA1848" t="str">
            <v/>
          </cell>
          <cell r="AB1848">
            <v>1</v>
          </cell>
          <cell r="AC1848">
            <v>0</v>
          </cell>
          <cell r="AD1848">
            <v>1</v>
          </cell>
          <cell r="AE1848" t="str">
            <v>FRE</v>
          </cell>
          <cell r="AF1848">
            <v>250</v>
          </cell>
          <cell r="AG1848" t="str">
            <v>PRANCE</v>
          </cell>
          <cell r="AH1848">
            <v>2</v>
          </cell>
          <cell r="AI1848" t="str">
            <v>02</v>
          </cell>
          <cell r="AJ1848" t="str">
            <v>M</v>
          </cell>
          <cell r="AK1848" t="str">
            <v>CN</v>
          </cell>
          <cell r="AL1848">
            <v>1</v>
          </cell>
          <cell r="AM1848">
            <v>39000</v>
          </cell>
          <cell r="AN1848">
            <v>41906</v>
          </cell>
          <cell r="AO1848">
            <v>5909.0909090909081</v>
          </cell>
          <cell r="AP1848">
            <v>0</v>
          </cell>
          <cell r="AQ1848">
            <v>-5909.0909090909081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</row>
        <row r="1849">
          <cell r="Z1849" t="str">
            <v/>
          </cell>
          <cell r="AA1849" t="str">
            <v>R1</v>
          </cell>
          <cell r="AB1849">
            <v>2</v>
          </cell>
          <cell r="AC1849">
            <v>0</v>
          </cell>
          <cell r="AD1849">
            <v>1</v>
          </cell>
          <cell r="AI1849" t="str">
            <v/>
          </cell>
          <cell r="AJ1849" t="str">
            <v>M</v>
          </cell>
          <cell r="AL1849" t="str">
            <v/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>
            <v>0</v>
          </cell>
        </row>
        <row r="1850">
          <cell r="Z1850" t="str">
            <v>JOHEBF5523IV</v>
          </cell>
          <cell r="AA1850" t="str">
            <v/>
          </cell>
          <cell r="AB1850">
            <v>1</v>
          </cell>
          <cell r="AC1850">
            <v>0</v>
          </cell>
          <cell r="AD1850">
            <v>1</v>
          </cell>
          <cell r="AE1850" t="str">
            <v>FRE</v>
          </cell>
          <cell r="AF1850">
            <v>350</v>
          </cell>
          <cell r="AG1850" t="str">
            <v>FOREMOST</v>
          </cell>
          <cell r="AH1850">
            <v>52</v>
          </cell>
          <cell r="AI1850">
            <v>52</v>
          </cell>
          <cell r="AJ1850" t="str">
            <v>M</v>
          </cell>
          <cell r="AK1850" t="str">
            <v>CN</v>
          </cell>
          <cell r="AL1850">
            <v>1</v>
          </cell>
          <cell r="AM1850">
            <v>49000</v>
          </cell>
          <cell r="AN1850">
            <v>41827</v>
          </cell>
          <cell r="AO1850">
            <v>7424.242424242424</v>
          </cell>
          <cell r="AP1850">
            <v>0</v>
          </cell>
          <cell r="AQ1850">
            <v>-7424.242424242424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</row>
        <row r="1851">
          <cell r="Z1851" t="str">
            <v>JOHEBF5523BL</v>
          </cell>
          <cell r="AA1851" t="str">
            <v/>
          </cell>
          <cell r="AB1851">
            <v>1</v>
          </cell>
          <cell r="AC1851">
            <v>0</v>
          </cell>
          <cell r="AD1851">
            <v>1</v>
          </cell>
          <cell r="AE1851" t="str">
            <v>FRE</v>
          </cell>
          <cell r="AF1851">
            <v>400</v>
          </cell>
          <cell r="AG1851" t="str">
            <v>FOREMOST</v>
          </cell>
          <cell r="AH1851">
            <v>52</v>
          </cell>
          <cell r="AI1851">
            <v>52</v>
          </cell>
          <cell r="AJ1851" t="str">
            <v>M</v>
          </cell>
          <cell r="AK1851" t="str">
            <v>CN</v>
          </cell>
          <cell r="AL1851">
            <v>1</v>
          </cell>
          <cell r="AM1851">
            <v>49000</v>
          </cell>
          <cell r="AN1851">
            <v>41827</v>
          </cell>
          <cell r="AO1851">
            <v>7424.242424242424</v>
          </cell>
          <cell r="AP1851">
            <v>0</v>
          </cell>
          <cell r="AQ1851">
            <v>-7424.242424242424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</row>
        <row r="1852">
          <cell r="Z1852" t="str">
            <v>JOHEBF5803BL</v>
          </cell>
          <cell r="AA1852" t="str">
            <v>R1</v>
          </cell>
          <cell r="AB1852">
            <v>1</v>
          </cell>
          <cell r="AC1852">
            <v>0</v>
          </cell>
          <cell r="AD1852">
            <v>1</v>
          </cell>
          <cell r="AE1852" t="str">
            <v>FRE</v>
          </cell>
          <cell r="AF1852">
            <v>500</v>
          </cell>
          <cell r="AG1852" t="str">
            <v>FOREMOST</v>
          </cell>
          <cell r="AH1852">
            <v>52</v>
          </cell>
          <cell r="AI1852">
            <v>52</v>
          </cell>
          <cell r="AJ1852" t="str">
            <v>M</v>
          </cell>
          <cell r="AK1852" t="str">
            <v>CN</v>
          </cell>
          <cell r="AL1852">
            <v>1</v>
          </cell>
          <cell r="AM1852">
            <v>55000</v>
          </cell>
          <cell r="AN1852">
            <v>41710</v>
          </cell>
          <cell r="AO1852">
            <v>8333.3333333333321</v>
          </cell>
          <cell r="AP1852">
            <v>0</v>
          </cell>
          <cell r="AQ1852">
            <v>-8333.3333333333321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</row>
        <row r="1853">
          <cell r="Z1853" t="str">
            <v>JOHEBF5804RE</v>
          </cell>
          <cell r="AA1853" t="str">
            <v>R1</v>
          </cell>
          <cell r="AB1853">
            <v>1</v>
          </cell>
          <cell r="AC1853">
            <v>0</v>
          </cell>
          <cell r="AD1853">
            <v>1</v>
          </cell>
          <cell r="AE1853" t="str">
            <v>FRE</v>
          </cell>
          <cell r="AF1853">
            <v>500</v>
          </cell>
          <cell r="AG1853" t="str">
            <v>FOREMOST</v>
          </cell>
          <cell r="AH1853">
            <v>52</v>
          </cell>
          <cell r="AI1853">
            <v>52</v>
          </cell>
          <cell r="AJ1853" t="str">
            <v>M</v>
          </cell>
          <cell r="AK1853" t="str">
            <v>CN</v>
          </cell>
          <cell r="AL1853">
            <v>1</v>
          </cell>
          <cell r="AM1853">
            <v>55000</v>
          </cell>
          <cell r="AN1853">
            <v>41710</v>
          </cell>
          <cell r="AO1853">
            <v>8333.3333333333321</v>
          </cell>
          <cell r="AP1853">
            <v>0</v>
          </cell>
          <cell r="AQ1853">
            <v>-8333.3333333333321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</row>
        <row r="1854">
          <cell r="Z1854" t="str">
            <v>JOHVBF5806NY</v>
          </cell>
          <cell r="AA1854" t="str">
            <v>R1</v>
          </cell>
          <cell r="AB1854">
            <v>1</v>
          </cell>
          <cell r="AC1854">
            <v>0</v>
          </cell>
          <cell r="AD1854">
            <v>1</v>
          </cell>
          <cell r="AE1854" t="str">
            <v>FRE</v>
          </cell>
          <cell r="AF1854">
            <v>500</v>
          </cell>
          <cell r="AG1854" t="str">
            <v>FOREMOST</v>
          </cell>
          <cell r="AH1854">
            <v>52</v>
          </cell>
          <cell r="AI1854">
            <v>52</v>
          </cell>
          <cell r="AJ1854" t="str">
            <v>M</v>
          </cell>
          <cell r="AK1854" t="str">
            <v>CN</v>
          </cell>
          <cell r="AL1854">
            <v>1</v>
          </cell>
          <cell r="AM1854">
            <v>55000</v>
          </cell>
          <cell r="AN1854">
            <v>41710</v>
          </cell>
          <cell r="AO1854">
            <v>8333.3333333333321</v>
          </cell>
          <cell r="AP1854">
            <v>0</v>
          </cell>
          <cell r="AQ1854">
            <v>-8333.3333333333321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</row>
        <row r="1855">
          <cell r="Z1855" t="str">
            <v>JOHVBF5806PK</v>
          </cell>
          <cell r="AA1855" t="str">
            <v>R1</v>
          </cell>
          <cell r="AB1855">
            <v>1</v>
          </cell>
          <cell r="AC1855">
            <v>0</v>
          </cell>
          <cell r="AD1855">
            <v>1</v>
          </cell>
          <cell r="AE1855" t="str">
            <v>FRE</v>
          </cell>
          <cell r="AF1855">
            <v>600</v>
          </cell>
          <cell r="AG1855" t="str">
            <v>FOREMOST</v>
          </cell>
          <cell r="AH1855">
            <v>52</v>
          </cell>
          <cell r="AI1855">
            <v>52</v>
          </cell>
          <cell r="AJ1855" t="str">
            <v>M</v>
          </cell>
          <cell r="AK1855" t="str">
            <v>CN</v>
          </cell>
          <cell r="AL1855">
            <v>1</v>
          </cell>
          <cell r="AM1855">
            <v>55000</v>
          </cell>
          <cell r="AN1855">
            <v>41710</v>
          </cell>
          <cell r="AO1855">
            <v>8333.3333333333321</v>
          </cell>
          <cell r="AP1855">
            <v>0</v>
          </cell>
          <cell r="AQ1855">
            <v>-8333.3333333333321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</row>
        <row r="1856">
          <cell r="Z1856" t="str">
            <v/>
          </cell>
          <cell r="AA1856" t="str">
            <v>R1</v>
          </cell>
          <cell r="AB1856">
            <v>6</v>
          </cell>
          <cell r="AC1856">
            <v>0</v>
          </cell>
          <cell r="AD1856">
            <v>1</v>
          </cell>
          <cell r="AI1856" t="str">
            <v/>
          </cell>
          <cell r="AJ1856" t="str">
            <v>M</v>
          </cell>
          <cell r="AL1856" t="str">
            <v/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>
            <v>0</v>
          </cell>
        </row>
        <row r="1857">
          <cell r="Z1857" t="str">
            <v>NOHTPF5511RE</v>
          </cell>
          <cell r="AA1857" t="str">
            <v/>
          </cell>
          <cell r="AB1857">
            <v>1</v>
          </cell>
          <cell r="AC1857">
            <v>0</v>
          </cell>
          <cell r="AD1857">
            <v>1</v>
          </cell>
          <cell r="AE1857" t="str">
            <v>FRE</v>
          </cell>
          <cell r="AF1857">
            <v>150</v>
          </cell>
          <cell r="AG1857" t="str">
            <v>EVERRICH TEXTILE</v>
          </cell>
          <cell r="AH1857">
            <v>2</v>
          </cell>
          <cell r="AI1857" t="str">
            <v>02</v>
          </cell>
          <cell r="AJ1857" t="str">
            <v>M</v>
          </cell>
          <cell r="AK1857" t="str">
            <v>CN</v>
          </cell>
          <cell r="AL1857">
            <v>1</v>
          </cell>
          <cell r="AM1857">
            <v>75000</v>
          </cell>
          <cell r="AN1857">
            <v>41795</v>
          </cell>
          <cell r="AO1857">
            <v>11363.636363636362</v>
          </cell>
          <cell r="AP1857">
            <v>0</v>
          </cell>
          <cell r="AQ1857">
            <v>-11363.636363636362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</row>
        <row r="1858">
          <cell r="Z1858" t="str">
            <v>NOHTPF5511PK</v>
          </cell>
          <cell r="AA1858" t="str">
            <v/>
          </cell>
          <cell r="AB1858">
            <v>1</v>
          </cell>
          <cell r="AC1858">
            <v>0</v>
          </cell>
          <cell r="AD1858">
            <v>1</v>
          </cell>
          <cell r="AE1858" t="str">
            <v>FRE</v>
          </cell>
          <cell r="AF1858">
            <v>150</v>
          </cell>
          <cell r="AG1858" t="str">
            <v>EVERRICH TEXTILE</v>
          </cell>
          <cell r="AH1858">
            <v>2</v>
          </cell>
          <cell r="AI1858" t="str">
            <v>02</v>
          </cell>
          <cell r="AJ1858" t="str">
            <v>M</v>
          </cell>
          <cell r="AK1858" t="str">
            <v>CN</v>
          </cell>
          <cell r="AL1858">
            <v>1</v>
          </cell>
          <cell r="AM1858">
            <v>75000</v>
          </cell>
          <cell r="AN1858">
            <v>41795</v>
          </cell>
          <cell r="AO1858">
            <v>11363.636363636362</v>
          </cell>
          <cell r="AP1858">
            <v>0</v>
          </cell>
          <cell r="AQ1858">
            <v>-11363.636363636362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</row>
        <row r="1859">
          <cell r="Z1859" t="str">
            <v/>
          </cell>
          <cell r="AA1859" t="str">
            <v>R1</v>
          </cell>
          <cell r="AB1859">
            <v>2</v>
          </cell>
          <cell r="AC1859">
            <v>0</v>
          </cell>
          <cell r="AD1859">
            <v>1</v>
          </cell>
          <cell r="AI1859" t="str">
            <v/>
          </cell>
          <cell r="AJ1859" t="str">
            <v>M</v>
          </cell>
          <cell r="AL1859" t="str">
            <v/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>
            <v>0</v>
          </cell>
        </row>
        <row r="1860">
          <cell r="Z1860" t="str">
            <v>PNHUMF5501RE</v>
          </cell>
          <cell r="AA1860" t="str">
            <v/>
          </cell>
          <cell r="AB1860">
            <v>0.5</v>
          </cell>
          <cell r="AC1860">
            <v>0</v>
          </cell>
          <cell r="AD1860">
            <v>1</v>
          </cell>
          <cell r="AE1860" t="str">
            <v>OSM</v>
          </cell>
          <cell r="AF1860">
            <v>250</v>
          </cell>
          <cell r="AG1860" t="str">
            <v>성진</v>
          </cell>
          <cell r="AH1860">
            <v>24</v>
          </cell>
          <cell r="AI1860">
            <v>24</v>
          </cell>
          <cell r="AJ1860" t="str">
            <v>M</v>
          </cell>
          <cell r="AK1860" t="str">
            <v>CN</v>
          </cell>
          <cell r="AL1860">
            <v>1</v>
          </cell>
          <cell r="AM1860">
            <v>53000</v>
          </cell>
          <cell r="AN1860">
            <v>41823</v>
          </cell>
          <cell r="AO1860">
            <v>8030.3030303030291</v>
          </cell>
          <cell r="AP1860">
            <v>0</v>
          </cell>
          <cell r="AQ1860">
            <v>-8030.3030303030291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</row>
        <row r="1861">
          <cell r="Z1861" t="str">
            <v>PNHUMF5501RE</v>
          </cell>
          <cell r="AA1861" t="str">
            <v/>
          </cell>
          <cell r="AB1861">
            <v>0.5</v>
          </cell>
          <cell r="AC1861">
            <v>0</v>
          </cell>
          <cell r="AD1861">
            <v>1</v>
          </cell>
          <cell r="AE1861" t="str">
            <v>OML</v>
          </cell>
          <cell r="AF1861">
            <v>150</v>
          </cell>
          <cell r="AG1861" t="str">
            <v>성진</v>
          </cell>
          <cell r="AH1861">
            <v>24</v>
          </cell>
          <cell r="AI1861">
            <v>24</v>
          </cell>
          <cell r="AJ1861" t="str">
            <v>M</v>
          </cell>
          <cell r="AK1861" t="str">
            <v>CN</v>
          </cell>
          <cell r="AL1861">
            <v>1</v>
          </cell>
          <cell r="AM1861">
            <v>53000</v>
          </cell>
          <cell r="AN1861">
            <v>41823</v>
          </cell>
          <cell r="AO1861">
            <v>8030.3030303030291</v>
          </cell>
          <cell r="AP1861">
            <v>0</v>
          </cell>
          <cell r="AQ1861">
            <v>-8030.3030303030291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</row>
        <row r="1862">
          <cell r="Z1862" t="str">
            <v/>
          </cell>
          <cell r="AA1862" t="str">
            <v>R1</v>
          </cell>
          <cell r="AB1862">
            <v>1</v>
          </cell>
          <cell r="AC1862">
            <v>0</v>
          </cell>
          <cell r="AD1862">
            <v>1</v>
          </cell>
          <cell r="AI1862" t="str">
            <v/>
          </cell>
          <cell r="AJ1862" t="str">
            <v>M</v>
          </cell>
          <cell r="AL1862" t="str">
            <v/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>
            <v>0</v>
          </cell>
        </row>
        <row r="1863">
          <cell r="Z1863" t="str">
            <v>SBHBAF5511GY</v>
          </cell>
          <cell r="AA1863" t="str">
            <v/>
          </cell>
          <cell r="AB1863">
            <v>0.5</v>
          </cell>
          <cell r="AC1863">
            <v>0</v>
          </cell>
          <cell r="AD1863">
            <v>1</v>
          </cell>
          <cell r="AE1863" t="str">
            <v>OSM</v>
          </cell>
          <cell r="AF1863">
            <v>121</v>
          </cell>
          <cell r="AG1863" t="str">
            <v>FOREMOST</v>
          </cell>
          <cell r="AH1863">
            <v>53</v>
          </cell>
          <cell r="AI1863">
            <v>53</v>
          </cell>
          <cell r="AJ1863" t="str">
            <v>M</v>
          </cell>
          <cell r="AK1863" t="str">
            <v>CN</v>
          </cell>
          <cell r="AL1863">
            <v>1</v>
          </cell>
          <cell r="AM1863">
            <v>45000</v>
          </cell>
          <cell r="AN1863">
            <v>41836</v>
          </cell>
          <cell r="AO1863">
            <v>6818.1818181818171</v>
          </cell>
          <cell r="AP1863">
            <v>0</v>
          </cell>
          <cell r="AQ1863">
            <v>-6818.1818181818171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</row>
        <row r="1864">
          <cell r="Z1864" t="str">
            <v>SBHBAF5511GY</v>
          </cell>
          <cell r="AA1864" t="str">
            <v/>
          </cell>
          <cell r="AB1864">
            <v>0.5</v>
          </cell>
          <cell r="AC1864">
            <v>0</v>
          </cell>
          <cell r="AD1864">
            <v>1</v>
          </cell>
          <cell r="AE1864" t="str">
            <v>OML</v>
          </cell>
          <cell r="AF1864">
            <v>49</v>
          </cell>
          <cell r="AG1864" t="str">
            <v>FOREMOST</v>
          </cell>
          <cell r="AH1864">
            <v>53</v>
          </cell>
          <cell r="AI1864">
            <v>53</v>
          </cell>
          <cell r="AJ1864" t="str">
            <v>M</v>
          </cell>
          <cell r="AK1864" t="str">
            <v>CN</v>
          </cell>
          <cell r="AL1864">
            <v>1</v>
          </cell>
          <cell r="AM1864">
            <v>45000</v>
          </cell>
          <cell r="AN1864">
            <v>41836</v>
          </cell>
          <cell r="AO1864">
            <v>6818.1818181818171</v>
          </cell>
          <cell r="AP1864">
            <v>0</v>
          </cell>
          <cell r="AQ1864">
            <v>-6818.1818181818171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</row>
        <row r="1865">
          <cell r="Z1865" t="str">
            <v>SBHBAF5512BG</v>
          </cell>
          <cell r="AA1865" t="str">
            <v>R1</v>
          </cell>
          <cell r="AB1865">
            <v>0</v>
          </cell>
          <cell r="AC1865">
            <v>0</v>
          </cell>
          <cell r="AD1865">
            <v>1</v>
          </cell>
          <cell r="AE1865" t="str">
            <v>OSM</v>
          </cell>
          <cell r="AF1865">
            <v>150</v>
          </cell>
          <cell r="AG1865" t="str">
            <v>FOREMOST</v>
          </cell>
          <cell r="AH1865">
            <v>53</v>
          </cell>
          <cell r="AI1865">
            <v>53</v>
          </cell>
          <cell r="AJ1865" t="str">
            <v>M</v>
          </cell>
          <cell r="AK1865" t="str">
            <v>CN</v>
          </cell>
          <cell r="AL1865">
            <v>1</v>
          </cell>
          <cell r="AM1865">
            <v>45000</v>
          </cell>
          <cell r="AN1865">
            <v>41836</v>
          </cell>
          <cell r="AO1865">
            <v>6818.1818181818171</v>
          </cell>
          <cell r="AP1865">
            <v>0</v>
          </cell>
          <cell r="AQ1865">
            <v>-6818.1818181818171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</row>
        <row r="1866">
          <cell r="Z1866" t="str">
            <v>SBHBAF5512BG</v>
          </cell>
          <cell r="AA1866" t="str">
            <v>R1</v>
          </cell>
          <cell r="AB1866">
            <v>0</v>
          </cell>
          <cell r="AC1866">
            <v>0</v>
          </cell>
          <cell r="AD1866">
            <v>1</v>
          </cell>
          <cell r="AE1866" t="str">
            <v>OML</v>
          </cell>
          <cell r="AF1866">
            <v>100</v>
          </cell>
          <cell r="AG1866" t="str">
            <v>FOREMOST</v>
          </cell>
          <cell r="AH1866">
            <v>53</v>
          </cell>
          <cell r="AI1866">
            <v>53</v>
          </cell>
          <cell r="AJ1866" t="str">
            <v>M</v>
          </cell>
          <cell r="AK1866" t="str">
            <v>CN</v>
          </cell>
          <cell r="AL1866">
            <v>1</v>
          </cell>
          <cell r="AM1866">
            <v>45000</v>
          </cell>
          <cell r="AN1866">
            <v>41836</v>
          </cell>
          <cell r="AO1866">
            <v>6818.1818181818171</v>
          </cell>
          <cell r="AP1866">
            <v>0</v>
          </cell>
          <cell r="AQ1866">
            <v>-6818.1818181818171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</row>
        <row r="1867">
          <cell r="Z1867" t="str">
            <v>SBHEBF5549BG</v>
          </cell>
          <cell r="AA1867" t="str">
            <v/>
          </cell>
          <cell r="AB1867">
            <v>1</v>
          </cell>
          <cell r="AC1867">
            <v>0</v>
          </cell>
          <cell r="AD1867">
            <v>1</v>
          </cell>
          <cell r="AE1867" t="str">
            <v>FRE</v>
          </cell>
          <cell r="AF1867">
            <v>200</v>
          </cell>
          <cell r="AG1867" t="str">
            <v>FOREMOST</v>
          </cell>
          <cell r="AH1867">
            <v>53</v>
          </cell>
          <cell r="AI1867">
            <v>53</v>
          </cell>
          <cell r="AJ1867" t="str">
            <v>M</v>
          </cell>
          <cell r="AK1867" t="str">
            <v>CN</v>
          </cell>
          <cell r="AL1867">
            <v>1</v>
          </cell>
          <cell r="AM1867">
            <v>43000</v>
          </cell>
          <cell r="AN1867">
            <v>41836</v>
          </cell>
          <cell r="AO1867">
            <v>6515.151515151515</v>
          </cell>
          <cell r="AP1867">
            <v>0</v>
          </cell>
          <cell r="AQ1867">
            <v>-6515.151515151515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</row>
        <row r="1868">
          <cell r="Z1868" t="str">
            <v>SBHEBF5549RE</v>
          </cell>
          <cell r="AA1868" t="str">
            <v/>
          </cell>
          <cell r="AB1868">
            <v>1</v>
          </cell>
          <cell r="AC1868">
            <v>0</v>
          </cell>
          <cell r="AD1868">
            <v>1</v>
          </cell>
          <cell r="AE1868" t="str">
            <v>FRE</v>
          </cell>
          <cell r="AF1868">
            <v>200</v>
          </cell>
          <cell r="AG1868" t="str">
            <v>FOREMOST</v>
          </cell>
          <cell r="AH1868">
            <v>53</v>
          </cell>
          <cell r="AI1868">
            <v>53</v>
          </cell>
          <cell r="AJ1868" t="str">
            <v>M</v>
          </cell>
          <cell r="AK1868" t="str">
            <v>CN</v>
          </cell>
          <cell r="AL1868">
            <v>1</v>
          </cell>
          <cell r="AM1868">
            <v>43000</v>
          </cell>
          <cell r="AN1868">
            <v>41836</v>
          </cell>
          <cell r="AO1868">
            <v>6515.151515151515</v>
          </cell>
          <cell r="AP1868">
            <v>0</v>
          </cell>
          <cell r="AQ1868">
            <v>-6515.151515151515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</row>
        <row r="1869">
          <cell r="Z1869" t="str">
            <v>SBHEBF5551WH</v>
          </cell>
          <cell r="AA1869" t="str">
            <v/>
          </cell>
          <cell r="AB1869">
            <v>1</v>
          </cell>
          <cell r="AC1869">
            <v>0</v>
          </cell>
          <cell r="AD1869">
            <v>1</v>
          </cell>
          <cell r="AE1869" t="str">
            <v>FRE</v>
          </cell>
          <cell r="AF1869">
            <v>200</v>
          </cell>
          <cell r="AG1869" t="str">
            <v>FOREMOST</v>
          </cell>
          <cell r="AH1869">
            <v>53</v>
          </cell>
          <cell r="AI1869">
            <v>53</v>
          </cell>
          <cell r="AJ1869" t="str">
            <v>M</v>
          </cell>
          <cell r="AK1869" t="str">
            <v>CN</v>
          </cell>
          <cell r="AL1869">
            <v>1</v>
          </cell>
          <cell r="AM1869">
            <v>45000</v>
          </cell>
          <cell r="AN1869">
            <v>41836</v>
          </cell>
          <cell r="AO1869">
            <v>6818.1818181818171</v>
          </cell>
          <cell r="AP1869">
            <v>0</v>
          </cell>
          <cell r="AQ1869">
            <v>-6818.1818181818171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</row>
        <row r="1870">
          <cell r="Z1870" t="str">
            <v>SBHEBF5551YE</v>
          </cell>
          <cell r="AA1870" t="str">
            <v/>
          </cell>
          <cell r="AB1870">
            <v>1</v>
          </cell>
          <cell r="AC1870">
            <v>0</v>
          </cell>
          <cell r="AD1870">
            <v>1</v>
          </cell>
          <cell r="AE1870" t="str">
            <v>FRE</v>
          </cell>
          <cell r="AF1870">
            <v>200</v>
          </cell>
          <cell r="AG1870" t="str">
            <v>FOREMOST</v>
          </cell>
          <cell r="AH1870">
            <v>53</v>
          </cell>
          <cell r="AI1870">
            <v>53</v>
          </cell>
          <cell r="AJ1870" t="str">
            <v>M</v>
          </cell>
          <cell r="AK1870" t="str">
            <v>CN</v>
          </cell>
          <cell r="AL1870">
            <v>1</v>
          </cell>
          <cell r="AM1870">
            <v>45000</v>
          </cell>
          <cell r="AN1870">
            <v>41836</v>
          </cell>
          <cell r="AO1870">
            <v>6818.1818181818171</v>
          </cell>
          <cell r="AP1870">
            <v>0</v>
          </cell>
          <cell r="AQ1870">
            <v>-6818.1818181818171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</row>
        <row r="1871">
          <cell r="Z1871" t="str">
            <v/>
          </cell>
          <cell r="AA1871" t="str">
            <v>R1</v>
          </cell>
          <cell r="AB1871">
            <v>5</v>
          </cell>
          <cell r="AC1871">
            <v>0</v>
          </cell>
          <cell r="AD1871">
            <v>1</v>
          </cell>
          <cell r="AI1871" t="str">
            <v/>
          </cell>
          <cell r="AJ1871" t="str">
            <v>M</v>
          </cell>
          <cell r="AL1871" t="str">
            <v/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>
            <v>0</v>
          </cell>
        </row>
        <row r="1872">
          <cell r="Z1872" t="str">
            <v>SBHEBF5554PP</v>
          </cell>
          <cell r="AA1872" t="str">
            <v/>
          </cell>
          <cell r="AB1872">
            <v>1</v>
          </cell>
          <cell r="AC1872">
            <v>0</v>
          </cell>
          <cell r="AD1872">
            <v>1</v>
          </cell>
          <cell r="AE1872" t="str">
            <v>FRE</v>
          </cell>
          <cell r="AF1872">
            <v>300</v>
          </cell>
          <cell r="AG1872" t="str">
            <v>Y&amp;Y</v>
          </cell>
          <cell r="AH1872">
            <v>11</v>
          </cell>
          <cell r="AI1872">
            <v>11</v>
          </cell>
          <cell r="AJ1872" t="str">
            <v>M</v>
          </cell>
          <cell r="AK1872" t="str">
            <v>CN</v>
          </cell>
          <cell r="AL1872">
            <v>1</v>
          </cell>
          <cell r="AM1872">
            <v>35000</v>
          </cell>
          <cell r="AN1872">
            <v>41836</v>
          </cell>
          <cell r="AO1872">
            <v>4545.454545454545</v>
          </cell>
          <cell r="AP1872">
            <v>0</v>
          </cell>
          <cell r="AQ1872">
            <v>-4545.454545454545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</row>
        <row r="1873">
          <cell r="Z1873" t="str">
            <v>SBHEBF5554BK</v>
          </cell>
          <cell r="AA1873" t="str">
            <v/>
          </cell>
          <cell r="AB1873">
            <v>1</v>
          </cell>
          <cell r="AC1873">
            <v>0</v>
          </cell>
          <cell r="AD1873">
            <v>1</v>
          </cell>
          <cell r="AE1873" t="str">
            <v>FRE</v>
          </cell>
          <cell r="AF1873">
            <v>300</v>
          </cell>
          <cell r="AG1873" t="str">
            <v>Y&amp;Y</v>
          </cell>
          <cell r="AH1873">
            <v>11</v>
          </cell>
          <cell r="AI1873">
            <v>11</v>
          </cell>
          <cell r="AJ1873" t="str">
            <v>M</v>
          </cell>
          <cell r="AK1873" t="str">
            <v>CN</v>
          </cell>
          <cell r="AL1873">
            <v>1</v>
          </cell>
          <cell r="AM1873">
            <v>35000</v>
          </cell>
          <cell r="AN1873">
            <v>41836</v>
          </cell>
          <cell r="AO1873">
            <v>4545.454545454545</v>
          </cell>
          <cell r="AP1873">
            <v>0</v>
          </cell>
          <cell r="AQ1873">
            <v>-4545.454545454545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</row>
        <row r="1874">
          <cell r="Z1874" t="str">
            <v>SBHEBF5554RE</v>
          </cell>
          <cell r="AA1874" t="str">
            <v/>
          </cell>
          <cell r="AB1874">
            <v>1</v>
          </cell>
          <cell r="AC1874">
            <v>0</v>
          </cell>
          <cell r="AD1874">
            <v>1</v>
          </cell>
          <cell r="AE1874" t="str">
            <v>FRE</v>
          </cell>
          <cell r="AF1874">
            <v>250</v>
          </cell>
          <cell r="AG1874" t="str">
            <v>Y&amp;Y</v>
          </cell>
          <cell r="AH1874">
            <v>11</v>
          </cell>
          <cell r="AI1874">
            <v>11</v>
          </cell>
          <cell r="AJ1874" t="str">
            <v>M</v>
          </cell>
          <cell r="AK1874" t="str">
            <v>CN</v>
          </cell>
          <cell r="AL1874">
            <v>1</v>
          </cell>
          <cell r="AM1874">
            <v>35000</v>
          </cell>
          <cell r="AN1874">
            <v>41836</v>
          </cell>
          <cell r="AO1874">
            <v>4545.454545454545</v>
          </cell>
          <cell r="AP1874">
            <v>0</v>
          </cell>
          <cell r="AQ1874">
            <v>-4545.454545454545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</row>
        <row r="1875">
          <cell r="Z1875" t="str">
            <v/>
          </cell>
          <cell r="AA1875" t="str">
            <v>R1</v>
          </cell>
          <cell r="AB1875">
            <v>3</v>
          </cell>
          <cell r="AC1875">
            <v>0</v>
          </cell>
          <cell r="AD1875">
            <v>1</v>
          </cell>
          <cell r="AI1875" t="str">
            <v/>
          </cell>
          <cell r="AJ1875" t="str">
            <v>M</v>
          </cell>
          <cell r="AL1875" t="str">
            <v/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>
            <v>0</v>
          </cell>
        </row>
        <row r="1876">
          <cell r="Z1876" t="str">
            <v>SMHBEF5507GR</v>
          </cell>
          <cell r="AA1876" t="str">
            <v/>
          </cell>
          <cell r="AB1876">
            <v>1</v>
          </cell>
          <cell r="AC1876">
            <v>0</v>
          </cell>
          <cell r="AD1876">
            <v>1</v>
          </cell>
          <cell r="AE1876" t="str">
            <v>FRE</v>
          </cell>
          <cell r="AF1876">
            <v>150</v>
          </cell>
          <cell r="AG1876" t="str">
            <v>FOREMOST</v>
          </cell>
          <cell r="AH1876">
            <v>54</v>
          </cell>
          <cell r="AI1876">
            <v>54</v>
          </cell>
          <cell r="AJ1876" t="str">
            <v>M</v>
          </cell>
          <cell r="AK1876" t="str">
            <v>CN</v>
          </cell>
          <cell r="AL1876">
            <v>1</v>
          </cell>
          <cell r="AM1876">
            <v>35000</v>
          </cell>
          <cell r="AN1876">
            <v>41802</v>
          </cell>
          <cell r="AO1876">
            <v>5303.030303030303</v>
          </cell>
          <cell r="AP1876">
            <v>0</v>
          </cell>
          <cell r="AQ1876">
            <v>-5303.030303030303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</row>
        <row r="1877">
          <cell r="Z1877" t="str">
            <v>SMHBEF5507RE</v>
          </cell>
          <cell r="AA1877" t="str">
            <v/>
          </cell>
          <cell r="AB1877">
            <v>1</v>
          </cell>
          <cell r="AC1877">
            <v>0</v>
          </cell>
          <cell r="AD1877">
            <v>1</v>
          </cell>
          <cell r="AE1877" t="str">
            <v>FRE</v>
          </cell>
          <cell r="AF1877">
            <v>200</v>
          </cell>
          <cell r="AG1877" t="str">
            <v>FOREMOST</v>
          </cell>
          <cell r="AH1877">
            <v>54</v>
          </cell>
          <cell r="AI1877">
            <v>54</v>
          </cell>
          <cell r="AJ1877" t="str">
            <v>M</v>
          </cell>
          <cell r="AK1877" t="str">
            <v>CN</v>
          </cell>
          <cell r="AL1877">
            <v>1</v>
          </cell>
          <cell r="AM1877">
            <v>35000</v>
          </cell>
          <cell r="AN1877">
            <v>41802</v>
          </cell>
          <cell r="AO1877">
            <v>5303.030303030303</v>
          </cell>
          <cell r="AP1877">
            <v>0</v>
          </cell>
          <cell r="AQ1877">
            <v>-5303.030303030303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</row>
        <row r="1878">
          <cell r="Z1878" t="str">
            <v>SMHBEF5507PK</v>
          </cell>
          <cell r="AA1878" t="str">
            <v/>
          </cell>
          <cell r="AB1878">
            <v>1</v>
          </cell>
          <cell r="AC1878">
            <v>0</v>
          </cell>
          <cell r="AD1878">
            <v>1</v>
          </cell>
          <cell r="AE1878" t="str">
            <v>FRE</v>
          </cell>
          <cell r="AF1878">
            <v>150</v>
          </cell>
          <cell r="AG1878" t="str">
            <v>FOREMOST</v>
          </cell>
          <cell r="AH1878">
            <v>54</v>
          </cell>
          <cell r="AI1878">
            <v>54</v>
          </cell>
          <cell r="AJ1878" t="str">
            <v>M</v>
          </cell>
          <cell r="AK1878" t="str">
            <v>CN</v>
          </cell>
          <cell r="AL1878">
            <v>1</v>
          </cell>
          <cell r="AM1878">
            <v>35000</v>
          </cell>
          <cell r="AN1878">
            <v>41802</v>
          </cell>
          <cell r="AO1878">
            <v>5303.030303030303</v>
          </cell>
          <cell r="AP1878">
            <v>0</v>
          </cell>
          <cell r="AQ1878">
            <v>-5303.030303030303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</row>
        <row r="1879">
          <cell r="Z1879" t="str">
            <v>SMHBEF5508PK</v>
          </cell>
          <cell r="AA1879" t="str">
            <v/>
          </cell>
          <cell r="AB1879">
            <v>1</v>
          </cell>
          <cell r="AC1879">
            <v>0</v>
          </cell>
          <cell r="AD1879">
            <v>1</v>
          </cell>
          <cell r="AE1879" t="str">
            <v>FRE</v>
          </cell>
          <cell r="AF1879">
            <v>200</v>
          </cell>
          <cell r="AG1879" t="str">
            <v>FOREMOST</v>
          </cell>
          <cell r="AH1879">
            <v>54</v>
          </cell>
          <cell r="AI1879">
            <v>54</v>
          </cell>
          <cell r="AJ1879" t="str">
            <v>M</v>
          </cell>
          <cell r="AK1879" t="str">
            <v>CN</v>
          </cell>
          <cell r="AL1879">
            <v>1</v>
          </cell>
          <cell r="AM1879">
            <v>35000</v>
          </cell>
          <cell r="AN1879">
            <v>41802</v>
          </cell>
          <cell r="AO1879">
            <v>5303.030303030303</v>
          </cell>
          <cell r="AP1879">
            <v>0</v>
          </cell>
          <cell r="AQ1879">
            <v>-5303.030303030303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</row>
        <row r="1880">
          <cell r="Z1880" t="str">
            <v>SMHBEF5508RE</v>
          </cell>
          <cell r="AA1880" t="str">
            <v/>
          </cell>
          <cell r="AB1880">
            <v>1</v>
          </cell>
          <cell r="AC1880">
            <v>0</v>
          </cell>
          <cell r="AD1880">
            <v>1</v>
          </cell>
          <cell r="AE1880" t="str">
            <v>FRE</v>
          </cell>
          <cell r="AF1880">
            <v>200</v>
          </cell>
          <cell r="AG1880" t="str">
            <v>FOREMOST</v>
          </cell>
          <cell r="AH1880">
            <v>54</v>
          </cell>
          <cell r="AI1880">
            <v>54</v>
          </cell>
          <cell r="AJ1880" t="str">
            <v>M</v>
          </cell>
          <cell r="AK1880" t="str">
            <v>CN</v>
          </cell>
          <cell r="AL1880">
            <v>1</v>
          </cell>
          <cell r="AM1880">
            <v>35000</v>
          </cell>
          <cell r="AN1880">
            <v>41802</v>
          </cell>
          <cell r="AO1880">
            <v>5303.030303030303</v>
          </cell>
          <cell r="AP1880">
            <v>0</v>
          </cell>
          <cell r="AQ1880">
            <v>-5303.030303030303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</row>
        <row r="1881">
          <cell r="Z1881" t="str">
            <v/>
          </cell>
          <cell r="AA1881" t="str">
            <v>R1</v>
          </cell>
          <cell r="AB1881">
            <v>5</v>
          </cell>
          <cell r="AC1881">
            <v>0</v>
          </cell>
          <cell r="AD1881">
            <v>1</v>
          </cell>
          <cell r="AI1881" t="str">
            <v/>
          </cell>
          <cell r="AJ1881" t="str">
            <v>M</v>
          </cell>
          <cell r="AL1881" t="str">
            <v/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 t="str">
            <v/>
          </cell>
          <cell r="AU1881">
            <v>0</v>
          </cell>
          <cell r="AV1881">
            <v>0</v>
          </cell>
          <cell r="AW1881">
            <v>0</v>
          </cell>
        </row>
        <row r="1882">
          <cell r="Z1882" t="str">
            <v>SMHBAF5526GY</v>
          </cell>
          <cell r="AA1882" t="str">
            <v/>
          </cell>
          <cell r="AB1882">
            <v>0.5</v>
          </cell>
          <cell r="AC1882">
            <v>0</v>
          </cell>
          <cell r="AD1882">
            <v>1</v>
          </cell>
          <cell r="AE1882" t="str">
            <v>OSM</v>
          </cell>
          <cell r="AF1882">
            <v>150</v>
          </cell>
          <cell r="AG1882" t="str">
            <v>동일모자</v>
          </cell>
          <cell r="AH1882">
            <v>40</v>
          </cell>
          <cell r="AI1882">
            <v>40</v>
          </cell>
          <cell r="AJ1882" t="str">
            <v>M</v>
          </cell>
          <cell r="AK1882" t="str">
            <v>CN</v>
          </cell>
          <cell r="AL1882">
            <v>1</v>
          </cell>
          <cell r="AM1882">
            <v>43000</v>
          </cell>
          <cell r="AN1882">
            <v>41820</v>
          </cell>
          <cell r="AO1882">
            <v>6515.151515151515</v>
          </cell>
          <cell r="AP1882">
            <v>0</v>
          </cell>
          <cell r="AQ1882">
            <v>-6515.151515151515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</row>
        <row r="1883">
          <cell r="Z1883" t="str">
            <v>SMHBAF5526GY</v>
          </cell>
          <cell r="AA1883" t="str">
            <v/>
          </cell>
          <cell r="AB1883">
            <v>0.5</v>
          </cell>
          <cell r="AC1883">
            <v>0</v>
          </cell>
          <cell r="AD1883">
            <v>1</v>
          </cell>
          <cell r="AE1883" t="str">
            <v>OML</v>
          </cell>
          <cell r="AF1883">
            <v>150</v>
          </cell>
          <cell r="AG1883" t="str">
            <v>동일모자</v>
          </cell>
          <cell r="AH1883">
            <v>40</v>
          </cell>
          <cell r="AI1883">
            <v>40</v>
          </cell>
          <cell r="AJ1883" t="str">
            <v>M</v>
          </cell>
          <cell r="AK1883" t="str">
            <v>CN</v>
          </cell>
          <cell r="AL1883">
            <v>1</v>
          </cell>
          <cell r="AM1883">
            <v>43000</v>
          </cell>
          <cell r="AN1883">
            <v>41820</v>
          </cell>
          <cell r="AO1883">
            <v>6515.151515151515</v>
          </cell>
          <cell r="AP1883">
            <v>0</v>
          </cell>
          <cell r="AQ1883">
            <v>-6515.151515151515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</row>
        <row r="1884">
          <cell r="Z1884" t="str">
            <v>SMHERF5529NY</v>
          </cell>
          <cell r="AA1884" t="str">
            <v/>
          </cell>
          <cell r="AB1884">
            <v>0.5</v>
          </cell>
          <cell r="AC1884">
            <v>0</v>
          </cell>
          <cell r="AD1884">
            <v>1</v>
          </cell>
          <cell r="AE1884" t="str">
            <v>OSM</v>
          </cell>
          <cell r="AF1884">
            <v>200</v>
          </cell>
          <cell r="AG1884" t="str">
            <v>동일모자</v>
          </cell>
          <cell r="AH1884">
            <v>40</v>
          </cell>
          <cell r="AI1884">
            <v>40</v>
          </cell>
          <cell r="AJ1884" t="str">
            <v>M</v>
          </cell>
          <cell r="AK1884" t="str">
            <v>CN</v>
          </cell>
          <cell r="AL1884">
            <v>1</v>
          </cell>
          <cell r="AM1884">
            <v>45000</v>
          </cell>
          <cell r="AN1884">
            <v>41820</v>
          </cell>
          <cell r="AO1884">
            <v>6818.1818181818171</v>
          </cell>
          <cell r="AP1884">
            <v>0</v>
          </cell>
          <cell r="AQ1884">
            <v>-6818.1818181818171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</row>
        <row r="1885">
          <cell r="Z1885" t="str">
            <v>SMHERF5529NY</v>
          </cell>
          <cell r="AA1885" t="str">
            <v/>
          </cell>
          <cell r="AB1885">
            <v>0.5</v>
          </cell>
          <cell r="AC1885">
            <v>0</v>
          </cell>
          <cell r="AD1885">
            <v>1</v>
          </cell>
          <cell r="AE1885" t="str">
            <v>OML</v>
          </cell>
          <cell r="AF1885">
            <v>80</v>
          </cell>
          <cell r="AG1885" t="str">
            <v>동일모자</v>
          </cell>
          <cell r="AH1885">
            <v>40</v>
          </cell>
          <cell r="AI1885">
            <v>40</v>
          </cell>
          <cell r="AJ1885" t="str">
            <v>M</v>
          </cell>
          <cell r="AK1885" t="str">
            <v>CN</v>
          </cell>
          <cell r="AL1885">
            <v>1</v>
          </cell>
          <cell r="AM1885">
            <v>45000</v>
          </cell>
          <cell r="AN1885">
            <v>41820</v>
          </cell>
          <cell r="AO1885">
            <v>6818.1818181818171</v>
          </cell>
          <cell r="AP1885">
            <v>0</v>
          </cell>
          <cell r="AQ1885">
            <v>-6818.1818181818171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</row>
        <row r="1886">
          <cell r="Z1886" t="str">
            <v/>
          </cell>
          <cell r="AA1886" t="str">
            <v>R1</v>
          </cell>
          <cell r="AB1886">
            <v>2</v>
          </cell>
          <cell r="AC1886">
            <v>0</v>
          </cell>
          <cell r="AD1886">
            <v>1</v>
          </cell>
          <cell r="AI1886" t="str">
            <v/>
          </cell>
          <cell r="AJ1886" t="str">
            <v>M</v>
          </cell>
          <cell r="AL1886" t="str">
            <v/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>
            <v>0</v>
          </cell>
        </row>
        <row r="1887">
          <cell r="Z1887" t="str">
            <v>SMHERF5521NY</v>
          </cell>
          <cell r="AA1887" t="str">
            <v/>
          </cell>
          <cell r="AB1887">
            <v>0.5</v>
          </cell>
          <cell r="AC1887">
            <v>0</v>
          </cell>
          <cell r="AD1887">
            <v>1</v>
          </cell>
          <cell r="AE1887" t="str">
            <v>OSM</v>
          </cell>
          <cell r="AF1887">
            <v>200</v>
          </cell>
          <cell r="AG1887" t="str">
            <v>QF</v>
          </cell>
          <cell r="AH1887">
            <v>19</v>
          </cell>
          <cell r="AI1887">
            <v>19</v>
          </cell>
          <cell r="AJ1887" t="str">
            <v>M</v>
          </cell>
          <cell r="AK1887" t="str">
            <v>CN</v>
          </cell>
          <cell r="AL1887">
            <v>1</v>
          </cell>
          <cell r="AM1887">
            <v>49000</v>
          </cell>
          <cell r="AN1887">
            <v>41820</v>
          </cell>
          <cell r="AO1887">
            <v>4949.4949494949497</v>
          </cell>
          <cell r="AP1887">
            <v>0</v>
          </cell>
          <cell r="AQ1887">
            <v>-4949.4949494949497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</row>
        <row r="1888">
          <cell r="Z1888" t="str">
            <v>SMHERF5521NY</v>
          </cell>
          <cell r="AA1888" t="str">
            <v/>
          </cell>
          <cell r="AB1888">
            <v>0.5</v>
          </cell>
          <cell r="AC1888">
            <v>0</v>
          </cell>
          <cell r="AD1888">
            <v>1</v>
          </cell>
          <cell r="AE1888" t="str">
            <v>OML</v>
          </cell>
          <cell r="AF1888">
            <v>80</v>
          </cell>
          <cell r="AG1888" t="str">
            <v>QF</v>
          </cell>
          <cell r="AH1888">
            <v>19</v>
          </cell>
          <cell r="AI1888">
            <v>19</v>
          </cell>
          <cell r="AJ1888" t="str">
            <v>M</v>
          </cell>
          <cell r="AK1888" t="str">
            <v>CN</v>
          </cell>
          <cell r="AL1888">
            <v>1</v>
          </cell>
          <cell r="AM1888">
            <v>49000</v>
          </cell>
          <cell r="AN1888">
            <v>41820</v>
          </cell>
          <cell r="AO1888">
            <v>4949.4949494949497</v>
          </cell>
          <cell r="AP1888">
            <v>0</v>
          </cell>
          <cell r="AQ1888">
            <v>-4949.4949494949497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</row>
        <row r="1889">
          <cell r="Z1889" t="str">
            <v>SMHERF5522RE</v>
          </cell>
          <cell r="AA1889" t="str">
            <v/>
          </cell>
          <cell r="AB1889">
            <v>0.5</v>
          </cell>
          <cell r="AC1889">
            <v>0</v>
          </cell>
          <cell r="AD1889">
            <v>1</v>
          </cell>
          <cell r="AE1889" t="str">
            <v>OSM</v>
          </cell>
          <cell r="AF1889">
            <v>200</v>
          </cell>
          <cell r="AG1889" t="str">
            <v>QF</v>
          </cell>
          <cell r="AH1889">
            <v>19</v>
          </cell>
          <cell r="AI1889">
            <v>19</v>
          </cell>
          <cell r="AJ1889" t="str">
            <v>M</v>
          </cell>
          <cell r="AK1889" t="str">
            <v>CN</v>
          </cell>
          <cell r="AL1889">
            <v>1</v>
          </cell>
          <cell r="AM1889">
            <v>49000</v>
          </cell>
          <cell r="AN1889">
            <v>41820</v>
          </cell>
          <cell r="AO1889">
            <v>4949.4949494949497</v>
          </cell>
          <cell r="AP1889">
            <v>0</v>
          </cell>
          <cell r="AQ1889">
            <v>-4949.4949494949497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</row>
        <row r="1890">
          <cell r="Z1890" t="str">
            <v>SMHERF5522RE</v>
          </cell>
          <cell r="AA1890" t="str">
            <v/>
          </cell>
          <cell r="AB1890">
            <v>0.5</v>
          </cell>
          <cell r="AC1890">
            <v>0</v>
          </cell>
          <cell r="AD1890">
            <v>1</v>
          </cell>
          <cell r="AE1890" t="str">
            <v>OML</v>
          </cell>
          <cell r="AF1890">
            <v>80</v>
          </cell>
          <cell r="AG1890" t="str">
            <v>QF</v>
          </cell>
          <cell r="AH1890">
            <v>19</v>
          </cell>
          <cell r="AI1890">
            <v>19</v>
          </cell>
          <cell r="AJ1890" t="str">
            <v>M</v>
          </cell>
          <cell r="AK1890" t="str">
            <v>CN</v>
          </cell>
          <cell r="AL1890">
            <v>1</v>
          </cell>
          <cell r="AM1890">
            <v>49000</v>
          </cell>
          <cell r="AN1890">
            <v>41820</v>
          </cell>
          <cell r="AO1890">
            <v>4949.4949494949497</v>
          </cell>
          <cell r="AP1890">
            <v>0</v>
          </cell>
          <cell r="AQ1890">
            <v>-4949.4949494949497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</row>
        <row r="1891">
          <cell r="Z1891" t="str">
            <v/>
          </cell>
          <cell r="AA1891" t="str">
            <v>R1</v>
          </cell>
          <cell r="AB1891">
            <v>2</v>
          </cell>
          <cell r="AC1891">
            <v>0</v>
          </cell>
          <cell r="AD1891">
            <v>1</v>
          </cell>
          <cell r="AI1891" t="str">
            <v/>
          </cell>
          <cell r="AJ1891" t="str">
            <v>M</v>
          </cell>
          <cell r="AL1891" t="str">
            <v/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>
            <v>0</v>
          </cell>
        </row>
        <row r="1892">
          <cell r="Z1892" t="str">
            <v>VBHERF5506GY</v>
          </cell>
          <cell r="AA1892" t="str">
            <v/>
          </cell>
          <cell r="AB1892">
            <v>0.5</v>
          </cell>
          <cell r="AC1892">
            <v>0</v>
          </cell>
          <cell r="AD1892">
            <v>1</v>
          </cell>
          <cell r="AE1892" t="str">
            <v>OSM</v>
          </cell>
          <cell r="AF1892">
            <v>433</v>
          </cell>
          <cell r="AG1892" t="str">
            <v>FOREMOST</v>
          </cell>
          <cell r="AH1892">
            <v>55</v>
          </cell>
          <cell r="AI1892">
            <v>55</v>
          </cell>
          <cell r="AJ1892" t="str">
            <v>M</v>
          </cell>
          <cell r="AK1892" t="str">
            <v>CN</v>
          </cell>
          <cell r="AL1892">
            <v>1</v>
          </cell>
          <cell r="AM1892">
            <v>55000</v>
          </cell>
          <cell r="AN1892">
            <v>41780</v>
          </cell>
          <cell r="AO1892">
            <v>8333.3333333333321</v>
          </cell>
          <cell r="AP1892">
            <v>0</v>
          </cell>
          <cell r="AQ1892">
            <v>-8333.3333333333321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</row>
        <row r="1893">
          <cell r="Z1893" t="str">
            <v>VBHERF5506GY</v>
          </cell>
          <cell r="AA1893" t="str">
            <v/>
          </cell>
          <cell r="AB1893">
            <v>0.5</v>
          </cell>
          <cell r="AC1893">
            <v>0</v>
          </cell>
          <cell r="AD1893">
            <v>1</v>
          </cell>
          <cell r="AE1893" t="str">
            <v>OML</v>
          </cell>
          <cell r="AF1893">
            <v>58</v>
          </cell>
          <cell r="AG1893" t="str">
            <v>FOREMOST</v>
          </cell>
          <cell r="AH1893">
            <v>55</v>
          </cell>
          <cell r="AI1893">
            <v>55</v>
          </cell>
          <cell r="AJ1893" t="str">
            <v>M</v>
          </cell>
          <cell r="AK1893" t="str">
            <v>CN</v>
          </cell>
          <cell r="AL1893">
            <v>1</v>
          </cell>
          <cell r="AM1893">
            <v>55000</v>
          </cell>
          <cell r="AN1893">
            <v>41780</v>
          </cell>
          <cell r="AO1893">
            <v>8333.3333333333321</v>
          </cell>
          <cell r="AP1893">
            <v>0</v>
          </cell>
          <cell r="AQ1893">
            <v>-8333.3333333333321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</row>
        <row r="1894">
          <cell r="Z1894" t="str">
            <v>VBHERF5507GY</v>
          </cell>
          <cell r="AA1894" t="str">
            <v/>
          </cell>
          <cell r="AB1894">
            <v>0.5</v>
          </cell>
          <cell r="AC1894">
            <v>0</v>
          </cell>
          <cell r="AD1894">
            <v>1</v>
          </cell>
          <cell r="AE1894" t="str">
            <v>OSM</v>
          </cell>
          <cell r="AF1894">
            <v>393</v>
          </cell>
          <cell r="AG1894" t="str">
            <v>FOREMOST</v>
          </cell>
          <cell r="AH1894">
            <v>55</v>
          </cell>
          <cell r="AI1894">
            <v>55</v>
          </cell>
          <cell r="AJ1894" t="str">
            <v>M</v>
          </cell>
          <cell r="AK1894" t="str">
            <v>CN</v>
          </cell>
          <cell r="AL1894">
            <v>1</v>
          </cell>
          <cell r="AM1894">
            <v>55000</v>
          </cell>
          <cell r="AN1894">
            <v>41780</v>
          </cell>
          <cell r="AO1894">
            <v>8333.3333333333321</v>
          </cell>
          <cell r="AP1894">
            <v>0</v>
          </cell>
          <cell r="AQ1894">
            <v>-8333.3333333333321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</row>
        <row r="1895">
          <cell r="Z1895" t="str">
            <v>VBHERF5507GY</v>
          </cell>
          <cell r="AA1895" t="str">
            <v/>
          </cell>
          <cell r="AB1895">
            <v>0.5</v>
          </cell>
          <cell r="AC1895">
            <v>0</v>
          </cell>
          <cell r="AD1895">
            <v>1</v>
          </cell>
          <cell r="AE1895" t="str">
            <v>OML</v>
          </cell>
          <cell r="AF1895">
            <v>69</v>
          </cell>
          <cell r="AG1895" t="str">
            <v>FOREMOST</v>
          </cell>
          <cell r="AH1895">
            <v>55</v>
          </cell>
          <cell r="AI1895">
            <v>55</v>
          </cell>
          <cell r="AJ1895" t="str">
            <v>M</v>
          </cell>
          <cell r="AK1895" t="str">
            <v>CN</v>
          </cell>
          <cell r="AL1895">
            <v>1</v>
          </cell>
          <cell r="AM1895">
            <v>55000</v>
          </cell>
          <cell r="AN1895">
            <v>41780</v>
          </cell>
          <cell r="AO1895">
            <v>8333.3333333333321</v>
          </cell>
          <cell r="AP1895">
            <v>0</v>
          </cell>
          <cell r="AQ1895">
            <v>-8333.3333333333321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</row>
        <row r="1896">
          <cell r="Z1896" t="str">
            <v/>
          </cell>
          <cell r="AA1896" t="str">
            <v>R1</v>
          </cell>
          <cell r="AB1896">
            <v>2</v>
          </cell>
          <cell r="AC1896">
            <v>0</v>
          </cell>
          <cell r="AD1896">
            <v>1</v>
          </cell>
          <cell r="AI1896" t="str">
            <v/>
          </cell>
          <cell r="AJ1896" t="str">
            <v>M</v>
          </cell>
          <cell r="AL1896" t="str">
            <v/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>
            <v>0</v>
          </cell>
        </row>
        <row r="1897">
          <cell r="Z1897" t="str">
            <v>SWHBEF5509PK</v>
          </cell>
          <cell r="AA1897" t="str">
            <v/>
          </cell>
          <cell r="AB1897">
            <v>1</v>
          </cell>
          <cell r="AC1897">
            <v>0</v>
          </cell>
          <cell r="AD1897">
            <v>1</v>
          </cell>
          <cell r="AE1897" t="str">
            <v>FRE</v>
          </cell>
          <cell r="AF1897">
            <v>150</v>
          </cell>
          <cell r="AG1897" t="str">
            <v>FOREMOST</v>
          </cell>
          <cell r="AH1897">
            <v>56</v>
          </cell>
          <cell r="AI1897">
            <v>56</v>
          </cell>
          <cell r="AJ1897" t="str">
            <v>M</v>
          </cell>
          <cell r="AK1897" t="str">
            <v>CN</v>
          </cell>
          <cell r="AL1897">
            <v>1</v>
          </cell>
          <cell r="AM1897">
            <v>43000</v>
          </cell>
          <cell r="AN1897">
            <v>41802</v>
          </cell>
          <cell r="AO1897">
            <v>6515.151515151515</v>
          </cell>
          <cell r="AP1897">
            <v>0</v>
          </cell>
          <cell r="AQ1897">
            <v>-6515.151515151515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</row>
        <row r="1898">
          <cell r="Z1898" t="str">
            <v>SWHBEF5509BL</v>
          </cell>
          <cell r="AA1898" t="str">
            <v/>
          </cell>
          <cell r="AB1898">
            <v>1</v>
          </cell>
          <cell r="AC1898">
            <v>0</v>
          </cell>
          <cell r="AD1898">
            <v>1</v>
          </cell>
          <cell r="AE1898" t="str">
            <v>FRE</v>
          </cell>
          <cell r="AF1898">
            <v>150</v>
          </cell>
          <cell r="AG1898" t="str">
            <v>FOREMOST</v>
          </cell>
          <cell r="AH1898">
            <v>56</v>
          </cell>
          <cell r="AI1898">
            <v>56</v>
          </cell>
          <cell r="AJ1898" t="str">
            <v>M</v>
          </cell>
          <cell r="AK1898" t="str">
            <v>CN</v>
          </cell>
          <cell r="AL1898">
            <v>1</v>
          </cell>
          <cell r="AM1898">
            <v>43000</v>
          </cell>
          <cell r="AN1898">
            <v>41802</v>
          </cell>
          <cell r="AO1898">
            <v>6515.151515151515</v>
          </cell>
          <cell r="AP1898">
            <v>0</v>
          </cell>
          <cell r="AQ1898">
            <v>-6515.151515151515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</row>
        <row r="1899">
          <cell r="Z1899" t="str">
            <v/>
          </cell>
          <cell r="AA1899" t="str">
            <v>R1</v>
          </cell>
          <cell r="AB1899">
            <v>2</v>
          </cell>
          <cell r="AC1899">
            <v>0</v>
          </cell>
          <cell r="AD1899">
            <v>1</v>
          </cell>
          <cell r="AI1899" t="str">
            <v/>
          </cell>
          <cell r="AJ1899" t="str">
            <v>M</v>
          </cell>
          <cell r="AL1899" t="str">
            <v/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>
            <v>0</v>
          </cell>
        </row>
        <row r="1900">
          <cell r="Z1900" t="str">
            <v>SWHERF5514PK</v>
          </cell>
          <cell r="AA1900" t="str">
            <v>R1</v>
          </cell>
          <cell r="AB1900">
            <v>0</v>
          </cell>
          <cell r="AC1900">
            <v>0</v>
          </cell>
          <cell r="AD1900">
            <v>1</v>
          </cell>
          <cell r="AE1900" t="str">
            <v>OSM</v>
          </cell>
          <cell r="AF1900">
            <v>209</v>
          </cell>
          <cell r="AG1900" t="str">
            <v>QF</v>
          </cell>
          <cell r="AH1900">
            <v>20</v>
          </cell>
          <cell r="AI1900">
            <v>20</v>
          </cell>
          <cell r="AJ1900" t="str">
            <v>M</v>
          </cell>
          <cell r="AK1900" t="str">
            <v>CN</v>
          </cell>
          <cell r="AL1900">
            <v>1</v>
          </cell>
          <cell r="AM1900">
            <v>55000</v>
          </cell>
          <cell r="AN1900">
            <v>41820</v>
          </cell>
          <cell r="AO1900">
            <v>5555.5555555555547</v>
          </cell>
          <cell r="AP1900">
            <v>0</v>
          </cell>
          <cell r="AQ1900">
            <v>-5555.5555555555547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</row>
        <row r="1901">
          <cell r="Z1901" t="str">
            <v>SWHERF5514PK</v>
          </cell>
          <cell r="AA1901" t="str">
            <v>R1</v>
          </cell>
          <cell r="AB1901">
            <v>0.5</v>
          </cell>
          <cell r="AC1901">
            <v>0</v>
          </cell>
          <cell r="AD1901">
            <v>1</v>
          </cell>
          <cell r="AE1901" t="str">
            <v>OML</v>
          </cell>
          <cell r="AF1901">
            <v>37</v>
          </cell>
          <cell r="AG1901" t="str">
            <v>QF</v>
          </cell>
          <cell r="AH1901">
            <v>20</v>
          </cell>
          <cell r="AI1901">
            <v>20</v>
          </cell>
          <cell r="AJ1901" t="str">
            <v>M</v>
          </cell>
          <cell r="AK1901" t="str">
            <v>CN</v>
          </cell>
          <cell r="AL1901">
            <v>1</v>
          </cell>
          <cell r="AM1901">
            <v>55000</v>
          </cell>
          <cell r="AN1901">
            <v>41820</v>
          </cell>
          <cell r="AO1901">
            <v>5555.5555555555547</v>
          </cell>
          <cell r="AP1901">
            <v>0</v>
          </cell>
          <cell r="AQ1901">
            <v>-5555.5555555555547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</row>
        <row r="1902">
          <cell r="Z1902" t="str">
            <v>SWHSNF5504BK</v>
          </cell>
          <cell r="AA1902" t="str">
            <v/>
          </cell>
          <cell r="AB1902">
            <v>0.5</v>
          </cell>
          <cell r="AC1902">
            <v>0</v>
          </cell>
          <cell r="AD1902">
            <v>1</v>
          </cell>
          <cell r="AE1902" t="str">
            <v>OSM</v>
          </cell>
          <cell r="AF1902">
            <v>350</v>
          </cell>
          <cell r="AG1902" t="str">
            <v>QF</v>
          </cell>
          <cell r="AH1902">
            <v>20</v>
          </cell>
          <cell r="AI1902">
            <v>20</v>
          </cell>
          <cell r="AJ1902" t="str">
            <v>M</v>
          </cell>
          <cell r="AK1902" t="str">
            <v>CN</v>
          </cell>
          <cell r="AL1902">
            <v>1</v>
          </cell>
          <cell r="AM1902">
            <v>45000</v>
          </cell>
          <cell r="AN1902">
            <v>41820</v>
          </cell>
          <cell r="AO1902">
            <v>4545.454545454545</v>
          </cell>
          <cell r="AP1902">
            <v>0</v>
          </cell>
          <cell r="AQ1902">
            <v>-4545.454545454545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</row>
        <row r="1903">
          <cell r="Z1903" t="str">
            <v>SWHSNF5504BK</v>
          </cell>
          <cell r="AA1903" t="str">
            <v/>
          </cell>
          <cell r="AB1903">
            <v>0.5</v>
          </cell>
          <cell r="AC1903">
            <v>0</v>
          </cell>
          <cell r="AD1903">
            <v>1</v>
          </cell>
          <cell r="AE1903" t="str">
            <v>OML</v>
          </cell>
          <cell r="AF1903">
            <v>150</v>
          </cell>
          <cell r="AG1903" t="str">
            <v>QF</v>
          </cell>
          <cell r="AH1903">
            <v>20</v>
          </cell>
          <cell r="AI1903">
            <v>20</v>
          </cell>
          <cell r="AJ1903" t="str">
            <v>M</v>
          </cell>
          <cell r="AK1903" t="str">
            <v>CN</v>
          </cell>
          <cell r="AL1903">
            <v>1</v>
          </cell>
          <cell r="AM1903">
            <v>45000</v>
          </cell>
          <cell r="AN1903">
            <v>41820</v>
          </cell>
          <cell r="AO1903">
            <v>4545.454545454545</v>
          </cell>
          <cell r="AP1903">
            <v>0</v>
          </cell>
          <cell r="AQ1903">
            <v>-4545.454545454545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</row>
        <row r="1904">
          <cell r="Z1904" t="str">
            <v>SWHSNF5504PK</v>
          </cell>
          <cell r="AA1904" t="str">
            <v/>
          </cell>
          <cell r="AB1904">
            <v>0.5</v>
          </cell>
          <cell r="AC1904">
            <v>0</v>
          </cell>
          <cell r="AD1904">
            <v>1</v>
          </cell>
          <cell r="AE1904" t="str">
            <v>OSM</v>
          </cell>
          <cell r="AF1904">
            <v>350</v>
          </cell>
          <cell r="AG1904" t="str">
            <v>QF</v>
          </cell>
          <cell r="AH1904">
            <v>20</v>
          </cell>
          <cell r="AI1904">
            <v>20</v>
          </cell>
          <cell r="AJ1904" t="str">
            <v>M</v>
          </cell>
          <cell r="AK1904" t="str">
            <v>CN</v>
          </cell>
          <cell r="AL1904">
            <v>1</v>
          </cell>
          <cell r="AM1904">
            <v>45000</v>
          </cell>
          <cell r="AN1904">
            <v>41820</v>
          </cell>
          <cell r="AO1904">
            <v>4545.454545454545</v>
          </cell>
          <cell r="AP1904">
            <v>0</v>
          </cell>
          <cell r="AQ1904">
            <v>-4545.454545454545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</row>
        <row r="1905">
          <cell r="Z1905" t="str">
            <v>SWHSNF5504PK</v>
          </cell>
          <cell r="AA1905" t="str">
            <v/>
          </cell>
          <cell r="AB1905">
            <v>0.5</v>
          </cell>
          <cell r="AC1905">
            <v>0</v>
          </cell>
          <cell r="AD1905">
            <v>1</v>
          </cell>
          <cell r="AE1905" t="str">
            <v>OML</v>
          </cell>
          <cell r="AF1905">
            <v>150</v>
          </cell>
          <cell r="AG1905" t="str">
            <v>QF</v>
          </cell>
          <cell r="AH1905">
            <v>20</v>
          </cell>
          <cell r="AI1905">
            <v>20</v>
          </cell>
          <cell r="AJ1905" t="str">
            <v>M</v>
          </cell>
          <cell r="AK1905" t="str">
            <v>CN</v>
          </cell>
          <cell r="AL1905">
            <v>1</v>
          </cell>
          <cell r="AM1905">
            <v>45000</v>
          </cell>
          <cell r="AN1905">
            <v>41820</v>
          </cell>
          <cell r="AO1905">
            <v>4545.454545454545</v>
          </cell>
          <cell r="AP1905">
            <v>0</v>
          </cell>
          <cell r="AQ1905">
            <v>-4545.454545454545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</row>
        <row r="1906">
          <cell r="Z1906" t="str">
            <v/>
          </cell>
          <cell r="AA1906" t="str">
            <v>R1</v>
          </cell>
          <cell r="AB1906">
            <v>2.5</v>
          </cell>
          <cell r="AC1906">
            <v>0</v>
          </cell>
          <cell r="AD1906">
            <v>1</v>
          </cell>
          <cell r="AI1906" t="str">
            <v/>
          </cell>
          <cell r="AJ1906" t="str">
            <v>M</v>
          </cell>
          <cell r="AL1906" t="str">
            <v/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>
            <v>0</v>
          </cell>
        </row>
        <row r="1907">
          <cell r="Z1907" t="str">
            <v>SWHERF5515PK</v>
          </cell>
          <cell r="AA1907" t="str">
            <v/>
          </cell>
          <cell r="AB1907">
            <v>0.5</v>
          </cell>
          <cell r="AC1907">
            <v>0</v>
          </cell>
          <cell r="AD1907">
            <v>1</v>
          </cell>
          <cell r="AE1907" t="str">
            <v>OSM</v>
          </cell>
          <cell r="AF1907">
            <v>150</v>
          </cell>
          <cell r="AG1907" t="str">
            <v>동일모자</v>
          </cell>
          <cell r="AH1907">
            <v>41</v>
          </cell>
          <cell r="AI1907">
            <v>41</v>
          </cell>
          <cell r="AJ1907" t="str">
            <v>M</v>
          </cell>
          <cell r="AK1907" t="str">
            <v>CN</v>
          </cell>
          <cell r="AL1907">
            <v>1</v>
          </cell>
          <cell r="AM1907">
            <v>55000</v>
          </cell>
          <cell r="AN1907">
            <v>41820</v>
          </cell>
          <cell r="AO1907">
            <v>8333.3333333333321</v>
          </cell>
          <cell r="AP1907">
            <v>0</v>
          </cell>
          <cell r="AQ1907">
            <v>-8333.3333333333321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</row>
        <row r="1908">
          <cell r="Z1908" t="str">
            <v>SWHERF5515PK</v>
          </cell>
          <cell r="AA1908" t="str">
            <v/>
          </cell>
          <cell r="AB1908">
            <v>0.5</v>
          </cell>
          <cell r="AC1908">
            <v>0</v>
          </cell>
          <cell r="AD1908">
            <v>1</v>
          </cell>
          <cell r="AE1908" t="str">
            <v>OML</v>
          </cell>
          <cell r="AF1908">
            <v>50</v>
          </cell>
          <cell r="AG1908" t="str">
            <v>동일모자</v>
          </cell>
          <cell r="AH1908">
            <v>41</v>
          </cell>
          <cell r="AI1908">
            <v>41</v>
          </cell>
          <cell r="AJ1908" t="str">
            <v>M</v>
          </cell>
          <cell r="AK1908" t="str">
            <v>CN</v>
          </cell>
          <cell r="AL1908">
            <v>1</v>
          </cell>
          <cell r="AM1908">
            <v>55000</v>
          </cell>
          <cell r="AN1908">
            <v>41820</v>
          </cell>
          <cell r="AO1908">
            <v>8333.3333333333321</v>
          </cell>
          <cell r="AP1908">
            <v>0</v>
          </cell>
          <cell r="AQ1908">
            <v>-8333.3333333333321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</row>
        <row r="1909">
          <cell r="Z1909" t="str">
            <v>SWHERF5516PK</v>
          </cell>
          <cell r="AA1909" t="str">
            <v/>
          </cell>
          <cell r="AB1909">
            <v>0.5</v>
          </cell>
          <cell r="AC1909">
            <v>0</v>
          </cell>
          <cell r="AD1909">
            <v>1</v>
          </cell>
          <cell r="AE1909" t="str">
            <v>OSM</v>
          </cell>
          <cell r="AF1909">
            <v>100</v>
          </cell>
          <cell r="AG1909" t="str">
            <v>동일모자</v>
          </cell>
          <cell r="AH1909">
            <v>41</v>
          </cell>
          <cell r="AI1909">
            <v>41</v>
          </cell>
          <cell r="AJ1909" t="str">
            <v>M</v>
          </cell>
          <cell r="AK1909" t="str">
            <v>CN</v>
          </cell>
          <cell r="AL1909">
            <v>1</v>
          </cell>
          <cell r="AM1909">
            <v>55000</v>
          </cell>
          <cell r="AN1909">
            <v>41820</v>
          </cell>
          <cell r="AO1909">
            <v>8333.3333333333321</v>
          </cell>
          <cell r="AP1909">
            <v>0</v>
          </cell>
          <cell r="AQ1909">
            <v>-8333.3333333333321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</row>
        <row r="1910">
          <cell r="Z1910" t="str">
            <v>SWHERF5516PK</v>
          </cell>
          <cell r="AA1910" t="str">
            <v/>
          </cell>
          <cell r="AB1910">
            <v>0.5</v>
          </cell>
          <cell r="AC1910">
            <v>0</v>
          </cell>
          <cell r="AD1910">
            <v>1</v>
          </cell>
          <cell r="AE1910" t="str">
            <v>OML</v>
          </cell>
          <cell r="AF1910">
            <v>100</v>
          </cell>
          <cell r="AG1910" t="str">
            <v>동일모자</v>
          </cell>
          <cell r="AH1910">
            <v>41</v>
          </cell>
          <cell r="AI1910">
            <v>41</v>
          </cell>
          <cell r="AJ1910" t="str">
            <v>M</v>
          </cell>
          <cell r="AK1910" t="str">
            <v>CN</v>
          </cell>
          <cell r="AL1910">
            <v>1</v>
          </cell>
          <cell r="AM1910">
            <v>55000</v>
          </cell>
          <cell r="AN1910">
            <v>41820</v>
          </cell>
          <cell r="AO1910">
            <v>8333.3333333333321</v>
          </cell>
          <cell r="AP1910">
            <v>0</v>
          </cell>
          <cell r="AQ1910">
            <v>-8333.3333333333321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</row>
        <row r="1911">
          <cell r="Z1911" t="str">
            <v>SWHERF5536NY</v>
          </cell>
          <cell r="AA1911" t="str">
            <v/>
          </cell>
          <cell r="AB1911">
            <v>0.5</v>
          </cell>
          <cell r="AC1911">
            <v>0</v>
          </cell>
          <cell r="AD1911">
            <v>1</v>
          </cell>
          <cell r="AE1911" t="str">
            <v>OSM</v>
          </cell>
          <cell r="AF1911">
            <v>150</v>
          </cell>
          <cell r="AG1911" t="str">
            <v>동일모자</v>
          </cell>
          <cell r="AH1911">
            <v>41</v>
          </cell>
          <cell r="AI1911">
            <v>41</v>
          </cell>
          <cell r="AJ1911" t="str">
            <v>M</v>
          </cell>
          <cell r="AK1911" t="str">
            <v>CN</v>
          </cell>
          <cell r="AL1911">
            <v>1</v>
          </cell>
          <cell r="AM1911">
            <v>55000</v>
          </cell>
          <cell r="AN1911">
            <v>41820</v>
          </cell>
          <cell r="AO1911">
            <v>8333.3333333333321</v>
          </cell>
          <cell r="AP1911">
            <v>0</v>
          </cell>
          <cell r="AQ1911">
            <v>-8333.3333333333321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</row>
        <row r="1912">
          <cell r="Z1912" t="str">
            <v>SWHERF5536NY</v>
          </cell>
          <cell r="AA1912" t="str">
            <v/>
          </cell>
          <cell r="AB1912">
            <v>0.5</v>
          </cell>
          <cell r="AC1912">
            <v>0</v>
          </cell>
          <cell r="AD1912">
            <v>1</v>
          </cell>
          <cell r="AE1912" t="str">
            <v>OML</v>
          </cell>
          <cell r="AF1912">
            <v>50</v>
          </cell>
          <cell r="AG1912" t="str">
            <v>동일모자</v>
          </cell>
          <cell r="AH1912">
            <v>41</v>
          </cell>
          <cell r="AI1912">
            <v>41</v>
          </cell>
          <cell r="AJ1912" t="str">
            <v>M</v>
          </cell>
          <cell r="AK1912" t="str">
            <v>CN</v>
          </cell>
          <cell r="AL1912">
            <v>1</v>
          </cell>
          <cell r="AM1912">
            <v>55000</v>
          </cell>
          <cell r="AN1912">
            <v>41820</v>
          </cell>
          <cell r="AO1912">
            <v>8333.3333333333321</v>
          </cell>
          <cell r="AP1912">
            <v>0</v>
          </cell>
          <cell r="AQ1912">
            <v>-8333.3333333333321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</row>
        <row r="1913">
          <cell r="Z1913" t="str">
            <v>SWHSNF5505BW</v>
          </cell>
          <cell r="AA1913" t="str">
            <v/>
          </cell>
          <cell r="AB1913">
            <v>0.5</v>
          </cell>
          <cell r="AC1913">
            <v>0</v>
          </cell>
          <cell r="AD1913">
            <v>1</v>
          </cell>
          <cell r="AE1913" t="str">
            <v>OSM</v>
          </cell>
          <cell r="AF1913">
            <v>150</v>
          </cell>
          <cell r="AG1913" t="str">
            <v>동일모자</v>
          </cell>
          <cell r="AH1913">
            <v>41</v>
          </cell>
          <cell r="AI1913">
            <v>41</v>
          </cell>
          <cell r="AJ1913" t="str">
            <v>M</v>
          </cell>
          <cell r="AK1913" t="str">
            <v>CN</v>
          </cell>
          <cell r="AL1913">
            <v>1</v>
          </cell>
          <cell r="AM1913">
            <v>49000</v>
          </cell>
          <cell r="AN1913">
            <v>41820</v>
          </cell>
          <cell r="AO1913">
            <v>7424.242424242424</v>
          </cell>
          <cell r="AP1913">
            <v>0</v>
          </cell>
          <cell r="AQ1913">
            <v>-7424.242424242424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</row>
        <row r="1914">
          <cell r="Z1914" t="str">
            <v>SWHSNF5505BW</v>
          </cell>
          <cell r="AA1914" t="str">
            <v/>
          </cell>
          <cell r="AB1914">
            <v>0.5</v>
          </cell>
          <cell r="AC1914">
            <v>0</v>
          </cell>
          <cell r="AD1914">
            <v>1</v>
          </cell>
          <cell r="AE1914" t="str">
            <v>OML</v>
          </cell>
          <cell r="AF1914">
            <v>150</v>
          </cell>
          <cell r="AG1914" t="str">
            <v>동일모자</v>
          </cell>
          <cell r="AH1914">
            <v>41</v>
          </cell>
          <cell r="AI1914">
            <v>41</v>
          </cell>
          <cell r="AJ1914" t="str">
            <v>M</v>
          </cell>
          <cell r="AK1914" t="str">
            <v>CN</v>
          </cell>
          <cell r="AL1914">
            <v>1</v>
          </cell>
          <cell r="AM1914">
            <v>49000</v>
          </cell>
          <cell r="AN1914">
            <v>41820</v>
          </cell>
          <cell r="AO1914">
            <v>7424.242424242424</v>
          </cell>
          <cell r="AP1914">
            <v>0</v>
          </cell>
          <cell r="AQ1914">
            <v>-7424.242424242424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</row>
        <row r="1915">
          <cell r="Z1915" t="str">
            <v>SWHSNF5506PK</v>
          </cell>
          <cell r="AA1915" t="str">
            <v/>
          </cell>
          <cell r="AB1915">
            <v>0.5</v>
          </cell>
          <cell r="AC1915">
            <v>0</v>
          </cell>
          <cell r="AD1915">
            <v>1</v>
          </cell>
          <cell r="AE1915" t="str">
            <v>OSM</v>
          </cell>
          <cell r="AF1915">
            <v>100</v>
          </cell>
          <cell r="AG1915" t="str">
            <v>동일모자</v>
          </cell>
          <cell r="AH1915">
            <v>41</v>
          </cell>
          <cell r="AI1915">
            <v>41</v>
          </cell>
          <cell r="AJ1915" t="str">
            <v>M</v>
          </cell>
          <cell r="AK1915" t="str">
            <v>CN</v>
          </cell>
          <cell r="AL1915">
            <v>1</v>
          </cell>
          <cell r="AM1915">
            <v>49000</v>
          </cell>
          <cell r="AN1915">
            <v>41820</v>
          </cell>
          <cell r="AO1915">
            <v>7424.242424242424</v>
          </cell>
          <cell r="AP1915">
            <v>0</v>
          </cell>
          <cell r="AQ1915">
            <v>-7424.242424242424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</row>
        <row r="1916">
          <cell r="Z1916" t="str">
            <v>SWHSNF5506PK</v>
          </cell>
          <cell r="AA1916" t="str">
            <v/>
          </cell>
          <cell r="AB1916">
            <v>0.5</v>
          </cell>
          <cell r="AC1916">
            <v>0</v>
          </cell>
          <cell r="AD1916">
            <v>1</v>
          </cell>
          <cell r="AE1916" t="str">
            <v>OML</v>
          </cell>
          <cell r="AF1916">
            <v>100</v>
          </cell>
          <cell r="AG1916" t="str">
            <v>동일모자</v>
          </cell>
          <cell r="AH1916">
            <v>41</v>
          </cell>
          <cell r="AI1916">
            <v>41</v>
          </cell>
          <cell r="AJ1916" t="str">
            <v>M</v>
          </cell>
          <cell r="AK1916" t="str">
            <v>CN</v>
          </cell>
          <cell r="AL1916">
            <v>1</v>
          </cell>
          <cell r="AM1916">
            <v>49000</v>
          </cell>
          <cell r="AN1916">
            <v>41820</v>
          </cell>
          <cell r="AO1916">
            <v>7424.242424242424</v>
          </cell>
          <cell r="AP1916">
            <v>0</v>
          </cell>
          <cell r="AQ1916">
            <v>-7424.242424242424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</row>
        <row r="1917">
          <cell r="Z1917" t="str">
            <v/>
          </cell>
          <cell r="AA1917" t="str">
            <v>R1</v>
          </cell>
          <cell r="AB1917">
            <v>5</v>
          </cell>
          <cell r="AC1917">
            <v>0</v>
          </cell>
          <cell r="AD1917">
            <v>1</v>
          </cell>
          <cell r="AI1917" t="str">
            <v/>
          </cell>
          <cell r="AJ1917" t="str">
            <v>M</v>
          </cell>
          <cell r="AL1917" t="str">
            <v/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>
            <v>0</v>
          </cell>
        </row>
        <row r="1918">
          <cell r="Z1918" t="str">
            <v>SWHSNF5507NY</v>
          </cell>
          <cell r="AA1918" t="str">
            <v/>
          </cell>
          <cell r="AB1918">
            <v>0.5</v>
          </cell>
          <cell r="AC1918">
            <v>0</v>
          </cell>
          <cell r="AD1918">
            <v>1</v>
          </cell>
          <cell r="AE1918" t="str">
            <v>OSM</v>
          </cell>
          <cell r="AF1918">
            <v>350</v>
          </cell>
          <cell r="AG1918" t="str">
            <v>성진</v>
          </cell>
          <cell r="AH1918">
            <v>25</v>
          </cell>
          <cell r="AI1918">
            <v>25</v>
          </cell>
          <cell r="AJ1918" t="str">
            <v>M</v>
          </cell>
          <cell r="AK1918" t="str">
            <v>BG</v>
          </cell>
          <cell r="AL1918">
            <v>1</v>
          </cell>
          <cell r="AM1918">
            <v>45000</v>
          </cell>
          <cell r="AN1918">
            <v>41820</v>
          </cell>
          <cell r="AO1918">
            <v>6818.1818181818171</v>
          </cell>
          <cell r="AP1918">
            <v>0</v>
          </cell>
          <cell r="AQ1918">
            <v>-6818.1818181818171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</row>
        <row r="1919">
          <cell r="Z1919" t="str">
            <v>SWHSNF5507NY</v>
          </cell>
          <cell r="AA1919" t="str">
            <v/>
          </cell>
          <cell r="AB1919">
            <v>0.5</v>
          </cell>
          <cell r="AC1919">
            <v>0</v>
          </cell>
          <cell r="AD1919">
            <v>1</v>
          </cell>
          <cell r="AE1919" t="str">
            <v>OML</v>
          </cell>
          <cell r="AF1919">
            <v>150</v>
          </cell>
          <cell r="AG1919" t="str">
            <v>성진</v>
          </cell>
          <cell r="AH1919">
            <v>25</v>
          </cell>
          <cell r="AI1919">
            <v>25</v>
          </cell>
          <cell r="AJ1919" t="str">
            <v>M</v>
          </cell>
          <cell r="AK1919" t="str">
            <v>BG</v>
          </cell>
          <cell r="AL1919">
            <v>1</v>
          </cell>
          <cell r="AM1919">
            <v>45000</v>
          </cell>
          <cell r="AN1919">
            <v>41820</v>
          </cell>
          <cell r="AO1919">
            <v>6818.1818181818171</v>
          </cell>
          <cell r="AP1919">
            <v>0</v>
          </cell>
          <cell r="AQ1919">
            <v>-6818.1818181818171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</row>
        <row r="1920">
          <cell r="Z1920" t="str">
            <v>SWHSNF5507PK</v>
          </cell>
          <cell r="AA1920" t="str">
            <v/>
          </cell>
          <cell r="AB1920">
            <v>0.5</v>
          </cell>
          <cell r="AC1920">
            <v>0</v>
          </cell>
          <cell r="AD1920">
            <v>1</v>
          </cell>
          <cell r="AE1920" t="str">
            <v>OSM</v>
          </cell>
          <cell r="AF1920">
            <v>350</v>
          </cell>
          <cell r="AG1920" t="str">
            <v>성진</v>
          </cell>
          <cell r="AH1920">
            <v>25</v>
          </cell>
          <cell r="AI1920">
            <v>25</v>
          </cell>
          <cell r="AJ1920" t="str">
            <v>M</v>
          </cell>
          <cell r="AK1920" t="str">
            <v>BG</v>
          </cell>
          <cell r="AL1920">
            <v>1</v>
          </cell>
          <cell r="AM1920">
            <v>45000</v>
          </cell>
          <cell r="AN1920">
            <v>41820</v>
          </cell>
          <cell r="AO1920">
            <v>6818.1818181818171</v>
          </cell>
          <cell r="AP1920">
            <v>0</v>
          </cell>
          <cell r="AQ1920">
            <v>-6818.1818181818171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</row>
        <row r="1921">
          <cell r="Z1921" t="str">
            <v>SWHSNF5507PK</v>
          </cell>
          <cell r="AA1921" t="str">
            <v/>
          </cell>
          <cell r="AB1921">
            <v>0.5</v>
          </cell>
          <cell r="AC1921">
            <v>0</v>
          </cell>
          <cell r="AD1921">
            <v>1</v>
          </cell>
          <cell r="AE1921" t="str">
            <v>OML</v>
          </cell>
          <cell r="AF1921">
            <v>150</v>
          </cell>
          <cell r="AG1921" t="str">
            <v>성진</v>
          </cell>
          <cell r="AH1921">
            <v>25</v>
          </cell>
          <cell r="AI1921">
            <v>25</v>
          </cell>
          <cell r="AJ1921" t="str">
            <v>M</v>
          </cell>
          <cell r="AK1921" t="str">
            <v>BG</v>
          </cell>
          <cell r="AL1921">
            <v>1</v>
          </cell>
          <cell r="AM1921">
            <v>45000</v>
          </cell>
          <cell r="AN1921">
            <v>41820</v>
          </cell>
          <cell r="AO1921">
            <v>6818.1818181818171</v>
          </cell>
          <cell r="AP1921">
            <v>0</v>
          </cell>
          <cell r="AQ1921">
            <v>-6818.1818181818171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</row>
        <row r="1922">
          <cell r="Z1922" t="str">
            <v>SWHSNF5508NY</v>
          </cell>
          <cell r="AA1922" t="str">
            <v/>
          </cell>
          <cell r="AB1922">
            <v>0.5</v>
          </cell>
          <cell r="AC1922">
            <v>0</v>
          </cell>
          <cell r="AD1922">
            <v>1</v>
          </cell>
          <cell r="AE1922" t="str">
            <v>OSM</v>
          </cell>
          <cell r="AF1922">
            <v>250</v>
          </cell>
          <cell r="AG1922" t="str">
            <v>성진</v>
          </cell>
          <cell r="AH1922">
            <v>25</v>
          </cell>
          <cell r="AI1922">
            <v>25</v>
          </cell>
          <cell r="AJ1922" t="str">
            <v>M</v>
          </cell>
          <cell r="AK1922" t="str">
            <v>BG</v>
          </cell>
          <cell r="AL1922">
            <v>1</v>
          </cell>
          <cell r="AM1922">
            <v>45000</v>
          </cell>
          <cell r="AN1922">
            <v>41820</v>
          </cell>
          <cell r="AO1922">
            <v>6818.1818181818171</v>
          </cell>
          <cell r="AP1922">
            <v>0</v>
          </cell>
          <cell r="AQ1922">
            <v>-6818.1818181818171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</row>
        <row r="1923">
          <cell r="Z1923" t="str">
            <v>SWHSNF5508NY</v>
          </cell>
          <cell r="AA1923" t="str">
            <v/>
          </cell>
          <cell r="AB1923">
            <v>0.5</v>
          </cell>
          <cell r="AC1923">
            <v>0</v>
          </cell>
          <cell r="AD1923">
            <v>1</v>
          </cell>
          <cell r="AE1923" t="str">
            <v>OML</v>
          </cell>
          <cell r="AF1923">
            <v>100</v>
          </cell>
          <cell r="AG1923" t="str">
            <v>성진</v>
          </cell>
          <cell r="AH1923">
            <v>25</v>
          </cell>
          <cell r="AI1923">
            <v>25</v>
          </cell>
          <cell r="AJ1923" t="str">
            <v>M</v>
          </cell>
          <cell r="AK1923" t="str">
            <v>BG</v>
          </cell>
          <cell r="AL1923">
            <v>1</v>
          </cell>
          <cell r="AM1923">
            <v>45000</v>
          </cell>
          <cell r="AN1923">
            <v>41820</v>
          </cell>
          <cell r="AO1923">
            <v>6818.1818181818171</v>
          </cell>
          <cell r="AP1923">
            <v>0</v>
          </cell>
          <cell r="AQ1923">
            <v>-6818.1818181818171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</row>
        <row r="1924">
          <cell r="Z1924" t="str">
            <v>SWHSNF5508PK</v>
          </cell>
          <cell r="AA1924" t="str">
            <v/>
          </cell>
          <cell r="AB1924">
            <v>0.5</v>
          </cell>
          <cell r="AC1924">
            <v>0</v>
          </cell>
          <cell r="AD1924">
            <v>1</v>
          </cell>
          <cell r="AE1924" t="str">
            <v>OSM</v>
          </cell>
          <cell r="AF1924">
            <v>250</v>
          </cell>
          <cell r="AG1924" t="str">
            <v>성진</v>
          </cell>
          <cell r="AH1924">
            <v>25</v>
          </cell>
          <cell r="AI1924">
            <v>25</v>
          </cell>
          <cell r="AJ1924" t="str">
            <v>M</v>
          </cell>
          <cell r="AK1924" t="str">
            <v>BG</v>
          </cell>
          <cell r="AL1924">
            <v>1</v>
          </cell>
          <cell r="AM1924">
            <v>45000</v>
          </cell>
          <cell r="AN1924">
            <v>41820</v>
          </cell>
          <cell r="AO1924">
            <v>6818.1818181818171</v>
          </cell>
          <cell r="AP1924">
            <v>0</v>
          </cell>
          <cell r="AQ1924">
            <v>-6818.1818181818171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</row>
        <row r="1925">
          <cell r="Z1925" t="str">
            <v>SWHSNF5508PK</v>
          </cell>
          <cell r="AA1925" t="str">
            <v/>
          </cell>
          <cell r="AB1925">
            <v>0.5</v>
          </cell>
          <cell r="AC1925">
            <v>0</v>
          </cell>
          <cell r="AD1925">
            <v>1</v>
          </cell>
          <cell r="AE1925" t="str">
            <v>OML</v>
          </cell>
          <cell r="AF1925">
            <v>100</v>
          </cell>
          <cell r="AG1925" t="str">
            <v>성진</v>
          </cell>
          <cell r="AH1925">
            <v>25</v>
          </cell>
          <cell r="AI1925">
            <v>25</v>
          </cell>
          <cell r="AJ1925" t="str">
            <v>M</v>
          </cell>
          <cell r="AK1925" t="str">
            <v>BG</v>
          </cell>
          <cell r="AL1925">
            <v>1</v>
          </cell>
          <cell r="AM1925">
            <v>45000</v>
          </cell>
          <cell r="AN1925">
            <v>41820</v>
          </cell>
          <cell r="AO1925">
            <v>6818.1818181818171</v>
          </cell>
          <cell r="AP1925">
            <v>0</v>
          </cell>
          <cell r="AQ1925">
            <v>-6818.1818181818171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</row>
        <row r="1926">
          <cell r="Z1926" t="str">
            <v>SWHERF5517PK</v>
          </cell>
          <cell r="AA1926" t="str">
            <v>R1</v>
          </cell>
          <cell r="AB1926">
            <v>0</v>
          </cell>
          <cell r="AC1926">
            <v>0</v>
          </cell>
          <cell r="AD1926">
            <v>1</v>
          </cell>
          <cell r="AE1926" t="str">
            <v>OSM</v>
          </cell>
          <cell r="AF1926">
            <v>150</v>
          </cell>
          <cell r="AG1926" t="str">
            <v>성진</v>
          </cell>
          <cell r="AH1926">
            <v>25</v>
          </cell>
          <cell r="AI1926">
            <v>25</v>
          </cell>
          <cell r="AJ1926" t="str">
            <v>M</v>
          </cell>
          <cell r="AK1926" t="str">
            <v>BG</v>
          </cell>
          <cell r="AL1926">
            <v>1</v>
          </cell>
          <cell r="AM1926">
            <v>55000</v>
          </cell>
          <cell r="AN1926">
            <v>41820</v>
          </cell>
          <cell r="AO1926">
            <v>8333.3333333333321</v>
          </cell>
          <cell r="AP1926">
            <v>0</v>
          </cell>
          <cell r="AQ1926">
            <v>-8333.3333333333321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</row>
        <row r="1927">
          <cell r="Z1927" t="str">
            <v>SWHERF5517PK</v>
          </cell>
          <cell r="AA1927" t="str">
            <v>R1</v>
          </cell>
          <cell r="AB1927">
            <v>0</v>
          </cell>
          <cell r="AC1927">
            <v>0</v>
          </cell>
          <cell r="AD1927">
            <v>1</v>
          </cell>
          <cell r="AE1927" t="str">
            <v>OML</v>
          </cell>
          <cell r="AF1927">
            <v>46</v>
          </cell>
          <cell r="AG1927" t="str">
            <v>성진</v>
          </cell>
          <cell r="AH1927">
            <v>25</v>
          </cell>
          <cell r="AI1927">
            <v>25</v>
          </cell>
          <cell r="AJ1927" t="str">
            <v>M</v>
          </cell>
          <cell r="AK1927" t="str">
            <v>BG</v>
          </cell>
          <cell r="AL1927">
            <v>1</v>
          </cell>
          <cell r="AM1927">
            <v>55000</v>
          </cell>
          <cell r="AN1927">
            <v>41820</v>
          </cell>
          <cell r="AO1927">
            <v>8333.3333333333321</v>
          </cell>
          <cell r="AP1927">
            <v>0</v>
          </cell>
          <cell r="AQ1927">
            <v>-8333.3333333333321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</row>
        <row r="1928">
          <cell r="Z1928" t="str">
            <v/>
          </cell>
          <cell r="AA1928" t="str">
            <v>R1</v>
          </cell>
          <cell r="AB1928">
            <v>4</v>
          </cell>
          <cell r="AC1928">
            <v>0</v>
          </cell>
          <cell r="AD1928">
            <v>1</v>
          </cell>
          <cell r="AI1928" t="str">
            <v/>
          </cell>
          <cell r="AJ1928" t="str">
            <v>M</v>
          </cell>
          <cell r="AL1928" t="str">
            <v/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>
            <v>0</v>
          </cell>
        </row>
        <row r="1929">
          <cell r="Z1929" t="str">
            <v/>
          </cell>
          <cell r="AA1929" t="str">
            <v>R1</v>
          </cell>
          <cell r="AB1929">
            <v>0</v>
          </cell>
          <cell r="AC1929">
            <v>0</v>
          </cell>
          <cell r="AD1929">
            <v>1</v>
          </cell>
          <cell r="AI1929" t="str">
            <v/>
          </cell>
          <cell r="AJ1929" t="str">
            <v>M</v>
          </cell>
          <cell r="AL1929" t="str">
            <v/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</row>
        <row r="1930">
          <cell r="Z1930" t="str">
            <v/>
          </cell>
          <cell r="AA1930" t="str">
            <v>R1</v>
          </cell>
          <cell r="AB1930">
            <v>0</v>
          </cell>
          <cell r="AC1930">
            <v>0</v>
          </cell>
          <cell r="AD1930">
            <v>1</v>
          </cell>
          <cell r="AI1930" t="str">
            <v/>
          </cell>
          <cell r="AJ1930" t="str">
            <v>M</v>
          </cell>
          <cell r="AL1930" t="str">
            <v/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</row>
        <row r="1931">
          <cell r="Z1931" t="str">
            <v/>
          </cell>
          <cell r="AA1931" t="str">
            <v>R1</v>
          </cell>
          <cell r="AB1931">
            <v>0</v>
          </cell>
          <cell r="AC1931">
            <v>0</v>
          </cell>
          <cell r="AD1931">
            <v>1</v>
          </cell>
          <cell r="AI1931" t="str">
            <v/>
          </cell>
          <cell r="AJ1931" t="str">
            <v>M</v>
          </cell>
          <cell r="AL1931" t="str">
            <v/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</row>
        <row r="1932">
          <cell r="Z1932" t="str">
            <v/>
          </cell>
          <cell r="AA1932" t="str">
            <v>R1</v>
          </cell>
          <cell r="AB1932">
            <v>0</v>
          </cell>
          <cell r="AC1932">
            <v>0</v>
          </cell>
          <cell r="AD1932">
            <v>1</v>
          </cell>
          <cell r="AI1932" t="str">
            <v/>
          </cell>
          <cell r="AJ1932" t="str">
            <v>M</v>
          </cell>
          <cell r="AL1932" t="str">
            <v/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</row>
        <row r="1933">
          <cell r="Z1933" t="str">
            <v/>
          </cell>
          <cell r="AA1933" t="str">
            <v>R1</v>
          </cell>
          <cell r="AB1933">
            <v>0</v>
          </cell>
          <cell r="AC1933">
            <v>0</v>
          </cell>
          <cell r="AD1933">
            <v>1</v>
          </cell>
          <cell r="AI1933" t="str">
            <v/>
          </cell>
          <cell r="AJ1933" t="str">
            <v>M</v>
          </cell>
          <cell r="AL1933" t="str">
            <v/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</row>
        <row r="1934">
          <cell r="Z1934" t="str">
            <v/>
          </cell>
          <cell r="AA1934" t="str">
            <v>R1</v>
          </cell>
          <cell r="AB1934">
            <v>0</v>
          </cell>
          <cell r="AC1934">
            <v>0</v>
          </cell>
          <cell r="AD1934">
            <v>1</v>
          </cell>
          <cell r="AI1934" t="str">
            <v/>
          </cell>
          <cell r="AJ1934" t="str">
            <v>M</v>
          </cell>
          <cell r="AL1934" t="str">
            <v/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</row>
        <row r="1935">
          <cell r="Z1935" t="str">
            <v/>
          </cell>
          <cell r="AA1935" t="str">
            <v>R1</v>
          </cell>
          <cell r="AB1935">
            <v>0</v>
          </cell>
          <cell r="AC1935">
            <v>0</v>
          </cell>
          <cell r="AD1935">
            <v>1</v>
          </cell>
          <cell r="AI1935" t="str">
            <v/>
          </cell>
          <cell r="AJ1935" t="str">
            <v>M</v>
          </cell>
          <cell r="AL1935" t="str">
            <v/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</row>
        <row r="1936">
          <cell r="Z1936" t="str">
            <v/>
          </cell>
          <cell r="AA1936" t="str">
            <v>R1</v>
          </cell>
          <cell r="AB1936">
            <v>0</v>
          </cell>
          <cell r="AC1936">
            <v>0</v>
          </cell>
          <cell r="AD1936">
            <v>1</v>
          </cell>
          <cell r="AI1936" t="str">
            <v/>
          </cell>
          <cell r="AJ1936" t="str">
            <v>M</v>
          </cell>
          <cell r="AL1936" t="str">
            <v/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</row>
        <row r="1937">
          <cell r="Z1937" t="str">
            <v/>
          </cell>
          <cell r="AA1937" t="str">
            <v>R1</v>
          </cell>
          <cell r="AB1937">
            <v>0</v>
          </cell>
          <cell r="AC1937">
            <v>0</v>
          </cell>
          <cell r="AD1937">
            <v>1</v>
          </cell>
          <cell r="AI1937" t="str">
            <v/>
          </cell>
          <cell r="AJ1937" t="str">
            <v>M</v>
          </cell>
          <cell r="AL1937" t="str">
            <v/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</row>
        <row r="1938">
          <cell r="Z1938" t="str">
            <v/>
          </cell>
          <cell r="AA1938" t="str">
            <v>R1</v>
          </cell>
          <cell r="AB1938">
            <v>0</v>
          </cell>
          <cell r="AC1938">
            <v>0</v>
          </cell>
          <cell r="AD1938">
            <v>1</v>
          </cell>
          <cell r="AI1938" t="str">
            <v/>
          </cell>
          <cell r="AJ1938" t="str">
            <v>M</v>
          </cell>
          <cell r="AL1938" t="str">
            <v/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</row>
        <row r="1939">
          <cell r="Z1939" t="str">
            <v/>
          </cell>
          <cell r="AA1939" t="str">
            <v>R1</v>
          </cell>
          <cell r="AB1939">
            <v>0</v>
          </cell>
          <cell r="AC1939">
            <v>0</v>
          </cell>
          <cell r="AD1939">
            <v>1</v>
          </cell>
          <cell r="AI1939" t="str">
            <v/>
          </cell>
          <cell r="AJ1939" t="str">
            <v>M</v>
          </cell>
          <cell r="AL1939" t="str">
            <v/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</row>
        <row r="1940">
          <cell r="Z1940" t="str">
            <v/>
          </cell>
          <cell r="AA1940" t="str">
            <v>R1</v>
          </cell>
          <cell r="AB1940">
            <v>0</v>
          </cell>
          <cell r="AC1940">
            <v>0</v>
          </cell>
          <cell r="AD1940">
            <v>1</v>
          </cell>
          <cell r="AI1940" t="str">
            <v/>
          </cell>
          <cell r="AJ1940" t="str">
            <v>M</v>
          </cell>
          <cell r="AL1940" t="str">
            <v/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</row>
        <row r="1941">
          <cell r="Z1941" t="str">
            <v/>
          </cell>
          <cell r="AA1941" t="str">
            <v>R1</v>
          </cell>
          <cell r="AB1941">
            <v>0</v>
          </cell>
          <cell r="AC1941">
            <v>0</v>
          </cell>
          <cell r="AD1941">
            <v>1</v>
          </cell>
          <cell r="AI1941" t="str">
            <v/>
          </cell>
          <cell r="AJ1941" t="str">
            <v>M</v>
          </cell>
          <cell r="AL1941" t="str">
            <v/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</row>
        <row r="1942">
          <cell r="Z1942" t="str">
            <v/>
          </cell>
          <cell r="AA1942" t="str">
            <v>R1</v>
          </cell>
          <cell r="AB1942">
            <v>0</v>
          </cell>
          <cell r="AC1942">
            <v>0</v>
          </cell>
          <cell r="AD1942">
            <v>1</v>
          </cell>
          <cell r="AI1942" t="str">
            <v/>
          </cell>
          <cell r="AJ1942" t="str">
            <v>M</v>
          </cell>
          <cell r="AL1942" t="str">
            <v/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</row>
        <row r="1943">
          <cell r="Z1943" t="str">
            <v/>
          </cell>
          <cell r="AA1943" t="str">
            <v>R1</v>
          </cell>
          <cell r="AB1943">
            <v>0</v>
          </cell>
          <cell r="AC1943">
            <v>0</v>
          </cell>
          <cell r="AD1943">
            <v>1</v>
          </cell>
          <cell r="AI1943" t="str">
            <v/>
          </cell>
          <cell r="AJ1943" t="str">
            <v>M</v>
          </cell>
          <cell r="AL1943" t="str">
            <v/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</row>
        <row r="1944">
          <cell r="Z1944" t="str">
            <v/>
          </cell>
          <cell r="AA1944" t="str">
            <v>R1</v>
          </cell>
          <cell r="AB1944">
            <v>0</v>
          </cell>
          <cell r="AC1944">
            <v>0</v>
          </cell>
          <cell r="AD1944">
            <v>1</v>
          </cell>
          <cell r="AI1944" t="str">
            <v/>
          </cell>
          <cell r="AJ1944" t="str">
            <v>M</v>
          </cell>
          <cell r="AL1944" t="str">
            <v/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</row>
        <row r="1945">
          <cell r="Z1945" t="str">
            <v/>
          </cell>
          <cell r="AA1945" t="str">
            <v>R1</v>
          </cell>
          <cell r="AB1945">
            <v>0</v>
          </cell>
          <cell r="AC1945">
            <v>0</v>
          </cell>
          <cell r="AD1945">
            <v>1</v>
          </cell>
          <cell r="AI1945" t="str">
            <v/>
          </cell>
          <cell r="AJ1945" t="str">
            <v>M</v>
          </cell>
          <cell r="AL1945" t="str">
            <v/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</row>
        <row r="1946">
          <cell r="Z1946" t="str">
            <v/>
          </cell>
          <cell r="AA1946" t="str">
            <v>R1</v>
          </cell>
          <cell r="AB1946">
            <v>0</v>
          </cell>
          <cell r="AC1946">
            <v>0</v>
          </cell>
          <cell r="AD1946">
            <v>1</v>
          </cell>
          <cell r="AI1946" t="str">
            <v/>
          </cell>
          <cell r="AJ1946" t="str">
            <v>M</v>
          </cell>
          <cell r="AL1946" t="str">
            <v/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</row>
        <row r="1947">
          <cell r="Z1947" t="str">
            <v/>
          </cell>
          <cell r="AA1947" t="str">
            <v>R1</v>
          </cell>
          <cell r="AB1947">
            <v>0</v>
          </cell>
          <cell r="AC1947">
            <v>0</v>
          </cell>
          <cell r="AD1947">
            <v>1</v>
          </cell>
          <cell r="AI1947" t="str">
            <v/>
          </cell>
          <cell r="AJ1947" t="str">
            <v>M</v>
          </cell>
          <cell r="AL1947" t="str">
            <v/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</row>
        <row r="1948">
          <cell r="Z1948" t="str">
            <v/>
          </cell>
          <cell r="AA1948" t="str">
            <v>R1</v>
          </cell>
          <cell r="AB1948">
            <v>0</v>
          </cell>
          <cell r="AC1948">
            <v>0</v>
          </cell>
          <cell r="AD1948">
            <v>1</v>
          </cell>
          <cell r="AI1948" t="str">
            <v/>
          </cell>
          <cell r="AJ1948" t="str">
            <v>M</v>
          </cell>
          <cell r="AL1948" t="str">
            <v/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</row>
        <row r="1949">
          <cell r="Z1949" t="str">
            <v/>
          </cell>
          <cell r="AA1949" t="str">
            <v>R1</v>
          </cell>
          <cell r="AB1949">
            <v>0</v>
          </cell>
          <cell r="AC1949">
            <v>0</v>
          </cell>
          <cell r="AD1949">
            <v>1</v>
          </cell>
          <cell r="AI1949" t="str">
            <v/>
          </cell>
          <cell r="AJ1949" t="str">
            <v>M</v>
          </cell>
          <cell r="AL1949" t="str">
            <v/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</row>
        <row r="1950">
          <cell r="Z1950" t="str">
            <v/>
          </cell>
          <cell r="AA1950" t="str">
            <v>R1</v>
          </cell>
          <cell r="AB1950">
            <v>0</v>
          </cell>
          <cell r="AC1950">
            <v>0</v>
          </cell>
          <cell r="AD1950">
            <v>1</v>
          </cell>
          <cell r="AI1950" t="str">
            <v/>
          </cell>
          <cell r="AJ1950" t="str">
            <v>M</v>
          </cell>
          <cell r="AL1950" t="str">
            <v/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</row>
        <row r="1951">
          <cell r="Z1951" t="str">
            <v/>
          </cell>
          <cell r="AA1951" t="str">
            <v>R1</v>
          </cell>
          <cell r="AB1951">
            <v>0</v>
          </cell>
          <cell r="AC1951">
            <v>0</v>
          </cell>
          <cell r="AD1951">
            <v>1</v>
          </cell>
          <cell r="AI1951" t="str">
            <v/>
          </cell>
          <cell r="AJ1951" t="str">
            <v>M</v>
          </cell>
          <cell r="AL1951" t="str">
            <v/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</row>
        <row r="1952">
          <cell r="Z1952" t="str">
            <v/>
          </cell>
          <cell r="AA1952" t="str">
            <v>R1</v>
          </cell>
          <cell r="AB1952">
            <v>0</v>
          </cell>
          <cell r="AC1952">
            <v>0</v>
          </cell>
          <cell r="AD1952">
            <v>1</v>
          </cell>
          <cell r="AI1952" t="str">
            <v/>
          </cell>
          <cell r="AJ1952" t="str">
            <v>M</v>
          </cell>
          <cell r="AL1952" t="str">
            <v/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</row>
        <row r="1953">
          <cell r="Z1953" t="str">
            <v/>
          </cell>
          <cell r="AA1953" t="str">
            <v>R1</v>
          </cell>
          <cell r="AB1953">
            <v>0</v>
          </cell>
          <cell r="AC1953">
            <v>0</v>
          </cell>
          <cell r="AD1953">
            <v>1</v>
          </cell>
          <cell r="AI1953" t="str">
            <v/>
          </cell>
          <cell r="AJ1953" t="str">
            <v>M</v>
          </cell>
          <cell r="AL1953" t="str">
            <v/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</row>
        <row r="1954">
          <cell r="Z1954" t="str">
            <v/>
          </cell>
          <cell r="AA1954" t="str">
            <v>R1</v>
          </cell>
          <cell r="AB1954">
            <v>0</v>
          </cell>
          <cell r="AC1954">
            <v>0</v>
          </cell>
          <cell r="AD1954">
            <v>1</v>
          </cell>
          <cell r="AI1954" t="str">
            <v/>
          </cell>
          <cell r="AJ1954" t="str">
            <v>M</v>
          </cell>
          <cell r="AL1954" t="str">
            <v/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</row>
        <row r="1955">
          <cell r="Z1955" t="str">
            <v/>
          </cell>
          <cell r="AA1955" t="str">
            <v>R1</v>
          </cell>
          <cell r="AB1955">
            <v>0</v>
          </cell>
          <cell r="AC1955">
            <v>0</v>
          </cell>
          <cell r="AD1955">
            <v>1</v>
          </cell>
          <cell r="AI1955" t="str">
            <v/>
          </cell>
          <cell r="AJ1955" t="str">
            <v>M</v>
          </cell>
          <cell r="AL1955" t="str">
            <v/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</row>
        <row r="1956">
          <cell r="Z1956" t="str">
            <v/>
          </cell>
          <cell r="AA1956" t="str">
            <v>R1</v>
          </cell>
          <cell r="AB1956">
            <v>0</v>
          </cell>
          <cell r="AC1956">
            <v>0</v>
          </cell>
          <cell r="AD1956">
            <v>1</v>
          </cell>
          <cell r="AI1956" t="str">
            <v/>
          </cell>
          <cell r="AJ1956" t="str">
            <v>M</v>
          </cell>
          <cell r="AL1956" t="str">
            <v/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</row>
        <row r="1957">
          <cell r="Z1957" t="str">
            <v/>
          </cell>
          <cell r="AA1957" t="str">
            <v>R1</v>
          </cell>
          <cell r="AB1957">
            <v>0</v>
          </cell>
          <cell r="AC1957">
            <v>0</v>
          </cell>
          <cell r="AD1957">
            <v>1</v>
          </cell>
          <cell r="AI1957" t="str">
            <v/>
          </cell>
          <cell r="AJ1957" t="str">
            <v>M</v>
          </cell>
          <cell r="AL1957" t="str">
            <v/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</row>
        <row r="1958">
          <cell r="Z1958" t="str">
            <v/>
          </cell>
          <cell r="AA1958" t="str">
            <v>R1</v>
          </cell>
          <cell r="AB1958">
            <v>0</v>
          </cell>
          <cell r="AC1958">
            <v>0</v>
          </cell>
          <cell r="AD1958">
            <v>1</v>
          </cell>
          <cell r="AI1958" t="str">
            <v/>
          </cell>
          <cell r="AJ1958" t="str">
            <v>M</v>
          </cell>
          <cell r="AL1958" t="str">
            <v/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</row>
        <row r="1959">
          <cell r="Z1959" t="str">
            <v/>
          </cell>
          <cell r="AA1959" t="str">
            <v>R1</v>
          </cell>
          <cell r="AB1959">
            <v>0</v>
          </cell>
          <cell r="AC1959">
            <v>0</v>
          </cell>
          <cell r="AD1959">
            <v>1</v>
          </cell>
          <cell r="AI1959" t="str">
            <v/>
          </cell>
          <cell r="AJ1959" t="str">
            <v>M</v>
          </cell>
          <cell r="AL1959" t="str">
            <v/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</row>
        <row r="1960">
          <cell r="Z1960" t="str">
            <v/>
          </cell>
          <cell r="AA1960" t="str">
            <v>R1</v>
          </cell>
          <cell r="AB1960">
            <v>0</v>
          </cell>
          <cell r="AC1960">
            <v>0</v>
          </cell>
          <cell r="AD1960">
            <v>1</v>
          </cell>
          <cell r="AI1960" t="str">
            <v/>
          </cell>
          <cell r="AJ1960" t="str">
            <v>M</v>
          </cell>
          <cell r="AL1960" t="str">
            <v/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</row>
        <row r="1961">
          <cell r="Z1961" t="str">
            <v/>
          </cell>
          <cell r="AA1961" t="str">
            <v>R1</v>
          </cell>
          <cell r="AB1961">
            <v>0</v>
          </cell>
          <cell r="AC1961">
            <v>0</v>
          </cell>
          <cell r="AD1961">
            <v>1</v>
          </cell>
          <cell r="AI1961" t="str">
            <v/>
          </cell>
          <cell r="AJ1961" t="str">
            <v>M</v>
          </cell>
          <cell r="AL1961" t="str">
            <v/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</row>
        <row r="1962">
          <cell r="Z1962" t="str">
            <v/>
          </cell>
          <cell r="AA1962" t="str">
            <v>R1</v>
          </cell>
          <cell r="AB1962">
            <v>0</v>
          </cell>
          <cell r="AC1962">
            <v>0</v>
          </cell>
          <cell r="AD1962">
            <v>1</v>
          </cell>
          <cell r="AI1962" t="str">
            <v/>
          </cell>
          <cell r="AJ1962" t="str">
            <v>M</v>
          </cell>
          <cell r="AL1962" t="str">
            <v/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</row>
        <row r="1963">
          <cell r="Z1963" t="str">
            <v/>
          </cell>
          <cell r="AA1963" t="str">
            <v>R1</v>
          </cell>
          <cell r="AB1963">
            <v>0</v>
          </cell>
          <cell r="AC1963">
            <v>0</v>
          </cell>
          <cell r="AD1963">
            <v>1</v>
          </cell>
          <cell r="AI1963" t="str">
            <v/>
          </cell>
          <cell r="AJ1963" t="str">
            <v>M</v>
          </cell>
          <cell r="AL1963" t="str">
            <v/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</row>
        <row r="1964">
          <cell r="Z1964" t="str">
            <v/>
          </cell>
          <cell r="AA1964" t="str">
            <v>R1</v>
          </cell>
          <cell r="AB1964">
            <v>0</v>
          </cell>
          <cell r="AC1964">
            <v>0</v>
          </cell>
          <cell r="AD1964">
            <v>1</v>
          </cell>
          <cell r="AI1964" t="str">
            <v/>
          </cell>
          <cell r="AJ1964" t="str">
            <v>M</v>
          </cell>
          <cell r="AL1964" t="str">
            <v/>
          </cell>
          <cell r="AO1964">
            <v>0</v>
          </cell>
          <cell r="AP1964">
            <v>0</v>
          </cell>
          <cell r="AQ1964">
            <v>0</v>
          </cell>
          <cell r="AR1964">
            <v>0</v>
          </cell>
          <cell r="AS1964">
            <v>0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</row>
        <row r="1965">
          <cell r="Z1965" t="str">
            <v/>
          </cell>
          <cell r="AA1965" t="str">
            <v>R1</v>
          </cell>
          <cell r="AB1965">
            <v>0</v>
          </cell>
          <cell r="AC1965">
            <v>0</v>
          </cell>
          <cell r="AD1965">
            <v>1</v>
          </cell>
          <cell r="AI1965" t="str">
            <v/>
          </cell>
          <cell r="AJ1965" t="str">
            <v>M</v>
          </cell>
          <cell r="AL1965" t="str">
            <v/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</row>
        <row r="1966">
          <cell r="Z1966" t="str">
            <v/>
          </cell>
          <cell r="AA1966" t="str">
            <v>R1</v>
          </cell>
          <cell r="AB1966">
            <v>0</v>
          </cell>
          <cell r="AC1966">
            <v>0</v>
          </cell>
          <cell r="AD1966">
            <v>1</v>
          </cell>
          <cell r="AI1966" t="str">
            <v/>
          </cell>
          <cell r="AJ1966" t="str">
            <v>M</v>
          </cell>
          <cell r="AL1966" t="str">
            <v/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</row>
        <row r="1967">
          <cell r="Z1967" t="str">
            <v/>
          </cell>
          <cell r="AA1967" t="str">
            <v>R1</v>
          </cell>
          <cell r="AB1967">
            <v>0</v>
          </cell>
          <cell r="AC1967">
            <v>0</v>
          </cell>
          <cell r="AD1967">
            <v>1</v>
          </cell>
          <cell r="AI1967" t="str">
            <v/>
          </cell>
          <cell r="AJ1967" t="str">
            <v>M</v>
          </cell>
          <cell r="AL1967" t="str">
            <v/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</row>
        <row r="1968">
          <cell r="Z1968" t="str">
            <v/>
          </cell>
          <cell r="AA1968" t="str">
            <v>R1</v>
          </cell>
          <cell r="AB1968">
            <v>0</v>
          </cell>
          <cell r="AC1968">
            <v>0</v>
          </cell>
          <cell r="AD1968">
            <v>1</v>
          </cell>
          <cell r="AI1968" t="str">
            <v/>
          </cell>
          <cell r="AJ1968" t="str">
            <v>M</v>
          </cell>
          <cell r="AL1968" t="str">
            <v/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</row>
        <row r="1969">
          <cell r="Z1969" t="str">
            <v/>
          </cell>
          <cell r="AA1969" t="str">
            <v>R1</v>
          </cell>
          <cell r="AB1969">
            <v>0</v>
          </cell>
          <cell r="AC1969">
            <v>0</v>
          </cell>
          <cell r="AD1969">
            <v>1</v>
          </cell>
          <cell r="AI1969" t="str">
            <v/>
          </cell>
          <cell r="AJ1969" t="str">
            <v>M</v>
          </cell>
          <cell r="AL1969" t="str">
            <v/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</row>
        <row r="1970">
          <cell r="Z1970" t="str">
            <v/>
          </cell>
          <cell r="AA1970" t="str">
            <v>R1</v>
          </cell>
          <cell r="AB1970">
            <v>0</v>
          </cell>
          <cell r="AC1970">
            <v>0</v>
          </cell>
          <cell r="AD1970">
            <v>1</v>
          </cell>
          <cell r="AI1970" t="str">
            <v/>
          </cell>
          <cell r="AJ1970" t="str">
            <v>M</v>
          </cell>
          <cell r="AL1970" t="str">
            <v/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</row>
        <row r="1971">
          <cell r="Z1971" t="str">
            <v/>
          </cell>
          <cell r="AA1971" t="str">
            <v>R1</v>
          </cell>
          <cell r="AB1971">
            <v>0</v>
          </cell>
          <cell r="AC1971">
            <v>0</v>
          </cell>
          <cell r="AD1971">
            <v>1</v>
          </cell>
          <cell r="AI1971" t="str">
            <v/>
          </cell>
          <cell r="AJ1971" t="str">
            <v>M</v>
          </cell>
          <cell r="AL1971" t="str">
            <v/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</row>
        <row r="1972">
          <cell r="Z1972" t="str">
            <v/>
          </cell>
          <cell r="AA1972" t="str">
            <v>R1</v>
          </cell>
          <cell r="AB1972">
            <v>0</v>
          </cell>
          <cell r="AC1972">
            <v>0</v>
          </cell>
          <cell r="AD1972">
            <v>1</v>
          </cell>
          <cell r="AI1972" t="str">
            <v/>
          </cell>
          <cell r="AJ1972" t="str">
            <v>M</v>
          </cell>
          <cell r="AL1972" t="str">
            <v/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</row>
        <row r="1973">
          <cell r="Z1973" t="str">
            <v/>
          </cell>
          <cell r="AA1973" t="str">
            <v>R1</v>
          </cell>
          <cell r="AB1973">
            <v>0</v>
          </cell>
          <cell r="AC1973">
            <v>0</v>
          </cell>
          <cell r="AD1973">
            <v>1</v>
          </cell>
          <cell r="AI1973" t="str">
            <v/>
          </cell>
          <cell r="AJ1973" t="str">
            <v>M</v>
          </cell>
          <cell r="AL1973" t="str">
            <v/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</row>
        <row r="1974">
          <cell r="Z1974" t="str">
            <v/>
          </cell>
          <cell r="AA1974" t="str">
            <v>R1</v>
          </cell>
          <cell r="AB1974">
            <v>0</v>
          </cell>
          <cell r="AC1974">
            <v>0</v>
          </cell>
          <cell r="AD1974">
            <v>1</v>
          </cell>
          <cell r="AI1974" t="str">
            <v/>
          </cell>
          <cell r="AJ1974" t="str">
            <v>M</v>
          </cell>
          <cell r="AL1974" t="str">
            <v/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</row>
        <row r="1975">
          <cell r="Z1975" t="str">
            <v/>
          </cell>
          <cell r="AA1975" t="str">
            <v>R1</v>
          </cell>
          <cell r="AB1975">
            <v>0</v>
          </cell>
          <cell r="AC1975">
            <v>0</v>
          </cell>
          <cell r="AD1975">
            <v>1</v>
          </cell>
          <cell r="AI1975" t="str">
            <v/>
          </cell>
          <cell r="AJ1975" t="str">
            <v>M</v>
          </cell>
          <cell r="AL1975" t="str">
            <v/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</row>
        <row r="1976">
          <cell r="Z1976" t="str">
            <v/>
          </cell>
          <cell r="AA1976" t="str">
            <v>R1</v>
          </cell>
          <cell r="AB1976">
            <v>0</v>
          </cell>
          <cell r="AC1976">
            <v>0</v>
          </cell>
          <cell r="AD1976">
            <v>1</v>
          </cell>
          <cell r="AI1976" t="str">
            <v/>
          </cell>
          <cell r="AJ1976" t="str">
            <v>M</v>
          </cell>
          <cell r="AL1976" t="str">
            <v/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</row>
        <row r="1977">
          <cell r="Z1977" t="str">
            <v/>
          </cell>
          <cell r="AA1977" t="str">
            <v>R1</v>
          </cell>
          <cell r="AB1977">
            <v>0</v>
          </cell>
          <cell r="AC1977">
            <v>0</v>
          </cell>
          <cell r="AD1977">
            <v>1</v>
          </cell>
          <cell r="AI1977" t="str">
            <v/>
          </cell>
          <cell r="AJ1977" t="str">
            <v>M</v>
          </cell>
          <cell r="AL1977" t="str">
            <v/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</row>
        <row r="1978">
          <cell r="Z1978" t="str">
            <v/>
          </cell>
          <cell r="AA1978" t="str">
            <v>R1</v>
          </cell>
          <cell r="AB1978">
            <v>0</v>
          </cell>
          <cell r="AC1978">
            <v>0</v>
          </cell>
          <cell r="AD1978">
            <v>1</v>
          </cell>
          <cell r="AI1978" t="str">
            <v/>
          </cell>
          <cell r="AJ1978" t="str">
            <v>M</v>
          </cell>
          <cell r="AL1978" t="str">
            <v/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</row>
        <row r="1979">
          <cell r="Z1979" t="str">
            <v/>
          </cell>
          <cell r="AA1979" t="str">
            <v>R1</v>
          </cell>
          <cell r="AB1979">
            <v>0</v>
          </cell>
          <cell r="AC1979">
            <v>0</v>
          </cell>
          <cell r="AD1979">
            <v>1</v>
          </cell>
          <cell r="AI1979" t="str">
            <v/>
          </cell>
          <cell r="AJ1979" t="str">
            <v>M</v>
          </cell>
          <cell r="AL1979" t="str">
            <v/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</row>
        <row r="1980">
          <cell r="Z1980" t="str">
            <v/>
          </cell>
          <cell r="AA1980" t="str">
            <v>R1</v>
          </cell>
          <cell r="AB1980">
            <v>0</v>
          </cell>
          <cell r="AC1980">
            <v>0</v>
          </cell>
          <cell r="AD1980">
            <v>1</v>
          </cell>
          <cell r="AI1980" t="str">
            <v/>
          </cell>
          <cell r="AJ1980" t="str">
            <v>M</v>
          </cell>
          <cell r="AL1980" t="str">
            <v/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</row>
        <row r="1981">
          <cell r="Z1981" t="str">
            <v/>
          </cell>
          <cell r="AA1981" t="str">
            <v>R1</v>
          </cell>
          <cell r="AB1981">
            <v>0</v>
          </cell>
          <cell r="AC1981">
            <v>0</v>
          </cell>
          <cell r="AD1981">
            <v>1</v>
          </cell>
          <cell r="AI1981" t="str">
            <v/>
          </cell>
          <cell r="AJ1981" t="str">
            <v>M</v>
          </cell>
          <cell r="AL1981" t="str">
            <v/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</row>
        <row r="1982">
          <cell r="Z1982" t="str">
            <v/>
          </cell>
          <cell r="AA1982" t="str">
            <v>R1</v>
          </cell>
          <cell r="AB1982">
            <v>0</v>
          </cell>
          <cell r="AC1982">
            <v>0</v>
          </cell>
          <cell r="AD1982">
            <v>1</v>
          </cell>
          <cell r="AI1982" t="str">
            <v/>
          </cell>
          <cell r="AJ1982" t="str">
            <v>M</v>
          </cell>
          <cell r="AL1982" t="str">
            <v/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</row>
        <row r="1983">
          <cell r="Z1983" t="str">
            <v/>
          </cell>
          <cell r="AA1983" t="str">
            <v>R1</v>
          </cell>
          <cell r="AB1983">
            <v>0</v>
          </cell>
          <cell r="AC1983">
            <v>0</v>
          </cell>
          <cell r="AD1983">
            <v>1</v>
          </cell>
          <cell r="AI1983" t="str">
            <v/>
          </cell>
          <cell r="AJ1983" t="str">
            <v>M</v>
          </cell>
          <cell r="AL1983" t="str">
            <v/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</row>
        <row r="1984">
          <cell r="Z1984" t="str">
            <v/>
          </cell>
          <cell r="AA1984" t="str">
            <v>R1</v>
          </cell>
          <cell r="AB1984">
            <v>0</v>
          </cell>
          <cell r="AC1984">
            <v>0</v>
          </cell>
          <cell r="AD1984">
            <v>1</v>
          </cell>
          <cell r="AI1984" t="str">
            <v/>
          </cell>
          <cell r="AJ1984" t="str">
            <v>M</v>
          </cell>
          <cell r="AL1984" t="str">
            <v/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</row>
        <row r="1985">
          <cell r="Z1985" t="str">
            <v/>
          </cell>
          <cell r="AA1985" t="str">
            <v>R1</v>
          </cell>
          <cell r="AB1985">
            <v>0</v>
          </cell>
          <cell r="AC1985">
            <v>0</v>
          </cell>
          <cell r="AD1985">
            <v>1</v>
          </cell>
          <cell r="AI1985" t="str">
            <v/>
          </cell>
          <cell r="AJ1985" t="str">
            <v>M</v>
          </cell>
          <cell r="AL1985" t="str">
            <v/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</row>
        <row r="1986">
          <cell r="Z1986" t="str">
            <v/>
          </cell>
          <cell r="AA1986" t="str">
            <v>R1</v>
          </cell>
          <cell r="AB1986">
            <v>0</v>
          </cell>
          <cell r="AC1986">
            <v>0</v>
          </cell>
          <cell r="AD1986">
            <v>1</v>
          </cell>
          <cell r="AI1986" t="str">
            <v/>
          </cell>
          <cell r="AJ1986" t="str">
            <v>M</v>
          </cell>
          <cell r="AL1986" t="str">
            <v/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</row>
        <row r="1987">
          <cell r="Z1987" t="str">
            <v/>
          </cell>
          <cell r="AA1987" t="str">
            <v>R1</v>
          </cell>
          <cell r="AB1987">
            <v>0</v>
          </cell>
          <cell r="AC1987">
            <v>0</v>
          </cell>
          <cell r="AD1987">
            <v>1</v>
          </cell>
          <cell r="AI1987" t="str">
            <v/>
          </cell>
          <cell r="AJ1987" t="str">
            <v>M</v>
          </cell>
          <cell r="AL1987" t="str">
            <v/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</row>
        <row r="1988">
          <cell r="Z1988" t="str">
            <v/>
          </cell>
          <cell r="AA1988" t="str">
            <v>R1</v>
          </cell>
          <cell r="AB1988">
            <v>0</v>
          </cell>
          <cell r="AC1988">
            <v>0</v>
          </cell>
          <cell r="AD1988">
            <v>1</v>
          </cell>
          <cell r="AI1988" t="str">
            <v/>
          </cell>
          <cell r="AJ1988" t="str">
            <v>M</v>
          </cell>
          <cell r="AL1988" t="str">
            <v/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</row>
        <row r="1989">
          <cell r="Z1989" t="str">
            <v/>
          </cell>
          <cell r="AA1989" t="str">
            <v>R1</v>
          </cell>
          <cell r="AB1989">
            <v>0</v>
          </cell>
          <cell r="AC1989">
            <v>0</v>
          </cell>
          <cell r="AD1989">
            <v>1</v>
          </cell>
          <cell r="AI1989" t="str">
            <v/>
          </cell>
          <cell r="AJ1989" t="str">
            <v>M</v>
          </cell>
          <cell r="AL1989" t="str">
            <v/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</row>
        <row r="1990">
          <cell r="Z1990" t="str">
            <v/>
          </cell>
          <cell r="AA1990" t="str">
            <v>R1</v>
          </cell>
          <cell r="AB1990">
            <v>0</v>
          </cell>
          <cell r="AC1990">
            <v>0</v>
          </cell>
          <cell r="AD1990">
            <v>1</v>
          </cell>
          <cell r="AI1990" t="str">
            <v/>
          </cell>
          <cell r="AJ1990" t="str">
            <v>M</v>
          </cell>
          <cell r="AL1990" t="str">
            <v/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</row>
        <row r="1991">
          <cell r="Z1991" t="str">
            <v/>
          </cell>
          <cell r="AA1991" t="str">
            <v>R1</v>
          </cell>
          <cell r="AB1991">
            <v>0</v>
          </cell>
          <cell r="AC1991">
            <v>0</v>
          </cell>
          <cell r="AD1991">
            <v>1</v>
          </cell>
          <cell r="AI1991" t="str">
            <v/>
          </cell>
          <cell r="AJ1991" t="str">
            <v>M</v>
          </cell>
          <cell r="AL1991" t="str">
            <v/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</row>
        <row r="1992">
          <cell r="Z1992" t="str">
            <v/>
          </cell>
          <cell r="AA1992" t="str">
            <v>R1</v>
          </cell>
          <cell r="AB1992">
            <v>0</v>
          </cell>
          <cell r="AC1992">
            <v>0</v>
          </cell>
          <cell r="AD1992">
            <v>1</v>
          </cell>
          <cell r="AI1992" t="str">
            <v/>
          </cell>
          <cell r="AJ1992" t="str">
            <v>M</v>
          </cell>
          <cell r="AL1992" t="str">
            <v/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</row>
        <row r="1993">
          <cell r="Z1993" t="str">
            <v/>
          </cell>
          <cell r="AA1993" t="str">
            <v>R1</v>
          </cell>
          <cell r="AB1993">
            <v>0</v>
          </cell>
          <cell r="AC1993">
            <v>0</v>
          </cell>
          <cell r="AD1993">
            <v>1</v>
          </cell>
          <cell r="AI1993" t="str">
            <v/>
          </cell>
          <cell r="AJ1993" t="str">
            <v>M</v>
          </cell>
          <cell r="AL1993" t="str">
            <v/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</row>
        <row r="1994">
          <cell r="Z1994" t="str">
            <v/>
          </cell>
          <cell r="AA1994" t="str">
            <v>R1</v>
          </cell>
          <cell r="AB1994">
            <v>0</v>
          </cell>
          <cell r="AC1994">
            <v>0</v>
          </cell>
          <cell r="AD1994">
            <v>1</v>
          </cell>
          <cell r="AI1994" t="str">
            <v/>
          </cell>
          <cell r="AJ1994" t="str">
            <v>M</v>
          </cell>
          <cell r="AL1994" t="str">
            <v/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</row>
        <row r="1995">
          <cell r="Z1995" t="str">
            <v/>
          </cell>
          <cell r="AA1995" t="str">
            <v>R1</v>
          </cell>
          <cell r="AB1995">
            <v>0</v>
          </cell>
          <cell r="AC1995">
            <v>0</v>
          </cell>
          <cell r="AD1995">
            <v>1</v>
          </cell>
          <cell r="AI1995" t="str">
            <v/>
          </cell>
          <cell r="AJ1995" t="str">
            <v>M</v>
          </cell>
          <cell r="AL1995" t="str">
            <v/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</row>
        <row r="1996">
          <cell r="Z1996" t="str">
            <v/>
          </cell>
          <cell r="AA1996" t="str">
            <v>R1</v>
          </cell>
          <cell r="AB1996">
            <v>0</v>
          </cell>
          <cell r="AC1996">
            <v>0</v>
          </cell>
          <cell r="AD1996">
            <v>1</v>
          </cell>
          <cell r="AI1996" t="str">
            <v/>
          </cell>
          <cell r="AJ1996" t="str">
            <v>M</v>
          </cell>
          <cell r="AL1996" t="str">
            <v/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</row>
        <row r="1997">
          <cell r="Z1997" t="str">
            <v/>
          </cell>
          <cell r="AA1997" t="str">
            <v>R1</v>
          </cell>
          <cell r="AB1997">
            <v>0</v>
          </cell>
          <cell r="AC1997">
            <v>0</v>
          </cell>
          <cell r="AD1997">
            <v>1</v>
          </cell>
          <cell r="AI1997" t="str">
            <v/>
          </cell>
          <cell r="AJ1997" t="str">
            <v>M</v>
          </cell>
          <cell r="AL1997" t="str">
            <v/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</row>
        <row r="1998">
          <cell r="Z1998" t="str">
            <v/>
          </cell>
          <cell r="AA1998" t="str">
            <v>R1</v>
          </cell>
          <cell r="AB1998">
            <v>0</v>
          </cell>
          <cell r="AC1998">
            <v>0</v>
          </cell>
          <cell r="AD1998">
            <v>1</v>
          </cell>
          <cell r="AI1998" t="str">
            <v/>
          </cell>
          <cell r="AJ1998" t="str">
            <v>M</v>
          </cell>
          <cell r="AL1998" t="str">
            <v/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</row>
        <row r="1999">
          <cell r="Z1999" t="str">
            <v/>
          </cell>
          <cell r="AA1999" t="str">
            <v>R1</v>
          </cell>
          <cell r="AB1999">
            <v>0</v>
          </cell>
          <cell r="AC1999">
            <v>0</v>
          </cell>
          <cell r="AD1999">
            <v>1</v>
          </cell>
          <cell r="AI1999" t="str">
            <v/>
          </cell>
          <cell r="AJ1999" t="str">
            <v>M</v>
          </cell>
          <cell r="AL1999" t="str">
            <v/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</row>
        <row r="2000">
          <cell r="Z2000" t="str">
            <v/>
          </cell>
          <cell r="AA2000" t="str">
            <v>R1</v>
          </cell>
          <cell r="AB2000">
            <v>0</v>
          </cell>
          <cell r="AC2000">
            <v>0</v>
          </cell>
          <cell r="AD2000">
            <v>1</v>
          </cell>
          <cell r="AI2000" t="str">
            <v/>
          </cell>
          <cell r="AJ2000" t="str">
            <v>M</v>
          </cell>
          <cell r="AL2000" t="str">
            <v/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</row>
        <row r="2001">
          <cell r="Z2001" t="str">
            <v/>
          </cell>
          <cell r="AA2001" t="str">
            <v>R1</v>
          </cell>
          <cell r="AB2001">
            <v>0</v>
          </cell>
          <cell r="AC2001">
            <v>0</v>
          </cell>
          <cell r="AD2001">
            <v>1</v>
          </cell>
          <cell r="AI2001" t="str">
            <v/>
          </cell>
          <cell r="AJ2001" t="str">
            <v>M</v>
          </cell>
          <cell r="AL2001" t="str">
            <v/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</row>
        <row r="2002">
          <cell r="Z2002" t="str">
            <v/>
          </cell>
          <cell r="AA2002" t="str">
            <v>R1</v>
          </cell>
          <cell r="AB2002">
            <v>0</v>
          </cell>
          <cell r="AC2002">
            <v>0</v>
          </cell>
          <cell r="AD2002">
            <v>1</v>
          </cell>
          <cell r="AI2002" t="str">
            <v/>
          </cell>
          <cell r="AJ2002" t="str">
            <v>M</v>
          </cell>
          <cell r="AL2002" t="str">
            <v/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</row>
        <row r="2003">
          <cell r="Z2003" t="str">
            <v/>
          </cell>
          <cell r="AA2003" t="str">
            <v>R1</v>
          </cell>
          <cell r="AB2003">
            <v>0</v>
          </cell>
          <cell r="AC2003">
            <v>0</v>
          </cell>
          <cell r="AD2003">
            <v>1</v>
          </cell>
          <cell r="AI2003" t="str">
            <v/>
          </cell>
          <cell r="AJ2003" t="str">
            <v>M</v>
          </cell>
          <cell r="AL2003" t="str">
            <v/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</row>
        <row r="2004">
          <cell r="Z2004" t="str">
            <v/>
          </cell>
          <cell r="AA2004" t="str">
            <v>R1</v>
          </cell>
          <cell r="AB2004">
            <v>0</v>
          </cell>
          <cell r="AC2004">
            <v>0</v>
          </cell>
          <cell r="AD2004">
            <v>1</v>
          </cell>
          <cell r="AI2004" t="str">
            <v/>
          </cell>
          <cell r="AJ2004" t="str">
            <v>M</v>
          </cell>
          <cell r="AL2004" t="str">
            <v/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</row>
        <row r="2005">
          <cell r="Z2005" t="str">
            <v/>
          </cell>
          <cell r="AA2005" t="str">
            <v>R1</v>
          </cell>
          <cell r="AB2005">
            <v>0</v>
          </cell>
          <cell r="AC2005">
            <v>0</v>
          </cell>
          <cell r="AD2005">
            <v>1</v>
          </cell>
          <cell r="AI2005" t="str">
            <v/>
          </cell>
          <cell r="AJ2005" t="str">
            <v>M</v>
          </cell>
          <cell r="AL2005" t="str">
            <v/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</row>
        <row r="2006">
          <cell r="Z2006" t="str">
            <v/>
          </cell>
          <cell r="AA2006" t="str">
            <v>R1</v>
          </cell>
          <cell r="AB2006">
            <v>0</v>
          </cell>
          <cell r="AC2006">
            <v>0</v>
          </cell>
          <cell r="AD2006">
            <v>1</v>
          </cell>
          <cell r="AI2006" t="str">
            <v/>
          </cell>
          <cell r="AJ2006" t="str">
            <v>M</v>
          </cell>
          <cell r="AL2006" t="str">
            <v/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</row>
        <row r="2007">
          <cell r="Z2007" t="str">
            <v/>
          </cell>
          <cell r="AA2007" t="str">
            <v>R1</v>
          </cell>
          <cell r="AB2007">
            <v>0</v>
          </cell>
          <cell r="AC2007">
            <v>0</v>
          </cell>
          <cell r="AD2007">
            <v>1</v>
          </cell>
          <cell r="AI2007" t="str">
            <v/>
          </cell>
          <cell r="AJ2007" t="str">
            <v>M</v>
          </cell>
          <cell r="AL2007" t="str">
            <v/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</row>
        <row r="2008">
          <cell r="Z2008" t="str">
            <v/>
          </cell>
          <cell r="AA2008" t="str">
            <v>R1</v>
          </cell>
          <cell r="AB2008">
            <v>0</v>
          </cell>
          <cell r="AC2008">
            <v>0</v>
          </cell>
          <cell r="AD2008">
            <v>1</v>
          </cell>
          <cell r="AI2008" t="str">
            <v/>
          </cell>
          <cell r="AJ2008" t="str">
            <v>M</v>
          </cell>
          <cell r="AL2008" t="str">
            <v/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</row>
        <row r="2009">
          <cell r="Z2009" t="str">
            <v/>
          </cell>
          <cell r="AA2009" t="str">
            <v>R1</v>
          </cell>
          <cell r="AB2009">
            <v>0</v>
          </cell>
          <cell r="AC2009">
            <v>0</v>
          </cell>
          <cell r="AD2009">
            <v>1</v>
          </cell>
          <cell r="AI2009" t="str">
            <v/>
          </cell>
          <cell r="AJ2009" t="str">
            <v>M</v>
          </cell>
          <cell r="AL2009" t="str">
            <v/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xk-1209242\AppData\Roaming\Microsoft\Excel\&#9650;%2014SS%20&#54032;&#47588;&#48516;&#49437;&#51088;&#47308;%20_&#54663;&#52768;&#50728;%20KIDS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-1209242" refreshedDate="41659.658805208332" createdVersion="3" refreshedVersion="3" minRefreshableVersion="3" recordCount="2690">
  <cacheSource type="worksheet">
    <worksheetSource ref="A5:AF1048576" sheet="13FW판매DB" r:id="rId2"/>
  </cacheSource>
  <cacheFields count="33">
    <cacheField name="브랜드품목" numFmtId="3">
      <sharedItems containsBlank="1" count="48">
        <s v="B1A"/>
        <s v="BMD"/>
        <s v="BRO"/>
        <s v="COC"/>
        <s v="ELS-ACC"/>
        <s v="ELS"/>
        <s v="ELS-가방"/>
        <s v="ELS-의류"/>
        <s v="FFT"/>
        <s v="GOO"/>
        <s v="GRA"/>
        <s v="HCU-가방"/>
        <s v="HCU"/>
        <s v="HCU-의류"/>
        <s v="JIL"/>
        <s v="JIL-ACC"/>
        <s v="JOI"/>
        <s v="JOI-ACC"/>
        <s v="NAA"/>
        <s v="NHL"/>
        <s v="NIX"/>
        <s v="NOV-ACC"/>
        <s v="NOV"/>
        <s v="PLA-ACC"/>
        <s v="PLA"/>
        <s v="PLA-가방"/>
        <s v="PLA-의류"/>
        <s v="SMB"/>
        <s v="TRU"/>
        <s v="UCL"/>
        <s v="URB"/>
        <s v="VBL"/>
        <s v="WTR"/>
        <s v="YGF"/>
        <s v="ZZZ-가방"/>
        <m/>
        <s v="MLB" u="1"/>
        <s v="BIL" u="1"/>
        <s v="ZGQ" u="1"/>
        <s v="RVC" u="1"/>
        <s v="BUT" u="1"/>
        <e v="#N/A" u="1"/>
        <s v="EDH" u="1"/>
        <s v="BRH" u="1"/>
        <s v="DAK" u="1"/>
        <s v="ADA" u="1"/>
        <s v="KAN" u="1"/>
        <s v="TWI" u="1"/>
      </sharedItems>
    </cacheField>
    <cacheField name="품번색상" numFmtId="3">
      <sharedItems containsBlank="1"/>
    </cacheField>
    <cacheField name="러닝품번색상" numFmtId="0">
      <sharedItems containsBlank="1"/>
    </cacheField>
    <cacheField name="년도시즌" numFmtId="0">
      <sharedItems containsBlank="1" count="13">
        <s v="D3"/>
        <s v="E0"/>
        <s v="E3"/>
        <s v="E5"/>
        <s v="E2"/>
        <s v="F0"/>
        <s v="E1"/>
        <s v="E4"/>
        <s v="F2"/>
        <s v="F1"/>
        <m/>
        <s v="D0" u="1"/>
        <s v="C3" u="1"/>
      </sharedItems>
    </cacheField>
    <cacheField name="품번" numFmtId="0">
      <sharedItems containsBlank="1"/>
    </cacheField>
    <cacheField name="품번명" numFmtId="0">
      <sharedItems containsBlank="1"/>
    </cacheField>
    <cacheField name="색상" numFmtId="0">
      <sharedItems containsBlank="1"/>
    </cacheField>
    <cacheField name="사이즈" numFmtId="0">
      <sharedItems containsNonDate="0" containsString="0" containsBlank="1"/>
    </cacheField>
    <cacheField name="원가" numFmtId="0">
      <sharedItems containsString="0" containsBlank="1" containsNumber="1" containsInteger="1" minValue="0" maxValue="128000"/>
    </cacheField>
    <cacheField name="TAG가" numFmtId="0">
      <sharedItems containsString="0" containsBlank="1" containsNumber="1" containsInteger="1" minValue="3900" maxValue="489000"/>
    </cacheField>
    <cacheField name="판매가" numFmtId="0">
      <sharedItems containsString="0" containsBlank="1" containsNumber="1" containsInteger="1" minValue="2730" maxValue="244500"/>
    </cacheField>
    <cacheField name="발주" numFmtId="0">
      <sharedItems containsString="0" containsBlank="1" containsNumber="1" containsInteger="1" minValue="6" maxValue="49963"/>
    </cacheField>
    <cacheField name="최초입고일" numFmtId="0">
      <sharedItems containsBlank="1"/>
    </cacheField>
    <cacheField name="입고수량" numFmtId="0">
      <sharedItems containsString="0" containsBlank="1" containsNumber="1" containsInteger="1" minValue="6" maxValue="21922"/>
    </cacheField>
    <cacheField name="입고금액" numFmtId="0">
      <sharedItems containsString="0" containsBlank="1" containsNumber="1" containsInteger="1" minValue="330000" maxValue="854958000"/>
    </cacheField>
    <cacheField name="최초출고일" numFmtId="0">
      <sharedItems containsBlank="1"/>
    </cacheField>
    <cacheField name="매장출고" numFmtId="0">
      <sharedItems containsString="0" containsBlank="1" containsNumber="1" containsInteger="1" minValue="5" maxValue="17535"/>
    </cacheField>
    <cacheField name="타계정" numFmtId="0">
      <sharedItems containsString="0" containsBlank="1" containsNumber="1" containsInteger="1" minValue="-111" maxValue="412"/>
    </cacheField>
    <cacheField name="출고금액" numFmtId="0">
      <sharedItems containsString="0" containsBlank="1" containsNumber="1" containsInteger="1" minValue="275000" maxValue="789075000"/>
    </cacheField>
    <cacheField name="최초판매일" numFmtId="0">
      <sharedItems containsBlank="1"/>
    </cacheField>
    <cacheField name="판매수량" numFmtId="0">
      <sharedItems containsString="0" containsBlank="1" containsNumber="1" containsInteger="1" minValue="1" maxValue="17345"/>
    </cacheField>
    <cacheField name="판매금액" numFmtId="0">
      <sharedItems containsString="0" containsBlank="1" containsNumber="1" containsInteger="1" minValue="43000" maxValue="772342500"/>
    </cacheField>
    <cacheField name="판매율(입,수)" numFmtId="0">
      <sharedItems containsString="0" containsBlank="1" containsNumber="1" minValue="0.1" maxValue="115.7"/>
    </cacheField>
    <cacheField name="판매율(입,금)" numFmtId="0">
      <sharedItems containsString="0" containsBlank="1" containsNumber="1" minValue="0.1" maxValue="115.7"/>
    </cacheField>
    <cacheField name="판매율(출,수)" numFmtId="0">
      <sharedItems containsString="0" containsBlank="1" containsNumber="1" minValue="0.3" maxValue="114.3"/>
    </cacheField>
    <cacheField name="판매율(출,금)" numFmtId="0">
      <sharedItems containsString="0" containsBlank="1" containsNumber="1" minValue="0.3" maxValue="102.6"/>
    </cacheField>
    <cacheField name="창고재고수량" numFmtId="0">
      <sharedItems containsString="0" containsBlank="1" containsNumber="1" containsInteger="1" minValue="-1" maxValue="7009"/>
    </cacheField>
    <cacheField name="매장재고수량" numFmtId="0">
      <sharedItems containsString="0" containsBlank="1" containsNumber="1" containsInteger="1" minValue="-6" maxValue="1665"/>
    </cacheField>
    <cacheField name="주간판매수량" numFmtId="0">
      <sharedItems containsString="0" containsBlank="1" containsNumber="1" containsInteger="1" minValue="-16" maxValue="278"/>
    </cacheField>
    <cacheField name="기간판매수량" numFmtId="0">
      <sharedItems containsString="0" containsBlank="1" containsNumber="1" containsInteger="1" minValue="-16" maxValue="278"/>
    </cacheField>
    <cacheField name="기간판매금액" numFmtId="0">
      <sharedItems containsString="0" containsBlank="1" containsNumber="1" containsInteger="1" minValue="-1744000" maxValue="30138500"/>
    </cacheField>
    <cacheField name="기간판매금액비" numFmtId="0">
      <sharedItems containsString="0" containsBlank="1" containsNumber="1" minValue="-1.6" maxValue="27"/>
    </cacheField>
    <cacheField name="판매율" numFmtId="0" formula="IF(ISERROR(판매수량/입고수량)=TRUE,0,판매수량/입고수량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90">
  <r>
    <x v="0"/>
    <s v="B1ABAD3101PK"/>
    <s v="B1ABA101PK"/>
    <x v="0"/>
    <s v="B1ABAD3101"/>
    <s v="BIA4"/>
    <s v="PK"/>
    <m/>
    <n v="13000"/>
    <n v="59000"/>
    <n v="41300"/>
    <n v="1800"/>
    <s v="2012-07-06"/>
    <n v="1755"/>
    <n v="103545000"/>
    <s v="2012-07-06"/>
    <n v="1470"/>
    <n v="4"/>
    <n v="86730000"/>
    <s v="2012-07-07"/>
    <n v="1446"/>
    <n v="82291050"/>
    <n v="82.4"/>
    <n v="79.5"/>
    <n v="98.4"/>
    <n v="94.9"/>
    <n v="281"/>
    <n v="24"/>
    <n v="2"/>
    <n v="2"/>
    <n v="82600"/>
    <n v="0.1"/>
  </r>
  <r>
    <x v="0"/>
    <s v="B1ABAD3102BK"/>
    <s v="B1ABA102BK"/>
    <x v="0"/>
    <s v="B1ABAD3102"/>
    <s v="BIA4"/>
    <s v="BK"/>
    <m/>
    <n v="13000"/>
    <n v="59000"/>
    <n v="41300"/>
    <n v="800"/>
    <s v="2012-07-06"/>
    <n v="781"/>
    <n v="46079000"/>
    <s v="2012-07-06"/>
    <n v="730"/>
    <m/>
    <n v="43070000"/>
    <s v="2012-07-07"/>
    <n v="711"/>
    <n v="39718800"/>
    <n v="91"/>
    <n v="86.2"/>
    <n v="97.4"/>
    <n v="92.2"/>
    <n v="51"/>
    <n v="19"/>
    <n v="1"/>
    <n v="1"/>
    <n v="41300"/>
    <n v="0.1"/>
  </r>
  <r>
    <x v="0"/>
    <s v="B1ABAD3103BL"/>
    <s v="B1ABA103BL"/>
    <x v="0"/>
    <s v="B1ABAD3103"/>
    <s v="BIA4"/>
    <s v="BL"/>
    <m/>
    <n v="13000"/>
    <n v="59000"/>
    <n v="41300"/>
    <n v="1800"/>
    <s v="2012-07-06"/>
    <n v="1837"/>
    <n v="108383000"/>
    <s v="2012-07-06"/>
    <n v="1594"/>
    <n v="5"/>
    <n v="94046000"/>
    <s v="2012-07-07"/>
    <n v="1569"/>
    <n v="89497050"/>
    <n v="85.4"/>
    <n v="82.6"/>
    <n v="98.4"/>
    <n v="95.2"/>
    <n v="238"/>
    <n v="25"/>
    <n v="1"/>
    <n v="1"/>
    <n v="41300"/>
    <n v="0.1"/>
  </r>
  <r>
    <x v="0"/>
    <s v="B1AFID3001BK"/>
    <s v="B1AFI001BK"/>
    <x v="0"/>
    <s v="B1AFID3001"/>
    <s v="B1A4_01_FLAT_BK"/>
    <s v="BK"/>
    <m/>
    <n v="11500"/>
    <n v="59000"/>
    <n v="41300"/>
    <n v="1300"/>
    <s v="2012-09-07"/>
    <n v="1314"/>
    <n v="77526000"/>
    <s v="2012-09-01"/>
    <n v="1269"/>
    <n v="-9"/>
    <n v="74871000"/>
    <s v="2012-09-08"/>
    <n v="1240"/>
    <n v="72511000"/>
    <n v="94.4"/>
    <n v="93.5"/>
    <n v="97.7"/>
    <n v="96.8"/>
    <n v="54"/>
    <n v="29"/>
    <n v="2"/>
    <n v="2"/>
    <n v="82600"/>
    <n v="0.2"/>
  </r>
  <r>
    <x v="0"/>
    <s v="B1AFID3002BK"/>
    <s v="B1AFI002BK"/>
    <x v="0"/>
    <s v="B1AFID3002"/>
    <s v="B1A4_02_FLAT_BK"/>
    <s v="BK"/>
    <m/>
    <n v="13500"/>
    <n v="59000"/>
    <n v="41300"/>
    <n v="300"/>
    <s v="2012-09-20"/>
    <n v="308"/>
    <n v="18172000"/>
    <s v="2012-09-20"/>
    <n v="308"/>
    <m/>
    <n v="18172000"/>
    <s v="2012-09-21"/>
    <n v="300"/>
    <n v="17670500"/>
    <n v="97.4"/>
    <n v="97.2"/>
    <n v="97.4"/>
    <n v="97.2"/>
    <m/>
    <n v="8"/>
    <m/>
    <m/>
    <m/>
    <m/>
  </r>
  <r>
    <x v="0"/>
    <s v="B1AFID3003YE"/>
    <s v="B1AFI003YE"/>
    <x v="0"/>
    <s v="B1AFID3003"/>
    <s v="B1A4_03_FLAT_YE"/>
    <s v="YE"/>
    <m/>
    <n v="13500"/>
    <n v="59000"/>
    <n v="41300"/>
    <n v="300"/>
    <s v="2012-09-12"/>
    <n v="273"/>
    <n v="16107000"/>
    <s v="2012-09-12"/>
    <n v="273"/>
    <m/>
    <n v="16107000"/>
    <s v="2012-09-13"/>
    <n v="273"/>
    <n v="16071600"/>
    <n v="100"/>
    <n v="99.8"/>
    <n v="100"/>
    <n v="99.8"/>
    <m/>
    <m/>
    <m/>
    <m/>
    <m/>
    <m/>
  </r>
  <r>
    <x v="0"/>
    <s v="B1AFID3004PP"/>
    <s v="B1AFI004PP"/>
    <x v="0"/>
    <s v="B1AFID3004"/>
    <s v="B1A4_04_FLAT_MULTI"/>
    <s v="PP"/>
    <m/>
    <n v="13000"/>
    <n v="59000"/>
    <n v="41300"/>
    <n v="200"/>
    <s v="2012-09-27"/>
    <n v="200"/>
    <n v="11800000"/>
    <s v="2012-10-02"/>
    <n v="199"/>
    <n v="1"/>
    <n v="11741000"/>
    <s v="2012-10-03"/>
    <n v="185"/>
    <n v="10850100"/>
    <n v="92.5"/>
    <n v="92"/>
    <n v="93"/>
    <n v="92.4"/>
    <m/>
    <n v="14"/>
    <m/>
    <m/>
    <m/>
    <m/>
  </r>
  <r>
    <x v="0"/>
    <s v="B1AFID3104BK"/>
    <s v="B1AFI104BK"/>
    <x v="0"/>
    <s v="B1AFID3104"/>
    <s v="B1A4_11_FLAT_BK"/>
    <s v="BK"/>
    <m/>
    <n v="15000"/>
    <n v="79000"/>
    <n v="55300"/>
    <n v="500"/>
    <s v="2012-11-29"/>
    <n v="537"/>
    <n v="42423000"/>
    <s v="2012-11-30"/>
    <n v="379"/>
    <n v="26"/>
    <n v="29941000"/>
    <s v="2012-12-01"/>
    <n v="346"/>
    <n v="27073300"/>
    <n v="64.400000000000006"/>
    <n v="63.8"/>
    <n v="91.3"/>
    <n v="90.4"/>
    <n v="132"/>
    <n v="33"/>
    <n v="1"/>
    <n v="1"/>
    <n v="55300"/>
    <n v="0.2"/>
  </r>
  <r>
    <x v="0"/>
    <s v="B1AFID3105BK"/>
    <s v="B1AFI105BK"/>
    <x v="0"/>
    <s v="B1AFID3105"/>
    <s v="B1A4_10_FLAT_BK"/>
    <s v="BK"/>
    <m/>
    <n v="16500"/>
    <n v="79000"/>
    <n v="55300"/>
    <n v="500"/>
    <s v="2012-11-16"/>
    <n v="513"/>
    <n v="40527000"/>
    <s v="2012-11-16"/>
    <n v="174"/>
    <n v="-9"/>
    <n v="13746000"/>
    <s v="2012-11-17"/>
    <n v="135"/>
    <n v="9993500"/>
    <n v="26.3"/>
    <n v="24.7"/>
    <n v="77.599999999999994"/>
    <n v="72.7"/>
    <n v="348"/>
    <n v="39"/>
    <n v="1"/>
    <n v="1"/>
    <n v="55300"/>
    <n v="0.2"/>
  </r>
  <r>
    <x v="0"/>
    <s v="B1AFID3106BK"/>
    <s v="B1AFI106BK"/>
    <x v="0"/>
    <s v="B1AFID3106"/>
    <s v="B1A4_06_FLAT_BK"/>
    <s v="BK"/>
    <m/>
    <n v="13000"/>
    <n v="69000"/>
    <n v="48300"/>
    <n v="500"/>
    <s v="2012-12-21"/>
    <n v="471"/>
    <n v="32499000"/>
    <s v="2012-12-21"/>
    <n v="181"/>
    <n v="2"/>
    <n v="12489000"/>
    <s v="2012-12-23"/>
    <n v="157"/>
    <n v="10474200"/>
    <n v="33.299999999999997"/>
    <n v="32.200000000000003"/>
    <n v="86.7"/>
    <n v="83.9"/>
    <n v="288"/>
    <n v="24"/>
    <m/>
    <m/>
    <m/>
    <m/>
  </r>
  <r>
    <x v="0"/>
    <s v="B1AFID3107YE"/>
    <s v="B1AFI107YE"/>
    <x v="0"/>
    <s v="B1AFID3107"/>
    <s v="B1A4_08_FLAT_YE"/>
    <s v="YE"/>
    <m/>
    <n v="16000"/>
    <n v="79000"/>
    <n v="55300"/>
    <n v="500"/>
    <s v="2012-11-08"/>
    <n v="373"/>
    <n v="29467000"/>
    <s v="2012-11-09"/>
    <n v="355"/>
    <m/>
    <n v="28045000"/>
    <s v="2012-11-11"/>
    <n v="341"/>
    <n v="26267500"/>
    <n v="91.4"/>
    <n v="89.1"/>
    <n v="96.1"/>
    <n v="93.7"/>
    <n v="18"/>
    <n v="14"/>
    <m/>
    <m/>
    <m/>
    <m/>
  </r>
  <r>
    <x v="0"/>
    <s v="B1AFID3108BK"/>
    <s v="B1AFI108BK"/>
    <x v="0"/>
    <s v="B1AFID3108"/>
    <s v="B1A4_09_FLAT_BK"/>
    <s v="BK"/>
    <m/>
    <n v="11000"/>
    <n v="69000"/>
    <n v="48300"/>
    <n v="500"/>
    <s v="2012-11-16"/>
    <n v="485"/>
    <n v="33465000"/>
    <s v="2012-11-16"/>
    <n v="385"/>
    <n v="1"/>
    <n v="26565000"/>
    <s v="2012-11-17"/>
    <n v="354"/>
    <n v="23791200"/>
    <n v="73"/>
    <n v="71.099999999999994"/>
    <n v="91.9"/>
    <n v="89.6"/>
    <n v="99"/>
    <n v="31"/>
    <m/>
    <m/>
    <m/>
    <m/>
  </r>
  <r>
    <x v="0"/>
    <s v="B1AFID3109PK"/>
    <s v="B1AFI109PK"/>
    <x v="0"/>
    <s v="B1AFID3109"/>
    <s v="B1A4_03_FLAT_PK"/>
    <s v="PK"/>
    <m/>
    <n v="14500"/>
    <n v="59000"/>
    <n v="41300"/>
    <n v="500"/>
    <s v="2012-10-23"/>
    <n v="475"/>
    <n v="28025000"/>
    <s v="2012-10-24"/>
    <n v="464"/>
    <n v="-1"/>
    <n v="27376000"/>
    <s v="2012-10-26"/>
    <n v="463"/>
    <n v="26774200"/>
    <n v="97.5"/>
    <n v="95.5"/>
    <n v="99.8"/>
    <n v="97.8"/>
    <n v="12"/>
    <n v="1"/>
    <m/>
    <m/>
    <m/>
    <m/>
  </r>
  <r>
    <x v="0"/>
    <s v="B1AFID3110GD"/>
    <s v="B1AFI110GD"/>
    <x v="0"/>
    <s v="B1AFID3110"/>
    <s v="B1A4_03_FLAT_GD"/>
    <s v="GD"/>
    <m/>
    <n v="14500"/>
    <n v="59000"/>
    <n v="41300"/>
    <n v="200"/>
    <s v="2012-10-23"/>
    <n v="200"/>
    <n v="11800000"/>
    <s v="2012-10-24"/>
    <n v="200"/>
    <n v="-2"/>
    <n v="11800000"/>
    <s v="2012-10-25"/>
    <n v="198"/>
    <n v="11623000"/>
    <n v="99"/>
    <n v="98.5"/>
    <n v="99"/>
    <n v="98.5"/>
    <n v="2"/>
    <n v="2"/>
    <m/>
    <m/>
    <m/>
    <m/>
  </r>
  <r>
    <x v="0"/>
    <s v="B1AFIE0202BK"/>
    <s v="B1AFI202BK"/>
    <x v="1"/>
    <s v="B1AFIE0202"/>
    <s v="13SS-B1A4-02-BK"/>
    <s v="BK"/>
    <m/>
    <n v="13000"/>
    <n v="59000"/>
    <n v="59000"/>
    <n v="400"/>
    <s v="2013-03-22"/>
    <n v="395"/>
    <n v="23305000"/>
    <s v="2013-03-22"/>
    <n v="387"/>
    <n v="2"/>
    <n v="22833000"/>
    <s v="2013-03-23"/>
    <n v="332"/>
    <n v="19558500"/>
    <n v="84.1"/>
    <n v="83.9"/>
    <n v="85.8"/>
    <n v="85.7"/>
    <n v="6"/>
    <n v="55"/>
    <m/>
    <m/>
    <m/>
    <m/>
  </r>
  <r>
    <x v="0"/>
    <s v="B1AFIE0203YE"/>
    <s v="B1AFI203YE"/>
    <x v="1"/>
    <s v="B1AFIE0203"/>
    <s v="13SS-B1A4-04-YE"/>
    <s v="YE"/>
    <m/>
    <n v="10500"/>
    <n v="59000"/>
    <n v="59000"/>
    <n v="400"/>
    <s v="2013-03-22"/>
    <n v="396"/>
    <n v="23364000"/>
    <s v="2013-03-22"/>
    <n v="393"/>
    <m/>
    <n v="23187000"/>
    <s v="2013-03-23"/>
    <n v="392"/>
    <n v="22626500"/>
    <n v="99"/>
    <n v="96.8"/>
    <n v="99.7"/>
    <n v="97.6"/>
    <n v="3"/>
    <n v="1"/>
    <m/>
    <m/>
    <m/>
    <m/>
  </r>
  <r>
    <x v="0"/>
    <s v="B1AFIE0204BK"/>
    <s v="B1AFI204BK"/>
    <x v="1"/>
    <s v="B1AFIE0204"/>
    <s v="13SS-B1A4-05-BK"/>
    <s v="BK"/>
    <m/>
    <n v="12500"/>
    <n v="59000"/>
    <n v="59000"/>
    <n v="900"/>
    <s v="2013-04-19"/>
    <n v="902"/>
    <n v="53218000"/>
    <s v="2013-04-19"/>
    <n v="898"/>
    <n v="1"/>
    <n v="52982000"/>
    <s v="2013-04-20"/>
    <n v="891"/>
    <n v="52510000"/>
    <n v="98.8"/>
    <n v="98.7"/>
    <n v="99.2"/>
    <n v="99.1"/>
    <n v="3"/>
    <n v="7"/>
    <m/>
    <m/>
    <m/>
    <m/>
  </r>
  <r>
    <x v="0"/>
    <s v="B1AFIE0205NY"/>
    <s v="B1AFI205NY"/>
    <x v="1"/>
    <s v="B1AFIE0205"/>
    <s v="13SS-B1A4-06-NV"/>
    <s v="NY"/>
    <m/>
    <n v="11000"/>
    <n v="59000"/>
    <n v="59000"/>
    <n v="1000"/>
    <s v="2013-03-22"/>
    <n v="986"/>
    <n v="58174000"/>
    <s v="2013-03-22"/>
    <n v="984"/>
    <n v="1"/>
    <n v="58056000"/>
    <s v="2013-03-23"/>
    <n v="984"/>
    <n v="58026500"/>
    <n v="99.8"/>
    <n v="99.7"/>
    <n v="100"/>
    <n v="99.9"/>
    <n v="1"/>
    <m/>
    <n v="-1"/>
    <n v="-1"/>
    <n v="-59000"/>
    <n v="-0.1"/>
  </r>
  <r>
    <x v="0"/>
    <s v="B1AFIE3301BK"/>
    <s v="B1AFI301BK"/>
    <x v="2"/>
    <s v="B1AFIE3301"/>
    <s v="13FW_B1A4_01_BK"/>
    <s v="BK"/>
    <m/>
    <n v="12500"/>
    <n v="69000"/>
    <n v="69000"/>
    <n v="1766"/>
    <s v="2013-09-13"/>
    <n v="1720"/>
    <n v="118680000"/>
    <s v="2013-09-13"/>
    <n v="1089"/>
    <m/>
    <n v="75141000"/>
    <s v="2013-09-14"/>
    <n v="603"/>
    <n v="41533584"/>
    <n v="35.1"/>
    <n v="35"/>
    <n v="55.4"/>
    <n v="55.3"/>
    <n v="631"/>
    <n v="486"/>
    <n v="19"/>
    <n v="19"/>
    <n v="1311000"/>
    <n v="1.1000000000000001"/>
  </r>
  <r>
    <x v="0"/>
    <s v="B1AFIE3302BK"/>
    <s v="B1AFI302BK"/>
    <x v="2"/>
    <s v="B1AFIE3302"/>
    <s v="13FW_B1A4_02_BK"/>
    <s v="BK"/>
    <m/>
    <n v="12500"/>
    <n v="59000"/>
    <n v="59000"/>
    <n v="1150"/>
    <s v="2013-09-26"/>
    <n v="699"/>
    <n v="41241000"/>
    <s v="2013-10-18"/>
    <n v="652"/>
    <m/>
    <n v="38468000"/>
    <s v="2013-10-19"/>
    <n v="314"/>
    <n v="18490836"/>
    <n v="44.9"/>
    <n v="44.8"/>
    <n v="48.2"/>
    <n v="48.1"/>
    <n v="47"/>
    <n v="338"/>
    <n v="19"/>
    <n v="19"/>
    <n v="1119112"/>
    <n v="2.7"/>
  </r>
  <r>
    <x v="0"/>
    <s v="B1AFIE3303BL"/>
    <s v="B1AFI303BL"/>
    <x v="2"/>
    <s v="B1AFIE3303"/>
    <s v="13FW_B1A4_03_BL"/>
    <s v="BL"/>
    <m/>
    <n v="13500"/>
    <n v="69000"/>
    <n v="69000"/>
    <n v="500"/>
    <s v="2013-09-26"/>
    <n v="505"/>
    <n v="34845000"/>
    <s v="2013-09-27"/>
    <n v="504"/>
    <n v="1"/>
    <n v="34776000"/>
    <s v="2013-09-28"/>
    <n v="163"/>
    <n v="11235960"/>
    <n v="32.299999999999997"/>
    <n v="32.200000000000003"/>
    <n v="32.299999999999997"/>
    <n v="32.299999999999997"/>
    <m/>
    <n v="341"/>
    <n v="11"/>
    <n v="11"/>
    <n v="759000"/>
    <n v="2.2000000000000002"/>
  </r>
  <r>
    <x v="0"/>
    <s v="B1AFIE3304WH"/>
    <s v="B1AFI304WH"/>
    <x v="2"/>
    <s v="B1AFIE3304"/>
    <s v="13FW-B1A4_05_WH"/>
    <s v="WH"/>
    <m/>
    <n v="15000"/>
    <n v="99000"/>
    <n v="99000"/>
    <n v="503"/>
    <s v="2013-10-04"/>
    <n v="503"/>
    <n v="49797000"/>
    <s v="2013-10-15"/>
    <n v="419"/>
    <m/>
    <n v="41481000"/>
    <s v="2013-11-02"/>
    <n v="99"/>
    <n v="9785160"/>
    <n v="19.7"/>
    <n v="19.7"/>
    <n v="23.6"/>
    <n v="23.6"/>
    <n v="84"/>
    <n v="320"/>
    <n v="6"/>
    <n v="6"/>
    <n v="590832"/>
    <n v="1.2"/>
  </r>
  <r>
    <x v="0"/>
    <s v="B1AFIE3305OR"/>
    <s v="B1AFI305OR"/>
    <x v="2"/>
    <s v="B1AFIE3305"/>
    <s v="13FW-B1A4_06_OR"/>
    <s v="OR"/>
    <m/>
    <n v="11000"/>
    <n v="59000"/>
    <n v="59000"/>
    <n v="500"/>
    <s v="2013-09-26"/>
    <n v="500"/>
    <n v="29500000"/>
    <s v="2013-09-27"/>
    <n v="400"/>
    <m/>
    <n v="23600000"/>
    <s v="2013-09-28"/>
    <n v="52"/>
    <n v="3062336"/>
    <n v="10.4"/>
    <n v="10.4"/>
    <n v="13"/>
    <n v="13"/>
    <n v="100"/>
    <n v="348"/>
    <n v="1"/>
    <n v="1"/>
    <n v="57112"/>
    <n v="0.2"/>
  </r>
  <r>
    <x v="0"/>
    <s v="B1AMIE0201BK"/>
    <s v="B1AMI201BK"/>
    <x v="1"/>
    <s v="B1AMIE0201"/>
    <s v="13SS-B1A4-01-BK"/>
    <s v="BK"/>
    <m/>
    <n v="12000"/>
    <n v="55000"/>
    <n v="55000"/>
    <n v="500"/>
    <s v="2013-04-08"/>
    <n v="511"/>
    <n v="28105000"/>
    <s v="2013-04-09"/>
    <n v="504"/>
    <n v="-7"/>
    <n v="27720000"/>
    <s v="2013-04-10"/>
    <n v="410"/>
    <n v="22357500"/>
    <n v="80.2"/>
    <n v="79.5"/>
    <n v="81.3"/>
    <n v="80.7"/>
    <n v="14"/>
    <n v="94"/>
    <n v="2"/>
    <n v="2"/>
    <n v="110000"/>
    <n v="0.4"/>
  </r>
  <r>
    <x v="1"/>
    <s v="BMDBAE0202BK"/>
    <s v="BMDBA202BK"/>
    <x v="1"/>
    <s v="BMDBAE0202"/>
    <s v="13-SS-BMD-CAP-11"/>
    <s v="BK"/>
    <m/>
    <n v="9000"/>
    <n v="55000"/>
    <n v="55000"/>
    <n v="600"/>
    <s v="2013-03-18"/>
    <n v="897"/>
    <n v="49335000"/>
    <s v="2013-03-19"/>
    <n v="895"/>
    <n v="1"/>
    <n v="49225000"/>
    <s v="2013-03-20"/>
    <n v="886"/>
    <n v="48532000"/>
    <n v="98.8"/>
    <n v="98.4"/>
    <n v="99"/>
    <n v="98.6"/>
    <n v="1"/>
    <n v="9"/>
    <m/>
    <m/>
    <m/>
    <m/>
  </r>
  <r>
    <x v="1"/>
    <s v="BMDBAE3202BK"/>
    <s v="BMDBA202BK"/>
    <x v="2"/>
    <s v="BMDBAE3202"/>
    <s v="13-SS-BMD-CAP-11_BK"/>
    <s v="BK"/>
    <m/>
    <n v="9000"/>
    <n v="55000"/>
    <n v="55000"/>
    <n v="4000"/>
    <s v="2013-06-28"/>
    <n v="4028"/>
    <n v="221540000"/>
    <s v="2013-06-28"/>
    <n v="2163"/>
    <n v="-1"/>
    <n v="118965000"/>
    <s v="2013-06-29"/>
    <n v="1601"/>
    <n v="87789900"/>
    <n v="39.700000000000003"/>
    <n v="39.6"/>
    <n v="74"/>
    <n v="73.8"/>
    <n v="1866"/>
    <n v="562"/>
    <n v="10"/>
    <n v="10"/>
    <n v="550000"/>
    <n v="0.2"/>
  </r>
  <r>
    <x v="1"/>
    <s v="BMDBAE0202OR"/>
    <s v="BMDBA202OR"/>
    <x v="1"/>
    <s v="BMDBAE0202"/>
    <s v="13-SS-BMD-CAP-11"/>
    <s v="OR"/>
    <m/>
    <n v="9000"/>
    <n v="55000"/>
    <n v="55000"/>
    <n v="300"/>
    <s v="2013-03-18"/>
    <n v="285"/>
    <n v="15675000"/>
    <s v="2013-03-19"/>
    <n v="283"/>
    <m/>
    <n v="15565000"/>
    <s v="2013-03-20"/>
    <n v="280"/>
    <n v="15339500"/>
    <n v="98.2"/>
    <n v="97.9"/>
    <n v="98.9"/>
    <n v="98.6"/>
    <n v="2"/>
    <n v="3"/>
    <m/>
    <m/>
    <m/>
    <m/>
  </r>
  <r>
    <x v="1"/>
    <s v="BMDBAE3202OR"/>
    <s v="BMDBA202OR"/>
    <x v="2"/>
    <s v="BMDBAE3202"/>
    <s v="13-SS-BMD-CAP-11_BK"/>
    <s v="OR"/>
    <m/>
    <n v="9000"/>
    <n v="55000"/>
    <n v="55000"/>
    <n v="1300"/>
    <s v="2013-07-18"/>
    <n v="1297"/>
    <n v="71335000"/>
    <s v="2013-07-18"/>
    <n v="907"/>
    <m/>
    <n v="49885000"/>
    <s v="2013-07-19"/>
    <n v="386"/>
    <n v="21136940"/>
    <n v="29.8"/>
    <n v="29.6"/>
    <n v="42.6"/>
    <n v="42.4"/>
    <n v="390"/>
    <n v="521"/>
    <n v="3"/>
    <n v="3"/>
    <n v="161480"/>
    <n v="0.2"/>
  </r>
  <r>
    <x v="1"/>
    <s v="BMDBAE0202PK"/>
    <s v="BMDBA202PK"/>
    <x v="1"/>
    <s v="BMDBAE0202"/>
    <s v="13-SS-BMD-CAP-11"/>
    <s v="PK"/>
    <m/>
    <n v="9000"/>
    <n v="55000"/>
    <n v="55000"/>
    <n v="500"/>
    <s v="2013-03-18"/>
    <n v="811"/>
    <n v="44605000"/>
    <s v="2013-03-19"/>
    <n v="812"/>
    <n v="-1"/>
    <n v="44660000"/>
    <s v="2013-03-20"/>
    <n v="811"/>
    <n v="44544500"/>
    <n v="100"/>
    <n v="99.9"/>
    <n v="99.9"/>
    <n v="99.7"/>
    <m/>
    <n v="1"/>
    <m/>
    <m/>
    <m/>
    <m/>
  </r>
  <r>
    <x v="1"/>
    <s v="BMDBAE3202PK"/>
    <s v="BMDBA202PK"/>
    <x v="2"/>
    <s v="BMDBAE3202"/>
    <s v="13-SS-BMD-CAP-11_BK"/>
    <s v="PK"/>
    <m/>
    <n v="9000"/>
    <n v="55000"/>
    <n v="55000"/>
    <n v="4500"/>
    <s v="2013-06-28"/>
    <n v="4551"/>
    <n v="250305000"/>
    <s v="2013-06-28"/>
    <n v="2713"/>
    <n v="-4"/>
    <n v="149215000"/>
    <s v="2013-06-29"/>
    <n v="2065"/>
    <n v="113328600"/>
    <n v="45.4"/>
    <n v="45.3"/>
    <n v="76.099999999999994"/>
    <n v="75.900000000000006"/>
    <n v="1842"/>
    <n v="648"/>
    <n v="24"/>
    <n v="24"/>
    <n v="1316480"/>
    <n v="0.5"/>
  </r>
  <r>
    <x v="1"/>
    <s v="BMDBAE0202RE"/>
    <s v="BMDBA202RE"/>
    <x v="1"/>
    <s v="BMDBAE0202"/>
    <s v="13-SS-BMD-CAP-11"/>
    <s v="RE"/>
    <m/>
    <n v="9000"/>
    <n v="55000"/>
    <n v="55000"/>
    <n v="800"/>
    <s v="2013-03-18"/>
    <n v="799"/>
    <n v="43945000"/>
    <s v="2013-03-19"/>
    <n v="795"/>
    <m/>
    <n v="43725000"/>
    <s v="2013-03-20"/>
    <n v="778"/>
    <n v="42707500"/>
    <n v="97.4"/>
    <n v="97.2"/>
    <n v="97.9"/>
    <n v="97.7"/>
    <n v="4"/>
    <n v="17"/>
    <m/>
    <m/>
    <m/>
    <m/>
  </r>
  <r>
    <x v="1"/>
    <s v="BMDBAE3202RE"/>
    <s v="BMDBA202RE"/>
    <x v="2"/>
    <s v="BMDBAE3202"/>
    <s v="13-SS-BMD-CAP-11_BK"/>
    <s v="RE"/>
    <m/>
    <n v="9000"/>
    <n v="55000"/>
    <n v="55000"/>
    <n v="2000"/>
    <s v="2013-07-25"/>
    <n v="2004"/>
    <n v="110220000"/>
    <s v="2013-07-25"/>
    <n v="1502"/>
    <n v="-3"/>
    <n v="82610000"/>
    <s v="2013-07-25"/>
    <n v="821"/>
    <n v="45087960"/>
    <n v="41"/>
    <n v="40.9"/>
    <n v="54.7"/>
    <n v="54.6"/>
    <n v="505"/>
    <n v="681"/>
    <n v="11"/>
    <n v="11"/>
    <n v="603240"/>
    <n v="0.5"/>
  </r>
  <r>
    <x v="1"/>
    <s v="BMDBAE0203BK"/>
    <s v="BMDBA203BK"/>
    <x v="1"/>
    <s v="BMDBAE0203"/>
    <s v="13-SS-BMD-CAP-07"/>
    <s v="BK"/>
    <m/>
    <n v="9500"/>
    <n v="49000"/>
    <n v="49000"/>
    <n v="300"/>
    <s v="2013-03-18"/>
    <n v="306"/>
    <n v="14994000"/>
    <s v="2013-03-19"/>
    <n v="306"/>
    <n v="-2"/>
    <n v="14994000"/>
    <s v="2013-03-20"/>
    <n v="302"/>
    <n v="14700000"/>
    <n v="98.7"/>
    <n v="98"/>
    <n v="98.7"/>
    <n v="98"/>
    <n v="2"/>
    <n v="4"/>
    <n v="1"/>
    <n v="1"/>
    <n v="49000"/>
    <n v="0.3"/>
  </r>
  <r>
    <x v="1"/>
    <s v="BMDBAE0204BK"/>
    <s v="BMDBA204BK"/>
    <x v="1"/>
    <s v="BMDBAE0204"/>
    <s v="13-SS-BMD-CAP-08"/>
    <s v="BK"/>
    <m/>
    <n v="10000"/>
    <n v="53000"/>
    <n v="53000"/>
    <n v="300"/>
    <s v="2013-03-18"/>
    <n v="293"/>
    <n v="15529000"/>
    <s v="2013-03-19"/>
    <n v="292"/>
    <m/>
    <n v="15476000"/>
    <s v="2013-03-20"/>
    <n v="274"/>
    <n v="14495500"/>
    <n v="93.5"/>
    <n v="93.3"/>
    <n v="93.8"/>
    <n v="93.7"/>
    <n v="1"/>
    <n v="18"/>
    <n v="2"/>
    <n v="2"/>
    <n v="106000"/>
    <n v="0.7"/>
  </r>
  <r>
    <x v="1"/>
    <s v="BMDERD3106BK"/>
    <s v="BMDER106BK"/>
    <x v="0"/>
    <s v="BMDERD3106"/>
    <s v="12FW-BLACKMOOD-04"/>
    <s v="BK"/>
    <m/>
    <n v="8181"/>
    <n v="59000"/>
    <n v="41300"/>
    <n v="300"/>
    <s v="2012-11-08"/>
    <n v="300"/>
    <n v="17700000"/>
    <s v="2012-11-09"/>
    <n v="177"/>
    <n v="1"/>
    <n v="10443000"/>
    <s v="2012-11-10"/>
    <n v="112"/>
    <n v="6519500"/>
    <n v="37.299999999999997"/>
    <n v="36.799999999999997"/>
    <n v="63.3"/>
    <n v="62.4"/>
    <n v="122"/>
    <n v="65"/>
    <n v="1"/>
    <n v="1"/>
    <n v="41300"/>
    <n v="0.3"/>
  </r>
  <r>
    <x v="1"/>
    <s v="BMDERE5302BK"/>
    <s v="BMDER302BK"/>
    <x v="3"/>
    <s v="BMDERE5302"/>
    <s v="13FW BLACK MOOD CAP-02-CURVED_BK"/>
    <s v="BK"/>
    <m/>
    <n v="13000"/>
    <n v="65000"/>
    <n v="65000"/>
    <n v="700"/>
    <s v="2013-10-24"/>
    <n v="700"/>
    <n v="45500000"/>
    <s v="2013-10-25"/>
    <n v="360"/>
    <n v="-5"/>
    <n v="23400000"/>
    <s v="2013-10-27"/>
    <n v="53"/>
    <n v="3280510"/>
    <n v="7.6"/>
    <n v="7.2"/>
    <n v="14.7"/>
    <n v="14"/>
    <n v="345"/>
    <n v="307"/>
    <n v="5"/>
    <n v="5"/>
    <n v="162500"/>
    <n v="0.7"/>
  </r>
  <r>
    <x v="1"/>
    <s v="BMDERE5302GY"/>
    <s v="BMDER302GY"/>
    <x v="3"/>
    <s v="BMDERE5302"/>
    <s v="13FW BLACK MOOD CAP-02-CURVED_BK"/>
    <s v="GY"/>
    <m/>
    <n v="13000"/>
    <n v="65000"/>
    <n v="65000"/>
    <n v="700"/>
    <s v="2013-10-30"/>
    <n v="698"/>
    <n v="45370000"/>
    <s v="2013-10-31"/>
    <n v="379"/>
    <m/>
    <n v="24635000"/>
    <s v="2013-11-01"/>
    <n v="70"/>
    <n v="4550950"/>
    <n v="10"/>
    <n v="10"/>
    <n v="18.5"/>
    <n v="18.5"/>
    <n v="319"/>
    <n v="309"/>
    <n v="2"/>
    <n v="2"/>
    <n v="130000"/>
    <n v="0.3"/>
  </r>
  <r>
    <x v="1"/>
    <s v="BMDERE5302RE"/>
    <s v="BMDER302RE"/>
    <x v="3"/>
    <s v="BMDERE5302"/>
    <s v="13FW BLACK MOOD CAP-02-CURVED_BK"/>
    <s v="RE"/>
    <m/>
    <n v="13000"/>
    <n v="65000"/>
    <n v="65000"/>
    <n v="700"/>
    <s v="2013-11-14"/>
    <n v="710"/>
    <n v="46150000"/>
    <s v="2013-11-15"/>
    <n v="438"/>
    <n v="-1"/>
    <n v="28470000"/>
    <s v="2013-11-17"/>
    <n v="114"/>
    <n v="7410000"/>
    <n v="16.100000000000001"/>
    <n v="16.100000000000001"/>
    <n v="26"/>
    <n v="26"/>
    <n v="273"/>
    <n v="324"/>
    <n v="2"/>
    <n v="2"/>
    <n v="130000"/>
    <n v="0.3"/>
  </r>
  <r>
    <x v="1"/>
    <s v="BMDERE5303BU"/>
    <s v="BMDER303BU"/>
    <x v="3"/>
    <s v="BMDERE5303"/>
    <s v="13FW BLACK MOOD CAP-03-CURVED_BUR"/>
    <s v="BU"/>
    <m/>
    <n v="11325"/>
    <n v="59000"/>
    <n v="59000"/>
    <n v="400"/>
    <s v="2013-09-04"/>
    <n v="400"/>
    <n v="23600000"/>
    <s v="2013-10-08"/>
    <n v="400"/>
    <m/>
    <n v="23600000"/>
    <s v="2013-10-09"/>
    <n v="298"/>
    <n v="17571100"/>
    <n v="74.5"/>
    <n v="74.5"/>
    <n v="74.5"/>
    <n v="74.5"/>
    <m/>
    <n v="102"/>
    <n v="16"/>
    <n v="16"/>
    <n v="944000"/>
    <n v="4"/>
  </r>
  <r>
    <x v="1"/>
    <s v="BMDERE5303GY"/>
    <s v="BMDER303GY"/>
    <x v="3"/>
    <s v="BMDERE5303"/>
    <s v="13FW BLACK MOOD CAP-03-CURVED_BUR"/>
    <s v="GY"/>
    <m/>
    <n v="11325"/>
    <n v="59000"/>
    <n v="59000"/>
    <n v="400"/>
    <s v="2013-09-04"/>
    <n v="401"/>
    <n v="23659000"/>
    <s v="2013-10-08"/>
    <n v="401"/>
    <m/>
    <n v="23659000"/>
    <s v="2013-10-09"/>
    <n v="397"/>
    <n v="23359000"/>
    <n v="99"/>
    <n v="98.7"/>
    <n v="99"/>
    <n v="98.7"/>
    <m/>
    <n v="4"/>
    <n v="3"/>
    <n v="3"/>
    <n v="147500"/>
    <n v="0.7"/>
  </r>
  <r>
    <x v="1"/>
    <s v="BMDFED3001BK"/>
    <s v="BMDFE001BK"/>
    <x v="0"/>
    <s v="BMDFED3001"/>
    <s v="11-FW-MUJI-01"/>
    <s v="BK"/>
    <m/>
    <n v="9245"/>
    <n v="69000"/>
    <n v="48300"/>
    <n v="300"/>
    <s v="2012-11-08"/>
    <n v="300"/>
    <n v="20700000"/>
    <s v="2012-11-09"/>
    <n v="211"/>
    <n v="6"/>
    <n v="14559000"/>
    <s v="2012-11-10"/>
    <n v="192"/>
    <n v="12999600"/>
    <n v="64"/>
    <n v="62.8"/>
    <n v="91"/>
    <n v="89.3"/>
    <n v="83"/>
    <n v="19"/>
    <m/>
    <m/>
    <m/>
    <m/>
  </r>
  <r>
    <x v="1"/>
    <s v="BMDFED3103BK"/>
    <s v="BMDFE103BK"/>
    <x v="0"/>
    <s v="BMDFED3103"/>
    <s v="12FW-BLACKMOOD-01"/>
    <s v="BK"/>
    <m/>
    <n v="16242"/>
    <n v="99000"/>
    <n v="69300"/>
    <n v="299"/>
    <s v="2012-11-08"/>
    <n v="299"/>
    <n v="29601000"/>
    <s v="2012-11-09"/>
    <n v="38"/>
    <n v="4"/>
    <n v="3762000"/>
    <s v="2012-11-16"/>
    <n v="21"/>
    <n v="1950300"/>
    <n v="7"/>
    <n v="6.6"/>
    <n v="55.3"/>
    <n v="51.8"/>
    <n v="257"/>
    <n v="17"/>
    <m/>
    <m/>
    <m/>
    <m/>
  </r>
  <r>
    <x v="1"/>
    <s v="BMDFED3104BK"/>
    <s v="BMDFE104BK"/>
    <x v="0"/>
    <s v="BMDFED3104"/>
    <s v="12FW-BLACKMOOD-07"/>
    <s v="BK"/>
    <m/>
    <n v="11416"/>
    <n v="79000"/>
    <n v="55300"/>
    <n v="300"/>
    <s v="2012-11-08"/>
    <n v="299"/>
    <n v="23621000"/>
    <s v="2012-11-09"/>
    <n v="58"/>
    <n v="2"/>
    <n v="4582000"/>
    <s v="2012-11-15"/>
    <n v="39"/>
    <n v="3017800"/>
    <n v="13"/>
    <n v="12.8"/>
    <n v="67.2"/>
    <n v="65.900000000000006"/>
    <n v="239"/>
    <n v="19"/>
    <m/>
    <m/>
    <m/>
    <m/>
  </r>
  <r>
    <x v="1"/>
    <s v="BMDFIE0205BK"/>
    <s v="BMDFI205BK"/>
    <x v="1"/>
    <s v="BMDFIE0205"/>
    <s v="13-SS-BMD-CAP-09"/>
    <s v="BK"/>
    <m/>
    <n v="18000"/>
    <n v="119000"/>
    <n v="119000"/>
    <n v="200"/>
    <s v="2013-03-22"/>
    <n v="190"/>
    <n v="22610000"/>
    <s v="2013-03-22"/>
    <n v="189"/>
    <m/>
    <n v="22491000"/>
    <s v="2013-03-23"/>
    <n v="185"/>
    <n v="21765100"/>
    <n v="97.4"/>
    <n v="96.3"/>
    <n v="97.9"/>
    <n v="96.8"/>
    <n v="1"/>
    <n v="4"/>
    <m/>
    <m/>
    <m/>
    <m/>
  </r>
  <r>
    <x v="1"/>
    <s v="BMDFIE0206WH"/>
    <s v="BMDFI206WH"/>
    <x v="1"/>
    <s v="BMDFIE0206"/>
    <s v="13-SS-BMD-CAP-10"/>
    <s v="WH"/>
    <m/>
    <n v="17000"/>
    <n v="119000"/>
    <n v="119000"/>
    <n v="200"/>
    <s v="2013-03-22"/>
    <n v="189"/>
    <n v="22491000"/>
    <s v="2013-03-22"/>
    <n v="188"/>
    <n v="1"/>
    <n v="22372000"/>
    <s v="2013-03-24"/>
    <n v="159"/>
    <n v="18611600"/>
    <n v="84.1"/>
    <n v="82.8"/>
    <n v="84.6"/>
    <n v="83.2"/>
    <m/>
    <n v="29"/>
    <m/>
    <m/>
    <m/>
    <m/>
  </r>
  <r>
    <x v="1"/>
    <s v="BMDMID3005BK"/>
    <s v="BMDMI005BK"/>
    <x v="0"/>
    <s v="BMDMID3005"/>
    <s v="MUJI CAP_17_BK"/>
    <s v="BK"/>
    <m/>
    <n v="7238"/>
    <n v="49000"/>
    <n v="34300"/>
    <n v="500"/>
    <s v="2012-11-08"/>
    <n v="500"/>
    <n v="24500000"/>
    <s v="2012-11-09"/>
    <n v="438"/>
    <n v="9"/>
    <n v="21462000"/>
    <s v="2012-11-10"/>
    <n v="400"/>
    <n v="19389300"/>
    <n v="80"/>
    <n v="79.099999999999994"/>
    <n v="91.3"/>
    <n v="90.3"/>
    <n v="53"/>
    <n v="38"/>
    <n v="3"/>
    <n v="3"/>
    <n v="93100"/>
    <n v="0.6"/>
  </r>
  <r>
    <x v="1"/>
    <s v="BMDMID3101BK"/>
    <s v="BMDMI101BK"/>
    <x v="0"/>
    <s v="BMDMID3101"/>
    <s v="12FW-BLACKMOOD-09"/>
    <s v="BK"/>
    <m/>
    <n v="12552"/>
    <n v="69000"/>
    <n v="48300"/>
    <n v="300"/>
    <s v="2012-11-08"/>
    <n v="300"/>
    <n v="20700000"/>
    <s v="2012-11-09"/>
    <n v="110"/>
    <n v="-3"/>
    <n v="7590000"/>
    <s v="2012-11-10"/>
    <n v="94"/>
    <n v="6334200"/>
    <n v="31.3"/>
    <n v="30.6"/>
    <n v="85.5"/>
    <n v="83.5"/>
    <n v="193"/>
    <n v="16"/>
    <m/>
    <m/>
    <m/>
    <m/>
  </r>
  <r>
    <x v="1"/>
    <s v="BMDMID3102BK"/>
    <s v="BMDMI102BK"/>
    <x v="0"/>
    <s v="BMDMID3102"/>
    <s v="12FW-BLACKMOOD-02"/>
    <s v="BK"/>
    <m/>
    <n v="7226"/>
    <n v="59000"/>
    <n v="41300"/>
    <n v="300"/>
    <s v="2012-11-08"/>
    <n v="300"/>
    <n v="17700000"/>
    <s v="2012-11-09"/>
    <n v="160"/>
    <n v="1"/>
    <n v="9440000"/>
    <s v="2012-11-10"/>
    <n v="144"/>
    <n v="8360300"/>
    <n v="48"/>
    <n v="47.2"/>
    <n v="90"/>
    <n v="88.6"/>
    <n v="139"/>
    <n v="16"/>
    <n v="2"/>
    <n v="2"/>
    <n v="82600"/>
    <n v="0.7"/>
  </r>
  <r>
    <x v="1"/>
    <s v="BMDMIE0201BK"/>
    <s v="BMDMI201BK"/>
    <x v="1"/>
    <s v="BMDMIE0201"/>
    <s v="13-SS-BMD-CAP-01-BL"/>
    <s v="BK"/>
    <m/>
    <n v="9800"/>
    <n v="49000"/>
    <n v="49000"/>
    <n v="400"/>
    <s v="2013-03-29"/>
    <n v="398"/>
    <n v="19502000"/>
    <s v="2013-04-02"/>
    <n v="387"/>
    <n v="9"/>
    <n v="18963000"/>
    <s v="2013-04-03"/>
    <n v="383"/>
    <n v="18718000"/>
    <n v="96.2"/>
    <n v="96"/>
    <n v="99"/>
    <n v="98.7"/>
    <n v="2"/>
    <n v="4"/>
    <m/>
    <m/>
    <m/>
    <m/>
  </r>
  <r>
    <x v="1"/>
    <s v="BMDMIE3201BK"/>
    <s v="BMDMI201BK"/>
    <x v="2"/>
    <s v="BMDMIE3201"/>
    <s v="13-SS-BMD-CAP-01-BL"/>
    <s v="BK"/>
    <m/>
    <n v="9800"/>
    <n v="49000"/>
    <n v="49000"/>
    <n v="1500"/>
    <s v="2013-08-09"/>
    <n v="1486"/>
    <n v="72814000"/>
    <s v="2013-08-09"/>
    <n v="858"/>
    <n v="-11"/>
    <n v="42042000"/>
    <s v="2013-08-10"/>
    <n v="424"/>
    <n v="20745032"/>
    <n v="28.5"/>
    <n v="28.5"/>
    <n v="49.4"/>
    <n v="49.3"/>
    <n v="639"/>
    <n v="434"/>
    <n v="13"/>
    <n v="13"/>
    <n v="635432"/>
    <n v="0.9"/>
  </r>
  <r>
    <x v="1"/>
    <s v="BMDMIE0201BL"/>
    <s v="BMDMI201BL"/>
    <x v="1"/>
    <s v="BMDMIE0201"/>
    <s v="13-SS-BMD-CAP-01-BL"/>
    <s v="BL"/>
    <m/>
    <n v="9800"/>
    <n v="49000"/>
    <n v="49000"/>
    <n v="400"/>
    <s v="2013-03-29"/>
    <n v="400"/>
    <n v="19600000"/>
    <s v="2013-04-02"/>
    <n v="400"/>
    <n v="-2"/>
    <n v="19600000"/>
    <s v="2013-04-03"/>
    <n v="378"/>
    <n v="18448500"/>
    <n v="94.5"/>
    <n v="94.1"/>
    <n v="94.5"/>
    <n v="94.1"/>
    <n v="2"/>
    <n v="22"/>
    <m/>
    <m/>
    <m/>
    <m/>
  </r>
  <r>
    <x v="1"/>
    <s v="BMDMIE3201BL"/>
    <s v="BMDMI201BL"/>
    <x v="2"/>
    <s v="BMDMIE3201"/>
    <s v="13-SS-BMD-CAP-01-BL"/>
    <s v="BL"/>
    <m/>
    <n v="9800"/>
    <n v="49000"/>
    <n v="49000"/>
    <n v="1100"/>
    <s v="2013-08-09"/>
    <n v="1104"/>
    <n v="54096000"/>
    <s v="2013-08-09"/>
    <n v="620"/>
    <n v="9"/>
    <n v="30380000"/>
    <s v="2013-08-11"/>
    <n v="260"/>
    <n v="12715500"/>
    <n v="23.6"/>
    <n v="23.5"/>
    <n v="41.9"/>
    <n v="41.9"/>
    <n v="475"/>
    <n v="360"/>
    <n v="4"/>
    <n v="4"/>
    <n v="196000"/>
    <n v="0.4"/>
  </r>
  <r>
    <x v="1"/>
    <s v="BMDMIE3301BK"/>
    <s v="BMDMI301BK"/>
    <x v="2"/>
    <s v="BMDMIE3301"/>
    <s v="13FW BLACK MOOD_CAP-01_BK"/>
    <s v="BK"/>
    <m/>
    <n v="6528"/>
    <n v="49000"/>
    <n v="49000"/>
    <n v="2800"/>
    <s v="2013-08-23"/>
    <n v="699"/>
    <n v="34251000"/>
    <s v="2013-08-27"/>
    <n v="692"/>
    <n v="6"/>
    <n v="33908000"/>
    <s v="2013-08-28"/>
    <n v="297"/>
    <n v="14528500"/>
    <n v="42.5"/>
    <n v="42.4"/>
    <n v="42.9"/>
    <n v="42.8"/>
    <n v="1"/>
    <n v="395"/>
    <n v="4"/>
    <n v="4"/>
    <n v="196000"/>
    <n v="0.6"/>
  </r>
  <r>
    <x v="1"/>
    <s v="BMDMIE3301BL"/>
    <s v="BMDMI301BL"/>
    <x v="2"/>
    <s v="BMDMIE3301"/>
    <s v="13FW BLACK MOOD_CAP-01_BK"/>
    <s v="BL"/>
    <m/>
    <n v="6528"/>
    <n v="49000"/>
    <n v="49000"/>
    <n v="700"/>
    <s v="2013-08-23"/>
    <n v="700"/>
    <n v="34300000"/>
    <s v="2013-08-27"/>
    <n v="515"/>
    <n v="3"/>
    <n v="25235000"/>
    <s v="2013-08-28"/>
    <n v="98"/>
    <n v="4802000"/>
    <n v="14"/>
    <n v="14"/>
    <n v="19"/>
    <n v="19"/>
    <n v="182"/>
    <n v="417"/>
    <m/>
    <m/>
    <m/>
    <m/>
  </r>
  <r>
    <x v="1"/>
    <s v="BMDMIE3301GY"/>
    <s v="BMDMI301GY"/>
    <x v="2"/>
    <s v="BMDMIE3301"/>
    <s v="13FW BLACK MOOD_CAP-01_BK"/>
    <s v="GY"/>
    <m/>
    <n v="6528"/>
    <n v="49000"/>
    <n v="49000"/>
    <n v="2800"/>
    <s v="2013-08-23"/>
    <n v="700"/>
    <n v="34300000"/>
    <s v="2013-08-27"/>
    <n v="692"/>
    <n v="7"/>
    <n v="33908000"/>
    <s v="2013-08-28"/>
    <n v="285"/>
    <n v="13965000"/>
    <n v="40.700000000000003"/>
    <n v="40.700000000000003"/>
    <n v="41.2"/>
    <n v="41.2"/>
    <n v="1"/>
    <n v="407"/>
    <n v="3"/>
    <n v="3"/>
    <n v="147000"/>
    <n v="0.4"/>
  </r>
  <r>
    <x v="1"/>
    <s v="BMDMIE3301KH"/>
    <s v="BMDMI301KH"/>
    <x v="2"/>
    <s v="BMDMIE3301"/>
    <s v="13FW BLACK MOOD_CAP-01_BK"/>
    <s v="KH"/>
    <m/>
    <n v="6528"/>
    <n v="49000"/>
    <n v="49000"/>
    <n v="2800"/>
    <s v="2013-08-23"/>
    <n v="700"/>
    <n v="34300000"/>
    <s v="2013-08-27"/>
    <n v="549"/>
    <m/>
    <n v="26901000"/>
    <s v="2013-08-28"/>
    <n v="108"/>
    <n v="5267500"/>
    <n v="15.4"/>
    <n v="15.4"/>
    <n v="19.7"/>
    <n v="19.600000000000001"/>
    <n v="151"/>
    <n v="441"/>
    <n v="2"/>
    <n v="2"/>
    <n v="98000"/>
    <n v="0.3"/>
  </r>
  <r>
    <x v="1"/>
    <s v="BMDTPD3105BK"/>
    <s v="BMDTP105BK"/>
    <x v="0"/>
    <s v="BMDTPD3105"/>
    <s v="12FW-BLACKMOOD-06"/>
    <s v="BK"/>
    <m/>
    <n v="15456"/>
    <n v="79000"/>
    <n v="55300"/>
    <n v="300"/>
    <s v="2012-11-08"/>
    <n v="300"/>
    <n v="23700000"/>
    <s v="2012-11-09"/>
    <n v="300"/>
    <m/>
    <n v="23700000"/>
    <s v="2012-11-10"/>
    <n v="272"/>
    <n v="20666400"/>
    <n v="90.7"/>
    <n v="87.2"/>
    <n v="90.7"/>
    <n v="87.2"/>
    <m/>
    <n v="28"/>
    <n v="3"/>
    <n v="3"/>
    <n v="165900"/>
    <n v="1"/>
  </r>
  <r>
    <x v="1"/>
    <s v="BMDTPD3107BK"/>
    <s v="BMDTP107BK"/>
    <x v="0"/>
    <s v="BMDTPD3107"/>
    <s v="12FW-BLACKMOOD-05"/>
    <s v="BK"/>
    <m/>
    <n v="10469"/>
    <n v="69000"/>
    <n v="48300"/>
    <n v="300"/>
    <s v="2012-11-21"/>
    <n v="300"/>
    <n v="20700000"/>
    <s v="2012-11-22"/>
    <n v="158"/>
    <n v="-1"/>
    <n v="10902000"/>
    <s v="2012-11-24"/>
    <n v="91"/>
    <n v="5740800"/>
    <n v="30.3"/>
    <n v="27.7"/>
    <n v="57.6"/>
    <n v="52.7"/>
    <n v="143"/>
    <n v="67"/>
    <n v="1"/>
    <n v="1"/>
    <n v="48300"/>
    <n v="0.3"/>
  </r>
  <r>
    <x v="2"/>
    <s v="BROBAE0201BL"/>
    <s v="BROBA201BL"/>
    <x v="1"/>
    <s v="BROBAE0201"/>
    <s v="13-SS-BRO-01-BL"/>
    <s v="BL"/>
    <m/>
    <n v="9999"/>
    <n v="53000"/>
    <n v="53000"/>
    <n v="597"/>
    <s v="2013-04-24"/>
    <n v="597"/>
    <n v="31641000"/>
    <s v="2013-04-25"/>
    <n v="482"/>
    <m/>
    <n v="25546000"/>
    <s v="2013-04-27"/>
    <n v="174"/>
    <n v="9142500"/>
    <n v="29.1"/>
    <n v="28.9"/>
    <n v="36.1"/>
    <n v="35.799999999999997"/>
    <n v="115"/>
    <n v="308"/>
    <m/>
    <m/>
    <m/>
    <m/>
  </r>
  <r>
    <x v="2"/>
    <s v="BROBAE0201PK"/>
    <s v="BROBA201PK"/>
    <x v="1"/>
    <s v="BROBAE0201"/>
    <s v="13-SS-BRO-01-BL"/>
    <s v="PK"/>
    <m/>
    <n v="9999"/>
    <n v="53000"/>
    <n v="53000"/>
    <n v="547"/>
    <s v="2013-04-24"/>
    <n v="546"/>
    <n v="28938000"/>
    <s v="2013-04-25"/>
    <n v="376"/>
    <n v="1"/>
    <n v="19928000"/>
    <s v="2013-04-27"/>
    <n v="86"/>
    <n v="4478500"/>
    <n v="15.8"/>
    <n v="15.5"/>
    <n v="22.9"/>
    <n v="22.5"/>
    <n v="169"/>
    <n v="290"/>
    <m/>
    <m/>
    <m/>
    <m/>
  </r>
  <r>
    <x v="2"/>
    <s v="BROBAE0201RE"/>
    <s v="BROBA201RE"/>
    <x v="1"/>
    <s v="BROBAE0201"/>
    <s v="13-SS-BRO-01-BL"/>
    <s v="RE"/>
    <m/>
    <n v="9999"/>
    <n v="53000"/>
    <n v="53000"/>
    <n v="579"/>
    <s v="2013-04-24"/>
    <n v="579"/>
    <n v="30687000"/>
    <s v="2013-04-25"/>
    <n v="375"/>
    <m/>
    <n v="19875000"/>
    <s v="2013-04-26"/>
    <n v="96"/>
    <n v="5008500"/>
    <n v="16.600000000000001"/>
    <n v="16.3"/>
    <n v="25.6"/>
    <n v="25.2"/>
    <n v="204"/>
    <n v="279"/>
    <n v="1"/>
    <n v="1"/>
    <n v="53000"/>
    <n v="0.2"/>
  </r>
  <r>
    <x v="2"/>
    <s v="BROBAE0201WH"/>
    <s v="BROBA201WH"/>
    <x v="1"/>
    <s v="BROBAE0201"/>
    <s v="13-SS-BRO-01-BL"/>
    <s v="WH"/>
    <m/>
    <n v="9999"/>
    <n v="53000"/>
    <n v="53000"/>
    <n v="535"/>
    <s v="2013-04-24"/>
    <n v="535"/>
    <n v="28355000"/>
    <s v="2013-04-25"/>
    <n v="447"/>
    <n v="1"/>
    <n v="23691000"/>
    <s v="2013-05-07"/>
    <n v="51"/>
    <n v="2676500"/>
    <n v="9.5"/>
    <n v="9.4"/>
    <n v="11.4"/>
    <n v="11.3"/>
    <n v="87"/>
    <n v="396"/>
    <m/>
    <m/>
    <m/>
    <m/>
  </r>
  <r>
    <x v="2"/>
    <s v="BROBAE0202IV"/>
    <s v="BROBA202IV"/>
    <x v="1"/>
    <s v="BROBAE0202"/>
    <s v="13-SS-BRO-03-IV"/>
    <s v="IV"/>
    <m/>
    <n v="9457"/>
    <n v="49000"/>
    <n v="49000"/>
    <n v="590"/>
    <s v="2013-04-24"/>
    <n v="587"/>
    <n v="28763000"/>
    <s v="2013-04-25"/>
    <n v="557"/>
    <m/>
    <n v="27293000"/>
    <s v="2013-04-26"/>
    <n v="325"/>
    <n v="15827000"/>
    <n v="55.4"/>
    <n v="55"/>
    <n v="58.3"/>
    <n v="58"/>
    <n v="30"/>
    <n v="232"/>
    <m/>
    <m/>
    <m/>
    <m/>
  </r>
  <r>
    <x v="2"/>
    <s v="BROBAE0202NY"/>
    <s v="BROBA202NY"/>
    <x v="1"/>
    <s v="BROBAE0202"/>
    <s v="13-SS-BRO-03-IV"/>
    <s v="NY"/>
    <m/>
    <n v="9457"/>
    <n v="49000"/>
    <n v="49000"/>
    <n v="601"/>
    <s v="2013-04-24"/>
    <n v="601"/>
    <n v="29449000"/>
    <s v="2013-04-25"/>
    <n v="575"/>
    <n v="-1"/>
    <n v="28175000"/>
    <s v="2013-04-27"/>
    <n v="354"/>
    <n v="17248000"/>
    <n v="58.9"/>
    <n v="58.6"/>
    <n v="61.6"/>
    <n v="61.2"/>
    <n v="27"/>
    <n v="221"/>
    <m/>
    <m/>
    <m/>
    <m/>
  </r>
  <r>
    <x v="2"/>
    <s v="BROBAE0202YE"/>
    <s v="BROBA202YE"/>
    <x v="1"/>
    <s v="BROBAE0202"/>
    <s v="13-SS-BRO-03-IV"/>
    <s v="YE"/>
    <m/>
    <n v="9457"/>
    <n v="49000"/>
    <n v="49000"/>
    <n v="503"/>
    <s v="2013-04-24"/>
    <n v="503"/>
    <n v="24647000"/>
    <s v="2013-04-25"/>
    <n v="475"/>
    <m/>
    <n v="23275000"/>
    <s v="2013-04-26"/>
    <n v="226"/>
    <n v="11025000"/>
    <n v="44.9"/>
    <n v="44.7"/>
    <n v="47.6"/>
    <n v="47.4"/>
    <n v="28"/>
    <n v="249"/>
    <m/>
    <m/>
    <m/>
    <m/>
  </r>
  <r>
    <x v="2"/>
    <s v="BROBAE0203GY"/>
    <s v="BROBA203GY"/>
    <x v="1"/>
    <s v="BROBAE0203"/>
    <s v="13-SS-BRO-10-BE"/>
    <s v="GY"/>
    <m/>
    <n v="9612"/>
    <n v="49000"/>
    <n v="49000"/>
    <n v="515"/>
    <s v="2013-04-24"/>
    <n v="515"/>
    <n v="25235000"/>
    <s v="2013-04-25"/>
    <n v="503"/>
    <m/>
    <n v="24647000"/>
    <s v="2013-04-26"/>
    <n v="410"/>
    <n v="20016500"/>
    <n v="79.599999999999994"/>
    <n v="79.3"/>
    <n v="81.5"/>
    <n v="81.2"/>
    <n v="12"/>
    <n v="93"/>
    <m/>
    <m/>
    <m/>
    <m/>
  </r>
  <r>
    <x v="2"/>
    <s v="BROBAE0203KH"/>
    <s v="BROBA203KH"/>
    <x v="1"/>
    <s v="BROBAE0203"/>
    <s v="13-SS-BRO-10-BE"/>
    <s v="KH"/>
    <m/>
    <n v="9612"/>
    <n v="49000"/>
    <n v="49000"/>
    <n v="602"/>
    <s v="2013-04-24"/>
    <n v="602"/>
    <n v="29498000"/>
    <s v="2013-04-25"/>
    <n v="585"/>
    <m/>
    <n v="28665000"/>
    <s v="2013-04-26"/>
    <n v="342"/>
    <n v="16709000"/>
    <n v="56.8"/>
    <n v="56.6"/>
    <n v="58.5"/>
    <n v="58.3"/>
    <n v="17"/>
    <n v="243"/>
    <n v="1"/>
    <n v="1"/>
    <n v="49000"/>
    <n v="0.2"/>
  </r>
  <r>
    <x v="2"/>
    <s v="BROBAE0203RE"/>
    <s v="BROBA203RE"/>
    <x v="1"/>
    <s v="BROBAE0203"/>
    <s v="13-SS-BRO-10-BE"/>
    <s v="RE"/>
    <m/>
    <n v="9612"/>
    <n v="49000"/>
    <n v="49000"/>
    <n v="600"/>
    <s v="2013-04-24"/>
    <n v="600"/>
    <n v="29400000"/>
    <s v="2013-04-25"/>
    <n v="425"/>
    <n v="-1"/>
    <n v="20825000"/>
    <s v="2013-04-27"/>
    <n v="138"/>
    <n v="6713000"/>
    <n v="23"/>
    <n v="22.8"/>
    <n v="32.5"/>
    <n v="32.200000000000003"/>
    <n v="176"/>
    <n v="287"/>
    <m/>
    <m/>
    <m/>
    <m/>
  </r>
  <r>
    <x v="2"/>
    <s v="BROBAE0204BK"/>
    <s v="BROBA204BK"/>
    <x v="1"/>
    <s v="BROBAE0204"/>
    <s v="13-SS-BRO-09-BK"/>
    <s v="BK"/>
    <m/>
    <n v="9520"/>
    <n v="53000"/>
    <n v="53000"/>
    <n v="530"/>
    <s v="2013-03-27"/>
    <n v="530"/>
    <n v="28090000"/>
    <s v="2013-03-28"/>
    <n v="500"/>
    <m/>
    <n v="26500000"/>
    <s v="2013-03-30"/>
    <n v="94"/>
    <n v="4929000"/>
    <n v="17.7"/>
    <n v="17.5"/>
    <n v="18.8"/>
    <n v="18.600000000000001"/>
    <n v="30"/>
    <n v="406"/>
    <m/>
    <m/>
    <m/>
    <m/>
  </r>
  <r>
    <x v="2"/>
    <s v="BROBAE0204PK"/>
    <s v="BROBA204PK"/>
    <x v="1"/>
    <s v="BROBAE0204"/>
    <s v="13-SS-BRO-09-BK"/>
    <s v="PK"/>
    <m/>
    <n v="9520"/>
    <n v="53000"/>
    <n v="53000"/>
    <n v="521"/>
    <s v="2013-03-27"/>
    <n v="518"/>
    <n v="27454000"/>
    <s v="2013-03-28"/>
    <n v="483"/>
    <n v="2"/>
    <n v="25599000"/>
    <s v="2013-03-29"/>
    <n v="135"/>
    <n v="7155000"/>
    <n v="26.1"/>
    <n v="26.1"/>
    <n v="28"/>
    <n v="28"/>
    <n v="33"/>
    <n v="348"/>
    <n v="1"/>
    <n v="1"/>
    <n v="53000"/>
    <n v="0.2"/>
  </r>
  <r>
    <x v="2"/>
    <s v="BROBAE0205BW"/>
    <s v="BROBA205BW"/>
    <x v="1"/>
    <s v="BROBAE0205"/>
    <s v="13-SS-BRO-04-BW"/>
    <s v="BW"/>
    <m/>
    <n v="9442"/>
    <n v="55000"/>
    <n v="55000"/>
    <n v="517"/>
    <s v="2013-03-27"/>
    <n v="517"/>
    <n v="28435000"/>
    <s v="2013-03-28"/>
    <n v="480"/>
    <n v="-1"/>
    <n v="26400000"/>
    <s v="2013-03-29"/>
    <n v="80"/>
    <n v="4372500"/>
    <n v="15.5"/>
    <n v="15.4"/>
    <n v="16.7"/>
    <n v="16.600000000000001"/>
    <n v="38"/>
    <n v="400"/>
    <m/>
    <m/>
    <m/>
    <m/>
  </r>
  <r>
    <x v="2"/>
    <s v="BROBAE0205WH"/>
    <s v="BROBA205WH"/>
    <x v="1"/>
    <s v="BROBAE0205"/>
    <s v="13-SS-BRO-04-BW"/>
    <s v="WH"/>
    <m/>
    <n v="9442"/>
    <n v="55000"/>
    <n v="55000"/>
    <n v="496"/>
    <s v="2013-03-27"/>
    <n v="494"/>
    <n v="27170000"/>
    <s v="2013-03-28"/>
    <n v="469"/>
    <m/>
    <n v="25795000"/>
    <s v="2013-03-29"/>
    <n v="169"/>
    <n v="9267500"/>
    <n v="34.200000000000003"/>
    <n v="34.1"/>
    <n v="36"/>
    <n v="35.9"/>
    <n v="25"/>
    <n v="300"/>
    <m/>
    <m/>
    <m/>
    <m/>
  </r>
  <r>
    <x v="2"/>
    <s v="BROBAE0205YE"/>
    <s v="BROBA205YE"/>
    <x v="1"/>
    <s v="BROBAE0205"/>
    <s v="13-SS-BRO-04-BW"/>
    <s v="YE"/>
    <m/>
    <n v="9442"/>
    <n v="55000"/>
    <n v="55000"/>
    <n v="524"/>
    <s v="2013-03-27"/>
    <n v="524"/>
    <n v="28820000"/>
    <s v="2013-03-28"/>
    <n v="468"/>
    <m/>
    <n v="25740000"/>
    <s v="2013-03-30"/>
    <n v="58"/>
    <n v="3190000"/>
    <n v="11.1"/>
    <n v="11.1"/>
    <n v="12.4"/>
    <n v="12.4"/>
    <n v="56"/>
    <n v="410"/>
    <m/>
    <m/>
    <m/>
    <m/>
  </r>
  <r>
    <x v="2"/>
    <s v="BROBAE0208PK"/>
    <s v="BROBA208PK"/>
    <x v="1"/>
    <s v="BROBAE0208"/>
    <s v="13-SS-BRO-06-PK"/>
    <s v="PK"/>
    <m/>
    <n v="13000"/>
    <n v="59000"/>
    <n v="59000"/>
    <n v="500"/>
    <s v="2013-03-14"/>
    <n v="503"/>
    <n v="29677000"/>
    <s v="2013-03-15"/>
    <n v="479"/>
    <n v="1"/>
    <n v="28261000"/>
    <s v="2013-03-16"/>
    <n v="228"/>
    <n v="13452000"/>
    <n v="45.3"/>
    <n v="45.3"/>
    <n v="47.6"/>
    <n v="47.6"/>
    <n v="23"/>
    <n v="251"/>
    <m/>
    <m/>
    <m/>
    <m/>
  </r>
  <r>
    <x v="2"/>
    <s v="BROBAE0210BL"/>
    <s v="BROBA210BL"/>
    <x v="1"/>
    <s v="BROBAE0210"/>
    <s v="13-SS-BRO-14-NV"/>
    <s v="BL"/>
    <m/>
    <n v="10200"/>
    <n v="45000"/>
    <n v="45000"/>
    <n v="800"/>
    <s v="2013-02-27"/>
    <n v="794"/>
    <n v="35730000"/>
    <s v="2013-02-27"/>
    <n v="607"/>
    <m/>
    <n v="27315000"/>
    <s v="2013-02-28"/>
    <n v="261"/>
    <n v="11700000"/>
    <n v="32.9"/>
    <n v="32.700000000000003"/>
    <n v="43"/>
    <n v="42.8"/>
    <n v="187"/>
    <n v="346"/>
    <n v="2"/>
    <n v="2"/>
    <n v="67500"/>
    <n v="0.3"/>
  </r>
  <r>
    <x v="2"/>
    <s v="BROBAE0210NY"/>
    <s v="BROBA210NY"/>
    <x v="1"/>
    <s v="BROBAE0210"/>
    <s v="13-SS-BRO-14-NV"/>
    <s v="NY"/>
    <m/>
    <n v="10200"/>
    <n v="45000"/>
    <n v="45000"/>
    <n v="800"/>
    <s v="2013-02-27"/>
    <n v="799"/>
    <n v="35955000"/>
    <s v="2013-02-27"/>
    <n v="739"/>
    <n v="1"/>
    <n v="33255000"/>
    <s v="2013-02-28"/>
    <n v="377"/>
    <n v="16920000"/>
    <n v="47.2"/>
    <n v="47.1"/>
    <n v="51"/>
    <n v="50.9"/>
    <n v="59"/>
    <n v="362"/>
    <n v="3"/>
    <n v="3"/>
    <n v="135000"/>
    <n v="0.4"/>
  </r>
  <r>
    <x v="2"/>
    <s v="BROERE5105RE"/>
    <s v="BROER105RE"/>
    <x v="3"/>
    <s v="BROERE5105"/>
    <s v="COKE 12FW-02-RD"/>
    <s v="RE"/>
    <m/>
    <n v="7609"/>
    <n v="59000"/>
    <n v="59000"/>
    <n v="501"/>
    <s v="2013-08-06"/>
    <n v="501"/>
    <n v="29559000"/>
    <s v="2013-10-08"/>
    <n v="501"/>
    <m/>
    <n v="29559000"/>
    <s v="2013-10-09"/>
    <n v="453"/>
    <n v="26663000"/>
    <n v="90.4"/>
    <n v="90.2"/>
    <n v="90.4"/>
    <n v="90.2"/>
    <m/>
    <n v="48"/>
    <n v="22"/>
    <n v="22"/>
    <n v="1268500"/>
    <n v="4.4000000000000004"/>
  </r>
  <r>
    <x v="2"/>
    <s v="BROERE5106OR"/>
    <s v="BROER106OR"/>
    <x v="3"/>
    <s v="BROERE5106"/>
    <s v="COKE 12FW-14-BR"/>
    <s v="OR"/>
    <m/>
    <n v="7360"/>
    <n v="59000"/>
    <n v="59000"/>
    <n v="501"/>
    <s v="2013-08-06"/>
    <n v="501"/>
    <n v="29559000"/>
    <s v="2013-10-08"/>
    <n v="500"/>
    <n v="1"/>
    <n v="29500000"/>
    <s v="2013-10-09"/>
    <n v="455"/>
    <n v="26776000"/>
    <n v="90.8"/>
    <n v="90.6"/>
    <n v="91"/>
    <n v="90.8"/>
    <m/>
    <n v="45"/>
    <n v="19"/>
    <n v="19"/>
    <n v="1091500"/>
    <n v="3.8"/>
  </r>
  <r>
    <x v="2"/>
    <s v="BROERE5107PK"/>
    <s v="BROER107PK"/>
    <x v="3"/>
    <s v="BROERE5107"/>
    <s v="COKE 12FW-18-PK"/>
    <s v="PK"/>
    <m/>
    <n v="8482"/>
    <n v="59000"/>
    <n v="59000"/>
    <n v="500"/>
    <s v="2013-08-06"/>
    <n v="500"/>
    <n v="29500000"/>
    <s v="2013-10-08"/>
    <n v="499"/>
    <m/>
    <n v="29441000"/>
    <s v="2013-10-10"/>
    <n v="425"/>
    <n v="25075000"/>
    <n v="85"/>
    <n v="85"/>
    <n v="85.2"/>
    <n v="85.2"/>
    <n v="1"/>
    <n v="74"/>
    <n v="10"/>
    <n v="10"/>
    <n v="590000"/>
    <n v="2"/>
  </r>
  <r>
    <x v="2"/>
    <s v="BROERE5117KH"/>
    <s v="BROER117KH"/>
    <x v="3"/>
    <s v="BROERE5117"/>
    <s v="COKE 12FW-30-KH"/>
    <s v="KH"/>
    <m/>
    <n v="7360"/>
    <n v="55000"/>
    <n v="55000"/>
    <n v="500"/>
    <s v="2013-08-06"/>
    <n v="499"/>
    <n v="27445000"/>
    <s v="2013-10-08"/>
    <n v="499"/>
    <m/>
    <n v="27445000"/>
    <s v="2013-10-09"/>
    <n v="483"/>
    <n v="26522500"/>
    <n v="96.8"/>
    <n v="96.6"/>
    <n v="96.8"/>
    <n v="96.6"/>
    <m/>
    <n v="16"/>
    <n v="5"/>
    <n v="5"/>
    <n v="275000"/>
    <n v="1"/>
  </r>
  <r>
    <x v="2"/>
    <s v="BROMIE0034BK"/>
    <s v="BROMI034BK"/>
    <x v="1"/>
    <s v="BROMIE0034"/>
    <s v="COKE FW-12"/>
    <s v="BK"/>
    <m/>
    <n v="7807"/>
    <n v="45000"/>
    <n v="45000"/>
    <n v="1014"/>
    <s v="2013-05-01"/>
    <n v="1014"/>
    <n v="45630000"/>
    <s v="2013-05-02"/>
    <n v="809"/>
    <n v="6"/>
    <n v="36405000"/>
    <s v="2013-05-03"/>
    <n v="323"/>
    <n v="14490000"/>
    <n v="31.9"/>
    <n v="31.8"/>
    <n v="39.9"/>
    <n v="39.799999999999997"/>
    <n v="199"/>
    <n v="486"/>
    <n v="6"/>
    <n v="6"/>
    <n v="270000"/>
    <n v="0.6"/>
  </r>
  <r>
    <x v="2"/>
    <s v="BROMIE0034KH"/>
    <s v="BROMI034KH"/>
    <x v="1"/>
    <s v="BROMIE0034"/>
    <s v="COKE FW-12"/>
    <s v="KH"/>
    <m/>
    <n v="7807"/>
    <n v="45000"/>
    <n v="45000"/>
    <n v="1008"/>
    <s v="2013-05-01"/>
    <n v="1006"/>
    <n v="45270000"/>
    <s v="2013-05-02"/>
    <n v="737"/>
    <n v="-6"/>
    <n v="33165000"/>
    <s v="2013-05-03"/>
    <n v="239"/>
    <n v="10687500"/>
    <n v="23.8"/>
    <n v="23.6"/>
    <n v="32.4"/>
    <n v="32.200000000000003"/>
    <n v="275"/>
    <n v="498"/>
    <n v="5"/>
    <n v="5"/>
    <n v="225000"/>
    <n v="0.5"/>
  </r>
  <r>
    <x v="2"/>
    <s v="BROMIE0064NY"/>
    <s v="BROMI064NY"/>
    <x v="1"/>
    <s v="BROMIE0064"/>
    <s v="COKE-12SS-34-NV"/>
    <s v="NY"/>
    <m/>
    <n v="6400"/>
    <n v="45000"/>
    <n v="45000"/>
    <n v="800"/>
    <s v="2013-05-22"/>
    <n v="800"/>
    <n v="36000000"/>
    <s v="2013-05-22"/>
    <n v="797"/>
    <m/>
    <n v="35865000"/>
    <s v="2013-05-23"/>
    <n v="672"/>
    <n v="30195000"/>
    <n v="84"/>
    <n v="83.9"/>
    <n v="84.3"/>
    <n v="84.2"/>
    <n v="3"/>
    <n v="125"/>
    <n v="1"/>
    <n v="1"/>
    <n v="45000"/>
    <n v="0.1"/>
  </r>
  <r>
    <x v="2"/>
    <s v="BROMIE5111KH"/>
    <s v="BROMI111KH"/>
    <x v="3"/>
    <s v="BROMIE5111"/>
    <s v="COKE 12FW-13-BL"/>
    <s v="KH"/>
    <m/>
    <n v="6798"/>
    <n v="59000"/>
    <n v="59000"/>
    <n v="803"/>
    <s v="2013-08-06"/>
    <n v="803"/>
    <n v="47377000"/>
    <s v="2013-09-03"/>
    <n v="803"/>
    <m/>
    <n v="47377000"/>
    <s v="2013-09-04"/>
    <n v="696"/>
    <n v="41044000"/>
    <n v="86.7"/>
    <n v="86.6"/>
    <n v="86.7"/>
    <n v="86.6"/>
    <m/>
    <n v="107"/>
    <n v="15"/>
    <n v="15"/>
    <n v="885000"/>
    <n v="1.9"/>
  </r>
  <r>
    <x v="2"/>
    <s v="BROTRE2206NY"/>
    <s v="BROTR206NY"/>
    <x v="4"/>
    <s v="BROTRE2206"/>
    <s v="13-SS-BRO-13-NV"/>
    <s v="NY"/>
    <m/>
    <n v="8891"/>
    <n v="49000"/>
    <n v="34300"/>
    <n v="402"/>
    <s v="2013-03-27"/>
    <n v="400"/>
    <n v="19600000"/>
    <s v="2013-03-28"/>
    <n v="379"/>
    <m/>
    <n v="18571000"/>
    <s v="2013-03-30"/>
    <n v="379"/>
    <n v="18473000"/>
    <n v="94.8"/>
    <n v="94.3"/>
    <n v="100"/>
    <n v="99.5"/>
    <n v="21"/>
    <m/>
    <m/>
    <m/>
    <m/>
    <m/>
  </r>
  <r>
    <x v="2"/>
    <s v="BROTRE2206RE"/>
    <s v="BROTR206RE"/>
    <x v="4"/>
    <s v="BROTRE2206"/>
    <s v="13-SS-BRO-13-NV"/>
    <s v="RE"/>
    <m/>
    <n v="8891"/>
    <n v="49000"/>
    <n v="34300"/>
    <n v="421"/>
    <s v="2013-03-27"/>
    <n v="419"/>
    <n v="20531000"/>
    <s v="2013-03-28"/>
    <n v="269"/>
    <n v="-3"/>
    <n v="13181000"/>
    <s v="2013-03-29"/>
    <n v="269"/>
    <n v="13156500"/>
    <n v="64.2"/>
    <n v="64.099999999999994"/>
    <n v="100"/>
    <n v="99.8"/>
    <n v="153"/>
    <m/>
    <m/>
    <m/>
    <m/>
    <m/>
  </r>
  <r>
    <x v="2"/>
    <s v="BROTRE2207BK"/>
    <s v="BROTR207BK"/>
    <x v="4"/>
    <s v="BROTRE2207"/>
    <s v="13-SS-BRO-11-BK"/>
    <s v="BK"/>
    <m/>
    <n v="9016"/>
    <n v="49000"/>
    <n v="29000"/>
    <n v="405"/>
    <s v="2013-03-27"/>
    <n v="403"/>
    <n v="19747000"/>
    <s v="2013-03-28"/>
    <n v="61"/>
    <n v="-3"/>
    <n v="2989000"/>
    <s v="2013-04-01"/>
    <n v="61"/>
    <n v="2964500"/>
    <n v="15.1"/>
    <n v="15"/>
    <n v="100"/>
    <n v="99.2"/>
    <n v="345"/>
    <m/>
    <m/>
    <m/>
    <m/>
    <m/>
  </r>
  <r>
    <x v="2"/>
    <s v="BROTRE2207PK"/>
    <s v="BROTR207PK"/>
    <x v="4"/>
    <s v="BROTRE2207"/>
    <s v="13-SS-BRO-11-BK"/>
    <s v="PK"/>
    <m/>
    <n v="9016"/>
    <n v="49000"/>
    <n v="29000"/>
    <n v="421"/>
    <s v="2013-03-27"/>
    <n v="421"/>
    <n v="20629000"/>
    <s v="2013-03-28"/>
    <n v="39"/>
    <n v="1"/>
    <n v="1911000"/>
    <s v="2013-04-02"/>
    <n v="39"/>
    <n v="1911000"/>
    <n v="9.3000000000000007"/>
    <n v="9.3000000000000007"/>
    <n v="100"/>
    <n v="100"/>
    <n v="381"/>
    <m/>
    <m/>
    <m/>
    <m/>
    <m/>
  </r>
  <r>
    <x v="2"/>
    <s v="BROTRE2207YE"/>
    <s v="BROTR207YE"/>
    <x v="4"/>
    <s v="BROTRE2207"/>
    <s v="13-SS-BRO-11-BK"/>
    <s v="YE"/>
    <m/>
    <n v="9016"/>
    <n v="49000"/>
    <n v="29000"/>
    <n v="395"/>
    <s v="2013-03-27"/>
    <n v="394"/>
    <n v="19306000"/>
    <s v="2013-03-28"/>
    <n v="46"/>
    <n v="-1"/>
    <n v="2254000"/>
    <s v="2013-04-06"/>
    <n v="46"/>
    <n v="2205000"/>
    <n v="11.7"/>
    <n v="11.4"/>
    <n v="100"/>
    <n v="97.8"/>
    <n v="349"/>
    <m/>
    <m/>
    <m/>
    <m/>
    <m/>
  </r>
  <r>
    <x v="3"/>
    <s v="COCBAD3101BL"/>
    <s v="COCBA101BL"/>
    <x v="0"/>
    <s v="COCBAD3101"/>
    <s v="COKE 12FW-17-BL"/>
    <s v="BL"/>
    <m/>
    <n v="11500"/>
    <n v="49000"/>
    <n v="34300"/>
    <n v="300"/>
    <s v="2012-10-11"/>
    <n v="300"/>
    <n v="14700000"/>
    <s v="2012-10-12"/>
    <n v="90"/>
    <m/>
    <n v="4410000"/>
    <s v="2012-10-13"/>
    <n v="90"/>
    <n v="4385500"/>
    <n v="30"/>
    <n v="29.8"/>
    <n v="100"/>
    <n v="99.4"/>
    <n v="210"/>
    <m/>
    <m/>
    <m/>
    <m/>
    <m/>
  </r>
  <r>
    <x v="3"/>
    <s v="COCBAD3102BK"/>
    <s v="COCBA102BK"/>
    <x v="0"/>
    <s v="COCBAD3102"/>
    <s v="COKE 12FW-10-BL"/>
    <s v="BK"/>
    <m/>
    <n v="9500"/>
    <n v="49000"/>
    <n v="34300"/>
    <n v="300"/>
    <s v="2012-10-11"/>
    <n v="290"/>
    <n v="14210000"/>
    <s v="2012-10-12"/>
    <n v="71"/>
    <n v="-4"/>
    <n v="3479000"/>
    <s v="2012-10-14"/>
    <n v="72"/>
    <n v="3474100"/>
    <n v="24.8"/>
    <n v="24.4"/>
    <n v="101.4"/>
    <n v="99.9"/>
    <n v="223"/>
    <n v="-1"/>
    <m/>
    <m/>
    <m/>
    <m/>
  </r>
  <r>
    <x v="3"/>
    <s v="COCBAD3103BK"/>
    <s v="COCBA103BK"/>
    <x v="0"/>
    <s v="COCBAD3103"/>
    <s v="COKE 12FW-11-BL"/>
    <s v="BK"/>
    <m/>
    <n v="9500"/>
    <n v="49000"/>
    <n v="34300"/>
    <n v="400"/>
    <s v="2012-10-11"/>
    <n v="400"/>
    <n v="19600000"/>
    <s v="2012-10-12"/>
    <n v="189"/>
    <m/>
    <n v="9261000"/>
    <s v="2012-10-14"/>
    <n v="189"/>
    <n v="9212000"/>
    <n v="47.3"/>
    <n v="47"/>
    <n v="100"/>
    <n v="99.5"/>
    <n v="211"/>
    <m/>
    <m/>
    <m/>
    <m/>
    <m/>
  </r>
  <r>
    <x v="3"/>
    <s v="COCERD3104BK"/>
    <s v="COCER104BK"/>
    <x v="0"/>
    <s v="COCERD3104"/>
    <s v="12FW-03-RD"/>
    <s v="BK"/>
    <m/>
    <n v="11256"/>
    <n v="59000"/>
    <n v="41300"/>
    <n v="300"/>
    <s v="2012-10-12"/>
    <n v="296"/>
    <n v="17464000"/>
    <s v="2012-10-13"/>
    <n v="295"/>
    <n v="1"/>
    <n v="17405000"/>
    <s v="2012-10-15"/>
    <n v="290"/>
    <n v="16992000"/>
    <n v="98"/>
    <n v="97.3"/>
    <n v="98.3"/>
    <n v="97.6"/>
    <m/>
    <n v="5"/>
    <m/>
    <m/>
    <m/>
    <m/>
  </r>
  <r>
    <x v="3"/>
    <s v="COCERD3104RE"/>
    <s v="COCER104RE"/>
    <x v="0"/>
    <s v="COCERD3104"/>
    <s v="12FW-03-RD"/>
    <s v="RE"/>
    <m/>
    <n v="11256"/>
    <n v="59000"/>
    <n v="41300"/>
    <n v="301"/>
    <s v="2012-10-12"/>
    <n v="299"/>
    <n v="17641000"/>
    <s v="2012-10-13"/>
    <n v="300"/>
    <n v="-1"/>
    <n v="17700000"/>
    <s v="2012-10-14"/>
    <n v="274"/>
    <n v="15640900"/>
    <n v="91.6"/>
    <n v="88.7"/>
    <n v="91.3"/>
    <n v="88.4"/>
    <m/>
    <n v="26"/>
    <n v="2"/>
    <n v="2"/>
    <n v="82600"/>
    <n v="0.7"/>
  </r>
  <r>
    <x v="3"/>
    <s v="COCERD3105RE"/>
    <s v="COCER105RE"/>
    <x v="0"/>
    <s v="COCERD3105"/>
    <s v="12FW-02-RD"/>
    <s v="RE"/>
    <m/>
    <n v="10566"/>
    <n v="59000"/>
    <n v="59000"/>
    <n v="499"/>
    <s v="2012-10-12"/>
    <n v="498"/>
    <n v="29382000"/>
    <s v="2012-10-13"/>
    <n v="361"/>
    <m/>
    <n v="21299000"/>
    <s v="2012-10-17"/>
    <n v="357"/>
    <n v="20945000"/>
    <n v="71.7"/>
    <n v="71.3"/>
    <n v="98.9"/>
    <n v="98.3"/>
    <n v="137"/>
    <n v="4"/>
    <m/>
    <m/>
    <m/>
    <m/>
  </r>
  <r>
    <x v="3"/>
    <s v="COCERD3106NY"/>
    <s v="COCER106NY"/>
    <x v="0"/>
    <s v="COCERD3106"/>
    <s v="12FW-14-NY"/>
    <s v="NY"/>
    <m/>
    <n v="10310"/>
    <n v="59000"/>
    <n v="59000"/>
    <n v="403"/>
    <s v="2012-10-12"/>
    <n v="400"/>
    <n v="23600000"/>
    <s v="2012-10-13"/>
    <n v="277"/>
    <n v="1"/>
    <n v="16343000"/>
    <s v="2012-10-21"/>
    <n v="264"/>
    <n v="15540600"/>
    <n v="66"/>
    <n v="65.900000000000006"/>
    <n v="95.3"/>
    <n v="95.1"/>
    <n v="122"/>
    <n v="13"/>
    <n v="2"/>
    <n v="2"/>
    <n v="118000"/>
    <n v="0.5"/>
  </r>
  <r>
    <x v="3"/>
    <s v="COCERD3106OR"/>
    <s v="COCER106OR"/>
    <x v="0"/>
    <s v="COCERD3106"/>
    <s v="12FW-14-NY"/>
    <s v="OR"/>
    <m/>
    <n v="10310"/>
    <n v="59000"/>
    <n v="59000"/>
    <n v="401"/>
    <s v="2012-10-12"/>
    <n v="400"/>
    <n v="23600000"/>
    <s v="2012-10-13"/>
    <n v="384"/>
    <n v="-1"/>
    <n v="22656000"/>
    <s v="2012-10-15"/>
    <n v="381"/>
    <n v="22390500"/>
    <n v="95.3"/>
    <n v="94.9"/>
    <n v="99.2"/>
    <n v="98.8"/>
    <n v="17"/>
    <n v="3"/>
    <m/>
    <m/>
    <m/>
    <m/>
  </r>
  <r>
    <x v="3"/>
    <s v="COCERD3107PK"/>
    <s v="COCER107PK"/>
    <x v="0"/>
    <s v="COCERD3107"/>
    <s v="12FW-18-PK"/>
    <s v="PK"/>
    <m/>
    <n v="10222"/>
    <n v="59000"/>
    <n v="59000"/>
    <n v="399"/>
    <s v="2012-10-12"/>
    <n v="395"/>
    <n v="23305000"/>
    <s v="2012-10-13"/>
    <n v="363"/>
    <n v="7"/>
    <n v="21417000"/>
    <s v="2012-10-14"/>
    <n v="350"/>
    <n v="20620500"/>
    <n v="88.6"/>
    <n v="88.5"/>
    <n v="96.4"/>
    <n v="96.3"/>
    <n v="25"/>
    <n v="13"/>
    <n v="1"/>
    <n v="1"/>
    <n v="59000"/>
    <n v="0.3"/>
  </r>
  <r>
    <x v="3"/>
    <s v="COCERD3107PP"/>
    <s v="COCER107PP"/>
    <x v="0"/>
    <s v="COCERD3107"/>
    <s v="12FW-18-PK"/>
    <s v="PP"/>
    <m/>
    <n v="10222"/>
    <n v="59000"/>
    <n v="59000"/>
    <n v="402"/>
    <s v="2012-10-12"/>
    <n v="402"/>
    <n v="23718000"/>
    <s v="2012-10-13"/>
    <n v="187"/>
    <n v="3"/>
    <n v="11033000"/>
    <s v="2012-10-14"/>
    <n v="182"/>
    <n v="10673100"/>
    <n v="45.3"/>
    <n v="45"/>
    <n v="97.3"/>
    <n v="96.7"/>
    <n v="212"/>
    <n v="5"/>
    <m/>
    <m/>
    <m/>
    <m/>
  </r>
  <r>
    <x v="3"/>
    <s v="COCERD3108KH"/>
    <s v="COCER108KH"/>
    <x v="0"/>
    <s v="COCERD3108"/>
    <s v="12FW-20-KH"/>
    <s v="KH"/>
    <m/>
    <n v="11984"/>
    <n v="59000"/>
    <n v="41300"/>
    <n v="397"/>
    <s v="2012-10-12"/>
    <n v="394"/>
    <n v="23246000"/>
    <s v="2012-10-13"/>
    <n v="244"/>
    <n v="-3"/>
    <n v="14396000"/>
    <s v="2012-10-19"/>
    <n v="167"/>
    <n v="8956200"/>
    <n v="42.4"/>
    <n v="38.5"/>
    <n v="68.400000000000006"/>
    <n v="62.2"/>
    <n v="153"/>
    <n v="77"/>
    <m/>
    <m/>
    <m/>
    <m/>
  </r>
  <r>
    <x v="3"/>
    <s v="COCERD3117KH"/>
    <s v="COCER117KH"/>
    <x v="0"/>
    <s v="COCERD3117"/>
    <s v="12FW-30-KH"/>
    <s v="KH"/>
    <m/>
    <n v="12266"/>
    <n v="59000"/>
    <n v="59000"/>
    <n v="403"/>
    <s v="2012-10-12"/>
    <n v="401"/>
    <n v="23659000"/>
    <s v="2012-10-13"/>
    <n v="397"/>
    <n v="2"/>
    <n v="23423000"/>
    <s v="2012-10-14"/>
    <n v="397"/>
    <n v="23346300"/>
    <n v="99"/>
    <n v="98.7"/>
    <n v="100"/>
    <n v="99.7"/>
    <n v="2"/>
    <m/>
    <m/>
    <m/>
    <m/>
    <m/>
  </r>
  <r>
    <x v="3"/>
    <s v="COCERD3118PK"/>
    <s v="COCER118PK"/>
    <x v="0"/>
    <s v="COCERD3118"/>
    <s v="12FW-29-PK"/>
    <s v="PK"/>
    <m/>
    <n v="8369"/>
    <n v="55000"/>
    <n v="38500"/>
    <n v="401"/>
    <s v="2012-09-19"/>
    <n v="399"/>
    <n v="21945000"/>
    <s v="2012-09-26"/>
    <n v="267"/>
    <n v="-1"/>
    <n v="14685000"/>
    <s v="2012-10-17"/>
    <n v="203"/>
    <n v="10774500"/>
    <n v="50.9"/>
    <n v="49.1"/>
    <n v="76"/>
    <n v="73.400000000000006"/>
    <n v="133"/>
    <n v="64"/>
    <n v="1"/>
    <n v="1"/>
    <n v="38500"/>
    <n v="0.3"/>
  </r>
  <r>
    <x v="3"/>
    <s v="COCMID3064NY"/>
    <s v="COCMI064NY"/>
    <x v="0"/>
    <s v="COCMID3064"/>
    <s v="COKE 12SS-34-NV"/>
    <s v="NY"/>
    <m/>
    <n v="9800"/>
    <n v="45000"/>
    <n v="45000"/>
    <n v="1000"/>
    <s v="2012-08-31"/>
    <n v="1017"/>
    <n v="45765000"/>
    <s v="2012-08-31"/>
    <n v="1010"/>
    <m/>
    <n v="45450000"/>
    <s v="2012-09-01"/>
    <n v="994"/>
    <n v="44581500"/>
    <n v="97.7"/>
    <n v="97.4"/>
    <n v="98.4"/>
    <n v="98.1"/>
    <n v="7"/>
    <n v="16"/>
    <n v="1"/>
    <n v="1"/>
    <n v="45000"/>
    <n v="0.1"/>
  </r>
  <r>
    <x v="3"/>
    <s v="COCMID3109BL"/>
    <s v="COCMI109BL"/>
    <x v="0"/>
    <s v="COCMID3109"/>
    <s v="12FW-21-BL"/>
    <s v="BL"/>
    <m/>
    <n v="7520"/>
    <n v="55000"/>
    <n v="38500"/>
    <n v="500"/>
    <s v="2012-09-19"/>
    <n v="500"/>
    <n v="27500000"/>
    <s v="2012-09-19"/>
    <n v="356"/>
    <m/>
    <n v="19580000"/>
    <s v="2012-09-21"/>
    <n v="334"/>
    <n v="18166500"/>
    <n v="66.8"/>
    <n v="66.099999999999994"/>
    <n v="93.8"/>
    <n v="92.8"/>
    <n v="144"/>
    <n v="22"/>
    <m/>
    <m/>
    <m/>
    <m/>
  </r>
  <r>
    <x v="3"/>
    <s v="COCMID3110BK"/>
    <s v="COCMI110BK"/>
    <x v="0"/>
    <s v="COCMID3110"/>
    <s v="12FW-12-BK"/>
    <s v="BK"/>
    <m/>
    <n v="6487"/>
    <n v="53000"/>
    <n v="37100"/>
    <n v="501"/>
    <s v="2012-09-19"/>
    <n v="500"/>
    <n v="26500000"/>
    <s v="2012-09-19"/>
    <n v="293"/>
    <n v="1"/>
    <n v="15529000"/>
    <s v="2012-09-20"/>
    <n v="294"/>
    <n v="15518400"/>
    <n v="58.8"/>
    <n v="58.6"/>
    <n v="100.3"/>
    <n v="99.9"/>
    <n v="206"/>
    <n v="-1"/>
    <n v="1"/>
    <n v="1"/>
    <n v="37100"/>
    <n v="0.2"/>
  </r>
  <r>
    <x v="3"/>
    <s v="COCMID3110RE"/>
    <s v="COCMI110RE"/>
    <x v="0"/>
    <s v="COCMID3110"/>
    <s v="12FW-12-BK"/>
    <s v="RE"/>
    <m/>
    <n v="6487"/>
    <n v="53000"/>
    <n v="37100"/>
    <n v="503"/>
    <s v="2012-09-19"/>
    <n v="502"/>
    <n v="26606000"/>
    <s v="2012-09-19"/>
    <n v="280"/>
    <n v="1"/>
    <n v="14840000"/>
    <s v="2012-09-21"/>
    <n v="280"/>
    <n v="14797600"/>
    <n v="55.8"/>
    <n v="55.6"/>
    <n v="100"/>
    <n v="99.7"/>
    <n v="221"/>
    <m/>
    <n v="1"/>
    <n v="1"/>
    <n v="37100"/>
    <n v="0.2"/>
  </r>
  <r>
    <x v="3"/>
    <s v="COCMID3111BK"/>
    <s v="COCMI111BK"/>
    <x v="0"/>
    <s v="COCMID3111"/>
    <s v="12FW-13-BK"/>
    <s v="BK"/>
    <m/>
    <n v="6638"/>
    <n v="55000"/>
    <n v="55000"/>
    <n v="503"/>
    <s v="2012-09-19"/>
    <n v="503"/>
    <n v="27665000"/>
    <s v="2012-09-19"/>
    <n v="429"/>
    <n v="-2"/>
    <n v="23595000"/>
    <s v="2012-09-21"/>
    <n v="412"/>
    <n v="18465500"/>
    <n v="81.900000000000006"/>
    <n v="66.7"/>
    <n v="96"/>
    <n v="78.3"/>
    <n v="76"/>
    <n v="17"/>
    <m/>
    <m/>
    <m/>
    <m/>
  </r>
  <r>
    <x v="3"/>
    <s v="COCMID3111KH"/>
    <s v="COCMI111KH"/>
    <x v="0"/>
    <s v="COCMID3111"/>
    <s v="12FW-13-BK"/>
    <s v="KH"/>
    <m/>
    <n v="6638"/>
    <n v="55000"/>
    <n v="55000"/>
    <n v="502"/>
    <s v="2012-09-19"/>
    <n v="501"/>
    <n v="27555000"/>
    <s v="2012-09-19"/>
    <n v="485"/>
    <n v="5"/>
    <n v="26675000"/>
    <s v="2012-09-20"/>
    <n v="483"/>
    <n v="26427500"/>
    <n v="96.4"/>
    <n v="95.9"/>
    <n v="99.6"/>
    <n v="99.1"/>
    <n v="11"/>
    <n v="2"/>
    <m/>
    <m/>
    <m/>
    <m/>
  </r>
  <r>
    <x v="3"/>
    <s v="COCMID3119BW"/>
    <s v="COCMI119BW"/>
    <x v="0"/>
    <s v="COCMID3119"/>
    <s v="12FW-28-BW"/>
    <s v="BW"/>
    <m/>
    <n v="8957"/>
    <n v="53000"/>
    <n v="37100"/>
    <n v="406"/>
    <s v="2012-09-19"/>
    <n v="403"/>
    <n v="21359000"/>
    <s v="2012-09-19"/>
    <n v="229"/>
    <m/>
    <n v="12137000"/>
    <s v="2012-09-21"/>
    <n v="229"/>
    <n v="10575500"/>
    <n v="56.8"/>
    <n v="49.5"/>
    <n v="100"/>
    <n v="87.1"/>
    <n v="174"/>
    <m/>
    <m/>
    <m/>
    <m/>
    <m/>
  </r>
  <r>
    <x v="3"/>
    <s v="COCTPD3112BG"/>
    <s v="COCTP112BG"/>
    <x v="0"/>
    <s v="COCTPD3112"/>
    <s v="12FW-24-BG"/>
    <s v="BG"/>
    <m/>
    <n v="9519"/>
    <n v="65000"/>
    <n v="45500"/>
    <n v="300"/>
    <s v="2012-09-19"/>
    <n v="300"/>
    <n v="19500000"/>
    <s v="2012-09-26"/>
    <n v="299"/>
    <n v="1"/>
    <n v="19435000"/>
    <s v="2012-10-19"/>
    <n v="289"/>
    <n v="18213500"/>
    <n v="96.3"/>
    <n v="93.4"/>
    <n v="96.7"/>
    <n v="93.7"/>
    <m/>
    <n v="10"/>
    <m/>
    <m/>
    <m/>
    <m/>
  </r>
  <r>
    <x v="3"/>
    <s v="COCTPD3112GY"/>
    <s v="COCTP112GY"/>
    <x v="0"/>
    <s v="COCTPD3112"/>
    <s v="12FW-24-BG"/>
    <s v="GY"/>
    <m/>
    <n v="9519"/>
    <n v="65000"/>
    <n v="45500"/>
    <n v="300"/>
    <s v="2012-09-19"/>
    <n v="300"/>
    <n v="19500000"/>
    <s v="2012-09-26"/>
    <n v="299"/>
    <n v="1"/>
    <n v="19435000"/>
    <s v="2012-10-19"/>
    <n v="291"/>
    <n v="18427500"/>
    <n v="97"/>
    <n v="94.5"/>
    <n v="97.3"/>
    <n v="94.8"/>
    <m/>
    <n v="8"/>
    <m/>
    <m/>
    <m/>
    <m/>
  </r>
  <r>
    <x v="3"/>
    <s v="COCTPD3113BW"/>
    <s v="COCTP113BW"/>
    <x v="0"/>
    <s v="COCTPD3113"/>
    <s v="12FW-15-BR"/>
    <s v="BW"/>
    <m/>
    <n v="13441"/>
    <n v="65000"/>
    <n v="45500"/>
    <n v="299"/>
    <s v="2012-11-08"/>
    <n v="297"/>
    <n v="19305000"/>
    <s v="2012-11-09"/>
    <n v="187"/>
    <n v="1"/>
    <n v="12155000"/>
    <s v="2012-11-10"/>
    <n v="124"/>
    <n v="7728500"/>
    <n v="41.8"/>
    <n v="40"/>
    <n v="66.3"/>
    <n v="63.6"/>
    <n v="109"/>
    <n v="63"/>
    <n v="1"/>
    <n v="1"/>
    <n v="45500"/>
    <n v="0.3"/>
  </r>
  <r>
    <x v="3"/>
    <s v="COCTPD3114BK"/>
    <s v="COCTP114BK"/>
    <x v="0"/>
    <s v="COCTPD3114"/>
    <s v="12FW-09-GY"/>
    <s v="BK"/>
    <m/>
    <n v="15030"/>
    <n v="75000"/>
    <n v="52500"/>
    <n v="372"/>
    <s v="2012-11-08"/>
    <n v="371"/>
    <n v="27825000"/>
    <s v="2012-11-09"/>
    <n v="172"/>
    <n v="2"/>
    <n v="12900000"/>
    <s v="2012-11-10"/>
    <n v="93"/>
    <n v="5872500"/>
    <n v="25.1"/>
    <n v="21.1"/>
    <n v="54.1"/>
    <n v="45.5"/>
    <n v="197"/>
    <n v="79"/>
    <n v="2"/>
    <n v="2"/>
    <n v="105000"/>
    <n v="0.5"/>
  </r>
  <r>
    <x v="3"/>
    <s v="COCTPD3115OR"/>
    <s v="COCTP115OR"/>
    <x v="0"/>
    <s v="COCTPD3115"/>
    <s v="12FW-22-OG"/>
    <s v="OR"/>
    <m/>
    <n v="14680"/>
    <n v="75000"/>
    <n v="52500"/>
    <n v="400"/>
    <s v="2012-11-08"/>
    <n v="400"/>
    <n v="30000000"/>
    <s v="2012-11-09"/>
    <n v="399"/>
    <n v="1"/>
    <n v="29925000"/>
    <s v="2012-11-11"/>
    <n v="331"/>
    <n v="23475000"/>
    <n v="82.8"/>
    <n v="78.3"/>
    <n v="83"/>
    <n v="78.400000000000006"/>
    <m/>
    <n v="68"/>
    <n v="3"/>
    <n v="3"/>
    <n v="157500"/>
    <n v="0.8"/>
  </r>
  <r>
    <x v="3"/>
    <s v="COCTPD3116RE"/>
    <s v="COCTP116RE"/>
    <x v="0"/>
    <s v="COCTPD3116"/>
    <s v="12FW-23-RE"/>
    <s v="RE"/>
    <m/>
    <n v="10776"/>
    <n v="65000"/>
    <n v="45500"/>
    <n v="500"/>
    <s v="2012-09-19"/>
    <n v="500"/>
    <n v="32500000"/>
    <s v="2012-09-26"/>
    <n v="495"/>
    <n v="2"/>
    <n v="32175000"/>
    <s v="2012-10-20"/>
    <n v="490"/>
    <n v="30413500"/>
    <n v="98"/>
    <n v="93.6"/>
    <n v="99"/>
    <n v="94.5"/>
    <n v="3"/>
    <n v="5"/>
    <n v="1"/>
    <n v="1"/>
    <n v="45500"/>
    <n v="0.2"/>
  </r>
  <r>
    <x v="4"/>
    <s v="ELSACD3154BU"/>
    <s v="ELSAC154BU"/>
    <x v="0"/>
    <s v="ELSACD3154"/>
    <s v="12SS ELS 03_SOCKS_WN"/>
    <s v="BU"/>
    <m/>
    <n v="619"/>
    <n v="3900"/>
    <n v="2730"/>
    <n v="1200"/>
    <s v="2012-09-24"/>
    <n v="1200"/>
    <n v="4680000"/>
    <s v="2012-09-25"/>
    <n v="1044"/>
    <n v="79"/>
    <n v="4071600"/>
    <s v="2012-09-26"/>
    <n v="1047"/>
    <n v="3964740"/>
    <n v="87.3"/>
    <n v="84.7"/>
    <n v="100.3"/>
    <n v="97.4"/>
    <n v="77"/>
    <n v="-3"/>
    <m/>
    <m/>
    <m/>
    <m/>
  </r>
  <r>
    <x v="4"/>
    <s v="ELSACD3155BK"/>
    <s v="ELSAC155BK"/>
    <x v="0"/>
    <s v="ELSACD3155"/>
    <s v="12SS ELS 04_SOCKS_BK"/>
    <s v="BK"/>
    <m/>
    <n v="820"/>
    <n v="4900"/>
    <n v="3430"/>
    <n v="1200"/>
    <s v="2012-09-24"/>
    <n v="1196"/>
    <n v="5860400"/>
    <s v="2012-09-25"/>
    <n v="1017"/>
    <n v="81"/>
    <n v="4983300"/>
    <s v="2012-09-26"/>
    <n v="1019"/>
    <n v="4855410"/>
    <n v="85.2"/>
    <n v="82.9"/>
    <n v="100.2"/>
    <n v="97.4"/>
    <n v="98"/>
    <n v="-2"/>
    <m/>
    <m/>
    <m/>
    <m/>
  </r>
  <r>
    <x v="4"/>
    <s v="ELSACD3157YE"/>
    <s v="ELSAC157YE"/>
    <x v="0"/>
    <s v="ELSACD3157"/>
    <s v="12SS ELS 07_SOCKS_YE"/>
    <s v="YE"/>
    <m/>
    <n v="774"/>
    <n v="4900"/>
    <n v="3430"/>
    <n v="1200"/>
    <s v="2012-09-24"/>
    <n v="1187"/>
    <n v="5816300"/>
    <s v="2012-09-25"/>
    <n v="1162"/>
    <n v="-7"/>
    <n v="5693800"/>
    <s v="2012-09-26"/>
    <n v="1157"/>
    <n v="5469870"/>
    <n v="97.5"/>
    <n v="94"/>
    <n v="99.6"/>
    <n v="96.1"/>
    <n v="32"/>
    <n v="5"/>
    <n v="4"/>
    <n v="4"/>
    <n v="13720"/>
    <n v="0.3"/>
  </r>
  <r>
    <x v="4"/>
    <s v="ELSACD3158NY"/>
    <s v="ELSAC158NY"/>
    <x v="0"/>
    <s v="ELSACD3158"/>
    <s v="12FW ELS 06_WIRE_NV"/>
    <s v="NY"/>
    <m/>
    <n v="774"/>
    <n v="4900"/>
    <n v="3430"/>
    <n v="1200"/>
    <s v="2012-09-24"/>
    <n v="1194"/>
    <n v="5850600"/>
    <s v="2012-09-25"/>
    <n v="1161"/>
    <n v="1"/>
    <n v="5688900"/>
    <s v="2012-09-26"/>
    <n v="1161"/>
    <n v="5457130"/>
    <n v="97.2"/>
    <n v="93.3"/>
    <n v="100"/>
    <n v="95.9"/>
    <n v="32"/>
    <m/>
    <n v="1"/>
    <n v="1"/>
    <n v="3430"/>
    <n v="0.1"/>
  </r>
  <r>
    <x v="4"/>
    <s v="ELSACD3159PK"/>
    <s v="ELSAC159PK"/>
    <x v="0"/>
    <s v="ELSACD3159"/>
    <s v="12SS ELS 10_SOCKS_PK"/>
    <s v="PK"/>
    <m/>
    <n v="867"/>
    <n v="4900"/>
    <n v="3430"/>
    <n v="1200"/>
    <s v="2012-09-24"/>
    <n v="1197"/>
    <n v="5865300"/>
    <s v="2012-09-25"/>
    <n v="715"/>
    <n v="59"/>
    <n v="3503500"/>
    <s v="2012-09-26"/>
    <n v="711"/>
    <n v="3235960"/>
    <n v="59.4"/>
    <n v="55.2"/>
    <n v="99.4"/>
    <n v="92.4"/>
    <n v="423"/>
    <n v="4"/>
    <n v="1"/>
    <n v="1"/>
    <n v="3430"/>
    <n v="0.1"/>
  </r>
  <r>
    <x v="4"/>
    <s v="ELSACD3162PK"/>
    <s v="ELSAC162PK"/>
    <x v="0"/>
    <s v="ELSACD3162"/>
    <s v="12SS ELS 13_SOCKS_PK"/>
    <s v="PK"/>
    <m/>
    <n v="820"/>
    <n v="4900"/>
    <n v="3430"/>
    <n v="1200"/>
    <s v="2012-09-24"/>
    <n v="1192"/>
    <n v="5840800"/>
    <s v="2012-09-25"/>
    <n v="908"/>
    <n v="14"/>
    <n v="4449200"/>
    <s v="2012-09-26"/>
    <n v="913"/>
    <n v="4182150"/>
    <n v="76.599999999999994"/>
    <n v="71.599999999999994"/>
    <n v="100.6"/>
    <n v="94"/>
    <n v="270"/>
    <n v="-5"/>
    <n v="2"/>
    <n v="2"/>
    <n v="6860"/>
    <n v="0.2"/>
  </r>
  <r>
    <x v="4"/>
    <s v="ELSACE3301NY"/>
    <s v="ELSAC301NY"/>
    <x v="2"/>
    <s v="ELSACE3301"/>
    <s v="13FW ELS 01_SOCKS_NV"/>
    <s v="NY"/>
    <m/>
    <n v="661"/>
    <n v="4900"/>
    <n v="4900"/>
    <n v="1200"/>
    <s v="2013-07-31"/>
    <n v="1197"/>
    <n v="5865300"/>
    <s v="2013-07-25"/>
    <n v="1192"/>
    <n v="5"/>
    <n v="5840800"/>
    <s v="2013-07-29"/>
    <n v="580"/>
    <n v="2842000"/>
    <n v="48.5"/>
    <n v="48.5"/>
    <n v="48.7"/>
    <n v="48.7"/>
    <m/>
    <n v="612"/>
    <n v="14"/>
    <n v="14"/>
    <n v="68600"/>
    <n v="1.2"/>
  </r>
  <r>
    <x v="4"/>
    <s v="ELSACE3302BL"/>
    <s v="ELSAC302BL"/>
    <x v="2"/>
    <s v="ELSACE3302"/>
    <s v="13FW ELS 02_SOCKS_BL"/>
    <s v="BL"/>
    <m/>
    <n v="661"/>
    <n v="4900"/>
    <n v="4900"/>
    <n v="1200"/>
    <s v="2013-07-31"/>
    <n v="1200"/>
    <n v="5880000"/>
    <s v="2013-07-25"/>
    <n v="1198"/>
    <n v="1"/>
    <n v="5870200"/>
    <s v="2013-07-31"/>
    <n v="504"/>
    <n v="2466660"/>
    <n v="42"/>
    <n v="42"/>
    <n v="42.1"/>
    <n v="42"/>
    <n v="1"/>
    <n v="694"/>
    <n v="14"/>
    <n v="14"/>
    <n v="68600"/>
    <n v="1.2"/>
  </r>
  <r>
    <x v="4"/>
    <s v="ELSACE3303OR"/>
    <s v="ELSAC303OR"/>
    <x v="2"/>
    <s v="ELSACE3303"/>
    <s v="13FW ELS 03_SOCKS_OR"/>
    <s v="OR"/>
    <m/>
    <n v="661"/>
    <n v="4900"/>
    <n v="4900"/>
    <n v="1200"/>
    <s v="2013-07-31"/>
    <n v="1200"/>
    <n v="5880000"/>
    <s v="2013-07-25"/>
    <n v="1124"/>
    <n v="37"/>
    <n v="5507600"/>
    <s v="2013-08-04"/>
    <n v="375"/>
    <n v="1829503"/>
    <n v="31.3"/>
    <n v="31.1"/>
    <n v="33.4"/>
    <n v="33.200000000000003"/>
    <n v="39"/>
    <n v="749"/>
    <n v="14"/>
    <n v="14"/>
    <n v="68443"/>
    <n v="1.2"/>
  </r>
  <r>
    <x v="4"/>
    <s v="ELSACE3304BL"/>
    <s v="ELSAC304BL"/>
    <x v="2"/>
    <s v="ELSACE3304"/>
    <s v="13FW ELS 04_SOCKS_BL"/>
    <s v="BL"/>
    <m/>
    <n v="661"/>
    <n v="4900"/>
    <n v="4900"/>
    <n v="1200"/>
    <s v="2013-07-31"/>
    <n v="1200"/>
    <n v="5880000"/>
    <s v="2013-07-25"/>
    <n v="1199"/>
    <n v="1"/>
    <n v="5875100"/>
    <s v="2013-08-01"/>
    <n v="640"/>
    <n v="3128260"/>
    <n v="53.3"/>
    <n v="53.2"/>
    <n v="53.4"/>
    <n v="53.2"/>
    <m/>
    <n v="559"/>
    <n v="12"/>
    <n v="12"/>
    <n v="58800"/>
    <n v="1"/>
  </r>
  <r>
    <x v="5"/>
    <s v="ELSBAD3007BL"/>
    <s v="ELSBA007BL"/>
    <x v="0"/>
    <s v="ELSBAD3007"/>
    <s v="ELSTINKO FW 3930_01_PK"/>
    <s v="BL"/>
    <m/>
    <n v="7517"/>
    <n v="49000"/>
    <n v="49000"/>
    <n v="1500"/>
    <s v="2012-08-22"/>
    <n v="1472"/>
    <n v="72128000"/>
    <s v="2012-08-23"/>
    <n v="1471"/>
    <n v="-1"/>
    <n v="72079000"/>
    <s v="2012-08-23"/>
    <n v="1414"/>
    <n v="68144300"/>
    <n v="96.1"/>
    <n v="94.5"/>
    <n v="96.1"/>
    <n v="94.5"/>
    <n v="2"/>
    <n v="57"/>
    <m/>
    <m/>
    <m/>
    <m/>
  </r>
  <r>
    <x v="5"/>
    <s v="ELSBAE0007BL"/>
    <s v="ELSBA007BL"/>
    <x v="1"/>
    <s v="ELSBAE0007"/>
    <s v="ELSTINKO FW 3930_01_KHA"/>
    <s v="BL"/>
    <m/>
    <n v="6808"/>
    <n v="49000"/>
    <n v="49000"/>
    <n v="438"/>
    <s v="2013-07-30"/>
    <n v="438"/>
    <n v="21462000"/>
    <s v="2013-07-30"/>
    <n v="432"/>
    <m/>
    <n v="21168000"/>
    <s v="2013-07-31"/>
    <n v="187"/>
    <n v="9138500"/>
    <n v="42.7"/>
    <n v="42.6"/>
    <n v="43.3"/>
    <n v="43.2"/>
    <n v="6"/>
    <n v="245"/>
    <n v="1"/>
    <n v="1"/>
    <n v="49000"/>
    <n v="0.2"/>
  </r>
  <r>
    <x v="5"/>
    <s v="ELSBAD3007KH"/>
    <s v="ELSBA007KH"/>
    <x v="0"/>
    <s v="ELSBAD3007"/>
    <s v="ELSTINKO FW 3930_01_PK"/>
    <s v="KH"/>
    <m/>
    <n v="7517"/>
    <n v="49000"/>
    <n v="49000"/>
    <n v="1500"/>
    <s v="2012-08-22"/>
    <n v="1309"/>
    <n v="64141000"/>
    <s v="2012-08-23"/>
    <n v="1292"/>
    <n v="7"/>
    <n v="63308000"/>
    <s v="2012-08-25"/>
    <n v="1234"/>
    <n v="60245500"/>
    <n v="94.3"/>
    <n v="93.9"/>
    <n v="95.5"/>
    <n v="95.2"/>
    <n v="10"/>
    <n v="58"/>
    <m/>
    <m/>
    <m/>
    <m/>
  </r>
  <r>
    <x v="5"/>
    <s v="ELSBAE0007KH"/>
    <s v="ELSBA007KH"/>
    <x v="1"/>
    <s v="ELSBAE0007"/>
    <s v="ELSTINKO FW 3930_01_KHA"/>
    <s v="KH"/>
    <m/>
    <n v="6808"/>
    <n v="49000"/>
    <n v="49000"/>
    <n v="800"/>
    <s v="2013-04-18"/>
    <n v="799"/>
    <n v="39151000"/>
    <s v="2013-04-18"/>
    <n v="796"/>
    <n v="1"/>
    <n v="39004000"/>
    <s v="2013-04-19"/>
    <n v="572"/>
    <n v="27905500"/>
    <n v="71.599999999999994"/>
    <n v="71.3"/>
    <n v="71.900000000000006"/>
    <n v="71.5"/>
    <n v="2"/>
    <n v="224"/>
    <n v="4"/>
    <n v="4"/>
    <n v="196000"/>
    <n v="0.5"/>
  </r>
  <r>
    <x v="5"/>
    <s v="ELSBAD3007PK"/>
    <s v="ELSBA007PK"/>
    <x v="0"/>
    <s v="ELSBAD3007"/>
    <s v="ELSTINKO FW 3930_01_PK"/>
    <s v="PK"/>
    <m/>
    <n v="7517"/>
    <n v="49000"/>
    <n v="49000"/>
    <n v="3002"/>
    <s v="2012-08-20"/>
    <n v="3000"/>
    <n v="147000000"/>
    <s v="2012-08-21"/>
    <n v="2981"/>
    <n v="10"/>
    <n v="146069000"/>
    <s v="2012-08-22"/>
    <n v="2891"/>
    <n v="140328650"/>
    <n v="96.4"/>
    <n v="95.5"/>
    <n v="97"/>
    <n v="96.1"/>
    <n v="9"/>
    <n v="90"/>
    <m/>
    <m/>
    <m/>
    <m/>
  </r>
  <r>
    <x v="5"/>
    <s v="ELSBAE3007PK"/>
    <s v="ELSBA007PK"/>
    <x v="2"/>
    <s v="ELSBAE3007"/>
    <s v="ELS BA 01PK"/>
    <s v="PK"/>
    <m/>
    <n v="6098"/>
    <n v="49000"/>
    <n v="49000"/>
    <n v="2705"/>
    <s v="2013-05-30"/>
    <n v="2704"/>
    <n v="132496000"/>
    <s v="2013-06-05"/>
    <n v="883"/>
    <n v="1"/>
    <n v="43267000"/>
    <s v="2013-06-08"/>
    <n v="334"/>
    <n v="16333660"/>
    <n v="12.4"/>
    <n v="12.3"/>
    <n v="37.799999999999997"/>
    <n v="37.799999999999997"/>
    <n v="1820"/>
    <n v="549"/>
    <n v="7"/>
    <n v="7"/>
    <n v="341432"/>
    <n v="0.3"/>
  </r>
  <r>
    <x v="5"/>
    <s v="ELSBAD3008BK"/>
    <s v="ELSBA008BK"/>
    <x v="0"/>
    <s v="ELSBAD3008"/>
    <s v="ELS BA 02BK"/>
    <s v="BK"/>
    <m/>
    <n v="4421"/>
    <n v="49000"/>
    <n v="49000"/>
    <n v="14500"/>
    <s v="2012-08-01"/>
    <n v="14281"/>
    <n v="699769000"/>
    <s v="2012-08-01"/>
    <n v="14118"/>
    <n v="60"/>
    <n v="691782000"/>
    <s v="2012-07-24"/>
    <n v="14052"/>
    <n v="685196000"/>
    <n v="98.4"/>
    <n v="97.9"/>
    <n v="99.5"/>
    <n v="99"/>
    <n v="103"/>
    <n v="66"/>
    <n v="1"/>
    <n v="1"/>
    <n v="49000"/>
    <m/>
  </r>
  <r>
    <x v="5"/>
    <s v="ELSBAE3008BK"/>
    <s v="ELSBA008BK"/>
    <x v="2"/>
    <s v="ELSBAE3008"/>
    <s v="ELS BA 02 BK"/>
    <s v="BK"/>
    <m/>
    <n v="6475"/>
    <n v="49000"/>
    <n v="49000"/>
    <n v="5000"/>
    <s v="2013-07-19"/>
    <n v="4995"/>
    <n v="244755000"/>
    <s v="2013-07-25"/>
    <n v="3626"/>
    <n v="5"/>
    <n v="177674000"/>
    <s v="2013-08-07"/>
    <n v="2964"/>
    <n v="144838512"/>
    <n v="59.3"/>
    <n v="59.2"/>
    <n v="81.7"/>
    <n v="81.5"/>
    <n v="1364"/>
    <n v="662"/>
    <n v="75"/>
    <n v="75"/>
    <n v="3671864"/>
    <n v="1.5"/>
  </r>
  <r>
    <x v="5"/>
    <s v="ELSBAD3008BW"/>
    <s v="ELSBA008BW"/>
    <x v="0"/>
    <s v="ELSBAD3008"/>
    <s v="ELS BA 02BK"/>
    <s v="BW"/>
    <m/>
    <n v="4421"/>
    <n v="49000"/>
    <n v="49000"/>
    <n v="7000"/>
    <s v="2012-07-27"/>
    <n v="6926"/>
    <n v="339374000"/>
    <s v="2012-07-27"/>
    <n v="6918"/>
    <n v="2"/>
    <n v="338982000"/>
    <s v="2012-07-28"/>
    <n v="6205"/>
    <n v="301500350"/>
    <n v="89.6"/>
    <n v="88.8"/>
    <n v="89.7"/>
    <n v="88.9"/>
    <n v="6"/>
    <n v="713"/>
    <n v="14"/>
    <n v="14"/>
    <n v="686000"/>
    <n v="0.2"/>
  </r>
  <r>
    <x v="5"/>
    <s v="ELSBAE3008BW"/>
    <s v="ELSBA008BW"/>
    <x v="2"/>
    <s v="ELSBAE3008"/>
    <s v="ELS BA 02 BK"/>
    <s v="BW"/>
    <m/>
    <n v="6475"/>
    <n v="49000"/>
    <n v="49000"/>
    <n v="2000"/>
    <s v="2013-07-30"/>
    <n v="1999"/>
    <n v="97951000"/>
    <s v="2013-07-25"/>
    <n v="234"/>
    <n v="-1"/>
    <n v="11466000"/>
    <s v="2013-08-24"/>
    <n v="84"/>
    <n v="4103456"/>
    <n v="4.2"/>
    <n v="4.2"/>
    <n v="35.9"/>
    <n v="35.799999999999997"/>
    <n v="1766"/>
    <n v="150"/>
    <n v="4"/>
    <n v="4"/>
    <n v="196000"/>
    <n v="0.2"/>
  </r>
  <r>
    <x v="5"/>
    <s v="ELSBAD3008NY"/>
    <s v="ELSBA008NY"/>
    <x v="0"/>
    <s v="ELSBAD3008"/>
    <s v="ELS BA 02BK"/>
    <s v="NY"/>
    <m/>
    <n v="4421"/>
    <n v="49000"/>
    <n v="49000"/>
    <n v="4278"/>
    <s v="2012-08-01"/>
    <n v="2910"/>
    <n v="142590000"/>
    <s v="2012-08-01"/>
    <n v="2899"/>
    <n v="-1"/>
    <n v="142051000"/>
    <s v="2012-08-01"/>
    <n v="2895"/>
    <n v="141507100"/>
    <n v="99.5"/>
    <n v="99.2"/>
    <n v="99.9"/>
    <n v="99.6"/>
    <n v="12"/>
    <n v="4"/>
    <m/>
    <m/>
    <m/>
    <m/>
  </r>
  <r>
    <x v="5"/>
    <s v="ELSBAE0008NY"/>
    <s v="ELSBA008NY"/>
    <x v="1"/>
    <s v="ELSBAE0008"/>
    <s v="12SS ELS 18_CURVED_NV"/>
    <s v="NY"/>
    <m/>
    <n v="6530"/>
    <n v="49000"/>
    <n v="49000"/>
    <n v="1000"/>
    <s v="2013-05-22"/>
    <n v="1000"/>
    <n v="49000000"/>
    <s v="2013-05-23"/>
    <n v="996"/>
    <n v="-1"/>
    <n v="48804000"/>
    <s v="2013-05-24"/>
    <n v="992"/>
    <n v="48412000"/>
    <n v="99.2"/>
    <n v="98.8"/>
    <n v="99.6"/>
    <n v="99.2"/>
    <n v="5"/>
    <n v="4"/>
    <m/>
    <m/>
    <m/>
    <m/>
  </r>
  <r>
    <x v="5"/>
    <s v="ELSBAE3008NY"/>
    <s v="ELSBA008NY"/>
    <x v="2"/>
    <s v="ELSBAE3008"/>
    <s v="ELS BA 02 BK"/>
    <s v="NY"/>
    <m/>
    <n v="6475"/>
    <n v="49000"/>
    <n v="49000"/>
    <n v="2820"/>
    <s v="2013-10-01"/>
    <n v="2817"/>
    <n v="138033000"/>
    <s v="2013-10-01"/>
    <n v="1378"/>
    <n v="1"/>
    <n v="67522000"/>
    <s v="2013-09-27"/>
    <n v="883"/>
    <n v="43194284"/>
    <n v="31.3"/>
    <n v="31.3"/>
    <n v="64.099999999999994"/>
    <n v="64"/>
    <n v="1438"/>
    <n v="495"/>
    <n v="34"/>
    <n v="34"/>
    <n v="1661296"/>
    <n v="1.2"/>
  </r>
  <r>
    <x v="5"/>
    <s v="ELSBAD3649KH"/>
    <s v="ELSBA049KH"/>
    <x v="0"/>
    <s v="ELSBAD3649"/>
    <s v="ELSTINKO FW 3930_01_KH_K"/>
    <s v="KH"/>
    <m/>
    <n v="6140"/>
    <n v="43000"/>
    <n v="43000"/>
    <n v="1000"/>
    <s v="2012-08-31"/>
    <n v="968"/>
    <n v="41624000"/>
    <s v="2012-08-31"/>
    <n v="953"/>
    <n v="2"/>
    <n v="40979000"/>
    <s v="2012-09-01"/>
    <n v="823"/>
    <n v="35324500"/>
    <n v="85"/>
    <n v="84.9"/>
    <n v="86.4"/>
    <n v="86.2"/>
    <n v="13"/>
    <n v="130"/>
    <m/>
    <m/>
    <m/>
    <m/>
  </r>
  <r>
    <x v="5"/>
    <s v="ELSBAE0649KH"/>
    <s v="ELSBA049KH"/>
    <x v="1"/>
    <s v="ELSBAE0649"/>
    <s v="12SS ELS 10_SQUARE_D.GR"/>
    <s v="KH"/>
    <m/>
    <n v="7534"/>
    <n v="43000"/>
    <n v="43000"/>
    <n v="500"/>
    <s v="2013-01-10"/>
    <n v="498"/>
    <n v="21414000"/>
    <s v="2013-02-15"/>
    <n v="498"/>
    <n v="-4"/>
    <n v="21414000"/>
    <s v="2013-02-14"/>
    <n v="350"/>
    <n v="14964000"/>
    <n v="70.3"/>
    <n v="69.900000000000006"/>
    <n v="70.3"/>
    <n v="69.900000000000006"/>
    <n v="4"/>
    <n v="148"/>
    <n v="1"/>
    <n v="1"/>
    <n v="43000"/>
    <n v="0.2"/>
  </r>
  <r>
    <x v="5"/>
    <s v="ELSBAD3649PK"/>
    <s v="ELSBA049PK"/>
    <x v="0"/>
    <s v="ELSBAD3649"/>
    <s v="ELSTINKO FW 3930_01_KH_K"/>
    <s v="PK"/>
    <m/>
    <n v="6140"/>
    <n v="43000"/>
    <n v="43000"/>
    <n v="2001"/>
    <s v="2012-08-31"/>
    <n v="1998"/>
    <n v="85914000"/>
    <s v="2012-08-31"/>
    <n v="1993"/>
    <n v="-7"/>
    <n v="85699000"/>
    <s v="2012-09-01"/>
    <n v="1877"/>
    <n v="80446550"/>
    <n v="93.9"/>
    <n v="93.6"/>
    <n v="94.2"/>
    <n v="93.9"/>
    <n v="12"/>
    <n v="116"/>
    <n v="1"/>
    <n v="1"/>
    <n v="43000"/>
    <n v="0.1"/>
  </r>
  <r>
    <x v="5"/>
    <s v="ELSBAE0649PK"/>
    <s v="ELSBA049PK"/>
    <x v="1"/>
    <s v="ELSBAE0649"/>
    <s v="12SS ELS 10_SQUARE_D.GR"/>
    <s v="PK"/>
    <m/>
    <n v="7534"/>
    <n v="43000"/>
    <n v="43000"/>
    <n v="1000"/>
    <s v="2013-05-09"/>
    <n v="999"/>
    <n v="42957000"/>
    <s v="2013-05-09"/>
    <n v="1000"/>
    <n v="-1"/>
    <n v="43000000"/>
    <s v="2013-05-10"/>
    <n v="656"/>
    <n v="28186500"/>
    <n v="65.7"/>
    <n v="65.599999999999994"/>
    <n v="65.599999999999994"/>
    <n v="65.599999999999994"/>
    <m/>
    <n v="344"/>
    <n v="1"/>
    <n v="1"/>
    <n v="43000"/>
    <n v="0.1"/>
  </r>
  <r>
    <x v="5"/>
    <s v="ELSBAE3649PK"/>
    <s v="ELSBA049PK"/>
    <x v="2"/>
    <s v="ELSBAE3649"/>
    <s v="12SS ELS 10_SQUARE_PINK_KIDS"/>
    <s v="PK"/>
    <m/>
    <n v="5917"/>
    <n v="43000"/>
    <n v="43000"/>
    <n v="2001"/>
    <s v="2013-09-14"/>
    <n v="2001"/>
    <n v="86043000"/>
    <s v="2013-09-26"/>
    <n v="358"/>
    <n v="2"/>
    <n v="15394000"/>
    <s v="2013-09-28"/>
    <n v="75"/>
    <n v="3208992"/>
    <n v="3.7"/>
    <n v="3.7"/>
    <n v="20.9"/>
    <n v="20.8"/>
    <n v="1641"/>
    <n v="283"/>
    <n v="8"/>
    <n v="8"/>
    <n v="339872"/>
    <n v="0.4"/>
  </r>
  <r>
    <x v="5"/>
    <s v="ELSBAD3050BK"/>
    <s v="ELSBA050BK"/>
    <x v="0"/>
    <s v="ELSBAD3050"/>
    <s v="12SS ELS 01_SHORT CURVED_BK"/>
    <s v="BK"/>
    <m/>
    <n v="9500"/>
    <n v="49000"/>
    <n v="34300"/>
    <n v="1500"/>
    <s v="2012-08-10"/>
    <n v="1494"/>
    <n v="73206000"/>
    <s v="2012-08-10"/>
    <n v="651"/>
    <n v="-2"/>
    <n v="31899000"/>
    <s v="2012-08-11"/>
    <n v="567"/>
    <n v="26604550"/>
    <n v="38"/>
    <n v="36.299999999999997"/>
    <n v="87.1"/>
    <n v="83.4"/>
    <n v="845"/>
    <n v="84"/>
    <m/>
    <m/>
    <m/>
    <m/>
  </r>
  <r>
    <x v="5"/>
    <s v="ELSBAD3051BL"/>
    <s v="ELSBA051BL"/>
    <x v="0"/>
    <s v="ELSBAD3051"/>
    <s v="12SS ELS 02_SHORT CURVED_BL"/>
    <s v="BL"/>
    <m/>
    <n v="10500"/>
    <n v="49000"/>
    <n v="49000"/>
    <n v="2000"/>
    <s v="2012-07-31"/>
    <n v="1990"/>
    <n v="97510000"/>
    <s v="2012-07-31"/>
    <n v="1427"/>
    <n v="-32"/>
    <n v="69923000"/>
    <s v="2012-08-01"/>
    <n v="939"/>
    <n v="44638700"/>
    <n v="47.2"/>
    <n v="45.8"/>
    <n v="65.8"/>
    <n v="63.8"/>
    <n v="595"/>
    <n v="488"/>
    <n v="1"/>
    <n v="1"/>
    <n v="49000"/>
    <n v="0.1"/>
  </r>
  <r>
    <x v="5"/>
    <s v="ELSBAE0051BU"/>
    <s v="ELSBA051BU"/>
    <x v="1"/>
    <s v="ELSBAE0051"/>
    <s v="12SS ELS 02_SHORT CURVED_BUG"/>
    <s v="BU"/>
    <m/>
    <n v="7549"/>
    <n v="49000"/>
    <n v="49000"/>
    <n v="800"/>
    <s v="2013-06-17"/>
    <n v="800"/>
    <n v="39200000"/>
    <s v="2013-06-18"/>
    <n v="644"/>
    <m/>
    <n v="31556000"/>
    <s v="2013-06-23"/>
    <n v="145"/>
    <n v="7080500"/>
    <n v="18.100000000000001"/>
    <n v="18.100000000000001"/>
    <n v="22.5"/>
    <n v="22.4"/>
    <n v="156"/>
    <n v="499"/>
    <m/>
    <m/>
    <m/>
    <m/>
  </r>
  <r>
    <x v="5"/>
    <s v="ELSBAD3051GR"/>
    <s v="ELSBA051GR"/>
    <x v="0"/>
    <s v="ELSBAD3051"/>
    <s v="12SS ELS 02_SHORT CURVED_BL"/>
    <s v="GR"/>
    <m/>
    <n v="10500"/>
    <n v="49000"/>
    <n v="49000"/>
    <n v="1500"/>
    <s v="2012-08-10"/>
    <n v="1474"/>
    <n v="72226000"/>
    <s v="2012-08-10"/>
    <n v="1402"/>
    <n v="33"/>
    <n v="68698000"/>
    <s v="2012-08-11"/>
    <n v="1007"/>
    <n v="48473250"/>
    <n v="68.3"/>
    <n v="67.099999999999994"/>
    <n v="71.8"/>
    <n v="70.599999999999994"/>
    <n v="39"/>
    <n v="395"/>
    <n v="2"/>
    <n v="2"/>
    <n v="98000"/>
    <n v="0.1"/>
  </r>
  <r>
    <x v="5"/>
    <s v="ELSBAE0052BL"/>
    <s v="ELSBA052BL"/>
    <x v="1"/>
    <s v="ELSBAE0052"/>
    <s v="12SS ELS 04_SHORT CURVED_BL"/>
    <s v="BL"/>
    <m/>
    <n v="6638"/>
    <n v="49000"/>
    <n v="49000"/>
    <n v="921"/>
    <s v="2013-04-27"/>
    <n v="916"/>
    <n v="44884000"/>
    <s v="2013-05-01"/>
    <n v="906"/>
    <n v="-2"/>
    <n v="44394000"/>
    <s v="2013-05-02"/>
    <n v="779"/>
    <n v="38097500"/>
    <n v="85"/>
    <n v="84.9"/>
    <n v="86"/>
    <n v="85.8"/>
    <n v="12"/>
    <n v="127"/>
    <n v="2"/>
    <n v="2"/>
    <n v="98000"/>
    <n v="0.2"/>
  </r>
  <r>
    <x v="5"/>
    <s v="ELSBAE0052PP"/>
    <s v="ELSBA052PP"/>
    <x v="1"/>
    <s v="ELSBAE0052"/>
    <s v="12SS ELS 04_SHORT CURVED_BL"/>
    <s v="PP"/>
    <m/>
    <n v="6638"/>
    <n v="49000"/>
    <n v="49000"/>
    <n v="1559"/>
    <s v="2013-04-27"/>
    <n v="1557"/>
    <n v="76293000"/>
    <s v="2013-05-01"/>
    <n v="1527"/>
    <m/>
    <n v="74823000"/>
    <s v="2013-05-02"/>
    <n v="908"/>
    <n v="44443000"/>
    <n v="58.3"/>
    <n v="58.3"/>
    <n v="59.5"/>
    <n v="59.4"/>
    <n v="30"/>
    <n v="619"/>
    <n v="11"/>
    <n v="11"/>
    <n v="539000"/>
    <n v="0.7"/>
  </r>
  <r>
    <x v="5"/>
    <s v="ELSBAE0052YE"/>
    <s v="ELSBA052YE"/>
    <x v="1"/>
    <s v="ELSBAE0052"/>
    <s v="12SS ELS 04_SHORT CURVED_BL"/>
    <s v="YE"/>
    <m/>
    <n v="6638"/>
    <n v="49000"/>
    <n v="49000"/>
    <n v="1409"/>
    <s v="2013-04-30"/>
    <n v="1401"/>
    <n v="68649000"/>
    <s v="2013-05-01"/>
    <n v="1060"/>
    <n v="-5"/>
    <n v="51940000"/>
    <s v="2013-05-02"/>
    <n v="571"/>
    <n v="27930000"/>
    <n v="40.799999999999997"/>
    <n v="40.700000000000003"/>
    <n v="53.9"/>
    <n v="53.8"/>
    <n v="346"/>
    <n v="489"/>
    <n v="2"/>
    <n v="2"/>
    <n v="98000"/>
    <n v="0.1"/>
  </r>
  <r>
    <x v="5"/>
    <s v="ELSBAE0053BL"/>
    <s v="ELSBA053BL"/>
    <x v="1"/>
    <s v="ELSBAE0053"/>
    <s v="12SS ELS 04_SHORT CURVED_BL"/>
    <s v="BL"/>
    <m/>
    <n v="7621"/>
    <n v="49000"/>
    <n v="49000"/>
    <n v="744"/>
    <s v="2013-05-02"/>
    <n v="743"/>
    <n v="36407000"/>
    <s v="2013-05-02"/>
    <n v="727"/>
    <m/>
    <n v="35623000"/>
    <s v="2013-05-03"/>
    <n v="446"/>
    <n v="21805000"/>
    <n v="60"/>
    <n v="59.9"/>
    <n v="61.3"/>
    <n v="61.2"/>
    <n v="16"/>
    <n v="281"/>
    <n v="2"/>
    <n v="2"/>
    <n v="98000"/>
    <n v="0.3"/>
  </r>
  <r>
    <x v="5"/>
    <s v="ELSBAE0053BW"/>
    <s v="ELSBA053BW"/>
    <x v="1"/>
    <s v="ELSBAE0053"/>
    <s v="12SS ELS 04_SHORT CURVED_BL"/>
    <s v="BW"/>
    <m/>
    <n v="7621"/>
    <n v="49000"/>
    <n v="49000"/>
    <n v="867"/>
    <s v="2013-06-10"/>
    <n v="783"/>
    <n v="38367000"/>
    <s v="2013-06-11"/>
    <n v="605"/>
    <m/>
    <n v="29645000"/>
    <s v="2013-06-12"/>
    <n v="199"/>
    <n v="9726500"/>
    <n v="25.4"/>
    <n v="25.4"/>
    <n v="32.9"/>
    <n v="32.799999999999997"/>
    <n v="178"/>
    <n v="406"/>
    <n v="-1"/>
    <n v="-1"/>
    <n v="-49000"/>
    <n v="-0.1"/>
  </r>
  <r>
    <x v="5"/>
    <s v="ELSBAE0134BL"/>
    <s v="ELSBA134BL"/>
    <x v="1"/>
    <s v="ELSBAE0134"/>
    <s v="12SS ELS 01_SHORT CURVED_BL"/>
    <s v="BL"/>
    <m/>
    <n v="6617"/>
    <n v="49000"/>
    <n v="49000"/>
    <n v="700"/>
    <s v="2013-06-10"/>
    <n v="800"/>
    <n v="39200000"/>
    <s v="2013-06-11"/>
    <n v="546"/>
    <n v="1"/>
    <n v="26754000"/>
    <s v="2013-06-13"/>
    <n v="74"/>
    <n v="3626000"/>
    <n v="9.3000000000000007"/>
    <n v="9.3000000000000007"/>
    <n v="13.6"/>
    <n v="13.6"/>
    <n v="253"/>
    <n v="472"/>
    <m/>
    <m/>
    <m/>
    <m/>
  </r>
  <r>
    <x v="5"/>
    <s v="ELSBAE5306GR"/>
    <s v="ELSBA306GR"/>
    <x v="3"/>
    <s v="ELSBAE5306"/>
    <s v="13FW ELS 12_CURVED_GR"/>
    <s v="GR"/>
    <m/>
    <n v="7082"/>
    <n v="55000"/>
    <n v="55000"/>
    <n v="542"/>
    <s v="2013-10-23"/>
    <n v="542"/>
    <n v="29810000"/>
    <s v="2013-10-24"/>
    <n v="410"/>
    <m/>
    <n v="22550000"/>
    <s v="2013-10-25"/>
    <n v="57"/>
    <n v="3135000"/>
    <n v="10.5"/>
    <n v="10.5"/>
    <n v="13.9"/>
    <n v="13.9"/>
    <n v="132"/>
    <n v="353"/>
    <n v="-1"/>
    <n v="-1"/>
    <n v="-55000"/>
    <n v="-0.2"/>
  </r>
  <r>
    <x v="5"/>
    <s v="ELSBAE5306PK"/>
    <s v="ELSBA306PK"/>
    <x v="3"/>
    <s v="ELSBAE5306"/>
    <s v="13FW ELS 12_CURVED_GR"/>
    <s v="PK"/>
    <m/>
    <n v="7082"/>
    <n v="55000"/>
    <n v="55000"/>
    <n v="579"/>
    <s v="2013-10-23"/>
    <n v="579"/>
    <n v="31845000"/>
    <s v="2013-10-24"/>
    <n v="546"/>
    <m/>
    <n v="30030000"/>
    <s v="2013-10-25"/>
    <n v="182"/>
    <n v="10010000"/>
    <n v="31.4"/>
    <n v="31.4"/>
    <n v="33.299999999999997"/>
    <n v="33.299999999999997"/>
    <n v="33"/>
    <n v="364"/>
    <n v="5"/>
    <n v="5"/>
    <n v="275000"/>
    <n v="0.9"/>
  </r>
  <r>
    <x v="5"/>
    <s v="ELSBAE3307OR"/>
    <s v="ELSBA307OR"/>
    <x v="2"/>
    <s v="ELSBAE3307"/>
    <s v="13FW ELS 16_CURVED_OR"/>
    <s v="OR"/>
    <m/>
    <n v="8704"/>
    <n v="49000"/>
    <n v="49000"/>
    <n v="756"/>
    <s v="2013-10-16"/>
    <n v="755"/>
    <n v="36995000"/>
    <s v="2013-10-16"/>
    <n v="370"/>
    <m/>
    <n v="18130000"/>
    <s v="2013-10-19"/>
    <n v="55"/>
    <n v="2695000"/>
    <n v="7.3"/>
    <n v="7.3"/>
    <n v="14.9"/>
    <n v="14.9"/>
    <n v="385"/>
    <n v="315"/>
    <n v="4"/>
    <n v="4"/>
    <n v="196000"/>
    <n v="0.5"/>
  </r>
  <r>
    <x v="5"/>
    <s v="ELSBAE3311LI"/>
    <s v="ELSBA311LI"/>
    <x v="2"/>
    <s v="ELSBAE3311"/>
    <s v="13FW ELS 14_CURVED_LM"/>
    <s v="LI"/>
    <m/>
    <n v="7609"/>
    <n v="49000"/>
    <n v="49000"/>
    <n v="948"/>
    <s v="2013-09-13"/>
    <n v="945"/>
    <n v="46305000"/>
    <s v="2013-09-14"/>
    <n v="532"/>
    <n v="-14"/>
    <n v="26068000"/>
    <s v="2013-09-15"/>
    <n v="153"/>
    <n v="7487592"/>
    <n v="16.2"/>
    <n v="16.2"/>
    <n v="28.8"/>
    <n v="28.7"/>
    <n v="427"/>
    <n v="379"/>
    <n v="8"/>
    <n v="8"/>
    <n v="390432"/>
    <n v="0.8"/>
  </r>
  <r>
    <x v="5"/>
    <s v="ELSBAE3311PK"/>
    <s v="ELSBA311PK"/>
    <x v="2"/>
    <s v="ELSBAE3311"/>
    <s v="13FW ELS 14_CURVED_LM"/>
    <s v="PK"/>
    <m/>
    <n v="7609"/>
    <n v="49000"/>
    <n v="49000"/>
    <n v="2225"/>
    <s v="2013-09-25"/>
    <n v="1854"/>
    <n v="90846000"/>
    <s v="2013-09-25"/>
    <n v="968"/>
    <m/>
    <n v="47432000"/>
    <s v="2013-09-26"/>
    <n v="627"/>
    <n v="30674000"/>
    <n v="33.799999999999997"/>
    <n v="33.799999999999997"/>
    <n v="64.8"/>
    <n v="64.7"/>
    <n v="886"/>
    <n v="341"/>
    <n v="30"/>
    <n v="30"/>
    <n v="1445500"/>
    <n v="1.6"/>
  </r>
  <r>
    <x v="5"/>
    <s v="ELSBAE3312NY"/>
    <s v="ELSBA312NY"/>
    <x v="2"/>
    <s v="ELSBAE3312"/>
    <s v="13FW ELS 15_CURVED_NV"/>
    <s v="NY"/>
    <m/>
    <n v="7859"/>
    <n v="49000"/>
    <n v="49000"/>
    <n v="1134"/>
    <s v="2013-09-10"/>
    <n v="934"/>
    <n v="45766000"/>
    <s v="2013-09-10"/>
    <n v="409"/>
    <n v="-2"/>
    <n v="20041000"/>
    <s v="2013-09-11"/>
    <n v="60"/>
    <n v="2913932"/>
    <n v="6.4"/>
    <n v="6.4"/>
    <n v="14.7"/>
    <n v="14.5"/>
    <n v="527"/>
    <n v="349"/>
    <n v="6"/>
    <n v="6"/>
    <n v="294000"/>
    <n v="0.6"/>
  </r>
  <r>
    <x v="5"/>
    <s v="ELSBAE3341BK"/>
    <s v="ELSBA341BK"/>
    <x v="2"/>
    <s v="ELSBAE3341"/>
    <s v="13FW ELS 36_SNAP_BK"/>
    <s v="BK"/>
    <m/>
    <n v="12900"/>
    <n v="55000"/>
    <n v="55000"/>
    <n v="4020"/>
    <s v="2013-09-13"/>
    <n v="4018"/>
    <n v="220990000"/>
    <s v="2013-09-13"/>
    <n v="3156"/>
    <n v="5"/>
    <n v="173580000"/>
    <s v="2013-09-14"/>
    <n v="2602"/>
    <n v="142936000"/>
    <n v="64.8"/>
    <n v="64.7"/>
    <n v="82.4"/>
    <n v="82.3"/>
    <n v="857"/>
    <n v="554"/>
    <n v="135"/>
    <n v="135"/>
    <n v="7416200"/>
    <n v="3.4"/>
  </r>
  <r>
    <x v="5"/>
    <s v="ELSBAE3341RE"/>
    <s v="ELSBA341RE"/>
    <x v="2"/>
    <s v="ELSBAE3341"/>
    <s v="13FW ELS 36_SNAP_BK"/>
    <s v="RE"/>
    <m/>
    <n v="12900"/>
    <n v="55000"/>
    <n v="55000"/>
    <n v="2506"/>
    <s v="2013-09-13"/>
    <n v="2504"/>
    <n v="137720000"/>
    <s v="2013-09-13"/>
    <n v="2092"/>
    <n v="1"/>
    <n v="115060000"/>
    <s v="2013-09-14"/>
    <n v="1538"/>
    <n v="84529340"/>
    <n v="61.4"/>
    <n v="61.4"/>
    <n v="73.5"/>
    <n v="73.5"/>
    <n v="411"/>
    <n v="554"/>
    <n v="55"/>
    <n v="55"/>
    <n v="3014440"/>
    <n v="2.2000000000000002"/>
  </r>
  <r>
    <x v="5"/>
    <s v="ELSBAE3811LI"/>
    <s v="ELSBA811LI"/>
    <x v="2"/>
    <s v="ELSBAE3811"/>
    <s v="13FW ELS 14_CURVED_LM_KIDS"/>
    <s v="LI"/>
    <m/>
    <n v="7484"/>
    <n v="43000"/>
    <n v="43000"/>
    <n v="1274"/>
    <s v="2013-09-25"/>
    <n v="872"/>
    <n v="37496000"/>
    <s v="2013-09-25"/>
    <n v="496"/>
    <m/>
    <n v="21328000"/>
    <s v="2013-09-26"/>
    <n v="126"/>
    <n v="5359864"/>
    <n v="14.4"/>
    <n v="14.3"/>
    <n v="25.4"/>
    <n v="25.1"/>
    <n v="376"/>
    <n v="370"/>
    <n v="7"/>
    <n v="7"/>
    <n v="301000"/>
    <n v="0.8"/>
  </r>
  <r>
    <x v="5"/>
    <s v="ELSBAE3811PK"/>
    <s v="ELSBA811PK"/>
    <x v="2"/>
    <s v="ELSBAE3811"/>
    <s v="13FW ELS 14_CURVED_LM_KIDS"/>
    <s v="PK"/>
    <m/>
    <n v="7484"/>
    <n v="43000"/>
    <n v="43000"/>
    <n v="2554"/>
    <s v="2013-09-25"/>
    <n v="2825"/>
    <n v="121475000"/>
    <s v="2013-09-25"/>
    <n v="1198"/>
    <n v="2"/>
    <n v="51514000"/>
    <s v="2013-09-26"/>
    <n v="813"/>
    <n v="34863000"/>
    <n v="28.8"/>
    <n v="28.7"/>
    <n v="67.900000000000006"/>
    <n v="67.7"/>
    <n v="1625"/>
    <n v="385"/>
    <n v="29"/>
    <n v="29"/>
    <n v="1247000"/>
    <n v="1"/>
  </r>
  <r>
    <x v="5"/>
    <s v="ELSBAE3812NY"/>
    <s v="ELSBA812NY"/>
    <x v="2"/>
    <s v="ELSBAE3812"/>
    <s v="13FW ELS 15_CURVED_NV_KIDS"/>
    <s v="NY"/>
    <m/>
    <n v="7734"/>
    <n v="43000"/>
    <n v="43000"/>
    <n v="953"/>
    <s v="2013-09-13"/>
    <n v="950"/>
    <n v="40850000"/>
    <s v="2013-09-14"/>
    <n v="559"/>
    <m/>
    <n v="24037000"/>
    <s v="2013-09-15"/>
    <n v="118"/>
    <n v="5069872"/>
    <n v="12.4"/>
    <n v="12.4"/>
    <n v="21.1"/>
    <n v="21.1"/>
    <n v="391"/>
    <n v="441"/>
    <n v="1"/>
    <n v="1"/>
    <n v="41624"/>
    <n v="0.1"/>
  </r>
  <r>
    <x v="5"/>
    <s v="ELSBAE3841BK"/>
    <s v="ELSBA841BK"/>
    <x v="2"/>
    <s v="ELSBAE3841"/>
    <s v="13FW ELS 36_SNAP_BK_KIDS"/>
    <s v="BK"/>
    <m/>
    <n v="12900"/>
    <n v="53000"/>
    <n v="53000"/>
    <n v="4380"/>
    <s v="2013-09-26"/>
    <n v="4029"/>
    <n v="213537000"/>
    <s v="2013-09-27"/>
    <n v="2549"/>
    <n v="4"/>
    <n v="135097000"/>
    <s v="2013-09-28"/>
    <n v="2021"/>
    <n v="106870736"/>
    <n v="50.2"/>
    <n v="50"/>
    <n v="79.3"/>
    <n v="79.099999999999994"/>
    <n v="1476"/>
    <n v="528"/>
    <n v="142"/>
    <n v="142"/>
    <n v="7494412"/>
    <n v="3.5"/>
  </r>
  <r>
    <x v="5"/>
    <s v="ELSBAE3841RE"/>
    <s v="ELSBA841RE"/>
    <x v="2"/>
    <s v="ELSBAE3841"/>
    <s v="13FW ELS 36_SNAP_BK_KIDS"/>
    <s v="RE"/>
    <m/>
    <n v="12900"/>
    <n v="53000"/>
    <n v="53000"/>
    <n v="4250"/>
    <s v="2013-09-26"/>
    <n v="4001"/>
    <n v="212053000"/>
    <s v="2013-09-27"/>
    <n v="2069"/>
    <n v="2"/>
    <n v="109657000"/>
    <s v="2013-09-28"/>
    <n v="1618"/>
    <n v="85571220"/>
    <n v="40.4"/>
    <n v="40.4"/>
    <n v="78.2"/>
    <n v="78"/>
    <n v="1930"/>
    <n v="451"/>
    <n v="94"/>
    <n v="94"/>
    <n v="4925608"/>
    <n v="2.2999999999999998"/>
  </r>
  <r>
    <x v="5"/>
    <s v="ELSBED3101BK"/>
    <s v="ELSBE101BK"/>
    <x v="0"/>
    <s v="ELSBED3101"/>
    <s v="12FW ELS 04_BIG POM KNIT_BK"/>
    <s v="BK"/>
    <m/>
    <n v="5267"/>
    <n v="43000"/>
    <n v="30100"/>
    <n v="1000"/>
    <s v="2012-10-11"/>
    <n v="1000"/>
    <n v="43000000"/>
    <s v="2012-10-11"/>
    <n v="630"/>
    <n v="3"/>
    <n v="27090000"/>
    <s v="2012-10-12"/>
    <n v="421"/>
    <n v="17372000"/>
    <n v="42.1"/>
    <n v="40.4"/>
    <n v="66.8"/>
    <n v="64.099999999999994"/>
    <n v="367"/>
    <n v="209"/>
    <n v="5"/>
    <n v="5"/>
    <n v="141900"/>
    <n v="0.5"/>
  </r>
  <r>
    <x v="5"/>
    <s v="ELSBED3101BL"/>
    <s v="ELSBE101BL"/>
    <x v="0"/>
    <s v="ELSBED3101"/>
    <s v="12FW ELS 04_BIG POM KNIT_BK"/>
    <s v="BL"/>
    <m/>
    <n v="5267"/>
    <n v="43000"/>
    <n v="30100"/>
    <n v="500"/>
    <s v="2012-10-11"/>
    <n v="499"/>
    <n v="21457000"/>
    <s v="2012-10-11"/>
    <n v="447"/>
    <m/>
    <n v="19221000"/>
    <s v="2012-10-12"/>
    <n v="242"/>
    <n v="9537400"/>
    <n v="48.5"/>
    <n v="44.4"/>
    <n v="54.1"/>
    <n v="49.6"/>
    <n v="52"/>
    <n v="205"/>
    <n v="4"/>
    <n v="4"/>
    <n v="111800"/>
    <n v="0.8"/>
  </r>
  <r>
    <x v="5"/>
    <s v="ELSBED3101MT"/>
    <s v="ELSBE101MT"/>
    <x v="0"/>
    <s v="ELSBED3101"/>
    <s v="12FW ELS 04_BIG POM KNIT_BK"/>
    <s v="MT"/>
    <m/>
    <n v="5267"/>
    <n v="43000"/>
    <n v="30100"/>
    <n v="500"/>
    <s v="2012-10-11"/>
    <n v="500"/>
    <n v="21500000"/>
    <s v="2012-10-11"/>
    <n v="499"/>
    <m/>
    <n v="21457000"/>
    <s v="2012-10-12"/>
    <n v="303"/>
    <n v="12568900"/>
    <n v="60.6"/>
    <n v="58.5"/>
    <n v="60.7"/>
    <n v="58.6"/>
    <n v="1"/>
    <n v="196"/>
    <n v="5"/>
    <n v="5"/>
    <n v="150500"/>
    <n v="1"/>
  </r>
  <r>
    <x v="5"/>
    <s v="ELSBED3149BK"/>
    <s v="ELSBE149BK"/>
    <x v="0"/>
    <s v="ELSBED3149"/>
    <s v="12FW ELS 05 KNIT_BK"/>
    <s v="BK"/>
    <m/>
    <n v="5679"/>
    <n v="43000"/>
    <n v="43000"/>
    <n v="300"/>
    <s v="2012-10-30"/>
    <n v="300"/>
    <n v="12900000"/>
    <s v="2012-11-05"/>
    <n v="235"/>
    <n v="2"/>
    <n v="10105000"/>
    <s v="2012-11-07"/>
    <n v="223"/>
    <n v="9589000"/>
    <n v="74.3"/>
    <n v="74.3"/>
    <n v="94.9"/>
    <n v="94.9"/>
    <n v="63"/>
    <n v="12"/>
    <m/>
    <m/>
    <m/>
    <m/>
  </r>
  <r>
    <x v="5"/>
    <s v="ELSBEE5149BK"/>
    <s v="ELSBE149BK"/>
    <x v="3"/>
    <s v="ELSBEE5149"/>
    <s v="12FW ELS 05 KNIT_BK"/>
    <s v="BK"/>
    <m/>
    <n v="5613"/>
    <n v="43000"/>
    <n v="43000"/>
    <n v="700"/>
    <s v="2013-10-10"/>
    <n v="700"/>
    <n v="30100000"/>
    <s v="2013-10-17"/>
    <n v="699"/>
    <n v="1"/>
    <n v="30057000"/>
    <s v="2013-10-18"/>
    <n v="337"/>
    <n v="14491000"/>
    <n v="48.1"/>
    <n v="48.1"/>
    <n v="48.2"/>
    <n v="48.2"/>
    <m/>
    <n v="362"/>
    <n v="11"/>
    <n v="11"/>
    <n v="473000"/>
    <n v="1.6"/>
  </r>
  <r>
    <x v="5"/>
    <s v="ELSBEE5302GR"/>
    <s v="ELSBE302GR"/>
    <x v="3"/>
    <s v="ELSBEE5302"/>
    <s v="13FW ELS 08_2POM KNIT_GR"/>
    <s v="GR"/>
    <m/>
    <n v="5903"/>
    <n v="49000"/>
    <n v="49000"/>
    <n v="500"/>
    <s v="2013-10-22"/>
    <n v="500"/>
    <n v="24500000"/>
    <s v="2013-10-22"/>
    <n v="382"/>
    <m/>
    <n v="18718000"/>
    <s v="2013-10-23"/>
    <n v="65"/>
    <n v="3160500"/>
    <n v="13"/>
    <n v="12.9"/>
    <n v="17"/>
    <n v="16.899999999999999"/>
    <n v="118"/>
    <n v="317"/>
    <n v="1"/>
    <n v="1"/>
    <n v="49000"/>
    <n v="0.2"/>
  </r>
  <r>
    <x v="5"/>
    <s v="ELSBEE5303BL"/>
    <s v="ELSBE303BL"/>
    <x v="3"/>
    <s v="ELSBEE5303"/>
    <s v="13FW ELS 09_2POM KNIT_BL"/>
    <s v="BL"/>
    <m/>
    <n v="5903"/>
    <n v="49000"/>
    <n v="49000"/>
    <n v="500"/>
    <s v="2013-10-22"/>
    <n v="500"/>
    <n v="24500000"/>
    <s v="2013-10-22"/>
    <n v="361"/>
    <m/>
    <n v="17689000"/>
    <s v="2013-10-24"/>
    <n v="43"/>
    <n v="2107000"/>
    <n v="8.6"/>
    <n v="8.6"/>
    <n v="11.9"/>
    <n v="11.9"/>
    <n v="139"/>
    <n v="318"/>
    <n v="1"/>
    <n v="1"/>
    <n v="49000"/>
    <n v="0.2"/>
  </r>
  <r>
    <x v="5"/>
    <s v="ELSBEE5304BK"/>
    <s v="ELSBE304BK"/>
    <x v="3"/>
    <s v="ELSBEE5304"/>
    <s v="13FW ELS 29_MINI HORN_BK"/>
    <s v="BK"/>
    <m/>
    <n v="6243"/>
    <n v="39000"/>
    <n v="39000"/>
    <n v="500"/>
    <s v="2013-09-11"/>
    <n v="500"/>
    <n v="19500000"/>
    <s v="2013-09-14"/>
    <n v="500"/>
    <n v="-1"/>
    <n v="19500000"/>
    <s v="2013-09-15"/>
    <n v="361"/>
    <n v="14059500"/>
    <n v="72.2"/>
    <n v="72.099999999999994"/>
    <n v="72.2"/>
    <n v="72.099999999999994"/>
    <n v="1"/>
    <n v="139"/>
    <n v="11"/>
    <n v="11"/>
    <n v="429000"/>
    <n v="2.2000000000000002"/>
  </r>
  <r>
    <x v="5"/>
    <s v="ELSBEE5304GR"/>
    <s v="ELSBE304GR"/>
    <x v="3"/>
    <s v="ELSBEE5304"/>
    <s v="13FW ELS 29_MINI HORN_BK"/>
    <s v="GR"/>
    <m/>
    <n v="6243"/>
    <n v="39000"/>
    <n v="39000"/>
    <n v="500"/>
    <s v="2013-09-11"/>
    <n v="499"/>
    <n v="19461000"/>
    <s v="2013-09-14"/>
    <n v="499"/>
    <m/>
    <n v="19461000"/>
    <s v="2013-09-15"/>
    <n v="119"/>
    <n v="4621500"/>
    <n v="23.8"/>
    <n v="23.7"/>
    <n v="23.8"/>
    <n v="23.7"/>
    <m/>
    <n v="380"/>
    <n v="6"/>
    <n v="6"/>
    <n v="234000"/>
    <n v="1.2"/>
  </r>
  <r>
    <x v="5"/>
    <s v="ELSBEE5304PK"/>
    <s v="ELSBE304PK"/>
    <x v="3"/>
    <s v="ELSBEE5304"/>
    <s v="13FW ELS 29_MINI HORN_BK"/>
    <s v="PK"/>
    <m/>
    <n v="6243"/>
    <n v="39000"/>
    <n v="39000"/>
    <n v="500"/>
    <s v="2013-09-11"/>
    <n v="500"/>
    <n v="19500000"/>
    <s v="2013-09-14"/>
    <n v="500"/>
    <m/>
    <n v="19500000"/>
    <s v="2013-09-15"/>
    <n v="224"/>
    <n v="8736000"/>
    <n v="44.8"/>
    <n v="44.8"/>
    <n v="44.8"/>
    <n v="44.8"/>
    <m/>
    <n v="276"/>
    <n v="10"/>
    <n v="10"/>
    <n v="390000"/>
    <n v="2"/>
  </r>
  <r>
    <x v="5"/>
    <s v="ELSBEE5323BW"/>
    <s v="ELSBE323BW"/>
    <x v="3"/>
    <s v="ELSBEE5323"/>
    <s v="13FW ELS 45_HOOD_LEO"/>
    <s v="BW"/>
    <m/>
    <n v="8482"/>
    <n v="79000"/>
    <n v="79000"/>
    <n v="200"/>
    <s v="2013-10-10"/>
    <n v="200"/>
    <n v="15800000"/>
    <s v="2013-10-17"/>
    <n v="200"/>
    <m/>
    <n v="15800000"/>
    <s v="2013-10-18"/>
    <n v="180"/>
    <n v="14180500"/>
    <n v="90"/>
    <n v="89.8"/>
    <n v="90"/>
    <n v="89.8"/>
    <m/>
    <n v="20"/>
    <n v="3"/>
    <n v="3"/>
    <n v="237000"/>
    <n v="1.5"/>
  </r>
  <r>
    <x v="5"/>
    <s v="ELSBEE5336BK"/>
    <s v="ELSBE336BK"/>
    <x v="3"/>
    <s v="ELSBEE5336"/>
    <s v="13FW ELS 43_POMPOM-KNIT_BK"/>
    <s v="BK"/>
    <m/>
    <n v="4740"/>
    <n v="39000"/>
    <n v="39000"/>
    <n v="700"/>
    <s v="2013-09-26"/>
    <n v="700"/>
    <n v="27300000"/>
    <s v="2013-09-26"/>
    <n v="451"/>
    <m/>
    <n v="17589000"/>
    <s v="2013-09-28"/>
    <n v="98"/>
    <n v="3822000"/>
    <n v="14"/>
    <n v="14"/>
    <n v="21.7"/>
    <n v="21.7"/>
    <n v="249"/>
    <n v="353"/>
    <n v="5"/>
    <n v="5"/>
    <n v="195000"/>
    <n v="0.7"/>
  </r>
  <r>
    <x v="5"/>
    <s v="ELSBEE5337BL"/>
    <s v="ELSBE337BL"/>
    <x v="3"/>
    <s v="ELSBEE5337"/>
    <s v="13FW ELS 43_POMPOM-KNIT_BL"/>
    <s v="BL"/>
    <m/>
    <n v="4740"/>
    <n v="39000"/>
    <n v="39000"/>
    <n v="700"/>
    <s v="2013-09-26"/>
    <n v="698"/>
    <n v="27222000"/>
    <s v="2013-09-26"/>
    <n v="419"/>
    <m/>
    <n v="16341000"/>
    <s v="2013-09-28"/>
    <n v="76"/>
    <n v="2964000"/>
    <n v="10.9"/>
    <n v="10.9"/>
    <n v="18.100000000000001"/>
    <n v="18.100000000000001"/>
    <n v="279"/>
    <n v="343"/>
    <n v="3"/>
    <n v="3"/>
    <n v="117000"/>
    <n v="0.4"/>
  </r>
  <r>
    <x v="5"/>
    <s v="ELSBEE5338MT"/>
    <s v="ELSBE338MT"/>
    <x v="3"/>
    <s v="ELSBEE5338"/>
    <s v="13FW ELS 19_KNIT_MT"/>
    <s v="MT"/>
    <m/>
    <n v="6676"/>
    <n v="49000"/>
    <n v="49000"/>
    <n v="700"/>
    <s v="2013-11-14"/>
    <n v="700"/>
    <n v="34300000"/>
    <s v="2013-11-14"/>
    <n v="657"/>
    <m/>
    <n v="32193000"/>
    <s v="2013-11-15"/>
    <n v="183"/>
    <n v="8918000"/>
    <n v="26.1"/>
    <n v="26"/>
    <n v="27.9"/>
    <n v="27.7"/>
    <n v="43"/>
    <n v="474"/>
    <n v="4"/>
    <n v="4"/>
    <n v="196000"/>
    <n v="0.6"/>
  </r>
  <r>
    <x v="5"/>
    <s v="ELSBEE5339BL"/>
    <s v="ELSBE339BL"/>
    <x v="3"/>
    <s v="ELSBEE5339"/>
    <s v="13FW ELS 20_KNIT_BL"/>
    <s v="BL"/>
    <m/>
    <n v="5677"/>
    <n v="49000"/>
    <n v="49000"/>
    <n v="500"/>
    <s v="2013-11-14"/>
    <n v="500"/>
    <n v="24500000"/>
    <s v="2013-11-14"/>
    <n v="300"/>
    <m/>
    <n v="14700000"/>
    <s v="2013-11-20"/>
    <n v="32"/>
    <n v="1568000"/>
    <n v="6.4"/>
    <n v="6.4"/>
    <n v="10.7"/>
    <n v="10.7"/>
    <n v="200"/>
    <n v="268"/>
    <n v="3"/>
    <n v="3"/>
    <n v="147000"/>
    <n v="0.6"/>
  </r>
  <r>
    <x v="5"/>
    <s v="ELSBEE5802GR"/>
    <s v="ELSBE802GR"/>
    <x v="3"/>
    <s v="ELSBEE5802"/>
    <s v="13FW ELS 08_2POM KNIT_GR_KIDS"/>
    <s v="GR"/>
    <m/>
    <n v="5786"/>
    <n v="45000"/>
    <n v="45000"/>
    <n v="500"/>
    <s v="2013-10-22"/>
    <n v="500"/>
    <n v="22500000"/>
    <s v="2013-10-22"/>
    <n v="466"/>
    <m/>
    <n v="20970000"/>
    <s v="2013-10-23"/>
    <n v="129"/>
    <n v="5782500"/>
    <n v="25.8"/>
    <n v="25.7"/>
    <n v="27.7"/>
    <n v="27.6"/>
    <n v="34"/>
    <n v="337"/>
    <n v="2"/>
    <n v="2"/>
    <n v="67500"/>
    <n v="0.4"/>
  </r>
  <r>
    <x v="5"/>
    <s v="ELSBEE5803BL"/>
    <s v="ELSBE803BL"/>
    <x v="3"/>
    <s v="ELSBEE5803"/>
    <s v="13FW ELS 09_2POM KNIT_BL_KIDS"/>
    <s v="BL"/>
    <m/>
    <n v="5786"/>
    <n v="45000"/>
    <n v="45000"/>
    <n v="500"/>
    <s v="2013-10-22"/>
    <n v="500"/>
    <n v="22500000"/>
    <s v="2013-10-22"/>
    <n v="407"/>
    <m/>
    <n v="18315000"/>
    <s v="2013-10-23"/>
    <n v="86"/>
    <n v="3870000"/>
    <n v="17.2"/>
    <n v="17.2"/>
    <n v="21.1"/>
    <n v="21.1"/>
    <n v="93"/>
    <n v="321"/>
    <n v="2"/>
    <n v="2"/>
    <n v="90000"/>
    <n v="0.4"/>
  </r>
  <r>
    <x v="5"/>
    <s v="ELSBEE5804BK"/>
    <s v="ELSBE804BK"/>
    <x v="3"/>
    <s v="ELSBEE5804"/>
    <s v="13FW ELS 29_MINI HORN_BK"/>
    <s v="BK"/>
    <m/>
    <n v="6081"/>
    <n v="35000"/>
    <n v="35000"/>
    <n v="500"/>
    <s v="2013-10-22"/>
    <n v="500"/>
    <n v="17500000"/>
    <s v="2013-10-22"/>
    <n v="496"/>
    <n v="1"/>
    <n v="17360000"/>
    <s v="2013-10-23"/>
    <n v="144"/>
    <n v="4966500"/>
    <n v="28.8"/>
    <n v="28.4"/>
    <n v="29"/>
    <n v="28.6"/>
    <n v="3"/>
    <n v="352"/>
    <n v="1"/>
    <n v="1"/>
    <n v="35000"/>
    <n v="0.2"/>
  </r>
  <r>
    <x v="5"/>
    <s v="ELSBEE5804GR"/>
    <s v="ELSBE804GR"/>
    <x v="3"/>
    <s v="ELSBEE5804"/>
    <s v="13FW ELS 29_MINI HORN_BK"/>
    <s v="GR"/>
    <m/>
    <n v="6081"/>
    <n v="35000"/>
    <n v="35000"/>
    <n v="500"/>
    <s v="2013-10-22"/>
    <n v="500"/>
    <n v="17500000"/>
    <s v="2013-10-22"/>
    <n v="419"/>
    <m/>
    <n v="14665000"/>
    <s v="2013-10-23"/>
    <n v="91"/>
    <n v="3185000"/>
    <n v="18.2"/>
    <n v="18.2"/>
    <n v="21.7"/>
    <n v="21.7"/>
    <n v="81"/>
    <n v="328"/>
    <n v="3"/>
    <n v="3"/>
    <n v="105000"/>
    <n v="0.6"/>
  </r>
  <r>
    <x v="5"/>
    <s v="ELSBEE5804PK"/>
    <s v="ELSBE804PK"/>
    <x v="3"/>
    <s v="ELSBEE5804"/>
    <s v="13FW ELS 29_MINI HORN_BK"/>
    <s v="PK"/>
    <m/>
    <n v="6081"/>
    <n v="35000"/>
    <n v="35000"/>
    <n v="500"/>
    <s v="2013-10-22"/>
    <n v="500"/>
    <n v="17500000"/>
    <s v="2013-10-22"/>
    <n v="479"/>
    <m/>
    <n v="16765000"/>
    <s v="2013-10-26"/>
    <n v="133"/>
    <n v="4602500"/>
    <n v="26.6"/>
    <n v="26.3"/>
    <n v="27.8"/>
    <n v="27.5"/>
    <n v="21"/>
    <n v="346"/>
    <m/>
    <m/>
    <m/>
    <m/>
  </r>
  <r>
    <x v="5"/>
    <s v="ELSBEE5838MT"/>
    <s v="ELSBE838MT"/>
    <x v="3"/>
    <s v="ELSBEE5838"/>
    <s v="13FW ELS 19_KNIT_MT_KIDS"/>
    <s v="MT"/>
    <m/>
    <n v="6558"/>
    <n v="45000"/>
    <n v="45000"/>
    <n v="700"/>
    <s v="2013-11-14"/>
    <n v="700"/>
    <n v="31500000"/>
    <s v="2013-11-14"/>
    <n v="696"/>
    <m/>
    <n v="31320000"/>
    <s v="2013-11-15"/>
    <n v="265"/>
    <n v="11893000"/>
    <n v="37.9"/>
    <n v="37.799999999999997"/>
    <n v="38.1"/>
    <n v="38"/>
    <n v="4"/>
    <n v="431"/>
    <n v="9"/>
    <n v="9"/>
    <n v="382500"/>
    <n v="1.3"/>
  </r>
  <r>
    <x v="5"/>
    <s v="ELSBEE5839BL"/>
    <s v="ELSBE839BL"/>
    <x v="3"/>
    <s v="ELSBEE5839"/>
    <s v="13FW ELS 20_KNIT_BL_KIDS"/>
    <s v="BL"/>
    <m/>
    <n v="5560"/>
    <n v="45000"/>
    <n v="45000"/>
    <n v="500"/>
    <s v="2013-11-14"/>
    <n v="500"/>
    <n v="22500000"/>
    <s v="2013-11-14"/>
    <n v="365"/>
    <n v="3"/>
    <n v="16425000"/>
    <s v="2013-11-15"/>
    <n v="78"/>
    <n v="3501180"/>
    <n v="15.6"/>
    <n v="15.6"/>
    <n v="21.4"/>
    <n v="21.3"/>
    <n v="132"/>
    <n v="287"/>
    <n v="5"/>
    <n v="5"/>
    <n v="220680"/>
    <n v="1"/>
  </r>
  <r>
    <x v="6"/>
    <s v="ELSBPD3101BK"/>
    <s v="ELSBP101BK"/>
    <x v="0"/>
    <s v="ELSBPD3101"/>
    <s v="BACKPACK_01_BK"/>
    <s v="BK"/>
    <m/>
    <n v="24787"/>
    <n v="139000"/>
    <n v="139000"/>
    <n v="1000"/>
    <s v="2012-10-22"/>
    <n v="999"/>
    <n v="138861000"/>
    <s v="2012-10-22"/>
    <n v="998"/>
    <n v="-2"/>
    <n v="138722000"/>
    <s v="2012-10-23"/>
    <n v="997"/>
    <n v="137125630"/>
    <n v="99.8"/>
    <n v="98.8"/>
    <n v="99.9"/>
    <n v="98.8"/>
    <n v="3"/>
    <n v="1"/>
    <m/>
    <m/>
    <m/>
    <m/>
  </r>
  <r>
    <x v="6"/>
    <s v="ELSBPE0101BK"/>
    <s v="ELSBP101BK"/>
    <x v="1"/>
    <s v="ELSBPE0101"/>
    <s v="BACKPACK_01_BK"/>
    <s v="BK"/>
    <m/>
    <n v="25596"/>
    <n v="139000"/>
    <n v="139000"/>
    <n v="800"/>
    <s v="2013-04-16"/>
    <n v="800"/>
    <n v="111200000"/>
    <s v="2013-04-16"/>
    <n v="799"/>
    <n v="1"/>
    <n v="111061000"/>
    <s v="2013-04-17"/>
    <n v="781"/>
    <n v="107516500"/>
    <n v="97.6"/>
    <n v="96.7"/>
    <n v="97.7"/>
    <n v="96.8"/>
    <m/>
    <n v="18"/>
    <n v="-1"/>
    <n v="-1"/>
    <n v="-139000"/>
    <n v="-0.1"/>
  </r>
  <r>
    <x v="6"/>
    <s v="ELSBPE3101BK"/>
    <s v="ELSBP101BK"/>
    <x v="2"/>
    <s v="ELSBPE3101"/>
    <s v="BACKPACK_01_BK"/>
    <s v="BK"/>
    <m/>
    <n v="25700"/>
    <n v="139000"/>
    <n v="139000"/>
    <n v="1000"/>
    <s v="2013-08-22"/>
    <n v="1000"/>
    <n v="139000000"/>
    <s v="2013-08-22"/>
    <n v="1002"/>
    <n v="-2"/>
    <n v="139278000"/>
    <s v="2013-08-21"/>
    <n v="686"/>
    <n v="94465520"/>
    <n v="68.599999999999994"/>
    <n v="68"/>
    <n v="68.5"/>
    <n v="67.8"/>
    <m/>
    <n v="316"/>
    <n v="13"/>
    <n v="13"/>
    <n v="1802552"/>
    <n v="1.3"/>
  </r>
  <r>
    <x v="6"/>
    <s v="ELSBPF0101BK"/>
    <s v="ELSBP101BK"/>
    <x v="5"/>
    <s v="ELSBPF0101"/>
    <s v="BACKPACK_01_BK"/>
    <s v="BK"/>
    <m/>
    <n v="25700"/>
    <n v="139000"/>
    <n v="139000"/>
    <n v="500"/>
    <s v="2014-01-10"/>
    <n v="500"/>
    <n v="69500000"/>
    <s v="2014-01-09"/>
    <n v="297"/>
    <m/>
    <n v="41283000"/>
    <s v="2014-01-11"/>
    <n v="51"/>
    <n v="7089000"/>
    <n v="10.199999999999999"/>
    <n v="10.199999999999999"/>
    <n v="17.2"/>
    <n v="17.2"/>
    <n v="203"/>
    <n v="246"/>
    <n v="35"/>
    <n v="35"/>
    <n v="4865000"/>
    <n v="7"/>
  </r>
  <r>
    <x v="6"/>
    <s v="ELSBPD3102YE"/>
    <s v="ELSBP102YE"/>
    <x v="0"/>
    <s v="ELSBPD3102"/>
    <s v="BACKPACK_01_YE"/>
    <s v="YE"/>
    <m/>
    <n v="24444"/>
    <n v="139000"/>
    <n v="139000"/>
    <n v="1000"/>
    <s v="2012-10-22"/>
    <n v="999"/>
    <n v="138861000"/>
    <s v="2012-10-24"/>
    <n v="998"/>
    <n v="-2"/>
    <n v="138722000"/>
    <s v="2012-10-26"/>
    <n v="785"/>
    <n v="107266300"/>
    <n v="78.599999999999994"/>
    <n v="77.2"/>
    <n v="78.7"/>
    <n v="77.3"/>
    <n v="3"/>
    <n v="213"/>
    <n v="6"/>
    <n v="6"/>
    <n v="834000"/>
    <n v="0.6"/>
  </r>
  <r>
    <x v="6"/>
    <s v="ELSBPD3103BW"/>
    <s v="ELSBP103BW"/>
    <x v="0"/>
    <s v="ELSBPD3103"/>
    <s v="BACKPACK_01_BW"/>
    <s v="BW"/>
    <m/>
    <n v="25829"/>
    <n v="139000"/>
    <n v="139000"/>
    <n v="1000"/>
    <s v="2012-10-22"/>
    <n v="997"/>
    <n v="138583000"/>
    <s v="2012-10-22"/>
    <n v="997"/>
    <n v="-2"/>
    <n v="138583000"/>
    <s v="2012-10-23"/>
    <n v="892"/>
    <n v="121583300"/>
    <n v="89.5"/>
    <n v="87.7"/>
    <n v="89.5"/>
    <n v="87.7"/>
    <n v="2"/>
    <n v="105"/>
    <n v="1"/>
    <n v="1"/>
    <n v="139000"/>
    <n v="0.1"/>
  </r>
  <r>
    <x v="6"/>
    <s v="ELSBPE0103GR"/>
    <s v="ELSBP103GR"/>
    <x v="1"/>
    <s v="ELSBPE0103"/>
    <s v="13SS ELSTINKO BACKPACK_01_GR"/>
    <s v="GR"/>
    <m/>
    <n v="26920"/>
    <n v="139000"/>
    <n v="139000"/>
    <n v="500"/>
    <s v="2013-01-14"/>
    <n v="500"/>
    <n v="69500000"/>
    <s v="2013-01-15"/>
    <n v="499"/>
    <m/>
    <n v="69361000"/>
    <s v="2013-01-16"/>
    <n v="494"/>
    <n v="67470600"/>
    <n v="98.8"/>
    <n v="97.1"/>
    <n v="99"/>
    <n v="97.3"/>
    <n v="1"/>
    <n v="5"/>
    <m/>
    <m/>
    <m/>
    <m/>
  </r>
  <r>
    <x v="6"/>
    <s v="ELSBPE3103GR"/>
    <s v="ELSBP103GR"/>
    <x v="2"/>
    <s v="ELSBPE3103"/>
    <s v="13SS ELSTINKO BACKPACK_01_GR"/>
    <s v="GR"/>
    <m/>
    <n v="25700"/>
    <n v="139000"/>
    <n v="139000"/>
    <n v="500"/>
    <s v="2013-08-22"/>
    <n v="500"/>
    <n v="69500000"/>
    <s v="2013-08-22"/>
    <n v="499"/>
    <n v="1"/>
    <n v="69361000"/>
    <s v="2013-08-22"/>
    <n v="279"/>
    <n v="38701500"/>
    <n v="55.8"/>
    <n v="55.7"/>
    <n v="55.9"/>
    <n v="55.8"/>
    <m/>
    <n v="220"/>
    <n v="10"/>
    <n v="10"/>
    <n v="1390000"/>
    <n v="2"/>
  </r>
  <r>
    <x v="6"/>
    <s v="ELSBPD3104BK"/>
    <s v="ELSBP104BK"/>
    <x v="0"/>
    <s v="ELSBPD3104"/>
    <s v="BACKPACK_02_BK"/>
    <s v="BK"/>
    <m/>
    <n v="24126"/>
    <n v="99000"/>
    <n v="99000"/>
    <n v="1000"/>
    <s v="2012-10-22"/>
    <n v="998"/>
    <n v="98802000"/>
    <s v="2012-10-23"/>
    <n v="997"/>
    <n v="1"/>
    <n v="98703000"/>
    <s v="2012-10-24"/>
    <n v="989"/>
    <n v="91725000"/>
    <n v="99.1"/>
    <n v="92.8"/>
    <n v="99.2"/>
    <n v="92.9"/>
    <m/>
    <n v="8"/>
    <m/>
    <m/>
    <m/>
    <m/>
  </r>
  <r>
    <x v="6"/>
    <s v="ELSBPE0104BK"/>
    <s v="ELSBP104BK"/>
    <x v="1"/>
    <s v="ELSBPE0104"/>
    <s v="BACKPACK_02_BK"/>
    <s v="BK"/>
    <m/>
    <n v="24902"/>
    <n v="99000"/>
    <n v="99000"/>
    <n v="500"/>
    <s v="2013-04-16"/>
    <n v="500"/>
    <n v="49500000"/>
    <s v="2013-04-16"/>
    <n v="499"/>
    <m/>
    <n v="49401000"/>
    <s v="2013-04-17"/>
    <n v="485"/>
    <n v="47817000"/>
    <n v="97"/>
    <n v="96.6"/>
    <n v="97.2"/>
    <n v="96.8"/>
    <n v="1"/>
    <n v="14"/>
    <n v="1"/>
    <n v="1"/>
    <n v="99000"/>
    <n v="0.2"/>
  </r>
  <r>
    <x v="6"/>
    <s v="ELSBPE3104BK"/>
    <s v="ELSBP104BK"/>
    <x v="2"/>
    <s v="ELSBPE3104"/>
    <s v="BACKPACK_02_BK"/>
    <s v="BK"/>
    <m/>
    <n v="25000"/>
    <n v="99000"/>
    <n v="99000"/>
    <n v="500"/>
    <s v="2013-08-22"/>
    <n v="500"/>
    <n v="49500000"/>
    <s v="2013-08-22"/>
    <n v="498"/>
    <n v="-1"/>
    <n v="49302000"/>
    <s v="2013-08-23"/>
    <n v="382"/>
    <n v="37620000"/>
    <n v="76.400000000000006"/>
    <n v="76"/>
    <n v="76.7"/>
    <n v="76.3"/>
    <n v="3"/>
    <n v="116"/>
    <n v="8"/>
    <n v="8"/>
    <n v="792000"/>
    <n v="1.6"/>
  </r>
  <r>
    <x v="6"/>
    <s v="ELSBPF0104BK"/>
    <s v="ELSBP104BK"/>
    <x v="5"/>
    <s v="ELSBPF0104"/>
    <s v="BACKPACK_02_BK"/>
    <s v="BK"/>
    <m/>
    <n v="25000"/>
    <n v="99000"/>
    <n v="99000"/>
    <n v="800"/>
    <s v="2014-01-10"/>
    <n v="800"/>
    <n v="79200000"/>
    <s v="2014-01-09"/>
    <n v="350"/>
    <m/>
    <n v="34650000"/>
    <s v="2014-01-11"/>
    <n v="24"/>
    <n v="2376000"/>
    <n v="3"/>
    <n v="3"/>
    <n v="6.9"/>
    <n v="6.9"/>
    <n v="450"/>
    <n v="326"/>
    <n v="15"/>
    <n v="15"/>
    <n v="1485000"/>
    <n v="1.9"/>
  </r>
  <r>
    <x v="6"/>
    <s v="ELSBPD3105RE"/>
    <s v="ELSBP105RE"/>
    <x v="0"/>
    <s v="ELSBPD3105"/>
    <s v="BACKPACK_02_RD"/>
    <s v="RE"/>
    <m/>
    <n v="22662"/>
    <n v="99000"/>
    <n v="69300"/>
    <n v="1000"/>
    <s v="2012-10-22"/>
    <n v="995"/>
    <n v="98505000"/>
    <s v="2012-10-24"/>
    <n v="718"/>
    <n v="2"/>
    <n v="71082000"/>
    <s v="2012-10-26"/>
    <n v="626"/>
    <n v="59715300"/>
    <n v="62.9"/>
    <n v="60.6"/>
    <n v="87.2"/>
    <n v="84"/>
    <n v="275"/>
    <n v="92"/>
    <n v="6"/>
    <n v="6"/>
    <n v="415800"/>
    <n v="0.6"/>
  </r>
  <r>
    <x v="6"/>
    <s v="ELSBPD3106MT"/>
    <s v="ELSBP106MT"/>
    <x v="0"/>
    <s v="ELSBPD3106"/>
    <s v="BACKPACK_01_MT"/>
    <s v="MT"/>
    <m/>
    <n v="27548"/>
    <n v="139000"/>
    <n v="97300"/>
    <n v="1000"/>
    <s v="2012-10-22"/>
    <n v="998"/>
    <n v="138722000"/>
    <s v="2012-10-24"/>
    <n v="917"/>
    <n v="1"/>
    <n v="127463000"/>
    <s v="2012-10-25"/>
    <n v="868"/>
    <n v="118317200"/>
    <n v="87"/>
    <n v="85.3"/>
    <n v="94.7"/>
    <n v="92.8"/>
    <n v="80"/>
    <n v="49"/>
    <n v="5"/>
    <n v="5"/>
    <n v="486500"/>
    <n v="0.5"/>
  </r>
  <r>
    <x v="6"/>
    <s v="ELSBPD3107PP"/>
    <s v="ELSBP107PP"/>
    <x v="0"/>
    <s v="ELSBPD3107"/>
    <s v="BACKPACK_01_PP"/>
    <s v="PP"/>
    <m/>
    <n v="29937"/>
    <n v="139000"/>
    <n v="97300"/>
    <n v="1000"/>
    <s v="2012-10-22"/>
    <n v="1000"/>
    <n v="139000000"/>
    <s v="2012-10-23"/>
    <n v="483"/>
    <n v="3"/>
    <n v="67137000"/>
    <s v="2012-10-24"/>
    <n v="438"/>
    <n v="58890200"/>
    <n v="43.8"/>
    <n v="42.4"/>
    <n v="90.7"/>
    <n v="87.7"/>
    <n v="514"/>
    <n v="45"/>
    <n v="3"/>
    <n v="3"/>
    <n v="291900"/>
    <n v="0.3"/>
  </r>
  <r>
    <x v="6"/>
    <s v="ELSBPE0201RE"/>
    <s v="ELSBP201RE"/>
    <x v="1"/>
    <s v="ELSBPE0201"/>
    <s v="13SS ELS BACKPACK_04_RD"/>
    <s v="RE"/>
    <m/>
    <n v="32272"/>
    <n v="159000"/>
    <n v="159000"/>
    <n v="1000"/>
    <s v="2012-12-28"/>
    <n v="1000"/>
    <n v="159000000"/>
    <s v="2013-01-02"/>
    <n v="485"/>
    <m/>
    <n v="77115000"/>
    <s v="2013-01-05"/>
    <n v="163"/>
    <n v="24692700"/>
    <n v="16.3"/>
    <n v="15.5"/>
    <n v="33.6"/>
    <n v="32"/>
    <n v="515"/>
    <n v="322"/>
    <n v="3"/>
    <n v="3"/>
    <n v="397500"/>
    <n v="0.3"/>
  </r>
  <r>
    <x v="6"/>
    <s v="ELSBPE0202KH"/>
    <s v="ELSBP202KH"/>
    <x v="1"/>
    <s v="ELSBPE0202"/>
    <s v="13SS ELS BACKPACK_05_CAMO"/>
    <s v="KH"/>
    <m/>
    <n v="34272"/>
    <n v="159000"/>
    <n v="159000"/>
    <n v="1000"/>
    <s v="2012-12-28"/>
    <n v="1000"/>
    <n v="159000000"/>
    <s v="2013-01-02"/>
    <n v="464"/>
    <n v="1"/>
    <n v="73776000"/>
    <s v="2013-01-06"/>
    <n v="156"/>
    <n v="23754600"/>
    <n v="15.6"/>
    <n v="14.9"/>
    <n v="33.6"/>
    <n v="32.200000000000003"/>
    <n v="535"/>
    <n v="308"/>
    <n v="3"/>
    <n v="3"/>
    <n v="477000"/>
    <n v="0.3"/>
  </r>
  <r>
    <x v="6"/>
    <s v="ELSBPE0203BK"/>
    <s v="ELSBP203BK"/>
    <x v="1"/>
    <s v="ELSBPE0203"/>
    <s v="13SS ELS BACKPACK_04_BK"/>
    <s v="BK"/>
    <m/>
    <n v="32272"/>
    <n v="159000"/>
    <n v="159000"/>
    <n v="1000"/>
    <s v="2012-12-28"/>
    <n v="1000"/>
    <n v="159000000"/>
    <s v="2013-01-02"/>
    <n v="490"/>
    <n v="-1"/>
    <n v="77910000"/>
    <s v="2013-01-12"/>
    <n v="163"/>
    <n v="24851700"/>
    <n v="16.3"/>
    <n v="15.6"/>
    <n v="33.299999999999997"/>
    <n v="31.9"/>
    <n v="511"/>
    <n v="327"/>
    <n v="2"/>
    <n v="2"/>
    <n v="318000"/>
    <n v="0.2"/>
  </r>
  <r>
    <x v="6"/>
    <s v="ELSBPE0204PK"/>
    <s v="ELSBP204PK"/>
    <x v="1"/>
    <s v="ELSBPE0204"/>
    <s v="13SS ELS BACKPACK_10_PK"/>
    <s v="PK"/>
    <m/>
    <n v="28072"/>
    <n v="129000"/>
    <n v="129000"/>
    <n v="1000"/>
    <s v="2012-12-28"/>
    <n v="1000"/>
    <n v="129000000"/>
    <s v="2013-01-02"/>
    <n v="1000"/>
    <m/>
    <n v="129000000"/>
    <s v="2013-01-05"/>
    <n v="848"/>
    <n v="108114900"/>
    <n v="84.8"/>
    <n v="83.8"/>
    <n v="84.8"/>
    <n v="83.8"/>
    <m/>
    <n v="152"/>
    <n v="2"/>
    <n v="2"/>
    <n v="258000"/>
    <n v="0.2"/>
  </r>
  <r>
    <x v="6"/>
    <s v="ELSBPE3204PK"/>
    <s v="ELSBP204PK"/>
    <x v="2"/>
    <s v="ELSBPE3204"/>
    <s v="13SS ELS BACKPACK_10_PK"/>
    <s v="PK"/>
    <m/>
    <n v="27800"/>
    <n v="129000"/>
    <n v="129000"/>
    <n v="600"/>
    <s v="2013-10-02"/>
    <n v="600"/>
    <n v="77400000"/>
    <s v="2013-10-04"/>
    <n v="310"/>
    <n v="2"/>
    <n v="39990000"/>
    <s v="2013-10-05"/>
    <n v="102"/>
    <n v="13093500"/>
    <n v="17"/>
    <n v="16.899999999999999"/>
    <n v="32.9"/>
    <n v="32.700000000000003"/>
    <n v="288"/>
    <n v="208"/>
    <n v="6"/>
    <n v="6"/>
    <n v="774000"/>
    <n v="1"/>
  </r>
  <r>
    <x v="6"/>
    <s v="ELSBPE0205BW"/>
    <s v="ELSBP205BW"/>
    <x v="1"/>
    <s v="ELSBPE0205"/>
    <s v="13SS ELS BACKPACK_11_BR"/>
    <s v="BW"/>
    <m/>
    <n v="30072"/>
    <n v="129000"/>
    <n v="129000"/>
    <n v="1000"/>
    <s v="2012-12-28"/>
    <n v="1000"/>
    <n v="129000000"/>
    <s v="2013-01-02"/>
    <n v="978"/>
    <n v="2"/>
    <n v="126162000"/>
    <s v="2013-01-05"/>
    <n v="593"/>
    <n v="75594000"/>
    <n v="59.3"/>
    <n v="58.6"/>
    <n v="60.6"/>
    <n v="59.9"/>
    <n v="20"/>
    <n v="385"/>
    <n v="4"/>
    <n v="4"/>
    <n v="516000"/>
    <n v="0.4"/>
  </r>
  <r>
    <x v="6"/>
    <s v="ELSBPE3301BW"/>
    <s v="ELSBP301BW"/>
    <x v="2"/>
    <s v="ELSBPE3301"/>
    <s v="BACKPACK-01-LEO"/>
    <s v="BW"/>
    <m/>
    <n v="0"/>
    <n v="119000"/>
    <n v="119000"/>
    <n v="1500"/>
    <s v="2013-07-16"/>
    <n v="1500"/>
    <n v="178500000"/>
    <s v="2013-07-16"/>
    <n v="1277"/>
    <m/>
    <n v="151963000"/>
    <s v="2013-07-17"/>
    <n v="862"/>
    <n v="101919688"/>
    <n v="57.5"/>
    <n v="57.1"/>
    <n v="67.5"/>
    <n v="67.099999999999994"/>
    <n v="223"/>
    <n v="415"/>
    <n v="30"/>
    <n v="30"/>
    <n v="3550960"/>
    <n v="2"/>
  </r>
  <r>
    <x v="6"/>
    <s v="ELSBPF0301BW"/>
    <s v="ELSBP301BW"/>
    <x v="5"/>
    <s v="ELSBPF0301"/>
    <s v="BACKPACK-01-LEO"/>
    <s v="BW"/>
    <m/>
    <n v="25000"/>
    <n v="119000"/>
    <n v="119000"/>
    <n v="300"/>
    <s v="2014-01-10"/>
    <n v="300"/>
    <n v="35700000"/>
    <s v="2014-01-09"/>
    <n v="6"/>
    <m/>
    <n v="714000"/>
    <m/>
    <m/>
    <m/>
    <m/>
    <m/>
    <m/>
    <m/>
    <n v="294"/>
    <n v="6"/>
    <m/>
    <m/>
    <m/>
    <m/>
  </r>
  <r>
    <x v="6"/>
    <s v="ELSBPE0601BK"/>
    <s v="ELSBP601BK"/>
    <x v="1"/>
    <s v="ELSBPE0601"/>
    <s v="13SS ELSTINKO BACKPACK_01_NV_KIDS"/>
    <s v="BK"/>
    <m/>
    <n v="22802"/>
    <n v="109000"/>
    <n v="109000"/>
    <n v="500"/>
    <s v="2013-04-08"/>
    <n v="500"/>
    <n v="54500000"/>
    <s v="2013-04-09"/>
    <n v="500"/>
    <m/>
    <n v="54500000"/>
    <s v="2013-04-10"/>
    <n v="505"/>
    <n v="54772500"/>
    <n v="101"/>
    <n v="100.5"/>
    <n v="101"/>
    <n v="100.5"/>
    <m/>
    <n v="-5"/>
    <n v="5"/>
    <n v="5"/>
    <n v="545000"/>
    <n v="1"/>
  </r>
  <r>
    <x v="6"/>
    <s v="ELSBPE3601BK"/>
    <s v="ELSBP601BK"/>
    <x v="2"/>
    <s v="ELSBPE3601"/>
    <s v="13SS ELSTINKO BACKPACK_01_BK_KIDS"/>
    <s v="BK"/>
    <m/>
    <n v="22900"/>
    <n v="109000"/>
    <n v="109000"/>
    <n v="1700"/>
    <s v="2013-06-20"/>
    <n v="1690"/>
    <n v="184210000"/>
    <s v="2013-06-20"/>
    <n v="1699"/>
    <n v="-10"/>
    <n v="185191000"/>
    <s v="2013-06-21"/>
    <n v="1702"/>
    <n v="185001536"/>
    <n v="100.7"/>
    <n v="100.4"/>
    <n v="100.2"/>
    <n v="99.9"/>
    <n v="1"/>
    <n v="-3"/>
    <n v="-16"/>
    <n v="-16"/>
    <n v="-1744000"/>
    <n v="-0.9"/>
  </r>
  <r>
    <x v="6"/>
    <s v="ELSBPF0601BK"/>
    <s v="ELSBP601BK"/>
    <x v="5"/>
    <s v="ELSBPF0601"/>
    <s v="13SS ELSTINKO BACKPACK_01_BK_KIDS"/>
    <s v="BK"/>
    <m/>
    <n v="22900"/>
    <n v="109000"/>
    <n v="109000"/>
    <n v="1500"/>
    <s v="2014-01-10"/>
    <n v="1500"/>
    <n v="163500000"/>
    <s v="2014-01-09"/>
    <n v="891"/>
    <m/>
    <n v="97119000"/>
    <s v="2014-01-08"/>
    <n v="471"/>
    <n v="51175500"/>
    <n v="31.4"/>
    <n v="31.3"/>
    <n v="52.9"/>
    <n v="52.7"/>
    <n v="609"/>
    <n v="420"/>
    <n v="278"/>
    <n v="278"/>
    <n v="30138500"/>
    <n v="18.5"/>
  </r>
  <r>
    <x v="6"/>
    <s v="ELSBPE0601BL"/>
    <s v="ELSBP601BL"/>
    <x v="1"/>
    <s v="ELSBPE0601"/>
    <s v="13SS ELSTINKO BACKPACK_01_NV_KIDS"/>
    <s v="BL"/>
    <m/>
    <n v="22802"/>
    <n v="109000"/>
    <n v="109000"/>
    <n v="1500"/>
    <s v="2013-01-14"/>
    <n v="1499"/>
    <n v="163391000"/>
    <s v="2013-01-15"/>
    <n v="1500"/>
    <n v="-1"/>
    <n v="163500000"/>
    <s v="2013-01-16"/>
    <n v="1421"/>
    <n v="154416293"/>
    <n v="94.8"/>
    <n v="94.5"/>
    <n v="94.7"/>
    <n v="94.4"/>
    <m/>
    <n v="79"/>
    <n v="5"/>
    <n v="5"/>
    <n v="545000"/>
    <n v="0.3"/>
  </r>
  <r>
    <x v="6"/>
    <s v="ELSBPE3601BL"/>
    <s v="ELSBP601BL"/>
    <x v="2"/>
    <s v="ELSBPE3601"/>
    <s v="13SS ELSTINKO BACKPACK_01_BK_KIDS"/>
    <s v="BL"/>
    <m/>
    <n v="22900"/>
    <n v="109000"/>
    <n v="109000"/>
    <n v="1000"/>
    <s v="2013-06-20"/>
    <n v="1010"/>
    <n v="110090000"/>
    <s v="2013-06-20"/>
    <n v="999"/>
    <n v="11"/>
    <n v="108891000"/>
    <s v="2013-06-21"/>
    <n v="802"/>
    <n v="87132680"/>
    <n v="79.400000000000006"/>
    <n v="79.099999999999994"/>
    <n v="80.3"/>
    <n v="80"/>
    <m/>
    <n v="197"/>
    <n v="25"/>
    <n v="25"/>
    <n v="2721512"/>
    <n v="2.5"/>
  </r>
  <r>
    <x v="6"/>
    <s v="ELSBPF0601BL"/>
    <s v="ELSBP601BL"/>
    <x v="5"/>
    <s v="ELSBPF0601"/>
    <s v="13SS ELSTINKO BACKPACK_01_BK_KIDS"/>
    <s v="BL"/>
    <m/>
    <n v="22900"/>
    <n v="109000"/>
    <n v="109000"/>
    <n v="300"/>
    <s v="2014-01-10"/>
    <n v="300"/>
    <n v="32700000"/>
    <s v="2014-01-09"/>
    <n v="283"/>
    <m/>
    <n v="30847000"/>
    <s v="2014-01-11"/>
    <n v="64"/>
    <n v="6976000"/>
    <n v="21.3"/>
    <n v="21.3"/>
    <n v="22.6"/>
    <n v="22.6"/>
    <n v="17"/>
    <n v="219"/>
    <n v="41"/>
    <n v="41"/>
    <n v="4469000"/>
    <n v="13.7"/>
  </r>
  <r>
    <x v="6"/>
    <s v="ELSBPE0602YE"/>
    <s v="ELSBP602YE"/>
    <x v="1"/>
    <s v="ELSBPE0602"/>
    <s v="13SS ELSTINKO BACKPACK_01_YE_KIDS"/>
    <s v="YE"/>
    <m/>
    <n v="22807"/>
    <n v="109000"/>
    <n v="109000"/>
    <n v="1000"/>
    <s v="2013-01-14"/>
    <n v="998"/>
    <n v="108782000"/>
    <s v="2013-01-15"/>
    <n v="997"/>
    <n v="1"/>
    <n v="108673000"/>
    <s v="2013-01-16"/>
    <n v="891"/>
    <n v="96835600"/>
    <n v="89.3"/>
    <n v="89"/>
    <n v="89.4"/>
    <n v="89.1"/>
    <m/>
    <n v="106"/>
    <n v="5"/>
    <n v="5"/>
    <n v="545000"/>
    <n v="0.5"/>
  </r>
  <r>
    <x v="6"/>
    <s v="ELSBPE3602YE"/>
    <s v="ELSBP602YE"/>
    <x v="2"/>
    <s v="ELSBPE3602"/>
    <s v="13SS ELSTINKO BACKPACK_01_YE_KIDS"/>
    <s v="YE"/>
    <m/>
    <n v="22900"/>
    <n v="109000"/>
    <n v="109000"/>
    <n v="500"/>
    <s v="2013-08-22"/>
    <n v="500"/>
    <n v="54500000"/>
    <s v="2013-08-22"/>
    <n v="431"/>
    <n v="1"/>
    <n v="46979000"/>
    <s v="2013-08-23"/>
    <n v="163"/>
    <n v="17481012"/>
    <n v="32.6"/>
    <n v="32.1"/>
    <n v="37.799999999999997"/>
    <n v="37.200000000000003"/>
    <n v="68"/>
    <n v="268"/>
    <n v="15"/>
    <n v="15"/>
    <n v="1577012"/>
    <n v="3"/>
  </r>
  <r>
    <x v="6"/>
    <s v="ELSBPE0603GR"/>
    <s v="ELSBP603GR"/>
    <x v="1"/>
    <s v="ELSBPE0603"/>
    <s v="13SS ELSTINKO BACKPACK_01_PK_KIDS"/>
    <s v="GR"/>
    <m/>
    <n v="22802"/>
    <n v="109000"/>
    <n v="109000"/>
    <n v="500"/>
    <s v="2013-04-08"/>
    <n v="500"/>
    <n v="54500000"/>
    <s v="2013-04-09"/>
    <n v="497"/>
    <n v="3"/>
    <n v="54173000"/>
    <s v="2013-04-10"/>
    <n v="475"/>
    <n v="51557000"/>
    <n v="95"/>
    <n v="94.6"/>
    <n v="95.6"/>
    <n v="95.2"/>
    <m/>
    <n v="22"/>
    <n v="4"/>
    <n v="4"/>
    <n v="436000"/>
    <n v="0.8"/>
  </r>
  <r>
    <x v="6"/>
    <s v="ELSBPE3603GR"/>
    <s v="ELSBP603GR"/>
    <x v="2"/>
    <s v="ELSBPE3603"/>
    <s v="13SS ELSTINKO BACKPACK_01_PK_KIDS"/>
    <s v="GR"/>
    <m/>
    <n v="22900"/>
    <n v="109000"/>
    <n v="109000"/>
    <n v="500"/>
    <s v="2013-08-22"/>
    <n v="500"/>
    <n v="54500000"/>
    <s v="2013-08-22"/>
    <n v="500"/>
    <n v="-1"/>
    <n v="54500000"/>
    <s v="2013-08-23"/>
    <n v="364"/>
    <n v="39655536"/>
    <n v="72.8"/>
    <n v="72.8"/>
    <n v="72.8"/>
    <n v="72.8"/>
    <n v="1"/>
    <n v="136"/>
    <n v="8"/>
    <n v="8"/>
    <n v="872000"/>
    <n v="1.6"/>
  </r>
  <r>
    <x v="6"/>
    <s v="ELSBPF0603GR"/>
    <s v="ELSBP603GR"/>
    <x v="5"/>
    <s v="ELSBPF0603"/>
    <s v="13SS ELSTINKO BACKPACK_01_GR_KIDS"/>
    <s v="GR"/>
    <m/>
    <n v="22900"/>
    <n v="109000"/>
    <n v="109000"/>
    <n v="300"/>
    <s v="2014-01-10"/>
    <n v="300"/>
    <n v="32700000"/>
    <s v="2014-01-09"/>
    <n v="296"/>
    <m/>
    <n v="32264000"/>
    <s v="2014-01-11"/>
    <n v="49"/>
    <n v="5232000"/>
    <n v="16.3"/>
    <n v="16"/>
    <n v="16.600000000000001"/>
    <n v="16.2"/>
    <n v="4"/>
    <n v="247"/>
    <n v="36"/>
    <n v="36"/>
    <n v="3815000"/>
    <n v="12"/>
  </r>
  <r>
    <x v="6"/>
    <s v="ELSBPE0603PK"/>
    <s v="ELSBP603PK"/>
    <x v="1"/>
    <s v="ELSBPE0603"/>
    <s v="13SS ELSTINKO BACKPACK_01_PK_KIDS"/>
    <s v="PK"/>
    <m/>
    <n v="22802"/>
    <n v="109000"/>
    <n v="109000"/>
    <n v="1000"/>
    <s v="2013-01-14"/>
    <n v="1000"/>
    <n v="109000000"/>
    <s v="2013-01-15"/>
    <n v="1002"/>
    <n v="-2"/>
    <n v="109218000"/>
    <s v="2013-01-16"/>
    <n v="992"/>
    <n v="107724700"/>
    <n v="99.2"/>
    <n v="98.8"/>
    <n v="99"/>
    <n v="98.6"/>
    <m/>
    <n v="10"/>
    <n v="-1"/>
    <n v="-1"/>
    <n v="-109000"/>
    <n v="-0.1"/>
  </r>
  <r>
    <x v="6"/>
    <s v="ELSBPE3603PK"/>
    <s v="ELSBP603PK"/>
    <x v="2"/>
    <s v="ELSBPE3603"/>
    <s v="13SS ELSTINKO BACKPACK_01_PK_KIDS"/>
    <s v="PK"/>
    <m/>
    <n v="22900"/>
    <n v="109000"/>
    <n v="109000"/>
    <n v="1500"/>
    <s v="2013-06-20"/>
    <n v="1500"/>
    <n v="163500000"/>
    <s v="2013-06-20"/>
    <n v="1499"/>
    <m/>
    <n v="163391000"/>
    <s v="2013-06-21"/>
    <n v="1271"/>
    <n v="137934120"/>
    <n v="84.7"/>
    <n v="84.4"/>
    <n v="84.8"/>
    <n v="84.4"/>
    <n v="1"/>
    <n v="228"/>
    <n v="26"/>
    <n v="26"/>
    <n v="2776012"/>
    <n v="1.7"/>
  </r>
  <r>
    <x v="6"/>
    <s v="ELSBPF0603PK"/>
    <s v="ELSBP603PK"/>
    <x v="5"/>
    <s v="ELSBPF0603"/>
    <s v="13SS ELSTINKO BACKPACK_01_GR_KIDS"/>
    <s v="PK"/>
    <m/>
    <n v="22900"/>
    <n v="109000"/>
    <n v="109000"/>
    <n v="700"/>
    <s v="2014-01-10"/>
    <n v="700"/>
    <n v="76300000"/>
    <s v="2014-01-09"/>
    <n v="330"/>
    <m/>
    <n v="35970000"/>
    <s v="2014-01-11"/>
    <n v="104"/>
    <n v="11336000"/>
    <n v="14.9"/>
    <n v="14.9"/>
    <n v="31.5"/>
    <n v="31.5"/>
    <n v="370"/>
    <n v="226"/>
    <n v="72"/>
    <n v="72"/>
    <n v="7848000"/>
    <n v="10.3"/>
  </r>
  <r>
    <x v="6"/>
    <s v="ELSBPE0604BK"/>
    <s v="ELSBP604BK"/>
    <x v="1"/>
    <s v="ELSBPE0604"/>
    <s v="13SS ELSTINKO BACKPACK_02_BK_TOD"/>
    <s v="BK"/>
    <m/>
    <n v="18921"/>
    <n v="89000"/>
    <n v="89000"/>
    <n v="1000"/>
    <s v="2012-12-28"/>
    <n v="999"/>
    <n v="88911000"/>
    <s v="2013-01-02"/>
    <n v="997"/>
    <n v="1"/>
    <n v="88733000"/>
    <s v="2013-01-05"/>
    <n v="904"/>
    <n v="79441400"/>
    <n v="90.5"/>
    <n v="89.3"/>
    <n v="90.7"/>
    <n v="89.5"/>
    <n v="1"/>
    <n v="93"/>
    <n v="3"/>
    <n v="3"/>
    <n v="267000"/>
    <n v="0.3"/>
  </r>
  <r>
    <x v="6"/>
    <s v="ELSBPE3604BK"/>
    <s v="ELSBP604BK"/>
    <x v="2"/>
    <s v="ELSBPE3604"/>
    <s v="13SS ELSTINKO BACKPACK_02_BK_TOD"/>
    <s v="BK"/>
    <m/>
    <n v="19000"/>
    <n v="89000"/>
    <n v="89000"/>
    <n v="500"/>
    <s v="2013-08-22"/>
    <n v="500"/>
    <n v="44500000"/>
    <s v="2013-08-22"/>
    <n v="500"/>
    <m/>
    <n v="44500000"/>
    <s v="2013-08-23"/>
    <n v="291"/>
    <n v="25879064"/>
    <n v="58.2"/>
    <n v="58.2"/>
    <n v="58.2"/>
    <n v="58.2"/>
    <m/>
    <n v="209"/>
    <n v="9"/>
    <n v="9"/>
    <n v="798152"/>
    <n v="1.8"/>
  </r>
  <r>
    <x v="6"/>
    <s v="ELSBPF0604BK"/>
    <s v="ELSBP604BK"/>
    <x v="5"/>
    <s v="ELSBPF0604"/>
    <s v="13SS ELSTINKO BACKPACK_02_BK_TOD"/>
    <s v="BK"/>
    <m/>
    <n v="19000"/>
    <n v="89000"/>
    <n v="89000"/>
    <n v="500"/>
    <s v="2014-01-10"/>
    <n v="500"/>
    <n v="44500000"/>
    <s v="2014-01-09"/>
    <n v="172"/>
    <m/>
    <n v="15308000"/>
    <s v="2014-01-11"/>
    <n v="9"/>
    <n v="801000"/>
    <n v="1.8"/>
    <n v="1.8"/>
    <n v="5.2"/>
    <n v="5.2"/>
    <n v="328"/>
    <n v="163"/>
    <n v="7"/>
    <n v="7"/>
    <n v="623000"/>
    <n v="1.4"/>
  </r>
  <r>
    <x v="6"/>
    <s v="ELSBPE0611BK"/>
    <s v="ELSBP611BK"/>
    <x v="1"/>
    <s v="ELSBPE0611"/>
    <s v="13SS ELSTINKO BACKPACK_01_PK_TOD"/>
    <s v="BK"/>
    <m/>
    <n v="18262"/>
    <n v="99000"/>
    <n v="99000"/>
    <n v="500"/>
    <s v="2013-04-08"/>
    <n v="498"/>
    <n v="49302000"/>
    <s v="2013-04-09"/>
    <n v="498"/>
    <n v="-1"/>
    <n v="49302000"/>
    <s v="2013-04-10"/>
    <n v="456"/>
    <n v="44995500"/>
    <n v="91.6"/>
    <n v="91.3"/>
    <n v="91.6"/>
    <n v="91.3"/>
    <n v="1"/>
    <n v="42"/>
    <m/>
    <m/>
    <m/>
    <m/>
  </r>
  <r>
    <x v="6"/>
    <s v="ELSBPE3611BK"/>
    <s v="ELSBP611BK"/>
    <x v="2"/>
    <s v="ELSBPE3611"/>
    <s v="13SS ELSTINKO BACKPACK_01_BK_TOD"/>
    <s v="BK"/>
    <m/>
    <n v="20000"/>
    <n v="99000"/>
    <n v="99000"/>
    <n v="500"/>
    <s v="2013-06-20"/>
    <n v="500"/>
    <n v="49500000"/>
    <s v="2013-06-20"/>
    <n v="499"/>
    <m/>
    <n v="49401000"/>
    <s v="2013-06-21"/>
    <n v="438"/>
    <n v="43292500"/>
    <n v="87.6"/>
    <n v="87.5"/>
    <n v="87.8"/>
    <n v="87.6"/>
    <n v="1"/>
    <n v="61"/>
    <n v="1"/>
    <n v="1"/>
    <n v="99000"/>
    <n v="0.2"/>
  </r>
  <r>
    <x v="6"/>
    <s v="ELSBPF0611BK"/>
    <s v="ELSBP611BK"/>
    <x v="5"/>
    <s v="ELSBPF0611"/>
    <s v="13SS ELSTINKO BACKPACK_01_BK_TOD"/>
    <s v="BK"/>
    <m/>
    <n v="20000"/>
    <n v="99000"/>
    <n v="99000"/>
    <n v="1000"/>
    <s v="2014-01-10"/>
    <n v="1000"/>
    <n v="99000000"/>
    <s v="2014-01-09"/>
    <n v="330"/>
    <m/>
    <n v="32670000"/>
    <s v="2014-01-11"/>
    <n v="15"/>
    <n v="1485000"/>
    <n v="1.5"/>
    <n v="1.5"/>
    <n v="4.5"/>
    <n v="4.5"/>
    <n v="670"/>
    <n v="315"/>
    <n v="10"/>
    <n v="10"/>
    <n v="990000"/>
    <n v="1"/>
  </r>
  <r>
    <x v="6"/>
    <s v="ELSBPE0611BL"/>
    <s v="ELSBP611BL"/>
    <x v="1"/>
    <s v="ELSBPE0611"/>
    <s v="13SS ELSTINKO BACKPACK_01_PK_TOD"/>
    <s v="BL"/>
    <m/>
    <n v="18262"/>
    <n v="99000"/>
    <n v="99000"/>
    <n v="500"/>
    <s v="2013-04-08"/>
    <n v="499"/>
    <n v="49401000"/>
    <s v="2013-04-09"/>
    <n v="499"/>
    <m/>
    <n v="49401000"/>
    <s v="2013-04-10"/>
    <n v="445"/>
    <n v="43857000"/>
    <n v="89.2"/>
    <n v="88.8"/>
    <n v="89.2"/>
    <n v="88.8"/>
    <m/>
    <n v="54"/>
    <n v="-3"/>
    <n v="-3"/>
    <n v="-297000"/>
    <n v="-0.6"/>
  </r>
  <r>
    <x v="6"/>
    <s v="ELSBPE3611BL"/>
    <s v="ELSBP611BL"/>
    <x v="2"/>
    <s v="ELSBPE3611"/>
    <s v="13SS ELSTINKO BACKPACK_01_BK_TOD"/>
    <s v="BL"/>
    <m/>
    <n v="20000"/>
    <n v="99000"/>
    <n v="99000"/>
    <n v="500"/>
    <s v="2013-06-20"/>
    <n v="500"/>
    <n v="49500000"/>
    <s v="2013-06-20"/>
    <n v="498"/>
    <n v="1"/>
    <n v="49302000"/>
    <s v="2013-06-21"/>
    <n v="356"/>
    <n v="35239000"/>
    <n v="71.2"/>
    <n v="71.2"/>
    <n v="71.5"/>
    <n v="71.5"/>
    <n v="1"/>
    <n v="142"/>
    <n v="4"/>
    <n v="4"/>
    <n v="396000"/>
    <n v="0.8"/>
  </r>
  <r>
    <x v="6"/>
    <s v="ELSBPF0611BL"/>
    <s v="ELSBP611BL"/>
    <x v="5"/>
    <s v="ELSBPF0611"/>
    <s v="13SS ELSTINKO BACKPACK_01_BK_TOD"/>
    <s v="BL"/>
    <m/>
    <n v="20000"/>
    <n v="99000"/>
    <n v="99000"/>
    <n v="300"/>
    <s v="2014-01-10"/>
    <n v="300"/>
    <n v="29700000"/>
    <s v="2014-01-09"/>
    <n v="274"/>
    <m/>
    <n v="27126000"/>
    <s v="2014-01-11"/>
    <n v="10"/>
    <n v="990000"/>
    <n v="3.3"/>
    <n v="3.3"/>
    <n v="3.6"/>
    <n v="3.6"/>
    <n v="26"/>
    <n v="264"/>
    <n v="6"/>
    <n v="6"/>
    <n v="594000"/>
    <n v="2"/>
  </r>
  <r>
    <x v="6"/>
    <s v="ELSBPE0611PK"/>
    <s v="ELSBP611PK"/>
    <x v="1"/>
    <s v="ELSBPE0611"/>
    <s v="13SS ELSTINKO BACKPACK_01_PK_TOD"/>
    <s v="PK"/>
    <m/>
    <n v="18262"/>
    <n v="99000"/>
    <n v="99000"/>
    <n v="500"/>
    <s v="2013-01-14"/>
    <n v="500"/>
    <n v="49500000"/>
    <s v="2013-01-15"/>
    <n v="495"/>
    <n v="1"/>
    <n v="49005000"/>
    <s v="2013-01-16"/>
    <n v="486"/>
    <n v="47886300"/>
    <n v="97.2"/>
    <n v="96.7"/>
    <n v="98.2"/>
    <n v="97.7"/>
    <n v="4"/>
    <n v="9"/>
    <m/>
    <m/>
    <m/>
    <m/>
  </r>
  <r>
    <x v="6"/>
    <s v="ELSBPE3611PK"/>
    <s v="ELSBP611PK"/>
    <x v="2"/>
    <s v="ELSBPE3611"/>
    <s v="13SS ELSTINKO BACKPACK_01_BK_TOD"/>
    <s v="PK"/>
    <m/>
    <n v="20000"/>
    <n v="99000"/>
    <n v="99000"/>
    <n v="500"/>
    <s v="2013-08-22"/>
    <n v="500"/>
    <n v="49500000"/>
    <s v="2013-08-22"/>
    <n v="496"/>
    <m/>
    <n v="49104000"/>
    <s v="2013-08-23"/>
    <n v="302"/>
    <n v="29769496"/>
    <n v="60.4"/>
    <n v="60.1"/>
    <n v="60.9"/>
    <n v="60.6"/>
    <n v="4"/>
    <n v="194"/>
    <n v="2"/>
    <n v="2"/>
    <n v="198000"/>
    <n v="0.4"/>
  </r>
  <r>
    <x v="6"/>
    <s v="ELSBPF0611PK"/>
    <s v="ELSBP611PK"/>
    <x v="5"/>
    <s v="ELSBPF0611"/>
    <s v="13SS ELSTINKO BACKPACK_01_BK_TOD"/>
    <s v="PK"/>
    <m/>
    <n v="20000"/>
    <n v="99000"/>
    <n v="99000"/>
    <n v="700"/>
    <s v="2014-01-10"/>
    <n v="700"/>
    <n v="69300000"/>
    <s v="2014-01-09"/>
    <n v="324"/>
    <m/>
    <n v="32076000"/>
    <s v="2014-01-11"/>
    <n v="13"/>
    <n v="1287000"/>
    <n v="1.9"/>
    <n v="1.9"/>
    <n v="4"/>
    <n v="4"/>
    <n v="376"/>
    <n v="311"/>
    <n v="8"/>
    <n v="8"/>
    <n v="792000"/>
    <n v="1.1000000000000001"/>
  </r>
  <r>
    <x v="6"/>
    <s v="ELSBPE0612YE"/>
    <s v="ELSBP612YE"/>
    <x v="1"/>
    <s v="ELSBPE0612"/>
    <s v="13SS ELSTINKO BACKPACK_01_YE_TOD"/>
    <s v="YE"/>
    <m/>
    <n v="19902"/>
    <n v="99000"/>
    <n v="99000"/>
    <n v="500"/>
    <s v="2013-04-08"/>
    <n v="496"/>
    <n v="49104000"/>
    <s v="2013-04-09"/>
    <n v="498"/>
    <n v="-2"/>
    <n v="49302000"/>
    <s v="2013-04-10"/>
    <n v="341"/>
    <n v="33511500"/>
    <n v="68.8"/>
    <n v="68.2"/>
    <n v="68.5"/>
    <n v="68"/>
    <m/>
    <n v="157"/>
    <m/>
    <m/>
    <m/>
    <m/>
  </r>
  <r>
    <x v="6"/>
    <s v="ELSBPF0612YE"/>
    <s v="ELSBP612YE"/>
    <x v="5"/>
    <s v="ELSBPF0612"/>
    <s v="13SS ELSTINKO BACKPACK_01_YE_TOD"/>
    <s v="YE"/>
    <m/>
    <n v="20000"/>
    <n v="99000"/>
    <n v="99000"/>
    <n v="300"/>
    <s v="2014-01-10"/>
    <n v="300"/>
    <n v="29700000"/>
    <s v="2014-01-09"/>
    <n v="273"/>
    <m/>
    <n v="27027000"/>
    <s v="2014-01-11"/>
    <n v="8"/>
    <n v="792000"/>
    <n v="2.7"/>
    <n v="2.7"/>
    <n v="2.9"/>
    <n v="2.9"/>
    <n v="27"/>
    <n v="265"/>
    <n v="5"/>
    <n v="5"/>
    <n v="495000"/>
    <n v="1.7"/>
  </r>
  <r>
    <x v="6"/>
    <s v="ELSBPE0613GR"/>
    <s v="ELSBP613GR"/>
    <x v="1"/>
    <s v="ELSBPE0613"/>
    <s v="13SS ELSTINKO BACKPACK_01_GR_TOD"/>
    <s v="GR"/>
    <m/>
    <n v="20815"/>
    <n v="99000"/>
    <n v="99000"/>
    <n v="1000"/>
    <s v="2013-01-14"/>
    <n v="997"/>
    <n v="98703000"/>
    <s v="2013-01-15"/>
    <n v="996"/>
    <m/>
    <n v="98604000"/>
    <s v="2013-01-16"/>
    <n v="939"/>
    <n v="92456100"/>
    <n v="94.2"/>
    <n v="93.7"/>
    <n v="94.3"/>
    <n v="93.8"/>
    <n v="1"/>
    <n v="57"/>
    <n v="-1"/>
    <n v="-1"/>
    <n v="-99000"/>
    <n v="-0.1"/>
  </r>
  <r>
    <x v="6"/>
    <s v="ELSBPE3613GR"/>
    <s v="ELSBP613GR"/>
    <x v="2"/>
    <s v="ELSBPE3613"/>
    <s v="13SS ELSTINKO BACKPACK_01_GR_TOD"/>
    <s v="GR"/>
    <m/>
    <n v="20900"/>
    <n v="99000"/>
    <n v="99000"/>
    <n v="500"/>
    <s v="2013-06-20"/>
    <n v="500"/>
    <n v="49500000"/>
    <s v="2013-06-20"/>
    <n v="494"/>
    <n v="6"/>
    <n v="48906000"/>
    <s v="2013-06-21"/>
    <n v="416"/>
    <n v="41179000"/>
    <n v="83.2"/>
    <n v="83.2"/>
    <n v="84.2"/>
    <n v="84.2"/>
    <m/>
    <n v="78"/>
    <n v="4"/>
    <n v="4"/>
    <n v="396000"/>
    <n v="0.8"/>
  </r>
  <r>
    <x v="6"/>
    <s v="ELSBPF0613GR"/>
    <s v="ELSBP613GR"/>
    <x v="5"/>
    <s v="ELSBPF0613"/>
    <s v="13SS ELSTINKO BACKPACK_01_GR_TOD"/>
    <s v="GR"/>
    <m/>
    <n v="20000"/>
    <n v="99000"/>
    <n v="99000"/>
    <n v="700"/>
    <s v="2014-01-10"/>
    <n v="700"/>
    <n v="69300000"/>
    <s v="2014-01-09"/>
    <n v="326"/>
    <m/>
    <n v="32274000"/>
    <s v="2014-01-11"/>
    <n v="14"/>
    <n v="1336500"/>
    <n v="2"/>
    <n v="1.9"/>
    <n v="4.3"/>
    <n v="4.0999999999999996"/>
    <n v="374"/>
    <n v="312"/>
    <n v="8"/>
    <n v="8"/>
    <n v="742500"/>
    <n v="1.1000000000000001"/>
  </r>
  <r>
    <x v="6"/>
    <s v="ELSBPE0704PK"/>
    <s v="ELSBP704PK"/>
    <x v="1"/>
    <s v="ELSBPE0704"/>
    <s v="13SS ELS BACKPACK_10_PK_TOD"/>
    <s v="PK"/>
    <m/>
    <n v="22720"/>
    <n v="99000"/>
    <n v="99000"/>
    <n v="500"/>
    <s v="2012-12-28"/>
    <n v="500"/>
    <n v="49500000"/>
    <s v="2013-01-02"/>
    <n v="499"/>
    <n v="1"/>
    <n v="49401000"/>
    <s v="2013-01-05"/>
    <n v="493"/>
    <n v="48084300"/>
    <n v="98.6"/>
    <n v="97.1"/>
    <n v="98.8"/>
    <n v="97.3"/>
    <m/>
    <n v="6"/>
    <m/>
    <m/>
    <m/>
    <m/>
  </r>
  <r>
    <x v="6"/>
    <s v="ELSBPE3704PK"/>
    <s v="ELSBP704PK"/>
    <x v="2"/>
    <s v="ELSBPE3704"/>
    <s v="13SS ELS BACKPACK_10_PK_TOD"/>
    <s v="PK"/>
    <m/>
    <n v="22500"/>
    <n v="99000"/>
    <n v="99000"/>
    <n v="500"/>
    <s v="2013-08-22"/>
    <n v="500"/>
    <n v="49500000"/>
    <s v="2013-08-22"/>
    <n v="499"/>
    <m/>
    <n v="49401000"/>
    <s v="2013-08-23"/>
    <n v="277"/>
    <n v="27156492"/>
    <n v="55.4"/>
    <n v="54.9"/>
    <n v="55.5"/>
    <n v="55"/>
    <n v="1"/>
    <n v="222"/>
    <n v="8"/>
    <n v="8"/>
    <n v="792000"/>
    <n v="1.6"/>
  </r>
  <r>
    <x v="6"/>
    <s v="ELSBPF0704PK"/>
    <s v="ELSBP704PK"/>
    <x v="5"/>
    <s v="ELSBPF0704"/>
    <s v="13SS ELS BACKPACK_10_PK_TOD"/>
    <s v="PK"/>
    <m/>
    <n v="22000"/>
    <n v="99000"/>
    <n v="99000"/>
    <n v="300"/>
    <s v="2014-01-10"/>
    <n v="300"/>
    <n v="29700000"/>
    <s v="2014-01-09"/>
    <n v="186"/>
    <m/>
    <n v="18414000"/>
    <s v="2014-01-12"/>
    <n v="10"/>
    <n v="990000"/>
    <n v="3.3"/>
    <n v="3.3"/>
    <n v="5.4"/>
    <n v="5.4"/>
    <n v="114"/>
    <n v="176"/>
    <n v="8"/>
    <n v="8"/>
    <n v="792000"/>
    <n v="2.7"/>
  </r>
  <r>
    <x v="6"/>
    <s v="ELSBPE0705BW"/>
    <s v="ELSBP705BW"/>
    <x v="1"/>
    <s v="ELSBPE0705"/>
    <s v="13SS ELS BACKPACK_11_BR_TOD"/>
    <s v="BW"/>
    <m/>
    <n v="21942"/>
    <n v="99000"/>
    <n v="99000"/>
    <n v="1000"/>
    <s v="2012-12-28"/>
    <n v="1000"/>
    <n v="99000000"/>
    <s v="2013-01-02"/>
    <n v="996"/>
    <n v="3"/>
    <n v="98604000"/>
    <s v="2013-01-05"/>
    <n v="942"/>
    <n v="92396700"/>
    <n v="94.2"/>
    <n v="93.3"/>
    <n v="94.6"/>
    <n v="93.7"/>
    <n v="1"/>
    <n v="54"/>
    <n v="3"/>
    <n v="3"/>
    <n v="297000"/>
    <n v="0.3"/>
  </r>
  <r>
    <x v="6"/>
    <s v="ELSBPF0705BW"/>
    <s v="ELSBP705BW"/>
    <x v="5"/>
    <s v="ELSBPF0705"/>
    <s v="13SS ELS BACKPACK_11_BR_TOD"/>
    <s v="BW"/>
    <m/>
    <n v="22000"/>
    <n v="99000"/>
    <n v="99000"/>
    <n v="600"/>
    <s v="2014-01-10"/>
    <n v="600"/>
    <n v="59400000"/>
    <s v="2014-01-09"/>
    <n v="340"/>
    <m/>
    <n v="33660000"/>
    <s v="2014-01-11"/>
    <n v="27"/>
    <n v="2673000"/>
    <n v="4.5"/>
    <n v="4.5"/>
    <n v="7.9"/>
    <n v="7.9"/>
    <n v="260"/>
    <n v="313"/>
    <n v="19"/>
    <n v="19"/>
    <n v="1881000"/>
    <n v="3.2"/>
  </r>
  <r>
    <x v="6"/>
    <s v="ELSBPE3801BW"/>
    <s v="ELSBP801BW"/>
    <x v="2"/>
    <s v="ELSBPE3801"/>
    <s v="BACKPACK-01-LEO-KIDS"/>
    <s v="BW"/>
    <m/>
    <n v="0"/>
    <n v="109000"/>
    <n v="109000"/>
    <n v="1500"/>
    <s v="2013-07-16"/>
    <n v="1500"/>
    <n v="163500000"/>
    <s v="2013-07-16"/>
    <n v="1395"/>
    <m/>
    <n v="152055000"/>
    <s v="2013-07-17"/>
    <n v="977"/>
    <n v="105763572"/>
    <n v="65.099999999999994"/>
    <n v="64.7"/>
    <n v="70"/>
    <n v="69.599999999999994"/>
    <n v="105"/>
    <n v="418"/>
    <n v="39"/>
    <n v="39"/>
    <n v="4189524"/>
    <n v="2.6"/>
  </r>
  <r>
    <x v="6"/>
    <s v="ELSBPF0801BW"/>
    <s v="ELSBP801BW"/>
    <x v="5"/>
    <s v="ELSBPF0801"/>
    <s v="BACKPACK-01-LEO-KIDS"/>
    <s v="BW"/>
    <m/>
    <n v="22500"/>
    <n v="109000"/>
    <n v="109000"/>
    <n v="1000"/>
    <s v="2014-01-10"/>
    <n v="1000"/>
    <n v="109000000"/>
    <s v="2014-01-09"/>
    <n v="6"/>
    <m/>
    <n v="654000"/>
    <m/>
    <m/>
    <m/>
    <m/>
    <m/>
    <m/>
    <m/>
    <n v="994"/>
    <n v="6"/>
    <m/>
    <m/>
    <m/>
    <m/>
  </r>
  <r>
    <x v="6"/>
    <s v="ELSBPE3811BW"/>
    <s v="ELSBP811BW"/>
    <x v="2"/>
    <s v="ELSBPE3811"/>
    <s v="BACKPACK-01-LEO-TOD"/>
    <s v="BW"/>
    <m/>
    <n v="0"/>
    <n v="99000"/>
    <n v="99000"/>
    <n v="1200"/>
    <s v="2013-07-16"/>
    <n v="1200"/>
    <n v="118800000"/>
    <s v="2013-07-16"/>
    <n v="1199"/>
    <m/>
    <n v="118701000"/>
    <s v="2013-07-17"/>
    <n v="957"/>
    <n v="94309924"/>
    <n v="79.8"/>
    <n v="79.400000000000006"/>
    <n v="79.8"/>
    <n v="79.5"/>
    <n v="1"/>
    <n v="242"/>
    <n v="16"/>
    <n v="16"/>
    <n v="1584000"/>
    <n v="1.3"/>
  </r>
  <r>
    <x v="6"/>
    <s v="ELSBPF0811BW"/>
    <s v="ELSBP811BW"/>
    <x v="5"/>
    <s v="ELSBPF0811"/>
    <s v="BACKPACK-01-LEO-TOD"/>
    <s v="BW"/>
    <m/>
    <n v="20000"/>
    <n v="99000"/>
    <n v="99000"/>
    <n v="1000"/>
    <s v="2014-01-10"/>
    <n v="1000"/>
    <n v="99000000"/>
    <s v="2014-01-09"/>
    <n v="196"/>
    <m/>
    <n v="19404000"/>
    <s v="2014-01-11"/>
    <n v="28"/>
    <n v="2772000"/>
    <n v="2.8"/>
    <n v="2.8"/>
    <n v="14.3"/>
    <n v="14.3"/>
    <n v="804"/>
    <n v="168"/>
    <n v="21"/>
    <n v="21"/>
    <n v="2079000"/>
    <n v="2.1"/>
  </r>
  <r>
    <x v="6"/>
    <s v="ELSCRF0901YE"/>
    <s v="ELSCR901YE"/>
    <x v="5"/>
    <s v="ELSCRF0901"/>
    <s v="14SS ELS KIDS CARRIER_01_YL"/>
    <s v="YE"/>
    <m/>
    <n v="31550"/>
    <n v="149000"/>
    <n v="149000"/>
    <n v="960"/>
    <s v="2013-12-20"/>
    <n v="960"/>
    <n v="143040000"/>
    <s v="2013-12-20"/>
    <n v="262"/>
    <m/>
    <n v="39038000"/>
    <s v="2013-12-21"/>
    <n v="33"/>
    <n v="4828196"/>
    <n v="3.4"/>
    <n v="3.4"/>
    <n v="12.6"/>
    <n v="12.4"/>
    <n v="698"/>
    <n v="229"/>
    <n v="7"/>
    <n v="7"/>
    <n v="1038232"/>
    <n v="0.7"/>
  </r>
  <r>
    <x v="6"/>
    <s v="ELSCRF0902BK"/>
    <s v="ELSCR902BK"/>
    <x v="5"/>
    <s v="ELSCRF0902"/>
    <s v="14SS ELS KIDS CARRIER_02_BK"/>
    <s v="BK"/>
    <m/>
    <n v="31550"/>
    <n v="149000"/>
    <n v="149000"/>
    <n v="960"/>
    <s v="2013-12-20"/>
    <n v="960"/>
    <n v="143040000"/>
    <s v="2013-12-20"/>
    <n v="262"/>
    <m/>
    <n v="39038000"/>
    <s v="2013-12-21"/>
    <n v="37"/>
    <n v="5428964"/>
    <n v="3.9"/>
    <n v="3.8"/>
    <n v="14.1"/>
    <n v="13.9"/>
    <n v="698"/>
    <n v="225"/>
    <n v="12"/>
    <n v="12"/>
    <n v="1788000"/>
    <n v="1.3"/>
  </r>
  <r>
    <x v="6"/>
    <s v="ELSCRF0903BK"/>
    <s v="ELSCR903BK"/>
    <x v="5"/>
    <s v="ELSCRF0903"/>
    <s v="14SS ELS KIDS CARRIER_01_BK"/>
    <s v="BK"/>
    <m/>
    <n v="26020"/>
    <n v="119000"/>
    <n v="119000"/>
    <n v="960"/>
    <s v="2013-12-12"/>
    <n v="960"/>
    <n v="114240000"/>
    <s v="2013-12-13"/>
    <n v="325"/>
    <m/>
    <n v="38675000"/>
    <s v="2013-12-14"/>
    <n v="80"/>
    <n v="9381960"/>
    <n v="8.3000000000000007"/>
    <n v="8.1999999999999993"/>
    <n v="24.6"/>
    <n v="24.3"/>
    <n v="635"/>
    <n v="245"/>
    <n v="12"/>
    <n v="12"/>
    <n v="1424192"/>
    <n v="1.3"/>
  </r>
  <r>
    <x v="6"/>
    <s v="ELSCRF0904YE"/>
    <s v="ELSCR904YE"/>
    <x v="5"/>
    <s v="ELSCRF0904"/>
    <s v="14SS ELS KIDS CARRIER_01_YL"/>
    <s v="YE"/>
    <m/>
    <n v="26020"/>
    <n v="119000"/>
    <n v="119000"/>
    <n v="960"/>
    <s v="2013-12-12"/>
    <n v="960"/>
    <n v="114240000"/>
    <s v="2013-12-13"/>
    <n v="257"/>
    <m/>
    <n v="30583000"/>
    <s v="2013-12-21"/>
    <n v="20"/>
    <n v="2360960"/>
    <n v="2.1"/>
    <n v="2.1"/>
    <n v="7.8"/>
    <n v="7.7"/>
    <n v="703"/>
    <n v="237"/>
    <n v="2"/>
    <n v="2"/>
    <n v="238000"/>
    <n v="0.2"/>
  </r>
  <r>
    <x v="6"/>
    <s v="ELSCRF0905PK"/>
    <s v="ELSCR905PK"/>
    <x v="5"/>
    <s v="ELSCRF0905"/>
    <s v="14SS ELS KIDS CARRIER_01_PK"/>
    <s v="PK"/>
    <m/>
    <n v="26020"/>
    <n v="119000"/>
    <n v="119000"/>
    <n v="960"/>
    <s v="2013-12-12"/>
    <n v="960"/>
    <n v="114240000"/>
    <s v="2013-12-13"/>
    <n v="299"/>
    <m/>
    <n v="35581000"/>
    <s v="2013-12-14"/>
    <n v="69"/>
    <n v="8124844"/>
    <n v="7.2"/>
    <n v="7.1"/>
    <n v="23.1"/>
    <n v="22.8"/>
    <n v="661"/>
    <n v="230"/>
    <n v="16"/>
    <n v="16"/>
    <n v="1892576"/>
    <n v="1.7"/>
  </r>
  <r>
    <x v="5"/>
    <s v="ELSEBD3167PK"/>
    <s v="ELSEB167PK"/>
    <x v="0"/>
    <s v="ELSEBD3167"/>
    <s v="12FW ELSTINKO KNIT 16_PK"/>
    <s v="PK"/>
    <m/>
    <n v="9781"/>
    <n v="55000"/>
    <n v="38500"/>
    <n v="500"/>
    <s v="2012-11-08"/>
    <n v="500"/>
    <n v="27500000"/>
    <s v="2012-11-08"/>
    <n v="498"/>
    <n v="2"/>
    <n v="27390000"/>
    <s v="2012-11-09"/>
    <n v="358"/>
    <n v="18117000"/>
    <n v="71.599999999999994"/>
    <n v="65.900000000000006"/>
    <n v="71.900000000000006"/>
    <n v="66.099999999999994"/>
    <m/>
    <n v="140"/>
    <n v="2"/>
    <n v="2"/>
    <n v="77000"/>
    <n v="0.4"/>
  </r>
  <r>
    <x v="5"/>
    <s v="ELSEBE5328GY"/>
    <s v="ELSEB328GY"/>
    <x v="3"/>
    <s v="ELSEBE5328"/>
    <s v="13FW ELS 41_EAR-KNIT_MT"/>
    <s v="GY"/>
    <m/>
    <n v="7982"/>
    <n v="49000"/>
    <n v="49000"/>
    <n v="700"/>
    <s v="2013-11-14"/>
    <n v="700"/>
    <n v="34300000"/>
    <s v="2013-11-14"/>
    <n v="557"/>
    <n v="3"/>
    <n v="27293000"/>
    <s v="2013-11-15"/>
    <n v="88"/>
    <n v="4312000"/>
    <n v="12.6"/>
    <n v="12.6"/>
    <n v="15.8"/>
    <n v="15.8"/>
    <n v="140"/>
    <n v="469"/>
    <n v="4"/>
    <n v="4"/>
    <n v="196000"/>
    <n v="0.6"/>
  </r>
  <r>
    <x v="5"/>
    <s v="ELSEBE5328MT"/>
    <s v="ELSEB328MT"/>
    <x v="3"/>
    <s v="ELSEBE5328"/>
    <s v="13FW ELS 41_EAR-KNIT_MT"/>
    <s v="MT"/>
    <m/>
    <n v="7982"/>
    <n v="49000"/>
    <n v="49000"/>
    <n v="700"/>
    <s v="2013-10-28"/>
    <n v="700"/>
    <n v="34300000"/>
    <s v="2013-10-29"/>
    <n v="520"/>
    <m/>
    <n v="25480000"/>
    <s v="2013-10-31"/>
    <n v="161"/>
    <n v="7884100"/>
    <n v="23"/>
    <n v="23"/>
    <n v="31"/>
    <n v="30.9"/>
    <n v="180"/>
    <n v="359"/>
    <n v="3"/>
    <n v="3"/>
    <n v="147000"/>
    <n v="0.4"/>
  </r>
  <r>
    <x v="5"/>
    <s v="ELSEBE5329BL"/>
    <s v="ELSEB329BL"/>
    <x v="3"/>
    <s v="ELSEBE5329"/>
    <s v="13FW ELS 46_EAR KNIT_NV"/>
    <s v="BL"/>
    <m/>
    <n v="6424"/>
    <n v="45000"/>
    <n v="45000"/>
    <n v="500"/>
    <s v="2013-11-14"/>
    <n v="500"/>
    <n v="22500000"/>
    <s v="2013-11-14"/>
    <n v="345"/>
    <m/>
    <n v="15525000"/>
    <s v="2013-11-16"/>
    <n v="57"/>
    <n v="2565000"/>
    <n v="11.4"/>
    <n v="11.4"/>
    <n v="16.5"/>
    <n v="16.5"/>
    <n v="155"/>
    <n v="288"/>
    <n v="-1"/>
    <n v="-1"/>
    <n v="-45000"/>
    <n v="-0.2"/>
  </r>
  <r>
    <x v="5"/>
    <s v="ELSEBE5329MT"/>
    <s v="ELSEB329MT"/>
    <x v="3"/>
    <s v="ELSEBE5329"/>
    <s v="13FW ELS 46_EAR KNIT_NV"/>
    <s v="MT"/>
    <m/>
    <n v="6424"/>
    <n v="45000"/>
    <n v="45000"/>
    <n v="500"/>
    <s v="2013-11-14"/>
    <n v="498"/>
    <n v="22410000"/>
    <s v="2013-11-14"/>
    <n v="497"/>
    <m/>
    <n v="22365000"/>
    <s v="2013-11-15"/>
    <n v="191"/>
    <n v="8595000"/>
    <n v="38.4"/>
    <n v="38.4"/>
    <n v="38.4"/>
    <n v="38.4"/>
    <n v="1"/>
    <n v="306"/>
    <n v="7"/>
    <n v="7"/>
    <n v="315000"/>
    <n v="1.4"/>
  </r>
  <r>
    <x v="5"/>
    <s v="ELSEBE5329NY"/>
    <s v="ELSEB329NY"/>
    <x v="3"/>
    <s v="ELSEBE5329"/>
    <s v="13FW ELS 46_EAR KNIT_NV"/>
    <s v="NY"/>
    <m/>
    <n v="6424"/>
    <n v="45000"/>
    <n v="45000"/>
    <n v="500"/>
    <s v="2013-11-14"/>
    <n v="498"/>
    <n v="22410000"/>
    <s v="2013-11-14"/>
    <n v="422"/>
    <m/>
    <n v="18990000"/>
    <s v="2013-11-15"/>
    <n v="122"/>
    <n v="5490000"/>
    <n v="24.5"/>
    <n v="24.5"/>
    <n v="28.9"/>
    <n v="28.9"/>
    <n v="76"/>
    <n v="300"/>
    <n v="4"/>
    <n v="4"/>
    <n v="180000"/>
    <n v="0.8"/>
  </r>
  <r>
    <x v="5"/>
    <s v="ELSEBE5330BL"/>
    <s v="ELSEB330BL"/>
    <x v="3"/>
    <s v="ELSEBE5330"/>
    <s v="13FW ELS 40_EAR-KNIT_BL"/>
    <s v="BL"/>
    <m/>
    <n v="7992"/>
    <n v="49000"/>
    <n v="49000"/>
    <n v="700"/>
    <s v="2013-11-14"/>
    <n v="700"/>
    <n v="34300000"/>
    <s v="2013-11-14"/>
    <n v="594"/>
    <m/>
    <n v="29106000"/>
    <s v="2013-11-16"/>
    <n v="104"/>
    <n v="5071500"/>
    <n v="14.9"/>
    <n v="14.8"/>
    <n v="17.5"/>
    <n v="17.399999999999999"/>
    <n v="106"/>
    <n v="490"/>
    <n v="2"/>
    <n v="2"/>
    <n v="73500"/>
    <n v="0.3"/>
  </r>
  <r>
    <x v="5"/>
    <s v="ELSEBE5340PK"/>
    <s v="ELSEB340PK"/>
    <x v="3"/>
    <s v="ELSEBE5340"/>
    <s v="13FW ELS 21_EAR KNIT_PK"/>
    <s v="PK"/>
    <m/>
    <n v="7909"/>
    <n v="49000"/>
    <n v="49000"/>
    <n v="700"/>
    <s v="2013-11-14"/>
    <n v="699"/>
    <n v="34251000"/>
    <s v="2013-11-14"/>
    <n v="699"/>
    <m/>
    <n v="34251000"/>
    <s v="2013-11-16"/>
    <n v="286"/>
    <n v="13989500"/>
    <n v="40.9"/>
    <n v="40.799999999999997"/>
    <n v="40.9"/>
    <n v="40.799999999999997"/>
    <m/>
    <n v="413"/>
    <n v="29"/>
    <n v="29"/>
    <n v="1421000"/>
    <n v="4.0999999999999996"/>
  </r>
  <r>
    <x v="5"/>
    <s v="ELSEBE5828GY"/>
    <s v="ELSEB828GY"/>
    <x v="3"/>
    <s v="ELSEBE5828"/>
    <s v="13FW ELS 41_EAR-KNIT_MT_KIDS"/>
    <s v="GY"/>
    <m/>
    <n v="7563"/>
    <n v="45000"/>
    <n v="45000"/>
    <n v="700"/>
    <s v="2013-12-03"/>
    <n v="700"/>
    <n v="31500000"/>
    <s v="2013-12-04"/>
    <n v="339"/>
    <m/>
    <n v="15255000"/>
    <s v="2013-12-06"/>
    <n v="32"/>
    <n v="1440000"/>
    <n v="4.5999999999999996"/>
    <n v="4.5999999999999996"/>
    <n v="9.4"/>
    <n v="9.4"/>
    <n v="361"/>
    <n v="307"/>
    <n v="-2"/>
    <n v="-2"/>
    <n v="-90000"/>
    <n v="-0.3"/>
  </r>
  <r>
    <x v="5"/>
    <s v="ELSEBE5828MT"/>
    <s v="ELSEB828MT"/>
    <x v="3"/>
    <s v="ELSEBE5828"/>
    <s v="13FW ELS 41_EAR-KNIT_MT_KIDS"/>
    <s v="MT"/>
    <m/>
    <n v="7563"/>
    <n v="45000"/>
    <n v="45000"/>
    <n v="700"/>
    <s v="2013-10-28"/>
    <n v="700"/>
    <n v="31500000"/>
    <s v="2013-10-29"/>
    <n v="519"/>
    <m/>
    <n v="23355000"/>
    <s v="2013-10-31"/>
    <n v="148"/>
    <n v="6645000"/>
    <n v="21.1"/>
    <n v="21.1"/>
    <n v="28.5"/>
    <n v="28.5"/>
    <n v="181"/>
    <n v="371"/>
    <n v="8"/>
    <n v="8"/>
    <n v="360000"/>
    <n v="1.1000000000000001"/>
  </r>
  <r>
    <x v="5"/>
    <s v="ELSEBE5829BL"/>
    <s v="ELSEB829BL"/>
    <x v="3"/>
    <s v="ELSEBE5829"/>
    <s v="13FW ELS 46_EAR KNIT_NV_KIDS"/>
    <s v="BL"/>
    <m/>
    <n v="6034"/>
    <n v="43000"/>
    <n v="43000"/>
    <n v="500"/>
    <s v="2013-11-14"/>
    <n v="500"/>
    <n v="21500000"/>
    <s v="2013-11-14"/>
    <n v="495"/>
    <n v="-3"/>
    <n v="21285000"/>
    <s v="2013-11-16"/>
    <n v="192"/>
    <n v="8203368"/>
    <n v="38.4"/>
    <n v="38.200000000000003"/>
    <n v="38.799999999999997"/>
    <n v="38.5"/>
    <n v="8"/>
    <n v="303"/>
    <n v="9"/>
    <n v="9"/>
    <n v="387000"/>
    <n v="1.8"/>
  </r>
  <r>
    <x v="5"/>
    <s v="ELSEBE5829MT"/>
    <s v="ELSEB829MT"/>
    <x v="3"/>
    <s v="ELSEBE5829"/>
    <s v="13FW ELS 46_EAR KNIT_NV_KIDS"/>
    <s v="MT"/>
    <m/>
    <n v="6034"/>
    <n v="43000"/>
    <n v="43000"/>
    <n v="500"/>
    <s v="2013-11-14"/>
    <n v="500"/>
    <n v="21500000"/>
    <s v="2013-11-14"/>
    <n v="499"/>
    <m/>
    <n v="21457000"/>
    <s v="2013-11-15"/>
    <n v="374"/>
    <n v="16056372"/>
    <n v="74.8"/>
    <n v="74.7"/>
    <n v="74.900000000000006"/>
    <n v="74.8"/>
    <n v="1"/>
    <n v="125"/>
    <n v="11"/>
    <n v="11"/>
    <n v="473000"/>
    <n v="2.2000000000000002"/>
  </r>
  <r>
    <x v="5"/>
    <s v="ELSEBE5829NY"/>
    <s v="ELSEB829NY"/>
    <x v="3"/>
    <s v="ELSEBE5829"/>
    <s v="13FW ELS 46_EAR KNIT_NV_KIDS"/>
    <s v="NY"/>
    <m/>
    <n v="6034"/>
    <n v="43000"/>
    <n v="43000"/>
    <n v="500"/>
    <s v="2013-11-14"/>
    <n v="499"/>
    <n v="21457000"/>
    <s v="2013-11-14"/>
    <n v="499"/>
    <m/>
    <n v="21457000"/>
    <s v="2013-11-15"/>
    <n v="354"/>
    <n v="15174872"/>
    <n v="70.900000000000006"/>
    <n v="70.7"/>
    <n v="70.900000000000006"/>
    <n v="70.7"/>
    <m/>
    <n v="145"/>
    <n v="16"/>
    <n v="16"/>
    <n v="688000"/>
    <n v="3.2"/>
  </r>
  <r>
    <x v="5"/>
    <s v="ELSEBE5830BL"/>
    <s v="ELSEB830BL"/>
    <x v="3"/>
    <s v="ELSEBE5830"/>
    <s v="13FW ELS 40_EAR-KNIT_BL_KIDS"/>
    <s v="BL"/>
    <m/>
    <n v="7594"/>
    <n v="45000"/>
    <n v="45000"/>
    <n v="700"/>
    <s v="2013-11-14"/>
    <n v="698"/>
    <n v="31410000"/>
    <s v="2013-11-14"/>
    <n v="618"/>
    <n v="-1"/>
    <n v="27810000"/>
    <s v="2013-11-16"/>
    <n v="163"/>
    <n v="7290000"/>
    <n v="23.4"/>
    <n v="23.2"/>
    <n v="26.4"/>
    <n v="26.2"/>
    <n v="81"/>
    <n v="455"/>
    <n v="5"/>
    <n v="5"/>
    <n v="225000"/>
    <n v="0.7"/>
  </r>
  <r>
    <x v="5"/>
    <s v="ELSEBE5840PK"/>
    <s v="ELSEB840PK"/>
    <x v="3"/>
    <s v="ELSEBE5840"/>
    <s v="13FW ELS 21_EAR KNIT_PK_KIDS"/>
    <s v="PK"/>
    <m/>
    <n v="7792"/>
    <n v="45000"/>
    <n v="45000"/>
    <n v="700"/>
    <s v="2013-11-14"/>
    <n v="700"/>
    <n v="31500000"/>
    <s v="2013-11-14"/>
    <n v="698"/>
    <m/>
    <n v="31410000"/>
    <s v="2013-11-15"/>
    <n v="487"/>
    <n v="21915000"/>
    <n v="69.599999999999994"/>
    <n v="69.599999999999994"/>
    <n v="69.8"/>
    <n v="69.8"/>
    <n v="2"/>
    <n v="211"/>
    <n v="17"/>
    <n v="17"/>
    <n v="765000"/>
    <n v="2.4"/>
  </r>
  <r>
    <x v="4"/>
    <s v="ELSEDD3102BK"/>
    <s v="ELSED102BK"/>
    <x v="0"/>
    <s v="ELSEDD3102"/>
    <s v="12FW ELS 03 GLOVE_BK"/>
    <s v="BK"/>
    <m/>
    <n v="8146"/>
    <n v="39000"/>
    <n v="39000"/>
    <n v="300"/>
    <s v="2012-10-11"/>
    <n v="300"/>
    <n v="11700000"/>
    <s v="2012-11-06"/>
    <n v="299"/>
    <n v="1"/>
    <n v="11661000"/>
    <s v="2012-11-07"/>
    <n v="296"/>
    <n v="11134500"/>
    <n v="98.7"/>
    <n v="95.2"/>
    <n v="99"/>
    <n v="95.5"/>
    <m/>
    <n v="3"/>
    <m/>
    <m/>
    <m/>
    <m/>
  </r>
  <r>
    <x v="4"/>
    <s v="ELSEDE5102BK"/>
    <s v="ELSED102BK"/>
    <x v="3"/>
    <s v="ELSEDE5102"/>
    <s v="12FW ELS 03 GLOVE_BK"/>
    <s v="BK"/>
    <m/>
    <n v="8311"/>
    <n v="39000"/>
    <n v="39000"/>
    <n v="498"/>
    <s v="2013-08-01"/>
    <n v="498"/>
    <n v="19422000"/>
    <s v="2013-10-15"/>
    <n v="496"/>
    <m/>
    <n v="19344000"/>
    <s v="2013-10-17"/>
    <n v="314"/>
    <n v="12202008"/>
    <n v="63.1"/>
    <n v="62.8"/>
    <n v="63.3"/>
    <n v="63.1"/>
    <n v="2"/>
    <n v="182"/>
    <n v="10"/>
    <n v="10"/>
    <n v="390000"/>
    <n v="2"/>
  </r>
  <r>
    <x v="4"/>
    <s v="ELSEDD3103GY"/>
    <s v="ELSED103GY"/>
    <x v="0"/>
    <s v="ELSEDD3103"/>
    <s v="12FW ELS 04 GLOVE_GRAY"/>
    <s v="GY"/>
    <m/>
    <n v="8146"/>
    <n v="39000"/>
    <n v="39000"/>
    <n v="300"/>
    <s v="2012-10-11"/>
    <n v="300"/>
    <n v="11700000"/>
    <s v="2012-11-06"/>
    <n v="297"/>
    <m/>
    <n v="11583000"/>
    <s v="2012-11-08"/>
    <n v="287"/>
    <n v="10803000"/>
    <n v="95.7"/>
    <n v="92.3"/>
    <n v="96.6"/>
    <n v="93.3"/>
    <n v="3"/>
    <n v="10"/>
    <m/>
    <m/>
    <m/>
    <m/>
  </r>
  <r>
    <x v="4"/>
    <s v="ELSEDE5103GY"/>
    <s v="ELSED103GY"/>
    <x v="3"/>
    <s v="ELSEDE5103"/>
    <s v="12FW ELS 04 GLOVE_GRAY"/>
    <s v="GY"/>
    <m/>
    <n v="8311"/>
    <n v="39000"/>
    <n v="39000"/>
    <n v="484"/>
    <s v="2013-08-01"/>
    <n v="484"/>
    <n v="18876000"/>
    <s v="2013-10-15"/>
    <n v="483"/>
    <m/>
    <n v="18837000"/>
    <s v="2013-10-16"/>
    <n v="245"/>
    <n v="9506008"/>
    <n v="50.6"/>
    <n v="50.4"/>
    <n v="50.7"/>
    <n v="50.5"/>
    <n v="1"/>
    <n v="238"/>
    <n v="10"/>
    <n v="10"/>
    <n v="351000"/>
    <n v="2.1"/>
  </r>
  <r>
    <x v="4"/>
    <s v="ELSEDE5319BW"/>
    <s v="ELSED319BW"/>
    <x v="3"/>
    <s v="ELSEDE5319"/>
    <s v="13FW ELS 30_GLOVE_BR"/>
    <s v="BW"/>
    <m/>
    <n v="7547"/>
    <n v="43000"/>
    <n v="43000"/>
    <n v="496"/>
    <s v="2013-10-22"/>
    <n v="496"/>
    <n v="21328000"/>
    <s v="2013-10-22"/>
    <n v="494"/>
    <m/>
    <n v="21242000"/>
    <s v="2013-10-24"/>
    <n v="283"/>
    <n v="12166248"/>
    <n v="57.1"/>
    <n v="57"/>
    <n v="57.3"/>
    <n v="57.3"/>
    <n v="2"/>
    <n v="211"/>
    <n v="7"/>
    <n v="7"/>
    <n v="301000"/>
    <n v="1.4"/>
  </r>
  <r>
    <x v="4"/>
    <s v="ELSEDE5320BU"/>
    <s v="ELSED320BU"/>
    <x v="3"/>
    <s v="ELSEDE5320"/>
    <s v="13FW ELS 31_GLOVE_BG"/>
    <s v="BU"/>
    <m/>
    <n v="7547"/>
    <n v="43000"/>
    <n v="43000"/>
    <n v="497"/>
    <s v="2013-10-22"/>
    <n v="497"/>
    <n v="21371000"/>
    <s v="2013-10-22"/>
    <n v="447"/>
    <m/>
    <n v="19221000"/>
    <s v="2013-10-24"/>
    <n v="121"/>
    <n v="5201624"/>
    <n v="24.3"/>
    <n v="24.3"/>
    <n v="27.1"/>
    <n v="27.1"/>
    <n v="50"/>
    <n v="326"/>
    <n v="1"/>
    <n v="1"/>
    <n v="43000"/>
    <n v="0.2"/>
  </r>
  <r>
    <x v="5"/>
    <s v="ELSERD3021GY"/>
    <s v="ELSER021GY"/>
    <x v="0"/>
    <s v="ELSERD3021"/>
    <s v="ELSTINKO FW 5950_09_GY"/>
    <s v="GY"/>
    <m/>
    <n v="13500"/>
    <n v="55000"/>
    <n v="38500"/>
    <n v="400"/>
    <s v="2012-10-18"/>
    <n v="406"/>
    <n v="22330000"/>
    <s v="2012-10-19"/>
    <n v="414"/>
    <n v="-12"/>
    <n v="22770000"/>
    <s v="2012-10-20"/>
    <n v="294"/>
    <n v="14888500"/>
    <n v="72.400000000000006"/>
    <n v="66.7"/>
    <n v="71"/>
    <n v="65.400000000000006"/>
    <n v="4"/>
    <n v="120"/>
    <n v="1"/>
    <n v="1"/>
    <n v="38500"/>
    <n v="0.2"/>
  </r>
  <r>
    <x v="5"/>
    <s v="ELSERD3022NY"/>
    <s v="ELSER022NY"/>
    <x v="0"/>
    <s v="ELSERD3022"/>
    <s v="ELSTINKO FW 5950_10_NV"/>
    <s v="NY"/>
    <m/>
    <n v="14500"/>
    <n v="59000"/>
    <n v="59000"/>
    <n v="700"/>
    <s v="2012-10-11"/>
    <n v="697"/>
    <n v="41123000"/>
    <s v="2012-10-12"/>
    <n v="627"/>
    <n v="1"/>
    <n v="36993000"/>
    <s v="2012-10-13"/>
    <n v="611"/>
    <n v="35895600"/>
    <n v="87.7"/>
    <n v="87.3"/>
    <n v="97.4"/>
    <n v="97"/>
    <n v="69"/>
    <n v="16"/>
    <m/>
    <m/>
    <m/>
    <m/>
  </r>
  <r>
    <x v="5"/>
    <s v="ELSERE5022NY"/>
    <s v="ELSER022NY"/>
    <x v="3"/>
    <s v="ELSERE5022"/>
    <s v="ELSTINKO FW 5950_10_NV"/>
    <s v="NY"/>
    <m/>
    <n v="8688"/>
    <n v="59000"/>
    <n v="59000"/>
    <n v="1068"/>
    <s v="2013-11-26"/>
    <n v="1068"/>
    <n v="63012000"/>
    <s v="2013-11-27"/>
    <n v="527"/>
    <m/>
    <n v="31093000"/>
    <s v="2013-11-29"/>
    <n v="115"/>
    <n v="6755500"/>
    <n v="10.8"/>
    <n v="10.7"/>
    <n v="21.8"/>
    <n v="21.7"/>
    <n v="541"/>
    <n v="412"/>
    <n v="-2"/>
    <n v="-2"/>
    <n v="-118000"/>
    <n v="-0.2"/>
  </r>
  <r>
    <x v="5"/>
    <s v="ELSERD3104BK"/>
    <s v="ELSER104BK"/>
    <x v="0"/>
    <s v="ELSERD3104"/>
    <s v="12FW ELS 02 EARPLUG_BK"/>
    <s v="BK"/>
    <m/>
    <n v="5186"/>
    <n v="29000"/>
    <n v="29000"/>
    <n v="300"/>
    <s v="2012-10-11"/>
    <n v="300"/>
    <n v="8700000"/>
    <s v="2012-11-06"/>
    <n v="290"/>
    <n v="1"/>
    <n v="8410000"/>
    <s v="2012-11-07"/>
    <n v="285"/>
    <n v="7972500"/>
    <n v="95"/>
    <n v="91.6"/>
    <n v="98.3"/>
    <n v="94.8"/>
    <n v="9"/>
    <n v="5"/>
    <m/>
    <m/>
    <m/>
    <m/>
  </r>
  <r>
    <x v="5"/>
    <s v="ELSERE5104BK"/>
    <s v="ELSER104BK"/>
    <x v="3"/>
    <s v="ELSERE5104"/>
    <s v="12FW ELS 02 EARPLUG_BK"/>
    <s v="BK"/>
    <m/>
    <n v="5181"/>
    <n v="29000"/>
    <n v="29000"/>
    <n v="500"/>
    <s v="2013-08-01"/>
    <n v="500"/>
    <n v="14500000"/>
    <s v="2013-10-15"/>
    <n v="496"/>
    <n v="2"/>
    <n v="14384000"/>
    <s v="2013-10-16"/>
    <n v="472"/>
    <n v="13668860"/>
    <n v="94.4"/>
    <n v="94.3"/>
    <n v="95.2"/>
    <n v="95"/>
    <n v="2"/>
    <n v="24"/>
    <n v="11"/>
    <n v="11"/>
    <n v="304500"/>
    <n v="2.2000000000000002"/>
  </r>
  <r>
    <x v="5"/>
    <s v="ELSERD3105GY"/>
    <s v="ELSER105GY"/>
    <x v="0"/>
    <s v="ELSERD3105"/>
    <s v="12FW ELS 01 EARPLUG_GRAY"/>
    <s v="GY"/>
    <m/>
    <n v="5121"/>
    <n v="29000"/>
    <n v="29000"/>
    <n v="300"/>
    <s v="2012-10-11"/>
    <n v="297"/>
    <n v="8613000"/>
    <s v="2012-11-06"/>
    <n v="240"/>
    <n v="3"/>
    <n v="6960000"/>
    <s v="2012-11-07"/>
    <n v="235"/>
    <n v="6554000"/>
    <n v="79.099999999999994"/>
    <n v="76.099999999999994"/>
    <n v="97.9"/>
    <n v="94.2"/>
    <n v="54"/>
    <n v="5"/>
    <m/>
    <m/>
    <m/>
    <m/>
  </r>
  <r>
    <x v="5"/>
    <s v="ELSERE5105GY"/>
    <s v="ELSER105GY"/>
    <x v="3"/>
    <s v="ELSERE5105"/>
    <s v="12FW ELS 01 EARPLUG_GRAY"/>
    <s v="GY"/>
    <m/>
    <n v="5181"/>
    <n v="29000"/>
    <n v="29000"/>
    <n v="500"/>
    <s v="2013-08-01"/>
    <n v="500"/>
    <n v="14500000"/>
    <s v="2013-10-15"/>
    <n v="497"/>
    <n v="3"/>
    <n v="14413000"/>
    <s v="2013-10-16"/>
    <n v="366"/>
    <n v="10398363"/>
    <n v="73.2"/>
    <n v="71.7"/>
    <n v="73.599999999999994"/>
    <n v="72.099999999999994"/>
    <m/>
    <n v="131"/>
    <n v="16"/>
    <n v="16"/>
    <n v="463072"/>
    <n v="3.2"/>
  </r>
  <r>
    <x v="5"/>
    <s v="ELSERD3143GR"/>
    <s v="ELSER143GR"/>
    <x v="0"/>
    <s v="ELSERD3143"/>
    <s v="12FW ELS 01_MUFF FLAT_GR"/>
    <s v="GR"/>
    <m/>
    <n v="16000"/>
    <n v="69000"/>
    <n v="48300"/>
    <n v="500"/>
    <s v="2012-12-07"/>
    <n v="508"/>
    <n v="35052000"/>
    <s v="2012-12-07"/>
    <n v="360"/>
    <n v="-2"/>
    <n v="24840000"/>
    <s v="2012-12-08"/>
    <n v="169"/>
    <n v="9549600"/>
    <n v="33.299999999999997"/>
    <n v="27.2"/>
    <n v="46.9"/>
    <n v="38.4"/>
    <n v="150"/>
    <n v="191"/>
    <n v="3"/>
    <n v="3"/>
    <n v="144900"/>
    <n v="0.6"/>
  </r>
  <r>
    <x v="5"/>
    <s v="ELSERD3144GR"/>
    <s v="ELSER144GR"/>
    <x v="0"/>
    <s v="ELSERD3144"/>
    <s v="12FW ELS 07_CURVED_RD"/>
    <s v="GR"/>
    <m/>
    <n v="16000"/>
    <n v="69000"/>
    <n v="69000"/>
    <n v="1000"/>
    <s v="2012-11-06"/>
    <n v="998"/>
    <n v="68862000"/>
    <s v="2012-11-07"/>
    <n v="994"/>
    <n v="4"/>
    <n v="68586000"/>
    <s v="2012-11-08"/>
    <n v="993"/>
    <n v="68374400"/>
    <n v="99.5"/>
    <n v="99.3"/>
    <n v="99.9"/>
    <n v="99.7"/>
    <m/>
    <n v="1"/>
    <n v="4"/>
    <n v="4"/>
    <n v="276000"/>
    <n v="0.4"/>
  </r>
  <r>
    <x v="5"/>
    <s v="ELSERD3144RE"/>
    <s v="ELSER144RE"/>
    <x v="0"/>
    <s v="ELSERD3144"/>
    <s v="12FW ELS 07_CURVED_RD"/>
    <s v="RE"/>
    <m/>
    <n v="16000"/>
    <n v="69000"/>
    <n v="69000"/>
    <n v="1500"/>
    <s v="2012-10-18"/>
    <n v="1490"/>
    <n v="102810000"/>
    <s v="2012-10-19"/>
    <n v="1490"/>
    <n v="-1"/>
    <n v="102810000"/>
    <s v="2012-10-20"/>
    <n v="1487"/>
    <n v="102286650"/>
    <n v="99.8"/>
    <n v="99.5"/>
    <n v="99.8"/>
    <n v="99.5"/>
    <n v="1"/>
    <n v="3"/>
    <n v="2"/>
    <n v="2"/>
    <n v="138000"/>
    <n v="0.1"/>
  </r>
  <r>
    <x v="5"/>
    <s v="ELSERE5144RE"/>
    <s v="ELSER144RE"/>
    <x v="3"/>
    <s v="ELSERE5144"/>
    <s v="12FW ELS 07_CURVED_RD"/>
    <s v="RE"/>
    <m/>
    <n v="10096"/>
    <n v="69000"/>
    <n v="69000"/>
    <n v="3020"/>
    <s v="2013-10-31"/>
    <n v="3020"/>
    <n v="208380000"/>
    <s v="2013-10-31"/>
    <n v="3022"/>
    <n v="-2"/>
    <n v="208518000"/>
    <s v="2013-11-01"/>
    <n v="2950"/>
    <n v="203081712"/>
    <n v="97.7"/>
    <n v="97.5"/>
    <n v="97.6"/>
    <n v="97.4"/>
    <m/>
    <n v="72"/>
    <n v="72"/>
    <n v="72"/>
    <n v="4968000"/>
    <n v="2.4"/>
  </r>
  <r>
    <x v="5"/>
    <s v="ELSERD3145BK"/>
    <s v="ELSER145BK"/>
    <x v="0"/>
    <s v="ELSERD3145"/>
    <s v="12FW ELS 08_CURVED_BK"/>
    <s v="BK"/>
    <m/>
    <n v="15500"/>
    <n v="69000"/>
    <n v="69000"/>
    <n v="1200"/>
    <s v="2012-10-24"/>
    <n v="1191"/>
    <n v="82179000"/>
    <s v="2012-10-26"/>
    <n v="1176"/>
    <n v="1"/>
    <n v="81144000"/>
    <s v="2012-10-27"/>
    <n v="1170"/>
    <n v="80564400"/>
    <n v="98.2"/>
    <n v="98"/>
    <n v="99.5"/>
    <n v="99.3"/>
    <n v="14"/>
    <n v="6"/>
    <m/>
    <m/>
    <m/>
    <m/>
  </r>
  <r>
    <x v="5"/>
    <s v="ELSERE5145BK"/>
    <s v="ELSER145BK"/>
    <x v="3"/>
    <s v="ELSERE5145"/>
    <s v="12FW ELS 08_CURVED_BK"/>
    <s v="BK"/>
    <m/>
    <n v="10148"/>
    <n v="69000"/>
    <n v="69000"/>
    <n v="2510"/>
    <s v="2013-10-23"/>
    <n v="2509"/>
    <n v="173121000"/>
    <s v="2013-10-23"/>
    <n v="2308"/>
    <n v="-1"/>
    <n v="159252000"/>
    <s v="2013-10-24"/>
    <n v="1649"/>
    <n v="113615760"/>
    <n v="65.7"/>
    <n v="65.599999999999994"/>
    <n v="71.400000000000006"/>
    <n v="71.3"/>
    <n v="202"/>
    <n v="659"/>
    <n v="76"/>
    <n v="76"/>
    <n v="5239584"/>
    <n v="3"/>
  </r>
  <r>
    <x v="5"/>
    <s v="ELSERD3145BL"/>
    <s v="ELSER145BL"/>
    <x v="0"/>
    <s v="ELSERD3145"/>
    <s v="12FW ELS 08_CURVED_BK"/>
    <s v="BL"/>
    <m/>
    <n v="15500"/>
    <n v="69000"/>
    <n v="69000"/>
    <n v="700"/>
    <s v="2012-11-08"/>
    <n v="687"/>
    <n v="47403000"/>
    <s v="2012-11-09"/>
    <n v="683"/>
    <m/>
    <n v="47127000"/>
    <s v="2012-11-10"/>
    <n v="678"/>
    <n v="46657100"/>
    <n v="98.7"/>
    <n v="98.4"/>
    <n v="99.3"/>
    <n v="99"/>
    <n v="4"/>
    <n v="5"/>
    <m/>
    <m/>
    <m/>
    <m/>
  </r>
  <r>
    <x v="5"/>
    <s v="ELSERD3146YE"/>
    <s v="ELSER146YE"/>
    <x v="0"/>
    <s v="ELSERD3146"/>
    <s v="12FW ELS 12 POM PON_YEL"/>
    <s v="YE"/>
    <m/>
    <n v="15500"/>
    <n v="69000"/>
    <n v="48300"/>
    <n v="500"/>
    <s v="2012-11-06"/>
    <n v="500"/>
    <n v="34500000"/>
    <s v="2012-11-07"/>
    <n v="479"/>
    <n v="1"/>
    <n v="33051000"/>
    <s v="2012-11-08"/>
    <n v="310"/>
    <n v="20396400"/>
    <n v="62"/>
    <n v="59.1"/>
    <n v="64.7"/>
    <n v="61.7"/>
    <n v="20"/>
    <n v="169"/>
    <n v="4"/>
    <n v="4"/>
    <n v="193200"/>
    <n v="0.8"/>
  </r>
  <r>
    <x v="5"/>
    <s v="ELSERD3152GY"/>
    <s v="ELSER152GY"/>
    <x v="0"/>
    <s v="ELSERD3152"/>
    <s v="12FW ELS 03_MUFF FLAT_CAMO"/>
    <s v="GY"/>
    <m/>
    <n v="16000"/>
    <n v="69000"/>
    <n v="48300"/>
    <n v="500"/>
    <s v="2012-11-08"/>
    <n v="498"/>
    <n v="34362000"/>
    <s v="2012-11-09"/>
    <n v="255"/>
    <n v="2"/>
    <n v="17595000"/>
    <s v="2012-11-10"/>
    <n v="95"/>
    <n v="5746000"/>
    <n v="19.100000000000001"/>
    <n v="16.7"/>
    <n v="37.299999999999997"/>
    <n v="32.700000000000003"/>
    <n v="241"/>
    <n v="160"/>
    <m/>
    <m/>
    <m/>
    <m/>
  </r>
  <r>
    <x v="5"/>
    <s v="ELSERD3163OR"/>
    <s v="ELSER163OR"/>
    <x v="0"/>
    <s v="ELSERD3163"/>
    <s v="12FW ELS 17_SHORT CURVED_OR"/>
    <s v="OR"/>
    <m/>
    <n v="15500"/>
    <n v="65000"/>
    <n v="45500"/>
    <n v="500"/>
    <s v="2012-10-25"/>
    <n v="488"/>
    <n v="31720000"/>
    <s v="2012-10-26"/>
    <n v="236"/>
    <m/>
    <n v="15340000"/>
    <s v="2012-10-28"/>
    <n v="149"/>
    <n v="8417500"/>
    <n v="30.5"/>
    <n v="26.5"/>
    <n v="63.1"/>
    <n v="54.9"/>
    <n v="252"/>
    <n v="87"/>
    <n v="1"/>
    <n v="1"/>
    <n v="45500"/>
    <n v="0.2"/>
  </r>
  <r>
    <x v="5"/>
    <s v="ELSERD3164PK"/>
    <s v="ELSER164PK"/>
    <x v="0"/>
    <s v="ELSERD3164"/>
    <s v="12FW ELS 16_SHORT CURVED_PK"/>
    <s v="PK"/>
    <m/>
    <n v="15500"/>
    <n v="65000"/>
    <n v="45500"/>
    <n v="500"/>
    <s v="2012-10-24"/>
    <n v="491"/>
    <n v="31915000"/>
    <s v="2012-10-26"/>
    <n v="324"/>
    <m/>
    <n v="21060000"/>
    <s v="2012-10-27"/>
    <n v="235"/>
    <n v="14553500"/>
    <n v="47.9"/>
    <n v="45.6"/>
    <n v="72.5"/>
    <n v="69.099999999999994"/>
    <n v="167"/>
    <n v="89"/>
    <m/>
    <m/>
    <m/>
    <m/>
  </r>
  <r>
    <x v="5"/>
    <s v="ELSERD3165MT"/>
    <s v="ELSER165MT"/>
    <x v="0"/>
    <s v="ELSERD3165"/>
    <s v="12FW ELS 18_SHORT CURVED_MT"/>
    <s v="MT"/>
    <m/>
    <n v="15500"/>
    <n v="65000"/>
    <n v="45500"/>
    <n v="500"/>
    <s v="2012-10-31"/>
    <n v="480"/>
    <n v="31200000"/>
    <s v="2012-11-02"/>
    <n v="481"/>
    <n v="-1"/>
    <n v="31265000"/>
    <s v="2012-11-03"/>
    <n v="465"/>
    <n v="29295500"/>
    <n v="96.9"/>
    <n v="93.9"/>
    <n v="96.7"/>
    <n v="93.7"/>
    <m/>
    <n v="16"/>
    <n v="1"/>
    <n v="1"/>
    <n v="45500"/>
    <n v="0.2"/>
  </r>
  <r>
    <x v="5"/>
    <s v="ELSERD3166PK"/>
    <s v="ELSER166PK"/>
    <x v="0"/>
    <s v="ELSERD3166"/>
    <s v="12FW ELS 19_SHORT CURVED_PK"/>
    <s v="PK"/>
    <m/>
    <n v="15500"/>
    <n v="65000"/>
    <n v="45500"/>
    <n v="500"/>
    <s v="2012-10-31"/>
    <n v="491"/>
    <n v="31915000"/>
    <s v="2012-11-02"/>
    <n v="489"/>
    <n v="2"/>
    <n v="31785000"/>
    <s v="2012-11-03"/>
    <n v="487"/>
    <n v="30940000"/>
    <n v="99.2"/>
    <n v="96.9"/>
    <n v="99.6"/>
    <n v="97.3"/>
    <m/>
    <n v="2"/>
    <n v="1"/>
    <n v="1"/>
    <n v="45500"/>
    <n v="0.2"/>
  </r>
  <r>
    <x v="5"/>
    <s v="ELSERE5308OR"/>
    <s v="ELSER308OR"/>
    <x v="3"/>
    <s v="ELSERE5308"/>
    <s v="13FW ELS 04_SNAP_OR"/>
    <s v="OR"/>
    <m/>
    <n v="8387"/>
    <n v="59000"/>
    <n v="59000"/>
    <n v="900"/>
    <s v="2013-11-14"/>
    <n v="899"/>
    <n v="53041000"/>
    <s v="2013-11-15"/>
    <n v="537"/>
    <m/>
    <n v="31683000"/>
    <s v="2013-11-16"/>
    <n v="65"/>
    <n v="3805500"/>
    <n v="7.2"/>
    <n v="7.2"/>
    <n v="12.1"/>
    <n v="12"/>
    <n v="362"/>
    <n v="472"/>
    <n v="2"/>
    <n v="2"/>
    <n v="118000"/>
    <n v="0.2"/>
  </r>
  <r>
    <x v="5"/>
    <s v="ELSERE5309PK"/>
    <s v="ELSER309PK"/>
    <x v="3"/>
    <s v="ELSERE5309"/>
    <s v="13FW ELS 17_CURVED_PK"/>
    <s v="PK"/>
    <m/>
    <n v="8030"/>
    <n v="59000"/>
    <n v="59000"/>
    <n v="704"/>
    <s v="2013-11-12"/>
    <n v="703"/>
    <n v="41477000"/>
    <s v="2013-11-12"/>
    <n v="403"/>
    <m/>
    <n v="23777000"/>
    <s v="2013-11-13"/>
    <n v="126"/>
    <n v="7434000"/>
    <n v="17.899999999999999"/>
    <n v="17.899999999999999"/>
    <n v="31.3"/>
    <n v="31.3"/>
    <n v="300"/>
    <n v="277"/>
    <n v="3"/>
    <n v="3"/>
    <n v="177000"/>
    <n v="0.4"/>
  </r>
  <r>
    <x v="5"/>
    <s v="ELSERE5310PK"/>
    <s v="ELSER310PK"/>
    <x v="3"/>
    <s v="ELSERE5310"/>
    <s v="13FW ELS 06_CURVED_PK"/>
    <s v="PK"/>
    <m/>
    <n v="8845"/>
    <n v="59000"/>
    <n v="59000"/>
    <n v="700"/>
    <s v="2013-11-14"/>
    <n v="698"/>
    <n v="41182000"/>
    <s v="2013-11-15"/>
    <n v="695"/>
    <n v="1"/>
    <n v="41005000"/>
    <s v="2013-11-16"/>
    <n v="575"/>
    <n v="33910000"/>
    <n v="82.4"/>
    <n v="82.3"/>
    <n v="82.7"/>
    <n v="82.7"/>
    <n v="2"/>
    <n v="120"/>
    <n v="37"/>
    <n v="37"/>
    <n v="2183000"/>
    <n v="5.3"/>
  </r>
  <r>
    <x v="5"/>
    <s v="ELSERE5310YE"/>
    <s v="ELSER310YE"/>
    <x v="3"/>
    <s v="ELSERE5310"/>
    <s v="13FW ELS 06_CURVED_PK"/>
    <s v="YE"/>
    <m/>
    <n v="8845"/>
    <n v="59000"/>
    <n v="59000"/>
    <n v="765"/>
    <s v="2013-12-04"/>
    <n v="765"/>
    <n v="45135000"/>
    <s v="2013-12-06"/>
    <n v="706"/>
    <m/>
    <n v="41654000"/>
    <s v="2013-12-07"/>
    <n v="253"/>
    <n v="14920112"/>
    <n v="33.1"/>
    <n v="33.1"/>
    <n v="35.799999999999997"/>
    <n v="35.799999999999997"/>
    <n v="59"/>
    <n v="453"/>
    <n v="34"/>
    <n v="34"/>
    <n v="2004112"/>
    <n v="4.4000000000000004"/>
  </r>
  <r>
    <x v="5"/>
    <s v="ELSERE5313NY"/>
    <s v="ELSER313NY"/>
    <x v="3"/>
    <s v="ELSERE5313"/>
    <s v="13FW ELS 10_WIRE_NV"/>
    <s v="NY"/>
    <m/>
    <n v="14500"/>
    <n v="69000"/>
    <n v="69000"/>
    <n v="982"/>
    <s v="2013-10-17"/>
    <n v="982"/>
    <n v="67758000"/>
    <s v="2013-10-18"/>
    <n v="512"/>
    <m/>
    <n v="35328000"/>
    <s v="2013-10-19"/>
    <n v="167"/>
    <n v="11523000"/>
    <n v="17"/>
    <n v="17"/>
    <n v="32.6"/>
    <n v="32.6"/>
    <n v="470"/>
    <n v="345"/>
    <n v="4"/>
    <n v="4"/>
    <n v="276000"/>
    <n v="0.4"/>
  </r>
  <r>
    <x v="5"/>
    <s v="ELSERE5316BL"/>
    <s v="ELSER316BL"/>
    <x v="3"/>
    <s v="ELSERE5316"/>
    <s v="13FW ELS 25_CURVED_BL"/>
    <s v="BL"/>
    <m/>
    <n v="15500"/>
    <n v="69000"/>
    <n v="69000"/>
    <n v="785"/>
    <s v="2013-10-10"/>
    <n v="785"/>
    <n v="54165000"/>
    <s v="2013-10-10"/>
    <n v="549"/>
    <n v="-4"/>
    <n v="37881000"/>
    <s v="2013-10-12"/>
    <n v="145"/>
    <n v="10005000"/>
    <n v="18.5"/>
    <n v="18.5"/>
    <n v="26.4"/>
    <n v="26.4"/>
    <n v="240"/>
    <n v="404"/>
    <n v="2"/>
    <n v="2"/>
    <n v="138000"/>
    <n v="0.3"/>
  </r>
  <r>
    <x v="5"/>
    <s v="ELSERE5332GY"/>
    <s v="ELSER332GY"/>
    <x v="3"/>
    <s v="ELSERE5332"/>
    <s v="13FW ELS 23_CURVED_GY"/>
    <s v="GY"/>
    <m/>
    <n v="11214"/>
    <n v="69000"/>
    <n v="69000"/>
    <n v="1007"/>
    <s v="2013-10-23"/>
    <n v="1007"/>
    <n v="69483000"/>
    <s v="2013-10-23"/>
    <n v="1005"/>
    <n v="1"/>
    <n v="69345000"/>
    <s v="2013-10-24"/>
    <n v="887"/>
    <n v="61151600"/>
    <n v="88.1"/>
    <n v="88"/>
    <n v="88.3"/>
    <n v="88.2"/>
    <n v="1"/>
    <n v="118"/>
    <n v="16"/>
    <n v="16"/>
    <n v="1104000"/>
    <n v="1.6"/>
  </r>
  <r>
    <x v="5"/>
    <s v="ELSERE5333NY"/>
    <s v="ELSER333NY"/>
    <x v="3"/>
    <s v="ELSERE5333"/>
    <s v="13FW ELS 01_SNAP_NV"/>
    <s v="NY"/>
    <m/>
    <n v="10443"/>
    <n v="59000"/>
    <n v="59000"/>
    <n v="1515"/>
    <s v="2013-10-31"/>
    <n v="1501"/>
    <n v="88559000"/>
    <s v="2013-10-31"/>
    <n v="1501"/>
    <m/>
    <n v="88559000"/>
    <s v="2013-11-01"/>
    <n v="942"/>
    <n v="55514620"/>
    <n v="62.8"/>
    <n v="62.7"/>
    <n v="62.8"/>
    <n v="62.7"/>
    <m/>
    <n v="559"/>
    <n v="55"/>
    <n v="55"/>
    <n v="3243112"/>
    <n v="3.7"/>
  </r>
  <r>
    <x v="5"/>
    <s v="ELSERE5334YE"/>
    <s v="ELSER334YE"/>
    <x v="3"/>
    <s v="ELSERE5334"/>
    <s v="13FW ELS 32_SNAP_YE"/>
    <s v="YE"/>
    <m/>
    <n v="10573"/>
    <n v="59000"/>
    <n v="59000"/>
    <n v="804"/>
    <s v="2013-10-31"/>
    <n v="804"/>
    <n v="47436000"/>
    <s v="2013-10-31"/>
    <n v="804"/>
    <m/>
    <n v="47436000"/>
    <s v="2013-11-01"/>
    <n v="364"/>
    <n v="21415112"/>
    <n v="45.3"/>
    <n v="45.1"/>
    <n v="45.3"/>
    <n v="45.1"/>
    <m/>
    <n v="440"/>
    <n v="21"/>
    <n v="21"/>
    <n v="1237112"/>
    <n v="2.6"/>
  </r>
  <r>
    <x v="5"/>
    <s v="ELSERD3643GR"/>
    <s v="ELSER643GR"/>
    <x v="0"/>
    <s v="ELSERD3643"/>
    <s v="12FW ELS 01_MUFF FLAT_GR_KIDS"/>
    <s v="GR"/>
    <m/>
    <n v="15500"/>
    <n v="63000"/>
    <n v="44100"/>
    <n v="200"/>
    <s v="2012-12-21"/>
    <n v="200"/>
    <n v="12600000"/>
    <s v="2012-12-21"/>
    <n v="158"/>
    <n v="-1"/>
    <n v="9954000"/>
    <s v="2012-12-22"/>
    <n v="79"/>
    <n v="4183200"/>
    <n v="39.5"/>
    <n v="33.200000000000003"/>
    <n v="50"/>
    <n v="42"/>
    <n v="43"/>
    <n v="79"/>
    <n v="1"/>
    <n v="1"/>
    <n v="44100"/>
    <n v="0.5"/>
  </r>
  <r>
    <x v="5"/>
    <s v="ELSERD3644RE"/>
    <s v="ELSER644RE"/>
    <x v="0"/>
    <s v="ELSERD3644"/>
    <s v="12FW ELS 07_CURVED_RD_KIDS"/>
    <s v="RE"/>
    <m/>
    <n v="15500"/>
    <n v="63000"/>
    <n v="63000"/>
    <n v="200"/>
    <s v="2012-12-13"/>
    <n v="173"/>
    <n v="10899000"/>
    <s v="2012-12-14"/>
    <n v="173"/>
    <m/>
    <n v="10899000"/>
    <s v="2012-12-15"/>
    <n v="172"/>
    <n v="10829700"/>
    <n v="99.4"/>
    <n v="99.4"/>
    <n v="99.4"/>
    <n v="99.4"/>
    <m/>
    <n v="1"/>
    <n v="3"/>
    <n v="3"/>
    <n v="189000"/>
    <n v="1.7"/>
  </r>
  <r>
    <x v="5"/>
    <s v="ELSERE5644RE"/>
    <s v="ELSER644RE"/>
    <x v="3"/>
    <s v="ELSERE5644"/>
    <s v="12FW ELS 07_CURVED_RD_KIDS"/>
    <s v="RE"/>
    <m/>
    <n v="9632"/>
    <n v="63000"/>
    <n v="63000"/>
    <n v="2040"/>
    <s v="2013-10-31"/>
    <n v="2035"/>
    <n v="128205000"/>
    <s v="2013-10-31"/>
    <n v="2025"/>
    <n v="8"/>
    <n v="127575000"/>
    <s v="2013-11-01"/>
    <n v="2026"/>
    <n v="127201300"/>
    <n v="99.6"/>
    <n v="99.2"/>
    <n v="100"/>
    <n v="99.7"/>
    <n v="2"/>
    <n v="-1"/>
    <n v="1"/>
    <n v="1"/>
    <n v="63000"/>
    <m/>
  </r>
  <r>
    <x v="5"/>
    <s v="ELSERD3645BK"/>
    <s v="ELSER645BK"/>
    <x v="0"/>
    <s v="ELSERD3645"/>
    <s v="12FW ELS 08_CURVED_BK"/>
    <s v="BK"/>
    <m/>
    <n v="15000"/>
    <n v="63000"/>
    <n v="44100"/>
    <n v="300"/>
    <s v="2012-11-30"/>
    <n v="300"/>
    <n v="18900000"/>
    <s v="2012-12-04"/>
    <n v="300"/>
    <m/>
    <n v="18900000"/>
    <s v="2012-12-05"/>
    <n v="300"/>
    <n v="18824400"/>
    <n v="100"/>
    <n v="99.6"/>
    <n v="100"/>
    <n v="99.6"/>
    <m/>
    <m/>
    <m/>
    <m/>
    <m/>
    <m/>
  </r>
  <r>
    <x v="5"/>
    <s v="ELSERE5645BK"/>
    <s v="ELSER645BK"/>
    <x v="3"/>
    <s v="ELSERE5645"/>
    <s v="12FW ELS 08_CURVED_BK_KIDS"/>
    <s v="BK"/>
    <m/>
    <n v="9688"/>
    <n v="63000"/>
    <n v="63000"/>
    <n v="1216"/>
    <s v="2013-10-23"/>
    <n v="1214"/>
    <n v="76482000"/>
    <s v="2013-10-23"/>
    <n v="1214"/>
    <m/>
    <n v="76482000"/>
    <s v="2013-10-24"/>
    <n v="1066"/>
    <n v="67051060"/>
    <n v="87.8"/>
    <n v="87.7"/>
    <n v="87.8"/>
    <n v="87.7"/>
    <m/>
    <n v="148"/>
    <n v="25"/>
    <n v="25"/>
    <n v="1575000"/>
    <n v="2.1"/>
  </r>
  <r>
    <x v="5"/>
    <s v="ELSERD3652GY"/>
    <s v="ELSER652GY"/>
    <x v="0"/>
    <s v="ELSERD3652"/>
    <s v="12FW ELS 03_MUFF FLAT_CAMO_KIDS"/>
    <s v="GY"/>
    <m/>
    <n v="15500"/>
    <n v="63000"/>
    <n v="44100"/>
    <n v="200"/>
    <s v="2012-11-30"/>
    <n v="200"/>
    <n v="12600000"/>
    <s v="2012-12-04"/>
    <n v="116"/>
    <n v="-1"/>
    <n v="7308000"/>
    <s v="2012-12-05"/>
    <n v="40"/>
    <n v="2123100"/>
    <n v="20"/>
    <n v="16.899999999999999"/>
    <n v="34.5"/>
    <n v="29.1"/>
    <n v="85"/>
    <n v="76"/>
    <m/>
    <m/>
    <m/>
    <m/>
  </r>
  <r>
    <x v="5"/>
    <s v="ELSERD3664PK"/>
    <s v="ELSER664PK"/>
    <x v="0"/>
    <s v="ELSERD3664"/>
    <s v="12FW ELS 16_SHORT CURVED_PK_KIDS"/>
    <s v="PK"/>
    <m/>
    <n v="15000"/>
    <n v="59000"/>
    <n v="41300"/>
    <n v="300"/>
    <s v="2012-12-21"/>
    <n v="284"/>
    <n v="16756000"/>
    <s v="2012-12-21"/>
    <n v="219"/>
    <m/>
    <n v="12921000"/>
    <s v="2012-12-22"/>
    <n v="133"/>
    <n v="6625700"/>
    <n v="46.8"/>
    <n v="39.5"/>
    <n v="60.7"/>
    <n v="51.3"/>
    <n v="65"/>
    <n v="86"/>
    <n v="1"/>
    <n v="1"/>
    <n v="41300"/>
    <n v="0.4"/>
  </r>
  <r>
    <x v="5"/>
    <s v="ELSERD3665MT"/>
    <s v="ELSER665MT"/>
    <x v="0"/>
    <s v="ELSERD3665"/>
    <s v="12FW ELS 18_SHORT CURVED_MT_KIDS"/>
    <s v="MT"/>
    <m/>
    <n v="15000"/>
    <n v="59000"/>
    <n v="41300"/>
    <n v="800"/>
    <s v="2012-10-31"/>
    <n v="794"/>
    <n v="46846000"/>
    <s v="2012-11-02"/>
    <n v="797"/>
    <n v="-3"/>
    <n v="47023000"/>
    <s v="2012-11-03"/>
    <n v="707"/>
    <n v="40108200"/>
    <n v="89"/>
    <n v="85.6"/>
    <n v="88.7"/>
    <n v="85.3"/>
    <m/>
    <n v="90"/>
    <n v="1"/>
    <n v="1"/>
    <n v="41300"/>
    <n v="0.1"/>
  </r>
  <r>
    <x v="5"/>
    <s v="ELSERE5810PK"/>
    <s v="ELSER810PK"/>
    <x v="3"/>
    <s v="ELSERE5810"/>
    <s v="13FW ELS 06_CURVED_PK_KIDS"/>
    <s v="PK"/>
    <m/>
    <n v="8731"/>
    <n v="55000"/>
    <n v="55000"/>
    <n v="640"/>
    <s v="2013-11-14"/>
    <n v="639"/>
    <n v="35145000"/>
    <s v="2013-11-15"/>
    <n v="638"/>
    <m/>
    <n v="35090000"/>
    <s v="2013-11-16"/>
    <n v="571"/>
    <n v="31338500"/>
    <n v="89.4"/>
    <n v="89.2"/>
    <n v="89.5"/>
    <n v="89.3"/>
    <n v="1"/>
    <n v="67"/>
    <n v="12"/>
    <n v="12"/>
    <n v="660000"/>
    <n v="1.9"/>
  </r>
  <r>
    <x v="5"/>
    <s v="ELSERE5810YE"/>
    <s v="ELSER810YE"/>
    <x v="3"/>
    <s v="ELSERE5810"/>
    <s v="13FW ELS 06_CURVED_PK_KIDS"/>
    <s v="YE"/>
    <m/>
    <n v="8731"/>
    <n v="55000"/>
    <n v="55000"/>
    <n v="647"/>
    <s v="2013-12-04"/>
    <n v="647"/>
    <n v="35585000"/>
    <s v="2013-12-06"/>
    <n v="601"/>
    <n v="-1"/>
    <n v="33055000"/>
    <s v="2013-12-07"/>
    <n v="234"/>
    <n v="12865000"/>
    <n v="36.200000000000003"/>
    <n v="36.200000000000003"/>
    <n v="38.9"/>
    <n v="38.9"/>
    <n v="47"/>
    <n v="367"/>
    <n v="19"/>
    <n v="19"/>
    <n v="1045000"/>
    <n v="2.9"/>
  </r>
  <r>
    <x v="5"/>
    <s v="ELSERE5816BL"/>
    <s v="ELSER816BL"/>
    <x v="3"/>
    <s v="ELSERE5816"/>
    <s v="13FW ELS 25_CURVED_BL_KIDS"/>
    <s v="BL"/>
    <m/>
    <n v="15000"/>
    <n v="65000"/>
    <n v="65000"/>
    <n v="972"/>
    <s v="2013-10-17"/>
    <n v="972"/>
    <n v="63180000"/>
    <s v="2013-10-18"/>
    <n v="668"/>
    <n v="5"/>
    <n v="43420000"/>
    <s v="2013-10-19"/>
    <n v="296"/>
    <n v="19202500"/>
    <n v="30.5"/>
    <n v="30.4"/>
    <n v="44.3"/>
    <n v="44.2"/>
    <n v="299"/>
    <n v="372"/>
    <n v="6"/>
    <n v="6"/>
    <n v="390000"/>
    <n v="0.6"/>
  </r>
  <r>
    <x v="5"/>
    <s v="ELSERE5832GY"/>
    <s v="ELSER832GY"/>
    <x v="3"/>
    <s v="ELSERE5832"/>
    <s v="13FW ELS 23_CURVED_GY_KIDS"/>
    <s v="GY"/>
    <m/>
    <n v="10813"/>
    <n v="65000"/>
    <n v="65000"/>
    <n v="1003"/>
    <s v="2013-10-23"/>
    <n v="1002"/>
    <n v="65130000"/>
    <s v="2013-10-23"/>
    <n v="999"/>
    <n v="1"/>
    <n v="64935000"/>
    <s v="2013-10-24"/>
    <n v="932"/>
    <n v="60531260"/>
    <n v="93"/>
    <n v="92.9"/>
    <n v="93.3"/>
    <n v="93.2"/>
    <n v="2"/>
    <n v="67"/>
    <n v="8"/>
    <n v="8"/>
    <n v="520000"/>
    <n v="0.8"/>
  </r>
  <r>
    <x v="5"/>
    <s v="ELSERE5833NY"/>
    <s v="ELSER833NY"/>
    <x v="3"/>
    <s v="ELSERE5833"/>
    <s v="13FW ELS 01_SNAP_NV_KIDS"/>
    <s v="NY"/>
    <m/>
    <n v="9844"/>
    <n v="55000"/>
    <n v="55000"/>
    <n v="1476"/>
    <s v="2013-10-31"/>
    <n v="1489"/>
    <n v="81895000"/>
    <s v="2013-10-31"/>
    <n v="1484"/>
    <n v="2"/>
    <n v="81620000"/>
    <s v="2013-11-01"/>
    <n v="1128"/>
    <n v="61914720"/>
    <n v="75.8"/>
    <n v="75.599999999999994"/>
    <n v="76"/>
    <n v="75.900000000000006"/>
    <n v="3"/>
    <n v="356"/>
    <n v="22"/>
    <n v="22"/>
    <n v="1210000"/>
    <n v="1.5"/>
  </r>
  <r>
    <x v="5"/>
    <s v="ELSERE5834YE"/>
    <s v="ELSER834YE"/>
    <x v="3"/>
    <s v="ELSERE5834"/>
    <s v="13FW ELS 32_SNAP_YE_KIDS"/>
    <s v="YE"/>
    <m/>
    <n v="10046"/>
    <n v="55000"/>
    <n v="55000"/>
    <n v="800"/>
    <s v="2013-10-31"/>
    <n v="800"/>
    <n v="44000000"/>
    <s v="2013-10-31"/>
    <n v="800"/>
    <m/>
    <n v="44000000"/>
    <s v="2013-11-01"/>
    <n v="593"/>
    <n v="32600000"/>
    <n v="74.099999999999994"/>
    <n v="74.099999999999994"/>
    <n v="74.099999999999994"/>
    <n v="74.099999999999994"/>
    <m/>
    <n v="207"/>
    <n v="23"/>
    <n v="23"/>
    <n v="1265000"/>
    <n v="2.9"/>
  </r>
  <r>
    <x v="5"/>
    <s v="ELSFAE0225PK"/>
    <s v="ELSFA225PK"/>
    <x v="1"/>
    <s v="ELSFAE0225"/>
    <s v="13SS ELS 12_HAT_PK"/>
    <s v="PK"/>
    <m/>
    <n v="8395"/>
    <n v="59000"/>
    <n v="59000"/>
    <n v="501"/>
    <s v="2013-02-14"/>
    <n v="501"/>
    <n v="29559000"/>
    <s v="2013-02-14"/>
    <n v="452"/>
    <m/>
    <n v="26668000"/>
    <s v="2013-02-15"/>
    <n v="150"/>
    <n v="8850000"/>
    <n v="29.9"/>
    <n v="29.9"/>
    <n v="33.200000000000003"/>
    <n v="33.200000000000003"/>
    <n v="49"/>
    <n v="302"/>
    <n v="1"/>
    <n v="1"/>
    <n v="59000"/>
    <n v="0.2"/>
  </r>
  <r>
    <x v="5"/>
    <s v="ELSFAE3818BL"/>
    <s v="ELSFA818BL"/>
    <x v="2"/>
    <s v="ELSFAE3818"/>
    <s v="13FW ELS 27_HAT_BL_KIDS"/>
    <s v="BL"/>
    <m/>
    <n v="9749"/>
    <n v="59000"/>
    <n v="59000"/>
    <n v="400"/>
    <s v="2013-09-11"/>
    <n v="399"/>
    <n v="23541000"/>
    <s v="2013-09-14"/>
    <n v="389"/>
    <m/>
    <n v="22951000"/>
    <s v="2013-09-15"/>
    <n v="77"/>
    <n v="4513500"/>
    <n v="19.3"/>
    <n v="19.2"/>
    <n v="19.8"/>
    <n v="19.7"/>
    <n v="10"/>
    <n v="312"/>
    <n v="1"/>
    <n v="1"/>
    <n v="59000"/>
    <n v="0.3"/>
  </r>
  <r>
    <x v="5"/>
    <s v="ELSFID3001BK"/>
    <s v="ELSFI001BK"/>
    <x v="0"/>
    <s v="ELSFID3001"/>
    <s v="HG2C0CUU0021"/>
    <s v="BK"/>
    <m/>
    <n v="6266"/>
    <n v="49000"/>
    <n v="49000"/>
    <n v="10362"/>
    <s v="2012-06-29"/>
    <n v="10164"/>
    <n v="498036000"/>
    <s v="2012-06-29"/>
    <n v="10154"/>
    <n v="-9"/>
    <n v="497546000"/>
    <s v="2012-06-29"/>
    <n v="10156"/>
    <n v="493105800"/>
    <n v="99.9"/>
    <n v="99"/>
    <n v="100"/>
    <n v="99.1"/>
    <n v="19"/>
    <n v="-2"/>
    <n v="2"/>
    <n v="2"/>
    <n v="98000"/>
    <m/>
  </r>
  <r>
    <x v="5"/>
    <s v="ELSFIE0001BK"/>
    <s v="ELSFI001BK"/>
    <x v="1"/>
    <s v="ELSFIE0001"/>
    <s v="HG2C0CUU0021"/>
    <s v="BK"/>
    <m/>
    <n v="6169"/>
    <n v="49000"/>
    <n v="49000"/>
    <n v="8000"/>
    <s v="2013-04-24"/>
    <n v="7989"/>
    <n v="391461000"/>
    <s v="2013-04-25"/>
    <n v="7982"/>
    <n v="5"/>
    <n v="391118000"/>
    <s v="2013-04-25"/>
    <n v="7670"/>
    <n v="374752000"/>
    <n v="96"/>
    <n v="95.7"/>
    <n v="96.1"/>
    <n v="95.8"/>
    <n v="2"/>
    <n v="312"/>
    <n v="8"/>
    <n v="8"/>
    <n v="392000"/>
    <n v="0.1"/>
  </r>
  <r>
    <x v="5"/>
    <s v="ELSFIE3001BK"/>
    <s v="ELSFI001BK"/>
    <x v="2"/>
    <s v="ELSFIE3001"/>
    <s v="HG2C0CUU0021"/>
    <s v="BK"/>
    <m/>
    <n v="5738"/>
    <n v="49000"/>
    <n v="49000"/>
    <n v="11000"/>
    <s v="2013-07-30"/>
    <n v="10999"/>
    <n v="538951000"/>
    <s v="2013-07-25"/>
    <n v="4238"/>
    <n v="7"/>
    <n v="207662000"/>
    <s v="2013-07-31"/>
    <n v="2996"/>
    <n v="146224288"/>
    <n v="27.2"/>
    <n v="27.1"/>
    <n v="70.7"/>
    <n v="70.400000000000006"/>
    <n v="6754"/>
    <n v="1242"/>
    <n v="75"/>
    <n v="75"/>
    <n v="3670296"/>
    <n v="0.7"/>
  </r>
  <r>
    <x v="5"/>
    <s v="ELSFIE0012BL"/>
    <s v="ELSFI012BL"/>
    <x v="1"/>
    <s v="ELSFIE0012"/>
    <s v="ELS FI 04 BL"/>
    <s v="BL"/>
    <m/>
    <n v="9800"/>
    <n v="49000"/>
    <n v="49000"/>
    <n v="800"/>
    <s v="2013-01-23"/>
    <n v="800"/>
    <n v="39200000"/>
    <s v="2013-01-24"/>
    <n v="774"/>
    <n v="1"/>
    <n v="37926000"/>
    <s v="2013-01-25"/>
    <n v="575"/>
    <n v="28101500"/>
    <n v="71.900000000000006"/>
    <n v="71.7"/>
    <n v="74.3"/>
    <n v="74.099999999999994"/>
    <n v="25"/>
    <n v="199"/>
    <m/>
    <m/>
    <m/>
    <m/>
  </r>
  <r>
    <x v="5"/>
    <s v="ELSFID3013BK"/>
    <s v="ELSFI013BK"/>
    <x v="0"/>
    <s v="ELSFID3013"/>
    <s v="ELS FI 06BK"/>
    <s v="BK"/>
    <m/>
    <n v="5383"/>
    <n v="49000"/>
    <n v="49000"/>
    <n v="5000"/>
    <s v="2012-07-27"/>
    <n v="3996"/>
    <n v="195804000"/>
    <s v="2012-07-27"/>
    <n v="3951"/>
    <n v="8"/>
    <n v="193599000"/>
    <s v="2012-07-11"/>
    <n v="3693"/>
    <n v="179396303"/>
    <n v="92.4"/>
    <n v="91.6"/>
    <n v="93.5"/>
    <n v="92.7"/>
    <n v="37"/>
    <n v="258"/>
    <n v="1"/>
    <n v="1"/>
    <n v="49000"/>
    <m/>
  </r>
  <r>
    <x v="5"/>
    <s v="ELSFIE0013BK"/>
    <s v="ELSFI013BK"/>
    <x v="1"/>
    <s v="ELSFIE0013"/>
    <s v="ELSTINKO_5950_BLK,YEL"/>
    <s v="BK"/>
    <m/>
    <n v="5047"/>
    <n v="49000"/>
    <n v="49000"/>
    <n v="1500"/>
    <s v="2013-05-22"/>
    <n v="1500"/>
    <n v="73500000"/>
    <s v="2013-05-23"/>
    <n v="1492"/>
    <n v="2"/>
    <n v="73108000"/>
    <s v="2013-05-24"/>
    <n v="1132"/>
    <n v="55296500"/>
    <n v="75.5"/>
    <n v="75.2"/>
    <n v="75.900000000000006"/>
    <n v="75.599999999999994"/>
    <n v="6"/>
    <n v="360"/>
    <n v="2"/>
    <n v="2"/>
    <n v="98000"/>
    <n v="0.1"/>
  </r>
  <r>
    <x v="5"/>
    <s v="ELSFIE3013BK"/>
    <s v="ELSFI013BK"/>
    <x v="2"/>
    <s v="ELSFIE3013"/>
    <s v="ELS FI 06RE"/>
    <s v="BK"/>
    <m/>
    <n v="3597"/>
    <n v="49000"/>
    <n v="49000"/>
    <n v="1500"/>
    <s v="2013-10-01"/>
    <n v="1499"/>
    <n v="73451000"/>
    <s v="2013-10-01"/>
    <n v="861"/>
    <m/>
    <n v="42189000"/>
    <s v="2013-10-02"/>
    <n v="213"/>
    <n v="10424456"/>
    <n v="14.2"/>
    <n v="14.2"/>
    <n v="24.7"/>
    <n v="24.7"/>
    <n v="638"/>
    <n v="648"/>
    <n v="12"/>
    <n v="12"/>
    <n v="584864"/>
    <n v="0.8"/>
  </r>
  <r>
    <x v="5"/>
    <s v="ELSFID3013RE"/>
    <s v="ELSFI013RE"/>
    <x v="0"/>
    <s v="ELSFID3013"/>
    <s v="ELS FI 06BK"/>
    <s v="RE"/>
    <m/>
    <n v="5383"/>
    <n v="49000"/>
    <n v="49000"/>
    <n v="7076"/>
    <s v="2012-08-01"/>
    <n v="6469"/>
    <n v="316981000"/>
    <s v="2012-08-01"/>
    <n v="6465"/>
    <n v="-6"/>
    <n v="316785000"/>
    <s v="2012-07-31"/>
    <n v="6417"/>
    <n v="312242700"/>
    <n v="99.2"/>
    <n v="98.5"/>
    <n v="99.3"/>
    <n v="98.6"/>
    <n v="10"/>
    <n v="48"/>
    <m/>
    <m/>
    <m/>
    <m/>
  </r>
  <r>
    <x v="5"/>
    <s v="ELSFIE0013RE"/>
    <s v="ELSFI013RE"/>
    <x v="1"/>
    <s v="ELSFIE0013"/>
    <s v="ELSTINKO_5950_BLK,YEL"/>
    <s v="RE"/>
    <m/>
    <n v="5047"/>
    <n v="49000"/>
    <n v="49000"/>
    <n v="1000"/>
    <s v="2013-05-29"/>
    <n v="1000"/>
    <n v="49000000"/>
    <s v="2013-05-29"/>
    <n v="998"/>
    <n v="-1"/>
    <n v="48902000"/>
    <s v="2013-05-30"/>
    <n v="958"/>
    <n v="46648000"/>
    <n v="95.8"/>
    <n v="95.2"/>
    <n v="96"/>
    <n v="95.4"/>
    <n v="3"/>
    <n v="40"/>
    <n v="1"/>
    <n v="1"/>
    <n v="49000"/>
    <n v="0.1"/>
  </r>
  <r>
    <x v="5"/>
    <s v="ELSFIE3013RE"/>
    <s v="ELSFI013RE"/>
    <x v="2"/>
    <s v="ELSFIE3013"/>
    <s v="ELS FI 06RE"/>
    <s v="RE"/>
    <m/>
    <n v="3597"/>
    <n v="49000"/>
    <n v="49000"/>
    <n v="3500"/>
    <s v="2013-10-01"/>
    <n v="3498"/>
    <n v="171402000"/>
    <s v="2013-10-01"/>
    <n v="1638"/>
    <m/>
    <n v="80262000"/>
    <s v="2013-09-24"/>
    <n v="763"/>
    <n v="37263420"/>
    <n v="21.8"/>
    <n v="21.7"/>
    <n v="46.6"/>
    <n v="46.4"/>
    <n v="1860"/>
    <n v="875"/>
    <n v="46"/>
    <n v="46"/>
    <n v="2226364"/>
    <n v="1.3"/>
  </r>
  <r>
    <x v="5"/>
    <s v="ELSFID3013YE"/>
    <s v="ELSFI013YE"/>
    <x v="0"/>
    <s v="ELSFID3013"/>
    <s v="ELS FI 06BK"/>
    <s v="YE"/>
    <m/>
    <n v="5383"/>
    <n v="49000"/>
    <n v="49000"/>
    <n v="6500"/>
    <s v="2012-07-27"/>
    <n v="6492"/>
    <n v="318108000"/>
    <s v="2012-07-27"/>
    <n v="5711"/>
    <n v="2"/>
    <n v="279839000"/>
    <s v="2012-07-27"/>
    <n v="4719"/>
    <n v="229753650"/>
    <n v="72.7"/>
    <n v="72.2"/>
    <n v="82.6"/>
    <n v="82.1"/>
    <n v="779"/>
    <n v="992"/>
    <n v="3"/>
    <n v="3"/>
    <n v="147000"/>
    <m/>
  </r>
  <r>
    <x v="5"/>
    <s v="ELSFIE3013YE"/>
    <s v="ELSFI013YE"/>
    <x v="2"/>
    <s v="ELSFIE3013"/>
    <s v="ELS FI 06RE"/>
    <s v="YE"/>
    <m/>
    <n v="3597"/>
    <n v="49000"/>
    <n v="49000"/>
    <n v="1800"/>
    <s v="2013-10-01"/>
    <n v="1797"/>
    <n v="88053000"/>
    <s v="2013-10-01"/>
    <n v="746"/>
    <n v="1"/>
    <n v="36554000"/>
    <s v="2013-10-03"/>
    <n v="137"/>
    <n v="6682228"/>
    <n v="7.6"/>
    <n v="7.6"/>
    <n v="18.399999999999999"/>
    <n v="18.3"/>
    <n v="1050"/>
    <n v="609"/>
    <n v="12"/>
    <n v="12"/>
    <n v="584864"/>
    <n v="0.7"/>
  </r>
  <r>
    <x v="5"/>
    <s v="ELSFID3014BK"/>
    <s v="ELSFI014BK"/>
    <x v="0"/>
    <s v="ELSFID3014"/>
    <s v="ELS FI 07BK"/>
    <s v="BK"/>
    <m/>
    <n v="3603"/>
    <n v="45000"/>
    <n v="45000"/>
    <n v="1500"/>
    <s v="2012-08-01"/>
    <n v="1497"/>
    <n v="67365000"/>
    <s v="2012-08-01"/>
    <n v="1491"/>
    <n v="-7"/>
    <n v="67095000"/>
    <s v="2012-08-02"/>
    <n v="1378"/>
    <n v="60711750"/>
    <n v="92.1"/>
    <n v="90.1"/>
    <n v="92.4"/>
    <n v="90.5"/>
    <n v="13"/>
    <n v="113"/>
    <n v="1"/>
    <n v="1"/>
    <n v="45000"/>
    <n v="0.1"/>
  </r>
  <r>
    <x v="5"/>
    <s v="ELSFID3014PK"/>
    <s v="ELSFI014PK"/>
    <x v="0"/>
    <s v="ELSFID3014"/>
    <s v="ELS FI 07BK"/>
    <s v="PK"/>
    <m/>
    <n v="3603"/>
    <n v="45000"/>
    <n v="45000"/>
    <n v="1500"/>
    <s v="2012-08-16"/>
    <n v="1486"/>
    <n v="66870000"/>
    <s v="2012-08-16"/>
    <n v="1485"/>
    <n v="-8"/>
    <n v="66825000"/>
    <s v="2012-08-17"/>
    <n v="1456"/>
    <n v="64560250"/>
    <n v="98"/>
    <n v="96.5"/>
    <n v="98"/>
    <n v="96.6"/>
    <n v="9"/>
    <n v="29"/>
    <m/>
    <m/>
    <m/>
    <m/>
  </r>
  <r>
    <x v="5"/>
    <s v="ELSFID3014YE"/>
    <s v="ELSFI014YE"/>
    <x v="0"/>
    <s v="ELSFID3014"/>
    <s v="ELS FI 07BK"/>
    <s v="YE"/>
    <m/>
    <n v="3603"/>
    <n v="45000"/>
    <n v="45000"/>
    <n v="1500"/>
    <s v="2012-08-01"/>
    <n v="1492"/>
    <n v="67140000"/>
    <s v="2012-08-01"/>
    <n v="1489"/>
    <n v="-15"/>
    <n v="67005000"/>
    <s v="2012-08-02"/>
    <n v="1436"/>
    <n v="62693940"/>
    <n v="96.2"/>
    <n v="93.4"/>
    <n v="96.4"/>
    <n v="93.6"/>
    <n v="18"/>
    <n v="53"/>
    <m/>
    <m/>
    <m/>
    <m/>
  </r>
  <r>
    <x v="5"/>
    <s v="ELSFID3015BK"/>
    <s v="ELSFI015BK"/>
    <x v="0"/>
    <s v="ELSFID3015"/>
    <s v="ELS FI 06RE"/>
    <s v="BK"/>
    <m/>
    <n v="10500"/>
    <n v="49000"/>
    <n v="49000"/>
    <n v="908"/>
    <s v="2012-09-30"/>
    <n v="954"/>
    <n v="46746000"/>
    <s v="2012-10-11"/>
    <n v="905"/>
    <n v="-2"/>
    <n v="44345000"/>
    <s v="2012-10-12"/>
    <n v="352"/>
    <n v="17174500"/>
    <n v="36.9"/>
    <n v="36.700000000000003"/>
    <n v="38.9"/>
    <n v="38.700000000000003"/>
    <n v="51"/>
    <n v="553"/>
    <m/>
    <m/>
    <m/>
    <m/>
  </r>
  <r>
    <x v="5"/>
    <s v="ELSFID3020BK"/>
    <s v="ELSFI020BK"/>
    <x v="0"/>
    <s v="ELSFID3020"/>
    <s v="ELS FI 06REK"/>
    <s v="BK"/>
    <m/>
    <n v="6220"/>
    <n v="43000"/>
    <n v="43000"/>
    <n v="1000"/>
    <s v="2012-08-16"/>
    <n v="992"/>
    <n v="42656000"/>
    <s v="2012-08-16"/>
    <n v="986"/>
    <m/>
    <n v="42398000"/>
    <s v="2012-08-17"/>
    <n v="959"/>
    <n v="40614500"/>
    <n v="96.7"/>
    <n v="95.2"/>
    <n v="97.3"/>
    <n v="95.8"/>
    <n v="6"/>
    <n v="27"/>
    <m/>
    <m/>
    <m/>
    <m/>
  </r>
  <r>
    <x v="5"/>
    <s v="ELSFIE3620BK"/>
    <s v="ELSFI020BK"/>
    <x v="2"/>
    <s v="ELSFIE3620"/>
    <s v="ELS FI 07 BK K"/>
    <s v="BK"/>
    <m/>
    <n v="4505"/>
    <n v="43000"/>
    <n v="43000"/>
    <n v="1000"/>
    <s v="2013-07-03"/>
    <n v="997"/>
    <n v="42871000"/>
    <s v="2013-07-03"/>
    <n v="1000"/>
    <n v="-3"/>
    <n v="43000000"/>
    <s v="2013-07-04"/>
    <n v="472"/>
    <n v="20246120"/>
    <n v="47.3"/>
    <n v="47.2"/>
    <n v="47.2"/>
    <n v="47.1"/>
    <m/>
    <n v="528"/>
    <n v="8"/>
    <n v="8"/>
    <n v="342624"/>
    <n v="0.8"/>
  </r>
  <r>
    <x v="5"/>
    <s v="ELSFID3020RE"/>
    <s v="ELSFI020RE"/>
    <x v="0"/>
    <s v="ELSFID3020"/>
    <s v="ELS FI 06REK"/>
    <s v="RE"/>
    <m/>
    <n v="6220"/>
    <n v="43000"/>
    <n v="43000"/>
    <n v="3000"/>
    <s v="2012-08-01"/>
    <n v="2926"/>
    <n v="125818000"/>
    <s v="2012-08-01"/>
    <n v="2870"/>
    <n v="54"/>
    <n v="123410000"/>
    <s v="2012-08-02"/>
    <n v="2861"/>
    <n v="121804200"/>
    <n v="97.8"/>
    <n v="96.8"/>
    <n v="99.7"/>
    <n v="98.7"/>
    <n v="2"/>
    <n v="9"/>
    <m/>
    <m/>
    <m/>
    <m/>
  </r>
  <r>
    <x v="5"/>
    <s v="ELSFID3620RE"/>
    <s v="ELSFI020RE"/>
    <x v="0"/>
    <s v="ELSFID3620"/>
    <s v="ELS FI 06REK"/>
    <s v="RE"/>
    <m/>
    <n v="5179"/>
    <n v="43000"/>
    <n v="43000"/>
    <n v="1000"/>
    <s v="2012-10-29"/>
    <n v="999"/>
    <n v="42957000"/>
    <s v="2012-10-30"/>
    <n v="1019"/>
    <n v="-22"/>
    <n v="43817000"/>
    <s v="2012-10-31"/>
    <n v="997"/>
    <n v="42582900"/>
    <n v="99.8"/>
    <n v="99.1"/>
    <n v="97.8"/>
    <n v="97.2"/>
    <n v="2"/>
    <n v="22"/>
    <m/>
    <m/>
    <m/>
    <m/>
  </r>
  <r>
    <x v="5"/>
    <s v="ELSFIE0620RE"/>
    <s v="ELSFI020RE"/>
    <x v="1"/>
    <s v="ELSFIE0620"/>
    <s v="ELSTINKO FW 5950_06_RD_KIDS"/>
    <s v="RE"/>
    <m/>
    <n v="4923"/>
    <n v="43000"/>
    <n v="43000"/>
    <n v="1300"/>
    <s v="2013-05-02"/>
    <n v="1297"/>
    <n v="55771000"/>
    <s v="2013-05-03"/>
    <n v="1297"/>
    <n v="-1"/>
    <n v="55771000"/>
    <s v="2013-05-03"/>
    <n v="1291"/>
    <n v="55233500"/>
    <n v="99.5"/>
    <n v="99"/>
    <n v="99.5"/>
    <n v="99"/>
    <n v="1"/>
    <n v="6"/>
    <m/>
    <m/>
    <m/>
    <m/>
  </r>
  <r>
    <x v="5"/>
    <s v="ELSFIE3620RE"/>
    <s v="ELSFI020RE"/>
    <x v="2"/>
    <s v="ELSFIE3620"/>
    <s v="ELS FI 07 BK K"/>
    <s v="RE"/>
    <m/>
    <n v="4505"/>
    <n v="43000"/>
    <n v="43000"/>
    <n v="3000"/>
    <s v="2013-07-23"/>
    <n v="2999"/>
    <n v="128957000"/>
    <s v="2013-07-24"/>
    <n v="2512"/>
    <n v="7"/>
    <n v="108016000"/>
    <s v="2013-07-25"/>
    <n v="1728"/>
    <n v="74127860"/>
    <n v="57.6"/>
    <n v="57.5"/>
    <n v="68.8"/>
    <n v="68.599999999999994"/>
    <n v="480"/>
    <n v="784"/>
    <n v="27"/>
    <n v="27"/>
    <n v="1158248"/>
    <n v="0.9"/>
  </r>
  <r>
    <x v="5"/>
    <s v="ELSFID3020YE"/>
    <s v="ELSFI020YE"/>
    <x v="0"/>
    <s v="ELSFID3020"/>
    <s v="ELS FI 06REK"/>
    <s v="YE"/>
    <m/>
    <n v="6220"/>
    <n v="43000"/>
    <n v="43000"/>
    <n v="2000"/>
    <s v="2012-08-01"/>
    <n v="1989"/>
    <n v="85527000"/>
    <s v="2012-08-01"/>
    <n v="1987"/>
    <n v="1"/>
    <n v="85441000"/>
    <s v="2012-08-02"/>
    <n v="1985"/>
    <n v="84415300"/>
    <n v="99.8"/>
    <n v="98.7"/>
    <n v="99.9"/>
    <n v="98.8"/>
    <n v="1"/>
    <n v="2"/>
    <n v="-1"/>
    <n v="-1"/>
    <n v="-43000"/>
    <n v="-0.1"/>
  </r>
  <r>
    <x v="5"/>
    <s v="ELSFIE0620YE"/>
    <s v="ELSFI020YE"/>
    <x v="1"/>
    <s v="ELSFIE0620"/>
    <s v="ELSTINKO FW 5950_06_RD_KIDS"/>
    <s v="YE"/>
    <m/>
    <n v="4923"/>
    <n v="43000"/>
    <n v="43000"/>
    <n v="1008"/>
    <s v="2013-05-02"/>
    <n v="1008"/>
    <n v="43344000"/>
    <s v="2013-05-03"/>
    <n v="1007"/>
    <m/>
    <n v="43301000"/>
    <s v="2013-05-03"/>
    <n v="1001"/>
    <n v="42978500"/>
    <n v="99.3"/>
    <n v="99.2"/>
    <n v="99.4"/>
    <n v="99.3"/>
    <n v="1"/>
    <n v="6"/>
    <m/>
    <m/>
    <m/>
    <m/>
  </r>
  <r>
    <x v="5"/>
    <s v="ELSFIE3620YE"/>
    <s v="ELSFI020YE"/>
    <x v="2"/>
    <s v="ELSFIE3620"/>
    <s v="ELS FI 07 BK K"/>
    <s v="YE"/>
    <m/>
    <n v="4505"/>
    <n v="43000"/>
    <n v="43000"/>
    <n v="2000"/>
    <s v="2013-07-19"/>
    <n v="1995"/>
    <n v="85785000"/>
    <s v="2013-07-19"/>
    <n v="1650"/>
    <n v="-8"/>
    <n v="70950000"/>
    <s v="2013-07-20"/>
    <n v="987"/>
    <n v="42158232"/>
    <n v="49.5"/>
    <n v="49.1"/>
    <n v="59.8"/>
    <n v="59.4"/>
    <n v="353"/>
    <n v="663"/>
    <n v="13"/>
    <n v="13"/>
    <n v="553496"/>
    <n v="0.7"/>
  </r>
  <r>
    <x v="5"/>
    <s v="ELSFID3030BU"/>
    <s v="ELSFI030BU"/>
    <x v="0"/>
    <s v="ELSFID3030"/>
    <s v="12SS ELS 04_FLAT_BRG"/>
    <s v="BU"/>
    <m/>
    <n v="4769"/>
    <n v="49000"/>
    <n v="49000"/>
    <n v="2500"/>
    <s v="2012-08-22"/>
    <n v="2494"/>
    <n v="122206000"/>
    <s v="2012-08-23"/>
    <n v="2379"/>
    <n v="8"/>
    <n v="116571000"/>
    <s v="2012-08-25"/>
    <n v="1493"/>
    <n v="72576100"/>
    <n v="59.9"/>
    <n v="59.4"/>
    <n v="62.8"/>
    <n v="62.3"/>
    <n v="107"/>
    <n v="886"/>
    <n v="1"/>
    <n v="1"/>
    <n v="49000"/>
    <m/>
  </r>
  <r>
    <x v="5"/>
    <s v="ELSFIE0031 GR"/>
    <s v="ELSFI031 G"/>
    <x v="1"/>
    <s v="ELSFIE0031"/>
    <s v="HG2C0CEU0031"/>
    <s v="GR"/>
    <m/>
    <n v="9400"/>
    <n v="49000"/>
    <n v="49000"/>
    <n v="800"/>
    <s v="2013-01-23"/>
    <n v="800"/>
    <n v="39200000"/>
    <s v="2013-01-29"/>
    <n v="768"/>
    <m/>
    <n v="37632000"/>
    <s v="2013-01-31"/>
    <n v="462"/>
    <n v="22535100"/>
    <n v="57.8"/>
    <n v="57.5"/>
    <n v="60.2"/>
    <n v="59.9"/>
    <n v="32"/>
    <n v="306"/>
    <m/>
    <m/>
    <m/>
    <m/>
  </r>
  <r>
    <x v="5"/>
    <s v="ELSFID3031GR"/>
    <s v="ELSFI031GR"/>
    <x v="0"/>
    <s v="ELSFID3031"/>
    <s v="12SS ELS 05_FLAT_GR"/>
    <s v="GR"/>
    <m/>
    <n v="4876"/>
    <n v="49000"/>
    <n v="49000"/>
    <n v="5000"/>
    <s v="2012-08-22"/>
    <n v="4937"/>
    <n v="241913000"/>
    <s v="2012-08-23"/>
    <n v="4869"/>
    <n v="-17"/>
    <n v="238581000"/>
    <s v="2012-08-23"/>
    <n v="4262"/>
    <n v="208147100"/>
    <n v="86.3"/>
    <n v="86"/>
    <n v="87.5"/>
    <n v="87.2"/>
    <n v="85"/>
    <n v="607"/>
    <n v="4"/>
    <n v="4"/>
    <n v="196000"/>
    <n v="0.1"/>
  </r>
  <r>
    <x v="5"/>
    <s v="ELSFIE3031GR"/>
    <s v="ELSFI031GR"/>
    <x v="2"/>
    <s v="ELSFIE3031"/>
    <s v="12SS ELS 05_FLAT_GR"/>
    <s v="GR"/>
    <m/>
    <n v="3163"/>
    <n v="49000"/>
    <n v="49000"/>
    <n v="1428"/>
    <s v="2013-10-01"/>
    <n v="1422"/>
    <n v="69678000"/>
    <s v="2013-10-01"/>
    <n v="801"/>
    <n v="-10"/>
    <n v="39249000"/>
    <s v="2013-10-03"/>
    <n v="149"/>
    <n v="7203000"/>
    <n v="10.5"/>
    <n v="10.3"/>
    <n v="18.600000000000001"/>
    <n v="18.399999999999999"/>
    <n v="631"/>
    <n v="652"/>
    <n v="14"/>
    <n v="14"/>
    <n v="661500"/>
    <n v="1"/>
  </r>
  <r>
    <x v="5"/>
    <s v="ELSFID3033BW"/>
    <s v="ELSFI033BW"/>
    <x v="0"/>
    <s v="ELSFID3033"/>
    <s v="12SS ELS 01_SNAP_BR"/>
    <s v="BW"/>
    <m/>
    <n v="6270"/>
    <n v="49000"/>
    <n v="49000"/>
    <n v="3000"/>
    <s v="2012-08-22"/>
    <n v="2951"/>
    <n v="144599000"/>
    <s v="2012-08-24"/>
    <n v="2921"/>
    <m/>
    <n v="143129000"/>
    <s v="2012-08-24"/>
    <n v="2663"/>
    <n v="129903900"/>
    <n v="90.2"/>
    <n v="89.8"/>
    <n v="91.2"/>
    <n v="90.8"/>
    <n v="30"/>
    <n v="258"/>
    <n v="1"/>
    <n v="1"/>
    <n v="49000"/>
    <m/>
  </r>
  <r>
    <x v="5"/>
    <s v="ELSFIE0033BW"/>
    <s v="ELSFI033BW"/>
    <x v="1"/>
    <s v="ELSFIE0033"/>
    <s v="12SS ELS 01_SNAP_BR"/>
    <s v="BW"/>
    <m/>
    <n v="7647"/>
    <n v="49000"/>
    <n v="49000"/>
    <n v="1127"/>
    <s v="2013-06-10"/>
    <n v="1125"/>
    <n v="55125000"/>
    <s v="2013-06-11"/>
    <n v="678"/>
    <n v="-2"/>
    <n v="33222000"/>
    <s v="2013-06-12"/>
    <n v="219"/>
    <n v="10682000"/>
    <n v="19.5"/>
    <n v="19.399999999999999"/>
    <n v="32.299999999999997"/>
    <n v="32.200000000000003"/>
    <n v="449"/>
    <n v="459"/>
    <n v="6"/>
    <n v="6"/>
    <n v="294000"/>
    <n v="0.5"/>
  </r>
  <r>
    <x v="5"/>
    <s v="ELSFID3034BL"/>
    <s v="ELSFI034BL"/>
    <x v="0"/>
    <s v="ELSFID3034"/>
    <s v="12SS ELS 02_SNAP_BL"/>
    <s v="BL"/>
    <m/>
    <n v="9500"/>
    <n v="49000"/>
    <n v="49000"/>
    <n v="1500"/>
    <s v="2012-08-10"/>
    <n v="1498"/>
    <n v="73402000"/>
    <s v="2012-08-10"/>
    <n v="1423"/>
    <n v="2"/>
    <n v="69727000"/>
    <s v="2012-08-11"/>
    <n v="984"/>
    <n v="47615750"/>
    <n v="65.7"/>
    <n v="64.900000000000006"/>
    <n v="69.099999999999994"/>
    <n v="68.3"/>
    <n v="73"/>
    <n v="439"/>
    <n v="1"/>
    <n v="1"/>
    <n v="49000"/>
    <n v="0.1"/>
  </r>
  <r>
    <x v="5"/>
    <s v="ELSFID3035PK"/>
    <s v="ELSFI035PK"/>
    <x v="0"/>
    <s v="ELSFID3035"/>
    <s v="12SS ELS 06_SNAP_PK"/>
    <s v="PK"/>
    <m/>
    <n v="10500"/>
    <n v="49000"/>
    <n v="49000"/>
    <n v="4509"/>
    <s v="2012-09-07"/>
    <n v="4349"/>
    <n v="213101000"/>
    <s v="2012-09-01"/>
    <n v="4349"/>
    <m/>
    <n v="213101000"/>
    <s v="2012-08-31"/>
    <n v="4334"/>
    <n v="211236550"/>
    <n v="99.7"/>
    <n v="99.1"/>
    <n v="99.7"/>
    <n v="99.1"/>
    <m/>
    <n v="15"/>
    <m/>
    <m/>
    <m/>
    <m/>
  </r>
  <r>
    <x v="5"/>
    <s v="ELSFIE0035PK"/>
    <s v="ELSFI035PK"/>
    <x v="1"/>
    <s v="ELSFIE0035"/>
    <s v="12SS ELS 06_SNAP_PK"/>
    <s v="PK"/>
    <m/>
    <n v="6773"/>
    <n v="49000"/>
    <n v="49000"/>
    <n v="3900"/>
    <s v="2013-04-25"/>
    <n v="3889"/>
    <n v="190561000"/>
    <s v="2013-04-26"/>
    <n v="3751"/>
    <n v="4"/>
    <n v="183799000"/>
    <s v="2013-04-27"/>
    <n v="3076"/>
    <n v="150454500"/>
    <n v="79.099999999999994"/>
    <n v="79"/>
    <n v="82"/>
    <n v="81.900000000000006"/>
    <n v="134"/>
    <n v="675"/>
    <n v="21"/>
    <n v="21"/>
    <n v="1029000"/>
    <n v="0.5"/>
  </r>
  <r>
    <x v="5"/>
    <s v="ELSFIE0036BL"/>
    <s v="ELSFI036BL"/>
    <x v="1"/>
    <s v="ELSFIE0036"/>
    <s v="12SS ELS 05_FLAT_GR(CURVED)"/>
    <s v="BL"/>
    <m/>
    <n v="6422"/>
    <n v="49000"/>
    <n v="49000"/>
    <n v="1600"/>
    <s v="2013-01-10"/>
    <n v="1599"/>
    <n v="78351000"/>
    <s v="2013-01-10"/>
    <n v="1595"/>
    <n v="-1"/>
    <n v="78155000"/>
    <s v="2013-01-11"/>
    <n v="1403"/>
    <n v="68546100"/>
    <n v="87.7"/>
    <n v="87.5"/>
    <n v="88"/>
    <n v="87.7"/>
    <n v="5"/>
    <n v="192"/>
    <n v="3"/>
    <n v="3"/>
    <n v="147000"/>
    <n v="0.2"/>
  </r>
  <r>
    <x v="5"/>
    <s v="ELSFID3036GR"/>
    <s v="ELSFI036GR"/>
    <x v="0"/>
    <s v="ELSFID3036"/>
    <s v="12SS ELS 05_FLAT_GR(CURVED)"/>
    <s v="GR"/>
    <m/>
    <n v="3762"/>
    <n v="49000"/>
    <n v="49000"/>
    <n v="6500"/>
    <s v="2012-08-17"/>
    <n v="6455"/>
    <n v="316295000"/>
    <s v="2012-08-17"/>
    <n v="3777"/>
    <n v="-28"/>
    <n v="185073000"/>
    <s v="2012-08-18"/>
    <n v="3216"/>
    <n v="156461500"/>
    <n v="49.8"/>
    <n v="49.5"/>
    <n v="85.1"/>
    <n v="84.5"/>
    <n v="2706"/>
    <n v="561"/>
    <n v="4"/>
    <n v="4"/>
    <n v="196000"/>
    <n v="0.1"/>
  </r>
  <r>
    <x v="5"/>
    <s v="ELSFIE0039BW"/>
    <s v="ELSFI039BW"/>
    <x v="1"/>
    <s v="ELSFIE0039"/>
    <s v="12SS ELS 06_SNAP_PK"/>
    <s v="BW"/>
    <m/>
    <n v="10000"/>
    <n v="43000"/>
    <n v="43000"/>
    <n v="800"/>
    <s v="2013-01-17"/>
    <n v="800"/>
    <n v="34400000"/>
    <s v="2013-01-17"/>
    <n v="776"/>
    <n v="6"/>
    <n v="33368000"/>
    <s v="2013-01-18"/>
    <n v="527"/>
    <n v="22596500"/>
    <n v="65.900000000000006"/>
    <n v="65.7"/>
    <n v="67.900000000000006"/>
    <n v="67.7"/>
    <n v="18"/>
    <n v="249"/>
    <n v="-1"/>
    <n v="-1"/>
    <n v="-43000"/>
    <n v="-0.1"/>
  </r>
  <r>
    <x v="5"/>
    <s v="ELSFID3640GR"/>
    <s v="ELSFI040GR"/>
    <x v="0"/>
    <s v="ELSFID3640"/>
    <s v="12SS ELS 05_FLAT_GR_KIDS"/>
    <s v="GR"/>
    <m/>
    <n v="4596"/>
    <n v="43000"/>
    <n v="43000"/>
    <n v="2500"/>
    <s v="2012-09-04"/>
    <n v="2427"/>
    <n v="104361000"/>
    <s v="2012-09-01"/>
    <n v="2358"/>
    <n v="27"/>
    <n v="101394000"/>
    <s v="2012-09-05"/>
    <n v="2034"/>
    <n v="86941700"/>
    <n v="83.8"/>
    <n v="83.3"/>
    <n v="86.3"/>
    <n v="85.7"/>
    <n v="42"/>
    <n v="324"/>
    <n v="2"/>
    <n v="2"/>
    <n v="86000"/>
    <n v="0.1"/>
  </r>
  <r>
    <x v="5"/>
    <s v="ELSFIE3640GR"/>
    <s v="ELSFI040GR"/>
    <x v="2"/>
    <s v="ELSFIE3640"/>
    <s v="12SS ELS 20_CURVED_GR_KIDS"/>
    <s v="GR"/>
    <m/>
    <n v="6020"/>
    <n v="43000"/>
    <n v="43000"/>
    <n v="1000"/>
    <s v="2013-07-30"/>
    <n v="999"/>
    <n v="42957000"/>
    <s v="2013-07-25"/>
    <n v="660"/>
    <n v="1"/>
    <n v="28380000"/>
    <s v="2013-07-31"/>
    <n v="189"/>
    <n v="8105500"/>
    <n v="18.899999999999999"/>
    <n v="18.899999999999999"/>
    <n v="28.6"/>
    <n v="28.6"/>
    <n v="338"/>
    <n v="471"/>
    <n v="7"/>
    <n v="7"/>
    <n v="301000"/>
    <n v="0.7"/>
  </r>
  <r>
    <x v="5"/>
    <s v="ELSFID3641BW"/>
    <s v="ELSFI041BW"/>
    <x v="0"/>
    <s v="ELSFID3641"/>
    <s v="12SS ELS 06_SNAP_PK_KIDS"/>
    <s v="BW"/>
    <m/>
    <n v="8564"/>
    <n v="43000"/>
    <n v="43000"/>
    <n v="2500"/>
    <s v="2012-09-04"/>
    <n v="2358"/>
    <n v="101394000"/>
    <s v="2012-09-01"/>
    <n v="2342"/>
    <n v="4"/>
    <n v="100706000"/>
    <s v="2012-09-05"/>
    <n v="2254"/>
    <n v="95704530"/>
    <n v="95.6"/>
    <n v="94.4"/>
    <n v="96.2"/>
    <n v="95"/>
    <n v="12"/>
    <n v="88"/>
    <m/>
    <m/>
    <m/>
    <m/>
  </r>
  <r>
    <x v="5"/>
    <s v="ELSFIE0641BW"/>
    <s v="ELSFI041BW"/>
    <x v="1"/>
    <s v="ELSFIE0641"/>
    <s v="13SS ELS 06_SNAP_BR_KIDS"/>
    <s v="BW"/>
    <m/>
    <n v="7478"/>
    <n v="43000"/>
    <n v="43000"/>
    <n v="800"/>
    <s v="2013-06-10"/>
    <n v="798"/>
    <n v="34314000"/>
    <s v="2013-06-11"/>
    <n v="789"/>
    <n v="3"/>
    <n v="33927000"/>
    <s v="2013-06-12"/>
    <n v="563"/>
    <n v="24080000"/>
    <n v="70.599999999999994"/>
    <n v="70.2"/>
    <n v="71.400000000000006"/>
    <n v="71"/>
    <n v="6"/>
    <n v="226"/>
    <n v="3"/>
    <n v="3"/>
    <n v="129000"/>
    <n v="0.4"/>
  </r>
  <r>
    <x v="5"/>
    <s v="ELSFID3642BL"/>
    <s v="ELSFI042BL"/>
    <x v="0"/>
    <s v="ELSFID3642"/>
    <s v="12SS ELS 02_SNAP_BL_KIDS"/>
    <s v="BL"/>
    <m/>
    <n v="9439"/>
    <n v="43000"/>
    <n v="43000"/>
    <n v="2950"/>
    <s v="2012-07-27"/>
    <n v="2937"/>
    <n v="126291000"/>
    <s v="2012-07-27"/>
    <n v="2905"/>
    <n v="4"/>
    <n v="124915000"/>
    <s v="2012-07-28"/>
    <n v="2769"/>
    <n v="117940400"/>
    <n v="94.3"/>
    <n v="93.4"/>
    <n v="95.3"/>
    <n v="94.4"/>
    <n v="28"/>
    <n v="136"/>
    <n v="1"/>
    <n v="1"/>
    <n v="43000"/>
    <m/>
  </r>
  <r>
    <x v="5"/>
    <s v="ELSFIE3642BL"/>
    <s v="ELSFI042BL"/>
    <x v="2"/>
    <s v="ELSFIE3642"/>
    <s v="12SS ELS 02_SNAP_BL_KIDS"/>
    <s v="BL"/>
    <m/>
    <n v="6923"/>
    <n v="43000"/>
    <n v="43000"/>
    <n v="800"/>
    <s v="2013-07-09"/>
    <n v="777"/>
    <n v="33411000"/>
    <s v="2013-07-09"/>
    <n v="774"/>
    <m/>
    <n v="33282000"/>
    <s v="2013-07-10"/>
    <n v="247"/>
    <n v="10642500"/>
    <n v="31.8"/>
    <n v="31.9"/>
    <n v="31.9"/>
    <n v="32"/>
    <n v="3"/>
    <n v="527"/>
    <n v="3"/>
    <n v="3"/>
    <n v="129000"/>
    <n v="0.4"/>
  </r>
  <r>
    <x v="5"/>
    <s v="ELSFID3643PK"/>
    <s v="ELSFI043PK"/>
    <x v="0"/>
    <s v="ELSFID3643"/>
    <s v="12SS ELS 06_SNAP_PK_KIDS"/>
    <s v="PK"/>
    <m/>
    <n v="6426"/>
    <n v="43000"/>
    <n v="43000"/>
    <n v="4500"/>
    <s v="2012-09-07"/>
    <n v="4424"/>
    <n v="190232000"/>
    <s v="2012-09-01"/>
    <n v="4411"/>
    <n v="11"/>
    <n v="189673000"/>
    <s v="2012-09-08"/>
    <n v="4417"/>
    <n v="189019400"/>
    <n v="99.8"/>
    <n v="99.4"/>
    <n v="100.1"/>
    <n v="99.7"/>
    <n v="2"/>
    <n v="-6"/>
    <m/>
    <m/>
    <m/>
    <m/>
  </r>
  <r>
    <x v="5"/>
    <s v="ELSFIE0643PK"/>
    <s v="ELSFI043PK"/>
    <x v="1"/>
    <s v="ELSFIE0643"/>
    <s v="13SS ELS 09_SNAP_PK_KIDS"/>
    <s v="PK"/>
    <m/>
    <n v="6542"/>
    <n v="43000"/>
    <n v="43000"/>
    <n v="3433"/>
    <s v="2013-04-25"/>
    <n v="3420"/>
    <n v="147060000"/>
    <s v="2013-04-26"/>
    <n v="3372"/>
    <n v="2"/>
    <n v="144996000"/>
    <s v="2013-04-27"/>
    <n v="2672"/>
    <n v="114616500"/>
    <n v="78.099999999999994"/>
    <n v="77.900000000000006"/>
    <n v="79.2"/>
    <n v="79"/>
    <n v="46"/>
    <n v="700"/>
    <n v="23"/>
    <n v="23"/>
    <n v="989000"/>
    <n v="0.7"/>
  </r>
  <r>
    <x v="5"/>
    <s v="ELSFIE0743PP"/>
    <s v="ELSFI043PP"/>
    <x v="1"/>
    <s v="ELSFIE0743"/>
    <s v="12SS ELS 06_SNAP_PK"/>
    <s v="PP"/>
    <m/>
    <n v="6168"/>
    <n v="43000"/>
    <n v="43000"/>
    <n v="1753"/>
    <s v="2013-05-02"/>
    <n v="1748"/>
    <n v="75164000"/>
    <s v="2013-05-02"/>
    <n v="1392"/>
    <m/>
    <n v="59856000"/>
    <s v="2013-05-03"/>
    <n v="919"/>
    <n v="39409500"/>
    <n v="52.6"/>
    <n v="52.4"/>
    <n v="66"/>
    <n v="65.8"/>
    <n v="356"/>
    <n v="473"/>
    <n v="10"/>
    <n v="10"/>
    <n v="430000"/>
    <n v="0.6"/>
  </r>
  <r>
    <x v="5"/>
    <s v="ELSFIE0743YE"/>
    <s v="ELSFI043YE"/>
    <x v="1"/>
    <s v="ELSFIE0743"/>
    <s v="12SS ELS 06_SNAP_PK"/>
    <s v="YE"/>
    <m/>
    <n v="6168"/>
    <n v="43000"/>
    <n v="43000"/>
    <n v="460"/>
    <s v="2013-04-30"/>
    <n v="442"/>
    <n v="19006000"/>
    <s v="2013-05-01"/>
    <n v="441"/>
    <m/>
    <n v="18963000"/>
    <s v="2013-05-02"/>
    <n v="435"/>
    <n v="18619000"/>
    <n v="98.4"/>
    <n v="98"/>
    <n v="98.6"/>
    <n v="98.2"/>
    <n v="1"/>
    <n v="6"/>
    <m/>
    <m/>
    <m/>
    <m/>
  </r>
  <r>
    <x v="5"/>
    <s v="ELSFID3661BK"/>
    <s v="ELSFI061BK"/>
    <x v="0"/>
    <s v="ELSFID3661"/>
    <s v="EBONY BLACK KIDS 002"/>
    <s v="BK"/>
    <m/>
    <n v="4458"/>
    <n v="43000"/>
    <n v="43000"/>
    <n v="9636"/>
    <s v="2012-08-01"/>
    <n v="8439"/>
    <n v="362877000"/>
    <s v="2012-08-01"/>
    <n v="8426"/>
    <n v="6"/>
    <n v="362318000"/>
    <s v="2012-08-02"/>
    <n v="8423"/>
    <n v="360017300"/>
    <n v="99.8"/>
    <n v="99.2"/>
    <n v="100"/>
    <n v="99.4"/>
    <n v="7"/>
    <n v="3"/>
    <n v="-1"/>
    <n v="-1"/>
    <n v="-43000"/>
    <m/>
  </r>
  <r>
    <x v="5"/>
    <s v="ELSFIE0661BK"/>
    <s v="ELSFI061BK"/>
    <x v="1"/>
    <s v="ELSFIE0661"/>
    <s v="EBONY BLACK KIDS 002"/>
    <s v="BK"/>
    <m/>
    <n v="5422"/>
    <n v="43000"/>
    <n v="43000"/>
    <n v="3990"/>
    <s v="2013-05-02"/>
    <n v="3987"/>
    <n v="171441000"/>
    <s v="2013-05-03"/>
    <n v="3984"/>
    <m/>
    <n v="171312000"/>
    <s v="2013-05-03"/>
    <n v="3966"/>
    <n v="170043500"/>
    <n v="99.5"/>
    <n v="99.2"/>
    <n v="99.5"/>
    <n v="99.3"/>
    <n v="3"/>
    <n v="18"/>
    <m/>
    <m/>
    <m/>
    <m/>
  </r>
  <r>
    <x v="5"/>
    <s v="ELSFIE3661BK"/>
    <s v="ELSFI061BK"/>
    <x v="2"/>
    <s v="ELSFIE3661"/>
    <s v="EBONY BLACK KIDS 002"/>
    <s v="BK"/>
    <m/>
    <n v="5008"/>
    <n v="43000"/>
    <n v="43000"/>
    <n v="7000"/>
    <s v="2013-08-02"/>
    <n v="6998"/>
    <n v="300914000"/>
    <s v="2013-07-25"/>
    <n v="4228"/>
    <n v="4"/>
    <n v="181804000"/>
    <s v="2013-07-31"/>
    <n v="3587"/>
    <n v="154091360"/>
    <n v="51.3"/>
    <n v="51.2"/>
    <n v="84.8"/>
    <n v="84.8"/>
    <n v="2766"/>
    <n v="641"/>
    <n v="75"/>
    <n v="75"/>
    <n v="3220872"/>
    <n v="1.1000000000000001"/>
  </r>
  <r>
    <x v="5"/>
    <s v="ELSFID3142NY"/>
    <s v="ELSFI142NY"/>
    <x v="0"/>
    <s v="ELSFID3142"/>
    <s v="12FW ELS 05_FLAT_PR"/>
    <s v="NY"/>
    <m/>
    <n v="14500"/>
    <n v="65000"/>
    <n v="45500"/>
    <n v="500"/>
    <s v="2012-10-25"/>
    <n v="510"/>
    <n v="33150000"/>
    <s v="2012-10-26"/>
    <n v="355"/>
    <n v="7"/>
    <n v="23075000"/>
    <s v="2012-10-27"/>
    <n v="280"/>
    <n v="17801500"/>
    <n v="54.9"/>
    <n v="53.7"/>
    <n v="78.900000000000006"/>
    <n v="77.099999999999994"/>
    <n v="148"/>
    <n v="75"/>
    <n v="2"/>
    <n v="2"/>
    <n v="91000"/>
    <n v="0.4"/>
  </r>
  <r>
    <x v="5"/>
    <s v="ELSFID3142PP"/>
    <s v="ELSFI142PP"/>
    <x v="0"/>
    <s v="ELSFID3142"/>
    <s v="12FW ELS 05_FLAT_PR"/>
    <s v="PP"/>
    <m/>
    <n v="14500"/>
    <n v="65000"/>
    <n v="45500"/>
    <n v="500"/>
    <s v="2012-10-18"/>
    <n v="510"/>
    <n v="33150000"/>
    <s v="2012-10-19"/>
    <n v="445"/>
    <n v="-1"/>
    <n v="28925000"/>
    <s v="2012-10-20"/>
    <n v="386"/>
    <n v="24771500"/>
    <n v="75.7"/>
    <n v="74.7"/>
    <n v="86.7"/>
    <n v="85.6"/>
    <n v="66"/>
    <n v="59"/>
    <m/>
    <m/>
    <m/>
    <m/>
  </r>
  <r>
    <x v="5"/>
    <s v="ELSFID3147BK"/>
    <s v="ELSFI147BK"/>
    <x v="0"/>
    <s v="ELSFID3147"/>
    <s v="12FW ELS 14 DUMBLE VISOR_BK"/>
    <s v="BK"/>
    <m/>
    <n v="13500"/>
    <n v="59000"/>
    <n v="41300"/>
    <n v="500"/>
    <s v="2012-12-07"/>
    <n v="505"/>
    <n v="29795000"/>
    <s v="2012-12-07"/>
    <n v="445"/>
    <m/>
    <n v="26255000"/>
    <s v="2012-12-08"/>
    <n v="403"/>
    <n v="23464300"/>
    <n v="79.8"/>
    <n v="78.8"/>
    <n v="90.6"/>
    <n v="89.4"/>
    <n v="60"/>
    <n v="42"/>
    <n v="1"/>
    <n v="1"/>
    <n v="41300"/>
    <n v="0.2"/>
  </r>
  <r>
    <x v="5"/>
    <s v="ELSFIE5147BK"/>
    <s v="ELSFI147BK"/>
    <x v="3"/>
    <s v="ELSFIE5647"/>
    <s v="12FW ELS 14 DUMBLE VISOR_BK"/>
    <s v="BK"/>
    <m/>
    <n v="13000"/>
    <n v="53000"/>
    <n v="53000"/>
    <n v="700"/>
    <s v="2013-09-13"/>
    <n v="700"/>
    <n v="37100000"/>
    <s v="2013-09-13"/>
    <n v="699"/>
    <n v="1"/>
    <n v="37047000"/>
    <s v="2013-09-14"/>
    <n v="355"/>
    <n v="18806520"/>
    <n v="50.7"/>
    <n v="50.7"/>
    <n v="50.8"/>
    <n v="50.8"/>
    <m/>
    <n v="344"/>
    <n v="7"/>
    <n v="7"/>
    <n v="371000"/>
    <n v="1"/>
  </r>
  <r>
    <x v="5"/>
    <s v="ELSFID3153BK"/>
    <s v="ELSFI153BK"/>
    <x v="0"/>
    <s v="ELSFID3153"/>
    <s v="12FW ELS 02_LEATHER_BLK"/>
    <s v="BK"/>
    <m/>
    <n v="15000"/>
    <n v="69000"/>
    <n v="48300"/>
    <n v="1000"/>
    <s v="2012-12-28"/>
    <n v="480"/>
    <n v="33120000"/>
    <s v="2012-12-28"/>
    <n v="457"/>
    <m/>
    <n v="31533000"/>
    <s v="2012-12-29"/>
    <n v="400"/>
    <n v="26689200"/>
    <n v="83.3"/>
    <n v="80.599999999999994"/>
    <n v="87.5"/>
    <n v="84.6"/>
    <n v="23"/>
    <n v="57"/>
    <n v="5"/>
    <n v="5"/>
    <n v="241500"/>
    <n v="1"/>
  </r>
  <r>
    <x v="5"/>
    <s v="ELSFIE0209KH"/>
    <s v="ELSFI209KH"/>
    <x v="1"/>
    <s v="ELSFIE0209"/>
    <s v="13SS ELS 01_FLAT_CAMO"/>
    <s v="KH"/>
    <m/>
    <n v="7758"/>
    <n v="55000"/>
    <n v="55000"/>
    <n v="800"/>
    <s v="2013-03-11"/>
    <n v="800"/>
    <n v="44000000"/>
    <s v="2013-03-12"/>
    <n v="799"/>
    <n v="-2"/>
    <n v="43945000"/>
    <s v="2013-03-13"/>
    <n v="795"/>
    <n v="43477500"/>
    <n v="99.4"/>
    <n v="98.8"/>
    <n v="99.5"/>
    <n v="98.9"/>
    <n v="3"/>
    <n v="4"/>
    <m/>
    <m/>
    <m/>
    <m/>
  </r>
  <r>
    <x v="5"/>
    <s v="ELSFIE0210GY"/>
    <s v="ELSFI210GY"/>
    <x v="1"/>
    <s v="ELSFIE0210"/>
    <s v="13SS ELS 08_FLAT_D.GY"/>
    <s v="GY"/>
    <m/>
    <n v="6962"/>
    <n v="49000"/>
    <n v="49000"/>
    <n v="1800"/>
    <s v="2013-03-11"/>
    <n v="1797"/>
    <n v="88053000"/>
    <s v="2013-03-12"/>
    <n v="1791"/>
    <n v="-2"/>
    <n v="87759000"/>
    <s v="2013-03-13"/>
    <n v="1786"/>
    <n v="87416000"/>
    <n v="99.4"/>
    <n v="99.3"/>
    <n v="99.7"/>
    <n v="99.6"/>
    <n v="8"/>
    <n v="5"/>
    <n v="-1"/>
    <n v="-1"/>
    <n v="-49000"/>
    <n v="-0.1"/>
  </r>
  <r>
    <x v="5"/>
    <s v="ELSFIE3210GY"/>
    <s v="ELSFI210GY"/>
    <x v="2"/>
    <s v="ELSFIE3210"/>
    <s v="13SS ELS 08_FLAT_D.GY"/>
    <s v="GY"/>
    <m/>
    <n v="6936"/>
    <n v="49000"/>
    <n v="49000"/>
    <n v="3000"/>
    <s v="2013-08-05"/>
    <n v="3000"/>
    <n v="147000000"/>
    <s v="2013-08-06"/>
    <n v="2073"/>
    <m/>
    <n v="101577000"/>
    <s v="2013-08-07"/>
    <n v="1278"/>
    <n v="58051888"/>
    <n v="42.6"/>
    <n v="39.5"/>
    <n v="61.6"/>
    <n v="57.2"/>
    <n v="927"/>
    <n v="795"/>
    <n v="22"/>
    <n v="22"/>
    <n v="1053500"/>
    <n v="0.7"/>
  </r>
  <r>
    <x v="5"/>
    <s v="ELSFIE0211PK"/>
    <s v="ELSFI211PK"/>
    <x v="1"/>
    <s v="ELSFIE0211"/>
    <s v="13SS ELS 09_FLAT_BL"/>
    <s v="PK"/>
    <m/>
    <n v="6682"/>
    <n v="55000"/>
    <n v="55000"/>
    <n v="500"/>
    <s v="2013-04-15"/>
    <n v="500"/>
    <n v="27500000"/>
    <s v="2013-04-17"/>
    <n v="498"/>
    <m/>
    <n v="27390000"/>
    <s v="2013-04-18"/>
    <n v="497"/>
    <n v="27307500"/>
    <n v="99.4"/>
    <n v="99.3"/>
    <n v="99.8"/>
    <n v="99.7"/>
    <n v="2"/>
    <n v="1"/>
    <m/>
    <m/>
    <m/>
    <m/>
  </r>
  <r>
    <x v="5"/>
    <s v="ELSFIE3211PK"/>
    <s v="ELSFI211PK"/>
    <x v="2"/>
    <s v="ELSFIE3211"/>
    <s v="13SS ELS 09_FLAT_BL"/>
    <s v="PK"/>
    <m/>
    <n v="7048"/>
    <n v="55000"/>
    <n v="55000"/>
    <n v="3231"/>
    <s v="2013-07-02"/>
    <n v="1931"/>
    <n v="106205000"/>
    <s v="2013-07-02"/>
    <n v="1118"/>
    <m/>
    <n v="61490000"/>
    <s v="2013-07-03"/>
    <n v="707"/>
    <n v="38836160"/>
    <n v="36.6"/>
    <n v="36.6"/>
    <n v="63.2"/>
    <n v="63.2"/>
    <n v="813"/>
    <n v="411"/>
    <n v="15"/>
    <n v="15"/>
    <n v="819720"/>
    <n v="0.8"/>
  </r>
  <r>
    <x v="5"/>
    <s v="ELSFIE0212BL"/>
    <s v="ELSFI212BL"/>
    <x v="1"/>
    <s v="ELSFIE0212"/>
    <s v="13SS ELS 10_FLAT_BL"/>
    <s v="BL"/>
    <m/>
    <n v="6570"/>
    <n v="55000"/>
    <n v="55000"/>
    <n v="500"/>
    <s v="2013-04-15"/>
    <n v="500"/>
    <n v="27500000"/>
    <s v="2013-04-17"/>
    <n v="491"/>
    <m/>
    <n v="27005000"/>
    <s v="2013-04-19"/>
    <n v="396"/>
    <n v="21587500"/>
    <n v="79.2"/>
    <n v="78.5"/>
    <n v="80.7"/>
    <n v="79.900000000000006"/>
    <n v="9"/>
    <n v="95"/>
    <n v="2"/>
    <n v="2"/>
    <n v="110000"/>
    <n v="0.4"/>
  </r>
  <r>
    <x v="5"/>
    <s v="ELSFIE0213PK"/>
    <s v="ELSFI213PK"/>
    <x v="1"/>
    <s v="ELSFIE0213"/>
    <s v="13SS ELS 19_SNAP_PK"/>
    <s v="PK"/>
    <m/>
    <n v="6713"/>
    <n v="55000"/>
    <n v="55000"/>
    <n v="1547"/>
    <s v="2013-04-19"/>
    <n v="1539"/>
    <n v="84645000"/>
    <s v="2013-04-24"/>
    <n v="1537"/>
    <n v="-1"/>
    <n v="84535000"/>
    <s v="2013-04-25"/>
    <n v="1490"/>
    <n v="81922500"/>
    <n v="96.8"/>
    <n v="96.8"/>
    <n v="96.9"/>
    <n v="96.9"/>
    <n v="3"/>
    <n v="47"/>
    <m/>
    <m/>
    <m/>
    <m/>
  </r>
  <r>
    <x v="5"/>
    <s v="ELSFIE0214GR"/>
    <s v="ELSFI214GR"/>
    <x v="1"/>
    <s v="ELSFIE0214"/>
    <s v="13SS ELS 22_FLAT_LGR"/>
    <s v="GR"/>
    <m/>
    <n v="6221"/>
    <n v="49000"/>
    <n v="49000"/>
    <n v="2000"/>
    <s v="2013-03-11"/>
    <n v="1991"/>
    <n v="97559000"/>
    <s v="2013-03-12"/>
    <n v="1976"/>
    <n v="-1"/>
    <n v="96824000"/>
    <s v="2013-03-13"/>
    <n v="1469"/>
    <n v="71858500"/>
    <n v="73.8"/>
    <n v="73.7"/>
    <n v="74.3"/>
    <n v="74.2"/>
    <n v="16"/>
    <n v="507"/>
    <n v="1"/>
    <n v="1"/>
    <n v="49000"/>
    <n v="0.1"/>
  </r>
  <r>
    <x v="5"/>
    <s v="ELSFIE3214GR"/>
    <s v="ELSFI214GR"/>
    <x v="2"/>
    <s v="ELSFIE3214"/>
    <s v="13SS ELS 22_FLAT_LGR"/>
    <s v="GR"/>
    <m/>
    <n v="5717"/>
    <n v="49000"/>
    <n v="49000"/>
    <n v="1000"/>
    <s v="2013-09-24"/>
    <n v="995"/>
    <n v="48755000"/>
    <s v="2013-09-24"/>
    <n v="714"/>
    <m/>
    <n v="34986000"/>
    <s v="2013-09-25"/>
    <n v="112"/>
    <n v="5488000"/>
    <n v="11.3"/>
    <n v="11.3"/>
    <n v="15.7"/>
    <n v="15.7"/>
    <n v="281"/>
    <n v="602"/>
    <n v="7"/>
    <n v="7"/>
    <n v="343000"/>
    <n v="0.7"/>
  </r>
  <r>
    <x v="5"/>
    <s v="ELSFIE0219BL"/>
    <s v="ELSFI219BL"/>
    <x v="1"/>
    <s v="ELSFIE0219"/>
    <s v="13SS ELS 02_FLAT_BL"/>
    <s v="BL"/>
    <m/>
    <n v="11000"/>
    <n v="49000"/>
    <n v="49000"/>
    <n v="600"/>
    <s v="2013-05-16"/>
    <n v="598"/>
    <n v="29302000"/>
    <s v="2013-05-16"/>
    <n v="392"/>
    <n v="1"/>
    <n v="19208000"/>
    <s v="2013-05-16"/>
    <n v="81"/>
    <n v="3944500"/>
    <n v="13.5"/>
    <n v="13.5"/>
    <n v="20.7"/>
    <n v="20.5"/>
    <n v="205"/>
    <n v="311"/>
    <m/>
    <m/>
    <m/>
    <m/>
  </r>
  <r>
    <x v="5"/>
    <s v="ELSFIE0220GY"/>
    <s v="ELSFI220GY"/>
    <x v="1"/>
    <s v="ELSFIE0220"/>
    <s v="13SS ELS 05_FLAT_GY"/>
    <s v="GY"/>
    <m/>
    <n v="8392"/>
    <n v="59000"/>
    <n v="59000"/>
    <n v="1975"/>
    <s v="2013-01-31"/>
    <n v="1929"/>
    <n v="113811000"/>
    <s v="2013-01-31"/>
    <n v="1924"/>
    <n v="-1"/>
    <n v="113516000"/>
    <s v="2013-02-01"/>
    <n v="1837"/>
    <n v="108117500"/>
    <n v="95.2"/>
    <n v="95"/>
    <n v="95.5"/>
    <n v="95.2"/>
    <n v="6"/>
    <n v="87"/>
    <n v="1"/>
    <n v="1"/>
    <n v="59000"/>
    <n v="0.1"/>
  </r>
  <r>
    <x v="5"/>
    <s v="ELSFIE3220GY"/>
    <s v="ELSFI220GY"/>
    <x v="2"/>
    <s v="ELSFIE3220"/>
    <s v="13SS ELS 05_FLAT_GY"/>
    <s v="GY"/>
    <m/>
    <n v="7993"/>
    <n v="59000"/>
    <n v="59000"/>
    <n v="1000"/>
    <s v="2013-10-23"/>
    <n v="1000"/>
    <n v="59000000"/>
    <s v="2013-10-24"/>
    <n v="421"/>
    <n v="1"/>
    <n v="24839000"/>
    <s v="2013-10-25"/>
    <n v="131"/>
    <n v="7713896"/>
    <n v="13.1"/>
    <n v="13.1"/>
    <n v="31.1"/>
    <n v="31.1"/>
    <n v="578"/>
    <n v="290"/>
    <n v="8"/>
    <n v="8"/>
    <n v="470112"/>
    <n v="0.8"/>
  </r>
  <r>
    <x v="5"/>
    <s v="ELSFIE0220PK"/>
    <s v="ELSFI220PK"/>
    <x v="1"/>
    <s v="ELSFIE0220"/>
    <s v="13SS ELS 05_FLAT_GY"/>
    <s v="PK"/>
    <m/>
    <n v="8392"/>
    <n v="59000"/>
    <n v="59000"/>
    <n v="2171"/>
    <s v="2013-02-21"/>
    <n v="2139"/>
    <n v="126201000"/>
    <s v="2013-02-21"/>
    <n v="2134"/>
    <n v="2"/>
    <n v="125906000"/>
    <s v="2013-02-22"/>
    <n v="1963"/>
    <n v="115752100"/>
    <n v="91.8"/>
    <n v="91.7"/>
    <n v="92"/>
    <n v="91.9"/>
    <n v="3"/>
    <n v="171"/>
    <n v="2"/>
    <n v="2"/>
    <n v="118000"/>
    <n v="0.1"/>
  </r>
  <r>
    <x v="5"/>
    <s v="ELSFIE3220PK"/>
    <s v="ELSFI220PK"/>
    <x v="2"/>
    <s v="ELSFIE3220"/>
    <s v="13SS ELS 05_FLAT_GY"/>
    <s v="PK"/>
    <m/>
    <n v="7993"/>
    <n v="59000"/>
    <n v="59000"/>
    <n v="1000"/>
    <s v="2013-10-29"/>
    <n v="1000"/>
    <n v="59000000"/>
    <s v="2013-10-30"/>
    <n v="516"/>
    <n v="1"/>
    <n v="30444000"/>
    <s v="2013-10-31"/>
    <n v="134"/>
    <n v="7830008"/>
    <n v="13.4"/>
    <n v="13.3"/>
    <n v="26"/>
    <n v="25.7"/>
    <n v="483"/>
    <n v="382"/>
    <n v="12"/>
    <n v="12"/>
    <n v="702336"/>
    <n v="1.2"/>
  </r>
  <r>
    <x v="5"/>
    <s v="ELSFIE0221MT"/>
    <s v="ELSFI221MT"/>
    <x v="1"/>
    <s v="ELSFIE0221"/>
    <s v="13SS ELS 14_FLAT_MT"/>
    <s v="MT"/>
    <m/>
    <n v="12500"/>
    <n v="59000"/>
    <n v="59000"/>
    <n v="1500"/>
    <s v="2013-01-31"/>
    <n v="1431"/>
    <n v="84429000"/>
    <s v="2013-01-31"/>
    <n v="1390"/>
    <n v="-2"/>
    <n v="82010000"/>
    <s v="2013-02-01"/>
    <n v="1198"/>
    <n v="70434200"/>
    <n v="83.7"/>
    <n v="83.4"/>
    <n v="86.2"/>
    <n v="85.9"/>
    <n v="43"/>
    <n v="192"/>
    <m/>
    <m/>
    <m/>
    <m/>
  </r>
  <r>
    <x v="5"/>
    <s v="ELSFIE3221MT"/>
    <s v="ELSFI221MT"/>
    <x v="2"/>
    <s v="ELSFIE3221"/>
    <s v="13SS ELS 15_FLAT_OR"/>
    <s v="MT"/>
    <m/>
    <n v="12500"/>
    <n v="59000"/>
    <n v="59000"/>
    <n v="700"/>
    <s v="2013-09-05"/>
    <n v="679"/>
    <n v="40061000"/>
    <s v="2013-09-06"/>
    <n v="618"/>
    <n v="-4"/>
    <n v="36462000"/>
    <s v="2013-09-08"/>
    <n v="137"/>
    <n v="8053500"/>
    <n v="20.2"/>
    <n v="20.100000000000001"/>
    <n v="22.2"/>
    <n v="22.1"/>
    <n v="65"/>
    <n v="481"/>
    <n v="2"/>
    <n v="2"/>
    <n v="118000"/>
    <n v="0.3"/>
  </r>
  <r>
    <x v="5"/>
    <s v="ELSFIE0221OR"/>
    <s v="ELSFI221OR"/>
    <x v="1"/>
    <s v="ELSFIE0221"/>
    <s v="13SS ELS 14_FLAT_MT"/>
    <s v="OR"/>
    <m/>
    <n v="12500"/>
    <n v="59000"/>
    <n v="59000"/>
    <n v="1500"/>
    <s v="2013-01-31"/>
    <n v="1440"/>
    <n v="84960000"/>
    <s v="2013-01-31"/>
    <n v="1424"/>
    <m/>
    <n v="84016000"/>
    <s v="2013-02-01"/>
    <n v="1093"/>
    <n v="64304100"/>
    <n v="75.900000000000006"/>
    <n v="75.7"/>
    <n v="76.8"/>
    <n v="76.5"/>
    <n v="16"/>
    <n v="331"/>
    <n v="2"/>
    <n v="2"/>
    <n v="118000"/>
    <n v="0.1"/>
  </r>
  <r>
    <x v="5"/>
    <s v="ELSFIE3221OR"/>
    <s v="ELSFI221OR"/>
    <x v="2"/>
    <s v="ELSFIE3221"/>
    <s v="13SS ELS 15_FLAT_OR"/>
    <s v="OR"/>
    <m/>
    <n v="12500"/>
    <n v="59000"/>
    <n v="59000"/>
    <n v="1000"/>
    <s v="2013-07-30"/>
    <n v="935"/>
    <n v="55165000"/>
    <s v="2013-07-30"/>
    <n v="530"/>
    <n v="2"/>
    <n v="31270000"/>
    <s v="2013-07-31"/>
    <n v="145"/>
    <n v="8525500"/>
    <n v="15.5"/>
    <n v="15.5"/>
    <n v="27.4"/>
    <n v="27.3"/>
    <n v="403"/>
    <n v="385"/>
    <n v="1"/>
    <n v="1"/>
    <n v="59000"/>
    <n v="0.1"/>
  </r>
  <r>
    <x v="5"/>
    <s v="ELSFIE0226BL"/>
    <s v="ELSFI226BL"/>
    <x v="1"/>
    <s v="ELSFIE0226"/>
    <s v="13SS ELS 11_MONBAN_BL"/>
    <s v="BL"/>
    <m/>
    <n v="13000"/>
    <n v="59000"/>
    <n v="59000"/>
    <n v="1800"/>
    <s v="2013-03-29"/>
    <n v="1773"/>
    <n v="104607000"/>
    <s v="2013-03-29"/>
    <n v="1765"/>
    <n v="2"/>
    <n v="104135000"/>
    <s v="2013-03-30"/>
    <n v="1573"/>
    <n v="92417600"/>
    <n v="88.7"/>
    <n v="88.3"/>
    <n v="89.1"/>
    <n v="88.7"/>
    <n v="6"/>
    <n v="192"/>
    <n v="2"/>
    <n v="2"/>
    <n v="118000"/>
    <n v="0.1"/>
  </r>
  <r>
    <x v="5"/>
    <s v="ELSFIE3226BL"/>
    <s v="ELSFI226BL"/>
    <x v="2"/>
    <s v="ELSFIE3226"/>
    <s v="13SS ELS 11_MONBAN_BL"/>
    <s v="BL"/>
    <m/>
    <n v="13000"/>
    <n v="59000"/>
    <n v="59000"/>
    <n v="1600"/>
    <s v="2013-08-13"/>
    <n v="1598"/>
    <n v="94282000"/>
    <s v="2013-08-14"/>
    <n v="1023"/>
    <n v="1"/>
    <n v="60357000"/>
    <s v="2013-08-15"/>
    <n v="393"/>
    <n v="23170008"/>
    <n v="24.6"/>
    <n v="24.6"/>
    <n v="38.4"/>
    <n v="38.4"/>
    <n v="574"/>
    <n v="630"/>
    <n v="11"/>
    <n v="11"/>
    <n v="645224"/>
    <n v="0.7"/>
  </r>
  <r>
    <x v="5"/>
    <s v="ELSFIE0226OR"/>
    <s v="ELSFI226OR"/>
    <x v="1"/>
    <s v="ELSFIE0226"/>
    <s v="13SS ELS 11_MONBAN_BL"/>
    <s v="OR"/>
    <m/>
    <n v="13000"/>
    <n v="59000"/>
    <n v="59000"/>
    <n v="1800"/>
    <s v="2013-04-24"/>
    <n v="1786"/>
    <n v="105374000"/>
    <s v="2013-04-24"/>
    <n v="1738"/>
    <m/>
    <n v="102542000"/>
    <s v="2013-04-25"/>
    <n v="1181"/>
    <n v="69384000"/>
    <n v="66.099999999999994"/>
    <n v="65.8"/>
    <n v="68"/>
    <n v="67.7"/>
    <n v="48"/>
    <n v="557"/>
    <n v="5"/>
    <n v="5"/>
    <n v="295000"/>
    <n v="0.3"/>
  </r>
  <r>
    <x v="5"/>
    <s v="ELSFIE0227GY"/>
    <s v="ELSFI227GY"/>
    <x v="1"/>
    <s v="ELSFIE0227"/>
    <s v="13SS ELS 24 ANTENA_D.GR"/>
    <s v="GY"/>
    <m/>
    <n v="12000"/>
    <n v="59000"/>
    <n v="59000"/>
    <n v="800"/>
    <s v="2013-08-13"/>
    <n v="800"/>
    <n v="47200000"/>
    <s v="2013-08-14"/>
    <n v="663"/>
    <n v="1"/>
    <n v="39117000"/>
    <s v="2013-08-15"/>
    <n v="211"/>
    <n v="12390000"/>
    <n v="26.4"/>
    <n v="26.3"/>
    <n v="31.8"/>
    <n v="31.7"/>
    <n v="136"/>
    <n v="452"/>
    <n v="3"/>
    <n v="3"/>
    <n v="177000"/>
    <n v="0.4"/>
  </r>
  <r>
    <x v="5"/>
    <s v="ELSFIE0227OR"/>
    <s v="ELSFI227OR"/>
    <x v="1"/>
    <s v="ELSFIE0227"/>
    <s v="13SS ELS 24 ANTENA_D.GR"/>
    <s v="OR"/>
    <m/>
    <n v="12000"/>
    <n v="59000"/>
    <n v="59000"/>
    <n v="800"/>
    <s v="2013-08-08"/>
    <n v="801"/>
    <n v="47259000"/>
    <s v="2013-08-09"/>
    <n v="789"/>
    <n v="-1"/>
    <n v="46551000"/>
    <s v="2013-08-10"/>
    <n v="377"/>
    <n v="22184000"/>
    <n v="47.1"/>
    <n v="46.9"/>
    <n v="47.8"/>
    <n v="47.7"/>
    <n v="13"/>
    <n v="412"/>
    <n v="4"/>
    <n v="4"/>
    <n v="236000"/>
    <n v="0.5"/>
  </r>
  <r>
    <x v="5"/>
    <s v="ELSFIE3227OR"/>
    <s v="ELSFI227OR"/>
    <x v="2"/>
    <s v="ELSFIE3227"/>
    <s v="13SS ELS 24_ANTENA_OR"/>
    <s v="OR"/>
    <m/>
    <n v="12000"/>
    <n v="59000"/>
    <n v="59000"/>
    <n v="998"/>
    <s v="2013-10-17"/>
    <n v="997"/>
    <n v="58823000"/>
    <s v="2013-10-18"/>
    <n v="381"/>
    <n v="10"/>
    <n v="22479000"/>
    <s v="2013-10-20"/>
    <n v="41"/>
    <n v="2419000"/>
    <n v="4.0999999999999996"/>
    <n v="4.0999999999999996"/>
    <n v="10.8"/>
    <n v="10.8"/>
    <n v="606"/>
    <n v="340"/>
    <n v="4"/>
    <n v="4"/>
    <n v="236000"/>
    <n v="0.4"/>
  </r>
  <r>
    <x v="5"/>
    <s v="ELSFIE5305GR"/>
    <s v="ELSFI305GR"/>
    <x v="3"/>
    <s v="ELSFIE5305"/>
    <s v="13FW ELS 03_SNAP_GR"/>
    <s v="GR"/>
    <m/>
    <n v="7230"/>
    <n v="55000"/>
    <n v="55000"/>
    <n v="791"/>
    <s v="2013-11-12"/>
    <n v="791"/>
    <n v="43505000"/>
    <s v="2013-11-12"/>
    <n v="537"/>
    <n v="1"/>
    <n v="29535000"/>
    <s v="2013-11-13"/>
    <n v="146"/>
    <n v="7997500"/>
    <n v="18.5"/>
    <n v="18.399999999999999"/>
    <n v="27.2"/>
    <n v="27.1"/>
    <n v="253"/>
    <n v="391"/>
    <n v="6"/>
    <n v="6"/>
    <n v="330000"/>
    <n v="0.8"/>
  </r>
  <r>
    <x v="5"/>
    <s v="ELSFIE5305OR"/>
    <s v="ELSFI305OR"/>
    <x v="3"/>
    <s v="ELSFIE5305"/>
    <s v="13FW ELS 03_SNAP_GR"/>
    <s v="OR"/>
    <m/>
    <n v="7230"/>
    <n v="55000"/>
    <n v="55000"/>
    <n v="690"/>
    <s v="2013-11-26"/>
    <n v="690"/>
    <n v="37950000"/>
    <s v="2013-11-27"/>
    <n v="470"/>
    <m/>
    <n v="25850000"/>
    <s v="2013-11-30"/>
    <n v="105"/>
    <n v="5775000"/>
    <n v="15.2"/>
    <n v="15.2"/>
    <n v="22.3"/>
    <n v="22.3"/>
    <n v="220"/>
    <n v="365"/>
    <n v="5"/>
    <n v="5"/>
    <n v="275000"/>
    <n v="0.7"/>
  </r>
  <r>
    <x v="5"/>
    <s v="ELSFIE3325LI"/>
    <s v="ELSFI325LI"/>
    <x v="2"/>
    <s v="ELSFIE3325"/>
    <s v="13FW ELS 35_SNAP_LM"/>
    <s v="LI"/>
    <m/>
    <n v="6671"/>
    <n v="49000"/>
    <n v="49000"/>
    <n v="2500"/>
    <s v="2013-08-28"/>
    <n v="2498"/>
    <n v="122402000"/>
    <s v="2013-08-28"/>
    <n v="1706"/>
    <n v="-1"/>
    <n v="83594000"/>
    <s v="2013-08-29"/>
    <n v="1166"/>
    <n v="57036000"/>
    <n v="46.7"/>
    <n v="46.6"/>
    <n v="68.3"/>
    <n v="68.2"/>
    <n v="793"/>
    <n v="540"/>
    <n v="28"/>
    <n v="28"/>
    <n v="1372000"/>
    <n v="1.1000000000000001"/>
  </r>
  <r>
    <x v="5"/>
    <s v="ELSFIE3326KH"/>
    <s v="ELSFI326KH"/>
    <x v="2"/>
    <s v="ELSFIE3326"/>
    <s v="13FW ELS 38_SNAP_KH"/>
    <s v="KH"/>
    <m/>
    <n v="6077"/>
    <n v="49000"/>
    <n v="49000"/>
    <n v="1700"/>
    <s v="2013-08-28"/>
    <n v="1698"/>
    <n v="83202000"/>
    <s v="2013-08-28"/>
    <n v="1125"/>
    <n v="1"/>
    <n v="55125000"/>
    <s v="2013-08-29"/>
    <n v="499"/>
    <n v="24382592"/>
    <n v="29.4"/>
    <n v="29.3"/>
    <n v="44.4"/>
    <n v="44.2"/>
    <n v="572"/>
    <n v="626"/>
    <n v="8"/>
    <n v="8"/>
    <n v="388864"/>
    <n v="0.5"/>
  </r>
  <r>
    <x v="5"/>
    <s v="ELSFIE3326RE"/>
    <s v="ELSFI326RE"/>
    <x v="2"/>
    <s v="ELSFIE3326"/>
    <s v="13FW ELS 38_SNAP_KH"/>
    <s v="RE"/>
    <m/>
    <n v="6077"/>
    <n v="49000"/>
    <n v="49000"/>
    <n v="2200"/>
    <s v="2013-08-28"/>
    <n v="2198"/>
    <n v="107702000"/>
    <s v="2013-08-28"/>
    <n v="1444"/>
    <n v="-2"/>
    <n v="70756000"/>
    <s v="2013-08-29"/>
    <n v="797"/>
    <n v="38928932"/>
    <n v="36.299999999999997"/>
    <n v="36.1"/>
    <n v="55.2"/>
    <n v="55"/>
    <n v="756"/>
    <n v="647"/>
    <n v="25"/>
    <n v="25"/>
    <n v="1225000"/>
    <n v="1.1000000000000001"/>
  </r>
  <r>
    <x v="5"/>
    <s v="ELSFIE3335BL"/>
    <s v="ELSFI335BL"/>
    <x v="2"/>
    <s v="ELSFIE3335"/>
    <s v="13FW ELS 34_SNAP_BL"/>
    <s v="BL"/>
    <m/>
    <n v="8247"/>
    <n v="49000"/>
    <n v="49000"/>
    <n v="833"/>
    <s v="2013-10-16"/>
    <n v="932"/>
    <n v="45668000"/>
    <s v="2013-10-16"/>
    <n v="448"/>
    <n v="1"/>
    <n v="21952000"/>
    <s v="2013-10-17"/>
    <n v="123"/>
    <n v="5997796"/>
    <n v="13.2"/>
    <n v="13.1"/>
    <n v="27.5"/>
    <n v="27.3"/>
    <n v="483"/>
    <n v="325"/>
    <n v="9"/>
    <n v="9"/>
    <n v="441000"/>
    <n v="1"/>
  </r>
  <r>
    <x v="5"/>
    <s v="ELSFIF0413BL"/>
    <s v="ELSFI413BL"/>
    <x v="5"/>
    <s v="ELSFIF0413"/>
    <s v="14SS ELS 09_SNAP_BL"/>
    <s v="BL"/>
    <m/>
    <n v="6757"/>
    <n v="49000"/>
    <n v="49000"/>
    <n v="1500"/>
    <s v="2014-01-14"/>
    <n v="1500"/>
    <n v="73500000"/>
    <s v="2014-01-17"/>
    <n v="390"/>
    <m/>
    <n v="19110000"/>
    <s v="2014-01-18"/>
    <n v="18"/>
    <n v="882000"/>
    <n v="1.2"/>
    <n v="1.2"/>
    <n v="4.5999999999999996"/>
    <n v="4.5999999999999996"/>
    <n v="1110"/>
    <n v="372"/>
    <n v="18"/>
    <n v="18"/>
    <n v="882000"/>
    <n v="1.2"/>
  </r>
  <r>
    <x v="5"/>
    <s v="ELSFIF0414BK"/>
    <s v="ELSFI414BK"/>
    <x v="5"/>
    <s v="ELSFIF0414"/>
    <s v="14SS ELS 18_SNAP_BK"/>
    <s v="BK"/>
    <m/>
    <n v="7392"/>
    <n v="49000"/>
    <n v="49000"/>
    <n v="2000"/>
    <s v="2014-01-14"/>
    <n v="2000"/>
    <n v="98000000"/>
    <s v="2014-01-14"/>
    <n v="409"/>
    <m/>
    <n v="20041000"/>
    <s v="2014-01-15"/>
    <n v="62"/>
    <n v="3038000"/>
    <n v="3.1"/>
    <n v="3.1"/>
    <n v="15.2"/>
    <n v="15.2"/>
    <n v="1591"/>
    <n v="347"/>
    <n v="62"/>
    <n v="62"/>
    <n v="3038000"/>
    <n v="3.1"/>
  </r>
  <r>
    <x v="5"/>
    <s v="ELSFIF0415PK"/>
    <s v="ELSFI415PK"/>
    <x v="5"/>
    <s v="ELSFIF0415"/>
    <s v="14SS ELS 19_SNAP_PK"/>
    <s v="PK"/>
    <m/>
    <n v="8316"/>
    <n v="49000"/>
    <n v="49000"/>
    <n v="1500"/>
    <s v="2014-01-14"/>
    <n v="1500"/>
    <n v="73500000"/>
    <s v="2014-01-14"/>
    <n v="405"/>
    <m/>
    <n v="19845000"/>
    <s v="2014-01-15"/>
    <n v="46"/>
    <n v="2254000"/>
    <n v="3.1"/>
    <n v="3.1"/>
    <n v="11.4"/>
    <n v="11.4"/>
    <n v="1095"/>
    <n v="359"/>
    <n v="46"/>
    <n v="46"/>
    <n v="2254000"/>
    <n v="3.1"/>
  </r>
  <r>
    <x v="5"/>
    <s v="ELSFID3647BK"/>
    <s v="ELSFI647BK"/>
    <x v="0"/>
    <s v="ELSFID3647"/>
    <s v="12FW ELS 14 DUMBLE VISOR_BK"/>
    <s v="BK"/>
    <m/>
    <n v="13000"/>
    <n v="53000"/>
    <n v="53000"/>
    <n v="200"/>
    <s v="2012-11-30"/>
    <n v="205"/>
    <n v="10865000"/>
    <s v="2012-12-04"/>
    <n v="205"/>
    <n v="-1"/>
    <n v="10865000"/>
    <s v="2012-12-05"/>
    <n v="203"/>
    <n v="10732500"/>
    <n v="99"/>
    <n v="98.8"/>
    <n v="99"/>
    <n v="98.8"/>
    <n v="1"/>
    <n v="2"/>
    <m/>
    <m/>
    <m/>
    <m/>
  </r>
  <r>
    <x v="5"/>
    <s v="ELSFID3669PP"/>
    <s v="ELSFI669PP"/>
    <x v="0"/>
    <s v="ELSFID3669"/>
    <s v="12FW ELS 05_FLAT_PR-KIDS"/>
    <s v="PP"/>
    <m/>
    <n v="14000"/>
    <n v="59000"/>
    <n v="41300"/>
    <n v="200"/>
    <s v="2012-12-13"/>
    <n v="200"/>
    <n v="11800000"/>
    <s v="2012-12-14"/>
    <n v="144"/>
    <m/>
    <n v="8496000"/>
    <s v="2012-12-15"/>
    <n v="101"/>
    <n v="5752500"/>
    <n v="50.5"/>
    <n v="48.8"/>
    <n v="70.099999999999994"/>
    <n v="67.7"/>
    <n v="56"/>
    <n v="43"/>
    <n v="1"/>
    <n v="1"/>
    <n v="41300"/>
    <n v="0.5"/>
  </r>
  <r>
    <x v="5"/>
    <s v="ELSFIE0709KH"/>
    <s v="ELSFI709KH"/>
    <x v="1"/>
    <s v="ELSFIE0709"/>
    <s v="13SS ELS 01_FLAT_CAMO_KIDS"/>
    <s v="KH"/>
    <m/>
    <n v="7392"/>
    <n v="49000"/>
    <n v="49000"/>
    <n v="500"/>
    <s v="2013-03-11"/>
    <n v="500"/>
    <n v="24500000"/>
    <s v="2013-03-12"/>
    <n v="490"/>
    <n v="1"/>
    <n v="24010000"/>
    <s v="2013-03-13"/>
    <n v="344"/>
    <n v="16831500"/>
    <n v="68.8"/>
    <n v="68.7"/>
    <n v="70.2"/>
    <n v="70.099999999999994"/>
    <n v="9"/>
    <n v="146"/>
    <m/>
    <m/>
    <m/>
    <m/>
  </r>
  <r>
    <x v="5"/>
    <s v="ELSFIE0710GY"/>
    <s v="ELSFI710GY"/>
    <x v="1"/>
    <s v="ELSFIE0710"/>
    <s v="13SS ELS 08_FLAT_D.GY_KIDS"/>
    <s v="GY"/>
    <m/>
    <n v="6180"/>
    <n v="43000"/>
    <n v="43000"/>
    <n v="1500"/>
    <s v="2013-03-11"/>
    <n v="1488"/>
    <n v="63984000"/>
    <s v="2013-03-12"/>
    <n v="1484"/>
    <n v="-3"/>
    <n v="63812000"/>
    <s v="2013-03-13"/>
    <n v="1468"/>
    <n v="62973500"/>
    <n v="98.7"/>
    <n v="98.4"/>
    <n v="98.9"/>
    <n v="98.7"/>
    <n v="7"/>
    <n v="16"/>
    <n v="2"/>
    <n v="2"/>
    <n v="86000"/>
    <n v="0.1"/>
  </r>
  <r>
    <x v="5"/>
    <s v="ELSFIE3710GY"/>
    <s v="ELSFI710GY"/>
    <x v="2"/>
    <s v="ELSFIE3710"/>
    <s v="13SS ELS 08_FLAT_D.GY_KIDS"/>
    <s v="GY"/>
    <m/>
    <n v="6808"/>
    <n v="43000"/>
    <n v="43000"/>
    <n v="3000"/>
    <s v="2013-08-05"/>
    <n v="2998"/>
    <n v="128914000"/>
    <s v="2013-08-06"/>
    <n v="2137"/>
    <n v="2"/>
    <n v="91891000"/>
    <s v="2013-08-07"/>
    <n v="1403"/>
    <n v="60229240"/>
    <n v="46.8"/>
    <n v="46.7"/>
    <n v="65.7"/>
    <n v="65.5"/>
    <n v="859"/>
    <n v="734"/>
    <n v="15"/>
    <n v="15"/>
    <n v="645000"/>
    <n v="0.5"/>
  </r>
  <r>
    <x v="5"/>
    <s v="ELSFIE0711PK"/>
    <s v="ELSFI711PK"/>
    <x v="1"/>
    <s v="ELSFIE0711"/>
    <s v="13SS ELS 09_FLAT_BL_KIDS"/>
    <s v="PK"/>
    <m/>
    <n v="6923"/>
    <n v="49000"/>
    <n v="49000"/>
    <n v="463"/>
    <s v="2013-04-15"/>
    <n v="462"/>
    <n v="22638000"/>
    <s v="2013-04-17"/>
    <n v="459"/>
    <m/>
    <n v="22491000"/>
    <s v="2013-04-18"/>
    <n v="456"/>
    <n v="22295000"/>
    <n v="98.7"/>
    <n v="98.5"/>
    <n v="99.3"/>
    <n v="99.1"/>
    <n v="3"/>
    <n v="3"/>
    <m/>
    <m/>
    <m/>
    <m/>
  </r>
  <r>
    <x v="5"/>
    <s v="ELSFIE3711PK"/>
    <s v="ELSFI711PK"/>
    <x v="2"/>
    <s v="ELSFIE3711"/>
    <s v="13SS ELS 09_FLAT_BL_KIDS"/>
    <s v="PK"/>
    <m/>
    <n v="6923"/>
    <n v="49000"/>
    <n v="49000"/>
    <n v="1950"/>
    <s v="2013-07-15"/>
    <n v="1947"/>
    <n v="95403000"/>
    <s v="2013-07-16"/>
    <n v="1759"/>
    <n v="6"/>
    <n v="86191000"/>
    <s v="2013-07-18"/>
    <n v="1125"/>
    <n v="54786116"/>
    <n v="57.8"/>
    <n v="57.4"/>
    <n v="64"/>
    <n v="63.6"/>
    <n v="182"/>
    <n v="634"/>
    <n v="19"/>
    <n v="19"/>
    <n v="929432"/>
    <n v="1"/>
  </r>
  <r>
    <x v="5"/>
    <s v="ELSFIE0712BL"/>
    <s v="ELSFI712BL"/>
    <x v="1"/>
    <s v="ELSFIE0712"/>
    <s v="13SS ELS 10_FLAT_BL_KIDS"/>
    <s v="BL"/>
    <m/>
    <n v="6329"/>
    <n v="49000"/>
    <n v="49000"/>
    <n v="500"/>
    <s v="2013-04-15"/>
    <n v="498"/>
    <n v="24402000"/>
    <s v="2013-04-17"/>
    <n v="496"/>
    <m/>
    <n v="24304000"/>
    <s v="2013-04-18"/>
    <n v="490"/>
    <n v="23912000"/>
    <n v="98.4"/>
    <n v="98"/>
    <n v="98.8"/>
    <n v="98.4"/>
    <n v="2"/>
    <n v="6"/>
    <n v="-1"/>
    <n v="-1"/>
    <n v="-49000"/>
    <n v="-0.2"/>
  </r>
  <r>
    <x v="5"/>
    <s v="ELSFIE3712BL"/>
    <s v="ELSFI712BL"/>
    <x v="2"/>
    <s v="ELSFIE3712"/>
    <s v="13SS ELS 10_FLAT_BL_KIDS"/>
    <s v="BL"/>
    <m/>
    <n v="6674"/>
    <n v="49000"/>
    <n v="49000"/>
    <n v="920"/>
    <s v="2013-07-02"/>
    <n v="920"/>
    <n v="45080000"/>
    <s v="2013-07-02"/>
    <n v="717"/>
    <m/>
    <n v="35133000"/>
    <s v="2013-07-04"/>
    <n v="244"/>
    <n v="11833500"/>
    <n v="26.5"/>
    <n v="26.3"/>
    <n v="34"/>
    <n v="33.700000000000003"/>
    <n v="203"/>
    <n v="473"/>
    <n v="3"/>
    <n v="3"/>
    <n v="147000"/>
    <n v="0.3"/>
  </r>
  <r>
    <x v="5"/>
    <s v="ELSFIE0713PK"/>
    <s v="ELSFI713PK"/>
    <x v="1"/>
    <s v="ELSFIE0713"/>
    <s v="13SS ELS 19_SNAP_PK_KIDS"/>
    <s v="PK"/>
    <m/>
    <n v="6502"/>
    <n v="49000"/>
    <n v="49000"/>
    <n v="500"/>
    <s v="2013-04-15"/>
    <n v="498"/>
    <n v="24402000"/>
    <s v="2013-04-17"/>
    <n v="496"/>
    <m/>
    <n v="24304000"/>
    <s v="2013-04-18"/>
    <n v="499"/>
    <n v="24377500"/>
    <n v="100.2"/>
    <n v="99.9"/>
    <n v="100.6"/>
    <n v="100.3"/>
    <n v="2"/>
    <n v="-3"/>
    <m/>
    <m/>
    <m/>
    <m/>
  </r>
  <r>
    <x v="5"/>
    <s v="ELSFIE3713PK"/>
    <s v="ELSFI713PK"/>
    <x v="2"/>
    <s v="ELSFIE3713"/>
    <s v="13SS ELS 19_SNAP_PK_KIDS"/>
    <s v="PK"/>
    <m/>
    <n v="6798"/>
    <n v="49000"/>
    <n v="49000"/>
    <n v="2390"/>
    <s v="2013-07-23"/>
    <n v="2380"/>
    <n v="116620000"/>
    <s v="2013-07-23"/>
    <n v="2209"/>
    <n v="-1"/>
    <n v="108241000"/>
    <s v="2013-07-24"/>
    <n v="1493"/>
    <n v="73053708"/>
    <n v="62.7"/>
    <n v="62.6"/>
    <n v="67.599999999999994"/>
    <n v="67.5"/>
    <n v="172"/>
    <n v="716"/>
    <n v="22"/>
    <n v="22"/>
    <n v="1068592"/>
    <n v="0.9"/>
  </r>
  <r>
    <x v="5"/>
    <s v="ELSFIE0714GR"/>
    <s v="ELSFI714GR"/>
    <x v="1"/>
    <s v="ELSFIE0714"/>
    <s v="13SS ELS 22_FLAT_LGR_KIDS"/>
    <s v="GR"/>
    <m/>
    <n v="5488"/>
    <n v="43000"/>
    <n v="43000"/>
    <n v="1800"/>
    <s v="2013-03-11"/>
    <n v="1797"/>
    <n v="77271000"/>
    <s v="2013-03-12"/>
    <n v="1794"/>
    <n v="-2"/>
    <n v="77142000"/>
    <s v="2013-03-13"/>
    <n v="1590"/>
    <n v="68172200"/>
    <n v="88.5"/>
    <n v="88.2"/>
    <n v="88.6"/>
    <n v="88.4"/>
    <n v="5"/>
    <n v="204"/>
    <n v="1"/>
    <n v="1"/>
    <n v="43000"/>
    <n v="0.1"/>
  </r>
  <r>
    <x v="5"/>
    <s v="ELSFIE3714GR"/>
    <s v="ELSFI714GR"/>
    <x v="2"/>
    <s v="ELSFIE3714"/>
    <s v="13SS ELS 22_FLAT_LGR_KIDS"/>
    <s v="GR"/>
    <m/>
    <n v="6094"/>
    <n v="43000"/>
    <n v="43000"/>
    <n v="3000"/>
    <s v="2013-08-02"/>
    <n v="3000"/>
    <n v="129000000"/>
    <s v="2013-08-02"/>
    <n v="1048"/>
    <n v="-14"/>
    <n v="45064000"/>
    <s v="2013-08-03"/>
    <n v="474"/>
    <n v="20303740"/>
    <n v="15.8"/>
    <n v="15.7"/>
    <n v="45.2"/>
    <n v="45.1"/>
    <n v="1966"/>
    <n v="574"/>
    <n v="7"/>
    <n v="7"/>
    <n v="296872"/>
    <n v="0.2"/>
  </r>
  <r>
    <x v="5"/>
    <s v="ELSFIE0720GY"/>
    <s v="ELSFI720GY"/>
    <x v="1"/>
    <s v="ELSFIE0720"/>
    <s v="13SS ELS 05_FLAT_GY_KIDS"/>
    <s v="GY"/>
    <m/>
    <n v="12000"/>
    <n v="55000"/>
    <n v="55000"/>
    <n v="1700"/>
    <s v="2013-01-31"/>
    <n v="1646"/>
    <n v="90530000"/>
    <s v="2013-01-31"/>
    <n v="1645"/>
    <m/>
    <n v="90475000"/>
    <s v="2013-02-01"/>
    <n v="1535"/>
    <n v="83947500"/>
    <n v="93.3"/>
    <n v="92.7"/>
    <n v="93.3"/>
    <n v="92.8"/>
    <n v="1"/>
    <n v="110"/>
    <n v="3"/>
    <n v="3"/>
    <n v="165000"/>
    <n v="0.2"/>
  </r>
  <r>
    <x v="5"/>
    <s v="ELSFIE3720GY"/>
    <s v="ELSFI720GY"/>
    <x v="2"/>
    <s v="ELSFIE3720"/>
    <s v="13SS ELS 05_FLAT_PK_KIDS"/>
    <s v="GY"/>
    <m/>
    <n v="7890"/>
    <n v="55000"/>
    <n v="55000"/>
    <n v="755"/>
    <s v="2013-12-04"/>
    <n v="755"/>
    <n v="41525000"/>
    <s v="2013-12-06"/>
    <n v="422"/>
    <m/>
    <n v="23210000"/>
    <s v="2013-12-09"/>
    <n v="48"/>
    <n v="2640000"/>
    <n v="6.4"/>
    <n v="6.4"/>
    <n v="11.4"/>
    <n v="11.4"/>
    <n v="333"/>
    <n v="374"/>
    <n v="10"/>
    <n v="10"/>
    <n v="550000"/>
    <n v="1.3"/>
  </r>
  <r>
    <x v="5"/>
    <s v="ELSFIE0720PK"/>
    <s v="ELSFI720PK"/>
    <x v="1"/>
    <s v="ELSFIE0720"/>
    <s v="13SS ELS 05_FLAT_GY_KIDS"/>
    <s v="PK"/>
    <m/>
    <n v="12000"/>
    <n v="55000"/>
    <n v="55000"/>
    <n v="1953"/>
    <s v="2013-02-21"/>
    <n v="1861"/>
    <n v="102355000"/>
    <s v="2013-02-21"/>
    <n v="1855"/>
    <n v="-1"/>
    <n v="102025000"/>
    <s v="2013-02-22"/>
    <n v="1755"/>
    <n v="96211500"/>
    <n v="94.3"/>
    <n v="94"/>
    <n v="94.6"/>
    <n v="94.3"/>
    <n v="7"/>
    <n v="100"/>
    <m/>
    <m/>
    <m/>
    <m/>
  </r>
  <r>
    <x v="5"/>
    <s v="ELSFIE3720PK"/>
    <s v="ELSFI720PK"/>
    <x v="2"/>
    <s v="ELSFIE3720"/>
    <s v="13SS ELS 05_FLAT_PK_KIDS"/>
    <s v="PK"/>
    <m/>
    <n v="7890"/>
    <n v="55000"/>
    <n v="55000"/>
    <n v="734"/>
    <s v="2013-11-26"/>
    <n v="734"/>
    <n v="40370000"/>
    <s v="2013-11-27"/>
    <n v="422"/>
    <n v="1"/>
    <n v="23210000"/>
    <s v="2013-11-28"/>
    <n v="119"/>
    <n v="6545000"/>
    <n v="16.2"/>
    <n v="16.2"/>
    <n v="28.2"/>
    <n v="28.2"/>
    <n v="311"/>
    <n v="303"/>
    <n v="25"/>
    <n v="25"/>
    <n v="1375000"/>
    <n v="3.4"/>
  </r>
  <r>
    <x v="5"/>
    <s v="ELSFIE0721MT"/>
    <s v="ELSFI721MT"/>
    <x v="1"/>
    <s v="ELSFIE0721"/>
    <s v="13SS ELS 14_FLAT_MT_KIDS"/>
    <s v="MT"/>
    <m/>
    <n v="12500"/>
    <n v="55000"/>
    <n v="55000"/>
    <n v="1100"/>
    <s v="2013-01-31"/>
    <n v="1084"/>
    <n v="59620000"/>
    <s v="2013-01-31"/>
    <n v="1075"/>
    <n v="-2"/>
    <n v="59125000"/>
    <s v="2013-02-01"/>
    <n v="918"/>
    <n v="50215000"/>
    <n v="84.7"/>
    <n v="84.2"/>
    <n v="85.4"/>
    <n v="84.9"/>
    <n v="11"/>
    <n v="157"/>
    <m/>
    <m/>
    <m/>
    <m/>
  </r>
  <r>
    <x v="5"/>
    <s v="ELSFIE3721MT"/>
    <s v="ELSFI721MT"/>
    <x v="2"/>
    <s v="ELSFIE3721"/>
    <s v="13SS ELS 15_FLAT_OR_KIDS"/>
    <s v="MT"/>
    <m/>
    <n v="12500"/>
    <n v="55000"/>
    <n v="55000"/>
    <n v="1000"/>
    <s v="2013-08-08"/>
    <n v="1000"/>
    <n v="55000000"/>
    <s v="2013-08-09"/>
    <n v="469"/>
    <n v="1"/>
    <n v="25795000"/>
    <s v="2013-08-10"/>
    <n v="123"/>
    <n v="6726940"/>
    <n v="12.3"/>
    <n v="12.2"/>
    <n v="26.2"/>
    <n v="26.1"/>
    <n v="530"/>
    <n v="346"/>
    <n v="2"/>
    <n v="2"/>
    <n v="106480"/>
    <n v="0.2"/>
  </r>
  <r>
    <x v="5"/>
    <s v="ELSFIE0721OR"/>
    <s v="ELSFI721OR"/>
    <x v="1"/>
    <s v="ELSFIE0721"/>
    <s v="13SS ELS 14_FLAT_MT_KIDS"/>
    <s v="OR"/>
    <m/>
    <n v="12500"/>
    <n v="55000"/>
    <n v="55000"/>
    <n v="1800"/>
    <s v="2013-01-31"/>
    <n v="1753"/>
    <n v="96415000"/>
    <s v="2013-01-31"/>
    <n v="1581"/>
    <n v="3"/>
    <n v="86955000"/>
    <s v="2013-02-01"/>
    <n v="1098"/>
    <n v="60164500"/>
    <n v="62.6"/>
    <n v="62.4"/>
    <n v="69.400000000000006"/>
    <n v="69.2"/>
    <n v="169"/>
    <n v="483"/>
    <n v="1"/>
    <n v="1"/>
    <n v="55000"/>
    <n v="0.1"/>
  </r>
  <r>
    <x v="5"/>
    <s v="ELSFIE3721OR"/>
    <s v="ELSFI721OR"/>
    <x v="2"/>
    <s v="ELSFIE3721"/>
    <s v="13SS ELS 15_FLAT_OR_KIDS"/>
    <s v="OR"/>
    <m/>
    <n v="12500"/>
    <n v="55000"/>
    <n v="55000"/>
    <n v="1000"/>
    <s v="2013-07-18"/>
    <n v="999"/>
    <n v="54945000"/>
    <s v="2013-07-18"/>
    <n v="664"/>
    <n v="-1"/>
    <n v="36520000"/>
    <s v="2013-07-19"/>
    <n v="242"/>
    <n v="13167220"/>
    <n v="24.2"/>
    <n v="24"/>
    <n v="36.4"/>
    <n v="36.1"/>
    <n v="336"/>
    <n v="422"/>
    <n v="4"/>
    <n v="4"/>
    <n v="218240"/>
    <n v="0.4"/>
  </r>
  <r>
    <x v="5"/>
    <s v="ELSFIE0726BL"/>
    <s v="ELSFI726BL"/>
    <x v="1"/>
    <s v="ELSFIE0726"/>
    <s v="13SS ELS 11_MONBAN_BL_KIDS"/>
    <s v="BL"/>
    <m/>
    <n v="13000"/>
    <n v="55000"/>
    <n v="55000"/>
    <n v="2600"/>
    <s v="2013-04-10"/>
    <n v="2560"/>
    <n v="140800000"/>
    <s v="2013-04-10"/>
    <n v="2543"/>
    <n v="8"/>
    <n v="139865000"/>
    <s v="2013-04-11"/>
    <n v="1836"/>
    <n v="99738804"/>
    <n v="71.7"/>
    <n v="70.8"/>
    <n v="72.2"/>
    <n v="71.3"/>
    <n v="9"/>
    <n v="707"/>
    <n v="7"/>
    <n v="7"/>
    <n v="385000"/>
    <n v="0.3"/>
  </r>
  <r>
    <x v="5"/>
    <s v="ELSFIE3726BL"/>
    <s v="ELSFI726BL"/>
    <x v="2"/>
    <s v="ELSFIE3726"/>
    <s v="13SS ELS 11_MONBAN_BL_KIDS"/>
    <s v="BL"/>
    <m/>
    <n v="13000"/>
    <n v="55000"/>
    <n v="55000"/>
    <n v="1000"/>
    <s v="2013-08-13"/>
    <n v="997"/>
    <n v="54835000"/>
    <s v="2013-11-01"/>
    <n v="504"/>
    <m/>
    <n v="27720000"/>
    <s v="2013-11-08"/>
    <n v="48"/>
    <n v="2601940"/>
    <n v="4.8"/>
    <n v="4.7"/>
    <n v="9.5"/>
    <n v="9.4"/>
    <n v="493"/>
    <n v="456"/>
    <n v="2"/>
    <n v="2"/>
    <n v="110000"/>
    <n v="0.2"/>
  </r>
  <r>
    <x v="5"/>
    <s v="ELSFIE0726OR"/>
    <s v="ELSFI726OR"/>
    <x v="1"/>
    <s v="ELSFIE0726"/>
    <s v="13SS ELS 11_MONBAN_BL_KIDS"/>
    <s v="OR"/>
    <m/>
    <n v="13000"/>
    <n v="55000"/>
    <n v="55000"/>
    <n v="1412"/>
    <s v="2013-04-19"/>
    <n v="1359"/>
    <n v="74745000"/>
    <s v="2013-04-19"/>
    <n v="1317"/>
    <n v="1"/>
    <n v="72435000"/>
    <s v="2013-04-20"/>
    <n v="778"/>
    <n v="42460000"/>
    <n v="57.2"/>
    <n v="56.8"/>
    <n v="59.1"/>
    <n v="58.6"/>
    <n v="41"/>
    <n v="539"/>
    <n v="2"/>
    <n v="2"/>
    <n v="110000"/>
    <n v="0.1"/>
  </r>
  <r>
    <x v="5"/>
    <s v="ELSFIF0726OR"/>
    <s v="ELSFI726OR"/>
    <x v="5"/>
    <s v="ELSFIF0726"/>
    <s v="13SS ELS 11_MONBAN_OR_KIDS"/>
    <s v="OR"/>
    <m/>
    <n v="13000"/>
    <n v="55000"/>
    <n v="55000"/>
    <n v="300"/>
    <s v="2014-01-16"/>
    <n v="300"/>
    <n v="16500000"/>
    <m/>
    <m/>
    <m/>
    <m/>
    <m/>
    <m/>
    <m/>
    <m/>
    <m/>
    <m/>
    <m/>
    <n v="300"/>
    <m/>
    <m/>
    <m/>
    <m/>
    <m/>
  </r>
  <r>
    <x v="5"/>
    <s v="ELSFIE0727GY"/>
    <s v="ELSFI727GY"/>
    <x v="1"/>
    <s v="ELSFIE0727"/>
    <s v="13SS ELS 24 ANTENA_D.GR"/>
    <s v="GY"/>
    <m/>
    <n v="12000"/>
    <n v="55000"/>
    <n v="55000"/>
    <n v="800"/>
    <s v="2013-08-13"/>
    <n v="797"/>
    <n v="43835000"/>
    <s v="2013-08-14"/>
    <n v="652"/>
    <m/>
    <n v="35860000"/>
    <s v="2013-08-15"/>
    <n v="202"/>
    <n v="11110000"/>
    <n v="25.3"/>
    <n v="25.3"/>
    <n v="31"/>
    <n v="31"/>
    <n v="145"/>
    <n v="450"/>
    <n v="4"/>
    <n v="4"/>
    <n v="220000"/>
    <n v="0.5"/>
  </r>
  <r>
    <x v="5"/>
    <s v="ELSFIE0727OR"/>
    <s v="ELSFI727OR"/>
    <x v="1"/>
    <s v="ELSFIE0727"/>
    <s v="13SS ELS 24 ANTENA_D.GR"/>
    <s v="OR"/>
    <m/>
    <n v="12000"/>
    <n v="55000"/>
    <n v="55000"/>
    <n v="800"/>
    <s v="2013-08-08"/>
    <n v="798"/>
    <n v="43890000"/>
    <s v="2013-08-09"/>
    <n v="792"/>
    <m/>
    <n v="43560000"/>
    <s v="2013-08-10"/>
    <n v="594"/>
    <n v="32560000"/>
    <n v="74.400000000000006"/>
    <n v="74.2"/>
    <n v="75"/>
    <n v="74.7"/>
    <n v="6"/>
    <n v="198"/>
    <n v="5"/>
    <n v="5"/>
    <n v="275000"/>
    <n v="0.6"/>
  </r>
  <r>
    <x v="5"/>
    <s v="ELSFIE3727OR"/>
    <s v="ELSFI727OR"/>
    <x v="2"/>
    <s v="ELSFIE3727"/>
    <s v="13SS ELS 24_ANTENA_OR_KIDS"/>
    <s v="OR"/>
    <m/>
    <n v="12000"/>
    <n v="55000"/>
    <n v="55000"/>
    <n v="1694"/>
    <s v="2013-10-17"/>
    <n v="1693"/>
    <n v="93115000"/>
    <s v="2013-10-18"/>
    <n v="425"/>
    <n v="-8"/>
    <n v="23375000"/>
    <s v="2013-10-19"/>
    <n v="85"/>
    <n v="4643980"/>
    <n v="5"/>
    <n v="5"/>
    <n v="20"/>
    <n v="19.899999999999999"/>
    <n v="1276"/>
    <n v="340"/>
    <n v="9"/>
    <n v="9"/>
    <n v="491480"/>
    <n v="0.5"/>
  </r>
  <r>
    <x v="5"/>
    <s v="ELSFIE3825LI"/>
    <s v="ELSFI825LI"/>
    <x v="2"/>
    <s v="ELSFIE3825"/>
    <s v="13FW ELS 35_SNAP_LM_KIDS"/>
    <s v="LI"/>
    <m/>
    <n v="6619"/>
    <n v="43000"/>
    <n v="43000"/>
    <n v="3000"/>
    <s v="2013-08-28"/>
    <n v="3000"/>
    <n v="129000000"/>
    <s v="2013-08-28"/>
    <n v="1434"/>
    <m/>
    <n v="61662000"/>
    <s v="2013-08-29"/>
    <n v="1041"/>
    <n v="44694372"/>
    <n v="34.700000000000003"/>
    <n v="34.6"/>
    <n v="72.599999999999994"/>
    <n v="72.5"/>
    <n v="1566"/>
    <n v="393"/>
    <n v="25"/>
    <n v="25"/>
    <n v="1070872"/>
    <n v="0.8"/>
  </r>
  <r>
    <x v="5"/>
    <s v="ELSFIE3826KH"/>
    <s v="ELSFI826KH"/>
    <x v="2"/>
    <s v="ELSFIE3826"/>
    <s v="13FW ELS 38_SNAP_KH_KIDS"/>
    <s v="KH"/>
    <m/>
    <n v="5959"/>
    <n v="43000"/>
    <n v="43000"/>
    <n v="2200"/>
    <s v="2013-08-28"/>
    <n v="2199"/>
    <n v="94557000"/>
    <s v="2013-08-28"/>
    <n v="1279"/>
    <n v="-1"/>
    <n v="54997000"/>
    <s v="2013-08-29"/>
    <n v="658"/>
    <n v="28208624"/>
    <n v="29.9"/>
    <n v="29.8"/>
    <n v="51.4"/>
    <n v="51.3"/>
    <n v="921"/>
    <n v="621"/>
    <n v="14"/>
    <n v="14"/>
    <n v="602000"/>
    <n v="0.6"/>
  </r>
  <r>
    <x v="5"/>
    <s v="ELSFIE3826RE"/>
    <s v="ELSFI826RE"/>
    <x v="2"/>
    <s v="ELSFIE3826"/>
    <s v="13FW ELS 38_SNAP_KH_KIDS"/>
    <s v="RE"/>
    <m/>
    <n v="5959"/>
    <n v="43000"/>
    <n v="43000"/>
    <n v="3200"/>
    <s v="2013-08-28"/>
    <n v="3200"/>
    <n v="137600000"/>
    <s v="2013-08-28"/>
    <n v="1643"/>
    <n v="5"/>
    <n v="70649000"/>
    <s v="2013-08-29"/>
    <n v="1192"/>
    <n v="51185996"/>
    <n v="37.299999999999997"/>
    <n v="37.200000000000003"/>
    <n v="72.599999999999994"/>
    <n v="72.5"/>
    <n v="1552"/>
    <n v="451"/>
    <n v="22"/>
    <n v="22"/>
    <n v="941872"/>
    <n v="0.7"/>
  </r>
  <r>
    <x v="5"/>
    <s v="ELSFIE3835BL"/>
    <s v="ELSFI835BL"/>
    <x v="2"/>
    <s v="ELSFIE3835"/>
    <s v="13FW ELS 34_SNAP_BL_KIDS"/>
    <s v="BL"/>
    <m/>
    <n v="8247"/>
    <n v="43000"/>
    <n v="43000"/>
    <n v="1050"/>
    <s v="2013-10-16"/>
    <n v="948"/>
    <n v="40764000"/>
    <s v="2013-10-16"/>
    <n v="560"/>
    <n v="1"/>
    <n v="24080000"/>
    <s v="2013-10-17"/>
    <n v="219"/>
    <n v="9414248"/>
    <n v="23.1"/>
    <n v="23.1"/>
    <n v="39.1"/>
    <n v="39.1"/>
    <n v="387"/>
    <n v="341"/>
    <n v="11"/>
    <n v="11"/>
    <n v="473000"/>
    <n v="1.2"/>
  </r>
  <r>
    <x v="7"/>
    <s v="ELSHPD3133BK"/>
    <s v="ELSHP133BK"/>
    <x v="0"/>
    <s v="ELSHPD3133"/>
    <s v="12FW_ZIPUP_07"/>
    <s v="BK"/>
    <m/>
    <n v="24396"/>
    <n v="129000"/>
    <n v="90300"/>
    <n v="992"/>
    <s v="2012-09-26"/>
    <n v="983"/>
    <n v="126807000"/>
    <s v="2012-09-27"/>
    <n v="935"/>
    <n v="5"/>
    <n v="120615000"/>
    <s v="2012-09-28"/>
    <n v="715"/>
    <n v="87707100"/>
    <n v="72.7"/>
    <n v="69.2"/>
    <n v="76.5"/>
    <n v="72.7"/>
    <n v="43"/>
    <n v="220"/>
    <m/>
    <m/>
    <m/>
    <m/>
  </r>
  <r>
    <x v="7"/>
    <s v="ELSHPD3134BK"/>
    <s v="ELSHP134BK"/>
    <x v="0"/>
    <s v="ELSHPD3134"/>
    <s v="12FW ELSTINKO_HOODZIP_04_BK"/>
    <s v="BK"/>
    <m/>
    <n v="40000"/>
    <n v="139000"/>
    <n v="97300"/>
    <n v="584"/>
    <s v="2012-10-04"/>
    <n v="588"/>
    <n v="81732000"/>
    <s v="2012-10-18"/>
    <n v="565"/>
    <n v="-4"/>
    <n v="78535000"/>
    <s v="2012-10-19"/>
    <n v="419"/>
    <n v="55308100"/>
    <n v="71.3"/>
    <n v="67.7"/>
    <n v="74.2"/>
    <n v="70.400000000000006"/>
    <n v="27"/>
    <n v="146"/>
    <n v="2"/>
    <n v="2"/>
    <n v="194600"/>
    <n v="0.3"/>
  </r>
  <r>
    <x v="7"/>
    <s v="ELSHPD3136BW"/>
    <s v="ELSHP136BW"/>
    <x v="0"/>
    <s v="ELSHPD3136"/>
    <s v="12FW ELSTINKO_HOOD ZIPUP_02_BR"/>
    <s v="BW"/>
    <m/>
    <n v="36533"/>
    <n v="139000"/>
    <n v="97300"/>
    <n v="1624"/>
    <s v="2012-09-20"/>
    <n v="1629"/>
    <n v="226431000"/>
    <s v="2012-09-20"/>
    <n v="1249"/>
    <n v="26"/>
    <n v="173611000"/>
    <s v="2012-09-21"/>
    <n v="615"/>
    <n v="73989700"/>
    <n v="37.799999999999997"/>
    <n v="32.700000000000003"/>
    <n v="49.2"/>
    <n v="42.6"/>
    <n v="354"/>
    <n v="634"/>
    <n v="-3"/>
    <n v="-3"/>
    <n v="-291900"/>
    <n v="-0.2"/>
  </r>
  <r>
    <x v="7"/>
    <s v="ELSHPD3142KH"/>
    <s v="ELSHP142KH"/>
    <x v="0"/>
    <s v="ELSHPD3142"/>
    <s v="12FW ELSTINKO_HOODZIP_05_KK"/>
    <s v="KH"/>
    <m/>
    <n v="35600"/>
    <n v="139000"/>
    <n v="97300"/>
    <n v="2069"/>
    <s v="2012-10-18"/>
    <n v="2046"/>
    <n v="284394000"/>
    <s v="2012-10-18"/>
    <n v="1903"/>
    <n v="7"/>
    <n v="264517000"/>
    <s v="2012-10-19"/>
    <n v="1717"/>
    <n v="217141860"/>
    <n v="83.9"/>
    <n v="76.400000000000006"/>
    <n v="90.2"/>
    <n v="82.1"/>
    <n v="136"/>
    <n v="186"/>
    <n v="13"/>
    <n v="13"/>
    <n v="1042500"/>
    <n v="0.6"/>
  </r>
  <r>
    <x v="7"/>
    <s v="ELSHPD3143GY"/>
    <s v="ELSHP143GY"/>
    <x v="0"/>
    <s v="ELSHPD3143"/>
    <s v="12FW_CAPE HOOD_01_GY"/>
    <s v="GY"/>
    <m/>
    <n v="42500"/>
    <n v="149000"/>
    <n v="104300"/>
    <n v="337"/>
    <s v="2012-10-11"/>
    <n v="336"/>
    <n v="50064000"/>
    <s v="2012-10-11"/>
    <n v="329"/>
    <n v="1"/>
    <n v="49021000"/>
    <s v="2012-10-12"/>
    <n v="210"/>
    <n v="29665900"/>
    <n v="62.5"/>
    <n v="59.3"/>
    <n v="63.8"/>
    <n v="60.5"/>
    <n v="6"/>
    <n v="119"/>
    <m/>
    <m/>
    <n v="-29800"/>
    <m/>
  </r>
  <r>
    <x v="7"/>
    <s v="ELSHPE1204NY"/>
    <s v="ELSHP204NY"/>
    <x v="6"/>
    <s v="ELSHPE1204"/>
    <s v="13SS_ELSTINKO_HOODZIP_02_NV"/>
    <s v="NY"/>
    <m/>
    <n v="25393"/>
    <n v="139000"/>
    <n v="97300"/>
    <n v="1003"/>
    <s v="2013-02-05"/>
    <n v="999"/>
    <n v="138861000"/>
    <s v="2013-02-06"/>
    <n v="424"/>
    <n v="-12"/>
    <n v="58936000"/>
    <s v="2013-02-08"/>
    <n v="297"/>
    <n v="40685427"/>
    <n v="29.7"/>
    <n v="29.3"/>
    <n v="70"/>
    <n v="69"/>
    <n v="587"/>
    <n v="127"/>
    <n v="-1"/>
    <n v="-1"/>
    <n v="-69500"/>
    <n v="-0.1"/>
  </r>
  <r>
    <x v="7"/>
    <s v="ELSHPE1204OR"/>
    <s v="ELSHP204OR"/>
    <x v="6"/>
    <s v="ELSHPE1204"/>
    <s v="13SS_ELSTINKO_HOODZIP_02_NV"/>
    <s v="OR"/>
    <m/>
    <n v="25393"/>
    <n v="139000"/>
    <n v="97300"/>
    <n v="1035"/>
    <s v="2013-02-07"/>
    <n v="1007"/>
    <n v="139973000"/>
    <s v="2013-02-15"/>
    <n v="411"/>
    <n v="5"/>
    <n v="57129000"/>
    <s v="2013-02-16"/>
    <n v="295"/>
    <n v="40115400"/>
    <n v="29.3"/>
    <n v="28.7"/>
    <n v="71.8"/>
    <n v="70.2"/>
    <n v="591"/>
    <n v="116"/>
    <m/>
    <m/>
    <m/>
    <m/>
  </r>
  <r>
    <x v="7"/>
    <s v="ELSHPE1205KH"/>
    <s v="ELSHP205KH"/>
    <x v="6"/>
    <s v="ELSHPE1205"/>
    <s v="13SS_ELSTINKO_HOODZIP_03_CAMO"/>
    <s v="KH"/>
    <m/>
    <n v="25410"/>
    <n v="149000"/>
    <n v="104300"/>
    <n v="964"/>
    <s v="2013-03-08"/>
    <n v="963"/>
    <n v="143487000"/>
    <s v="2013-03-08"/>
    <n v="321"/>
    <n v="-2"/>
    <n v="47829000"/>
    <s v="2013-03-16"/>
    <n v="142"/>
    <n v="19772300"/>
    <n v="14.7"/>
    <n v="13.8"/>
    <n v="44.2"/>
    <n v="41.3"/>
    <n v="644"/>
    <n v="179"/>
    <n v="2"/>
    <n v="2"/>
    <n v="208600"/>
    <n v="0.2"/>
  </r>
  <r>
    <x v="7"/>
    <s v="ELSHPE1219OR"/>
    <s v="ELSHP219OR"/>
    <x v="6"/>
    <s v="ELSHPE1219"/>
    <s v="12FW_ELSTINKO_HOODZIP_02_OR"/>
    <s v="OR"/>
    <m/>
    <n v="24290"/>
    <n v="139000"/>
    <n v="97300"/>
    <n v="787"/>
    <s v="2013-03-05"/>
    <n v="782"/>
    <n v="108698000"/>
    <s v="2013-03-06"/>
    <n v="398"/>
    <n v="-9"/>
    <n v="55322000"/>
    <s v="2013-03-07"/>
    <n v="281"/>
    <n v="37806921"/>
    <n v="35.9"/>
    <n v="34.799999999999997"/>
    <n v="70.599999999999994"/>
    <n v="68.3"/>
    <n v="393"/>
    <n v="117"/>
    <m/>
    <m/>
    <m/>
    <m/>
  </r>
  <r>
    <x v="7"/>
    <s v="ELSHPE1220BL"/>
    <s v="ELSHP220BL"/>
    <x v="6"/>
    <s v="ELSHPE1220"/>
    <s v="12FW_ELSTINKO_HOODZIP_05_BL"/>
    <s v="BL"/>
    <m/>
    <n v="24443"/>
    <n v="139000"/>
    <n v="97300"/>
    <n v="795"/>
    <s v="2013-02-22"/>
    <n v="797"/>
    <n v="110783000"/>
    <s v="2013-02-23"/>
    <n v="290"/>
    <n v="4"/>
    <n v="40310000"/>
    <s v="2013-02-24"/>
    <n v="184"/>
    <n v="24519600"/>
    <n v="23.1"/>
    <n v="22.1"/>
    <n v="63.4"/>
    <n v="60.8"/>
    <n v="503"/>
    <n v="106"/>
    <m/>
    <m/>
    <m/>
    <m/>
  </r>
  <r>
    <x v="7"/>
    <s v="ELSHPE5303OR"/>
    <s v="ELSHP303OR"/>
    <x v="3"/>
    <s v="ELSHPE5303"/>
    <s v="13FW-ELSTINKO-HOODZIP-02-OR"/>
    <s v="OR"/>
    <m/>
    <n v="27720"/>
    <n v="139000"/>
    <n v="139000"/>
    <n v="1046"/>
    <s v="2013-08-20"/>
    <n v="1041"/>
    <n v="144699000"/>
    <s v="2013-09-04"/>
    <n v="790"/>
    <n v="-2"/>
    <n v="109810000"/>
    <s v="2013-09-05"/>
    <n v="147"/>
    <n v="20294000"/>
    <n v="14.1"/>
    <n v="14"/>
    <n v="18.600000000000001"/>
    <n v="18.5"/>
    <n v="253"/>
    <n v="643"/>
    <n v="5"/>
    <n v="5"/>
    <n v="695000"/>
    <n v="0.5"/>
  </r>
  <r>
    <x v="7"/>
    <s v="ELSHPE5304BK"/>
    <s v="ELSHP304BK"/>
    <x v="3"/>
    <s v="ELSHPE5304"/>
    <s v="13FW-ELSTINKO-HOODZIP-03-BK"/>
    <s v="BK"/>
    <m/>
    <n v="27720"/>
    <n v="139000"/>
    <n v="139000"/>
    <n v="1575"/>
    <s v="2013-08-20"/>
    <n v="1568"/>
    <n v="217952000"/>
    <s v="2013-09-04"/>
    <n v="1152"/>
    <n v="-1"/>
    <n v="160128000"/>
    <s v="2013-09-05"/>
    <n v="315"/>
    <n v="43280708"/>
    <n v="20.100000000000001"/>
    <n v="19.899999999999999"/>
    <n v="27.3"/>
    <n v="27"/>
    <n v="417"/>
    <n v="837"/>
    <n v="6"/>
    <n v="6"/>
    <n v="760052"/>
    <n v="0.4"/>
  </r>
  <r>
    <x v="7"/>
    <s v="ELSHPE5320BK"/>
    <s v="ELSHP320BK"/>
    <x v="3"/>
    <s v="ELSHPE5320"/>
    <s v="13FW-ELSTINKO-HOOD-02-BK"/>
    <s v="BK"/>
    <m/>
    <n v="31100"/>
    <n v="129000"/>
    <n v="129000"/>
    <n v="1511"/>
    <s v="2013-08-22"/>
    <n v="1511"/>
    <n v="194919000"/>
    <s v="2013-09-04"/>
    <n v="1379"/>
    <n v="2"/>
    <n v="177891000"/>
    <s v="2013-09-05"/>
    <n v="454"/>
    <n v="58291488"/>
    <n v="30"/>
    <n v="29.9"/>
    <n v="32.9"/>
    <n v="32.799999999999997"/>
    <n v="130"/>
    <n v="925"/>
    <n v="9"/>
    <n v="9"/>
    <n v="1096500"/>
    <n v="0.6"/>
  </r>
  <r>
    <x v="7"/>
    <s v="ELSHPE5321BW"/>
    <s v="ELSHP321BW"/>
    <x v="3"/>
    <s v="ELSHPE5321"/>
    <s v="13FW_ELSTINKO_"/>
    <s v="BW"/>
    <m/>
    <n v="24863"/>
    <n v="129000"/>
    <n v="129000"/>
    <n v="1025"/>
    <s v="2013-09-10"/>
    <n v="1024"/>
    <n v="132096000"/>
    <s v="2013-09-12"/>
    <n v="839"/>
    <n v="-2"/>
    <n v="108231000"/>
    <s v="2013-09-14"/>
    <n v="63"/>
    <n v="7998000"/>
    <n v="6.2"/>
    <n v="6.1"/>
    <n v="7.5"/>
    <n v="7.4"/>
    <n v="187"/>
    <n v="776"/>
    <n v="1"/>
    <n v="1"/>
    <n v="129000"/>
    <n v="0.1"/>
  </r>
  <r>
    <x v="7"/>
    <s v="ELSHPE5322RE"/>
    <s v="ELSHP322RE"/>
    <x v="3"/>
    <s v="ELSHPE5322"/>
    <s v="HOODZIP-10-BW"/>
    <s v="RE"/>
    <m/>
    <n v="24863"/>
    <n v="129000"/>
    <n v="129000"/>
    <n v="929"/>
    <s v="2013-09-10"/>
    <n v="927"/>
    <n v="119583000"/>
    <s v="2013-09-12"/>
    <n v="838"/>
    <n v="1"/>
    <n v="108102000"/>
    <s v="2013-09-13"/>
    <n v="93"/>
    <n v="11739000"/>
    <n v="10"/>
    <n v="9.8000000000000007"/>
    <n v="11.1"/>
    <n v="10.9"/>
    <n v="88"/>
    <n v="745"/>
    <n v="3"/>
    <n v="3"/>
    <n v="387000"/>
    <n v="0.3"/>
  </r>
  <r>
    <x v="7"/>
    <s v="ELSHPE5323BK"/>
    <s v="ELSHP323BK"/>
    <x v="3"/>
    <s v="ELSHPE5323"/>
    <s v="13FW_ELSTINKO_"/>
    <s v="BK"/>
    <m/>
    <n v="25814"/>
    <n v="129000"/>
    <n v="129000"/>
    <n v="1572"/>
    <s v="2013-08-20"/>
    <n v="1539"/>
    <n v="198531000"/>
    <s v="2013-09-04"/>
    <n v="1538"/>
    <n v="-1"/>
    <n v="198402000"/>
    <s v="2013-09-05"/>
    <n v="817"/>
    <n v="105053988"/>
    <n v="53.1"/>
    <n v="52.9"/>
    <n v="53.1"/>
    <n v="53"/>
    <n v="2"/>
    <n v="721"/>
    <n v="17"/>
    <n v="17"/>
    <n v="2188872"/>
    <n v="1.1000000000000001"/>
  </r>
  <r>
    <x v="7"/>
    <s v="ELSHPE5324GY"/>
    <s v="ELSHP324GY"/>
    <x v="3"/>
    <s v="ELSHPE5324"/>
    <s v="HOODZIP-10-RE"/>
    <s v="GY"/>
    <m/>
    <n v="27143"/>
    <n v="139000"/>
    <n v="139000"/>
    <n v="826"/>
    <s v="2013-09-26"/>
    <n v="825"/>
    <n v="114675000"/>
    <s v="2013-09-26"/>
    <n v="765"/>
    <m/>
    <n v="106335000"/>
    <s v="2013-09-27"/>
    <n v="213"/>
    <n v="29468000"/>
    <n v="25.8"/>
    <n v="25.7"/>
    <n v="27.8"/>
    <n v="27.7"/>
    <n v="60"/>
    <n v="552"/>
    <n v="10"/>
    <n v="10"/>
    <n v="1320500"/>
    <n v="1.2"/>
  </r>
  <r>
    <x v="7"/>
    <s v="ELSHPE5325BK"/>
    <s v="ELSHP325BK"/>
    <x v="3"/>
    <s v="ELSHPE5325"/>
    <s v="13FW_ELSTINKO_NEW"/>
    <s v="BK"/>
    <m/>
    <n v="27143"/>
    <n v="139000"/>
    <n v="139000"/>
    <n v="1039"/>
    <s v="2013-09-10"/>
    <n v="1035"/>
    <n v="143865000"/>
    <s v="2013-09-10"/>
    <n v="1001"/>
    <m/>
    <n v="139139000"/>
    <s v="2013-09-11"/>
    <n v="351"/>
    <n v="48635552"/>
    <n v="33.9"/>
    <n v="33.799999999999997"/>
    <n v="35.1"/>
    <n v="35"/>
    <n v="34"/>
    <n v="650"/>
    <n v="10"/>
    <n v="10"/>
    <n v="1390000"/>
    <n v="1"/>
  </r>
  <r>
    <x v="7"/>
    <s v="ELSHPD3634BK"/>
    <s v="ELSHP634BK"/>
    <x v="0"/>
    <s v="ELSHPD3634"/>
    <s v="12FW ELSTINKO_HOODZIP_04_BK_KIDS"/>
    <s v="BK"/>
    <m/>
    <n v="36000"/>
    <n v="119000"/>
    <n v="83300"/>
    <n v="301"/>
    <s v="2012-10-04"/>
    <n v="292"/>
    <n v="34748000"/>
    <s v="2012-10-05"/>
    <n v="287"/>
    <n v="1"/>
    <n v="34153000"/>
    <s v="2012-10-06"/>
    <n v="229"/>
    <n v="24990000"/>
    <n v="78.400000000000006"/>
    <n v="71.900000000000006"/>
    <n v="79.8"/>
    <n v="73.2"/>
    <n v="4"/>
    <n v="58"/>
    <m/>
    <m/>
    <m/>
    <m/>
  </r>
  <r>
    <x v="7"/>
    <s v="ELSHPD3636BW"/>
    <s v="ELSHP636BW"/>
    <x v="0"/>
    <s v="ELSHPD3636"/>
    <s v="12FW ELSTINKO_HOOD ZIPUP_02_BR_KIDS"/>
    <s v="BW"/>
    <m/>
    <n v="34323"/>
    <n v="119000"/>
    <n v="83300"/>
    <n v="1311"/>
    <s v="2012-09-20"/>
    <n v="1296"/>
    <n v="154224000"/>
    <s v="2012-09-20"/>
    <n v="1167"/>
    <n v="-19"/>
    <n v="138873000"/>
    <s v="2012-09-21"/>
    <n v="741"/>
    <n v="70935900"/>
    <n v="57.2"/>
    <n v="46"/>
    <n v="63.5"/>
    <n v="51.1"/>
    <n v="148"/>
    <n v="426"/>
    <n v="6"/>
    <n v="6"/>
    <n v="476000"/>
    <n v="0.5"/>
  </r>
  <r>
    <x v="7"/>
    <s v="ELSHPD3642KH"/>
    <s v="ELSHP642KH"/>
    <x v="0"/>
    <s v="ELSHPD3642"/>
    <s v="12FW ELSTINKO_HOODZIP_05_KK_KIDS"/>
    <s v="KH"/>
    <m/>
    <n v="33000"/>
    <n v="119000"/>
    <n v="83300"/>
    <n v="1377"/>
    <s v="2012-10-18"/>
    <n v="1373"/>
    <n v="163387000"/>
    <s v="2012-10-22"/>
    <n v="1377"/>
    <n v="-10"/>
    <n v="163863000"/>
    <s v="2012-10-23"/>
    <n v="1349"/>
    <n v="146742800"/>
    <n v="98.3"/>
    <n v="89.8"/>
    <n v="98"/>
    <n v="89.6"/>
    <n v="6"/>
    <n v="28"/>
    <n v="7"/>
    <n v="7"/>
    <n v="583100"/>
    <n v="0.5"/>
  </r>
  <r>
    <x v="7"/>
    <s v="ELSHPE1704NY"/>
    <s v="ELSHP704NY"/>
    <x v="6"/>
    <s v="ELSHPE1704"/>
    <s v="13SS_ELSTINKO_HOODZIP_02_NV"/>
    <s v="NY"/>
    <m/>
    <n v="20408"/>
    <n v="119000"/>
    <n v="83300"/>
    <n v="796"/>
    <s v="2013-02-07"/>
    <n v="791"/>
    <n v="94129000"/>
    <s v="2013-02-13"/>
    <n v="289"/>
    <n v="2"/>
    <n v="34391000"/>
    <s v="2013-02-16"/>
    <n v="180"/>
    <n v="20908300"/>
    <n v="22.8"/>
    <n v="22.2"/>
    <n v="62.3"/>
    <n v="60.8"/>
    <n v="500"/>
    <n v="109"/>
    <n v="2"/>
    <n v="2"/>
    <n v="166600"/>
    <n v="0.3"/>
  </r>
  <r>
    <x v="7"/>
    <s v="ELSHPE1704OR"/>
    <s v="ELSHP704OR"/>
    <x v="6"/>
    <s v="ELSHPE1704"/>
    <s v="13SS_ELSTINKO_HOODZIP_02_NV"/>
    <s v="OR"/>
    <m/>
    <n v="20408"/>
    <n v="119000"/>
    <n v="83300"/>
    <n v="819"/>
    <s v="2013-02-07"/>
    <n v="812"/>
    <n v="96628000"/>
    <s v="2013-02-13"/>
    <n v="414"/>
    <n v="-1"/>
    <n v="49266000"/>
    <s v="2013-02-16"/>
    <n v="307"/>
    <n v="35604800"/>
    <n v="37.799999999999997"/>
    <n v="36.799999999999997"/>
    <n v="74.2"/>
    <n v="72.3"/>
    <n v="399"/>
    <n v="107"/>
    <n v="1"/>
    <n v="1"/>
    <n v="83300"/>
    <n v="0.1"/>
  </r>
  <r>
    <x v="7"/>
    <s v="ELSHPE1705KH"/>
    <s v="ELSHP705KH"/>
    <x v="6"/>
    <s v="ELSHPE1705"/>
    <s v="13SS_ELSTINKO_HOODZIP_03_CAMO"/>
    <s v="KH"/>
    <m/>
    <n v="22156"/>
    <n v="129000"/>
    <n v="90300"/>
    <n v="808"/>
    <s v="2013-03-08"/>
    <n v="808"/>
    <n v="104232000"/>
    <s v="2013-03-08"/>
    <n v="301"/>
    <n v="4"/>
    <n v="38829000"/>
    <s v="2013-03-09"/>
    <n v="122"/>
    <n v="14964000"/>
    <n v="15.1"/>
    <n v="14.4"/>
    <n v="40.5"/>
    <n v="38.5"/>
    <n v="503"/>
    <n v="179"/>
    <n v="-1"/>
    <n v="-1"/>
    <n v="-90300"/>
    <n v="-0.1"/>
  </r>
  <r>
    <x v="7"/>
    <s v="ELSHPE1719OR"/>
    <s v="ELSHP719OR"/>
    <x v="6"/>
    <s v="ELSHPE1719"/>
    <s v="12FW_ELSTINKO_HOODZIP_02_OR_KIDS"/>
    <s v="OR"/>
    <m/>
    <n v="20888"/>
    <n v="119000"/>
    <n v="83300"/>
    <n v="627"/>
    <s v="2013-03-05"/>
    <n v="618"/>
    <n v="73542000"/>
    <s v="2013-03-06"/>
    <n v="361"/>
    <n v="2"/>
    <n v="42959000"/>
    <s v="2013-03-07"/>
    <n v="272"/>
    <n v="31927700"/>
    <n v="44"/>
    <n v="43.4"/>
    <n v="75.3"/>
    <n v="74.3"/>
    <n v="255"/>
    <n v="89"/>
    <m/>
    <m/>
    <m/>
    <m/>
  </r>
  <r>
    <x v="7"/>
    <s v="ELSHPE1720BL"/>
    <s v="ELSHP720BL"/>
    <x v="6"/>
    <s v="ELSHPE1720"/>
    <s v="12FW_ELSTINKO_HOODZIP_05_BL_KIDS"/>
    <s v="BL"/>
    <m/>
    <n v="21018"/>
    <n v="119000"/>
    <n v="83300"/>
    <n v="573"/>
    <s v="2013-02-22"/>
    <n v="574"/>
    <n v="68306000"/>
    <s v="2013-02-23"/>
    <n v="311"/>
    <n v="2"/>
    <n v="37009000"/>
    <s v="2013-02-24"/>
    <n v="206"/>
    <n v="24192700"/>
    <n v="35.9"/>
    <n v="35.4"/>
    <n v="66.2"/>
    <n v="65.400000000000006"/>
    <n v="261"/>
    <n v="105"/>
    <m/>
    <m/>
    <m/>
    <m/>
  </r>
  <r>
    <x v="7"/>
    <s v="ELSHPE5804BK"/>
    <s v="ELSHP804BK"/>
    <x v="3"/>
    <s v="ELSHPE5804"/>
    <s v="13FW-ELSTINKO-HOODZIP-06-GY"/>
    <s v="BK"/>
    <m/>
    <n v="25410"/>
    <n v="129000"/>
    <n v="129000"/>
    <n v="1260"/>
    <s v="2013-08-20"/>
    <n v="1251"/>
    <n v="161379000"/>
    <s v="2013-09-04"/>
    <n v="1215"/>
    <n v="-7"/>
    <n v="156735000"/>
    <s v="2013-09-05"/>
    <n v="336"/>
    <n v="43215000"/>
    <n v="26.9"/>
    <n v="26.8"/>
    <n v="27.7"/>
    <n v="27.6"/>
    <n v="43"/>
    <n v="879"/>
    <n v="2"/>
    <n v="2"/>
    <n v="258000"/>
    <n v="0.2"/>
  </r>
  <r>
    <x v="7"/>
    <s v="ELSHPE5821BW"/>
    <s v="ELSHP821BW"/>
    <x v="3"/>
    <s v="ELSHPE5821"/>
    <s v="13FW-ELSTINKO-HOODZIP-07-BK"/>
    <s v="BW"/>
    <m/>
    <n v="21986"/>
    <n v="119000"/>
    <n v="119000"/>
    <n v="791"/>
    <s v="2013-09-10"/>
    <n v="791"/>
    <n v="94129000"/>
    <s v="2013-09-12"/>
    <n v="716"/>
    <n v="3"/>
    <n v="85204000"/>
    <s v="2013-09-14"/>
    <n v="41"/>
    <n v="4819500"/>
    <n v="5.2"/>
    <n v="5.0999999999999996"/>
    <n v="5.7"/>
    <n v="5.7"/>
    <n v="72"/>
    <n v="675"/>
    <n v="2"/>
    <n v="2"/>
    <n v="238000"/>
    <n v="0.3"/>
  </r>
  <r>
    <x v="7"/>
    <s v="ELSHPE5822RE"/>
    <s v="ELSHP822RE"/>
    <x v="3"/>
    <s v="ELSHPE5822"/>
    <s v="13FW-ELSTINKO-HOODZIP-03-BK_KIDS"/>
    <s v="RE"/>
    <m/>
    <n v="21986"/>
    <n v="119000"/>
    <n v="119000"/>
    <n v="786"/>
    <s v="2013-09-10"/>
    <n v="783"/>
    <n v="93177000"/>
    <s v="2013-09-12"/>
    <n v="758"/>
    <n v="1"/>
    <n v="90202000"/>
    <s v="2013-09-15"/>
    <n v="136"/>
    <n v="16065000"/>
    <n v="17.399999999999999"/>
    <n v="17.2"/>
    <n v="17.899999999999999"/>
    <n v="17.8"/>
    <n v="24"/>
    <n v="622"/>
    <n v="2"/>
    <n v="2"/>
    <n v="238000"/>
    <n v="0.3"/>
  </r>
  <r>
    <x v="7"/>
    <s v="ELSHPE5823BK"/>
    <s v="ELSHP823BK"/>
    <x v="3"/>
    <s v="ELSHPE5823"/>
    <s v="13FW_ELSTINKO_"/>
    <s v="BK"/>
    <m/>
    <n v="23851"/>
    <n v="119000"/>
    <n v="119000"/>
    <n v="1247"/>
    <s v="2013-08-20"/>
    <n v="1272"/>
    <n v="151368000"/>
    <s v="2013-09-04"/>
    <n v="1272"/>
    <m/>
    <n v="151368000"/>
    <s v="2013-09-05"/>
    <n v="672"/>
    <n v="79730000"/>
    <n v="52.8"/>
    <n v="52.7"/>
    <n v="52.8"/>
    <n v="52.7"/>
    <m/>
    <n v="600"/>
    <n v="17"/>
    <n v="17"/>
    <n v="2023000"/>
    <n v="1.3"/>
  </r>
  <r>
    <x v="7"/>
    <s v="ELSJPD3020BK"/>
    <s v="ELSJP020BK"/>
    <x v="0"/>
    <s v="ELSJPD3020"/>
    <s v="HOODZIP-10-BW_KIDS"/>
    <s v="BK"/>
    <m/>
    <n v="35000"/>
    <n v="159000"/>
    <n v="111300"/>
    <n v="995"/>
    <s v="2012-09-25"/>
    <n v="987"/>
    <n v="156933000"/>
    <s v="2012-09-26"/>
    <n v="982"/>
    <n v="-1"/>
    <n v="156138000"/>
    <s v="2012-09-27"/>
    <n v="931"/>
    <n v="143761000"/>
    <n v="94.3"/>
    <n v="91.6"/>
    <n v="94.8"/>
    <n v="92.1"/>
    <n v="6"/>
    <n v="51"/>
    <n v="3"/>
    <n v="3"/>
    <n v="333900"/>
    <n v="0.3"/>
  </r>
  <r>
    <x v="7"/>
    <s v="ELSJPD3137BW"/>
    <s v="ELSJP137BW"/>
    <x v="0"/>
    <s v="ELSJPD3137"/>
    <s v="13FW_ELSTINKO_"/>
    <s v="BW"/>
    <m/>
    <n v="30646"/>
    <n v="179000"/>
    <n v="125300"/>
    <n v="796"/>
    <s v="2012-11-21"/>
    <n v="772"/>
    <n v="138188000"/>
    <s v="2012-11-21"/>
    <n v="656"/>
    <n v="13"/>
    <n v="117424000"/>
    <s v="2012-11-23"/>
    <n v="211"/>
    <n v="27458600"/>
    <n v="27.3"/>
    <n v="19.899999999999999"/>
    <n v="32.200000000000003"/>
    <n v="23.4"/>
    <n v="103"/>
    <n v="445"/>
    <n v="2"/>
    <n v="2"/>
    <n v="179000"/>
    <n v="0.3"/>
  </r>
  <r>
    <x v="7"/>
    <s v="ELSJPD3140BU"/>
    <s v="ELSJP140BU"/>
    <x v="0"/>
    <s v="ELSJPD3140"/>
    <s v="HOODZIP-10-RE_KIDS"/>
    <s v="BU"/>
    <m/>
    <n v="37102"/>
    <n v="189000"/>
    <n v="132300"/>
    <n v="801"/>
    <s v="2012-11-21"/>
    <n v="777"/>
    <n v="146853000"/>
    <s v="2012-11-21"/>
    <n v="767"/>
    <n v="2"/>
    <n v="144963000"/>
    <s v="2012-11-22"/>
    <n v="481"/>
    <n v="82345900"/>
    <n v="61.9"/>
    <n v="56.1"/>
    <n v="62.7"/>
    <n v="56.8"/>
    <n v="8"/>
    <n v="286"/>
    <m/>
    <m/>
    <n v="-37800"/>
    <m/>
  </r>
  <r>
    <x v="7"/>
    <s v="ELSJPD3141NY"/>
    <s v="ELSJP141NY"/>
    <x v="0"/>
    <s v="ELSJPD3141"/>
    <s v="13FW_ELSTINKO_NEW_KIDS"/>
    <s v="NY"/>
    <m/>
    <n v="18278"/>
    <n v="189000"/>
    <n v="132300"/>
    <n v="800"/>
    <s v="2012-12-04"/>
    <n v="785"/>
    <n v="148365000"/>
    <s v="2012-12-05"/>
    <n v="769"/>
    <n v="6"/>
    <n v="145341000"/>
    <s v="2012-12-08"/>
    <n v="439"/>
    <n v="60650100"/>
    <n v="55.9"/>
    <n v="40.9"/>
    <n v="57.1"/>
    <n v="41.7"/>
    <n v="10"/>
    <n v="330"/>
    <n v="-1"/>
    <n v="-1"/>
    <n v="-132300"/>
    <n v="-0.1"/>
  </r>
  <r>
    <x v="7"/>
    <s v="ELSJPE5301BU"/>
    <s v="ELSJP301BU"/>
    <x v="3"/>
    <s v="ELSJPE5301"/>
    <s v="_TRACKJACKET_02_PK"/>
    <s v="BU"/>
    <m/>
    <n v="39039"/>
    <n v="179000"/>
    <n v="179000"/>
    <n v="1050"/>
    <s v="2013-09-10"/>
    <n v="1047"/>
    <n v="187413000"/>
    <s v="2013-09-10"/>
    <n v="1015"/>
    <n v="-4"/>
    <n v="181685000"/>
    <s v="2013-09-11"/>
    <n v="252"/>
    <n v="43194132"/>
    <n v="24.1"/>
    <n v="23"/>
    <n v="24.8"/>
    <n v="23.8"/>
    <n v="36"/>
    <n v="763"/>
    <n v="7"/>
    <n v="7"/>
    <n v="1253000"/>
    <n v="0.7"/>
  </r>
  <r>
    <x v="7"/>
    <s v="ELSJPE5302BK"/>
    <s v="ELSJP302BK"/>
    <x v="3"/>
    <s v="ELSJPE5302"/>
    <s v="13FW_ELSTINKO"/>
    <s v="BK"/>
    <m/>
    <n v="33726"/>
    <n v="159000"/>
    <n v="159000"/>
    <n v="1259"/>
    <s v="2013-09-27"/>
    <n v="1251"/>
    <n v="198909000"/>
    <s v="2013-09-27"/>
    <n v="1121"/>
    <m/>
    <n v="178239000"/>
    <s v="2013-09-28"/>
    <n v="472"/>
    <n v="74645412"/>
    <n v="37.700000000000003"/>
    <n v="37.5"/>
    <n v="42.1"/>
    <n v="41.9"/>
    <n v="130"/>
    <n v="649"/>
    <n v="29"/>
    <n v="29"/>
    <n v="4611000"/>
    <n v="2.2999999999999998"/>
  </r>
  <r>
    <x v="7"/>
    <s v="ELSJPE5326GR"/>
    <s v="ELSJP326GR"/>
    <x v="3"/>
    <s v="ELSJPE5326"/>
    <s v="_TRACKJACKET_02_PK"/>
    <s v="GR"/>
    <m/>
    <n v="37538"/>
    <n v="179000"/>
    <n v="179000"/>
    <n v="1251"/>
    <s v="2013-10-01"/>
    <n v="1250"/>
    <n v="223750000"/>
    <s v="2013-10-02"/>
    <n v="948"/>
    <n v="2"/>
    <n v="169692000"/>
    <s v="2013-10-03"/>
    <n v="211"/>
    <n v="36605500"/>
    <n v="16.899999999999999"/>
    <n v="16.399999999999999"/>
    <n v="22.3"/>
    <n v="21.6"/>
    <n v="300"/>
    <n v="737"/>
    <n v="6"/>
    <n v="6"/>
    <n v="1074000"/>
    <n v="0.5"/>
  </r>
  <r>
    <x v="7"/>
    <s v="ELSJPE4328BK"/>
    <s v="ELSJP328BK"/>
    <x v="7"/>
    <s v="ELSJPE4328"/>
    <s v="12SS ELS_JUMPER_04"/>
    <s v="BK"/>
    <m/>
    <n v="24000"/>
    <n v="99000"/>
    <n v="99000"/>
    <n v="2000"/>
    <s v="2013-07-30"/>
    <n v="1987"/>
    <n v="196713000"/>
    <s v="2013-08-01"/>
    <n v="1784"/>
    <n v="2"/>
    <n v="176616000"/>
    <s v="2013-08-02"/>
    <n v="701"/>
    <n v="63746000"/>
    <n v="35.299999999999997"/>
    <n v="32.4"/>
    <n v="39.299999999999997"/>
    <n v="36.1"/>
    <n v="201"/>
    <n v="1083"/>
    <n v="7"/>
    <n v="7"/>
    <n v="693000"/>
    <n v="0.4"/>
  </r>
  <r>
    <x v="7"/>
    <s v="ELSJPE4328BL"/>
    <s v="ELSJP328BL"/>
    <x v="7"/>
    <s v="ELSJPE4328"/>
    <s v="12FW_JUMPER_01_BR_KIDS"/>
    <s v="BL"/>
    <m/>
    <n v="24000"/>
    <n v="99000"/>
    <n v="99000"/>
    <n v="1590"/>
    <s v="2013-07-31"/>
    <n v="1471"/>
    <n v="145629000"/>
    <s v="2013-08-01"/>
    <n v="1135"/>
    <n v="-1"/>
    <n v="112365000"/>
    <s v="2013-08-02"/>
    <n v="295"/>
    <n v="29007000"/>
    <n v="20.100000000000001"/>
    <n v="19.899999999999999"/>
    <n v="26"/>
    <n v="25.8"/>
    <n v="337"/>
    <n v="840"/>
    <n v="2"/>
    <n v="2"/>
    <n v="198000"/>
    <n v="0.1"/>
  </r>
  <r>
    <x v="7"/>
    <s v="ELSJPE4328PK"/>
    <s v="ELSJP328PK"/>
    <x v="7"/>
    <s v="ELSJPE4328"/>
    <s v="12FW_JUMPER_07_BUR_KIDS"/>
    <s v="PK"/>
    <m/>
    <n v="24000"/>
    <n v="99000"/>
    <n v="99000"/>
    <n v="1000"/>
    <s v="2013-07-31"/>
    <n v="977"/>
    <n v="96723000"/>
    <s v="2013-08-05"/>
    <n v="798"/>
    <n v="1"/>
    <n v="79002000"/>
    <s v="2013-08-06"/>
    <n v="122"/>
    <n v="11929500"/>
    <n v="12.5"/>
    <n v="12.3"/>
    <n v="15.3"/>
    <n v="15.1"/>
    <n v="178"/>
    <n v="676"/>
    <m/>
    <m/>
    <m/>
    <m/>
  </r>
  <r>
    <x v="7"/>
    <s v="ELSJPE4328RE"/>
    <s v="ELSJP328RE"/>
    <x v="7"/>
    <s v="ELSJPE4328"/>
    <s v="12SS ELS_JUMPER_04_KIDS"/>
    <s v="RE"/>
    <m/>
    <n v="24000"/>
    <n v="99000"/>
    <n v="99000"/>
    <n v="1500"/>
    <s v="2013-07-31"/>
    <n v="1479"/>
    <n v="146421000"/>
    <s v="2013-08-05"/>
    <n v="1004"/>
    <n v="-8"/>
    <n v="99396000"/>
    <s v="2013-08-06"/>
    <n v="218"/>
    <n v="21483000"/>
    <n v="14.7"/>
    <n v="14.7"/>
    <n v="21.7"/>
    <n v="21.6"/>
    <n v="483"/>
    <n v="786"/>
    <n v="3"/>
    <n v="3"/>
    <n v="297000"/>
    <n v="0.2"/>
  </r>
  <r>
    <x v="7"/>
    <s v="ELSJPD3637BW"/>
    <s v="ELSJP637BW"/>
    <x v="0"/>
    <s v="ELSJPD3637"/>
    <s v="JUMPER_03_BK"/>
    <s v="BW"/>
    <m/>
    <n v="25993"/>
    <n v="159000"/>
    <n v="111300"/>
    <n v="388"/>
    <s v="2012-11-21"/>
    <n v="385"/>
    <n v="61215000"/>
    <s v="2012-11-21"/>
    <n v="377"/>
    <n v="2"/>
    <n v="59943000"/>
    <s v="2012-11-22"/>
    <n v="285"/>
    <n v="33755700"/>
    <n v="74"/>
    <n v="55.1"/>
    <n v="75.599999999999994"/>
    <n v="56.3"/>
    <n v="6"/>
    <n v="92"/>
    <m/>
    <m/>
    <m/>
    <m/>
  </r>
  <r>
    <x v="7"/>
    <s v="ELSJPD3640BU"/>
    <s v="ELSJP640BU"/>
    <x v="0"/>
    <s v="ELSJPD3640"/>
    <s v="12FW_JUMPER_01_BR"/>
    <s v="BU"/>
    <m/>
    <n v="33319"/>
    <n v="169000"/>
    <n v="118300"/>
    <n v="391"/>
    <s v="2012-11-21"/>
    <n v="368"/>
    <n v="62192000"/>
    <s v="2012-11-21"/>
    <n v="363"/>
    <n v="-4"/>
    <n v="61347000"/>
    <s v="2012-11-22"/>
    <n v="318"/>
    <n v="47252400"/>
    <n v="86.4"/>
    <n v="76"/>
    <n v="87.6"/>
    <n v="77"/>
    <n v="9"/>
    <n v="45"/>
    <m/>
    <m/>
    <m/>
    <m/>
  </r>
  <r>
    <x v="7"/>
    <s v="ELSJPD3641NY"/>
    <s v="ELSJP641NY"/>
    <x v="0"/>
    <s v="ELSJPD3641"/>
    <s v="12FW_JUMPER_07_BUR"/>
    <s v="NY"/>
    <m/>
    <n v="16320"/>
    <n v="169000"/>
    <n v="118300"/>
    <n v="389"/>
    <s v="2012-12-04"/>
    <n v="374"/>
    <n v="63206000"/>
    <s v="2012-12-05"/>
    <n v="366"/>
    <n v="-1"/>
    <n v="61854000"/>
    <s v="2012-12-08"/>
    <n v="312"/>
    <n v="38886900"/>
    <n v="83.4"/>
    <n v="61.5"/>
    <n v="85.2"/>
    <n v="62.9"/>
    <n v="9"/>
    <n v="54"/>
    <m/>
    <m/>
    <m/>
    <m/>
  </r>
  <r>
    <x v="7"/>
    <s v="ELSJPE5801BU"/>
    <s v="ELSJP801BU"/>
    <x v="3"/>
    <s v="ELSJPE5801"/>
    <s v="13FW_ELSTINKO"/>
    <s v="BU"/>
    <m/>
    <n v="34650"/>
    <n v="169000"/>
    <n v="169000"/>
    <n v="840"/>
    <s v="2013-09-10"/>
    <n v="836"/>
    <n v="141284000"/>
    <s v="2013-09-10"/>
    <n v="835"/>
    <n v="1"/>
    <n v="141115000"/>
    <s v="2013-09-11"/>
    <n v="291"/>
    <n v="49078276"/>
    <n v="34.799999999999997"/>
    <n v="34.700000000000003"/>
    <n v="34.9"/>
    <n v="34.799999999999997"/>
    <m/>
    <n v="544"/>
    <n v="7"/>
    <n v="7"/>
    <n v="1183000"/>
    <n v="0.8"/>
  </r>
  <r>
    <x v="7"/>
    <s v="ELSJPE5826GR"/>
    <s v="ELSJP826GR"/>
    <x v="3"/>
    <s v="ELSJPE5826"/>
    <s v="_TRACKJACKET_02_PK"/>
    <s v="GR"/>
    <m/>
    <n v="34650"/>
    <n v="169000"/>
    <n v="169000"/>
    <n v="839"/>
    <s v="2013-10-01"/>
    <n v="837"/>
    <n v="141453000"/>
    <s v="2013-10-02"/>
    <n v="737"/>
    <n v="4"/>
    <n v="124553000"/>
    <s v="2013-10-03"/>
    <n v="164"/>
    <n v="27435460"/>
    <n v="19.600000000000001"/>
    <n v="19.399999999999999"/>
    <n v="22.3"/>
    <n v="22"/>
    <n v="96"/>
    <n v="573"/>
    <n v="7"/>
    <n v="7"/>
    <n v="1177592"/>
    <n v="0.8"/>
  </r>
  <r>
    <x v="7"/>
    <s v="ELSJPE4832BK"/>
    <s v="ELSJP832BK"/>
    <x v="7"/>
    <s v="ELSJPE4832"/>
    <s v="13FW_ELSTINKO"/>
    <s v="BK"/>
    <m/>
    <n v="20000"/>
    <n v="89000"/>
    <n v="89000"/>
    <n v="1500"/>
    <s v="2013-07-31"/>
    <n v="1502"/>
    <n v="133678000"/>
    <s v="2013-08-01"/>
    <n v="973"/>
    <n v="-1"/>
    <n v="86597000"/>
    <s v="2013-08-02"/>
    <n v="255"/>
    <n v="22650500"/>
    <n v="17"/>
    <n v="16.899999999999999"/>
    <n v="26.2"/>
    <n v="26.2"/>
    <n v="530"/>
    <n v="718"/>
    <m/>
    <m/>
    <m/>
    <m/>
  </r>
  <r>
    <x v="7"/>
    <s v="ELSJPE4832BW"/>
    <s v="ELSJP832BW"/>
    <x v="7"/>
    <s v="ELSJPE4832"/>
    <s v="_TRACKJACKET_02_PK"/>
    <s v="BW"/>
    <m/>
    <n v="20000"/>
    <n v="89000"/>
    <n v="89000"/>
    <n v="1500"/>
    <s v="2013-07-30"/>
    <n v="1499"/>
    <n v="133411000"/>
    <s v="2013-08-01"/>
    <n v="1301"/>
    <n v="5"/>
    <n v="115789000"/>
    <s v="2013-08-02"/>
    <n v="499"/>
    <n v="44233000"/>
    <n v="33.299999999999997"/>
    <n v="33.200000000000003"/>
    <n v="38.4"/>
    <n v="38.200000000000003"/>
    <n v="193"/>
    <n v="802"/>
    <n v="5"/>
    <n v="5"/>
    <n v="445000"/>
    <n v="0.3"/>
  </r>
  <r>
    <x v="7"/>
    <s v="ELSJPE4832RE"/>
    <s v="ELSJP832RE"/>
    <x v="7"/>
    <s v="ELSJPE4832"/>
    <s v="13FW_ELSTINKO"/>
    <s v="RE"/>
    <m/>
    <n v="20000"/>
    <n v="89000"/>
    <n v="89000"/>
    <n v="1500"/>
    <s v="2013-07-31"/>
    <n v="1500"/>
    <n v="133500000"/>
    <s v="2013-08-01"/>
    <n v="980"/>
    <n v="13"/>
    <n v="87220000"/>
    <s v="2013-08-02"/>
    <n v="279"/>
    <n v="24697500"/>
    <n v="18.600000000000001"/>
    <n v="18.5"/>
    <n v="28.5"/>
    <n v="28.3"/>
    <n v="507"/>
    <n v="701"/>
    <n v="2"/>
    <n v="2"/>
    <n v="178000"/>
    <n v="0.1"/>
  </r>
  <r>
    <x v="7"/>
    <s v="ELSJSD3138BK"/>
    <s v="ELSJS138BK"/>
    <x v="0"/>
    <s v="ELSJSD3138"/>
    <s v="13FW_ELSTINKO"/>
    <s v="BK"/>
    <m/>
    <n v="38299"/>
    <n v="159000"/>
    <n v="111300"/>
    <n v="195"/>
    <s v="2012-11-21"/>
    <n v="190"/>
    <n v="30210000"/>
    <s v="2012-11-21"/>
    <n v="188"/>
    <n v="2"/>
    <n v="29892000"/>
    <s v="2012-11-22"/>
    <n v="149"/>
    <n v="22450800"/>
    <n v="78.400000000000006"/>
    <n v="74.3"/>
    <n v="79.3"/>
    <n v="75.099999999999994"/>
    <m/>
    <n v="39"/>
    <n v="2"/>
    <n v="2"/>
    <n v="222600"/>
    <n v="1.1000000000000001"/>
  </r>
  <r>
    <x v="7"/>
    <s v="ELSJSE1138BK"/>
    <s v="ELSJS138BK"/>
    <x v="6"/>
    <s v="ELSJSE1138"/>
    <s v="13FW_ELSTINKO"/>
    <s v="BK"/>
    <m/>
    <n v="33667"/>
    <n v="159000"/>
    <n v="111300"/>
    <n v="512"/>
    <s v="2013-03-18"/>
    <n v="509"/>
    <n v="80931000"/>
    <s v="2013-03-18"/>
    <n v="198"/>
    <n v="-1"/>
    <n v="31482000"/>
    <s v="2013-03-19"/>
    <n v="138"/>
    <n v="20749504"/>
    <n v="27.1"/>
    <n v="25.6"/>
    <n v="69.7"/>
    <n v="65.900000000000006"/>
    <n v="312"/>
    <n v="60"/>
    <m/>
    <m/>
    <m/>
    <m/>
  </r>
  <r>
    <x v="7"/>
    <s v="ELSJSE1138PK"/>
    <s v="ELSJS138PK"/>
    <x v="6"/>
    <s v="ELSJSE1138"/>
    <s v="_TRACKJACKET_02_RD_KIDS"/>
    <s v="PK"/>
    <m/>
    <n v="33667"/>
    <n v="159000"/>
    <n v="111300"/>
    <n v="513"/>
    <s v="2013-03-18"/>
    <n v="508"/>
    <n v="80772000"/>
    <s v="2013-03-18"/>
    <n v="216"/>
    <n v="-3"/>
    <n v="34344000"/>
    <s v="2013-03-19"/>
    <n v="160"/>
    <n v="23641626"/>
    <n v="31.5"/>
    <n v="29.3"/>
    <n v="74.099999999999994"/>
    <n v="68.8"/>
    <n v="295"/>
    <n v="56"/>
    <m/>
    <m/>
    <m/>
    <m/>
  </r>
  <r>
    <x v="7"/>
    <s v="ELSJSE1228PK"/>
    <s v="ELSJS228PK"/>
    <x v="6"/>
    <s v="ELSJSE1228"/>
    <s v="13FW_ELSTINKO"/>
    <s v="PK"/>
    <m/>
    <n v="33357"/>
    <n v="159000"/>
    <n v="111300"/>
    <n v="412"/>
    <s v="2013-03-18"/>
    <n v="413"/>
    <n v="65667000"/>
    <s v="2013-03-18"/>
    <n v="215"/>
    <n v="-1"/>
    <n v="34185000"/>
    <s v="2013-03-19"/>
    <n v="155"/>
    <n v="24152100"/>
    <n v="37.5"/>
    <n v="36.799999999999997"/>
    <n v="72.099999999999994"/>
    <n v="70.7"/>
    <n v="199"/>
    <n v="60"/>
    <m/>
    <m/>
    <m/>
    <m/>
  </r>
  <r>
    <x v="7"/>
    <s v="ELSJSE1228YE"/>
    <s v="ELSJS228YE"/>
    <x v="6"/>
    <s v="ELSJSE1228"/>
    <s v="_TRACKJACKET_02_RD_KIDS"/>
    <s v="YE"/>
    <m/>
    <n v="33357"/>
    <n v="159000"/>
    <n v="111300"/>
    <n v="412"/>
    <s v="2013-03-18"/>
    <n v="420"/>
    <n v="66780000"/>
    <s v="2013-03-18"/>
    <n v="98"/>
    <n v="9"/>
    <n v="15582000"/>
    <s v="2013-03-23"/>
    <n v="36"/>
    <n v="5453700"/>
    <n v="8.6"/>
    <n v="8.1999999999999993"/>
    <n v="36.700000000000003"/>
    <n v="35"/>
    <n v="313"/>
    <n v="62"/>
    <m/>
    <m/>
    <m/>
    <m/>
  </r>
  <r>
    <x v="7"/>
    <s v="ELSJSE5327BW"/>
    <s v="ELSJS327BW"/>
    <x v="3"/>
    <s v="ELSJSE5327"/>
    <s v="13FW-ELSTINKO-JUMPER-03-GR_KIDS"/>
    <s v="BW"/>
    <m/>
    <n v="34015"/>
    <n v="159000"/>
    <n v="159000"/>
    <n v="840"/>
    <s v="2013-09-26"/>
    <n v="838"/>
    <n v="133242000"/>
    <s v="2013-09-26"/>
    <n v="836"/>
    <m/>
    <n v="132924000"/>
    <s v="2013-09-27"/>
    <n v="328"/>
    <n v="51719148"/>
    <n v="39.1"/>
    <n v="38.799999999999997"/>
    <n v="39.200000000000003"/>
    <n v="38.9"/>
    <n v="2"/>
    <n v="508"/>
    <n v="19"/>
    <n v="19"/>
    <n v="2941500"/>
    <n v="2.2999999999999998"/>
  </r>
  <r>
    <x v="7"/>
    <s v="ELSJSD3638BK"/>
    <s v="ELSJS638BK"/>
    <x v="0"/>
    <s v="ELSJSD3638"/>
    <s v="_TRACKJACKET_02_RD_KIDS"/>
    <s v="BK"/>
    <m/>
    <n v="29410"/>
    <n v="139000"/>
    <n v="97300"/>
    <n v="194"/>
    <s v="2012-11-21"/>
    <n v="190"/>
    <n v="26410000"/>
    <s v="2012-11-21"/>
    <n v="189"/>
    <n v="1"/>
    <n v="26271000"/>
    <s v="2012-11-22"/>
    <n v="187"/>
    <n v="25367500"/>
    <n v="98.4"/>
    <n v="96.1"/>
    <n v="98.9"/>
    <n v="96.6"/>
    <m/>
    <n v="2"/>
    <m/>
    <m/>
    <m/>
    <m/>
  </r>
  <r>
    <x v="7"/>
    <s v="ELSJSE1638BK"/>
    <s v="ELSJS638BK"/>
    <x v="6"/>
    <s v="ELSJSE1638"/>
    <s v="13FW-ELSTINKO-JUMPER-04-BU"/>
    <s v="BK"/>
    <m/>
    <n v="26791"/>
    <n v="139000"/>
    <n v="97300"/>
    <n v="520"/>
    <s v="2013-03-18"/>
    <n v="504"/>
    <n v="70056000"/>
    <s v="2013-03-18"/>
    <n v="320"/>
    <m/>
    <n v="44480000"/>
    <s v="2013-03-19"/>
    <n v="260"/>
    <n v="34194000"/>
    <n v="51.6"/>
    <n v="48.8"/>
    <n v="81.3"/>
    <n v="76.900000000000006"/>
    <n v="184"/>
    <n v="60"/>
    <n v="2"/>
    <n v="2"/>
    <n v="194600"/>
    <n v="0.4"/>
  </r>
  <r>
    <x v="7"/>
    <s v="ELSJSE1638PK"/>
    <s v="ELSJS638PK"/>
    <x v="6"/>
    <s v="ELSJSE1638"/>
    <s v="13FW-ELSTINKO-JUMPER-05-BK"/>
    <s v="PK"/>
    <m/>
    <n v="26791"/>
    <n v="139000"/>
    <n v="97300"/>
    <n v="504"/>
    <s v="2013-03-18"/>
    <n v="504"/>
    <n v="70056000"/>
    <s v="2013-03-18"/>
    <n v="300"/>
    <m/>
    <n v="41700000"/>
    <s v="2013-03-19"/>
    <n v="243"/>
    <n v="32678900"/>
    <n v="48.2"/>
    <n v="46.6"/>
    <n v="81"/>
    <n v="78.400000000000006"/>
    <n v="204"/>
    <n v="57"/>
    <n v="3"/>
    <n v="3"/>
    <n v="291900"/>
    <n v="0.6"/>
  </r>
  <r>
    <x v="7"/>
    <s v="ELSJSE1728PK"/>
    <s v="ELSJS728PK"/>
    <x v="6"/>
    <s v="ELSJSE1728"/>
    <s v="13FW-ELSTINKO-JUMPER-03-GR"/>
    <s v="PK"/>
    <m/>
    <n v="26662"/>
    <n v="139000"/>
    <n v="97300"/>
    <n v="417"/>
    <s v="2013-03-18"/>
    <n v="417"/>
    <n v="57963000"/>
    <s v="2013-03-18"/>
    <n v="193"/>
    <m/>
    <n v="26827000"/>
    <s v="2013-03-19"/>
    <n v="136"/>
    <n v="18403600"/>
    <n v="32.6"/>
    <n v="31.8"/>
    <n v="70.5"/>
    <n v="68.599999999999994"/>
    <n v="224"/>
    <n v="57"/>
    <n v="1"/>
    <n v="1"/>
    <n v="97300"/>
    <n v="0.2"/>
  </r>
  <r>
    <x v="7"/>
    <s v="ELSJSE1728YE"/>
    <s v="ELSJS728YE"/>
    <x v="6"/>
    <s v="ELSJSE1728"/>
    <s v="13FW-ELSTINKO-JUMPER-04-BU_KIDS"/>
    <s v="YE"/>
    <m/>
    <n v="26662"/>
    <n v="139000"/>
    <n v="97300"/>
    <n v="411"/>
    <s v="2013-03-18"/>
    <n v="410"/>
    <n v="56990000"/>
    <s v="2013-03-18"/>
    <n v="160"/>
    <n v="-2"/>
    <n v="22240000"/>
    <s v="2013-03-19"/>
    <n v="99"/>
    <n v="13441300"/>
    <n v="24.1"/>
    <n v="23.6"/>
    <n v="61.9"/>
    <n v="60.4"/>
    <n v="252"/>
    <n v="61"/>
    <m/>
    <m/>
    <m/>
    <m/>
  </r>
  <r>
    <x v="7"/>
    <s v="ELSJSE5827BW"/>
    <s v="ELSJS827BW"/>
    <x v="3"/>
    <s v="ELSJSE5827"/>
    <s v="12SS_JUMPSUIT_01_BK"/>
    <s v="BW"/>
    <m/>
    <n v="27143"/>
    <n v="139000"/>
    <n v="139000"/>
    <n v="840"/>
    <s v="2013-09-26"/>
    <n v="839"/>
    <n v="116621000"/>
    <s v="2013-09-26"/>
    <n v="839"/>
    <m/>
    <n v="116621000"/>
    <s v="2013-09-27"/>
    <n v="426"/>
    <n v="58762552"/>
    <n v="50.8"/>
    <n v="50.4"/>
    <n v="50.8"/>
    <n v="50.4"/>
    <m/>
    <n v="413"/>
    <n v="24"/>
    <n v="24"/>
    <n v="3336000"/>
    <n v="2.9"/>
  </r>
  <r>
    <x v="5"/>
    <s v="ELSMIE2037MT"/>
    <s v="ELSMI037MT"/>
    <x v="4"/>
    <s v="ELSMIE2037"/>
    <s v="12SS_JUMPSUIT_01_BK_KIDS"/>
    <s v="MT"/>
    <m/>
    <n v="5823"/>
    <n v="49000"/>
    <n v="49000"/>
    <n v="445"/>
    <s v="2013-05-02"/>
    <n v="442"/>
    <n v="21658000"/>
    <s v="2013-05-02"/>
    <n v="352"/>
    <m/>
    <n v="17248000"/>
    <s v="2013-05-03"/>
    <n v="352"/>
    <n v="17248000"/>
    <n v="79.599999999999994"/>
    <n v="79.599999999999994"/>
    <n v="100"/>
    <n v="100"/>
    <n v="90"/>
    <m/>
    <m/>
    <m/>
    <m/>
    <m/>
  </r>
  <r>
    <x v="5"/>
    <s v="ELSMIE3327BK"/>
    <s v="ELSMI327BK"/>
    <x v="2"/>
    <s v="ELSMIE3327"/>
    <s v="13SS_ELSTINKO_JUMPSUIT_01_BK"/>
    <s v="BK"/>
    <m/>
    <n v="8746"/>
    <n v="49000"/>
    <n v="49000"/>
    <n v="800"/>
    <s v="2013-09-11"/>
    <n v="800"/>
    <n v="39200000"/>
    <s v="2013-09-14"/>
    <n v="763"/>
    <m/>
    <n v="37387000"/>
    <s v="2013-09-15"/>
    <n v="268"/>
    <n v="13107500"/>
    <n v="33.5"/>
    <n v="33.4"/>
    <n v="35.1"/>
    <n v="35.1"/>
    <n v="37"/>
    <n v="495"/>
    <n v="6"/>
    <n v="6"/>
    <n v="294000"/>
    <n v="0.8"/>
  </r>
  <r>
    <x v="4"/>
    <s v="ELSMUD3106YE"/>
    <s v="ELSMU106YE"/>
    <x v="0"/>
    <s v="ELSMUD3106"/>
    <s v="13SS_ELSTINKO_JUMPSUIT_01_BK"/>
    <s v="YE"/>
    <m/>
    <n v="9677"/>
    <n v="49000"/>
    <n v="34300"/>
    <n v="200"/>
    <s v="2012-10-11"/>
    <n v="199"/>
    <n v="9751000"/>
    <s v="2012-11-06"/>
    <n v="180"/>
    <m/>
    <n v="8820000"/>
    <s v="2012-11-08"/>
    <n v="104"/>
    <n v="4669700"/>
    <n v="52.3"/>
    <n v="47.9"/>
    <n v="57.8"/>
    <n v="52.9"/>
    <n v="19"/>
    <n v="76"/>
    <m/>
    <m/>
    <m/>
    <m/>
  </r>
  <r>
    <x v="4"/>
    <s v="ELSMUD3151BK"/>
    <s v="ELSMU151BK"/>
    <x v="0"/>
    <s v="ELSMUD3151"/>
    <s v="13SS_ELSTINKO_JUMPSUIT_02_PK"/>
    <s v="BK"/>
    <m/>
    <n v="13434"/>
    <n v="69000"/>
    <n v="48300"/>
    <n v="300"/>
    <s v="2012-10-30"/>
    <n v="300"/>
    <n v="20700000"/>
    <s v="2012-11-05"/>
    <n v="299"/>
    <m/>
    <n v="20631000"/>
    <s v="2012-11-07"/>
    <n v="281"/>
    <n v="16809100"/>
    <n v="93.7"/>
    <n v="81.2"/>
    <n v="94"/>
    <n v="81.5"/>
    <n v="1"/>
    <n v="18"/>
    <m/>
    <m/>
    <m/>
    <m/>
  </r>
  <r>
    <x v="7"/>
    <s v="ELSPTE1229KH"/>
    <s v="ELSPT229KH"/>
    <x v="6"/>
    <s v="ELSPTE1229"/>
    <s v="13SS_ELSTINKO_JUMPSUIT_02_PK"/>
    <s v="KH"/>
    <m/>
    <n v="16696"/>
    <n v="89000"/>
    <n v="62300"/>
    <n v="954"/>
    <s v="2013-03-12"/>
    <n v="941"/>
    <n v="83749000"/>
    <s v="2013-03-15"/>
    <n v="698"/>
    <n v="6"/>
    <n v="62122000"/>
    <s v="2013-03-16"/>
    <n v="628"/>
    <n v="55144400"/>
    <n v="66.7"/>
    <n v="65.8"/>
    <n v="90"/>
    <n v="88.8"/>
    <n v="237"/>
    <n v="70"/>
    <n v="1"/>
    <n v="1"/>
    <n v="62300"/>
    <n v="0.1"/>
  </r>
  <r>
    <x v="7"/>
    <s v="ELSPTE1255YE"/>
    <s v="ELSPT255YE"/>
    <x v="6"/>
    <s v="ELSPTE1255"/>
    <s v="13SS_ELSTINKO_JUMPSUIT_01_BK_KIDS"/>
    <s v="YE"/>
    <m/>
    <n v="15200"/>
    <n v="69000"/>
    <n v="48300"/>
    <n v="656"/>
    <s v="2013-03-22"/>
    <n v="658"/>
    <n v="45402000"/>
    <s v="2013-03-22"/>
    <n v="628"/>
    <n v="2"/>
    <n v="43332000"/>
    <s v="2013-03-23"/>
    <n v="605"/>
    <n v="41372400"/>
    <n v="91.9"/>
    <n v="91.1"/>
    <n v="96.3"/>
    <n v="95.5"/>
    <n v="28"/>
    <n v="23"/>
    <m/>
    <m/>
    <m/>
    <m/>
  </r>
  <r>
    <x v="7"/>
    <s v="ELSPTE1256BK"/>
    <s v="ELSPT256BK"/>
    <x v="6"/>
    <s v="ELSPTE1256"/>
    <s v="13SS_ELSTINKO_JUMPSUIT_01_BK_KIDS"/>
    <s v="BK"/>
    <m/>
    <n v="12654"/>
    <n v="59000"/>
    <n v="41300"/>
    <n v="466"/>
    <s v="2013-05-07"/>
    <n v="466"/>
    <n v="27494000"/>
    <s v="2013-05-07"/>
    <n v="447"/>
    <m/>
    <n v="26373000"/>
    <s v="2013-05-08"/>
    <n v="444"/>
    <n v="26060300"/>
    <n v="95.3"/>
    <n v="94.8"/>
    <n v="99.3"/>
    <n v="98.8"/>
    <n v="19"/>
    <n v="3"/>
    <m/>
    <m/>
    <m/>
    <m/>
  </r>
  <r>
    <x v="7"/>
    <s v="ELSPTE1256BW"/>
    <s v="ELSPT256BW"/>
    <x v="6"/>
    <s v="ELSPTE1256"/>
    <s v="13SS_ELSTINKO_JUMPSUIT_02_PK_KIDS"/>
    <s v="BW"/>
    <m/>
    <n v="12654"/>
    <n v="59000"/>
    <n v="41300"/>
    <n v="535"/>
    <s v="2013-05-07"/>
    <n v="532"/>
    <n v="31388000"/>
    <s v="2013-05-07"/>
    <n v="496"/>
    <m/>
    <n v="29264000"/>
    <s v="2013-05-08"/>
    <n v="479"/>
    <n v="28237400"/>
    <n v="90"/>
    <n v="90"/>
    <n v="96.6"/>
    <n v="96.5"/>
    <n v="36"/>
    <n v="17"/>
    <m/>
    <m/>
    <m/>
    <m/>
  </r>
  <r>
    <x v="7"/>
    <s v="ELSPTE1257GY"/>
    <s v="ELSPT257GY"/>
    <x v="6"/>
    <s v="ELSPTE1257"/>
    <s v="13SS_ELSTINKO_JUMPSUIT_02_PK_KIDS"/>
    <s v="GY"/>
    <m/>
    <n v="22700"/>
    <n v="89000"/>
    <n v="62300"/>
    <n v="420"/>
    <s v="2013-03-22"/>
    <n v="419"/>
    <n v="37291000"/>
    <s v="2013-03-22"/>
    <n v="367"/>
    <n v="1"/>
    <n v="32663000"/>
    <s v="2013-03-23"/>
    <n v="349"/>
    <n v="30731700"/>
    <n v="83.3"/>
    <n v="82.4"/>
    <n v="95.1"/>
    <n v="94.1"/>
    <n v="51"/>
    <n v="18"/>
    <m/>
    <m/>
    <m/>
    <m/>
  </r>
  <r>
    <x v="7"/>
    <s v="ELSPTE4329BK"/>
    <s v="ELSPT329BK"/>
    <x v="7"/>
    <s v="ELSPTE4329"/>
    <s v="12FW ELS 05 HAT MUFFLER _BK"/>
    <s v="BK"/>
    <m/>
    <n v="15600"/>
    <n v="69000"/>
    <n v="69000"/>
    <n v="1500"/>
    <s v="2013-07-30"/>
    <n v="1502"/>
    <n v="103638000"/>
    <s v="2013-08-01"/>
    <n v="1078"/>
    <n v="1"/>
    <n v="74382000"/>
    <s v="2013-08-02"/>
    <n v="371"/>
    <n v="25461000"/>
    <n v="24.7"/>
    <n v="24.6"/>
    <n v="34.4"/>
    <n v="34.200000000000003"/>
    <n v="423"/>
    <n v="707"/>
    <n v="3"/>
    <n v="3"/>
    <n v="207000"/>
    <n v="0.2"/>
  </r>
  <r>
    <x v="7"/>
    <s v="ELSPTE4329BL"/>
    <s v="ELSPT329BL"/>
    <x v="7"/>
    <s v="ELSPTE4329"/>
    <s v="13SS_ELSTINKO_PANTS_04_CAMO"/>
    <s v="BL"/>
    <m/>
    <n v="15600"/>
    <n v="69000"/>
    <n v="69000"/>
    <n v="1200"/>
    <s v="2013-07-31"/>
    <n v="1183"/>
    <n v="81627000"/>
    <s v="2013-08-01"/>
    <n v="922"/>
    <n v="3"/>
    <n v="63618000"/>
    <s v="2013-08-03"/>
    <n v="219"/>
    <n v="14973000"/>
    <n v="18.5"/>
    <n v="18.3"/>
    <n v="23.8"/>
    <n v="23.5"/>
    <n v="258"/>
    <n v="703"/>
    <n v="4"/>
    <n v="4"/>
    <n v="276000"/>
    <n v="0.3"/>
  </r>
  <r>
    <x v="7"/>
    <s v="ELSPTE4329PK"/>
    <s v="ELSPT329PK"/>
    <x v="7"/>
    <s v="ELSPTE4329"/>
    <s v="13SS_ELSTINKO_PANTS_02_YL"/>
    <s v="PK"/>
    <m/>
    <n v="15600"/>
    <n v="69000"/>
    <n v="69000"/>
    <n v="800"/>
    <s v="2013-07-31"/>
    <n v="753"/>
    <n v="51957000"/>
    <s v="2013-08-05"/>
    <n v="615"/>
    <n v="5"/>
    <n v="42435000"/>
    <s v="2013-08-06"/>
    <n v="92"/>
    <n v="6279000"/>
    <n v="12.2"/>
    <n v="12.1"/>
    <n v="15"/>
    <n v="14.8"/>
    <n v="133"/>
    <n v="523"/>
    <n v="1"/>
    <n v="1"/>
    <n v="69000"/>
    <n v="0.1"/>
  </r>
  <r>
    <x v="7"/>
    <s v="ELSPTE4329RE"/>
    <s v="ELSPT329RE"/>
    <x v="7"/>
    <s v="ELSPTE4329"/>
    <s v="13SS_ELSTINKO_PANTS_01_BW"/>
    <s v="RE"/>
    <m/>
    <n v="15600"/>
    <n v="69000"/>
    <n v="69000"/>
    <n v="1200"/>
    <s v="2013-07-31"/>
    <n v="1182"/>
    <n v="81558000"/>
    <s v="2013-08-05"/>
    <n v="753"/>
    <n v="5"/>
    <n v="51957000"/>
    <s v="2013-08-06"/>
    <n v="127"/>
    <n v="8694000"/>
    <n v="10.7"/>
    <n v="10.7"/>
    <n v="16.899999999999999"/>
    <n v="16.7"/>
    <n v="424"/>
    <n v="626"/>
    <n v="2"/>
    <n v="2"/>
    <n v="138000"/>
    <n v="0.2"/>
  </r>
  <r>
    <x v="7"/>
    <s v="ELSPTE5330BK"/>
    <s v="ELSPT330BK"/>
    <x v="3"/>
    <s v="ELSPTE5330"/>
    <s v="13SS_ELSTINKO_PANTS_02_YL_KIDS"/>
    <s v="BK"/>
    <m/>
    <n v="22000"/>
    <n v="89000"/>
    <n v="89000"/>
    <n v="1000"/>
    <s v="2013-08-28"/>
    <n v="920"/>
    <n v="81880000"/>
    <s v="2013-09-05"/>
    <n v="920"/>
    <m/>
    <n v="81880000"/>
    <s v="2013-09-06"/>
    <n v="637"/>
    <n v="56470500"/>
    <n v="69.2"/>
    <n v="69"/>
    <n v="69.2"/>
    <n v="69"/>
    <m/>
    <n v="283"/>
    <n v="14"/>
    <n v="14"/>
    <n v="1246000"/>
    <n v="1.5"/>
  </r>
  <r>
    <x v="7"/>
    <s v="ELSPTE5331BW"/>
    <s v="ELSPT331BW"/>
    <x v="3"/>
    <s v="ELSPTE5331"/>
    <s v="13SS_ELSTINKO_PANTS_01_BW_KIDS"/>
    <s v="BW"/>
    <m/>
    <n v="23000"/>
    <n v="89000"/>
    <n v="89000"/>
    <n v="1000"/>
    <s v="2013-08-28"/>
    <n v="933"/>
    <n v="83037000"/>
    <s v="2013-09-05"/>
    <n v="932"/>
    <m/>
    <n v="82948000"/>
    <s v="2013-09-06"/>
    <n v="326"/>
    <n v="28925000"/>
    <n v="34.9"/>
    <n v="34.799999999999997"/>
    <n v="35"/>
    <n v="34.9"/>
    <n v="1"/>
    <n v="606"/>
    <n v="6"/>
    <n v="6"/>
    <n v="534000"/>
    <n v="0.6"/>
  </r>
  <r>
    <x v="7"/>
    <s v="ELSPTE1729KH"/>
    <s v="ELSPT729KH"/>
    <x v="6"/>
    <s v="ELSPTE1729"/>
    <s v="13FW_ELSTINKO_JUMSUIT_01_LEO"/>
    <s v="KH"/>
    <m/>
    <n v="13188"/>
    <n v="69000"/>
    <n v="48300"/>
    <n v="825"/>
    <s v="2013-03-12"/>
    <n v="814"/>
    <n v="56166000"/>
    <s v="2013-03-14"/>
    <n v="656"/>
    <m/>
    <n v="45264000"/>
    <s v="2013-03-15"/>
    <n v="607"/>
    <n v="41199900"/>
    <n v="74.599999999999994"/>
    <n v="73.400000000000006"/>
    <n v="92.5"/>
    <n v="91"/>
    <n v="158"/>
    <n v="49"/>
    <n v="2"/>
    <n v="2"/>
    <n v="96600"/>
    <n v="0.2"/>
  </r>
  <r>
    <x v="7"/>
    <s v="ELSPTE1755YE"/>
    <s v="ELSPT755YE"/>
    <x v="6"/>
    <s v="ELSPTE1755"/>
    <s v="13FW_ELSTINKO_JUMSUIT_01_LEO_KIDS"/>
    <s v="YE"/>
    <m/>
    <n v="13900"/>
    <n v="65000"/>
    <n v="45500"/>
    <n v="805"/>
    <s v="2013-03-22"/>
    <n v="805"/>
    <n v="52325000"/>
    <s v="2013-03-22"/>
    <n v="721"/>
    <n v="-1"/>
    <n v="46865000"/>
    <s v="2013-03-23"/>
    <n v="687"/>
    <n v="44284500"/>
    <n v="85.3"/>
    <n v="84.6"/>
    <n v="95.3"/>
    <n v="94.5"/>
    <n v="85"/>
    <n v="34"/>
    <m/>
    <m/>
    <m/>
    <m/>
  </r>
  <r>
    <x v="7"/>
    <s v="ELSPTE1756BK"/>
    <s v="ELSPT756BK"/>
    <x v="6"/>
    <s v="ELSPTE1756"/>
    <s v="13SS ELS MESH 04 _SQUARE_S.BL"/>
    <s v="BK"/>
    <m/>
    <n v="11141"/>
    <n v="55000"/>
    <n v="38500"/>
    <n v="380"/>
    <s v="2013-05-07"/>
    <n v="378"/>
    <n v="20790000"/>
    <s v="2013-05-07"/>
    <n v="377"/>
    <n v="-5"/>
    <n v="20735000"/>
    <s v="2013-05-08"/>
    <n v="377"/>
    <n v="20636000"/>
    <n v="99.7"/>
    <n v="99.3"/>
    <n v="100"/>
    <n v="99.5"/>
    <n v="6"/>
    <m/>
    <m/>
    <m/>
    <m/>
    <m/>
  </r>
  <r>
    <x v="7"/>
    <s v="ELSPTE1756BW"/>
    <s v="ELSPT756BW"/>
    <x v="6"/>
    <s v="ELSPTE1756"/>
    <s v="13FW ELS 26_WIRE_BK"/>
    <s v="BW"/>
    <m/>
    <n v="11141"/>
    <n v="55000"/>
    <n v="38500"/>
    <n v="362"/>
    <s v="2013-05-07"/>
    <n v="362"/>
    <n v="19910000"/>
    <s v="2013-05-07"/>
    <n v="354"/>
    <n v="4"/>
    <n v="19470000"/>
    <s v="2013-05-08"/>
    <n v="353"/>
    <n v="19305000"/>
    <n v="97.5"/>
    <n v="97"/>
    <n v="99.7"/>
    <n v="99.2"/>
    <n v="4"/>
    <n v="1"/>
    <m/>
    <m/>
    <m/>
    <m/>
  </r>
  <r>
    <x v="7"/>
    <s v="ELSPTE1757GY"/>
    <s v="ELSPT757GY"/>
    <x v="6"/>
    <s v="ELSPTE1757"/>
    <s v="12FW ELS 07_MUFFLER_YE"/>
    <s v="GY"/>
    <m/>
    <n v="21100"/>
    <n v="85000"/>
    <n v="59500"/>
    <n v="420"/>
    <s v="2013-03-22"/>
    <n v="420"/>
    <n v="35700000"/>
    <s v="2013-03-22"/>
    <n v="356"/>
    <n v="1"/>
    <n v="30260000"/>
    <s v="2013-03-23"/>
    <n v="327"/>
    <n v="27310500"/>
    <n v="77.900000000000006"/>
    <n v="76.5"/>
    <n v="91.9"/>
    <n v="90.3"/>
    <n v="63"/>
    <n v="29"/>
    <m/>
    <m/>
    <m/>
    <m/>
  </r>
  <r>
    <x v="7"/>
    <s v="ELSPTE5830BK"/>
    <s v="ELSPT830BK"/>
    <x v="3"/>
    <s v="ELSPTE5830"/>
    <s v="13SS_ELSTINKO_PANTS_01_BW_KIDS"/>
    <s v="BK"/>
    <m/>
    <n v="19100"/>
    <n v="79000"/>
    <n v="79000"/>
    <n v="1000"/>
    <s v="2013-08-28"/>
    <n v="897"/>
    <n v="70863000"/>
    <s v="2013-09-05"/>
    <n v="907"/>
    <n v="-11"/>
    <n v="71653000"/>
    <s v="2013-09-06"/>
    <n v="461"/>
    <n v="36419000"/>
    <n v="51.4"/>
    <n v="51.4"/>
    <n v="50.8"/>
    <n v="50.8"/>
    <n v="1"/>
    <n v="446"/>
    <n v="13"/>
    <n v="13"/>
    <n v="1027000"/>
    <n v="1.4"/>
  </r>
  <r>
    <x v="7"/>
    <s v="ELSPTE5831BW"/>
    <s v="ELSPT831BW"/>
    <x v="3"/>
    <s v="ELSPTE5831"/>
    <s v="13SS_ELSTINKO_PANTS_03_GY_KIDS"/>
    <s v="BW"/>
    <m/>
    <n v="20000"/>
    <n v="79000"/>
    <n v="79000"/>
    <n v="1000"/>
    <s v="2013-08-28"/>
    <n v="900"/>
    <n v="71100000"/>
    <s v="2013-09-05"/>
    <n v="900"/>
    <m/>
    <n v="71100000"/>
    <s v="2013-09-06"/>
    <n v="332"/>
    <n v="26149000"/>
    <n v="36.9"/>
    <n v="36.799999999999997"/>
    <n v="36.9"/>
    <n v="36.799999999999997"/>
    <m/>
    <n v="568"/>
    <n v="14"/>
    <n v="14"/>
    <n v="1106000"/>
    <n v="1.6"/>
  </r>
  <r>
    <x v="7"/>
    <s v="ELSPTE4833BK"/>
    <s v="ELSPT833BK"/>
    <x v="7"/>
    <s v="ELSPTE4833"/>
    <s v="13SS_ELSTINKO_PANTS_01_BW"/>
    <s v="BK"/>
    <m/>
    <n v="12200"/>
    <n v="59000"/>
    <n v="59000"/>
    <n v="1257"/>
    <s v="2013-07-31"/>
    <n v="1227"/>
    <n v="72393000"/>
    <s v="2013-08-01"/>
    <n v="874"/>
    <m/>
    <n v="51566000"/>
    <s v="2013-08-02"/>
    <n v="179"/>
    <n v="10561000"/>
    <n v="14.6"/>
    <n v="14.6"/>
    <n v="20.5"/>
    <n v="20.5"/>
    <n v="353"/>
    <n v="695"/>
    <m/>
    <m/>
    <m/>
    <m/>
  </r>
  <r>
    <x v="7"/>
    <s v="ELSPTE4833BW"/>
    <s v="ELSPT833BW"/>
    <x v="7"/>
    <s v="ELSPTE4833"/>
    <s v="13SS_ELSTINKO_PANTS_03_GY"/>
    <s v="BW"/>
    <m/>
    <n v="12200"/>
    <n v="59000"/>
    <n v="59000"/>
    <n v="1200"/>
    <s v="2013-07-30"/>
    <n v="1193"/>
    <n v="70387000"/>
    <s v="2013-08-01"/>
    <n v="1066"/>
    <n v="-2"/>
    <n v="62894000"/>
    <s v="2013-08-02"/>
    <n v="335"/>
    <n v="19733600"/>
    <n v="28.1"/>
    <n v="28"/>
    <n v="31.4"/>
    <n v="31.4"/>
    <n v="129"/>
    <n v="731"/>
    <n v="4"/>
    <n v="4"/>
    <n v="236000"/>
    <n v="0.3"/>
  </r>
  <r>
    <x v="7"/>
    <s v="ELSPTE4833RE"/>
    <s v="ELSPT833RE"/>
    <x v="7"/>
    <s v="ELSPTE4833"/>
    <s v="13SS_ELSTINKO_PANTS_04_CAMO_KIDS"/>
    <s v="RE"/>
    <m/>
    <n v="12200"/>
    <n v="59000"/>
    <n v="59000"/>
    <n v="1200"/>
    <s v="2013-07-31"/>
    <n v="1216"/>
    <n v="71744000"/>
    <s v="2013-08-01"/>
    <n v="904"/>
    <n v="1"/>
    <n v="53336000"/>
    <s v="2013-08-02"/>
    <n v="217"/>
    <n v="12773500"/>
    <n v="17.8"/>
    <n v="17.8"/>
    <n v="24"/>
    <n v="23.9"/>
    <n v="311"/>
    <n v="687"/>
    <n v="1"/>
    <n v="1"/>
    <n v="59000"/>
    <n v="0.1"/>
  </r>
  <r>
    <x v="7"/>
    <s v="ELSRCF0901YE"/>
    <s v="ELSRC901YE"/>
    <x v="5"/>
    <s v="ELSRCF0901"/>
    <s v="13FW_ELSTINKO"/>
    <s v="YE"/>
    <m/>
    <n v="10023"/>
    <n v="59000"/>
    <n v="59000"/>
    <n v="942"/>
    <s v="2014-01-03"/>
    <n v="952"/>
    <n v="56168000"/>
    <s v="2014-01-07"/>
    <n v="675"/>
    <m/>
    <n v="39825000"/>
    <s v="2014-01-08"/>
    <n v="18"/>
    <n v="1062000"/>
    <n v="1.9"/>
    <n v="1.9"/>
    <n v="2.7"/>
    <n v="2.7"/>
    <n v="277"/>
    <n v="657"/>
    <n v="14"/>
    <n v="14"/>
    <n v="826000"/>
    <n v="1.5"/>
  </r>
  <r>
    <x v="7"/>
    <s v="ELSRCF0902BL"/>
    <s v="ELSRC902BL"/>
    <x v="5"/>
    <s v="ELSRCF0902"/>
    <s v="_TRACKPANTS_02_PK"/>
    <s v="BL"/>
    <m/>
    <n v="10482"/>
    <n v="59000"/>
    <n v="59000"/>
    <n v="949"/>
    <s v="2014-01-03"/>
    <n v="949"/>
    <n v="55991000"/>
    <s v="2014-01-07"/>
    <n v="682"/>
    <m/>
    <n v="40238000"/>
    <s v="2014-01-08"/>
    <n v="25"/>
    <n v="1445500"/>
    <n v="2.6"/>
    <n v="2.6"/>
    <n v="3.7"/>
    <n v="3.6"/>
    <n v="267"/>
    <n v="657"/>
    <n v="11"/>
    <n v="11"/>
    <n v="649000"/>
    <n v="1.2"/>
  </r>
  <r>
    <x v="7"/>
    <s v="ELSRCF0903PK"/>
    <s v="ELSRC903PK"/>
    <x v="5"/>
    <s v="ELSRCF0903"/>
    <s v="13FW_ELSTINKO"/>
    <s v="PK"/>
    <m/>
    <n v="10941"/>
    <n v="69000"/>
    <n v="69000"/>
    <n v="774"/>
    <s v="2014-01-03"/>
    <n v="774"/>
    <n v="53406000"/>
    <s v="2014-01-07"/>
    <n v="680"/>
    <m/>
    <n v="46920000"/>
    <s v="2014-01-08"/>
    <n v="23"/>
    <n v="1518000"/>
    <n v="3"/>
    <n v="2.8"/>
    <n v="3.4"/>
    <n v="3.2"/>
    <n v="94"/>
    <n v="657"/>
    <n v="9"/>
    <n v="9"/>
    <n v="621000"/>
    <n v="1.2"/>
  </r>
  <r>
    <x v="6"/>
    <s v="ELSSBF0406BK"/>
    <s v="ELSSB406BK"/>
    <x v="5"/>
    <s v="ELSSBF0406"/>
    <s v="_TRACKPANTS_02_PK"/>
    <s v="BK"/>
    <m/>
    <n v="22520"/>
    <n v="99000"/>
    <n v="99000"/>
    <n v="500"/>
    <s v="2013-12-12"/>
    <n v="500"/>
    <n v="49500000"/>
    <s v="2013-12-13"/>
    <n v="307"/>
    <m/>
    <n v="30393000"/>
    <s v="2013-12-21"/>
    <n v="12"/>
    <n v="1188000"/>
    <n v="2.4"/>
    <n v="2.4"/>
    <n v="3.9"/>
    <n v="3.9"/>
    <n v="193"/>
    <n v="295"/>
    <m/>
    <m/>
    <m/>
    <m/>
  </r>
  <r>
    <x v="6"/>
    <s v="ELSSBF0407BK"/>
    <s v="ELSSB407BK"/>
    <x v="5"/>
    <s v="ELSSBF0407"/>
    <s v="13FW_ELSTINKO"/>
    <s v="BK"/>
    <m/>
    <n v="15020"/>
    <n v="69000"/>
    <n v="69000"/>
    <n v="500"/>
    <s v="2013-12-12"/>
    <n v="500"/>
    <n v="34500000"/>
    <s v="2013-12-13"/>
    <n v="329"/>
    <m/>
    <n v="22701000"/>
    <s v="2013-12-14"/>
    <n v="37"/>
    <n v="2479584"/>
    <n v="7.4"/>
    <n v="7.2"/>
    <n v="11.2"/>
    <n v="10.9"/>
    <n v="171"/>
    <n v="292"/>
    <n v="7"/>
    <n v="7"/>
    <n v="483000"/>
    <n v="1.4"/>
  </r>
  <r>
    <x v="6"/>
    <s v="ELSSBF0408YE"/>
    <s v="ELSSB408YE"/>
    <x v="5"/>
    <s v="ELSSBF0408"/>
    <s v="_TRACKPANTS_02_RD_KIDS"/>
    <s v="YE"/>
    <m/>
    <n v="15020"/>
    <n v="69000"/>
    <n v="69000"/>
    <n v="500"/>
    <s v="2013-12-12"/>
    <n v="500"/>
    <n v="34500000"/>
    <s v="2013-12-13"/>
    <n v="323"/>
    <m/>
    <n v="22287000"/>
    <s v="2013-12-18"/>
    <n v="27"/>
    <n v="1863000"/>
    <n v="5.4"/>
    <n v="5.4"/>
    <n v="8.4"/>
    <n v="8.4"/>
    <n v="177"/>
    <n v="296"/>
    <n v="2"/>
    <n v="2"/>
    <n v="138000"/>
    <n v="0.4"/>
  </r>
  <r>
    <x v="6"/>
    <s v="ELSSBE3801BK"/>
    <s v="ELSSB801BK"/>
    <x v="2"/>
    <s v="ELSSBE3801"/>
    <s v="_TRACKPANTS_02_PK"/>
    <s v="BK"/>
    <m/>
    <n v="10000"/>
    <n v="45000"/>
    <n v="45000"/>
    <n v="1500"/>
    <s v="2013-04-16"/>
    <n v="1500"/>
    <n v="67500000"/>
    <s v="2013-04-16"/>
    <n v="1497"/>
    <n v="3"/>
    <n v="67365000"/>
    <s v="2013-04-17"/>
    <n v="1503"/>
    <n v="67266180"/>
    <n v="100.2"/>
    <n v="99.7"/>
    <n v="100.4"/>
    <n v="99.9"/>
    <m/>
    <n v="-6"/>
    <n v="1"/>
    <n v="1"/>
    <n v="45000"/>
    <n v="0.1"/>
  </r>
  <r>
    <x v="6"/>
    <s v="ELSSBF0801BK"/>
    <s v="ELSSB801BK"/>
    <x v="5"/>
    <s v="ELSSBF0801"/>
    <s v="13FW_ELSTINKO"/>
    <s v="BK"/>
    <m/>
    <n v="10000"/>
    <n v="45000"/>
    <n v="45000"/>
    <n v="1000"/>
    <s v="2014-01-10"/>
    <n v="1000"/>
    <n v="45000000"/>
    <s v="2014-01-09"/>
    <n v="746"/>
    <m/>
    <n v="33570000"/>
    <s v="2014-01-09"/>
    <n v="391"/>
    <n v="17527500"/>
    <n v="39.1"/>
    <n v="39"/>
    <n v="52.4"/>
    <n v="52.2"/>
    <n v="254"/>
    <n v="355"/>
    <n v="256"/>
    <n v="256"/>
    <n v="11452500"/>
    <n v="25.6"/>
  </r>
  <r>
    <x v="6"/>
    <s v="ELSSBE3801BL"/>
    <s v="ELSSB801BL"/>
    <x v="2"/>
    <s v="ELSSBE3801"/>
    <s v="13FW_ELSTINKO"/>
    <s v="BL"/>
    <m/>
    <n v="10000"/>
    <n v="45000"/>
    <n v="45000"/>
    <n v="1200"/>
    <s v="2013-04-16"/>
    <n v="1200"/>
    <n v="54000000"/>
    <s v="2013-04-16"/>
    <n v="1200"/>
    <m/>
    <n v="54000000"/>
    <s v="2013-04-17"/>
    <n v="963"/>
    <n v="43120420"/>
    <n v="80.3"/>
    <n v="79.900000000000006"/>
    <n v="80.3"/>
    <n v="79.900000000000006"/>
    <m/>
    <n v="237"/>
    <n v="60"/>
    <n v="60"/>
    <n v="2700000"/>
    <n v="5"/>
  </r>
  <r>
    <x v="6"/>
    <s v="ELSSBE3802YE"/>
    <s v="ELSSB802YE"/>
    <x v="2"/>
    <s v="ELSSBE3802"/>
    <s v="_TRACKPANTS_02_PK"/>
    <s v="YE"/>
    <m/>
    <n v="10000"/>
    <n v="45000"/>
    <n v="45000"/>
    <n v="500"/>
    <s v="2013-04-16"/>
    <n v="500"/>
    <n v="22500000"/>
    <s v="2013-04-16"/>
    <n v="499"/>
    <n v="1"/>
    <n v="22455000"/>
    <s v="2013-04-17"/>
    <n v="433"/>
    <n v="19368000"/>
    <n v="86.6"/>
    <n v="86.1"/>
    <n v="86.8"/>
    <n v="86.3"/>
    <m/>
    <n v="66"/>
    <n v="4"/>
    <n v="4"/>
    <n v="180000"/>
    <n v="0.8"/>
  </r>
  <r>
    <x v="6"/>
    <s v="ELSSBF0802YE"/>
    <s v="ELSSB802YE"/>
    <x v="5"/>
    <s v="ELSSBF0802"/>
    <s v="_TRACKPANTS_02_RD_KIDS"/>
    <s v="YE"/>
    <m/>
    <n v="10000"/>
    <n v="45000"/>
    <n v="45000"/>
    <n v="300"/>
    <s v="2014-01-10"/>
    <n v="300"/>
    <n v="13500000"/>
    <s v="2014-01-09"/>
    <n v="281"/>
    <m/>
    <n v="12645000"/>
    <s v="2014-01-11"/>
    <n v="25"/>
    <n v="1102500"/>
    <n v="8.3000000000000007"/>
    <n v="8.1999999999999993"/>
    <n v="8.9"/>
    <n v="8.6999999999999993"/>
    <n v="19"/>
    <n v="256"/>
    <n v="17"/>
    <n v="17"/>
    <n v="742500"/>
    <n v="5.7"/>
  </r>
  <r>
    <x v="6"/>
    <s v="ELSSBE3803PK"/>
    <s v="ELSSB803PK"/>
    <x v="2"/>
    <s v="ELSSBE3803"/>
    <s v="13FW_ELSTINKO"/>
    <s v="PK"/>
    <m/>
    <n v="10000"/>
    <n v="45000"/>
    <n v="45000"/>
    <n v="1000"/>
    <s v="2013-04-16"/>
    <n v="1000"/>
    <n v="45000000"/>
    <s v="2013-04-16"/>
    <n v="1000"/>
    <m/>
    <n v="45000000"/>
    <s v="2013-04-17"/>
    <n v="923"/>
    <n v="41323680"/>
    <n v="92.3"/>
    <n v="91.8"/>
    <n v="92.3"/>
    <n v="91.8"/>
    <m/>
    <n v="77"/>
    <n v="7"/>
    <n v="7"/>
    <n v="315000"/>
    <n v="0.7"/>
  </r>
  <r>
    <x v="6"/>
    <s v="ELSSBF0803PK"/>
    <s v="ELSSB803PK"/>
    <x v="5"/>
    <s v="ELSSBF0803"/>
    <s v="13FW_ELSTINKO"/>
    <s v="PK"/>
    <m/>
    <n v="10000"/>
    <n v="45000"/>
    <n v="45000"/>
    <n v="300"/>
    <s v="2014-01-10"/>
    <n v="300"/>
    <n v="13500000"/>
    <s v="2014-01-09"/>
    <n v="300"/>
    <m/>
    <n v="13500000"/>
    <s v="2014-01-11"/>
    <n v="129"/>
    <n v="5737500"/>
    <n v="43"/>
    <n v="42.5"/>
    <n v="43"/>
    <n v="42.5"/>
    <m/>
    <n v="171"/>
    <n v="81"/>
    <n v="81"/>
    <n v="3577500"/>
    <n v="27"/>
  </r>
  <r>
    <x v="7"/>
    <s v="ELSTHD3005GY"/>
    <s v="ELSTH005GY"/>
    <x v="0"/>
    <s v="ELSTHD3005"/>
    <s v="_TRACKPANTS_02_RD_KIDS"/>
    <s v="GY"/>
    <m/>
    <n v="18848"/>
    <n v="99000"/>
    <n v="69300"/>
    <n v="1990"/>
    <s v="2012-08-08"/>
    <n v="1960"/>
    <n v="194040000"/>
    <s v="2012-08-23"/>
    <n v="1546"/>
    <n v="412"/>
    <n v="153054000"/>
    <s v="2012-08-25"/>
    <n v="994"/>
    <n v="78382845"/>
    <n v="50.7"/>
    <n v="40.4"/>
    <n v="64.3"/>
    <n v="51.2"/>
    <n v="2"/>
    <n v="552"/>
    <n v="11"/>
    <n v="11"/>
    <n v="663300"/>
    <n v="0.6"/>
  </r>
  <r>
    <x v="7"/>
    <s v="ELSTHD3005NY"/>
    <s v="ELSTH005NY"/>
    <x v="0"/>
    <s v="ELSTHD3005"/>
    <s v="13FW_ELSTINKO_PANTS_01_BK"/>
    <s v="NY"/>
    <m/>
    <n v="18848"/>
    <n v="99000"/>
    <n v="69300"/>
    <n v="1966"/>
    <s v="2012-08-08"/>
    <n v="1946"/>
    <n v="192654000"/>
    <s v="2012-08-23"/>
    <n v="1703"/>
    <n v="67"/>
    <n v="168597000"/>
    <s v="2012-08-26"/>
    <n v="945"/>
    <n v="75918250"/>
    <n v="48.6"/>
    <n v="39.4"/>
    <n v="55.5"/>
    <n v="45"/>
    <n v="176"/>
    <n v="758"/>
    <n v="7"/>
    <n v="7"/>
    <n v="366300"/>
    <n v="0.4"/>
  </r>
  <r>
    <x v="7"/>
    <s v="ELSTHD3005PK"/>
    <s v="ELSTH005PK"/>
    <x v="0"/>
    <s v="ELSTHD3005"/>
    <s v="13FW_ELSTINKO_PANTS_01_LEO"/>
    <s v="PK"/>
    <m/>
    <n v="18848"/>
    <n v="99000"/>
    <n v="69300"/>
    <n v="1978"/>
    <s v="2012-08-08"/>
    <n v="1963"/>
    <n v="194337000"/>
    <s v="2012-08-23"/>
    <n v="1714"/>
    <n v="20"/>
    <n v="169686000"/>
    <s v="2012-08-23"/>
    <n v="1033"/>
    <n v="86328100"/>
    <n v="52.6"/>
    <n v="44.4"/>
    <n v="60.3"/>
    <n v="50.9"/>
    <n v="229"/>
    <n v="681"/>
    <n v="7"/>
    <n v="7"/>
    <n v="445500"/>
    <n v="0.4"/>
  </r>
  <r>
    <x v="7"/>
    <s v="ELSTHD3010NY"/>
    <s v="ELSTH010NY"/>
    <x v="0"/>
    <s v="ELSTHD3010"/>
    <s v="13FW_ELSTINKO_PANTS_01_BK_KIDS"/>
    <s v="NY"/>
    <m/>
    <n v="22118"/>
    <n v="99000"/>
    <n v="69300"/>
    <n v="2029"/>
    <s v="2012-08-07"/>
    <n v="1991"/>
    <n v="197109000"/>
    <s v="2012-08-23"/>
    <n v="1973"/>
    <n v="8"/>
    <n v="195327000"/>
    <s v="2012-08-24"/>
    <n v="1283"/>
    <n v="112366900"/>
    <n v="64.400000000000006"/>
    <n v="57"/>
    <n v="65"/>
    <n v="57.5"/>
    <n v="10"/>
    <n v="690"/>
    <n v="9"/>
    <n v="9"/>
    <n v="504900"/>
    <n v="0.5"/>
  </r>
  <r>
    <x v="7"/>
    <s v="ELSTHD3010RE"/>
    <s v="ELSTH010RE"/>
    <x v="0"/>
    <s v="ELSTHD3010"/>
    <s v="13FW_ELSTINKO_PANTS_01_LEO_KIDS"/>
    <s v="RE"/>
    <m/>
    <n v="22118"/>
    <n v="99000"/>
    <n v="69300"/>
    <n v="2788"/>
    <s v="2012-07-24"/>
    <n v="2779"/>
    <n v="275121000"/>
    <s v="2012-07-30"/>
    <n v="2646"/>
    <n v="79"/>
    <n v="261954000"/>
    <s v="2012-08-23"/>
    <n v="2035"/>
    <n v="181078480"/>
    <n v="73.2"/>
    <n v="65.8"/>
    <n v="76.900000000000006"/>
    <n v="69.099999999999994"/>
    <n v="54"/>
    <n v="611"/>
    <n v="16"/>
    <n v="16"/>
    <n v="990000"/>
    <n v="0.6"/>
  </r>
  <r>
    <x v="7"/>
    <s v="ELSTHD3011BK"/>
    <s v="ELSTH011BK"/>
    <x v="0"/>
    <s v="ELSTHD3011"/>
    <s v="14SS RAINCOAT-01-YE_KIDS"/>
    <s v="BK"/>
    <m/>
    <n v="19802"/>
    <n v="99000"/>
    <n v="69300"/>
    <n v="3141"/>
    <s v="2012-07-24"/>
    <n v="3126"/>
    <n v="309474000"/>
    <s v="2012-07-30"/>
    <n v="3099"/>
    <n v="5"/>
    <n v="306801000"/>
    <s v="2012-08-24"/>
    <n v="2697"/>
    <n v="229532650"/>
    <n v="86.3"/>
    <n v="74.2"/>
    <n v="87"/>
    <n v="74.8"/>
    <n v="22"/>
    <n v="402"/>
    <n v="13"/>
    <n v="13"/>
    <n v="702900"/>
    <n v="0.4"/>
  </r>
  <r>
    <x v="7"/>
    <s v="ELSTHD3011BU"/>
    <s v="ELSTH011BU"/>
    <x v="0"/>
    <s v="ELSTHD3011"/>
    <s v="14SS_RAINCOAT-03-BL_KIDS"/>
    <s v="BU"/>
    <m/>
    <n v="19802"/>
    <n v="99000"/>
    <n v="69300"/>
    <n v="2149"/>
    <s v="2012-07-24"/>
    <n v="2148"/>
    <n v="212652000"/>
    <s v="2012-07-30"/>
    <n v="1334"/>
    <n v="-8"/>
    <n v="132066000"/>
    <s v="2012-08-25"/>
    <n v="503"/>
    <n v="39610000"/>
    <n v="23.4"/>
    <n v="18.600000000000001"/>
    <n v="37.700000000000003"/>
    <n v="30"/>
    <n v="822"/>
    <n v="831"/>
    <n v="4"/>
    <n v="4"/>
    <n v="237600"/>
    <n v="0.2"/>
  </r>
  <r>
    <x v="7"/>
    <s v="ELSTHD3011MT"/>
    <s v="ELSTH011MT"/>
    <x v="0"/>
    <s v="ELSTHD3011"/>
    <s v="14SS_RAINCOAT-04-PK_KIDS"/>
    <s v="MT"/>
    <m/>
    <n v="19802"/>
    <n v="99000"/>
    <n v="69300"/>
    <n v="2109"/>
    <s v="2012-07-24"/>
    <n v="2094"/>
    <n v="207306000"/>
    <s v="2012-07-30"/>
    <n v="1621"/>
    <n v="-14"/>
    <n v="160479000"/>
    <s v="2012-08-24"/>
    <n v="855"/>
    <n v="68542650"/>
    <n v="40.799999999999997"/>
    <n v="33.1"/>
    <n v="52.7"/>
    <n v="42.7"/>
    <n v="487"/>
    <n v="766"/>
    <n v="4"/>
    <n v="4"/>
    <n v="217800"/>
    <n v="0.2"/>
  </r>
  <r>
    <x v="7"/>
    <s v="ELSTHD3128MT"/>
    <s v="ELSTH128MT"/>
    <x v="0"/>
    <s v="ELSTHD3128"/>
    <s v="13SS ELSTINKO SHOEBAG_01_BK_KIDS"/>
    <s v="MT"/>
    <m/>
    <n v="20910"/>
    <n v="109000"/>
    <n v="76300"/>
    <n v="802"/>
    <s v="2012-09-18"/>
    <n v="780"/>
    <n v="85020000"/>
    <s v="2012-09-19"/>
    <n v="774"/>
    <n v="2"/>
    <n v="84366000"/>
    <s v="2012-09-20"/>
    <n v="525"/>
    <n v="52625200"/>
    <n v="67.3"/>
    <n v="61.9"/>
    <n v="67.8"/>
    <n v="62.4"/>
    <n v="4"/>
    <n v="249"/>
    <n v="5"/>
    <n v="5"/>
    <n v="294300"/>
    <n v="0.6"/>
  </r>
  <r>
    <x v="7"/>
    <s v="ELSTHD3129PK"/>
    <s v="ELSTH129PK"/>
    <x v="0"/>
    <s v="ELSTHD3129"/>
    <s v="13SS ELSTINKO SHOEBAG_01_BK_KIDS"/>
    <s v="PK"/>
    <m/>
    <n v="20633"/>
    <n v="109000"/>
    <n v="76300"/>
    <n v="801"/>
    <s v="2012-09-18"/>
    <n v="772"/>
    <n v="84148000"/>
    <s v="2012-09-19"/>
    <n v="677"/>
    <n v="87"/>
    <n v="73793000"/>
    <s v="2012-09-20"/>
    <n v="494"/>
    <n v="50456100"/>
    <n v="64"/>
    <n v="60"/>
    <n v="73"/>
    <n v="68.400000000000006"/>
    <n v="8"/>
    <n v="183"/>
    <n v="6"/>
    <n v="6"/>
    <n v="370600"/>
    <n v="0.8"/>
  </r>
  <r>
    <x v="7"/>
    <s v="ELSTHD3130YE"/>
    <s v="ELSTH130YE"/>
    <x v="0"/>
    <s v="ELSTHD3130"/>
    <s v="13SS ELSTINKO SHOEBAG_02_YE_KIDS"/>
    <s v="YE"/>
    <m/>
    <n v="21921"/>
    <n v="109000"/>
    <n v="76300"/>
    <n v="954"/>
    <s v="2012-08-30"/>
    <n v="954"/>
    <n v="103986000"/>
    <s v="2012-08-31"/>
    <n v="753"/>
    <n v="175"/>
    <n v="82077000"/>
    <s v="2012-09-01"/>
    <n v="506"/>
    <n v="52384310"/>
    <n v="53"/>
    <n v="50.4"/>
    <n v="67.2"/>
    <n v="63.8"/>
    <n v="26"/>
    <n v="247"/>
    <m/>
    <m/>
    <m/>
    <m/>
  </r>
  <r>
    <x v="7"/>
    <s v="ELSTHD3131BK"/>
    <s v="ELSTH131BK"/>
    <x v="0"/>
    <s v="ELSTHD3131"/>
    <s v="13SS ELSTINKO SHOEBAG_03_PK_KIDS"/>
    <s v="BK"/>
    <m/>
    <n v="33500"/>
    <n v="119000"/>
    <n v="83300"/>
    <n v="201"/>
    <s v="2012-09-18"/>
    <n v="201"/>
    <n v="23919000"/>
    <s v="2012-09-19"/>
    <n v="200"/>
    <n v="1"/>
    <n v="23800000"/>
    <s v="2012-09-20"/>
    <n v="172"/>
    <n v="19723100"/>
    <n v="85.6"/>
    <n v="82.5"/>
    <n v="86"/>
    <n v="82.9"/>
    <m/>
    <n v="28"/>
    <m/>
    <m/>
    <m/>
    <m/>
  </r>
  <r>
    <x v="7"/>
    <s v="ELSTHD3132GR"/>
    <s v="ELSTH132GR"/>
    <x v="0"/>
    <s v="ELSTHD3132"/>
    <s v="14SS ELS GYM BAG_04_BK"/>
    <s v="GR"/>
    <m/>
    <n v="33500"/>
    <n v="119000"/>
    <n v="83300"/>
    <n v="202"/>
    <s v="2012-09-18"/>
    <n v="202"/>
    <n v="24038000"/>
    <s v="2012-09-19"/>
    <n v="202"/>
    <m/>
    <n v="24038000"/>
    <s v="2012-09-20"/>
    <n v="167"/>
    <n v="19539100"/>
    <n v="82.7"/>
    <n v="81.3"/>
    <n v="82.7"/>
    <n v="81.3"/>
    <m/>
    <n v="35"/>
    <m/>
    <m/>
    <m/>
    <m/>
  </r>
  <r>
    <x v="7"/>
    <s v="ELSTHD3135BL"/>
    <s v="ELSTH135BL"/>
    <x v="0"/>
    <s v="ELSTHD3135"/>
    <s v="14SS ELS TOTE BAG_01_BK"/>
    <s v="BL"/>
    <m/>
    <n v="25485"/>
    <n v="109000"/>
    <n v="76300"/>
    <n v="1000"/>
    <s v="2012-08-08"/>
    <n v="983"/>
    <n v="107147000"/>
    <s v="2012-08-23"/>
    <n v="833"/>
    <n v="143"/>
    <n v="90797000"/>
    <s v="2012-08-24"/>
    <n v="481"/>
    <n v="44396200"/>
    <n v="48.9"/>
    <n v="41.4"/>
    <n v="57.7"/>
    <n v="48.9"/>
    <n v="7"/>
    <n v="352"/>
    <n v="4"/>
    <n v="4"/>
    <n v="283400"/>
    <n v="0.4"/>
  </r>
  <r>
    <x v="7"/>
    <s v="ELSTHD3135OR"/>
    <s v="ELSTH135OR"/>
    <x v="0"/>
    <s v="ELSTHD3135"/>
    <s v="14SS ELS TOTE BAG_02_YE"/>
    <s v="OR"/>
    <m/>
    <n v="25485"/>
    <n v="109000"/>
    <n v="76300"/>
    <n v="1416"/>
    <s v="2012-09-06"/>
    <n v="1380"/>
    <n v="150420000"/>
    <s v="2012-09-07"/>
    <n v="1167"/>
    <n v="-8"/>
    <n v="127203000"/>
    <s v="2012-09-11"/>
    <n v="799"/>
    <n v="72125300"/>
    <n v="57.9"/>
    <n v="47.9"/>
    <n v="68.5"/>
    <n v="56.7"/>
    <n v="221"/>
    <n v="368"/>
    <n v="3"/>
    <n v="3"/>
    <n v="228900"/>
    <n v="0.2"/>
  </r>
  <r>
    <x v="7"/>
    <s v="ELSTHE1201PK"/>
    <s v="ELSTH201PK"/>
    <x v="6"/>
    <s v="ELSTHE1201"/>
    <s v="12FW ELSTINKO_HOOD_05_MIN"/>
    <s v="PK"/>
    <m/>
    <n v="22534"/>
    <n v="109000"/>
    <n v="76300"/>
    <n v="812"/>
    <s v="2013-02-07"/>
    <n v="801"/>
    <n v="87309000"/>
    <s v="2013-02-13"/>
    <n v="289"/>
    <n v="25"/>
    <n v="31501000"/>
    <s v="2013-02-16"/>
    <n v="151"/>
    <n v="15292700"/>
    <n v="18.899999999999999"/>
    <n v="17.5"/>
    <n v="52.2"/>
    <n v="48.5"/>
    <n v="487"/>
    <n v="138"/>
    <n v="1"/>
    <n v="1"/>
    <n v="76300"/>
    <n v="0.1"/>
  </r>
  <r>
    <x v="7"/>
    <s v="ELSTHE1202PK"/>
    <s v="ELSTH202PK"/>
    <x v="6"/>
    <s v="ELSTHE1202"/>
    <s v="12FW ELSTINKO_HOOD_09_PNK"/>
    <s v="PK"/>
    <m/>
    <n v="21320"/>
    <n v="109000"/>
    <n v="76300"/>
    <n v="791"/>
    <s v="2013-02-05"/>
    <n v="785"/>
    <n v="85565000"/>
    <s v="2013-02-06"/>
    <n v="307"/>
    <m/>
    <n v="33463000"/>
    <s v="2013-02-07"/>
    <n v="166"/>
    <n v="17113000"/>
    <n v="21.1"/>
    <n v="20"/>
    <n v="54.1"/>
    <n v="51.1"/>
    <n v="478"/>
    <n v="141"/>
    <m/>
    <m/>
    <m/>
    <m/>
  </r>
  <r>
    <x v="7"/>
    <s v="ELSTHE1203BL"/>
    <s v="ELSTH203BL"/>
    <x v="6"/>
    <s v="ELSTHE1203"/>
    <s v="12FW ELSTINKO_HOOD_06_YE"/>
    <s v="BL"/>
    <m/>
    <n v="21552"/>
    <n v="109000"/>
    <n v="76300"/>
    <n v="696"/>
    <s v="2013-02-14"/>
    <n v="683"/>
    <n v="74447000"/>
    <s v="2013-02-20"/>
    <n v="277"/>
    <n v="4"/>
    <n v="30193000"/>
    <s v="2013-02-21"/>
    <n v="108"/>
    <n v="10158800"/>
    <n v="15.8"/>
    <n v="13.6"/>
    <n v="39"/>
    <n v="33.6"/>
    <n v="402"/>
    <n v="169"/>
    <m/>
    <m/>
    <m/>
    <m/>
  </r>
  <r>
    <x v="7"/>
    <s v="ELSTHE1221BK"/>
    <s v="ELSTH221BK"/>
    <x v="6"/>
    <s v="ELSTHE1221"/>
    <s v="12FW ELSTINKO_HOOD_03_BK"/>
    <s v="BK"/>
    <m/>
    <n v="24426"/>
    <n v="109000"/>
    <n v="76300"/>
    <n v="817"/>
    <s v="2013-02-22"/>
    <n v="805"/>
    <n v="87745000"/>
    <s v="2013-02-23"/>
    <n v="301"/>
    <n v="-1"/>
    <n v="32809000"/>
    <s v="2013-02-24"/>
    <n v="192"/>
    <n v="19968800"/>
    <n v="23.9"/>
    <n v="22.8"/>
    <n v="63.8"/>
    <n v="60.9"/>
    <n v="505"/>
    <n v="109"/>
    <m/>
    <m/>
    <m/>
    <m/>
  </r>
  <r>
    <x v="7"/>
    <s v="ELSTHE1225GY"/>
    <s v="ELSTH225GY"/>
    <x v="6"/>
    <s v="ELSTHE1225"/>
    <s v="12FW ELSTINKO_HOOD_01_GR"/>
    <s v="GY"/>
    <m/>
    <n v="19770"/>
    <n v="99000"/>
    <n v="69300"/>
    <n v="799"/>
    <s v="2013-03-08"/>
    <n v="798"/>
    <n v="79002000"/>
    <s v="2013-03-08"/>
    <n v="376"/>
    <m/>
    <n v="37224000"/>
    <s v="2013-03-09"/>
    <n v="181"/>
    <n v="16344900"/>
    <n v="22.7"/>
    <n v="20.7"/>
    <n v="48.1"/>
    <n v="43.9"/>
    <n v="422"/>
    <n v="195"/>
    <m/>
    <m/>
    <m/>
    <m/>
  </r>
  <r>
    <x v="7"/>
    <s v="ELSTHE1225MT"/>
    <s v="ELSTH225MT"/>
    <x v="6"/>
    <s v="ELSTHE1225"/>
    <s v="12FW ELSTINKO_HOOD_04_BL"/>
    <s v="MT"/>
    <m/>
    <n v="19770"/>
    <n v="99000"/>
    <n v="69300"/>
    <n v="806"/>
    <s v="2013-03-08"/>
    <n v="798"/>
    <n v="79002000"/>
    <s v="2013-03-08"/>
    <n v="400"/>
    <n v="-1"/>
    <n v="39600000"/>
    <s v="2013-03-09"/>
    <n v="238"/>
    <n v="21433500"/>
    <n v="29.8"/>
    <n v="27.1"/>
    <n v="59.5"/>
    <n v="54.1"/>
    <n v="399"/>
    <n v="162"/>
    <n v="2"/>
    <n v="2"/>
    <n v="138600"/>
    <n v="0.3"/>
  </r>
  <r>
    <x v="7"/>
    <s v="ELSTHE1225PK"/>
    <s v="ELSTH225PK"/>
    <x v="6"/>
    <s v="ELSTHE1225"/>
    <s v="12FW ELSTINKO_HOOD_04_BL"/>
    <s v="PK"/>
    <m/>
    <n v="19770"/>
    <n v="99000"/>
    <n v="69300"/>
    <n v="824"/>
    <s v="2013-03-08"/>
    <n v="821"/>
    <n v="81279000"/>
    <s v="2013-03-08"/>
    <n v="356"/>
    <n v="4"/>
    <n v="35244000"/>
    <s v="2013-03-09"/>
    <n v="234"/>
    <n v="20681100"/>
    <n v="28.5"/>
    <n v="25.4"/>
    <n v="65.7"/>
    <n v="58.7"/>
    <n v="461"/>
    <n v="122"/>
    <n v="1"/>
    <n v="1"/>
    <n v="69300"/>
    <n v="0.1"/>
  </r>
  <r>
    <x v="7"/>
    <s v="ELSTHE1226NY"/>
    <s v="ELSTH226NY"/>
    <x v="6"/>
    <s v="ELSTHE1226"/>
    <s v="HOOD_01_RD_KIDS"/>
    <s v="NY"/>
    <m/>
    <n v="19521"/>
    <n v="99000"/>
    <n v="69300"/>
    <n v="1023"/>
    <s v="2013-03-05"/>
    <n v="1022"/>
    <n v="101178000"/>
    <s v="2013-03-06"/>
    <n v="300"/>
    <n v="2"/>
    <n v="29700000"/>
    <s v="2013-03-09"/>
    <n v="157"/>
    <n v="13117500"/>
    <n v="15.4"/>
    <n v="13"/>
    <n v="52.3"/>
    <n v="44.2"/>
    <n v="720"/>
    <n v="143"/>
    <n v="1"/>
    <n v="1"/>
    <n v="69300"/>
    <n v="0.1"/>
  </r>
  <r>
    <x v="7"/>
    <s v="ELSTHE1226RE"/>
    <s v="ELSTH226RE"/>
    <x v="6"/>
    <s v="ELSTHE1226"/>
    <s v="HOOD_01_RD_KIDS"/>
    <s v="RE"/>
    <m/>
    <n v="19521"/>
    <n v="99000"/>
    <n v="69300"/>
    <n v="1003"/>
    <s v="2013-02-23"/>
    <n v="1004"/>
    <n v="99396000"/>
    <s v="2013-02-23"/>
    <n v="414"/>
    <m/>
    <n v="40986000"/>
    <s v="2013-02-24"/>
    <n v="238"/>
    <n v="20997900"/>
    <n v="23.7"/>
    <n v="21.1"/>
    <n v="57.5"/>
    <n v="51.2"/>
    <n v="590"/>
    <n v="176"/>
    <n v="1"/>
    <n v="1"/>
    <n v="69300"/>
    <n v="0.1"/>
  </r>
  <r>
    <x v="7"/>
    <s v="ELSTHE1226YE"/>
    <s v="ELSTH226YE"/>
    <x v="6"/>
    <s v="ELSTHE1226"/>
    <s v="HOOD_02_BK_KIDS"/>
    <s v="YE"/>
    <m/>
    <n v="19521"/>
    <n v="99000"/>
    <n v="69300"/>
    <n v="1255"/>
    <s v="2013-03-05"/>
    <n v="1014"/>
    <n v="100386000"/>
    <s v="2013-03-06"/>
    <n v="449"/>
    <n v="-1"/>
    <n v="44451000"/>
    <s v="2013-03-08"/>
    <n v="261"/>
    <n v="24236873"/>
    <n v="25.7"/>
    <n v="24.1"/>
    <n v="58.1"/>
    <n v="54.5"/>
    <n v="566"/>
    <n v="188"/>
    <n v="10"/>
    <n v="10"/>
    <n v="693000"/>
    <n v="1"/>
  </r>
  <r>
    <x v="7"/>
    <s v="ELSTHE1227BK"/>
    <s v="ELSTH227BK"/>
    <x v="6"/>
    <s v="ELSTHE1227"/>
    <s v="HOOD_02_BK_KIDS"/>
    <s v="BK"/>
    <m/>
    <n v="19611"/>
    <n v="99000"/>
    <n v="69300"/>
    <n v="996"/>
    <s v="2013-02-22"/>
    <n v="993"/>
    <n v="98307000"/>
    <s v="2013-02-23"/>
    <n v="426"/>
    <n v="-2"/>
    <n v="42174000"/>
    <s v="2013-02-24"/>
    <n v="329"/>
    <n v="30591000"/>
    <n v="33.1"/>
    <n v="31.1"/>
    <n v="77.2"/>
    <n v="72.5"/>
    <n v="569"/>
    <n v="97"/>
    <n v="1"/>
    <n v="1"/>
    <n v="69300"/>
    <n v="0.1"/>
  </r>
  <r>
    <x v="7"/>
    <s v="ELSTHE5306LI"/>
    <s v="ELSTH306LI"/>
    <x v="3"/>
    <s v="ELSTHE5306"/>
    <s v="13SS_ELSTINKO_HOOD_07_MT"/>
    <s v="LI"/>
    <m/>
    <n v="20790"/>
    <n v="99000"/>
    <n v="99000"/>
    <n v="1044"/>
    <s v="2013-08-06"/>
    <n v="1039"/>
    <n v="102861000"/>
    <s v="2013-09-04"/>
    <n v="856"/>
    <m/>
    <n v="84744000"/>
    <s v="2013-09-05"/>
    <n v="191"/>
    <n v="18704664"/>
    <n v="18.399999999999999"/>
    <n v="18.2"/>
    <n v="22.3"/>
    <n v="22.1"/>
    <n v="183"/>
    <n v="665"/>
    <n v="10"/>
    <n v="10"/>
    <n v="990000"/>
    <n v="1"/>
  </r>
  <r>
    <x v="7"/>
    <s v="ELSTHE5306MT"/>
    <s v="ELSTH306MT"/>
    <x v="3"/>
    <s v="ELSTHE5306"/>
    <s v="13SS_ELSTINKO_HOOD_07_MT"/>
    <s v="MT"/>
    <m/>
    <n v="20790"/>
    <n v="99000"/>
    <n v="99000"/>
    <n v="1050"/>
    <s v="2013-08-06"/>
    <n v="1048"/>
    <n v="103752000"/>
    <s v="2013-09-04"/>
    <n v="1041"/>
    <n v="3"/>
    <n v="103059000"/>
    <s v="2013-09-05"/>
    <n v="415"/>
    <n v="41006988"/>
    <n v="39.6"/>
    <n v="39.5"/>
    <n v="39.9"/>
    <n v="39.799999999999997"/>
    <n v="4"/>
    <n v="626"/>
    <n v="9"/>
    <n v="9"/>
    <n v="887832"/>
    <n v="0.9"/>
  </r>
  <r>
    <x v="7"/>
    <s v="ELSTHE5312PK"/>
    <s v="ELSTH312PK"/>
    <x v="3"/>
    <s v="ELSTHE5312"/>
    <s v="13SS_ELSTINKO_HOOD_07_MT"/>
    <s v="PK"/>
    <m/>
    <n v="18011"/>
    <n v="109000"/>
    <n v="109000"/>
    <n v="985"/>
    <s v="2013-09-25"/>
    <n v="976"/>
    <n v="106384000"/>
    <s v="2013-09-26"/>
    <n v="920"/>
    <n v="1"/>
    <n v="100280000"/>
    <s v="2013-09-27"/>
    <n v="175"/>
    <n v="18748000"/>
    <n v="17.899999999999999"/>
    <n v="17.600000000000001"/>
    <n v="19"/>
    <n v="18.7"/>
    <n v="55"/>
    <n v="745"/>
    <n v="11"/>
    <n v="11"/>
    <n v="926500"/>
    <n v="1.1000000000000001"/>
  </r>
  <r>
    <x v="7"/>
    <s v="ELSTHE5313NY"/>
    <s v="ELSTH313NY"/>
    <x v="3"/>
    <s v="ELSTHE5313"/>
    <s v="13SS_ELSTINKO_HOOD_06_YE"/>
    <s v="NY"/>
    <m/>
    <n v="26100"/>
    <n v="109000"/>
    <n v="109000"/>
    <n v="1000"/>
    <s v="2013-08-28"/>
    <n v="972"/>
    <n v="105948000"/>
    <s v="2013-09-05"/>
    <n v="825"/>
    <n v="-1"/>
    <n v="89925000"/>
    <s v="2013-09-06"/>
    <n v="104"/>
    <n v="11281500"/>
    <n v="10.7"/>
    <n v="10.6"/>
    <n v="12.6"/>
    <n v="12.5"/>
    <n v="148"/>
    <n v="721"/>
    <n v="2"/>
    <n v="2"/>
    <n v="163500"/>
    <n v="0.2"/>
  </r>
  <r>
    <x v="7"/>
    <s v="ELSTHE5314BK"/>
    <s v="ELSTH314BK"/>
    <x v="3"/>
    <s v="ELSTHE5314"/>
    <s v="13SS_ELSTINKO_HOOD_06_YE"/>
    <s v="BK"/>
    <m/>
    <n v="21927"/>
    <n v="99000"/>
    <n v="99000"/>
    <n v="1489"/>
    <s v="2013-09-23"/>
    <n v="1487"/>
    <n v="147213000"/>
    <s v="2013-09-25"/>
    <n v="1043"/>
    <n v="2"/>
    <n v="103257000"/>
    <s v="2013-09-26"/>
    <n v="126"/>
    <n v="12276000"/>
    <n v="8.5"/>
    <n v="8.3000000000000007"/>
    <n v="12.1"/>
    <n v="11.9"/>
    <n v="442"/>
    <n v="917"/>
    <n v="3"/>
    <n v="3"/>
    <n v="297000"/>
    <n v="0.2"/>
  </r>
  <r>
    <x v="7"/>
    <s v="ELSTHE5315BW"/>
    <s v="ELSTH315BW"/>
    <x v="3"/>
    <s v="ELSTHE5315"/>
    <s v="13SS_ELSTINKO_HOOD_06_YE"/>
    <s v="BW"/>
    <m/>
    <n v="19462"/>
    <n v="99000"/>
    <n v="99000"/>
    <n v="1393"/>
    <s v="2013-09-10"/>
    <n v="1382"/>
    <n v="136818000"/>
    <s v="2013-09-12"/>
    <n v="1334"/>
    <n v="-1"/>
    <n v="132066000"/>
    <s v="2013-09-14"/>
    <n v="439"/>
    <n v="43088760"/>
    <n v="31.8"/>
    <n v="31.5"/>
    <n v="32.9"/>
    <n v="32.6"/>
    <n v="49"/>
    <n v="895"/>
    <n v="12"/>
    <n v="12"/>
    <n v="1138500"/>
    <n v="0.9"/>
  </r>
  <r>
    <x v="7"/>
    <s v="ELSTHE5316RE"/>
    <s v="ELSTH316RE"/>
    <x v="3"/>
    <s v="ELSTHE5316"/>
    <s v="13SS_ELSTINKO_HOOD_05_BK"/>
    <s v="RE"/>
    <m/>
    <n v="20621"/>
    <n v="99000"/>
    <n v="99000"/>
    <n v="760"/>
    <s v="2013-09-23"/>
    <n v="745"/>
    <n v="73755000"/>
    <s v="2013-09-25"/>
    <n v="719"/>
    <n v="1"/>
    <n v="71181000"/>
    <s v="2013-09-26"/>
    <n v="55"/>
    <n v="5395500"/>
    <n v="7.4"/>
    <n v="7.3"/>
    <n v="7.6"/>
    <n v="7.6"/>
    <n v="25"/>
    <n v="664"/>
    <n v="1"/>
    <n v="1"/>
    <n v="99000"/>
    <n v="0.1"/>
  </r>
  <r>
    <x v="7"/>
    <s v="ELSTHE5317YE"/>
    <s v="ELSTH317YE"/>
    <x v="3"/>
    <s v="ELSTHE5317"/>
    <s v="13SS_ELSTINKO_HOOD_01_PK"/>
    <s v="YE"/>
    <m/>
    <n v="20621"/>
    <n v="99000"/>
    <n v="99000"/>
    <n v="755"/>
    <s v="2013-09-23"/>
    <n v="769"/>
    <n v="76131000"/>
    <s v="2013-09-25"/>
    <n v="668"/>
    <m/>
    <n v="66132000"/>
    <s v="2013-09-26"/>
    <n v="60"/>
    <n v="5940000"/>
    <n v="7.8"/>
    <n v="7.8"/>
    <n v="9"/>
    <n v="9"/>
    <n v="101"/>
    <n v="608"/>
    <n v="1"/>
    <n v="1"/>
    <n v="99000"/>
    <n v="0.1"/>
  </r>
  <r>
    <x v="7"/>
    <s v="ELSTHE5318NY"/>
    <s v="ELSTH318NY"/>
    <x v="3"/>
    <s v="ELSTHE5318"/>
    <s v="13SS_ELSTINKO_HOOD_02_LPK"/>
    <s v="NY"/>
    <m/>
    <n v="20230"/>
    <n v="99000"/>
    <n v="99000"/>
    <n v="1250"/>
    <s v="2013-09-10"/>
    <n v="1245"/>
    <n v="123255000"/>
    <s v="2013-09-10"/>
    <n v="1106"/>
    <n v="-4"/>
    <n v="109494000"/>
    <s v="2013-09-12"/>
    <n v="274"/>
    <n v="27027000"/>
    <n v="22"/>
    <n v="21.9"/>
    <n v="24.8"/>
    <n v="24.7"/>
    <n v="143"/>
    <n v="832"/>
    <n v="11"/>
    <n v="11"/>
    <n v="1089000"/>
    <n v="0.9"/>
  </r>
  <r>
    <x v="7"/>
    <s v="ELSTHE5319BU"/>
    <s v="ELSTH319BU"/>
    <x v="3"/>
    <s v="ELSTHE5319"/>
    <s v="13SS_ELSTINKO_HOOD_03_BL"/>
    <s v="BU"/>
    <m/>
    <n v="26700"/>
    <n v="109000"/>
    <n v="109000"/>
    <n v="1500"/>
    <s v="2013-08-28"/>
    <n v="1471"/>
    <n v="160339000"/>
    <s v="2013-09-05"/>
    <n v="1158"/>
    <n v="-2"/>
    <n v="126222000"/>
    <s v="2013-09-06"/>
    <n v="172"/>
    <n v="18639000"/>
    <n v="11.7"/>
    <n v="11.6"/>
    <n v="14.9"/>
    <n v="14.8"/>
    <n v="315"/>
    <n v="986"/>
    <n v="4"/>
    <n v="4"/>
    <n v="436000"/>
    <n v="0.3"/>
  </r>
  <r>
    <x v="7"/>
    <s v="ELSTHD3617NY"/>
    <s v="ELSTH617NY"/>
    <x v="0"/>
    <s v="ELSTHD3617"/>
    <s v="13FW ELSTINKO SHOEBAG_01_BK_KIDS"/>
    <s v="NY"/>
    <m/>
    <n v="15216"/>
    <n v="79000"/>
    <n v="55300"/>
    <n v="1508"/>
    <s v="2012-08-07"/>
    <n v="1495"/>
    <n v="118105000"/>
    <s v="2012-08-23"/>
    <n v="1419"/>
    <n v="75"/>
    <n v="112101000"/>
    <s v="2012-08-25"/>
    <n v="994"/>
    <n v="61251100"/>
    <n v="66.5"/>
    <n v="51.9"/>
    <n v="70"/>
    <n v="54.6"/>
    <n v="1"/>
    <n v="425"/>
    <n v="12"/>
    <n v="12"/>
    <n v="616200"/>
    <n v="0.8"/>
  </r>
  <r>
    <x v="7"/>
    <s v="ELSTHD3617RE"/>
    <s v="ELSTH617RE"/>
    <x v="0"/>
    <s v="ELSTHD3617"/>
    <s v="13FW ELSTINKO SHOEBAG_02_YE_KIDS"/>
    <s v="RE"/>
    <m/>
    <n v="15216"/>
    <n v="79000"/>
    <n v="55300"/>
    <n v="2541"/>
    <s v="2012-07-24"/>
    <n v="2536"/>
    <n v="200344000"/>
    <s v="2012-07-30"/>
    <n v="2528"/>
    <n v="3"/>
    <n v="199712000"/>
    <s v="2012-08-24"/>
    <n v="2340"/>
    <n v="164457710"/>
    <n v="92.3"/>
    <n v="82.1"/>
    <n v="92.6"/>
    <n v="82.3"/>
    <n v="5"/>
    <n v="188"/>
    <n v="15"/>
    <n v="15"/>
    <n v="782100"/>
    <n v="0.6"/>
  </r>
  <r>
    <x v="7"/>
    <s v="ELSTHD3618BK"/>
    <s v="ELSTH618BK"/>
    <x v="0"/>
    <s v="ELSTHD3618"/>
    <s v="13FW ELSTINKO SHOEBAG_03_PK_KIDS"/>
    <s v="BK"/>
    <m/>
    <n v="23304"/>
    <n v="79000"/>
    <n v="55300"/>
    <n v="2058"/>
    <s v="2012-08-08"/>
    <n v="2033"/>
    <n v="160607000"/>
    <s v="2012-08-23"/>
    <n v="2032"/>
    <n v="2"/>
    <n v="160528000"/>
    <s v="2012-08-25"/>
    <n v="1982"/>
    <n v="140890411"/>
    <n v="97.5"/>
    <n v="87.7"/>
    <n v="97.5"/>
    <n v="87.8"/>
    <n v="-1"/>
    <n v="50"/>
    <n v="8"/>
    <n v="8"/>
    <n v="410800"/>
    <n v="0.4"/>
  </r>
  <r>
    <x v="7"/>
    <s v="ELSTHD3618MT"/>
    <s v="ELSTH618MT"/>
    <x v="0"/>
    <s v="ELSTHD3618"/>
    <s v="HOODIE_01_GY"/>
    <s v="MT"/>
    <m/>
    <n v="23304"/>
    <n v="79000"/>
    <n v="55300"/>
    <n v="1555"/>
    <s v="2012-08-08"/>
    <n v="1543"/>
    <n v="121897000"/>
    <s v="2012-08-23"/>
    <n v="1541"/>
    <n v="3"/>
    <n v="121739000"/>
    <s v="2012-08-25"/>
    <n v="1288"/>
    <n v="87167810"/>
    <n v="83.5"/>
    <n v="71.5"/>
    <n v="83.6"/>
    <n v="71.599999999999994"/>
    <n v="-1"/>
    <n v="253"/>
    <n v="5"/>
    <n v="5"/>
    <n v="260700"/>
    <n v="0.3"/>
  </r>
  <r>
    <x v="7"/>
    <s v="ELSTHD3625GY"/>
    <s v="ELSTH625GY"/>
    <x v="0"/>
    <s v="ELSTHD3625"/>
    <s v="HOODIE_01_GY"/>
    <s v="GY"/>
    <m/>
    <n v="12743"/>
    <n v="79000"/>
    <n v="55300"/>
    <n v="1487"/>
    <s v="2012-08-08"/>
    <n v="1456"/>
    <n v="115024000"/>
    <s v="2012-08-23"/>
    <n v="1237"/>
    <n v="215"/>
    <n v="97723000"/>
    <s v="2012-08-25"/>
    <n v="971"/>
    <n v="63112910"/>
    <n v="66.7"/>
    <n v="54.9"/>
    <n v="78.5"/>
    <n v="64.599999999999994"/>
    <n v="4"/>
    <n v="266"/>
    <n v="15"/>
    <n v="15"/>
    <n v="718900"/>
    <n v="1"/>
  </r>
  <r>
    <x v="7"/>
    <s v="ELSTHD3625PK"/>
    <s v="ELSTH625PK"/>
    <x v="0"/>
    <s v="ELSTHD3625"/>
    <s v="HOODIE_01_GY"/>
    <s v="PK"/>
    <m/>
    <n v="12743"/>
    <n v="79000"/>
    <n v="55300"/>
    <n v="1489"/>
    <s v="2012-08-08"/>
    <n v="1471"/>
    <n v="116209000"/>
    <s v="2012-08-23"/>
    <n v="1169"/>
    <n v="297"/>
    <n v="92351000"/>
    <s v="2012-08-25"/>
    <n v="905"/>
    <n v="63026200"/>
    <n v="61.5"/>
    <n v="54.2"/>
    <n v="77.400000000000006"/>
    <n v="68.2"/>
    <n v="5"/>
    <n v="264"/>
    <n v="3"/>
    <n v="3"/>
    <n v="134300"/>
    <n v="0.2"/>
  </r>
  <r>
    <x v="7"/>
    <s v="ELSTHD3628MT"/>
    <s v="ELSTH628MT"/>
    <x v="0"/>
    <s v="ELSTHD3628"/>
    <s v="HOOD_01_RD"/>
    <s v="MT"/>
    <m/>
    <n v="24036"/>
    <n v="89000"/>
    <n v="62300"/>
    <n v="1396"/>
    <s v="2012-09-18"/>
    <n v="1404"/>
    <n v="124956000"/>
    <s v="2012-09-19"/>
    <n v="1146"/>
    <n v="-10"/>
    <n v="101994000"/>
    <s v="2012-09-20"/>
    <n v="647"/>
    <n v="47392500"/>
    <n v="46.1"/>
    <n v="37.9"/>
    <n v="56.5"/>
    <n v="46.5"/>
    <n v="268"/>
    <n v="499"/>
    <n v="1"/>
    <n v="1"/>
    <n v="26700"/>
    <n v="0.1"/>
  </r>
  <r>
    <x v="7"/>
    <s v="ELSTHD3629PK"/>
    <s v="ELSTH629PK"/>
    <x v="0"/>
    <s v="ELSTHD3629"/>
    <s v="HOOD_01_RD"/>
    <s v="PK"/>
    <m/>
    <n v="23014"/>
    <n v="89000"/>
    <n v="62300"/>
    <n v="898"/>
    <s v="2012-09-18"/>
    <n v="901"/>
    <n v="80189000"/>
    <s v="2012-09-19"/>
    <n v="846"/>
    <n v="4"/>
    <n v="75294000"/>
    <s v="2012-09-21"/>
    <n v="609"/>
    <n v="47784100"/>
    <n v="67.599999999999994"/>
    <n v="59.6"/>
    <n v="72"/>
    <n v="63.5"/>
    <n v="51"/>
    <n v="237"/>
    <n v="7"/>
    <n v="7"/>
    <n v="418300"/>
    <n v="0.8"/>
  </r>
  <r>
    <x v="7"/>
    <s v="ELSTHD3630YE"/>
    <s v="ELSTH630YE"/>
    <x v="0"/>
    <s v="ELSTHD3630"/>
    <s v="HOOD_02_BK"/>
    <s v="YE"/>
    <m/>
    <n v="23511"/>
    <n v="89000"/>
    <n v="62300"/>
    <n v="987"/>
    <s v="2012-08-30"/>
    <n v="993"/>
    <n v="88377000"/>
    <s v="2012-08-31"/>
    <n v="991"/>
    <n v="-1"/>
    <n v="88199000"/>
    <s v="2012-09-01"/>
    <n v="868"/>
    <n v="72136400"/>
    <n v="87.4"/>
    <n v="81.599999999999994"/>
    <n v="87.6"/>
    <n v="81.8"/>
    <n v="3"/>
    <n v="123"/>
    <n v="4"/>
    <n v="4"/>
    <n v="249200"/>
    <n v="0.4"/>
  </r>
  <r>
    <x v="7"/>
    <s v="ELSTHD3635BL"/>
    <s v="ELSTH635BL"/>
    <x v="0"/>
    <s v="ELSTHD3635"/>
    <s v="HOOD_02_BK"/>
    <s v="BL"/>
    <m/>
    <n v="27299"/>
    <n v="89000"/>
    <n v="62300"/>
    <n v="408"/>
    <s v="2012-08-08"/>
    <n v="408"/>
    <n v="36312000"/>
    <s v="2012-08-23"/>
    <n v="414"/>
    <n v="-6"/>
    <n v="36846000"/>
    <s v="2012-08-26"/>
    <n v="357"/>
    <n v="28399900"/>
    <n v="87.5"/>
    <n v="78.2"/>
    <n v="86.2"/>
    <n v="77.099999999999994"/>
    <m/>
    <n v="57"/>
    <n v="3"/>
    <n v="3"/>
    <n v="151300"/>
    <n v="0.7"/>
  </r>
  <r>
    <x v="7"/>
    <s v="ELSTHD3635OR"/>
    <s v="ELSTH635OR"/>
    <x v="0"/>
    <s v="ELSTHD3635"/>
    <s v="HOOD_02_BK"/>
    <s v="OR"/>
    <m/>
    <n v="27299"/>
    <n v="89000"/>
    <n v="62300"/>
    <n v="1631"/>
    <s v="2012-08-16"/>
    <n v="1649"/>
    <n v="146761000"/>
    <s v="2012-08-23"/>
    <n v="1543"/>
    <n v="11"/>
    <n v="137327000"/>
    <s v="2012-08-25"/>
    <n v="1214"/>
    <n v="90449760"/>
    <n v="73.599999999999994"/>
    <n v="61.6"/>
    <n v="78.7"/>
    <n v="65.900000000000006"/>
    <n v="95"/>
    <n v="329"/>
    <n v="12"/>
    <n v="12"/>
    <n v="676400"/>
    <n v="0.7"/>
  </r>
  <r>
    <x v="7"/>
    <s v="ELSTHE1701PK"/>
    <s v="ELSTH701PK"/>
    <x v="6"/>
    <s v="ELSTHE1701"/>
    <s v="HOODIE_01_GY_KIDS"/>
    <s v="PK"/>
    <m/>
    <n v="18136"/>
    <n v="89000"/>
    <n v="62300"/>
    <n v="818"/>
    <s v="2013-02-07"/>
    <n v="808"/>
    <n v="71912000"/>
    <s v="2013-02-13"/>
    <n v="356"/>
    <n v="2"/>
    <n v="31684000"/>
    <s v="2013-02-16"/>
    <n v="213"/>
    <n v="17061300"/>
    <n v="26.4"/>
    <n v="23.7"/>
    <n v="59.8"/>
    <n v="53.8"/>
    <n v="450"/>
    <n v="143"/>
    <n v="1"/>
    <n v="1"/>
    <n v="62300"/>
    <n v="0.1"/>
  </r>
  <r>
    <x v="7"/>
    <s v="ELSTHE1702PK"/>
    <s v="ELSTH702PK"/>
    <x v="6"/>
    <s v="ELSTHE1702"/>
    <s v="HOODIE_01_GY_KIDS"/>
    <s v="PK"/>
    <m/>
    <n v="16770"/>
    <n v="89000"/>
    <n v="62300"/>
    <n v="611"/>
    <s v="2013-02-05"/>
    <n v="605"/>
    <n v="53845000"/>
    <s v="2013-02-06"/>
    <n v="486"/>
    <n v="-5"/>
    <n v="43254000"/>
    <s v="2013-02-07"/>
    <n v="371"/>
    <n v="29743800"/>
    <n v="61.3"/>
    <n v="55.2"/>
    <n v="76.3"/>
    <n v="68.8"/>
    <n v="124"/>
    <n v="115"/>
    <n v="-1"/>
    <n v="-1"/>
    <n v="-62300"/>
    <n v="-0.2"/>
  </r>
  <r>
    <x v="7"/>
    <s v="ELSTHE1703BL"/>
    <s v="ELSTH703BL"/>
    <x v="6"/>
    <s v="ELSTHE1703"/>
    <s v="12FW ELSTINKO_HOOD_05_MIN"/>
    <s v="BL"/>
    <m/>
    <n v="17141"/>
    <n v="89000"/>
    <n v="62300"/>
    <n v="573"/>
    <s v="2013-02-14"/>
    <n v="568"/>
    <n v="50552000"/>
    <s v="2013-02-15"/>
    <n v="386"/>
    <n v="-2"/>
    <n v="34354000"/>
    <s v="2013-02-16"/>
    <n v="225"/>
    <n v="17088000"/>
    <n v="39.6"/>
    <n v="33.799999999999997"/>
    <n v="58.3"/>
    <n v="49.7"/>
    <n v="184"/>
    <n v="161"/>
    <n v="1"/>
    <n v="1"/>
    <n v="80100"/>
    <n v="0.2"/>
  </r>
  <r>
    <x v="7"/>
    <s v="ELSTHE1721BK"/>
    <s v="ELSTH721BK"/>
    <x v="6"/>
    <s v="ELSTHE1721"/>
    <s v="12FW ELSTINKO_HOOD_09_PNK_KIDS"/>
    <s v="BK"/>
    <m/>
    <n v="19444"/>
    <n v="89000"/>
    <n v="62300"/>
    <n v="615"/>
    <s v="2013-02-22"/>
    <n v="613"/>
    <n v="54557000"/>
    <s v="2013-02-23"/>
    <n v="313"/>
    <n v="1"/>
    <n v="27857000"/>
    <s v="2013-02-24"/>
    <n v="230"/>
    <n v="19304100"/>
    <n v="37.5"/>
    <n v="35.4"/>
    <n v="73.5"/>
    <n v="69.3"/>
    <n v="299"/>
    <n v="83"/>
    <n v="-1"/>
    <n v="-1"/>
    <n v="-62300"/>
    <n v="-0.2"/>
  </r>
  <r>
    <x v="7"/>
    <s v="ELSTHE1725GY"/>
    <s v="ELSTH725GY"/>
    <x v="6"/>
    <s v="ELSTHE1725"/>
    <s v="12FW ELSTINKO_HOOD_06_YE_KIDS"/>
    <s v="GY"/>
    <m/>
    <n v="15791"/>
    <n v="79000"/>
    <n v="55300"/>
    <n v="613"/>
    <s v="2013-03-18"/>
    <n v="609"/>
    <n v="48111000"/>
    <s v="2013-03-22"/>
    <n v="377"/>
    <n v="-1"/>
    <n v="29783000"/>
    <s v="2013-03-23"/>
    <n v="165"/>
    <n v="10807200"/>
    <n v="27.1"/>
    <n v="22.5"/>
    <n v="43.8"/>
    <n v="36.299999999999997"/>
    <n v="233"/>
    <n v="212"/>
    <n v="2"/>
    <n v="2"/>
    <n v="110600"/>
    <n v="0.3"/>
  </r>
  <r>
    <x v="7"/>
    <s v="ELSTHE1725MT"/>
    <s v="ELSTH725MT"/>
    <x v="6"/>
    <s v="ELSTHE1725"/>
    <s v="12FW ELSTINKO_HOOD_04_BL_KIDS"/>
    <s v="MT"/>
    <m/>
    <n v="15791"/>
    <n v="79000"/>
    <n v="55300"/>
    <n v="596"/>
    <s v="2013-03-18"/>
    <n v="594"/>
    <n v="46926000"/>
    <s v="2013-03-22"/>
    <n v="507"/>
    <n v="-4"/>
    <n v="40053000"/>
    <s v="2013-03-23"/>
    <n v="340"/>
    <n v="21764500"/>
    <n v="57.2"/>
    <n v="46.4"/>
    <n v="67.099999999999994"/>
    <n v="54.3"/>
    <n v="91"/>
    <n v="167"/>
    <n v="4"/>
    <n v="4"/>
    <n v="221200"/>
    <n v="0.7"/>
  </r>
  <r>
    <x v="7"/>
    <s v="ELSTHE1725PK"/>
    <s v="ELSTH725PK"/>
    <x v="6"/>
    <s v="ELSTHE1725"/>
    <s v="12FW ELSTINKO_HOOD_04_BL_KIDS"/>
    <s v="PK"/>
    <m/>
    <n v="15791"/>
    <n v="79000"/>
    <n v="55300"/>
    <n v="516"/>
    <s v="2013-03-21"/>
    <n v="505"/>
    <n v="39895000"/>
    <s v="2013-03-22"/>
    <n v="498"/>
    <n v="3"/>
    <n v="39342000"/>
    <s v="2013-03-23"/>
    <n v="415"/>
    <n v="26062100"/>
    <n v="82.2"/>
    <n v="65.3"/>
    <n v="83.3"/>
    <n v="66.2"/>
    <n v="4"/>
    <n v="83"/>
    <n v="2"/>
    <n v="2"/>
    <n v="110600"/>
    <n v="0.4"/>
  </r>
  <r>
    <x v="7"/>
    <s v="ELSTHE1726NY"/>
    <s v="ELSTH726NY"/>
    <x v="6"/>
    <s v="ELSTHE1726"/>
    <s v="13SS_ELSTINKO_HOOD_01_PK"/>
    <s v="NY"/>
    <m/>
    <n v="15681"/>
    <n v="79000"/>
    <n v="55300"/>
    <n v="814"/>
    <s v="2013-03-08"/>
    <n v="805"/>
    <n v="63595000"/>
    <s v="2013-03-08"/>
    <n v="454"/>
    <n v="-11"/>
    <n v="35866000"/>
    <s v="2013-03-09"/>
    <n v="240"/>
    <n v="15073200"/>
    <n v="29.8"/>
    <n v="23.7"/>
    <n v="52.9"/>
    <n v="42"/>
    <n v="362"/>
    <n v="214"/>
    <n v="2"/>
    <n v="2"/>
    <n v="110600"/>
    <n v="0.2"/>
  </r>
  <r>
    <x v="7"/>
    <s v="ELSTHE1726RE"/>
    <s v="ELSTH726RE"/>
    <x v="6"/>
    <s v="ELSTHE1726"/>
    <s v="13SS_ELSTINKO_HOOD_02_LPK"/>
    <s v="RE"/>
    <m/>
    <n v="15681"/>
    <n v="79000"/>
    <n v="55300"/>
    <n v="801"/>
    <s v="2013-03-08"/>
    <n v="801"/>
    <n v="63279000"/>
    <s v="2013-03-08"/>
    <n v="598"/>
    <n v="-2"/>
    <n v="47242000"/>
    <s v="2013-03-09"/>
    <n v="416"/>
    <n v="26360800"/>
    <n v="51.9"/>
    <n v="41.7"/>
    <n v="69.599999999999994"/>
    <n v="55.8"/>
    <n v="205"/>
    <n v="182"/>
    <n v="4"/>
    <n v="4"/>
    <n v="221200"/>
    <n v="0.5"/>
  </r>
  <r>
    <x v="7"/>
    <s v="ELSTHE1726YE"/>
    <s v="ELSTH726YE"/>
    <x v="6"/>
    <s v="ELSTHE1726"/>
    <s v="13SS_ELSTINKO_HOOD_03_BL"/>
    <s v="YE"/>
    <m/>
    <n v="15681"/>
    <n v="79000"/>
    <n v="55300"/>
    <n v="799"/>
    <s v="2013-03-08"/>
    <n v="797"/>
    <n v="62963000"/>
    <s v="2013-03-08"/>
    <n v="568"/>
    <n v="4"/>
    <n v="44872000"/>
    <s v="2013-03-09"/>
    <n v="370"/>
    <n v="26188500"/>
    <n v="46.4"/>
    <n v="41.6"/>
    <n v="65.099999999999994"/>
    <n v="58.4"/>
    <n v="225"/>
    <n v="198"/>
    <n v="4"/>
    <n v="4"/>
    <n v="221200"/>
    <n v="0.5"/>
  </r>
  <r>
    <x v="7"/>
    <s v="ELSTHE1727BK"/>
    <s v="ELSTH727BK"/>
    <x v="6"/>
    <s v="ELSTHE1727"/>
    <s v="12FW_ELSTINKO_HOODZIP_05_BK"/>
    <s v="BK"/>
    <m/>
    <n v="15747"/>
    <n v="79000"/>
    <n v="55300"/>
    <n v="792"/>
    <s v="2013-03-08"/>
    <n v="794"/>
    <n v="62726000"/>
    <s v="2013-03-08"/>
    <n v="491"/>
    <n v="2"/>
    <n v="38789000"/>
    <s v="2013-03-09"/>
    <n v="419"/>
    <n v="29783000"/>
    <n v="52.8"/>
    <n v="47.5"/>
    <n v="85.3"/>
    <n v="76.8"/>
    <n v="301"/>
    <n v="72"/>
    <n v="12"/>
    <n v="12"/>
    <n v="663600"/>
    <n v="1.5"/>
  </r>
  <r>
    <x v="7"/>
    <s v="ELSTHE5806LI"/>
    <s v="ELSTH806LI"/>
    <x v="3"/>
    <s v="ELSTHE5806"/>
    <s v="12FW_ELSTINKO_HOODZIP_05_BK_KIDS"/>
    <s v="LI"/>
    <m/>
    <n v="17903"/>
    <n v="89000"/>
    <n v="89000"/>
    <n v="840"/>
    <s v="2013-08-06"/>
    <n v="835"/>
    <n v="74315000"/>
    <s v="2013-09-04"/>
    <n v="834"/>
    <m/>
    <n v="74226000"/>
    <s v="2013-09-06"/>
    <n v="195"/>
    <n v="17289804"/>
    <n v="23.4"/>
    <n v="23.3"/>
    <n v="23.4"/>
    <n v="23.3"/>
    <n v="1"/>
    <n v="639"/>
    <n v="8"/>
    <n v="8"/>
    <n v="712000"/>
    <n v="1"/>
  </r>
  <r>
    <x v="7"/>
    <s v="ELSTHE5806MT"/>
    <s v="ELSTH806MT"/>
    <x v="3"/>
    <s v="ELSTHE5806"/>
    <s v="13SS_ELSTINKO_HOOD_07_MT_KIDS"/>
    <s v="MT"/>
    <m/>
    <n v="17903"/>
    <n v="89000"/>
    <n v="89000"/>
    <n v="828"/>
    <s v="2013-08-06"/>
    <n v="824"/>
    <n v="73336000"/>
    <s v="2013-09-04"/>
    <n v="824"/>
    <m/>
    <n v="73336000"/>
    <s v="2013-09-06"/>
    <n v="498"/>
    <n v="44144000"/>
    <n v="60.4"/>
    <n v="60.2"/>
    <n v="60.4"/>
    <n v="60.2"/>
    <m/>
    <n v="326"/>
    <n v="13"/>
    <n v="13"/>
    <n v="1157000"/>
    <n v="1.6"/>
  </r>
  <r>
    <x v="7"/>
    <s v="ELSTHE5813NY"/>
    <s v="ELSTH813NY"/>
    <x v="3"/>
    <s v="ELSTHE5813"/>
    <s v="13SS_ELSTINKO_HOOD_07_MT_KIDS"/>
    <s v="NY"/>
    <m/>
    <n v="24200"/>
    <n v="99000"/>
    <n v="99000"/>
    <n v="1000"/>
    <s v="2013-08-28"/>
    <n v="989"/>
    <n v="97911000"/>
    <s v="2013-09-05"/>
    <n v="938"/>
    <n v="-1"/>
    <n v="92862000"/>
    <s v="2013-09-06"/>
    <n v="129"/>
    <n v="12721500"/>
    <n v="13"/>
    <n v="13"/>
    <n v="13.8"/>
    <n v="13.7"/>
    <n v="52"/>
    <n v="809"/>
    <n v="3"/>
    <n v="3"/>
    <n v="297000"/>
    <n v="0.3"/>
  </r>
  <r>
    <x v="7"/>
    <s v="ELSTHE5814BK"/>
    <s v="ELSTH814BK"/>
    <x v="3"/>
    <s v="ELSTHE5814"/>
    <s v="13SS_ELSTINKO_HOOD_07_MT_KIDS"/>
    <s v="BK"/>
    <m/>
    <n v="19316"/>
    <n v="89000"/>
    <n v="89000"/>
    <n v="1466"/>
    <s v="2013-09-23"/>
    <n v="1465"/>
    <n v="130385000"/>
    <s v="2013-09-25"/>
    <n v="1053"/>
    <n v="2"/>
    <n v="93717000"/>
    <s v="2013-09-28"/>
    <n v="92"/>
    <n v="8188000"/>
    <n v="6.3"/>
    <n v="6.3"/>
    <n v="8.6999999999999993"/>
    <n v="8.6999999999999993"/>
    <n v="410"/>
    <n v="961"/>
    <n v="5"/>
    <n v="5"/>
    <n v="445000"/>
    <n v="0.3"/>
  </r>
  <r>
    <x v="7"/>
    <s v="ELSTHE5815BW"/>
    <s v="ELSTH815BW"/>
    <x v="3"/>
    <s v="ELSTHE5815"/>
    <s v="13SS_ELSTINKO_HOOD_06_YE_KIDS"/>
    <s v="BW"/>
    <m/>
    <n v="17094"/>
    <n v="89000"/>
    <n v="89000"/>
    <n v="1387"/>
    <s v="2013-09-10"/>
    <n v="1384"/>
    <n v="123176000"/>
    <s v="2013-09-12"/>
    <n v="1358"/>
    <n v="3"/>
    <n v="120862000"/>
    <s v="2013-09-13"/>
    <n v="544"/>
    <n v="48137608"/>
    <n v="39.299999999999997"/>
    <n v="39.1"/>
    <n v="40.1"/>
    <n v="39.799999999999997"/>
    <n v="23"/>
    <n v="814"/>
    <n v="17"/>
    <n v="17"/>
    <n v="1513000"/>
    <n v="1.2"/>
  </r>
  <r>
    <x v="7"/>
    <s v="ELSTHE5818NY"/>
    <s v="ELSTH818NY"/>
    <x v="3"/>
    <s v="ELSTHE5818"/>
    <s v="13SS_ELSTINKO_HOOD_06_YE_KIDS"/>
    <s v="NY"/>
    <m/>
    <n v="17881"/>
    <n v="89000"/>
    <n v="89000"/>
    <n v="1551"/>
    <s v="2013-09-10"/>
    <n v="1549"/>
    <n v="137861000"/>
    <s v="2013-09-10"/>
    <n v="1410"/>
    <n v="3"/>
    <n v="125490000"/>
    <s v="2013-09-11"/>
    <n v="426"/>
    <n v="37671564"/>
    <n v="27.5"/>
    <n v="27.3"/>
    <n v="30.2"/>
    <n v="30"/>
    <n v="136"/>
    <n v="984"/>
    <n v="11"/>
    <n v="11"/>
    <n v="979000"/>
    <n v="0.7"/>
  </r>
  <r>
    <x v="7"/>
    <s v="ELSTLD3002BK"/>
    <s v="ELSTL002BK"/>
    <x v="0"/>
    <s v="ELSTLD3002"/>
    <s v="13SS_ELSTINKO_HOOD_06_YE_KIDS"/>
    <s v="BK"/>
    <m/>
    <n v="17097"/>
    <n v="79000"/>
    <n v="55300"/>
    <n v="1495"/>
    <s v="2012-08-07"/>
    <n v="1477"/>
    <n v="116683000"/>
    <s v="2012-08-23"/>
    <n v="1465"/>
    <n v="5"/>
    <n v="115735000"/>
    <s v="2012-08-25"/>
    <n v="1023"/>
    <n v="69834400"/>
    <n v="69.3"/>
    <n v="59.8"/>
    <n v="69.8"/>
    <n v="60.3"/>
    <n v="7"/>
    <n v="442"/>
    <n v="13"/>
    <n v="13"/>
    <n v="687300"/>
    <n v="0.9"/>
  </r>
  <r>
    <x v="7"/>
    <s v="ELSTLD3002PP"/>
    <s v="ELSTL002PP"/>
    <x v="0"/>
    <s v="ELSTLD3002"/>
    <s v="13SS_ELSTINKO_HOOD_05_BK_KIDS"/>
    <s v="PP"/>
    <m/>
    <n v="17097"/>
    <n v="79000"/>
    <n v="55300"/>
    <n v="1489"/>
    <s v="2012-08-07"/>
    <n v="1482"/>
    <n v="117078000"/>
    <s v="2012-08-23"/>
    <n v="1413"/>
    <n v="-2"/>
    <n v="111627000"/>
    <s v="2012-08-25"/>
    <n v="762"/>
    <n v="53777400"/>
    <n v="51.4"/>
    <n v="45.9"/>
    <n v="53.9"/>
    <n v="48.2"/>
    <n v="71"/>
    <n v="651"/>
    <n v="10"/>
    <n v="10"/>
    <n v="474000"/>
    <n v="0.7"/>
  </r>
  <r>
    <x v="7"/>
    <s v="ELSTLD3007YE"/>
    <s v="ELSTL007YE"/>
    <x v="0"/>
    <s v="ELSTLD3007"/>
    <s v="13FW-ELSTINKO-HOOD-06-LM"/>
    <s v="YE"/>
    <m/>
    <n v="16067"/>
    <n v="79000"/>
    <n v="55300"/>
    <n v="1516"/>
    <s v="2012-07-24"/>
    <n v="1501"/>
    <n v="118579000"/>
    <s v="2012-07-30"/>
    <n v="1417"/>
    <n v="16"/>
    <n v="111943000"/>
    <s v="2012-08-24"/>
    <n v="797"/>
    <n v="56627150"/>
    <n v="53.1"/>
    <n v="47.8"/>
    <n v="56.2"/>
    <n v="50.6"/>
    <n v="68"/>
    <n v="620"/>
    <n v="12"/>
    <n v="12"/>
    <n v="632000"/>
    <n v="0.8"/>
  </r>
  <r>
    <x v="7"/>
    <s v="ELSTLD3008RE"/>
    <s v="ELSTL008RE"/>
    <x v="0"/>
    <s v="ELSTLD3008"/>
    <s v="13FW-ELSTINKO-HOOD-06-LM"/>
    <s v="RE"/>
    <m/>
    <n v="15971"/>
    <n v="79000"/>
    <n v="55300"/>
    <n v="1459"/>
    <s v="2012-07-24"/>
    <n v="1445"/>
    <n v="114155000"/>
    <s v="2012-07-30"/>
    <n v="1427"/>
    <n v="8"/>
    <n v="112733000"/>
    <s v="2012-08-24"/>
    <n v="973"/>
    <n v="62791800"/>
    <n v="67.3"/>
    <n v="55"/>
    <n v="68.2"/>
    <n v="55.7"/>
    <n v="10"/>
    <n v="454"/>
    <n v="10"/>
    <n v="10"/>
    <n v="489800"/>
    <n v="0.7"/>
  </r>
  <r>
    <x v="7"/>
    <s v="ELSTLD3124YE"/>
    <s v="ELSTL124YE"/>
    <x v="0"/>
    <s v="ELSTLD3124"/>
    <s v="13FW-ELSTINKO-HOOD-03-PK"/>
    <s v="YE"/>
    <m/>
    <n v="15524"/>
    <n v="79000"/>
    <n v="55300"/>
    <n v="802"/>
    <s v="2012-08-30"/>
    <n v="783"/>
    <n v="61857000"/>
    <s v="2012-08-31"/>
    <n v="610"/>
    <n v="160"/>
    <n v="48190000"/>
    <s v="2012-09-01"/>
    <n v="356"/>
    <n v="24942980"/>
    <n v="45.5"/>
    <n v="40.299999999999997"/>
    <n v="58.4"/>
    <n v="51.8"/>
    <n v="13"/>
    <n v="254"/>
    <n v="-1"/>
    <n v="-1"/>
    <n v="-55300"/>
    <n v="-0.1"/>
  </r>
  <r>
    <x v="7"/>
    <s v="ELSTLD3126GY"/>
    <s v="ELSTL126GY"/>
    <x v="0"/>
    <s v="ELSTLD3126"/>
    <s v="13FW-ELSTINKO-HOOD-04-NV"/>
    <s v="GY"/>
    <m/>
    <n v="16193"/>
    <n v="89000"/>
    <n v="62300"/>
    <n v="1507"/>
    <s v="2012-08-30"/>
    <n v="789"/>
    <n v="70221000"/>
    <s v="2012-08-31"/>
    <n v="732"/>
    <n v="56"/>
    <n v="65148000"/>
    <s v="2012-09-01"/>
    <n v="678"/>
    <n v="58434100"/>
    <n v="85.9"/>
    <n v="83.2"/>
    <n v="92.6"/>
    <n v="89.7"/>
    <n v="1"/>
    <n v="54"/>
    <n v="2"/>
    <n v="2"/>
    <n v="124600"/>
    <n v="0.3"/>
  </r>
  <r>
    <x v="7"/>
    <s v="ELSTLD3127BW"/>
    <s v="ELSTL127BW"/>
    <x v="0"/>
    <s v="ELSTLD3127"/>
    <s v="13FW_ELSTINKO_"/>
    <s v="BW"/>
    <m/>
    <n v="21783"/>
    <n v="89000"/>
    <n v="62300"/>
    <n v="1023"/>
    <s v="2012-08-16"/>
    <n v="1008"/>
    <n v="89712000"/>
    <s v="2012-08-23"/>
    <n v="877"/>
    <n v="130"/>
    <n v="78053000"/>
    <s v="2012-08-24"/>
    <n v="565"/>
    <n v="43782170"/>
    <n v="56.1"/>
    <n v="48.8"/>
    <n v="64.400000000000006"/>
    <n v="56.1"/>
    <n v="1"/>
    <n v="312"/>
    <n v="12"/>
    <n v="12"/>
    <n v="623000"/>
    <n v="1.2"/>
  </r>
  <r>
    <x v="7"/>
    <s v="ELSTLD3127MT"/>
    <s v="ELSTL127MT"/>
    <x v="0"/>
    <s v="ELSTLD3127"/>
    <s v="HOOD-07-LEO"/>
    <s v="MT"/>
    <m/>
    <n v="21783"/>
    <n v="89000"/>
    <n v="62300"/>
    <n v="1433"/>
    <s v="2012-08-16"/>
    <n v="1428"/>
    <n v="127092000"/>
    <s v="2012-08-23"/>
    <n v="1410"/>
    <n v="18"/>
    <n v="125490000"/>
    <s v="2012-08-24"/>
    <n v="1345"/>
    <n v="118106990"/>
    <n v="94.2"/>
    <n v="92.9"/>
    <n v="95.4"/>
    <n v="94.1"/>
    <m/>
    <n v="65"/>
    <n v="5"/>
    <n v="5"/>
    <n v="222500"/>
    <n v="0.4"/>
  </r>
  <r>
    <x v="7"/>
    <s v="ELSTLD3139PK"/>
    <s v="ELSTL139PK"/>
    <x v="0"/>
    <s v="ELSTLD3139"/>
    <s v="13FW_ELSTINKO_"/>
    <s v="PK"/>
    <m/>
    <n v="26403"/>
    <n v="89000"/>
    <n v="62300"/>
    <n v="1115"/>
    <s v="2012-09-13"/>
    <n v="1126"/>
    <n v="100214000"/>
    <s v="2012-09-13"/>
    <n v="1059"/>
    <n v="17"/>
    <n v="94251000"/>
    <s v="2012-09-14"/>
    <n v="849"/>
    <n v="71297670"/>
    <n v="75.400000000000006"/>
    <n v="71.099999999999994"/>
    <n v="80.2"/>
    <n v="75.599999999999994"/>
    <n v="50"/>
    <n v="210"/>
    <n v="4"/>
    <n v="4"/>
    <n v="249200"/>
    <n v="0.4"/>
  </r>
  <r>
    <x v="7"/>
    <s v="ELSTLE1206RE"/>
    <s v="ELSTL206RE"/>
    <x v="6"/>
    <s v="ELSTLE1206"/>
    <s v="MTM_06-NY"/>
    <s v="RE"/>
    <m/>
    <n v="18675"/>
    <n v="89000"/>
    <n v="62300"/>
    <n v="817"/>
    <s v="2013-02-14"/>
    <n v="781"/>
    <n v="69509000"/>
    <s v="2013-02-15"/>
    <n v="295"/>
    <n v="2"/>
    <n v="26255000"/>
    <s v="2013-02-17"/>
    <n v="181"/>
    <n v="15236800"/>
    <n v="23.2"/>
    <n v="21.9"/>
    <n v="61.4"/>
    <n v="58"/>
    <n v="484"/>
    <n v="114"/>
    <m/>
    <m/>
    <m/>
    <m/>
  </r>
  <r>
    <x v="7"/>
    <s v="ELSTLE1207PK"/>
    <s v="ELSTL207PK"/>
    <x v="6"/>
    <s v="ELSTLE1207"/>
    <s v="13FW-ELSTINKO-MTM-02-BD"/>
    <s v="PK"/>
    <m/>
    <n v="18573"/>
    <n v="89000"/>
    <n v="62300"/>
    <n v="823"/>
    <s v="2013-02-20"/>
    <n v="818"/>
    <n v="72802000"/>
    <s v="2013-02-20"/>
    <n v="260"/>
    <n v="-1"/>
    <n v="23140000"/>
    <s v="2013-02-23"/>
    <n v="138"/>
    <n v="10528700"/>
    <n v="16.899999999999999"/>
    <n v="14.5"/>
    <n v="53.1"/>
    <n v="45.5"/>
    <n v="559"/>
    <n v="122"/>
    <n v="1"/>
    <n v="1"/>
    <n v="62300"/>
    <n v="0.1"/>
  </r>
  <r>
    <x v="7"/>
    <s v="ELSTLE1208OR"/>
    <s v="ELSTL208OR"/>
    <x v="6"/>
    <s v="ELSTLE1208"/>
    <s v="13FW-ELSTINKO-HOOD-06-LM_KIDS"/>
    <s v="OR"/>
    <m/>
    <n v="18077"/>
    <n v="89000"/>
    <n v="62300"/>
    <n v="813"/>
    <s v="2013-02-14"/>
    <n v="810"/>
    <n v="72090000"/>
    <s v="2013-02-15"/>
    <n v="303"/>
    <n v="9"/>
    <n v="26967000"/>
    <s v="2013-02-17"/>
    <n v="156"/>
    <n v="12161570"/>
    <n v="19.3"/>
    <n v="16.899999999999999"/>
    <n v="51.5"/>
    <n v="45.1"/>
    <n v="498"/>
    <n v="147"/>
    <n v="1"/>
    <n v="1"/>
    <n v="62300"/>
    <n v="0.1"/>
  </r>
  <r>
    <x v="7"/>
    <s v="ELSTLE2209WH"/>
    <s v="ELSTL209WH"/>
    <x v="4"/>
    <s v="ELSTLE2209"/>
    <s v="MTM_06-NY_KIDS"/>
    <s v="WH"/>
    <m/>
    <n v="14324"/>
    <n v="69000"/>
    <n v="48300"/>
    <n v="614"/>
    <s v="2013-04-08"/>
    <n v="611"/>
    <n v="42159000"/>
    <s v="2013-04-09"/>
    <n v="131"/>
    <n v="-1"/>
    <n v="9039000"/>
    <s v="2013-04-10"/>
    <n v="131"/>
    <n v="9004500"/>
    <n v="21.4"/>
    <n v="21.4"/>
    <n v="100"/>
    <n v="99.6"/>
    <n v="481"/>
    <m/>
    <m/>
    <m/>
    <m/>
    <m/>
  </r>
  <r>
    <x v="7"/>
    <s v="ELSTLE2210BK"/>
    <s v="ELSTL210BK"/>
    <x v="4"/>
    <s v="ELSTLE2210"/>
    <s v="12SS MTM_02_BK"/>
    <s v="BK"/>
    <m/>
    <n v="14945"/>
    <n v="69000"/>
    <n v="48300"/>
    <n v="822"/>
    <s v="2013-03-21"/>
    <n v="818"/>
    <n v="56442000"/>
    <s v="2013-03-21"/>
    <n v="330"/>
    <n v="8"/>
    <n v="22770000"/>
    <s v="2013-03-22"/>
    <n v="330"/>
    <n v="22563000"/>
    <n v="40.299999999999997"/>
    <n v="40"/>
    <n v="100"/>
    <n v="99.1"/>
    <n v="480"/>
    <m/>
    <m/>
    <m/>
    <m/>
    <m/>
  </r>
  <r>
    <x v="7"/>
    <s v="ELSTLE2210RE"/>
    <s v="ELSTL210RE"/>
    <x v="4"/>
    <s v="ELSTLE2210"/>
    <s v="12SS MTM_02_BK"/>
    <s v="RE"/>
    <m/>
    <n v="14945"/>
    <n v="69000"/>
    <n v="48300"/>
    <n v="829"/>
    <s v="2013-03-21"/>
    <n v="826"/>
    <n v="56994000"/>
    <s v="2013-03-21"/>
    <n v="264"/>
    <n v="1"/>
    <n v="18216000"/>
    <s v="2013-03-22"/>
    <n v="263"/>
    <n v="18009000"/>
    <n v="31.8"/>
    <n v="31.6"/>
    <n v="99.6"/>
    <n v="98.9"/>
    <n v="561"/>
    <n v="1"/>
    <m/>
    <m/>
    <m/>
    <m/>
  </r>
  <r>
    <x v="7"/>
    <s v="ELSTLE2211WH"/>
    <s v="ELSTL211WH"/>
    <x v="4"/>
    <s v="ELSTLE2211"/>
    <s v="MTM_03_YL"/>
    <s v="WH"/>
    <m/>
    <n v="16150"/>
    <n v="69000"/>
    <n v="48300"/>
    <n v="801"/>
    <s v="2013-04-01"/>
    <n v="145"/>
    <n v="10005000"/>
    <s v="2013-04-02"/>
    <n v="122"/>
    <n v="-1"/>
    <n v="8418000"/>
    <s v="2013-04-03"/>
    <n v="122"/>
    <n v="8349000"/>
    <n v="84.1"/>
    <n v="83.4"/>
    <n v="100"/>
    <n v="99.2"/>
    <n v="24"/>
    <m/>
    <m/>
    <m/>
    <m/>
    <m/>
  </r>
  <r>
    <x v="7"/>
    <s v="ELSTLE2212GR"/>
    <s v="ELSTL212GR"/>
    <x v="4"/>
    <s v="ELSTLE2212"/>
    <s v="MTM_04_RD"/>
    <s v="GR"/>
    <m/>
    <n v="13608"/>
    <n v="69000"/>
    <n v="48300"/>
    <n v="814"/>
    <s v="2013-03-26"/>
    <n v="784"/>
    <n v="54096000"/>
    <s v="2013-03-26"/>
    <n v="367"/>
    <n v="3"/>
    <n v="25323000"/>
    <s v="2013-03-27"/>
    <n v="366"/>
    <n v="25116000"/>
    <n v="46.7"/>
    <n v="46.4"/>
    <n v="99.7"/>
    <n v="99.2"/>
    <n v="414"/>
    <n v="1"/>
    <m/>
    <m/>
    <m/>
    <m/>
  </r>
  <r>
    <x v="7"/>
    <s v="ELSTLE2213BK"/>
    <s v="ELSTL213BK"/>
    <x v="4"/>
    <s v="ELSTLE2213"/>
    <s v="12FW ELSTINKO_MTM_02_YE"/>
    <s v="BK"/>
    <m/>
    <n v="13357"/>
    <n v="69000"/>
    <n v="48300"/>
    <n v="816"/>
    <s v="2013-03-21"/>
    <n v="813"/>
    <n v="56097000"/>
    <s v="2013-03-21"/>
    <n v="689"/>
    <n v="3"/>
    <n v="47541000"/>
    <s v="2013-03-22"/>
    <n v="688"/>
    <n v="47092500"/>
    <n v="84.6"/>
    <n v="83.9"/>
    <n v="99.9"/>
    <n v="99.1"/>
    <n v="121"/>
    <n v="1"/>
    <m/>
    <m/>
    <m/>
    <m/>
  </r>
  <r>
    <x v="7"/>
    <s v="ELSTLE2214GY"/>
    <s v="ELSTL214GY"/>
    <x v="4"/>
    <s v="ELSTLE2214"/>
    <s v="12FW ELSTINKO_MTM_02_D.GY"/>
    <s v="GY"/>
    <m/>
    <n v="13377"/>
    <n v="69000"/>
    <n v="48300"/>
    <n v="822"/>
    <s v="2013-03-21"/>
    <n v="806"/>
    <n v="55614000"/>
    <s v="2013-03-21"/>
    <n v="551"/>
    <n v="13"/>
    <n v="38019000"/>
    <s v="2013-03-22"/>
    <n v="547"/>
    <n v="37605000"/>
    <n v="67.900000000000006"/>
    <n v="67.599999999999994"/>
    <n v="99.3"/>
    <n v="98.9"/>
    <n v="242"/>
    <n v="4"/>
    <m/>
    <m/>
    <m/>
    <m/>
  </r>
  <r>
    <x v="7"/>
    <s v="ELSTLE2215NY"/>
    <s v="ELSTL215NY"/>
    <x v="4"/>
    <s v="ELSTLE2215"/>
    <s v="12SS ELSTINKO_MTM_03_BR"/>
    <s v="NY"/>
    <m/>
    <n v="14395"/>
    <n v="69000"/>
    <n v="48300"/>
    <n v="819"/>
    <s v="2013-04-26"/>
    <n v="813"/>
    <n v="56097000"/>
    <s v="2013-04-27"/>
    <n v="302"/>
    <n v="-1"/>
    <n v="20838000"/>
    <s v="2013-04-28"/>
    <n v="301"/>
    <n v="20775900"/>
    <n v="37"/>
    <n v="37"/>
    <n v="99.7"/>
    <n v="99.7"/>
    <n v="512"/>
    <n v="1"/>
    <n v="-2"/>
    <n v="-2"/>
    <n v="-96600"/>
    <n v="-0.2"/>
  </r>
  <r>
    <x v="7"/>
    <s v="ELSTLE2216BL"/>
    <s v="ELSTL216BL"/>
    <x v="4"/>
    <s v="ELSTLE2216"/>
    <s v="12SS ELSTINKO_MTM_03_BR"/>
    <s v="BL"/>
    <m/>
    <n v="13608"/>
    <n v="69000"/>
    <n v="48300"/>
    <n v="824"/>
    <s v="2013-03-26"/>
    <n v="819"/>
    <n v="56511000"/>
    <s v="2013-03-26"/>
    <n v="654"/>
    <n v="2"/>
    <n v="45126000"/>
    <s v="2013-03-27"/>
    <n v="653"/>
    <n v="44899469"/>
    <n v="79.7"/>
    <n v="79.5"/>
    <n v="99.8"/>
    <n v="99.5"/>
    <n v="163"/>
    <n v="1"/>
    <m/>
    <m/>
    <m/>
    <m/>
  </r>
  <r>
    <x v="7"/>
    <s v="ELSTLE2217BK"/>
    <s v="ELSTL217BK"/>
    <x v="4"/>
    <s v="ELSTLE2217"/>
    <s v="12SS ELSTINKO_MTM_04_LPK"/>
    <s v="BK"/>
    <m/>
    <n v="13303"/>
    <n v="69000"/>
    <n v="48300"/>
    <n v="809"/>
    <s v="2013-03-21"/>
    <n v="764"/>
    <n v="52716000"/>
    <s v="2013-03-21"/>
    <n v="479"/>
    <n v="-2"/>
    <n v="33051000"/>
    <s v="2013-03-22"/>
    <n v="480"/>
    <n v="32913000"/>
    <n v="62.8"/>
    <n v="62.4"/>
    <n v="100.2"/>
    <n v="99.6"/>
    <n v="287"/>
    <n v="-1"/>
    <m/>
    <m/>
    <m/>
    <m/>
  </r>
  <r>
    <x v="7"/>
    <s v="ELSTLE2218PK"/>
    <s v="ELSTL218PK"/>
    <x v="4"/>
    <s v="ELSTLE2218"/>
    <s v="12SS MTM_02_BK_KIDS"/>
    <s v="PK"/>
    <m/>
    <n v="13608"/>
    <n v="69000"/>
    <n v="48300"/>
    <n v="803"/>
    <s v="2013-03-26"/>
    <n v="800"/>
    <n v="55200000"/>
    <s v="2013-03-26"/>
    <n v="499"/>
    <m/>
    <n v="34431000"/>
    <s v="2013-03-27"/>
    <n v="498"/>
    <n v="34258500"/>
    <n v="62.3"/>
    <n v="62.1"/>
    <n v="99.8"/>
    <n v="99.5"/>
    <n v="301"/>
    <n v="1"/>
    <m/>
    <m/>
    <m/>
    <m/>
  </r>
  <r>
    <x v="7"/>
    <s v="ELSTLE1222BW"/>
    <s v="ELSTL222BW"/>
    <x v="6"/>
    <s v="ELSTLE1222"/>
    <s v="13FW-ELSTINKO-HOOD-06-LM_KIDS"/>
    <s v="BW"/>
    <m/>
    <n v="22057"/>
    <n v="99000"/>
    <n v="69300"/>
    <n v="484"/>
    <s v="2013-02-20"/>
    <n v="478"/>
    <n v="47322000"/>
    <s v="2013-02-20"/>
    <n v="389"/>
    <n v="-1"/>
    <n v="38511000"/>
    <s v="2013-02-21"/>
    <n v="313"/>
    <n v="29367916"/>
    <n v="65.5"/>
    <n v="62.1"/>
    <n v="80.5"/>
    <n v="76.3"/>
    <n v="90"/>
    <n v="76"/>
    <n v="4"/>
    <n v="4"/>
    <n v="277200"/>
    <n v="0.8"/>
  </r>
  <r>
    <x v="7"/>
    <s v="ELSTLE1223BK"/>
    <s v="ELSTL223BK"/>
    <x v="6"/>
    <s v="ELSTLE1223"/>
    <s v="13FW-ELSTINKO-HOOD-04-NV"/>
    <s v="BK"/>
    <m/>
    <n v="21862"/>
    <n v="99000"/>
    <n v="69300"/>
    <n v="508"/>
    <s v="2013-02-20"/>
    <n v="493"/>
    <n v="48807000"/>
    <s v="2013-02-20"/>
    <n v="232"/>
    <n v="-1"/>
    <n v="22968000"/>
    <s v="2013-02-23"/>
    <n v="157"/>
    <n v="14632200"/>
    <n v="31.8"/>
    <n v="30"/>
    <n v="67.7"/>
    <n v="63.7"/>
    <n v="262"/>
    <n v="75"/>
    <n v="3"/>
    <n v="3"/>
    <n v="207900"/>
    <n v="0.6"/>
  </r>
  <r>
    <x v="7"/>
    <s v="ELSTLE2224BW"/>
    <s v="ELSTL224BW"/>
    <x v="4"/>
    <s v="ELSTLE2224"/>
    <s v="12SS MTM_02_BK_KIDS"/>
    <s v="BW"/>
    <m/>
    <n v="13462"/>
    <n v="69000"/>
    <n v="48300"/>
    <n v="820"/>
    <s v="2013-03-21"/>
    <n v="817"/>
    <n v="56373000"/>
    <s v="2013-03-21"/>
    <n v="278"/>
    <n v="1"/>
    <n v="19182000"/>
    <s v="2013-03-22"/>
    <n v="276"/>
    <n v="18940500"/>
    <n v="33.799999999999997"/>
    <n v="33.6"/>
    <n v="99.3"/>
    <n v="98.7"/>
    <n v="538"/>
    <n v="2"/>
    <m/>
    <m/>
    <m/>
    <m/>
  </r>
  <r>
    <x v="7"/>
    <s v="ELSTLE2230BL"/>
    <s v="ELSTL230BL"/>
    <x v="4"/>
    <s v="ELSTLE2230"/>
    <s v="MTM_03_YL_KIDS"/>
    <s v="BL"/>
    <m/>
    <n v="10500"/>
    <n v="69000"/>
    <n v="48300"/>
    <n v="800"/>
    <s v="2013-02-28"/>
    <n v="797"/>
    <n v="54993000"/>
    <s v="2013-03-08"/>
    <n v="297"/>
    <n v="1"/>
    <n v="20493000"/>
    <s v="2013-03-09"/>
    <n v="295"/>
    <n v="20148000"/>
    <n v="37"/>
    <n v="36.6"/>
    <n v="99.3"/>
    <n v="98.3"/>
    <n v="499"/>
    <n v="2"/>
    <m/>
    <m/>
    <m/>
    <m/>
  </r>
  <r>
    <x v="7"/>
    <s v="ELSTLE2260LI"/>
    <s v="ELSTL260LI"/>
    <x v="4"/>
    <s v="ELSTLE2260"/>
    <s v="12SS ELSTINKO_MTM_03_BR_KIDS"/>
    <s v="LI"/>
    <m/>
    <n v="10500"/>
    <n v="53000"/>
    <n v="37100"/>
    <n v="500"/>
    <s v="2013-03-29"/>
    <n v="498"/>
    <n v="26394000"/>
    <s v="2013-03-29"/>
    <n v="83"/>
    <m/>
    <n v="4399000"/>
    <s v="2013-03-30"/>
    <n v="83"/>
    <n v="4372500"/>
    <n v="16.7"/>
    <n v="16.600000000000001"/>
    <n v="100"/>
    <n v="99.4"/>
    <n v="415"/>
    <m/>
    <m/>
    <m/>
    <m/>
    <m/>
  </r>
  <r>
    <x v="7"/>
    <s v="ELSTLE2260PK"/>
    <s v="ELSTL260PK"/>
    <x v="4"/>
    <s v="ELSTLE2260"/>
    <s v="12SS ELSTINKO_MTM_03_BR_KIDS"/>
    <s v="PK"/>
    <m/>
    <n v="10500"/>
    <n v="53000"/>
    <n v="37100"/>
    <n v="506"/>
    <s v="2013-03-29"/>
    <n v="503"/>
    <n v="26659000"/>
    <s v="2013-03-29"/>
    <n v="152"/>
    <n v="2"/>
    <n v="8056000"/>
    <s v="2013-03-30"/>
    <n v="152"/>
    <n v="7976500"/>
    <n v="30.2"/>
    <n v="29.9"/>
    <n v="100"/>
    <n v="99"/>
    <n v="349"/>
    <m/>
    <m/>
    <m/>
    <m/>
    <m/>
  </r>
  <r>
    <x v="7"/>
    <s v="ELSTLE5305KH"/>
    <s v="ELSTL305KH"/>
    <x v="3"/>
    <s v="ELSTLE5305"/>
    <s v="13SS_ELSTINKO_RAGLAN_03_WT"/>
    <s v="KH"/>
    <m/>
    <n v="17325"/>
    <n v="79000"/>
    <n v="79000"/>
    <n v="1260"/>
    <s v="2013-08-06"/>
    <n v="1260"/>
    <n v="99540000"/>
    <s v="2013-09-04"/>
    <n v="1091"/>
    <n v="4"/>
    <n v="86189000"/>
    <s v="2013-09-05"/>
    <n v="232"/>
    <n v="18288500"/>
    <n v="18.399999999999999"/>
    <n v="18.399999999999999"/>
    <n v="21.3"/>
    <n v="21.2"/>
    <n v="165"/>
    <n v="859"/>
    <n v="11"/>
    <n v="11"/>
    <n v="869000"/>
    <n v="0.9"/>
  </r>
  <r>
    <x v="7"/>
    <s v="ELSTLE5307RE"/>
    <s v="ELSTL307RE"/>
    <x v="3"/>
    <s v="ELSTLE5307"/>
    <s v="13SS_ELSTINKO_RAGLAN_01_BK"/>
    <s v="RE"/>
    <m/>
    <n v="18403"/>
    <n v="79000"/>
    <n v="79000"/>
    <n v="1137"/>
    <s v="2013-09-17"/>
    <n v="1130"/>
    <n v="89270000"/>
    <s v="2013-09-25"/>
    <n v="1020"/>
    <m/>
    <n v="80580000"/>
    <s v="2013-09-26"/>
    <n v="159"/>
    <n v="12521500"/>
    <n v="14.1"/>
    <n v="14"/>
    <n v="15.6"/>
    <n v="15.5"/>
    <n v="110"/>
    <n v="861"/>
    <m/>
    <m/>
    <m/>
    <m/>
  </r>
  <r>
    <x v="7"/>
    <s v="ELSTLE5308BK"/>
    <s v="ELSTL308BK"/>
    <x v="3"/>
    <s v="ELSTLE5308"/>
    <s v="13SS_ELSTINKO_RAGLAN_01_BK"/>
    <s v="BK"/>
    <m/>
    <n v="17358"/>
    <n v="79000"/>
    <n v="79000"/>
    <n v="1184"/>
    <s v="2013-09-17"/>
    <n v="1181"/>
    <n v="93299000"/>
    <s v="2013-09-25"/>
    <n v="1118"/>
    <m/>
    <n v="88322000"/>
    <s v="2013-09-27"/>
    <n v="251"/>
    <n v="19776860"/>
    <n v="21.3"/>
    <n v="21.2"/>
    <n v="22.5"/>
    <n v="22.4"/>
    <n v="63"/>
    <n v="867"/>
    <n v="11"/>
    <n v="11"/>
    <n v="829500"/>
    <n v="0.9"/>
  </r>
  <r>
    <x v="7"/>
    <s v="ELSTLE5309YE"/>
    <s v="ELSTL309YE"/>
    <x v="3"/>
    <s v="ELSTLE5309"/>
    <s v="13SS_ELSTINKO_RAGLAN_02_WT"/>
    <s v="YE"/>
    <m/>
    <n v="17293"/>
    <n v="79000"/>
    <n v="79000"/>
    <n v="1242"/>
    <s v="2013-09-23"/>
    <n v="1234"/>
    <n v="97486000"/>
    <s v="2013-09-25"/>
    <n v="1049"/>
    <m/>
    <n v="82871000"/>
    <s v="2013-09-28"/>
    <n v="177"/>
    <n v="13891360"/>
    <n v="14.3"/>
    <n v="14.2"/>
    <n v="16.899999999999999"/>
    <n v="16.8"/>
    <n v="185"/>
    <n v="872"/>
    <n v="8"/>
    <n v="8"/>
    <n v="626944"/>
    <n v="0.6"/>
  </r>
  <r>
    <x v="7"/>
    <s v="ELSTLE5310BL"/>
    <s v="ELSTL310BL"/>
    <x v="3"/>
    <s v="ELSTLE5310"/>
    <s v="13SS_ELSTINKO_RAGLAN_04_GR"/>
    <s v="BL"/>
    <m/>
    <n v="19209"/>
    <n v="89000"/>
    <n v="89000"/>
    <n v="1485"/>
    <s v="2013-09-10"/>
    <n v="1484"/>
    <n v="132076000"/>
    <s v="2013-09-12"/>
    <n v="1340"/>
    <n v="-1"/>
    <n v="119260000"/>
    <s v="2013-09-14"/>
    <n v="218"/>
    <n v="19314780"/>
    <n v="14.7"/>
    <n v="14.6"/>
    <n v="16.3"/>
    <n v="16.2"/>
    <n v="145"/>
    <n v="1122"/>
    <n v="13"/>
    <n v="13"/>
    <n v="1157000"/>
    <n v="0.9"/>
  </r>
  <r>
    <x v="7"/>
    <s v="ELSTLE5310RE"/>
    <s v="ELSTL310RE"/>
    <x v="3"/>
    <s v="ELSTLE5310"/>
    <s v="13SS_ELSTINKO_RAGLAN_07_BK"/>
    <s v="RE"/>
    <m/>
    <n v="19209"/>
    <n v="89000"/>
    <n v="89000"/>
    <n v="1492"/>
    <s v="2013-09-10"/>
    <n v="1490"/>
    <n v="132610000"/>
    <s v="2013-09-12"/>
    <n v="1264"/>
    <n v="-2"/>
    <n v="112496000"/>
    <s v="2013-09-13"/>
    <n v="209"/>
    <n v="18439020"/>
    <n v="14"/>
    <n v="13.9"/>
    <n v="16.5"/>
    <n v="16.399999999999999"/>
    <n v="228"/>
    <n v="1055"/>
    <n v="13"/>
    <n v="13"/>
    <n v="1112500"/>
    <n v="0.9"/>
  </r>
  <r>
    <x v="7"/>
    <s v="ELSTLE5311BK"/>
    <s v="ELSTL311BK"/>
    <x v="3"/>
    <s v="ELSTLE5311"/>
    <s v="13SS_ELSTINKO_RAGLAN_07_GY"/>
    <s v="BK"/>
    <m/>
    <n v="18146"/>
    <n v="89000"/>
    <n v="89000"/>
    <n v="935"/>
    <s v="2013-09-10"/>
    <n v="935"/>
    <n v="83215000"/>
    <s v="2013-09-12"/>
    <n v="932"/>
    <n v="2"/>
    <n v="82948000"/>
    <s v="2013-09-13"/>
    <n v="375"/>
    <n v="33286000"/>
    <n v="40.1"/>
    <n v="40"/>
    <n v="40.200000000000003"/>
    <n v="40.1"/>
    <n v="1"/>
    <n v="557"/>
    <n v="13"/>
    <n v="13"/>
    <n v="1157000"/>
    <n v="1.4"/>
  </r>
  <r>
    <x v="7"/>
    <s v="ELSTLF2441RE"/>
    <s v="ELSTL441RE"/>
    <x v="8"/>
    <s v="ELSTLF2441"/>
    <s v="13SS_ELSTINKO_RAGLAN_07_BL"/>
    <s v="RE"/>
    <m/>
    <n v="8875"/>
    <n v="49000"/>
    <n v="49000"/>
    <n v="1500"/>
    <s v="2014-01-07"/>
    <n v="1499"/>
    <n v="73451000"/>
    <m/>
    <m/>
    <m/>
    <m/>
    <m/>
    <m/>
    <m/>
    <m/>
    <m/>
    <m/>
    <m/>
    <n v="1499"/>
    <m/>
    <m/>
    <m/>
    <m/>
    <m/>
  </r>
  <r>
    <x v="7"/>
    <s v="ELSTLF2442MT"/>
    <s v="ELSTL442MT"/>
    <x v="8"/>
    <s v="ELSTLF2442"/>
    <s v="13SS_ELSTINKO_RAGLAN_10_PK"/>
    <s v="MT"/>
    <m/>
    <n v="8875"/>
    <n v="49000"/>
    <n v="49000"/>
    <n v="1500"/>
    <s v="2014-01-07"/>
    <n v="1492"/>
    <n v="73108000"/>
    <m/>
    <m/>
    <m/>
    <m/>
    <m/>
    <m/>
    <m/>
    <m/>
    <m/>
    <m/>
    <m/>
    <n v="1492"/>
    <m/>
    <m/>
    <m/>
    <m/>
    <m/>
  </r>
  <r>
    <x v="7"/>
    <s v="ELSTLF2443OR"/>
    <s v="ELSTL443OR"/>
    <x v="8"/>
    <s v="ELSTLF2443"/>
    <s v="13SS_ELSTINKO_RAGLAN_10_PK"/>
    <s v="OR"/>
    <m/>
    <n v="8875"/>
    <n v="49000"/>
    <n v="49000"/>
    <n v="1200"/>
    <s v="2014-01-07"/>
    <n v="1198"/>
    <n v="58702000"/>
    <m/>
    <m/>
    <m/>
    <m/>
    <m/>
    <m/>
    <m/>
    <m/>
    <m/>
    <m/>
    <m/>
    <n v="1198"/>
    <m/>
    <m/>
    <m/>
    <m/>
    <m/>
  </r>
  <r>
    <x v="7"/>
    <s v="ELSTLF2444BK"/>
    <s v="ELSTL444BK"/>
    <x v="8"/>
    <s v="ELSTLF2444"/>
    <s v="13SS_ELSTINKO_RAGLAN_03_WT"/>
    <s v="BK"/>
    <m/>
    <n v="9704"/>
    <n v="59000"/>
    <n v="59000"/>
    <n v="1000"/>
    <s v="2014-01-07"/>
    <n v="1023"/>
    <n v="60357000"/>
    <m/>
    <m/>
    <m/>
    <m/>
    <m/>
    <m/>
    <m/>
    <m/>
    <m/>
    <m/>
    <m/>
    <n v="1023"/>
    <m/>
    <m/>
    <m/>
    <m/>
    <m/>
  </r>
  <r>
    <x v="7"/>
    <s v="ELSTLF2445BL"/>
    <s v="ELSTL445BL"/>
    <x v="8"/>
    <s v="ELSTLF2445"/>
    <s v="13SS_ELSTINKO_RAGLAN_01_BK"/>
    <s v="BL"/>
    <m/>
    <n v="9704"/>
    <n v="59000"/>
    <n v="59000"/>
    <n v="1000"/>
    <s v="2014-01-07"/>
    <n v="971"/>
    <n v="57289000"/>
    <m/>
    <m/>
    <m/>
    <m/>
    <m/>
    <m/>
    <m/>
    <m/>
    <m/>
    <m/>
    <m/>
    <n v="971"/>
    <m/>
    <m/>
    <m/>
    <m/>
    <m/>
  </r>
  <r>
    <x v="7"/>
    <s v="ELSTLD3602BK"/>
    <s v="ELSTL602BK"/>
    <x v="0"/>
    <s v="ELSTLD3602"/>
    <s v="HOOD-07-BLEO"/>
    <s v="BK"/>
    <m/>
    <n v="11869"/>
    <n v="59000"/>
    <n v="41300"/>
    <n v="1030"/>
    <s v="2012-08-07"/>
    <n v="1021"/>
    <n v="60239000"/>
    <s v="2012-08-23"/>
    <n v="1023"/>
    <n v="-4"/>
    <n v="60357000"/>
    <s v="2012-08-25"/>
    <n v="1013"/>
    <n v="59247800"/>
    <n v="99.2"/>
    <n v="98.4"/>
    <n v="99"/>
    <n v="98.2"/>
    <n v="2"/>
    <n v="10"/>
    <m/>
    <m/>
    <m/>
    <m/>
  </r>
  <r>
    <x v="7"/>
    <s v="ELSTLD3602PP"/>
    <s v="ELSTL602PP"/>
    <x v="0"/>
    <s v="ELSTLD3602"/>
    <s v="13FW_ELSTINKO_"/>
    <s v="PP"/>
    <m/>
    <n v="11869"/>
    <n v="59000"/>
    <n v="41300"/>
    <n v="1030"/>
    <s v="2012-08-07"/>
    <n v="1030"/>
    <n v="60770000"/>
    <s v="2012-08-23"/>
    <n v="1029"/>
    <n v="1"/>
    <n v="60711000"/>
    <s v="2012-08-25"/>
    <n v="1013"/>
    <n v="59300900"/>
    <n v="98.3"/>
    <n v="97.6"/>
    <n v="98.4"/>
    <n v="97.7"/>
    <m/>
    <n v="16"/>
    <m/>
    <m/>
    <m/>
    <m/>
  </r>
  <r>
    <x v="7"/>
    <s v="ELSTLD3607YE"/>
    <s v="ELSTL607YE"/>
    <x v="0"/>
    <s v="ELSTLD3607"/>
    <s v="MTM_07_RE"/>
    <s v="YE"/>
    <m/>
    <n v="10793"/>
    <n v="59000"/>
    <n v="41300"/>
    <n v="999"/>
    <s v="2012-08-07"/>
    <n v="992"/>
    <n v="58528000"/>
    <s v="2012-08-23"/>
    <n v="954"/>
    <n v="4"/>
    <n v="56286000"/>
    <s v="2012-08-25"/>
    <n v="898"/>
    <n v="51188400"/>
    <n v="90.5"/>
    <n v="87.5"/>
    <n v="94.1"/>
    <n v="90.9"/>
    <n v="34"/>
    <n v="56"/>
    <n v="1"/>
    <n v="1"/>
    <n v="41300"/>
    <n v="0.1"/>
  </r>
  <r>
    <x v="7"/>
    <s v="ELSTLD3627BW"/>
    <s v="ELSTL627BW"/>
    <x v="0"/>
    <s v="ELSTLD3627"/>
    <s v="13FW_ELSTINKO_"/>
    <s v="BW"/>
    <m/>
    <n v="25223"/>
    <n v="79000"/>
    <n v="55300"/>
    <n v="423"/>
    <s v="2012-08-16"/>
    <n v="422"/>
    <n v="33338000"/>
    <s v="2012-08-23"/>
    <n v="419"/>
    <n v="-3"/>
    <n v="33101000"/>
    <s v="2012-08-24"/>
    <n v="359"/>
    <n v="25208600"/>
    <n v="85.1"/>
    <n v="75.599999999999994"/>
    <n v="85.7"/>
    <n v="76.2"/>
    <n v="6"/>
    <n v="60"/>
    <n v="2"/>
    <n v="2"/>
    <n v="110600"/>
    <n v="0.5"/>
  </r>
  <r>
    <x v="7"/>
    <s v="ELSTLD3627MT"/>
    <s v="ELSTL627MT"/>
    <x v="0"/>
    <s v="ELSTLD3627"/>
    <s v="MTM_07_YE"/>
    <s v="MT"/>
    <m/>
    <n v="25223"/>
    <n v="79000"/>
    <n v="55300"/>
    <n v="1218"/>
    <s v="2012-08-16"/>
    <n v="1228"/>
    <n v="97012000"/>
    <s v="2012-08-23"/>
    <n v="1216"/>
    <n v="-6"/>
    <n v="96064000"/>
    <s v="2012-08-24"/>
    <n v="1123"/>
    <n v="82586600"/>
    <n v="91.4"/>
    <n v="85.1"/>
    <n v="92.4"/>
    <n v="86"/>
    <n v="18"/>
    <n v="93"/>
    <n v="5"/>
    <n v="5"/>
    <n v="276500"/>
    <n v="0.4"/>
  </r>
  <r>
    <x v="7"/>
    <s v="ELSTLD3639PK"/>
    <s v="ELSTL639PK"/>
    <x v="0"/>
    <s v="ELSTLD3639"/>
    <s v="13FW_ELSTINKO_"/>
    <s v="PK"/>
    <m/>
    <n v="24004"/>
    <n v="79000"/>
    <n v="55300"/>
    <n v="1229"/>
    <s v="2012-09-13"/>
    <n v="1251"/>
    <n v="98829000"/>
    <s v="2012-09-13"/>
    <n v="1150"/>
    <n v="-7"/>
    <n v="90850000"/>
    <s v="2012-09-14"/>
    <n v="1051"/>
    <n v="77651900"/>
    <n v="84"/>
    <n v="78.599999999999994"/>
    <n v="91.4"/>
    <n v="85.5"/>
    <n v="108"/>
    <n v="99"/>
    <n v="1"/>
    <n v="1"/>
    <n v="55300"/>
    <n v="0.1"/>
  </r>
  <r>
    <x v="7"/>
    <s v="ELSTLE1706RE"/>
    <s v="ELSTL706RE"/>
    <x v="6"/>
    <s v="ELSTLE1706"/>
    <s v="13FW_ELSTINKO_"/>
    <s v="RE"/>
    <m/>
    <n v="14963"/>
    <n v="69000"/>
    <n v="48300"/>
    <n v="595"/>
    <s v="2013-02-14"/>
    <n v="593"/>
    <n v="40917000"/>
    <s v="2013-02-15"/>
    <n v="348"/>
    <m/>
    <n v="24012000"/>
    <s v="2013-02-16"/>
    <n v="289"/>
    <n v="19451100"/>
    <n v="48.7"/>
    <n v="47.5"/>
    <n v="83"/>
    <n v="81"/>
    <n v="245"/>
    <n v="59"/>
    <m/>
    <m/>
    <m/>
    <m/>
  </r>
  <r>
    <x v="7"/>
    <s v="ELSTLE1707PK"/>
    <s v="ELSTL707PK"/>
    <x v="6"/>
    <s v="ELSTLE1707"/>
    <s v="HOOD-07-LEO_KIDS"/>
    <s v="PK"/>
    <m/>
    <n v="14879"/>
    <n v="69000"/>
    <n v="48300"/>
    <n v="628"/>
    <s v="2013-02-20"/>
    <n v="619"/>
    <n v="42711000"/>
    <s v="2013-02-20"/>
    <n v="414"/>
    <n v="3"/>
    <n v="28566000"/>
    <s v="2013-02-21"/>
    <n v="277"/>
    <n v="16104600"/>
    <n v="44.7"/>
    <n v="37.700000000000003"/>
    <n v="66.900000000000006"/>
    <n v="56.4"/>
    <n v="202"/>
    <n v="137"/>
    <n v="3"/>
    <n v="3"/>
    <n v="144900"/>
    <n v="0.5"/>
  </r>
  <r>
    <x v="7"/>
    <s v="ELSTLE1708OR"/>
    <s v="ELSTL708OR"/>
    <x v="6"/>
    <s v="ELSTLE1708"/>
    <s v="13FW_ELSTINKO_"/>
    <s v="OR"/>
    <m/>
    <n v="15817"/>
    <n v="69000"/>
    <n v="48300"/>
    <n v="620"/>
    <s v="2013-02-14"/>
    <n v="617"/>
    <n v="42573000"/>
    <s v="2013-02-15"/>
    <n v="389"/>
    <n v="-8"/>
    <n v="26841000"/>
    <s v="2013-02-17"/>
    <n v="266"/>
    <n v="16201200"/>
    <n v="43.1"/>
    <n v="38.1"/>
    <n v="68.400000000000006"/>
    <n v="60.4"/>
    <n v="236"/>
    <n v="123"/>
    <m/>
    <m/>
    <m/>
    <m/>
  </r>
  <r>
    <x v="7"/>
    <s v="ELSTLE2709WH"/>
    <s v="ELSTL709WH"/>
    <x v="4"/>
    <s v="ELSTLE2709"/>
    <s v="12SS ELSTINKO_MTM_04_LPK_KIDS"/>
    <s v="WH"/>
    <m/>
    <n v="12978"/>
    <n v="59000"/>
    <n v="41300"/>
    <n v="617"/>
    <s v="2013-04-08"/>
    <n v="612"/>
    <n v="36108000"/>
    <s v="2013-04-09"/>
    <n v="199"/>
    <n v="-2"/>
    <n v="11741000"/>
    <s v="2013-04-10"/>
    <n v="199"/>
    <n v="11682000"/>
    <n v="32.5"/>
    <n v="32.4"/>
    <n v="100"/>
    <n v="99.5"/>
    <n v="415"/>
    <m/>
    <m/>
    <m/>
    <m/>
    <m/>
  </r>
  <r>
    <x v="7"/>
    <s v="ELSTLE2710BK"/>
    <s v="ELSTL710BK"/>
    <x v="4"/>
    <s v="ELSTLE2710"/>
    <s v="13SS_ELSTINKO_MTM_01_RD"/>
    <s v="BK"/>
    <m/>
    <n v="11977"/>
    <n v="59000"/>
    <n v="41300"/>
    <n v="607"/>
    <s v="2013-03-21"/>
    <n v="605"/>
    <n v="35695000"/>
    <s v="2013-03-21"/>
    <n v="260"/>
    <n v="-5"/>
    <n v="15340000"/>
    <s v="2013-03-22"/>
    <n v="260"/>
    <n v="15192500"/>
    <n v="43"/>
    <n v="42.6"/>
    <n v="100"/>
    <n v="99"/>
    <n v="350"/>
    <m/>
    <m/>
    <m/>
    <m/>
    <m/>
  </r>
  <r>
    <x v="7"/>
    <s v="ELSTLE2710RE"/>
    <s v="ELSTL710RE"/>
    <x v="4"/>
    <s v="ELSTLE2710"/>
    <s v="13SS_ELSTINKO_MTM_02_PK"/>
    <s v="RE"/>
    <m/>
    <n v="11977"/>
    <n v="59000"/>
    <n v="41300"/>
    <n v="602"/>
    <s v="2013-03-21"/>
    <n v="600"/>
    <n v="35400000"/>
    <s v="2013-03-21"/>
    <n v="292"/>
    <n v="-1"/>
    <n v="17228000"/>
    <s v="2013-03-22"/>
    <n v="291"/>
    <n v="17080500"/>
    <n v="48.5"/>
    <n v="48.3"/>
    <n v="99.7"/>
    <n v="99.1"/>
    <n v="309"/>
    <n v="1"/>
    <m/>
    <m/>
    <m/>
    <m/>
  </r>
  <r>
    <x v="7"/>
    <s v="ELSTLE2711WH"/>
    <s v="ELSTL711WH"/>
    <x v="4"/>
    <s v="ELSTLE2711"/>
    <s v="13SS_ELSTINKO_MTM_03_OR"/>
    <s v="WH"/>
    <m/>
    <n v="12728"/>
    <n v="59000"/>
    <n v="41300"/>
    <n v="826"/>
    <s v="2013-04-01"/>
    <n v="192"/>
    <n v="11328000"/>
    <s v="2013-04-02"/>
    <n v="170"/>
    <n v="-1"/>
    <n v="10030000"/>
    <s v="2013-04-03"/>
    <n v="170"/>
    <n v="10000500"/>
    <n v="88.5"/>
    <n v="88.3"/>
    <n v="100"/>
    <n v="99.7"/>
    <n v="23"/>
    <m/>
    <m/>
    <m/>
    <m/>
    <m/>
  </r>
  <r>
    <x v="7"/>
    <s v="ELSTLE2712GR"/>
    <s v="ELSTL712GR"/>
    <x v="4"/>
    <s v="ELSTLE2712"/>
    <s v="13SS_ELSTINKO_MTM_04_LEO"/>
    <s v="GR"/>
    <m/>
    <n v="10874"/>
    <n v="59000"/>
    <n v="41300"/>
    <n v="614"/>
    <s v="2013-03-26"/>
    <n v="595"/>
    <n v="35105000"/>
    <s v="2013-03-26"/>
    <n v="400"/>
    <m/>
    <n v="23600000"/>
    <s v="2013-03-27"/>
    <n v="400"/>
    <n v="23541000"/>
    <n v="67.2"/>
    <n v="67.099999999999994"/>
    <n v="100"/>
    <n v="99.8"/>
    <n v="195"/>
    <m/>
    <m/>
    <m/>
    <m/>
    <m/>
  </r>
  <r>
    <x v="7"/>
    <s v="ELSTLE2713BK"/>
    <s v="ELSTL713BK"/>
    <x v="4"/>
    <s v="ELSTLE2713"/>
    <s v="13SS_ELSTINKO_MTM_04_ZIB"/>
    <s v="BK"/>
    <m/>
    <n v="10665"/>
    <n v="59000"/>
    <n v="41300"/>
    <n v="613"/>
    <s v="2013-03-21"/>
    <n v="609"/>
    <n v="35931000"/>
    <s v="2013-03-21"/>
    <n v="594"/>
    <n v="-1"/>
    <n v="35046000"/>
    <s v="2013-03-22"/>
    <n v="594"/>
    <n v="34981100"/>
    <n v="97.5"/>
    <n v="97.4"/>
    <n v="100"/>
    <n v="99.8"/>
    <n v="16"/>
    <m/>
    <m/>
    <m/>
    <m/>
    <m/>
  </r>
  <r>
    <x v="7"/>
    <s v="ELSTLE2714GY"/>
    <s v="ELSTL714GY"/>
    <x v="4"/>
    <s v="ELSTLE2714"/>
    <s v="13SS_ELSTINKO_MTM_01_RD"/>
    <s v="GY"/>
    <m/>
    <n v="10689"/>
    <n v="59000"/>
    <n v="41300"/>
    <n v="622"/>
    <s v="2013-03-21"/>
    <n v="629"/>
    <n v="37111000"/>
    <s v="2013-03-21"/>
    <n v="506"/>
    <n v="-1"/>
    <n v="29854000"/>
    <s v="2013-03-22"/>
    <n v="504"/>
    <n v="29647500"/>
    <n v="80.099999999999994"/>
    <n v="79.900000000000006"/>
    <n v="99.6"/>
    <n v="99.3"/>
    <n v="124"/>
    <n v="2"/>
    <m/>
    <m/>
    <m/>
    <m/>
  </r>
  <r>
    <x v="7"/>
    <s v="ELSTLE2715NY"/>
    <s v="ELSTL715NY"/>
    <x v="4"/>
    <s v="ELSTLE2715"/>
    <s v="13SS_ELSTINKO_MTM_02_PK"/>
    <s v="NY"/>
    <m/>
    <n v="12900"/>
    <n v="59000"/>
    <n v="41300"/>
    <n v="602"/>
    <s v="2013-04-26"/>
    <n v="602"/>
    <n v="35518000"/>
    <s v="2013-04-27"/>
    <n v="393"/>
    <n v="-5"/>
    <n v="23187000"/>
    <s v="2013-04-28"/>
    <n v="393"/>
    <n v="23139800"/>
    <n v="65.3"/>
    <n v="65.099999999999994"/>
    <n v="100"/>
    <n v="99.8"/>
    <n v="214"/>
    <m/>
    <n v="1"/>
    <n v="1"/>
    <n v="41300"/>
    <n v="0.2"/>
  </r>
  <r>
    <x v="7"/>
    <s v="ELSTLE2718PK"/>
    <s v="ELSTL718PK"/>
    <x v="4"/>
    <s v="ELSTLE2718"/>
    <s v="13SS_ELSTINKO_MTM_03_OR"/>
    <s v="PK"/>
    <m/>
    <n v="10607"/>
    <n v="59000"/>
    <n v="41300"/>
    <n v="772"/>
    <s v="2013-03-18"/>
    <n v="611"/>
    <n v="36049000"/>
    <s v="2013-03-18"/>
    <n v="533"/>
    <n v="-1"/>
    <n v="31447000"/>
    <s v="2013-03-19"/>
    <n v="532"/>
    <n v="31234600"/>
    <n v="87.1"/>
    <n v="86.6"/>
    <n v="99.8"/>
    <n v="99.3"/>
    <n v="79"/>
    <n v="1"/>
    <m/>
    <m/>
    <m/>
    <m/>
  </r>
  <r>
    <x v="7"/>
    <s v="ELSTLE1722BW"/>
    <s v="ELSTL722BW"/>
    <x v="6"/>
    <s v="ELSTLE1722"/>
    <s v="HOOD-07-BLEO_KIDS"/>
    <s v="BW"/>
    <m/>
    <n v="17709"/>
    <n v="79000"/>
    <n v="55300"/>
    <n v="507"/>
    <s v="2013-02-20"/>
    <n v="504"/>
    <n v="39816000"/>
    <s v="2013-02-20"/>
    <n v="439"/>
    <n v="-1"/>
    <n v="34681000"/>
    <s v="2013-02-21"/>
    <n v="418"/>
    <n v="32279400"/>
    <n v="82.9"/>
    <n v="81.099999999999994"/>
    <n v="95.2"/>
    <n v="93.1"/>
    <n v="66"/>
    <n v="21"/>
    <n v="2"/>
    <n v="2"/>
    <n v="110600"/>
    <n v="0.4"/>
  </r>
  <r>
    <x v="7"/>
    <s v="ELSTLE1723BK"/>
    <s v="ELSTL723BK"/>
    <x v="6"/>
    <s v="ELSTLE1723"/>
    <s v="13FW_ELSTINKO_"/>
    <s v="BK"/>
    <m/>
    <n v="17626"/>
    <n v="79000"/>
    <n v="55300"/>
    <n v="532"/>
    <s v="2013-02-20"/>
    <n v="510"/>
    <n v="40290000"/>
    <s v="2013-02-20"/>
    <n v="239"/>
    <n v="15"/>
    <n v="18881000"/>
    <s v="2013-02-21"/>
    <n v="171"/>
    <n v="12268700"/>
    <n v="33.5"/>
    <n v="30.5"/>
    <n v="71.5"/>
    <n v="65"/>
    <n v="256"/>
    <n v="68"/>
    <n v="2"/>
    <n v="2"/>
    <n v="110600"/>
    <n v="0.4"/>
  </r>
  <r>
    <x v="7"/>
    <s v="ELSTLE2724BW"/>
    <s v="ELSTL724BW"/>
    <x v="4"/>
    <s v="ELSTLE2724"/>
    <s v="13SS_ELSTINKO_MTM_04_LEO_KIDS"/>
    <s v="BW"/>
    <m/>
    <n v="10773"/>
    <n v="59000"/>
    <n v="41300"/>
    <n v="606"/>
    <s v="2013-03-21"/>
    <n v="603"/>
    <n v="35577000"/>
    <s v="2013-03-21"/>
    <n v="367"/>
    <n v="2"/>
    <n v="21653000"/>
    <s v="2013-03-22"/>
    <n v="367"/>
    <n v="21564500"/>
    <n v="60.9"/>
    <n v="60.6"/>
    <n v="100"/>
    <n v="99.6"/>
    <n v="234"/>
    <m/>
    <m/>
    <m/>
    <m/>
    <m/>
  </r>
  <r>
    <x v="7"/>
    <s v="ELSTLE2730BL"/>
    <s v="ELSTL730BL"/>
    <x v="4"/>
    <s v="ELSTLE2730"/>
    <s v="13SS_ELSTINKO_MTM_04_ZIB_KIDS"/>
    <s v="BL"/>
    <m/>
    <n v="9500"/>
    <n v="59000"/>
    <n v="41300"/>
    <n v="600"/>
    <s v="2013-02-28"/>
    <n v="599"/>
    <n v="35341000"/>
    <s v="2013-03-08"/>
    <n v="447"/>
    <n v="1"/>
    <n v="26373000"/>
    <s v="2013-03-09"/>
    <n v="447"/>
    <n v="26337600"/>
    <n v="74.599999999999994"/>
    <n v="74.5"/>
    <n v="100"/>
    <n v="99.9"/>
    <n v="151"/>
    <m/>
    <m/>
    <m/>
    <m/>
    <m/>
  </r>
  <r>
    <x v="7"/>
    <s v="ELSTLE5807RE"/>
    <s v="ELSTL807RE"/>
    <x v="3"/>
    <s v="ELSTLE5807"/>
    <s v="13SS_ELSTINKO_RAGLAN_08_NV"/>
    <s v="RE"/>
    <m/>
    <n v="16053"/>
    <n v="69000"/>
    <n v="69000"/>
    <n v="1120"/>
    <s v="2013-09-17"/>
    <n v="1115"/>
    <n v="76935000"/>
    <s v="2013-09-25"/>
    <n v="1089"/>
    <n v="-10"/>
    <n v="75141000"/>
    <s v="2013-09-27"/>
    <n v="393"/>
    <n v="27048000"/>
    <n v="35.200000000000003"/>
    <n v="35.200000000000003"/>
    <n v="36.1"/>
    <n v="36"/>
    <n v="36"/>
    <n v="696"/>
    <n v="23"/>
    <n v="23"/>
    <n v="1587000"/>
    <n v="2.1"/>
  </r>
  <r>
    <x v="7"/>
    <s v="ELSTLE5808BK"/>
    <s v="ELSTL808BK"/>
    <x v="3"/>
    <s v="ELSTLE5808"/>
    <s v="13SS_ELSTINKO_RAGLAN_05_BL"/>
    <s v="BK"/>
    <m/>
    <n v="15009"/>
    <n v="69000"/>
    <n v="69000"/>
    <n v="1453"/>
    <s v="2013-09-17"/>
    <n v="1440"/>
    <n v="99360000"/>
    <s v="2013-09-25"/>
    <n v="1380"/>
    <n v="2"/>
    <n v="95220000"/>
    <s v="2013-09-26"/>
    <n v="799"/>
    <n v="54954752"/>
    <n v="55.5"/>
    <n v="55.3"/>
    <n v="57.9"/>
    <n v="57.7"/>
    <n v="58"/>
    <n v="581"/>
    <n v="32"/>
    <n v="32"/>
    <n v="2205792"/>
    <n v="2.2000000000000002"/>
  </r>
  <r>
    <x v="7"/>
    <s v="ELSTLE5809YE"/>
    <s v="ELSTL809YE"/>
    <x v="3"/>
    <s v="ELSTLE5809"/>
    <s v="13SS_ELSTINKO_RAGLAN_06_BK"/>
    <s v="YE"/>
    <m/>
    <n v="14931"/>
    <n v="69000"/>
    <n v="69000"/>
    <n v="1551"/>
    <s v="2013-09-23"/>
    <n v="1545"/>
    <n v="106605000"/>
    <s v="2013-09-25"/>
    <n v="1299"/>
    <n v="1"/>
    <n v="89631000"/>
    <s v="2013-09-26"/>
    <n v="452"/>
    <n v="31101336"/>
    <n v="29.3"/>
    <n v="29.2"/>
    <n v="34.799999999999997"/>
    <n v="34.700000000000003"/>
    <n v="245"/>
    <n v="847"/>
    <n v="40"/>
    <n v="40"/>
    <n v="2760000"/>
    <n v="2.6"/>
  </r>
  <r>
    <x v="7"/>
    <s v="ELSTLE5810BL"/>
    <s v="ELSTL810BL"/>
    <x v="3"/>
    <s v="ELSTLE5810"/>
    <s v="13SS_ELSTINKO_RAGLAN_08_PK"/>
    <s v="BL"/>
    <m/>
    <n v="14831"/>
    <n v="79000"/>
    <n v="79000"/>
    <n v="1496"/>
    <s v="2013-09-10"/>
    <n v="1495"/>
    <n v="118105000"/>
    <s v="2013-09-12"/>
    <n v="1257"/>
    <m/>
    <n v="99303000"/>
    <s v="2013-09-13"/>
    <n v="399"/>
    <n v="31389860"/>
    <n v="26.7"/>
    <n v="26.6"/>
    <n v="31.7"/>
    <n v="31.6"/>
    <n v="238"/>
    <n v="858"/>
    <n v="19"/>
    <n v="19"/>
    <n v="1501000"/>
    <n v="1.3"/>
  </r>
  <r>
    <x v="7"/>
    <s v="ELSTLE5810RE"/>
    <s v="ELSTL810RE"/>
    <x v="3"/>
    <s v="ELSTLE5810"/>
    <s v="13SS_ELSTINKO_RAGLAN_07_BR"/>
    <s v="RE"/>
    <m/>
    <n v="14831"/>
    <n v="79000"/>
    <n v="79000"/>
    <n v="1509"/>
    <s v="2013-09-10"/>
    <n v="1505"/>
    <n v="118895000"/>
    <s v="2013-09-12"/>
    <n v="1310"/>
    <m/>
    <n v="103490000"/>
    <s v="2013-09-13"/>
    <n v="448"/>
    <n v="35213776"/>
    <n v="29.8"/>
    <n v="29.6"/>
    <n v="34.200000000000003"/>
    <n v="34"/>
    <n v="195"/>
    <n v="862"/>
    <n v="15"/>
    <n v="15"/>
    <n v="1185000"/>
    <n v="1"/>
  </r>
  <r>
    <x v="7"/>
    <s v="ELSTLF2941RE"/>
    <s v="ELSTL941RE"/>
    <x v="8"/>
    <s v="ELSTLF2941"/>
    <s v="13SS_ELSTINKO_RAGLAN_01_BK"/>
    <s v="RE"/>
    <m/>
    <n v="8180"/>
    <n v="45000"/>
    <n v="45000"/>
    <n v="1800"/>
    <s v="2014-01-07"/>
    <n v="1827"/>
    <n v="82215000"/>
    <m/>
    <m/>
    <m/>
    <m/>
    <m/>
    <m/>
    <m/>
    <m/>
    <m/>
    <m/>
    <m/>
    <n v="1827"/>
    <m/>
    <m/>
    <m/>
    <m/>
    <m/>
  </r>
  <r>
    <x v="7"/>
    <s v="ELSTLF2942MT"/>
    <s v="ELSTL942MT"/>
    <x v="8"/>
    <s v="ELSTLF2942"/>
    <s v="13SS_ELSTINKO_RAGLAN_02_WT"/>
    <s v="MT"/>
    <m/>
    <n v="8180"/>
    <n v="45000"/>
    <n v="45000"/>
    <n v="1800"/>
    <s v="2014-01-07"/>
    <n v="1826"/>
    <n v="82170000"/>
    <m/>
    <m/>
    <m/>
    <m/>
    <m/>
    <m/>
    <m/>
    <m/>
    <m/>
    <m/>
    <m/>
    <n v="1826"/>
    <m/>
    <m/>
    <m/>
    <m/>
    <m/>
  </r>
  <r>
    <x v="7"/>
    <s v="ELSTLF2943OR"/>
    <s v="ELSTL943OR"/>
    <x v="8"/>
    <s v="ELSTLF2943"/>
    <s v="13SS_ELSTINKO_RAGLAN_04_GR"/>
    <s v="OR"/>
    <m/>
    <n v="8180"/>
    <n v="45000"/>
    <n v="45000"/>
    <n v="1400"/>
    <s v="2014-01-07"/>
    <n v="1421"/>
    <n v="63945000"/>
    <m/>
    <m/>
    <m/>
    <m/>
    <m/>
    <m/>
    <m/>
    <m/>
    <m/>
    <m/>
    <m/>
    <n v="1421"/>
    <m/>
    <m/>
    <m/>
    <m/>
    <m/>
  </r>
  <r>
    <x v="5"/>
    <s v="ELSTPD3107BW"/>
    <s v="ELSTP107BW"/>
    <x v="0"/>
    <s v="ELSTPD3107"/>
    <s v="13SS_ELSTINKO_RAGLAN_07_BK"/>
    <s v="BW"/>
    <m/>
    <n v="9704"/>
    <n v="59000"/>
    <n v="41300"/>
    <n v="500"/>
    <s v="2012-10-11"/>
    <n v="497"/>
    <n v="29323000"/>
    <s v="2012-11-06"/>
    <n v="496"/>
    <n v="-1"/>
    <n v="29264000"/>
    <s v="2012-11-07"/>
    <n v="418"/>
    <n v="23841900"/>
    <n v="84.1"/>
    <n v="81.3"/>
    <n v="84.3"/>
    <n v="81.5"/>
    <n v="2"/>
    <n v="78"/>
    <n v="1"/>
    <n v="1"/>
    <n v="41300"/>
    <n v="0.2"/>
  </r>
  <r>
    <x v="5"/>
    <s v="ELSTPD3108BU"/>
    <s v="ELSTP108BU"/>
    <x v="0"/>
    <s v="ELSTPD3108"/>
    <s v="13SS_ELSTINKO_RAGLAN_07_GY"/>
    <s v="BU"/>
    <m/>
    <n v="8211"/>
    <n v="55000"/>
    <n v="55000"/>
    <n v="500"/>
    <s v="2012-10-11"/>
    <n v="497"/>
    <n v="27335000"/>
    <s v="2012-11-06"/>
    <n v="492"/>
    <n v="-7"/>
    <n v="27060000"/>
    <s v="2012-11-07"/>
    <n v="487"/>
    <n v="26730000"/>
    <n v="98"/>
    <n v="97.8"/>
    <n v="99"/>
    <n v="98.8"/>
    <n v="12"/>
    <n v="5"/>
    <m/>
    <m/>
    <m/>
    <m/>
  </r>
  <r>
    <x v="5"/>
    <s v="ELSTPE5108BU"/>
    <s v="ELSTP108BU"/>
    <x v="3"/>
    <s v="ELSTPE5108"/>
    <s v="MTM_06-BK"/>
    <s v="BU"/>
    <m/>
    <n v="8791"/>
    <n v="55000"/>
    <n v="55000"/>
    <n v="1000"/>
    <s v="2013-08-01"/>
    <n v="1000"/>
    <n v="55000000"/>
    <s v="2013-10-15"/>
    <n v="977"/>
    <m/>
    <n v="53735000"/>
    <s v="2013-10-16"/>
    <n v="502"/>
    <n v="27506660"/>
    <n v="50.2"/>
    <n v="50"/>
    <n v="51.4"/>
    <n v="51.2"/>
    <n v="23"/>
    <n v="475"/>
    <n v="34"/>
    <n v="34"/>
    <n v="1862960"/>
    <n v="3.4"/>
  </r>
  <r>
    <x v="5"/>
    <s v="ELSTPD3148NY"/>
    <s v="ELSTP148NY"/>
    <x v="0"/>
    <s v="ELSTPD3148"/>
    <s v="13SS_ELSTINKO_RAGLAN_08_NV"/>
    <s v="NY"/>
    <m/>
    <n v="15500"/>
    <n v="65000"/>
    <n v="65000"/>
    <n v="300"/>
    <s v="2012-11-29"/>
    <n v="296"/>
    <n v="19240000"/>
    <s v="2012-11-30"/>
    <n v="302"/>
    <n v="-6"/>
    <n v="19630000"/>
    <s v="2012-12-01"/>
    <n v="294"/>
    <n v="18934500"/>
    <n v="99.3"/>
    <n v="98.4"/>
    <n v="97.4"/>
    <n v="96.5"/>
    <m/>
    <n v="8"/>
    <n v="2"/>
    <n v="2"/>
    <n v="130000"/>
    <n v="0.7"/>
  </r>
  <r>
    <x v="5"/>
    <s v="ELSTPE5148NY"/>
    <s v="ELSTP148NY"/>
    <x v="3"/>
    <s v="ELSTPE5148"/>
    <s v="13FW_ELSTINKO_"/>
    <s v="NY"/>
    <m/>
    <n v="4865"/>
    <n v="65000"/>
    <n v="65000"/>
    <n v="1197"/>
    <s v="2013-10-10"/>
    <n v="1196"/>
    <n v="77740000"/>
    <s v="2013-10-17"/>
    <n v="1198"/>
    <n v="-2"/>
    <n v="77870000"/>
    <s v="2013-10-18"/>
    <n v="753"/>
    <n v="48828000"/>
    <n v="63"/>
    <n v="62.8"/>
    <n v="62.9"/>
    <n v="62.7"/>
    <m/>
    <n v="445"/>
    <n v="35"/>
    <n v="35"/>
    <n v="2270840"/>
    <n v="2.9"/>
  </r>
  <r>
    <x v="5"/>
    <s v="ELSTPD3148PK"/>
    <s v="ELSTP148PK"/>
    <x v="0"/>
    <s v="ELSTPD3148"/>
    <s v="13SS_ELSTINKO_RAGLAN_08_PK_KIDS"/>
    <s v="PK"/>
    <m/>
    <n v="15500"/>
    <n v="65000"/>
    <n v="65000"/>
    <n v="300"/>
    <s v="2012-12-07"/>
    <n v="304"/>
    <n v="19760000"/>
    <s v="2012-12-07"/>
    <n v="302"/>
    <n v="1"/>
    <n v="19630000"/>
    <s v="2012-12-14"/>
    <n v="264"/>
    <n v="17160000"/>
    <n v="86.8"/>
    <n v="86.8"/>
    <n v="87.4"/>
    <n v="87.4"/>
    <n v="1"/>
    <n v="38"/>
    <n v="12"/>
    <n v="12"/>
    <n v="780000"/>
    <n v="3.9"/>
  </r>
  <r>
    <x v="5"/>
    <s v="ELSTPD3150BK"/>
    <s v="ELSTP150BK"/>
    <x v="0"/>
    <s v="ELSTPD3150"/>
    <s v="13SS_ELSTINKO_RAGLAN_07_BR_KIDS"/>
    <s v="BK"/>
    <m/>
    <n v="9074"/>
    <n v="55000"/>
    <n v="38500"/>
    <n v="500"/>
    <s v="2012-10-30"/>
    <n v="498"/>
    <n v="27390000"/>
    <s v="2012-11-05"/>
    <n v="499"/>
    <n v="-1"/>
    <n v="27445000"/>
    <s v="2012-11-07"/>
    <n v="496"/>
    <n v="26691500"/>
    <n v="99.6"/>
    <n v="97.4"/>
    <n v="99.4"/>
    <n v="97.3"/>
    <m/>
    <n v="3"/>
    <m/>
    <m/>
    <m/>
    <m/>
  </r>
  <r>
    <x v="5"/>
    <s v="ELSTPD3168GR"/>
    <s v="ELSTP168GR"/>
    <x v="0"/>
    <s v="ELSTPD3168"/>
    <s v="13SS_ELSTINKO_RAGLAN_07_BL"/>
    <s v="GR"/>
    <m/>
    <n v="9466"/>
    <n v="55000"/>
    <n v="38500"/>
    <n v="500"/>
    <s v="2012-11-08"/>
    <n v="500"/>
    <n v="27500000"/>
    <s v="2012-11-08"/>
    <n v="233"/>
    <n v="-5"/>
    <n v="12815000"/>
    <s v="2012-11-09"/>
    <n v="139"/>
    <n v="6556000"/>
    <n v="27.8"/>
    <n v="23.8"/>
    <n v="59.7"/>
    <n v="51.2"/>
    <n v="272"/>
    <n v="94"/>
    <n v="3"/>
    <n v="3"/>
    <n v="115500"/>
    <n v="0.6"/>
  </r>
  <r>
    <x v="5"/>
    <s v="ELSTPE5301NY"/>
    <s v="ELSTP301NY"/>
    <x v="3"/>
    <s v="ELSTPE5301"/>
    <s v="MTM_06_YE"/>
    <s v="NY"/>
    <m/>
    <n v="6486"/>
    <n v="59000"/>
    <n v="59000"/>
    <n v="1000"/>
    <s v="2013-09-25"/>
    <n v="1000"/>
    <n v="59000000"/>
    <s v="2013-10-15"/>
    <n v="998"/>
    <m/>
    <n v="58882000"/>
    <s v="2013-10-16"/>
    <n v="985"/>
    <n v="58021500"/>
    <n v="98.5"/>
    <n v="98.3"/>
    <n v="98.7"/>
    <n v="98.5"/>
    <n v="2"/>
    <n v="13"/>
    <n v="14"/>
    <n v="14"/>
    <n v="826000"/>
    <n v="1.4"/>
  </r>
  <r>
    <x v="5"/>
    <s v="ELSTPE5321MT"/>
    <s v="ELSTP321MT"/>
    <x v="3"/>
    <s v="ELSTPE5321"/>
    <s v="13FW_ELSTINKO_"/>
    <s v="MT"/>
    <m/>
    <n v="5489"/>
    <n v="49000"/>
    <n v="49000"/>
    <n v="300"/>
    <s v="2013-10-10"/>
    <n v="300"/>
    <n v="14700000"/>
    <s v="2013-10-17"/>
    <n v="300"/>
    <m/>
    <n v="14700000"/>
    <s v="2013-10-18"/>
    <n v="293"/>
    <n v="14298100"/>
    <n v="97.7"/>
    <n v="97.3"/>
    <n v="97.7"/>
    <n v="97.3"/>
    <m/>
    <n v="7"/>
    <n v="3"/>
    <n v="3"/>
    <n v="147000"/>
    <n v="1"/>
  </r>
  <r>
    <x v="5"/>
    <s v="ELSTPD3608BU"/>
    <s v="ELSTP608BU"/>
    <x v="0"/>
    <s v="ELSTPD3608"/>
    <s v="13FW-ELSTINKO-MTM-01-KH"/>
    <s v="BU"/>
    <m/>
    <n v="9212"/>
    <n v="49000"/>
    <n v="49000"/>
    <n v="500"/>
    <s v="2012-10-11"/>
    <n v="499"/>
    <n v="24451000"/>
    <s v="2012-11-06"/>
    <n v="494"/>
    <n v="3"/>
    <n v="24206000"/>
    <s v="2012-11-07"/>
    <n v="494"/>
    <n v="23797000"/>
    <n v="99"/>
    <n v="97.3"/>
    <n v="100"/>
    <n v="98.3"/>
    <n v="2"/>
    <m/>
    <m/>
    <m/>
    <m/>
    <m/>
  </r>
  <r>
    <x v="5"/>
    <s v="ELSTPE5608BU"/>
    <s v="ELSTP608BU"/>
    <x v="3"/>
    <s v="ELSTPE5608"/>
    <s v="MTM_09_BL"/>
    <s v="BU"/>
    <m/>
    <n v="8629"/>
    <n v="49000"/>
    <n v="49000"/>
    <n v="1000"/>
    <s v="2013-08-01"/>
    <n v="1000"/>
    <n v="49000000"/>
    <s v="2013-10-15"/>
    <n v="998"/>
    <n v="2"/>
    <n v="48902000"/>
    <s v="2013-10-16"/>
    <n v="578"/>
    <n v="28257712"/>
    <n v="57.8"/>
    <n v="57.7"/>
    <n v="57.9"/>
    <n v="57.8"/>
    <m/>
    <n v="420"/>
    <n v="14"/>
    <n v="14"/>
    <n v="684432"/>
    <n v="1.4"/>
  </r>
  <r>
    <x v="5"/>
    <s v="ELSTPD3648NY"/>
    <s v="ELSTP648NY"/>
    <x v="0"/>
    <s v="ELSTPD3648"/>
    <s v="13FW-ELSTINKO-MTM-03-RE"/>
    <s v="NY"/>
    <m/>
    <n v="15000"/>
    <n v="59000"/>
    <n v="59000"/>
    <n v="200"/>
    <s v="2012-11-29"/>
    <n v="192"/>
    <n v="11328000"/>
    <s v="2012-11-30"/>
    <n v="190"/>
    <m/>
    <n v="11210000"/>
    <s v="2012-12-01"/>
    <n v="190"/>
    <n v="11014000"/>
    <n v="99"/>
    <n v="97.2"/>
    <n v="100"/>
    <n v="98.3"/>
    <n v="2"/>
    <m/>
    <m/>
    <m/>
    <m/>
    <m/>
  </r>
  <r>
    <x v="5"/>
    <s v="ELSTPE5648NY"/>
    <s v="ELSTP648NY"/>
    <x v="3"/>
    <s v="ELSTPE5648"/>
    <s v="13FW_ELSTINKO_"/>
    <s v="NY"/>
    <m/>
    <n v="4865"/>
    <n v="59000"/>
    <n v="59000"/>
    <n v="1199"/>
    <s v="2013-10-10"/>
    <n v="1199"/>
    <n v="70741000"/>
    <s v="2013-10-17"/>
    <n v="1193"/>
    <n v="4"/>
    <n v="70387000"/>
    <s v="2013-10-18"/>
    <n v="816"/>
    <n v="47935068"/>
    <n v="68.099999999999994"/>
    <n v="67.8"/>
    <n v="68.400000000000006"/>
    <n v="68.099999999999994"/>
    <n v="2"/>
    <n v="377"/>
    <n v="29"/>
    <n v="29"/>
    <n v="1711000"/>
    <n v="2.4"/>
  </r>
  <r>
    <x v="5"/>
    <s v="ELSTPD3648PK"/>
    <s v="ELSTP648PK"/>
    <x v="0"/>
    <s v="ELSTPD3648"/>
    <s v="13FW_ELSTINKO_"/>
    <s v="PK"/>
    <m/>
    <n v="15000"/>
    <n v="59000"/>
    <n v="59000"/>
    <n v="200"/>
    <s v="2012-12-07"/>
    <n v="200"/>
    <n v="11800000"/>
    <s v="2012-12-07"/>
    <n v="196"/>
    <n v="1"/>
    <n v="11564000"/>
    <s v="2012-12-08"/>
    <n v="196"/>
    <n v="11499100"/>
    <n v="98"/>
    <n v="97.5"/>
    <n v="100"/>
    <n v="99.4"/>
    <n v="3"/>
    <m/>
    <m/>
    <m/>
    <m/>
    <m/>
  </r>
  <r>
    <x v="5"/>
    <s v="ELSTPE5648PK"/>
    <s v="ELSTP648PK"/>
    <x v="3"/>
    <s v="ELSTPE5648"/>
    <s v="MTM_09_BL"/>
    <s v="PK"/>
    <m/>
    <n v="4865"/>
    <n v="59000"/>
    <n v="59000"/>
    <n v="1200"/>
    <s v="2013-10-10"/>
    <n v="1200"/>
    <n v="70800000"/>
    <s v="2013-10-17"/>
    <n v="1197"/>
    <n v="2"/>
    <n v="70623000"/>
    <s v="2013-10-18"/>
    <n v="924"/>
    <n v="54285016"/>
    <n v="77"/>
    <n v="76.7"/>
    <n v="77.2"/>
    <n v="76.900000000000006"/>
    <n v="1"/>
    <n v="273"/>
    <n v="25"/>
    <n v="25"/>
    <n v="1475000"/>
    <n v="2.1"/>
  </r>
  <r>
    <x v="5"/>
    <s v="ELSTPE5801NY"/>
    <s v="ELSTP801NY"/>
    <x v="3"/>
    <s v="ELSTPE5801"/>
    <s v="13FW_ELSTINKO_"/>
    <s v="NY"/>
    <m/>
    <n v="6486"/>
    <n v="55000"/>
    <n v="55000"/>
    <n v="800"/>
    <s v="2013-09-25"/>
    <n v="800"/>
    <n v="44000000"/>
    <s v="2013-10-15"/>
    <n v="797"/>
    <n v="1"/>
    <n v="43835000"/>
    <s v="2013-10-16"/>
    <n v="784"/>
    <n v="42997220"/>
    <n v="98"/>
    <n v="97.7"/>
    <n v="98.4"/>
    <n v="98.1"/>
    <n v="2"/>
    <n v="13"/>
    <n v="2"/>
    <n v="2"/>
    <n v="110000"/>
    <n v="0.3"/>
  </r>
  <r>
    <x v="5"/>
    <s v="ELSTPE5821MT"/>
    <s v="ELSTP821MT"/>
    <x v="3"/>
    <s v="ELSTPE5821"/>
    <s v="MTM_08_BK"/>
    <s v="MT"/>
    <m/>
    <n v="5489"/>
    <n v="45000"/>
    <n v="45000"/>
    <n v="800"/>
    <s v="2013-10-10"/>
    <n v="800"/>
    <n v="36000000"/>
    <s v="2013-10-17"/>
    <n v="797"/>
    <m/>
    <n v="35865000"/>
    <s v="2013-10-18"/>
    <n v="785"/>
    <n v="35235000"/>
    <n v="98.1"/>
    <n v="97.9"/>
    <n v="98.5"/>
    <n v="98.2"/>
    <n v="3"/>
    <n v="12"/>
    <n v="5"/>
    <n v="5"/>
    <n v="225000"/>
    <n v="0.6"/>
  </r>
  <r>
    <x v="5"/>
    <s v="ELSTPE5824NY"/>
    <s v="ELSTP824NY"/>
    <x v="3"/>
    <s v="ELSTPE5824"/>
    <s v="13FW-ELSTINKO-MTM-03-RE_KIDS"/>
    <s v="NY"/>
    <m/>
    <n v="6112"/>
    <n v="55000"/>
    <n v="55000"/>
    <n v="300"/>
    <s v="2013-10-10"/>
    <n v="300"/>
    <n v="16500000"/>
    <s v="2013-10-17"/>
    <n v="300"/>
    <m/>
    <n v="16500000"/>
    <s v="2013-10-18"/>
    <n v="221"/>
    <n v="12155000"/>
    <n v="73.7"/>
    <n v="73.7"/>
    <n v="73.7"/>
    <n v="73.7"/>
    <m/>
    <n v="79"/>
    <n v="5"/>
    <n v="5"/>
    <n v="275000"/>
    <n v="1.7"/>
  </r>
  <r>
    <x v="5"/>
    <s v="ELSTPE5831NY"/>
    <s v="ELSTP831NY"/>
    <x v="3"/>
    <s v="ELSTPE5831"/>
    <s v="13FW_ELSTINKO_"/>
    <s v="NY"/>
    <m/>
    <n v="7622"/>
    <n v="49000"/>
    <n v="49000"/>
    <n v="800"/>
    <s v="2013-11-14"/>
    <n v="799"/>
    <n v="39151000"/>
    <s v="2013-11-14"/>
    <n v="654"/>
    <n v="-5"/>
    <n v="32046000"/>
    <s v="2013-11-15"/>
    <n v="167"/>
    <n v="8107932"/>
    <n v="20.9"/>
    <n v="20.7"/>
    <n v="25.5"/>
    <n v="25.3"/>
    <n v="150"/>
    <n v="487"/>
    <n v="4"/>
    <n v="4"/>
    <n v="194432"/>
    <n v="0.5"/>
  </r>
  <r>
    <x v="5"/>
    <s v="ELSTPE5831OR"/>
    <s v="ELSTP831OR"/>
    <x v="3"/>
    <s v="ELSTPE5831"/>
    <s v="MTM_06-BK_KIDS"/>
    <s v="OR"/>
    <m/>
    <n v="7622"/>
    <n v="49000"/>
    <n v="49000"/>
    <n v="800"/>
    <s v="2013-11-14"/>
    <n v="799"/>
    <n v="39151000"/>
    <s v="2013-11-14"/>
    <n v="653"/>
    <m/>
    <n v="31997000"/>
    <s v="2013-11-16"/>
    <n v="162"/>
    <n v="7910364"/>
    <n v="20.3"/>
    <n v="20.2"/>
    <n v="24.8"/>
    <n v="24.7"/>
    <n v="146"/>
    <n v="491"/>
    <n v="6"/>
    <n v="6"/>
    <n v="290864"/>
    <n v="0.8"/>
  </r>
  <r>
    <x v="5"/>
    <s v="ELSTRE2044YE"/>
    <s v="ELSTR044YE"/>
    <x v="4"/>
    <s v="ELSTRE2044"/>
    <s v="13FW_ELSTINKO_"/>
    <s v="YE"/>
    <m/>
    <n v="6294"/>
    <n v="49000"/>
    <n v="49000"/>
    <n v="2400"/>
    <s v="2013-04-24"/>
    <n v="2400"/>
    <n v="117600000"/>
    <s v="2013-04-25"/>
    <n v="1233"/>
    <n v="-1"/>
    <n v="60417000"/>
    <s v="2013-04-26"/>
    <n v="1232"/>
    <n v="60196500"/>
    <n v="51.3"/>
    <n v="51.2"/>
    <n v="99.9"/>
    <n v="99.6"/>
    <n v="1168"/>
    <n v="1"/>
    <m/>
    <m/>
    <m/>
    <m/>
  </r>
  <r>
    <x v="5"/>
    <s v="ELSTRE2046BK"/>
    <s v="ELSTR046BK"/>
    <x v="4"/>
    <s v="ELSTRE2046"/>
    <s v="MTM_06_YE_KIDS"/>
    <s v="BK"/>
    <m/>
    <n v="6515"/>
    <n v="49000"/>
    <n v="49000"/>
    <n v="2500"/>
    <s v="2013-04-16"/>
    <n v="2497"/>
    <n v="122353000"/>
    <s v="2013-04-17"/>
    <n v="2424"/>
    <n v="-2"/>
    <n v="118776000"/>
    <s v="2013-04-18"/>
    <n v="2424"/>
    <n v="118482000"/>
    <n v="97.1"/>
    <n v="96.8"/>
    <n v="100"/>
    <n v="99.8"/>
    <n v="75"/>
    <m/>
    <m/>
    <m/>
    <m/>
    <m/>
  </r>
  <r>
    <x v="5"/>
    <s v="ELSTRE2202BU"/>
    <s v="ELSTR202BU"/>
    <x v="4"/>
    <s v="ELSTRE2202"/>
    <s v="13FW_ELSTINKO_"/>
    <s v="BU"/>
    <m/>
    <n v="7068"/>
    <n v="49000"/>
    <n v="49000"/>
    <n v="378"/>
    <s v="2013-05-02"/>
    <n v="374"/>
    <n v="18326000"/>
    <s v="2013-05-02"/>
    <n v="353"/>
    <m/>
    <n v="17297000"/>
    <s v="2013-05-03"/>
    <n v="353"/>
    <n v="17272500"/>
    <n v="94.4"/>
    <n v="94.3"/>
    <n v="100"/>
    <n v="99.9"/>
    <n v="21"/>
    <m/>
    <m/>
    <m/>
    <m/>
    <m/>
  </r>
  <r>
    <x v="5"/>
    <s v="ELSTRE2203BW"/>
    <s v="ELSTR203BW"/>
    <x v="4"/>
    <s v="ELSTRE2203"/>
    <s v="MTM_09_BL_KIDS"/>
    <s v="BW"/>
    <m/>
    <n v="6936"/>
    <n v="49000"/>
    <n v="49000"/>
    <n v="635"/>
    <s v="2013-05-02"/>
    <n v="635"/>
    <n v="31115000"/>
    <s v="2013-05-02"/>
    <n v="454"/>
    <m/>
    <n v="22246000"/>
    <s v="2013-05-03"/>
    <n v="454"/>
    <n v="22172500"/>
    <n v="71.5"/>
    <n v="71.3"/>
    <n v="100"/>
    <n v="99.7"/>
    <n v="181"/>
    <m/>
    <m/>
    <m/>
    <m/>
    <m/>
  </r>
  <r>
    <x v="5"/>
    <s v="ELSTRE2204BL"/>
    <s v="ELSTR204BL"/>
    <x v="4"/>
    <s v="ELSTRE2204"/>
    <s v="13FW_ELSTINKO_"/>
    <s v="BL"/>
    <m/>
    <n v="6195"/>
    <n v="49000"/>
    <n v="49000"/>
    <n v="942"/>
    <s v="2013-05-02"/>
    <n v="940"/>
    <n v="46060000"/>
    <s v="2013-05-02"/>
    <n v="549"/>
    <n v="-1"/>
    <n v="26901000"/>
    <s v="2013-05-03"/>
    <n v="549"/>
    <n v="26876500"/>
    <n v="58.4"/>
    <n v="58.4"/>
    <n v="100"/>
    <n v="99.9"/>
    <n v="392"/>
    <m/>
    <m/>
    <m/>
    <m/>
    <m/>
  </r>
  <r>
    <x v="5"/>
    <s v="ELSTRE2204OR"/>
    <s v="ELSTR204OR"/>
    <x v="4"/>
    <s v="ELSTRE2204"/>
    <s v="MTM_09_BL_KIDS"/>
    <s v="OR"/>
    <m/>
    <n v="6195"/>
    <n v="49000"/>
    <n v="49000"/>
    <n v="488"/>
    <s v="2013-04-30"/>
    <n v="486"/>
    <n v="23814000"/>
    <s v="2013-05-01"/>
    <n v="392"/>
    <m/>
    <n v="19208000"/>
    <s v="2013-05-01"/>
    <n v="392"/>
    <n v="19183500"/>
    <n v="80.7"/>
    <n v="80.599999999999994"/>
    <n v="100"/>
    <n v="99.9"/>
    <n v="94"/>
    <m/>
    <m/>
    <m/>
    <m/>
    <m/>
  </r>
  <r>
    <x v="5"/>
    <s v="ELSTRE2205GR"/>
    <s v="ELSTR205GR"/>
    <x v="4"/>
    <s v="ELSTRE2205"/>
    <s v="14SS_ELSTINKO_RAGLAN_03_RE"/>
    <s v="GR"/>
    <m/>
    <n v="5773"/>
    <n v="49000"/>
    <n v="34300"/>
    <n v="1500"/>
    <s v="2013-04-12"/>
    <n v="1498"/>
    <n v="73402000"/>
    <s v="2013-04-12"/>
    <n v="826"/>
    <n v="-4"/>
    <n v="40474000"/>
    <s v="2013-04-13"/>
    <n v="825"/>
    <n v="40302500"/>
    <n v="55.1"/>
    <n v="54.9"/>
    <n v="99.9"/>
    <n v="99.6"/>
    <n v="676"/>
    <n v="1"/>
    <m/>
    <m/>
    <m/>
    <m/>
  </r>
  <r>
    <x v="5"/>
    <s v="ELSTRE2206PK"/>
    <s v="ELSTR206PK"/>
    <x v="4"/>
    <s v="ELSTRE2206"/>
    <s v="14SS_ELSTINKO_RAGLAN_03_MT"/>
    <s v="PK"/>
    <m/>
    <n v="6325"/>
    <n v="49000"/>
    <n v="49000"/>
    <n v="879"/>
    <s v="2013-04-27"/>
    <n v="874"/>
    <n v="42826000"/>
    <s v="2013-05-01"/>
    <n v="735"/>
    <n v="-2"/>
    <n v="36015000"/>
    <s v="2013-05-02"/>
    <n v="734"/>
    <n v="35966000"/>
    <n v="84"/>
    <n v="84"/>
    <n v="99.9"/>
    <n v="99.9"/>
    <n v="141"/>
    <n v="1"/>
    <m/>
    <m/>
    <m/>
    <m/>
  </r>
  <r>
    <x v="5"/>
    <s v="ELSTRE2207BL"/>
    <s v="ELSTR207BL"/>
    <x v="4"/>
    <s v="ELSTRE2207"/>
    <s v="14SS_ELSTINKO_RAGLAN_03_OR"/>
    <s v="BL"/>
    <m/>
    <n v="6718"/>
    <n v="49000"/>
    <n v="49000"/>
    <n v="741"/>
    <s v="2013-05-02"/>
    <n v="740"/>
    <n v="36260000"/>
    <s v="2013-05-02"/>
    <n v="517"/>
    <n v="-2"/>
    <n v="25333000"/>
    <s v="2013-05-03"/>
    <n v="517"/>
    <n v="25308500"/>
    <n v="69.900000000000006"/>
    <n v="69.8"/>
    <n v="100"/>
    <n v="99.9"/>
    <n v="225"/>
    <m/>
    <m/>
    <m/>
    <m/>
    <m/>
  </r>
  <r>
    <x v="5"/>
    <s v="ELSTRE2208KH"/>
    <s v="ELSTR208KH"/>
    <x v="4"/>
    <s v="ELSTRE2208"/>
    <s v="14SS_ELSTINKO_RAGLAN_04_BK"/>
    <s v="KH"/>
    <m/>
    <n v="6187"/>
    <n v="49000"/>
    <n v="49000"/>
    <n v="266"/>
    <s v="2013-05-02"/>
    <n v="264"/>
    <n v="12936000"/>
    <s v="2013-05-02"/>
    <n v="250"/>
    <m/>
    <n v="12250000"/>
    <s v="2013-05-03"/>
    <n v="250"/>
    <n v="12225500"/>
    <n v="94.7"/>
    <n v="94.5"/>
    <n v="100"/>
    <n v="99.8"/>
    <n v="14"/>
    <m/>
    <m/>
    <m/>
    <m/>
    <m/>
  </r>
  <r>
    <x v="5"/>
    <s v="ELSTRE2215BL"/>
    <s v="ELSTR215BL"/>
    <x v="4"/>
    <s v="ELSTRE2215"/>
    <s v="14SS_ELSTINKO_RAGLAN_04_BL"/>
    <s v="BL"/>
    <m/>
    <n v="6453"/>
    <n v="49000"/>
    <n v="49000"/>
    <n v="1500"/>
    <s v="2013-04-16"/>
    <n v="1500"/>
    <n v="73500000"/>
    <s v="2013-04-17"/>
    <n v="1436"/>
    <n v="1"/>
    <n v="70364000"/>
    <s v="2013-04-18"/>
    <n v="1437"/>
    <n v="70241500"/>
    <n v="95.8"/>
    <n v="95.6"/>
    <n v="100.1"/>
    <n v="99.8"/>
    <n v="63"/>
    <n v="-1"/>
    <m/>
    <m/>
    <m/>
    <m/>
  </r>
  <r>
    <x v="5"/>
    <s v="ELSTRE2215RE"/>
    <s v="ELSTR215RE"/>
    <x v="4"/>
    <s v="ELSTRE2215"/>
    <s v="14SS_ELSTINKO_RAGLAN_03_RE_KIDS"/>
    <s v="RE"/>
    <m/>
    <n v="6453"/>
    <n v="49000"/>
    <n v="49000"/>
    <n v="1500"/>
    <s v="2013-04-16"/>
    <n v="1494"/>
    <n v="73206000"/>
    <s v="2013-04-17"/>
    <n v="1399"/>
    <n v="-1"/>
    <n v="68551000"/>
    <s v="2013-04-18"/>
    <n v="1399"/>
    <n v="68257000"/>
    <n v="93.6"/>
    <n v="93.2"/>
    <n v="100"/>
    <n v="99.6"/>
    <n v="96"/>
    <m/>
    <m/>
    <m/>
    <m/>
    <m/>
  </r>
  <r>
    <x v="5"/>
    <s v="ELSTRE2216PK"/>
    <s v="ELSTR216PK"/>
    <x v="4"/>
    <s v="ELSTRE2216"/>
    <s v="14SS_ELSTINKO_RAGLAN_03_MT_KIDS"/>
    <s v="PK"/>
    <m/>
    <n v="6453"/>
    <n v="49000"/>
    <n v="49000"/>
    <n v="1200"/>
    <s v="2013-04-16"/>
    <n v="1192"/>
    <n v="58408000"/>
    <s v="2013-04-17"/>
    <n v="1114"/>
    <n v="-2"/>
    <n v="54586000"/>
    <s v="2013-04-18"/>
    <n v="1114"/>
    <n v="54488000"/>
    <n v="93.5"/>
    <n v="93.3"/>
    <n v="100"/>
    <n v="99.8"/>
    <n v="80"/>
    <m/>
    <m/>
    <m/>
    <m/>
    <m/>
  </r>
  <r>
    <x v="5"/>
    <s v="ELSTRE2217OR"/>
    <s v="ELSTR217OR"/>
    <x v="4"/>
    <s v="ELSTRE2217"/>
    <s v="14SS_ELSTINKO_RAGLAN_03_OR_KIDS"/>
    <s v="OR"/>
    <m/>
    <n v="6535"/>
    <n v="49000"/>
    <n v="34300"/>
    <n v="500"/>
    <s v="2013-04-19"/>
    <n v="499"/>
    <n v="24451000"/>
    <s v="2013-04-24"/>
    <n v="364"/>
    <m/>
    <n v="17836000"/>
    <s v="2013-04-25"/>
    <n v="364"/>
    <n v="17762500"/>
    <n v="72.900000000000006"/>
    <n v="72.599999999999994"/>
    <n v="100"/>
    <n v="99.6"/>
    <n v="135"/>
    <m/>
    <m/>
    <m/>
    <m/>
    <m/>
  </r>
  <r>
    <x v="5"/>
    <s v="ELSTRE2218LI"/>
    <s v="ELSTR218LI"/>
    <x v="4"/>
    <s v="ELSTRE2218"/>
    <s v="12FW ELS 02_COLD COVER_BR"/>
    <s v="LI"/>
    <m/>
    <n v="7181"/>
    <n v="49000"/>
    <n v="34300"/>
    <n v="1500"/>
    <s v="2013-04-24"/>
    <n v="1500"/>
    <n v="73500000"/>
    <s v="2013-04-25"/>
    <n v="736"/>
    <n v="2"/>
    <n v="36064000"/>
    <s v="2013-04-26"/>
    <n v="736"/>
    <n v="36015000"/>
    <n v="49.1"/>
    <n v="49"/>
    <n v="100"/>
    <n v="99.9"/>
    <n v="762"/>
    <m/>
    <m/>
    <m/>
    <m/>
    <m/>
  </r>
  <r>
    <x v="5"/>
    <s v="ELSTRE2222BK"/>
    <s v="ELSTR222BK"/>
    <x v="4"/>
    <s v="ELSTRE2222"/>
    <s v="12FW ELSTINKO KINT 17_BRG"/>
    <s v="BK"/>
    <m/>
    <n v="12500"/>
    <n v="55000"/>
    <n v="55000"/>
    <n v="4700"/>
    <s v="2013-04-19"/>
    <n v="4490"/>
    <n v="246950000"/>
    <s v="2013-04-19"/>
    <n v="2722"/>
    <n v="-1"/>
    <n v="149710000"/>
    <s v="2013-04-20"/>
    <n v="2722"/>
    <n v="149545000"/>
    <n v="60.6"/>
    <n v="60.6"/>
    <n v="100"/>
    <n v="99.9"/>
    <n v="1769"/>
    <m/>
    <m/>
    <m/>
    <m/>
    <m/>
  </r>
  <r>
    <x v="5"/>
    <s v="ELSTRE2223BL"/>
    <s v="ELSTR223BL"/>
    <x v="4"/>
    <s v="ELSTRE2223"/>
    <s v="12FW ELS 06_WIRE_NV"/>
    <s v="BL"/>
    <m/>
    <n v="12500"/>
    <n v="59000"/>
    <n v="59000"/>
    <n v="1200"/>
    <s v="2013-02-14"/>
    <n v="1199"/>
    <n v="70741000"/>
    <s v="2013-02-15"/>
    <n v="928"/>
    <m/>
    <n v="54752000"/>
    <s v="2013-02-16"/>
    <n v="928"/>
    <n v="54634000"/>
    <n v="77.400000000000006"/>
    <n v="77.2"/>
    <n v="100"/>
    <n v="99.8"/>
    <n v="271"/>
    <m/>
    <m/>
    <m/>
    <m/>
    <m/>
  </r>
  <r>
    <x v="5"/>
    <s v="ELSTRF2223BL"/>
    <s v="ELSTR223BL"/>
    <x v="8"/>
    <s v="ELSTRF2223"/>
    <s v="13SS ELS MESH 02_SNAP_YEL"/>
    <s v="BL"/>
    <m/>
    <n v="12500"/>
    <n v="59000"/>
    <n v="59000"/>
    <n v="1518"/>
    <s v="2013-12-20"/>
    <n v="1495"/>
    <n v="88205000"/>
    <m/>
    <m/>
    <m/>
    <m/>
    <m/>
    <m/>
    <m/>
    <m/>
    <m/>
    <m/>
    <m/>
    <n v="1495"/>
    <m/>
    <m/>
    <m/>
    <m/>
    <m/>
  </r>
  <r>
    <x v="5"/>
    <s v="ELSTRE2223OR"/>
    <s v="ELSTR223OR"/>
    <x v="4"/>
    <s v="ELSTRE2223"/>
    <s v="12FW ELS 06_WIRE_NV"/>
    <s v="OR"/>
    <m/>
    <n v="12500"/>
    <n v="59000"/>
    <n v="59000"/>
    <n v="1200"/>
    <s v="2013-02-27"/>
    <n v="1164"/>
    <n v="68676000"/>
    <s v="2013-02-27"/>
    <n v="743"/>
    <n v="2"/>
    <n v="43837000"/>
    <s v="2013-02-28"/>
    <n v="743"/>
    <n v="43807500"/>
    <n v="63.8"/>
    <n v="63.8"/>
    <n v="100"/>
    <n v="99.9"/>
    <n v="419"/>
    <m/>
    <m/>
    <m/>
    <m/>
    <m/>
  </r>
  <r>
    <x v="5"/>
    <s v="ELSTRF2223OR"/>
    <s v="ELSTR223OR"/>
    <x v="8"/>
    <s v="ELSTRF2223"/>
    <s v="13SS ELS MESH 03_SNAP_BK"/>
    <s v="OR"/>
    <m/>
    <n v="12500"/>
    <n v="59000"/>
    <n v="59000"/>
    <n v="1200"/>
    <s v="2013-12-20"/>
    <n v="1218"/>
    <n v="71862000"/>
    <m/>
    <m/>
    <m/>
    <m/>
    <m/>
    <m/>
    <m/>
    <m/>
    <m/>
    <m/>
    <m/>
    <n v="1218"/>
    <m/>
    <m/>
    <m/>
    <m/>
    <m/>
  </r>
  <r>
    <x v="5"/>
    <s v="ELSTRE2224GR"/>
    <s v="ELSTR224GR"/>
    <x v="4"/>
    <s v="ELSTRE2224"/>
    <s v="12FW ELS 06 QUILTING TROOPER _BK"/>
    <s v="GR"/>
    <m/>
    <n v="11500"/>
    <n v="49000"/>
    <n v="49000"/>
    <n v="1500"/>
    <s v="2013-03-29"/>
    <n v="1511"/>
    <n v="74039000"/>
    <s v="2013-03-29"/>
    <n v="1484"/>
    <n v="1"/>
    <n v="72716000"/>
    <s v="2013-03-30"/>
    <n v="1484"/>
    <n v="72569000"/>
    <n v="98.2"/>
    <n v="98"/>
    <n v="100"/>
    <n v="99.8"/>
    <n v="26"/>
    <m/>
    <m/>
    <m/>
    <m/>
    <m/>
  </r>
  <r>
    <x v="5"/>
    <s v="ELSTRF2224GR"/>
    <s v="ELSTR224GR"/>
    <x v="8"/>
    <s v="ELSTRF2224"/>
    <s v="13SS ELS MESH 05_SNAP_BUG"/>
    <s v="GR"/>
    <m/>
    <n v="11500"/>
    <n v="49000"/>
    <n v="49000"/>
    <n v="2000"/>
    <s v="2014-01-09"/>
    <n v="2030"/>
    <n v="99470000"/>
    <m/>
    <m/>
    <m/>
    <m/>
    <m/>
    <m/>
    <m/>
    <m/>
    <m/>
    <m/>
    <m/>
    <n v="2030"/>
    <m/>
    <m/>
    <m/>
    <m/>
    <m/>
  </r>
  <r>
    <x v="5"/>
    <s v="ELSTRE2702BU"/>
    <s v="ELSTR702BU"/>
    <x v="4"/>
    <s v="ELSTRE2702"/>
    <s v="12FW ELSTINKO TROOPER_19_GR"/>
    <s v="BU"/>
    <m/>
    <n v="7592"/>
    <n v="43000"/>
    <n v="30100"/>
    <n v="219"/>
    <s v="2013-05-02"/>
    <n v="215"/>
    <n v="9245000"/>
    <s v="2013-05-02"/>
    <n v="213"/>
    <m/>
    <n v="9159000"/>
    <s v="2013-05-03"/>
    <n v="213"/>
    <n v="9137500"/>
    <n v="99.1"/>
    <n v="98.8"/>
    <n v="100"/>
    <n v="99.8"/>
    <n v="2"/>
    <m/>
    <m/>
    <m/>
    <m/>
    <m/>
  </r>
  <r>
    <x v="5"/>
    <s v="ELSTRE2703BW"/>
    <s v="ELSTR703BW"/>
    <x v="4"/>
    <s v="ELSTRE2703"/>
    <s v="12FW ELSTINKO KINT 17_BRG_KIDS"/>
    <s v="BW"/>
    <m/>
    <n v="6850"/>
    <n v="43000"/>
    <n v="29000"/>
    <n v="2157"/>
    <s v="2013-05-02"/>
    <n v="2153"/>
    <n v="92579000"/>
    <s v="2013-05-02"/>
    <n v="514"/>
    <n v="-4"/>
    <n v="22102000"/>
    <s v="2013-05-03"/>
    <n v="512"/>
    <n v="21994500"/>
    <n v="23.8"/>
    <n v="23.8"/>
    <n v="99.6"/>
    <n v="99.5"/>
    <n v="1643"/>
    <n v="2"/>
    <m/>
    <m/>
    <m/>
    <m/>
  </r>
  <r>
    <x v="5"/>
    <s v="ELSTRE2704BL"/>
    <s v="ELSTR704BL"/>
    <x v="4"/>
    <s v="ELSTRE2704"/>
    <s v="12FW ELS 06_WIRE_NV_KIDS"/>
    <s v="BL"/>
    <m/>
    <n v="6320"/>
    <n v="43000"/>
    <n v="29000"/>
    <n v="2125"/>
    <s v="2013-05-02"/>
    <n v="2125"/>
    <n v="91375000"/>
    <s v="2013-05-02"/>
    <n v="643"/>
    <n v="-2"/>
    <n v="27649000"/>
    <s v="2013-05-03"/>
    <n v="643"/>
    <n v="27584500"/>
    <n v="30.3"/>
    <n v="30.2"/>
    <n v="100"/>
    <n v="99.8"/>
    <n v="1484"/>
    <m/>
    <m/>
    <m/>
    <m/>
    <m/>
  </r>
  <r>
    <x v="5"/>
    <s v="ELSTRE2704OR"/>
    <s v="ELSTR704OR"/>
    <x v="4"/>
    <s v="ELSTRE2704"/>
    <s v="12FW ELS 06_WIRE_NV_KIDS"/>
    <s v="OR"/>
    <m/>
    <n v="6320"/>
    <n v="43000"/>
    <n v="29000"/>
    <n v="2097"/>
    <s v="2013-05-02"/>
    <n v="2095"/>
    <n v="90085000"/>
    <s v="2013-05-02"/>
    <n v="493"/>
    <n v="1"/>
    <n v="21199000"/>
    <s v="2013-05-03"/>
    <n v="493"/>
    <n v="21177500"/>
    <n v="23.5"/>
    <n v="23.5"/>
    <n v="100"/>
    <n v="99.9"/>
    <n v="1601"/>
    <m/>
    <m/>
    <m/>
    <m/>
    <m/>
  </r>
  <r>
    <x v="5"/>
    <s v="ELSTRE2705GR"/>
    <s v="ELSTR705GR"/>
    <x v="4"/>
    <s v="ELSTRE2705"/>
    <s v="12FW ELSTINKO KINT 17_BRG"/>
    <s v="GR"/>
    <m/>
    <n v="5608"/>
    <n v="43000"/>
    <n v="30100"/>
    <n v="1300"/>
    <s v="2013-04-16"/>
    <n v="1299"/>
    <n v="55857000"/>
    <s v="2013-04-17"/>
    <n v="480"/>
    <n v="-1"/>
    <n v="20640000"/>
    <s v="2013-04-18"/>
    <n v="480"/>
    <n v="20597000"/>
    <n v="37"/>
    <n v="36.9"/>
    <n v="100"/>
    <n v="99.8"/>
    <n v="820"/>
    <m/>
    <m/>
    <m/>
    <m/>
    <m/>
  </r>
  <r>
    <x v="5"/>
    <s v="ELSTRE2706PK"/>
    <s v="ELSTR706PK"/>
    <x v="4"/>
    <s v="ELSTRE2706"/>
    <s v="12FW ELS 06_WIRE_NV"/>
    <s v="PK"/>
    <m/>
    <n v="6284"/>
    <n v="43000"/>
    <n v="30100"/>
    <n v="1630"/>
    <s v="2013-04-27"/>
    <n v="1632"/>
    <n v="70176000"/>
    <s v="2013-05-01"/>
    <n v="602"/>
    <n v="-7"/>
    <n v="25886000"/>
    <s v="2013-05-02"/>
    <n v="602"/>
    <n v="25735500"/>
    <n v="36.9"/>
    <n v="36.700000000000003"/>
    <n v="100"/>
    <n v="99.4"/>
    <n v="1037"/>
    <m/>
    <m/>
    <m/>
    <m/>
    <m/>
  </r>
  <r>
    <x v="5"/>
    <s v="ELSTRE2707BL"/>
    <s v="ELSTR707BL"/>
    <x v="4"/>
    <s v="ELSTRE2707"/>
    <s v="13FW ELS 07_TROOPER_NV"/>
    <s v="BL"/>
    <m/>
    <n v="6818"/>
    <n v="43000"/>
    <n v="30100"/>
    <n v="2217"/>
    <s v="2013-05-02"/>
    <n v="2212"/>
    <n v="95116000"/>
    <s v="2013-05-02"/>
    <n v="705"/>
    <n v="1"/>
    <n v="30315000"/>
    <s v="2013-05-03"/>
    <n v="705"/>
    <n v="30272000"/>
    <n v="31.9"/>
    <n v="31.8"/>
    <n v="100"/>
    <n v="99.9"/>
    <n v="1506"/>
    <m/>
    <m/>
    <m/>
    <m/>
    <m/>
  </r>
  <r>
    <x v="5"/>
    <s v="ELSTRE2708KH"/>
    <s v="ELSTR708KH"/>
    <x v="4"/>
    <s v="ELSTRE2708"/>
    <s v="13FW ELS "/>
    <s v="KH"/>
    <m/>
    <n v="6108"/>
    <n v="43000"/>
    <n v="43000"/>
    <n v="282"/>
    <s v="2013-05-02"/>
    <n v="282"/>
    <n v="12126000"/>
    <s v="2013-05-02"/>
    <n v="261"/>
    <m/>
    <n v="11223000"/>
    <s v="2013-05-03"/>
    <n v="261"/>
    <n v="11201500"/>
    <n v="92.6"/>
    <n v="92.4"/>
    <n v="100"/>
    <n v="99.8"/>
    <n v="21"/>
    <m/>
    <m/>
    <m/>
    <m/>
    <m/>
  </r>
  <r>
    <x v="5"/>
    <s v="ELSTRE2715BL"/>
    <s v="ELSTR715BL"/>
    <x v="4"/>
    <s v="ELSTRE2715"/>
    <s v="22_WIRE_MIT"/>
    <s v="BL"/>
    <m/>
    <n v="6323"/>
    <n v="43000"/>
    <n v="43000"/>
    <n v="2300"/>
    <s v="2013-04-16"/>
    <n v="2296"/>
    <n v="98728000"/>
    <s v="2013-04-17"/>
    <n v="1578"/>
    <n v="-3"/>
    <n v="67854000"/>
    <s v="2013-04-18"/>
    <n v="1578"/>
    <n v="67789500"/>
    <n v="68.7"/>
    <n v="68.7"/>
    <n v="100"/>
    <n v="99.9"/>
    <n v="721"/>
    <m/>
    <m/>
    <m/>
    <m/>
    <m/>
  </r>
  <r>
    <x v="5"/>
    <s v="ELSTRE2715RE"/>
    <s v="ELSTR715RE"/>
    <x v="4"/>
    <s v="ELSTRE2715"/>
    <s v="12FW ELSTINKO KINT 17_BRG_KIDS"/>
    <s v="RE"/>
    <m/>
    <n v="6323"/>
    <n v="43000"/>
    <n v="43000"/>
    <n v="2800"/>
    <s v="2013-04-16"/>
    <n v="2804"/>
    <n v="120572000"/>
    <s v="2013-04-17"/>
    <n v="1658"/>
    <n v="2"/>
    <n v="71294000"/>
    <s v="2013-04-18"/>
    <n v="1657"/>
    <n v="71100500"/>
    <n v="59.1"/>
    <n v="59"/>
    <n v="99.9"/>
    <n v="99.7"/>
    <n v="1144"/>
    <n v="1"/>
    <m/>
    <m/>
    <m/>
    <m/>
  </r>
  <r>
    <x v="5"/>
    <s v="ELSTRE2716PK"/>
    <s v="ELSTR716PK"/>
    <x v="4"/>
    <s v="ELSTRE2716"/>
    <s v="12FW ELS 06_WIRE_NV_KIDS"/>
    <s v="PK"/>
    <m/>
    <n v="6325"/>
    <n v="43000"/>
    <n v="43000"/>
    <n v="2300"/>
    <s v="2013-04-16"/>
    <n v="2301"/>
    <n v="98943000"/>
    <s v="2013-04-17"/>
    <n v="1706"/>
    <n v="1"/>
    <n v="73358000"/>
    <s v="2013-04-18"/>
    <n v="1706"/>
    <n v="73207500"/>
    <n v="74.099999999999994"/>
    <n v="74"/>
    <n v="100"/>
    <n v="99.8"/>
    <n v="594"/>
    <m/>
    <m/>
    <m/>
    <m/>
    <m/>
  </r>
  <r>
    <x v="5"/>
    <s v="ELSTRE2717OR"/>
    <s v="ELSTR717OR"/>
    <x v="4"/>
    <s v="ELSTRE2717"/>
    <s v="12FW ELS 06_WIRE_NV_KIDS"/>
    <s v="OR"/>
    <m/>
    <n v="6624"/>
    <n v="43000"/>
    <n v="30100"/>
    <n v="1200"/>
    <s v="2013-04-19"/>
    <n v="1199"/>
    <n v="51557000"/>
    <s v="2013-04-24"/>
    <n v="453"/>
    <n v="2"/>
    <n v="19479000"/>
    <s v="2013-04-25"/>
    <n v="453"/>
    <n v="19436000"/>
    <n v="37.799999999999997"/>
    <n v="37.700000000000003"/>
    <n v="100"/>
    <n v="99.8"/>
    <n v="744"/>
    <m/>
    <m/>
    <m/>
    <m/>
    <m/>
  </r>
  <r>
    <x v="5"/>
    <s v="ELSTRE2718LI"/>
    <s v="ELSTR718LI"/>
    <x v="4"/>
    <s v="ELSTRE2718"/>
    <s v="13FW ELS 07_TROOPER_NV_KIDS"/>
    <s v="LI"/>
    <m/>
    <n v="7054"/>
    <n v="43000"/>
    <n v="30100"/>
    <n v="1296"/>
    <s v="2013-04-24"/>
    <n v="1295"/>
    <n v="55685000"/>
    <s v="2013-04-25"/>
    <n v="429"/>
    <n v="-1"/>
    <n v="18447000"/>
    <s v="2013-04-26"/>
    <n v="429"/>
    <n v="18447000"/>
    <n v="33.1"/>
    <n v="33.1"/>
    <n v="100"/>
    <n v="100"/>
    <n v="867"/>
    <m/>
    <m/>
    <m/>
    <m/>
    <m/>
  </r>
  <r>
    <x v="5"/>
    <s v="ELSTRE2723BL"/>
    <s v="ELSTR723BL"/>
    <x v="4"/>
    <s v="ELSTRE2723"/>
    <s v="13FW ELS "/>
    <s v="BL"/>
    <m/>
    <n v="12500"/>
    <n v="55000"/>
    <n v="55000"/>
    <n v="2000"/>
    <s v="2013-02-15"/>
    <n v="1963"/>
    <n v="107965000"/>
    <s v="2013-02-15"/>
    <n v="1321"/>
    <n v="-3"/>
    <n v="72655000"/>
    <s v="2013-02-16"/>
    <n v="1321"/>
    <n v="72325000"/>
    <n v="67.3"/>
    <n v="67"/>
    <n v="100"/>
    <n v="99.5"/>
    <n v="645"/>
    <m/>
    <m/>
    <m/>
    <m/>
    <m/>
  </r>
  <r>
    <x v="5"/>
    <s v="ELSTRF2723BL"/>
    <s v="ELSTR723BL"/>
    <x v="8"/>
    <s v="ELSTRF2723"/>
    <s v="13SS ELS MESH 06_SNAP_BR"/>
    <s v="BL"/>
    <m/>
    <n v="12500"/>
    <n v="55000"/>
    <n v="55000"/>
    <n v="1428"/>
    <s v="2013-12-27"/>
    <n v="1407"/>
    <n v="77385000"/>
    <m/>
    <m/>
    <m/>
    <m/>
    <m/>
    <m/>
    <m/>
    <m/>
    <m/>
    <m/>
    <m/>
    <n v="1407"/>
    <m/>
    <m/>
    <m/>
    <m/>
    <m/>
  </r>
  <r>
    <x v="5"/>
    <s v="ELSTRE2723OR"/>
    <s v="ELSTR723OR"/>
    <x v="4"/>
    <s v="ELSTRE2723"/>
    <s v="22_WIRE_MIT_KIDS"/>
    <s v="OR"/>
    <m/>
    <n v="12500"/>
    <n v="55000"/>
    <n v="55000"/>
    <n v="1000"/>
    <s v="2013-02-27"/>
    <n v="999"/>
    <n v="54945000"/>
    <s v="2013-03-01"/>
    <n v="733"/>
    <n v="1"/>
    <n v="40315000"/>
    <s v="2013-03-12"/>
    <n v="733"/>
    <n v="40232500"/>
    <n v="73.400000000000006"/>
    <n v="73.2"/>
    <n v="100"/>
    <n v="99.8"/>
    <n v="265"/>
    <m/>
    <m/>
    <m/>
    <m/>
    <m/>
  </r>
  <r>
    <x v="5"/>
    <s v="ELSTRF2723OR"/>
    <s v="ELSTR723OR"/>
    <x v="8"/>
    <s v="ELSTRF2723"/>
    <s v="13SS ELS MESH 07_SNAP_OR"/>
    <s v="OR"/>
    <m/>
    <n v="12500"/>
    <n v="55000"/>
    <n v="55000"/>
    <n v="1000"/>
    <s v="2013-12-27"/>
    <n v="1000"/>
    <n v="55000000"/>
    <m/>
    <m/>
    <m/>
    <m/>
    <m/>
    <m/>
    <m/>
    <m/>
    <m/>
    <m/>
    <m/>
    <n v="1000"/>
    <m/>
    <m/>
    <m/>
    <m/>
    <m/>
  </r>
  <r>
    <x v="5"/>
    <s v="ELSTRE2724GR"/>
    <s v="ELSTR724GR"/>
    <x v="4"/>
    <s v="ELSTRE2724"/>
    <s v="13FW ELS 47_TROOPERT_NV_KIDS"/>
    <s v="GR"/>
    <m/>
    <n v="11497"/>
    <n v="43000"/>
    <n v="43000"/>
    <n v="1300"/>
    <s v="2013-03-29"/>
    <n v="1302"/>
    <n v="55986000"/>
    <s v="2013-03-29"/>
    <n v="1215"/>
    <m/>
    <n v="52245000"/>
    <s v="2013-03-30"/>
    <n v="1215"/>
    <n v="52008500"/>
    <n v="93.3"/>
    <n v="92.9"/>
    <n v="100"/>
    <n v="99.5"/>
    <n v="87"/>
    <m/>
    <m/>
    <m/>
    <m/>
    <m/>
  </r>
  <r>
    <x v="5"/>
    <s v="ELSTRF2724GR"/>
    <s v="ELSTR724GR"/>
    <x v="8"/>
    <s v="ELSTRF2724"/>
    <s v="13SS ELS MESH 07_SNAP_OR"/>
    <s v="GR"/>
    <m/>
    <n v="11000"/>
    <n v="43000"/>
    <n v="43000"/>
    <n v="2014"/>
    <s v="2014-01-03"/>
    <n v="2026"/>
    <n v="87118000"/>
    <m/>
    <m/>
    <m/>
    <m/>
    <m/>
    <m/>
    <m/>
    <m/>
    <m/>
    <m/>
    <m/>
    <n v="2026"/>
    <m/>
    <m/>
    <m/>
    <m/>
    <m/>
  </r>
  <r>
    <x v="5"/>
    <s v="ELSTRE2744YE"/>
    <s v="ELSTR744YE"/>
    <x v="4"/>
    <s v="ELSTRE2744"/>
    <s v="13FW ELS 44_KNIT TROOPER_NV_KIDS"/>
    <s v="YE"/>
    <m/>
    <n v="6167"/>
    <n v="43000"/>
    <n v="30100"/>
    <n v="2300"/>
    <s v="2013-04-24"/>
    <n v="2297"/>
    <n v="98771000"/>
    <s v="2013-04-25"/>
    <n v="808"/>
    <n v="-4"/>
    <n v="34744000"/>
    <s v="2013-04-26"/>
    <n v="808"/>
    <n v="34722500"/>
    <n v="35.200000000000003"/>
    <n v="35.200000000000003"/>
    <n v="100"/>
    <n v="99.9"/>
    <n v="1493"/>
    <m/>
    <m/>
    <m/>
    <m/>
    <m/>
  </r>
  <r>
    <x v="5"/>
    <s v="ELSTRE2746BK"/>
    <s v="ELSTR746BK"/>
    <x v="4"/>
    <s v="ELSTRE2746"/>
    <s v="13FW ELS 44_KNIT TROOPER_NV_KIDS"/>
    <s v="BK"/>
    <m/>
    <n v="6386"/>
    <n v="43000"/>
    <n v="43000"/>
    <n v="4300"/>
    <s v="2013-04-16"/>
    <n v="4292"/>
    <n v="184556000"/>
    <s v="2013-04-17"/>
    <n v="2616"/>
    <n v="-4"/>
    <n v="112488000"/>
    <s v="2013-04-18"/>
    <n v="2615"/>
    <n v="112273000"/>
    <n v="60.9"/>
    <n v="60.8"/>
    <n v="100"/>
    <n v="99.8"/>
    <n v="1680"/>
    <n v="1"/>
    <m/>
    <m/>
    <m/>
    <m/>
  </r>
  <r>
    <x v="7"/>
    <s v="ELSTSE2231BK"/>
    <s v="ELSTS231BK"/>
    <x v="4"/>
    <s v="ELSTSE2231"/>
    <s v="13SS ELS MESH 08_SNAP_GR"/>
    <s v="BK"/>
    <m/>
    <n v="11144"/>
    <n v="49000"/>
    <n v="34300"/>
    <n v="1031"/>
    <s v="2013-04-19"/>
    <n v="1022"/>
    <n v="50078000"/>
    <s v="2013-04-23"/>
    <n v="192"/>
    <n v="4"/>
    <n v="9408000"/>
    <s v="2013-04-24"/>
    <n v="191"/>
    <n v="9261000"/>
    <n v="18.7"/>
    <n v="18.5"/>
    <n v="99.5"/>
    <n v="98.4"/>
    <n v="826"/>
    <n v="1"/>
    <m/>
    <m/>
    <m/>
    <m/>
  </r>
  <r>
    <x v="7"/>
    <s v="ELSTSE2231KH"/>
    <s v="ELSTS231KH"/>
    <x v="4"/>
    <s v="ELSTSE2231"/>
    <s v="13SS ELS MESH 09_SNAP_PK"/>
    <s v="KH"/>
    <m/>
    <n v="11144"/>
    <n v="49000"/>
    <n v="34300"/>
    <n v="809"/>
    <s v="2013-04-19"/>
    <n v="807"/>
    <n v="39543000"/>
    <s v="2013-04-23"/>
    <n v="171"/>
    <n v="6"/>
    <n v="8379000"/>
    <s v="2013-04-24"/>
    <n v="171"/>
    <n v="8305500"/>
    <n v="21.2"/>
    <n v="21"/>
    <n v="100"/>
    <n v="99.1"/>
    <n v="630"/>
    <m/>
    <m/>
    <m/>
    <m/>
    <m/>
  </r>
  <r>
    <x v="7"/>
    <s v="ELSTSE2231RE"/>
    <s v="ELSTS231RE"/>
    <x v="4"/>
    <s v="ELSTSE2231"/>
    <s v="13SS ELS MESH 10_SNAP_S.BL"/>
    <s v="RE"/>
    <m/>
    <n v="11144"/>
    <n v="49000"/>
    <n v="34300"/>
    <n v="818"/>
    <s v="2013-04-19"/>
    <n v="816"/>
    <n v="39984000"/>
    <s v="2013-04-23"/>
    <n v="92"/>
    <n v="6"/>
    <n v="4508000"/>
    <s v="2013-04-24"/>
    <n v="90"/>
    <n v="4336500"/>
    <n v="11"/>
    <n v="10.8"/>
    <n v="97.8"/>
    <n v="96.2"/>
    <n v="718"/>
    <n v="2"/>
    <m/>
    <m/>
    <m/>
    <m/>
  </r>
  <r>
    <x v="7"/>
    <s v="ELSTSE2232BK"/>
    <s v="ELSTS232BK"/>
    <x v="4"/>
    <s v="ELSTSE2232"/>
    <s v="13SS ELS MESH 11_SNAP_KHA"/>
    <s v="BK"/>
    <m/>
    <n v="13400"/>
    <n v="55000"/>
    <n v="38500"/>
    <n v="585"/>
    <s v="2013-05-31"/>
    <n v="584"/>
    <n v="32120000"/>
    <s v="2013-05-31"/>
    <n v="162"/>
    <n v="-1"/>
    <n v="8910000"/>
    <s v="2013-06-01"/>
    <n v="162"/>
    <n v="8855000"/>
    <n v="27.7"/>
    <n v="27.6"/>
    <n v="100"/>
    <n v="99.4"/>
    <n v="423"/>
    <m/>
    <m/>
    <m/>
    <m/>
    <m/>
  </r>
  <r>
    <x v="7"/>
    <s v="ELSTSE2233GR"/>
    <s v="ELSTS233GR"/>
    <x v="4"/>
    <s v="ELSTSE2233"/>
    <s v="13SS ELS 16_SNAP_RD"/>
    <s v="GR"/>
    <m/>
    <n v="10400"/>
    <n v="49000"/>
    <n v="34300"/>
    <n v="820"/>
    <s v="2013-02-28"/>
    <n v="799"/>
    <n v="39151000"/>
    <s v="2013-03-22"/>
    <n v="518"/>
    <n v="1"/>
    <n v="25382000"/>
    <s v="2013-03-23"/>
    <n v="517"/>
    <n v="25122300"/>
    <n v="64.7"/>
    <n v="64.2"/>
    <n v="99.8"/>
    <n v="99"/>
    <n v="280"/>
    <n v="1"/>
    <m/>
    <m/>
    <m/>
    <m/>
  </r>
  <r>
    <x v="7"/>
    <s v="ELSTSE2234PK"/>
    <s v="ELSTS234PK"/>
    <x v="4"/>
    <s v="ELSTSE2234"/>
    <s v="13SS ELS 16_SNAP_RD"/>
    <s v="PK"/>
    <m/>
    <n v="13100"/>
    <n v="55000"/>
    <n v="38500"/>
    <n v="500"/>
    <s v="2013-02-28"/>
    <n v="500"/>
    <n v="27500000"/>
    <s v="2013-03-19"/>
    <n v="171"/>
    <n v="3"/>
    <n v="9405000"/>
    <s v="2013-03-20"/>
    <n v="169"/>
    <n v="9135500"/>
    <n v="33.799999999999997"/>
    <n v="33.200000000000003"/>
    <n v="98.8"/>
    <n v="97.1"/>
    <n v="326"/>
    <n v="2"/>
    <m/>
    <m/>
    <m/>
    <m/>
  </r>
  <r>
    <x v="7"/>
    <s v="ELSTSE2235MT"/>
    <s v="ELSTS235MT"/>
    <x v="4"/>
    <s v="ELSTSE2235"/>
    <s v="13SS ELS 18_SNAP_PK"/>
    <s v="MT"/>
    <m/>
    <n v="16200"/>
    <n v="69000"/>
    <n v="48300"/>
    <n v="467"/>
    <s v="2013-05-31"/>
    <n v="455"/>
    <n v="31395000"/>
    <s v="2013-05-31"/>
    <n v="115"/>
    <n v="1"/>
    <n v="7935000"/>
    <s v="2013-06-01"/>
    <n v="114"/>
    <n v="7797000"/>
    <n v="25.1"/>
    <n v="24.8"/>
    <n v="99.1"/>
    <n v="98.3"/>
    <n v="339"/>
    <n v="1"/>
    <m/>
    <m/>
    <m/>
    <m/>
  </r>
  <r>
    <x v="7"/>
    <s v="ELSTSE2236BK"/>
    <s v="ELSTS236BK"/>
    <x v="4"/>
    <s v="ELSTSE2236"/>
    <s v="13SS ELS 20_SNAP_OR"/>
    <s v="BK"/>
    <m/>
    <n v="16500"/>
    <n v="59000"/>
    <n v="41300"/>
    <n v="1218"/>
    <s v="2013-04-18"/>
    <n v="1218"/>
    <n v="71862000"/>
    <s v="2013-04-18"/>
    <n v="828"/>
    <n v="3"/>
    <n v="48852000"/>
    <s v="2013-04-19"/>
    <n v="826"/>
    <n v="48616000"/>
    <n v="67.8"/>
    <n v="67.7"/>
    <n v="99.8"/>
    <n v="99.5"/>
    <n v="387"/>
    <n v="2"/>
    <m/>
    <m/>
    <m/>
    <m/>
  </r>
  <r>
    <x v="7"/>
    <s v="ELSTSE2237BK"/>
    <s v="ELSTS237BK"/>
    <x v="4"/>
    <s v="ELSTSE2237"/>
    <s v="13SS ELS 23_SNAP_LM"/>
    <s v="BK"/>
    <m/>
    <n v="12000"/>
    <n v="49000"/>
    <n v="34300"/>
    <n v="2163"/>
    <s v="2013-02-28"/>
    <n v="2148"/>
    <n v="105252000"/>
    <s v="2013-03-19"/>
    <n v="2072"/>
    <n v="-1"/>
    <n v="101528000"/>
    <s v="2013-03-20"/>
    <n v="2067"/>
    <n v="100999200"/>
    <n v="96.2"/>
    <n v="96"/>
    <n v="99.8"/>
    <n v="99.5"/>
    <n v="77"/>
    <n v="5"/>
    <m/>
    <m/>
    <m/>
    <m/>
  </r>
  <r>
    <x v="7"/>
    <s v="ELSTSE2238MT"/>
    <s v="ELSTS238MT"/>
    <x v="4"/>
    <s v="ELSTSE2238"/>
    <s v="13SS ELS 03_SNAP_BK"/>
    <s v="MT"/>
    <m/>
    <n v="12200"/>
    <n v="49000"/>
    <n v="34300"/>
    <n v="1229"/>
    <s v="2013-03-29"/>
    <n v="1211"/>
    <n v="59339000"/>
    <s v="2013-03-29"/>
    <n v="966"/>
    <n v="2"/>
    <n v="47334000"/>
    <s v="2013-03-30"/>
    <n v="965"/>
    <n v="43571600"/>
    <n v="79.7"/>
    <n v="73.400000000000006"/>
    <n v="99.9"/>
    <n v="92.1"/>
    <n v="243"/>
    <n v="1"/>
    <m/>
    <m/>
    <m/>
    <m/>
  </r>
  <r>
    <x v="7"/>
    <s v="ELSTSE2239PK"/>
    <s v="ELSTS239PK"/>
    <x v="4"/>
    <s v="ELSTSE2239"/>
    <s v="13SS ELS 04_SNAP_BL"/>
    <s v="PK"/>
    <m/>
    <n v="10800"/>
    <n v="49000"/>
    <n v="34300"/>
    <n v="1827"/>
    <s v="2013-03-18"/>
    <n v="1826"/>
    <n v="89474000"/>
    <s v="2013-03-20"/>
    <n v="1058"/>
    <n v="1"/>
    <n v="51842000"/>
    <s v="2013-03-21"/>
    <n v="1058"/>
    <n v="51597000"/>
    <n v="57.9"/>
    <n v="57.7"/>
    <n v="100"/>
    <n v="99.5"/>
    <n v="767"/>
    <m/>
    <m/>
    <m/>
    <m/>
    <m/>
  </r>
  <r>
    <x v="7"/>
    <s v="ELSTSE2240YE"/>
    <s v="ELSTS240YE"/>
    <x v="4"/>
    <s v="ELSTSE2240"/>
    <s v="13SS ELS 04_SNAP_BL"/>
    <s v="YE"/>
    <m/>
    <n v="11600"/>
    <n v="49000"/>
    <n v="34300"/>
    <n v="1940"/>
    <s v="2013-02-28"/>
    <n v="1926"/>
    <n v="94374000"/>
    <s v="2013-03-19"/>
    <n v="1474"/>
    <n v="7"/>
    <n v="72226000"/>
    <s v="2013-03-20"/>
    <n v="1473"/>
    <n v="72054500"/>
    <n v="76.5"/>
    <n v="76.3"/>
    <n v="99.9"/>
    <n v="99.8"/>
    <n v="445"/>
    <n v="1"/>
    <m/>
    <m/>
    <m/>
    <m/>
  </r>
  <r>
    <x v="7"/>
    <s v="ELSTSE2241OR"/>
    <s v="ELSTS241OR"/>
    <x v="4"/>
    <s v="ELSTSE2241"/>
    <s v="13SS ELS 21_SNAP_GR"/>
    <s v="OR"/>
    <m/>
    <n v="9800"/>
    <n v="45000"/>
    <n v="31500"/>
    <n v="809"/>
    <s v="2013-03-18"/>
    <n v="809"/>
    <n v="36405000"/>
    <s v="2013-03-20"/>
    <n v="554"/>
    <n v="1"/>
    <n v="24930000"/>
    <s v="2013-03-21"/>
    <n v="554"/>
    <n v="24795000"/>
    <n v="68.5"/>
    <n v="68.099999999999994"/>
    <n v="100"/>
    <n v="99.5"/>
    <n v="254"/>
    <m/>
    <m/>
    <m/>
    <m/>
    <m/>
  </r>
  <r>
    <x v="7"/>
    <s v="ELSTSE2242YE"/>
    <s v="ELSTS242YE"/>
    <x v="4"/>
    <s v="ELSTSE2242"/>
    <s v="13SS ELS MESH 05_SNAP_BUG_KIDS"/>
    <s v="YE"/>
    <m/>
    <n v="9881"/>
    <n v="49000"/>
    <n v="34300"/>
    <n v="594"/>
    <s v="2013-05-07"/>
    <n v="586"/>
    <n v="28714000"/>
    <s v="2013-05-07"/>
    <n v="444"/>
    <n v="-2"/>
    <n v="21756000"/>
    <s v="2013-05-08"/>
    <n v="443"/>
    <n v="21682500"/>
    <n v="75.599999999999994"/>
    <n v="75.5"/>
    <n v="99.8"/>
    <n v="99.7"/>
    <n v="144"/>
    <n v="1"/>
    <m/>
    <m/>
    <m/>
    <m/>
  </r>
  <r>
    <x v="7"/>
    <s v="ELSTSE2243YE"/>
    <s v="ELSTS243YE"/>
    <x v="4"/>
    <s v="ELSTSE2243"/>
    <s v="13SS ELS MESH 06_SNAP_BR_KIDS"/>
    <s v="YE"/>
    <m/>
    <n v="10053"/>
    <n v="49000"/>
    <n v="34300"/>
    <n v="1172"/>
    <s v="2013-04-19"/>
    <n v="1157"/>
    <n v="56693000"/>
    <s v="2013-04-24"/>
    <n v="959"/>
    <n v="2"/>
    <n v="46991000"/>
    <s v="2013-04-25"/>
    <n v="959"/>
    <n v="46868500"/>
    <n v="82.9"/>
    <n v="82.7"/>
    <n v="100"/>
    <n v="99.7"/>
    <n v="196"/>
    <m/>
    <m/>
    <m/>
    <m/>
    <m/>
  </r>
  <r>
    <x v="7"/>
    <s v="ELSTSE2244NY"/>
    <s v="ELSTS244NY"/>
    <x v="4"/>
    <s v="ELSTSE2244"/>
    <s v="13SS ELS MESH 07_SNAP_BL_KIDS"/>
    <s v="NY"/>
    <m/>
    <n v="9881"/>
    <n v="45000"/>
    <n v="31500"/>
    <n v="943"/>
    <s v="2013-05-07"/>
    <n v="941"/>
    <n v="42345000"/>
    <s v="2013-05-07"/>
    <n v="466"/>
    <n v="-2"/>
    <n v="20970000"/>
    <s v="2013-05-08"/>
    <n v="463"/>
    <n v="20722500"/>
    <n v="49.2"/>
    <n v="48.9"/>
    <n v="99.4"/>
    <n v="98.8"/>
    <n v="477"/>
    <n v="3"/>
    <m/>
    <m/>
    <m/>
    <m/>
  </r>
  <r>
    <x v="7"/>
    <s v="ELSTSE2245PP"/>
    <s v="ELSTS245PP"/>
    <x v="4"/>
    <s v="ELSTSE2245"/>
    <s v="13SS ELS MESH 07_SNAP_BL_KIDS"/>
    <s v="PP"/>
    <m/>
    <n v="10300"/>
    <n v="45000"/>
    <n v="31500"/>
    <n v="1307"/>
    <s v="2013-03-18"/>
    <n v="1286"/>
    <n v="57870000"/>
    <s v="2013-03-20"/>
    <n v="727"/>
    <n v="1"/>
    <n v="32715000"/>
    <s v="2013-03-21"/>
    <n v="727"/>
    <n v="32688000"/>
    <n v="56.5"/>
    <n v="56.5"/>
    <n v="100"/>
    <n v="99.9"/>
    <n v="558"/>
    <m/>
    <m/>
    <m/>
    <m/>
    <m/>
  </r>
  <r>
    <x v="7"/>
    <s v="ELSTSE2246BK"/>
    <s v="ELSTS246BK"/>
    <x v="4"/>
    <s v="ELSTSE2246"/>
    <s v="13SS ELS MESH 08_SNAP_GR_KIDS"/>
    <s v="BK"/>
    <m/>
    <n v="9881"/>
    <n v="49000"/>
    <n v="34300"/>
    <n v="1096"/>
    <s v="2013-05-07"/>
    <n v="1088"/>
    <n v="53312000"/>
    <s v="2013-05-07"/>
    <n v="1038"/>
    <n v="-1"/>
    <n v="50862000"/>
    <s v="2013-05-08"/>
    <n v="1038"/>
    <n v="50764000"/>
    <n v="95.4"/>
    <n v="95.2"/>
    <n v="100"/>
    <n v="99.8"/>
    <n v="51"/>
    <m/>
    <m/>
    <m/>
    <m/>
    <m/>
  </r>
  <r>
    <x v="7"/>
    <s v="ELSTSE2247BW"/>
    <s v="ELSTS247BW"/>
    <x v="4"/>
    <s v="ELSTSE2247"/>
    <s v="13SS ELS MESH 09_SNAP_PK_KIDS"/>
    <s v="BW"/>
    <m/>
    <n v="13300"/>
    <n v="53000"/>
    <n v="37100"/>
    <n v="1341"/>
    <s v="2013-05-28"/>
    <n v="638"/>
    <n v="33814000"/>
    <s v="2013-05-28"/>
    <n v="376"/>
    <n v="1"/>
    <n v="19928000"/>
    <s v="2013-05-29"/>
    <n v="372"/>
    <n v="19663000"/>
    <n v="58.3"/>
    <n v="58.2"/>
    <n v="98.9"/>
    <n v="98.7"/>
    <n v="261"/>
    <n v="4"/>
    <m/>
    <m/>
    <m/>
    <m/>
  </r>
  <r>
    <x v="7"/>
    <s v="ELSTSE2248GY"/>
    <s v="ELSTS248GY"/>
    <x v="4"/>
    <s v="ELSTSE2248"/>
    <s v="13SS ELS MESH 10_SNAP_S.BL_KIDS"/>
    <s v="GY"/>
    <m/>
    <n v="10637"/>
    <n v="53000"/>
    <n v="37100"/>
    <n v="511"/>
    <s v="2013-05-07"/>
    <n v="509"/>
    <n v="26977000"/>
    <s v="2013-05-07"/>
    <n v="500"/>
    <m/>
    <n v="26500000"/>
    <s v="2013-05-08"/>
    <n v="500"/>
    <n v="26420500"/>
    <n v="98.2"/>
    <n v="97.9"/>
    <n v="100"/>
    <n v="99.7"/>
    <n v="9"/>
    <m/>
    <m/>
    <m/>
    <m/>
    <m/>
  </r>
  <r>
    <x v="7"/>
    <s v="ELSTSE2249BK"/>
    <s v="ELSTS249BK"/>
    <x v="4"/>
    <s v="ELSTSE2249"/>
    <s v="13SS ELS MESH 11_SNAP_KHA_KIDS"/>
    <s v="BK"/>
    <m/>
    <n v="10637"/>
    <n v="53000"/>
    <n v="37100"/>
    <n v="605"/>
    <s v="2013-05-07"/>
    <n v="600"/>
    <n v="31800000"/>
    <s v="2013-05-07"/>
    <n v="480"/>
    <m/>
    <n v="25440000"/>
    <s v="2013-05-08"/>
    <n v="477"/>
    <n v="25037000"/>
    <n v="79.5"/>
    <n v="78.7"/>
    <n v="99.4"/>
    <n v="98.4"/>
    <n v="120"/>
    <n v="3"/>
    <m/>
    <m/>
    <m/>
    <m/>
  </r>
  <r>
    <x v="7"/>
    <s v="ELSTSE2250NY"/>
    <s v="ELSTS250NY"/>
    <x v="4"/>
    <s v="ELSTSE2250"/>
    <s v="13SS ELS 16_SNAP_RD_KIDS"/>
    <s v="NY"/>
    <m/>
    <n v="10324"/>
    <n v="49000"/>
    <n v="34300"/>
    <n v="717"/>
    <s v="2013-05-07"/>
    <n v="716"/>
    <n v="35084000"/>
    <s v="2013-05-07"/>
    <n v="547"/>
    <m/>
    <n v="26803000"/>
    <s v="2013-05-08"/>
    <n v="547"/>
    <n v="26729500"/>
    <n v="76.400000000000006"/>
    <n v="76.2"/>
    <n v="100"/>
    <n v="99.7"/>
    <n v="169"/>
    <m/>
    <m/>
    <m/>
    <m/>
    <m/>
  </r>
  <r>
    <x v="7"/>
    <s v="ELSTSE2251WH"/>
    <s v="ELSTS251WH"/>
    <x v="4"/>
    <s v="ELSTSE2251"/>
    <s v="13SS ELS 16_SNAP_RD_KIDS"/>
    <s v="WH"/>
    <m/>
    <n v="8000"/>
    <n v="43000"/>
    <n v="30100"/>
    <n v="802"/>
    <s v="2013-04-11"/>
    <n v="799"/>
    <n v="34357000"/>
    <s v="2013-04-11"/>
    <n v="651"/>
    <n v="-1"/>
    <n v="27993000"/>
    <s v="2013-04-12"/>
    <n v="650"/>
    <n v="27649200"/>
    <n v="81.400000000000006"/>
    <n v="80.5"/>
    <n v="99.8"/>
    <n v="98.8"/>
    <n v="149"/>
    <n v="1"/>
    <m/>
    <m/>
    <m/>
    <m/>
  </r>
  <r>
    <x v="7"/>
    <s v="ELSTSE2252RE"/>
    <s v="ELSTS252RE"/>
    <x v="4"/>
    <s v="ELSTSE2252"/>
    <s v="13SS ELS 18_SNAP_PK_KIDS"/>
    <s v="RE"/>
    <m/>
    <n v="10900"/>
    <n v="49000"/>
    <n v="34300"/>
    <n v="800"/>
    <s v="2013-04-30"/>
    <n v="808"/>
    <n v="39592000"/>
    <s v="2013-05-01"/>
    <n v="573"/>
    <n v="1"/>
    <n v="28077000"/>
    <s v="2013-05-02"/>
    <n v="573"/>
    <n v="27868490"/>
    <n v="70.900000000000006"/>
    <n v="70.400000000000006"/>
    <n v="100"/>
    <n v="99.3"/>
    <n v="234"/>
    <m/>
    <m/>
    <m/>
    <m/>
    <m/>
  </r>
  <r>
    <x v="7"/>
    <s v="ELSTSE2253YE"/>
    <s v="ELSTS253YE"/>
    <x v="4"/>
    <s v="ELSTSE2253"/>
    <s v="13SS ELS 20_SNAP_OR_KIDS"/>
    <s v="YE"/>
    <m/>
    <n v="16500"/>
    <n v="59000"/>
    <n v="41300"/>
    <n v="1180"/>
    <s v="2013-05-07"/>
    <n v="1177"/>
    <n v="69443000"/>
    <s v="2013-05-08"/>
    <n v="539"/>
    <m/>
    <n v="31801000"/>
    <s v="2013-05-09"/>
    <n v="533"/>
    <n v="31358500"/>
    <n v="45.3"/>
    <n v="45.2"/>
    <n v="98.9"/>
    <n v="98.6"/>
    <n v="638"/>
    <n v="6"/>
    <m/>
    <m/>
    <m/>
    <m/>
  </r>
  <r>
    <x v="7"/>
    <s v="ELSTSE2254OR"/>
    <s v="ELSTS254OR"/>
    <x v="4"/>
    <s v="ELSTSE2254"/>
    <s v="13SS ELS 23_SNAP_LM_KIDS"/>
    <s v="OR"/>
    <m/>
    <n v="16500"/>
    <n v="59000"/>
    <n v="41300"/>
    <n v="1006"/>
    <s v="2013-04-05"/>
    <n v="1000"/>
    <n v="59000000"/>
    <s v="2013-04-05"/>
    <n v="664"/>
    <n v="-1"/>
    <n v="39176000"/>
    <s v="2013-04-06"/>
    <n v="660"/>
    <n v="38161650"/>
    <n v="66"/>
    <n v="64.7"/>
    <n v="99.4"/>
    <n v="97.4"/>
    <n v="337"/>
    <n v="4"/>
    <m/>
    <m/>
    <m/>
    <m/>
  </r>
  <r>
    <x v="7"/>
    <s v="ELSTSE2258BK"/>
    <s v="ELSTS258BK"/>
    <x v="4"/>
    <s v="ELSTSE2258"/>
    <s v="13SS ELS 04_SNAP_BL_KIDS"/>
    <s v="BK"/>
    <m/>
    <n v="12773"/>
    <n v="49000"/>
    <n v="34300"/>
    <n v="2025"/>
    <s v="2013-03-29"/>
    <n v="2021"/>
    <n v="99029000"/>
    <s v="2013-04-05"/>
    <n v="1728"/>
    <n v="1"/>
    <n v="84672000"/>
    <s v="2013-04-06"/>
    <n v="1728"/>
    <n v="84367760"/>
    <n v="85.5"/>
    <n v="85.2"/>
    <n v="100"/>
    <n v="99.6"/>
    <n v="292"/>
    <m/>
    <m/>
    <m/>
    <m/>
    <m/>
  </r>
  <r>
    <x v="7"/>
    <s v="ELSTSE2258MT"/>
    <s v="ELSTS258MT"/>
    <x v="4"/>
    <s v="ELSTSE2258"/>
    <s v="13SS ELS 04_SNAP_BL_KIDS"/>
    <s v="MT"/>
    <m/>
    <n v="12773"/>
    <n v="49000"/>
    <n v="34300"/>
    <n v="1020"/>
    <s v="2013-03-29"/>
    <n v="1019"/>
    <n v="49931000"/>
    <s v="2013-04-18"/>
    <n v="560"/>
    <n v="-2"/>
    <n v="27440000"/>
    <s v="2013-04-19"/>
    <n v="559"/>
    <n v="27268500"/>
    <n v="54.9"/>
    <n v="54.6"/>
    <n v="99.8"/>
    <n v="99.4"/>
    <n v="461"/>
    <n v="1"/>
    <m/>
    <m/>
    <m/>
    <m/>
  </r>
  <r>
    <x v="7"/>
    <s v="ELSTSE2258RE"/>
    <s v="ELSTS258RE"/>
    <x v="4"/>
    <s v="ELSTSE2258"/>
    <s v="13SS ELS 21_SNAP_GR_KIDS"/>
    <s v="RE"/>
    <m/>
    <n v="12773"/>
    <n v="49000"/>
    <n v="34300"/>
    <n v="1207"/>
    <s v="2013-03-29"/>
    <n v="1195"/>
    <n v="58555000"/>
    <s v="2013-04-18"/>
    <n v="669"/>
    <n v="-4"/>
    <n v="32781000"/>
    <s v="2013-04-19"/>
    <n v="669"/>
    <n v="32560500"/>
    <n v="56"/>
    <n v="55.6"/>
    <n v="100"/>
    <n v="99.3"/>
    <n v="530"/>
    <m/>
    <m/>
    <m/>
    <m/>
    <m/>
  </r>
  <r>
    <x v="7"/>
    <s v="ELSTSE2259BL"/>
    <s v="ELSTS259BL"/>
    <x v="4"/>
    <s v="ELSTSE2259"/>
    <s v="13SS ELS MESH 02_SNAP_YEL_KIDS"/>
    <s v="BL"/>
    <m/>
    <n v="13065"/>
    <n v="49000"/>
    <n v="34300"/>
    <n v="1238"/>
    <s v="2013-03-29"/>
    <n v="1234"/>
    <n v="60466000"/>
    <s v="2013-04-05"/>
    <n v="863"/>
    <n v="2"/>
    <n v="42287000"/>
    <s v="2013-04-06"/>
    <n v="863"/>
    <n v="42140000"/>
    <n v="69.900000000000006"/>
    <n v="69.7"/>
    <n v="100"/>
    <n v="99.7"/>
    <n v="369"/>
    <m/>
    <m/>
    <m/>
    <m/>
    <m/>
  </r>
  <r>
    <x v="7"/>
    <s v="ELSTSE2259LI"/>
    <s v="ELSTS259LI"/>
    <x v="4"/>
    <s v="ELSTSE2259"/>
    <s v="13SS ELS MESH 03_SNAP_BK_KIDS"/>
    <s v="LI"/>
    <m/>
    <n v="13065"/>
    <n v="49000"/>
    <n v="34300"/>
    <n v="1046"/>
    <s v="2013-04-05"/>
    <n v="1036"/>
    <n v="50764000"/>
    <s v="2013-04-05"/>
    <n v="992"/>
    <m/>
    <n v="48608000"/>
    <s v="2013-04-06"/>
    <n v="992"/>
    <n v="48363000"/>
    <n v="95.8"/>
    <n v="95.3"/>
    <n v="100"/>
    <n v="99.5"/>
    <n v="44"/>
    <m/>
    <m/>
    <m/>
    <m/>
    <m/>
  </r>
  <r>
    <x v="7"/>
    <s v="ELSTSE2259PK"/>
    <s v="ELSTS259PK"/>
    <x v="4"/>
    <s v="ELSTSE2259"/>
    <s v="13SS ELS 04_SNAP_BL"/>
    <s v="PK"/>
    <m/>
    <n v="13065"/>
    <n v="49000"/>
    <n v="34300"/>
    <n v="800"/>
    <s v="2013-05-03"/>
    <n v="815"/>
    <n v="39935000"/>
    <s v="2013-05-03"/>
    <n v="706"/>
    <m/>
    <n v="34594000"/>
    <s v="2013-05-04"/>
    <n v="706"/>
    <n v="34496000"/>
    <n v="86.6"/>
    <n v="86.4"/>
    <n v="100"/>
    <n v="99.7"/>
    <n v="109"/>
    <m/>
    <m/>
    <m/>
    <m/>
    <m/>
  </r>
  <r>
    <x v="7"/>
    <s v="ELSTSE2261PK"/>
    <s v="ELSTS261PK"/>
    <x v="4"/>
    <s v="ELSTSE2261"/>
    <s v="13SS ELS 04_SNAP_BL"/>
    <s v="PK"/>
    <m/>
    <n v="13500"/>
    <n v="55000"/>
    <n v="38500"/>
    <n v="504"/>
    <s v="2013-04-26"/>
    <n v="500"/>
    <n v="27500000"/>
    <s v="2013-04-27"/>
    <n v="398"/>
    <n v="1"/>
    <n v="21890000"/>
    <s v="2013-04-28"/>
    <n v="397"/>
    <n v="21752500"/>
    <n v="79.400000000000006"/>
    <n v="79.099999999999994"/>
    <n v="99.7"/>
    <n v="99.4"/>
    <n v="101"/>
    <n v="1"/>
    <m/>
    <m/>
    <m/>
    <m/>
  </r>
  <r>
    <x v="7"/>
    <s v="ELSTSE2262MT"/>
    <s v="ELSTS262MT"/>
    <x v="4"/>
    <s v="ELSTSE2262"/>
    <s v="13SS ELS 21_SNAP_GR"/>
    <s v="MT"/>
    <m/>
    <n v="13700"/>
    <n v="55000"/>
    <n v="38500"/>
    <n v="505"/>
    <s v="2013-04-26"/>
    <n v="503"/>
    <n v="27665000"/>
    <s v="2013-04-27"/>
    <n v="417"/>
    <m/>
    <n v="22935000"/>
    <s v="2013-04-28"/>
    <n v="417"/>
    <n v="22852500"/>
    <n v="82.9"/>
    <n v="82.6"/>
    <n v="100"/>
    <n v="99.6"/>
    <n v="86"/>
    <m/>
    <m/>
    <m/>
    <m/>
    <m/>
  </r>
  <r>
    <x v="7"/>
    <s v="ELSTSE2263IV"/>
    <s v="ELSTS263IV"/>
    <x v="4"/>
    <s v="ELSTSE2263"/>
    <s v="13SS ELS 04_SNAP_BL_KIDS"/>
    <s v="IV"/>
    <m/>
    <n v="9476"/>
    <n v="49000"/>
    <n v="34300"/>
    <n v="820"/>
    <s v="2013-04-19"/>
    <n v="814"/>
    <n v="39886000"/>
    <s v="2013-04-24"/>
    <n v="754"/>
    <m/>
    <n v="36946000"/>
    <s v="2013-04-25"/>
    <n v="754"/>
    <n v="36725500"/>
    <n v="92.6"/>
    <n v="92.1"/>
    <n v="100"/>
    <n v="99.4"/>
    <n v="60"/>
    <m/>
    <m/>
    <m/>
    <m/>
    <m/>
  </r>
  <r>
    <x v="7"/>
    <s v="ELSTSE2264NY"/>
    <s v="ELSTS264NY"/>
    <x v="4"/>
    <s v="ELSTSE2264"/>
    <s v="13SS ELS 04_SNAP_BL_KIDS"/>
    <s v="NY"/>
    <m/>
    <n v="9476"/>
    <n v="45000"/>
    <n v="31500"/>
    <n v="553"/>
    <s v="2013-04-19"/>
    <n v="553"/>
    <n v="24885000"/>
    <s v="2013-04-24"/>
    <n v="471"/>
    <n v="-1"/>
    <n v="21195000"/>
    <s v="2013-04-25"/>
    <n v="470"/>
    <n v="21013348"/>
    <n v="85"/>
    <n v="84.4"/>
    <n v="99.8"/>
    <n v="99.1"/>
    <n v="83"/>
    <n v="1"/>
    <m/>
    <m/>
    <m/>
    <m/>
  </r>
  <r>
    <x v="7"/>
    <s v="ELSTSE2265RE"/>
    <s v="ELSTS265RE"/>
    <x v="4"/>
    <s v="ELSTSE2265"/>
    <s v="13SS ELS 21_SNAP_GR_KIDS"/>
    <s v="RE"/>
    <m/>
    <n v="13400"/>
    <n v="55000"/>
    <n v="38500"/>
    <n v="570"/>
    <s v="2013-06-05"/>
    <n v="599"/>
    <n v="32945000"/>
    <s v="2013-06-05"/>
    <n v="184"/>
    <m/>
    <n v="10120000"/>
    <s v="2013-06-06"/>
    <n v="184"/>
    <n v="10092500"/>
    <n v="30.7"/>
    <n v="30.6"/>
    <n v="100"/>
    <n v="99.7"/>
    <n v="415"/>
    <m/>
    <m/>
    <m/>
    <m/>
    <m/>
  </r>
  <r>
    <x v="7"/>
    <s v="ELSTSE2266NY"/>
    <s v="ELSTS266NY"/>
    <x v="4"/>
    <s v="ELSTSE2266"/>
    <s v="13SS_ELSTINKO_PK_TSHIRT_05_CAMO"/>
    <s v="NY"/>
    <m/>
    <n v="13100"/>
    <n v="55000"/>
    <n v="38500"/>
    <n v="800"/>
    <s v="2013-02-28"/>
    <n v="798"/>
    <n v="43890000"/>
    <s v="2013-03-19"/>
    <n v="295"/>
    <m/>
    <n v="16225000"/>
    <s v="2013-03-20"/>
    <n v="294"/>
    <n v="15889500"/>
    <n v="36.799999999999997"/>
    <n v="36.200000000000003"/>
    <n v="99.7"/>
    <n v="97.9"/>
    <n v="503"/>
    <n v="1"/>
    <m/>
    <m/>
    <m/>
    <m/>
  </r>
  <r>
    <x v="7"/>
    <s v="ELSTSE2731BK"/>
    <s v="ELSTS731BK"/>
    <x v="4"/>
    <s v="ELSTSE2731"/>
    <s v="13SS_ELSTINKO_PK_TSHIRT_05_CAMO"/>
    <s v="BK"/>
    <m/>
    <n v="9669"/>
    <n v="45000"/>
    <n v="31500"/>
    <n v="621"/>
    <s v="2013-04-19"/>
    <n v="616"/>
    <n v="27720000"/>
    <s v="2013-04-23"/>
    <n v="113"/>
    <n v="-8"/>
    <n v="5085000"/>
    <s v="2013-04-24"/>
    <n v="113"/>
    <n v="5085000"/>
    <n v="18.3"/>
    <n v="18.3"/>
    <n v="100"/>
    <n v="100"/>
    <n v="511"/>
    <m/>
    <m/>
    <m/>
    <m/>
    <m/>
  </r>
  <r>
    <x v="7"/>
    <s v="ELSTSE2731KH"/>
    <s v="ELSTS731KH"/>
    <x v="4"/>
    <s v="ELSTSE2731"/>
    <s v="13SS_ELSTINKO_PK_TSHIRT_05_CAMO"/>
    <s v="KH"/>
    <m/>
    <n v="9669"/>
    <n v="45000"/>
    <n v="31500"/>
    <n v="614"/>
    <s v="2013-04-19"/>
    <n v="609"/>
    <n v="27405000"/>
    <s v="2013-04-23"/>
    <n v="184"/>
    <n v="-5"/>
    <n v="8280000"/>
    <s v="2013-04-24"/>
    <n v="182"/>
    <n v="8190000"/>
    <n v="29.9"/>
    <n v="29.9"/>
    <n v="98.9"/>
    <n v="98.9"/>
    <n v="430"/>
    <n v="2"/>
    <m/>
    <m/>
    <m/>
    <m/>
  </r>
  <r>
    <x v="7"/>
    <s v="ELSTSE2731RE"/>
    <s v="ELSTS731RE"/>
    <x v="4"/>
    <s v="ELSTSE2731"/>
    <s v="13SS_ELSTINKO_PK_TSHIRT_01_BK"/>
    <s v="RE"/>
    <m/>
    <n v="9669"/>
    <n v="45000"/>
    <n v="31500"/>
    <n v="805"/>
    <s v="2013-04-19"/>
    <n v="804"/>
    <n v="36180000"/>
    <s v="2013-04-23"/>
    <n v="134"/>
    <n v="-6"/>
    <n v="6030000"/>
    <s v="2013-04-24"/>
    <n v="133"/>
    <n v="5985000"/>
    <n v="16.5"/>
    <n v="16.5"/>
    <n v="99.3"/>
    <n v="99.3"/>
    <n v="676"/>
    <n v="1"/>
    <m/>
    <m/>
    <m/>
    <m/>
  </r>
  <r>
    <x v="7"/>
    <s v="ELSTSE2732BK"/>
    <s v="ELSTS732BK"/>
    <x v="4"/>
    <s v="ELSTSE2732"/>
    <s v="13SS_ELSTINKO_PK_TSHIRT_03_GR"/>
    <s v="BK"/>
    <m/>
    <n v="12400"/>
    <n v="53000"/>
    <n v="37100"/>
    <n v="502"/>
    <s v="2013-05-31"/>
    <n v="502"/>
    <n v="26606000"/>
    <s v="2013-05-31"/>
    <n v="56"/>
    <m/>
    <n v="2968000"/>
    <s v="2013-06-02"/>
    <n v="56"/>
    <n v="2941500"/>
    <n v="11.2"/>
    <n v="11.1"/>
    <n v="100"/>
    <n v="99.1"/>
    <n v="446"/>
    <m/>
    <m/>
    <m/>
    <m/>
    <m/>
  </r>
  <r>
    <x v="7"/>
    <s v="ELSTSE2734PK"/>
    <s v="ELSTS734PK"/>
    <x v="4"/>
    <s v="ELSTSE2734"/>
    <s v="13SS_ELSTINKO_PK_TSHIRT_08_PK"/>
    <s v="PK"/>
    <m/>
    <n v="12200"/>
    <n v="53000"/>
    <n v="37100"/>
    <n v="500"/>
    <s v="2013-02-28"/>
    <n v="503"/>
    <n v="26659000"/>
    <s v="2013-03-19"/>
    <n v="164"/>
    <m/>
    <n v="8692000"/>
    <s v="2013-03-20"/>
    <n v="164"/>
    <n v="8686700"/>
    <n v="32.6"/>
    <n v="32.6"/>
    <n v="100"/>
    <n v="99.9"/>
    <n v="339"/>
    <m/>
    <m/>
    <m/>
    <m/>
    <m/>
  </r>
  <r>
    <x v="7"/>
    <s v="ELSTSE2735MT"/>
    <s v="ELSTS735MT"/>
    <x v="4"/>
    <s v="ELSTSE2735"/>
    <s v="13SS_ELSTINKO_PK_TSHIRT_09_MT"/>
    <s v="MT"/>
    <m/>
    <n v="14500"/>
    <n v="65000"/>
    <n v="45500"/>
    <n v="378"/>
    <s v="2013-05-31"/>
    <n v="363"/>
    <n v="23595000"/>
    <s v="2013-05-31"/>
    <n v="73"/>
    <n v="-1"/>
    <n v="4745000"/>
    <s v="2013-06-01"/>
    <n v="73"/>
    <n v="4745000"/>
    <n v="20.100000000000001"/>
    <n v="20.100000000000001"/>
    <n v="100"/>
    <n v="100"/>
    <n v="291"/>
    <m/>
    <m/>
    <m/>
    <m/>
    <m/>
  </r>
  <r>
    <x v="7"/>
    <s v="ELSTSE2736BK"/>
    <s v="ELSTS736BK"/>
    <x v="4"/>
    <s v="ELSTSE2736"/>
    <s v="13SS_ELSTINKO_PK_TSHIRT_10_BK"/>
    <s v="BK"/>
    <m/>
    <n v="14800"/>
    <n v="55000"/>
    <n v="38500"/>
    <n v="814"/>
    <s v="2013-04-26"/>
    <n v="813"/>
    <n v="44715000"/>
    <s v="2013-04-27"/>
    <n v="510"/>
    <n v="-7"/>
    <n v="28050000"/>
    <s v="2013-04-28"/>
    <n v="510"/>
    <n v="28022500"/>
    <n v="62.7"/>
    <n v="62.7"/>
    <n v="100"/>
    <n v="99.9"/>
    <n v="310"/>
    <m/>
    <m/>
    <m/>
    <m/>
    <m/>
  </r>
  <r>
    <x v="7"/>
    <s v="ELSTSE2737BK"/>
    <s v="ELSTS737BK"/>
    <x v="4"/>
    <s v="ELSTSE2737"/>
    <s v="13SS_ELSTINKO_TSHIRT_12_BK"/>
    <s v="BK"/>
    <m/>
    <n v="10900"/>
    <n v="45000"/>
    <n v="31500"/>
    <n v="800"/>
    <s v="2013-02-28"/>
    <n v="1786"/>
    <n v="80370000"/>
    <s v="2013-03-19"/>
    <n v="1704"/>
    <n v="4"/>
    <n v="76680000"/>
    <s v="2013-03-20"/>
    <n v="1702"/>
    <n v="76387500"/>
    <n v="95.3"/>
    <n v="95"/>
    <n v="99.9"/>
    <n v="99.6"/>
    <n v="78"/>
    <n v="2"/>
    <m/>
    <m/>
    <m/>
    <m/>
  </r>
  <r>
    <x v="7"/>
    <s v="ELSTSE2738MT"/>
    <s v="ELSTS738MT"/>
    <x v="4"/>
    <s v="ELSTSE2738"/>
    <s v="13SS_ELSTINKO_TSHIRT_12_MT"/>
    <s v="MT"/>
    <m/>
    <n v="10700"/>
    <n v="45000"/>
    <n v="31500"/>
    <n v="1796"/>
    <s v="2013-03-29"/>
    <n v="1779"/>
    <n v="80055000"/>
    <s v="2013-03-29"/>
    <n v="1241"/>
    <n v="8"/>
    <n v="55845000"/>
    <s v="2013-03-30"/>
    <n v="1241"/>
    <n v="55687500"/>
    <n v="69.8"/>
    <n v="69.599999999999994"/>
    <n v="100"/>
    <n v="99.7"/>
    <n v="530"/>
    <m/>
    <m/>
    <m/>
    <m/>
    <m/>
  </r>
  <r>
    <x v="7"/>
    <s v="ELSTSE2739PK"/>
    <s v="ELSTS739PK"/>
    <x v="4"/>
    <s v="ELSTSE2739"/>
    <s v="13SS_ELSTINKO_TSHIRT_12_PK"/>
    <s v="PK"/>
    <m/>
    <n v="9500"/>
    <n v="45000"/>
    <n v="31500"/>
    <n v="1780"/>
    <s v="2013-03-18"/>
    <n v="1587"/>
    <n v="71415000"/>
    <s v="2013-03-20"/>
    <n v="1415"/>
    <n v="-1"/>
    <n v="63675000"/>
    <s v="2013-03-21"/>
    <n v="1413"/>
    <n v="63135000"/>
    <n v="89"/>
    <n v="88.4"/>
    <n v="99.9"/>
    <n v="99.2"/>
    <n v="173"/>
    <n v="2"/>
    <m/>
    <m/>
    <m/>
    <m/>
  </r>
  <r>
    <x v="7"/>
    <s v="ELSTSE2740YE"/>
    <s v="ELSTS740YE"/>
    <x v="4"/>
    <s v="ELSTSE2740"/>
    <s v="13SS_ELSTINKO_TSHIRT_12_YE"/>
    <s v="YE"/>
    <m/>
    <n v="10400"/>
    <n v="45000"/>
    <n v="31500"/>
    <n v="1892"/>
    <s v="2013-02-28"/>
    <n v="1878"/>
    <n v="84510000"/>
    <s v="2013-03-19"/>
    <n v="1596"/>
    <n v="-9"/>
    <n v="71820000"/>
    <s v="2013-03-20"/>
    <n v="1596"/>
    <n v="71545500"/>
    <n v="85"/>
    <n v="84.7"/>
    <n v="100"/>
    <n v="99.6"/>
    <n v="291"/>
    <m/>
    <m/>
    <m/>
    <m/>
    <m/>
  </r>
  <r>
    <x v="7"/>
    <s v="ELSTSE2741OR"/>
    <s v="ELSTS741OR"/>
    <x v="4"/>
    <s v="ELSTSE2741"/>
    <s v="13SS_ELSTINKO_RAGLAN_09_COR"/>
    <s v="OR"/>
    <m/>
    <n v="8700"/>
    <n v="43000"/>
    <n v="30100"/>
    <n v="609"/>
    <s v="2013-03-18"/>
    <n v="604"/>
    <n v="25972000"/>
    <s v="2013-03-20"/>
    <n v="499"/>
    <n v="3"/>
    <n v="21457000"/>
    <s v="2013-03-21"/>
    <n v="499"/>
    <n v="21392500"/>
    <n v="82.6"/>
    <n v="82.4"/>
    <n v="100"/>
    <n v="99.7"/>
    <n v="102"/>
    <m/>
    <m/>
    <m/>
    <m/>
    <m/>
  </r>
  <r>
    <x v="7"/>
    <s v="ELSTSE2742YE"/>
    <s v="ELSTS742YE"/>
    <x v="4"/>
    <s v="ELSTSE2742"/>
    <s v="13SS_ELSTINKO_RAGLAN_09_YE"/>
    <s v="YE"/>
    <m/>
    <n v="8495"/>
    <n v="45000"/>
    <n v="31500"/>
    <n v="588"/>
    <s v="2013-05-07"/>
    <n v="576"/>
    <n v="25920000"/>
    <s v="2013-05-07"/>
    <n v="525"/>
    <n v="-2"/>
    <n v="23625000"/>
    <s v="2013-05-08"/>
    <n v="524"/>
    <n v="23490000"/>
    <n v="91"/>
    <n v="90.6"/>
    <n v="99.8"/>
    <n v="99.4"/>
    <n v="53"/>
    <n v="1"/>
    <m/>
    <m/>
    <m/>
    <m/>
  </r>
  <r>
    <x v="7"/>
    <s v="ELSTSE2743YE"/>
    <s v="ELSTS743YE"/>
    <x v="4"/>
    <s v="ELSTSE2743"/>
    <s v="13SS_ELSTINKO_TSHIRT_13_YE"/>
    <s v="YE"/>
    <m/>
    <n v="8643"/>
    <n v="45000"/>
    <n v="31500"/>
    <n v="808"/>
    <s v="2013-04-19"/>
    <n v="798"/>
    <n v="35910000"/>
    <s v="2013-04-24"/>
    <n v="777"/>
    <n v="2"/>
    <n v="34965000"/>
    <s v="2013-04-25"/>
    <n v="777"/>
    <n v="34785000"/>
    <n v="97.4"/>
    <n v="96.9"/>
    <n v="100"/>
    <n v="99.5"/>
    <n v="19"/>
    <m/>
    <m/>
    <m/>
    <m/>
    <m/>
  </r>
  <r>
    <x v="7"/>
    <s v="ELSTSE2744NY"/>
    <s v="ELSTS744NY"/>
    <x v="4"/>
    <s v="ELSTSE2744"/>
    <s v="13SS_ELSTINKO_TSHIRT_07_NV"/>
    <s v="NY"/>
    <m/>
    <n v="8495"/>
    <n v="43000"/>
    <n v="30100"/>
    <n v="688"/>
    <s v="2013-05-07"/>
    <n v="687"/>
    <n v="29541000"/>
    <s v="2013-05-07"/>
    <n v="373"/>
    <n v="2"/>
    <n v="16039000"/>
    <s v="2013-05-08"/>
    <n v="371"/>
    <n v="15845500"/>
    <n v="54"/>
    <n v="53.6"/>
    <n v="99.5"/>
    <n v="98.8"/>
    <n v="312"/>
    <n v="2"/>
    <m/>
    <m/>
    <m/>
    <m/>
  </r>
  <r>
    <x v="7"/>
    <s v="ELSTSE2745PP"/>
    <s v="ELSTS745PP"/>
    <x v="4"/>
    <s v="ELSTSE2745"/>
    <s v="13SS_ELSTINKO_TSHIRT_13_PP"/>
    <s v="PP"/>
    <m/>
    <n v="9200"/>
    <n v="43000"/>
    <n v="30100"/>
    <n v="1339"/>
    <s v="2013-03-18"/>
    <n v="1324"/>
    <n v="56932000"/>
    <s v="2013-03-20"/>
    <n v="763"/>
    <m/>
    <n v="32809000"/>
    <s v="2013-03-21"/>
    <n v="762"/>
    <n v="32697200"/>
    <n v="57.6"/>
    <n v="57.4"/>
    <n v="99.9"/>
    <n v="99.7"/>
    <n v="561"/>
    <n v="1"/>
    <m/>
    <m/>
    <m/>
    <m/>
  </r>
  <r>
    <x v="7"/>
    <s v="ELSTSE2746BK"/>
    <s v="ELSTS746BK"/>
    <x v="4"/>
    <s v="ELSTSE2746"/>
    <s v="13SS_ELSTINKO_TSHIRT_13_BK"/>
    <s v="BK"/>
    <m/>
    <n v="8495"/>
    <n v="45000"/>
    <n v="31500"/>
    <n v="838"/>
    <s v="2013-05-07"/>
    <n v="836"/>
    <n v="37620000"/>
    <s v="2013-05-07"/>
    <n v="801"/>
    <n v="-2"/>
    <n v="36045000"/>
    <s v="2013-05-08"/>
    <n v="801"/>
    <n v="35977500"/>
    <n v="95.8"/>
    <n v="95.6"/>
    <n v="100"/>
    <n v="99.8"/>
    <n v="37"/>
    <m/>
    <m/>
    <m/>
    <m/>
    <m/>
  </r>
  <r>
    <x v="7"/>
    <s v="ELSTSE2747BW"/>
    <s v="ELSTS747BW"/>
    <x v="4"/>
    <s v="ELSTSE2747"/>
    <s v="13SS_ELSTINKO_TSHIRT_13_LEO"/>
    <s v="BW"/>
    <m/>
    <n v="12200"/>
    <n v="49000"/>
    <n v="34300"/>
    <n v="600"/>
    <s v="2013-05-24"/>
    <n v="550"/>
    <n v="26950000"/>
    <s v="2013-05-24"/>
    <n v="396"/>
    <n v="-8"/>
    <n v="19404000"/>
    <s v="2013-05-25"/>
    <n v="394"/>
    <n v="19306000"/>
    <n v="71.599999999999994"/>
    <n v="71.599999999999994"/>
    <n v="99.5"/>
    <n v="99.5"/>
    <n v="162"/>
    <n v="2"/>
    <m/>
    <m/>
    <m/>
    <m/>
  </r>
  <r>
    <x v="7"/>
    <s v="ELSTSE2748GY"/>
    <s v="ELSTS748GY"/>
    <x v="4"/>
    <s v="ELSTSE2748"/>
    <s v="13SS_ELSTINKO_TSHIRT_13_WLEO"/>
    <s v="GY"/>
    <m/>
    <n v="9503"/>
    <n v="49000"/>
    <n v="34300"/>
    <n v="491"/>
    <s v="2013-05-07"/>
    <n v="491"/>
    <n v="24059000"/>
    <s v="2013-05-07"/>
    <n v="478"/>
    <n v="-2"/>
    <n v="23422000"/>
    <s v="2013-05-08"/>
    <n v="477"/>
    <n v="23274900"/>
    <n v="97.1"/>
    <n v="96.7"/>
    <n v="99.8"/>
    <n v="99.4"/>
    <n v="15"/>
    <n v="1"/>
    <m/>
    <m/>
    <m/>
    <m/>
  </r>
  <r>
    <x v="7"/>
    <s v="ELSTSE2749BK"/>
    <s v="ELSTS749BK"/>
    <x v="4"/>
    <s v="ELSTSE2749"/>
    <s v="13SS_ELSTINKO_TSHIRT_13_ZIB"/>
    <s v="BK"/>
    <m/>
    <n v="9503"/>
    <n v="49000"/>
    <n v="34300"/>
    <n v="552"/>
    <s v="2013-05-07"/>
    <n v="549"/>
    <n v="26901000"/>
    <s v="2013-05-07"/>
    <n v="422"/>
    <n v="-2"/>
    <n v="20678000"/>
    <s v="2013-05-08"/>
    <n v="419"/>
    <n v="20506500"/>
    <n v="76.3"/>
    <n v="76.2"/>
    <n v="99.3"/>
    <n v="99.2"/>
    <n v="129"/>
    <n v="3"/>
    <m/>
    <m/>
    <m/>
    <m/>
  </r>
  <r>
    <x v="7"/>
    <s v="ELSTSE2750NY"/>
    <s v="ELSTS750NY"/>
    <x v="4"/>
    <s v="ELSTSE2750"/>
    <s v="13SS_ELSTINKO_TSHIRT_01_NV"/>
    <s v="NY"/>
    <m/>
    <n v="9064"/>
    <n v="45000"/>
    <n v="31500"/>
    <n v="559"/>
    <s v="2013-05-07"/>
    <n v="559"/>
    <n v="25155000"/>
    <s v="2013-05-07"/>
    <n v="447"/>
    <m/>
    <n v="20115000"/>
    <s v="2013-05-08"/>
    <n v="447"/>
    <n v="20047500"/>
    <n v="80"/>
    <n v="79.7"/>
    <n v="100"/>
    <n v="99.7"/>
    <n v="112"/>
    <m/>
    <m/>
    <m/>
    <m/>
    <m/>
  </r>
  <r>
    <x v="7"/>
    <s v="ELSTSE2751WH"/>
    <s v="ELSTS751WH"/>
    <x v="4"/>
    <s v="ELSTSE2751"/>
    <s v="13SS_ELSTINKO_TSHIRT_02_WT"/>
    <s v="WH"/>
    <m/>
    <n v="7300"/>
    <n v="39000"/>
    <n v="27300"/>
    <n v="605"/>
    <s v="2013-04-11"/>
    <n v="605"/>
    <n v="23595000"/>
    <s v="2013-04-11"/>
    <n v="384"/>
    <n v="7"/>
    <n v="14976000"/>
    <s v="2013-04-12"/>
    <n v="383"/>
    <n v="14839500"/>
    <n v="63.3"/>
    <n v="62.9"/>
    <n v="99.7"/>
    <n v="99.1"/>
    <n v="214"/>
    <n v="1"/>
    <m/>
    <m/>
    <m/>
    <m/>
  </r>
  <r>
    <x v="7"/>
    <s v="ELSTSE2753YE"/>
    <s v="ELSTS753YE"/>
    <x v="4"/>
    <s v="ELSTSE2753"/>
    <s v="13SS_ELSTINKO_TSHIRT_10_RD"/>
    <s v="YE"/>
    <m/>
    <n v="14800"/>
    <n v="55000"/>
    <n v="38500"/>
    <n v="752"/>
    <s v="2013-05-07"/>
    <n v="749"/>
    <n v="41195000"/>
    <s v="2013-05-08"/>
    <n v="541"/>
    <n v="-1"/>
    <n v="29755000"/>
    <s v="2013-05-09"/>
    <n v="541"/>
    <n v="29700000"/>
    <n v="72.2"/>
    <n v="72.099999999999994"/>
    <n v="100"/>
    <n v="99.8"/>
    <n v="209"/>
    <m/>
    <m/>
    <m/>
    <m/>
    <m/>
  </r>
  <r>
    <x v="7"/>
    <s v="ELSTSE2754OR"/>
    <s v="ELSTS754OR"/>
    <x v="4"/>
    <s v="ELSTSE2754"/>
    <s v="13SS_ELSTINKO_PK_TSHIRT_10_YE"/>
    <s v="OR"/>
    <m/>
    <n v="14800"/>
    <n v="55000"/>
    <n v="38500"/>
    <n v="1778"/>
    <s v="2013-03-29"/>
    <n v="1774"/>
    <n v="97570000"/>
    <s v="2013-03-29"/>
    <n v="964"/>
    <m/>
    <n v="53020000"/>
    <s v="2013-03-30"/>
    <n v="964"/>
    <n v="52745000"/>
    <n v="54.3"/>
    <n v="54.1"/>
    <n v="100"/>
    <n v="99.5"/>
    <n v="810"/>
    <m/>
    <m/>
    <m/>
    <m/>
    <m/>
  </r>
  <r>
    <x v="7"/>
    <s v="ELSTSE2758BK"/>
    <s v="ELSTS758BK"/>
    <x v="4"/>
    <s v="ELSTSE2758"/>
    <s v="13SS_ELSTINKO_PK_TSHIRT_10_OR"/>
    <s v="BK"/>
    <m/>
    <n v="11505"/>
    <n v="45000"/>
    <n v="31500"/>
    <n v="2323"/>
    <s v="2013-04-18"/>
    <n v="2311"/>
    <n v="103995000"/>
    <s v="2013-04-18"/>
    <n v="1643"/>
    <n v="2"/>
    <n v="73935000"/>
    <s v="2013-04-19"/>
    <n v="1643"/>
    <n v="73665000"/>
    <n v="71.099999999999994"/>
    <n v="70.8"/>
    <n v="100"/>
    <n v="99.6"/>
    <n v="666"/>
    <m/>
    <m/>
    <m/>
    <m/>
    <m/>
  </r>
  <r>
    <x v="7"/>
    <s v="ELSTSE2758MT"/>
    <s v="ELSTS758MT"/>
    <x v="4"/>
    <s v="ELSTSE2758"/>
    <s v="13SS_ELSTINKO_TSHIRT_17_RD"/>
    <s v="MT"/>
    <m/>
    <n v="11505"/>
    <n v="45000"/>
    <n v="31500"/>
    <n v="1703"/>
    <s v="2013-03-29"/>
    <n v="1702"/>
    <n v="76590000"/>
    <s v="2013-04-05"/>
    <n v="1142"/>
    <n v="-8"/>
    <n v="51390000"/>
    <s v="2013-04-06"/>
    <n v="1140"/>
    <n v="51075000"/>
    <n v="67"/>
    <n v="66.7"/>
    <n v="99.8"/>
    <n v="99.4"/>
    <n v="568"/>
    <n v="2"/>
    <m/>
    <m/>
    <m/>
    <m/>
  </r>
  <r>
    <x v="7"/>
    <s v="ELSTSE2758RE"/>
    <s v="ELSTS758RE"/>
    <x v="4"/>
    <s v="ELSTSE2758"/>
    <s v="13SS_ELSTINKO_TSHIRT_17_RD"/>
    <s v="RE"/>
    <m/>
    <n v="11505"/>
    <n v="45000"/>
    <n v="31500"/>
    <n v="2436"/>
    <s v="2013-03-29"/>
    <n v="2422"/>
    <n v="108990000"/>
    <s v="2013-04-05"/>
    <n v="1351"/>
    <n v="-1"/>
    <n v="60795000"/>
    <s v="2013-04-06"/>
    <n v="1351"/>
    <n v="60615000"/>
    <n v="55.8"/>
    <n v="55.6"/>
    <n v="100"/>
    <n v="99.7"/>
    <n v="1072"/>
    <m/>
    <m/>
    <m/>
    <m/>
    <m/>
  </r>
  <r>
    <x v="7"/>
    <s v="ELSTSE2759BL"/>
    <s v="ELSTS759BL"/>
    <x v="4"/>
    <s v="ELSTSE2759"/>
    <s v="13SS_ELSTINKO_TSHIRT_17_RD"/>
    <s v="BL"/>
    <m/>
    <n v="11596"/>
    <n v="45000"/>
    <n v="31500"/>
    <n v="836"/>
    <s v="2013-03-29"/>
    <n v="832"/>
    <n v="37440000"/>
    <s v="2013-04-25"/>
    <n v="682"/>
    <n v="2"/>
    <n v="30690000"/>
    <s v="2013-04-26"/>
    <n v="681"/>
    <n v="30487500"/>
    <n v="81.900000000000006"/>
    <n v="81.400000000000006"/>
    <n v="99.9"/>
    <n v="99.3"/>
    <n v="148"/>
    <n v="1"/>
    <m/>
    <m/>
    <m/>
    <m/>
  </r>
  <r>
    <x v="7"/>
    <s v="ELSTSE2759LI"/>
    <s v="ELSTS759LI"/>
    <x v="4"/>
    <s v="ELSTSE2759"/>
    <s v="13SS_ELSTINKO_TSHIRT_17_BL"/>
    <s v="LI"/>
    <m/>
    <n v="11596"/>
    <n v="45000"/>
    <n v="31500"/>
    <n v="1814"/>
    <s v="2013-04-05"/>
    <n v="1798"/>
    <n v="80910000"/>
    <s v="2013-04-05"/>
    <n v="1574"/>
    <n v="-5"/>
    <n v="70830000"/>
    <s v="2013-04-06"/>
    <n v="1573"/>
    <n v="70582500"/>
    <n v="87.5"/>
    <n v="87.2"/>
    <n v="99.9"/>
    <n v="99.7"/>
    <n v="229"/>
    <n v="1"/>
    <m/>
    <m/>
    <m/>
    <m/>
  </r>
  <r>
    <x v="7"/>
    <s v="ELSTSE2759PK"/>
    <s v="ELSTS759PK"/>
    <x v="4"/>
    <s v="ELSTSE2759"/>
    <s v="13SS_ELSTINKO_TSHIRT_17_BL"/>
    <s v="PK"/>
    <m/>
    <n v="11596"/>
    <n v="45000"/>
    <n v="31500"/>
    <n v="685"/>
    <s v="2013-05-03"/>
    <n v="610"/>
    <n v="27450000"/>
    <s v="2013-05-03"/>
    <n v="564"/>
    <n v="1"/>
    <n v="25380000"/>
    <s v="2013-05-04"/>
    <n v="564"/>
    <n v="25312500"/>
    <n v="92.5"/>
    <n v="92.2"/>
    <n v="100"/>
    <n v="99.7"/>
    <n v="45"/>
    <m/>
    <m/>
    <m/>
    <m/>
    <m/>
  </r>
  <r>
    <x v="7"/>
    <s v="ELSTSE2762MT"/>
    <s v="ELSTS762MT"/>
    <x v="4"/>
    <s v="ELSTSE2762"/>
    <s v="13SS_ELSTINKO_TSHIRT_17_BL"/>
    <s v="MT"/>
    <m/>
    <n v="12300"/>
    <n v="53000"/>
    <n v="37100"/>
    <n v="403"/>
    <s v="2013-04-26"/>
    <n v="405"/>
    <n v="21465000"/>
    <s v="2013-04-27"/>
    <n v="362"/>
    <n v="1"/>
    <n v="19186000"/>
    <s v="2013-04-28"/>
    <n v="361"/>
    <n v="19080000"/>
    <n v="89.1"/>
    <n v="88.9"/>
    <n v="99.7"/>
    <n v="99.4"/>
    <n v="42"/>
    <n v="1"/>
    <m/>
    <m/>
    <m/>
    <m/>
  </r>
  <r>
    <x v="7"/>
    <s v="ELSTSE2763IV"/>
    <s v="ELSTS763IV"/>
    <x v="4"/>
    <s v="ELSTSE2763"/>
    <s v="13SS_ELSTINKO_TSHIRT_04_PK"/>
    <s v="IV"/>
    <m/>
    <n v="8066"/>
    <n v="45000"/>
    <n v="31500"/>
    <n v="608"/>
    <s v="2013-04-19"/>
    <n v="606"/>
    <n v="27270000"/>
    <s v="2013-04-24"/>
    <n v="581"/>
    <n v="-1"/>
    <n v="26145000"/>
    <s v="2013-04-25"/>
    <n v="581"/>
    <n v="26055000"/>
    <n v="95.9"/>
    <n v="95.5"/>
    <n v="100"/>
    <n v="99.7"/>
    <n v="26"/>
    <m/>
    <m/>
    <m/>
    <m/>
    <m/>
  </r>
  <r>
    <x v="7"/>
    <s v="ELSTSE2764NY"/>
    <s v="ELSTS764NY"/>
    <x v="4"/>
    <s v="ELSTSE2764"/>
    <s v="13SS_ELSTINKO_TSHIRT_11_MT"/>
    <s v="NY"/>
    <m/>
    <n v="8066"/>
    <n v="43000"/>
    <n v="30100"/>
    <n v="509"/>
    <s v="2013-04-19"/>
    <n v="500"/>
    <n v="21500000"/>
    <s v="2013-04-24"/>
    <n v="440"/>
    <m/>
    <n v="18920000"/>
    <s v="2013-04-25"/>
    <n v="438"/>
    <n v="18791000"/>
    <n v="87.6"/>
    <n v="87.4"/>
    <n v="99.5"/>
    <n v="99.3"/>
    <n v="60"/>
    <n v="2"/>
    <m/>
    <m/>
    <m/>
    <m/>
  </r>
  <r>
    <x v="7"/>
    <s v="ELSTSE2765RE"/>
    <s v="ELSTS765RE"/>
    <x v="4"/>
    <s v="ELSTSE2765"/>
    <s v="13SS_ELSTINKO_TSHIRT_13_IVORY"/>
    <s v="RE"/>
    <m/>
    <n v="12400"/>
    <n v="53000"/>
    <n v="37100"/>
    <n v="475"/>
    <s v="2013-06-05"/>
    <n v="504"/>
    <n v="26712000"/>
    <s v="2013-06-05"/>
    <n v="157"/>
    <n v="-1"/>
    <n v="8321000"/>
    <s v="2013-06-06"/>
    <n v="155"/>
    <n v="8162000"/>
    <n v="30.8"/>
    <n v="30.6"/>
    <n v="98.7"/>
    <n v="98.1"/>
    <n v="348"/>
    <n v="2"/>
    <m/>
    <m/>
    <m/>
    <m/>
  </r>
  <r>
    <x v="7"/>
    <s v="ELSTSE2766NY"/>
    <s v="ELSTS766NY"/>
    <x v="4"/>
    <s v="ELSTSE2766"/>
    <s v="13SS_ELSTINKO_TSHIRT_13_NV"/>
    <s v="NY"/>
    <m/>
    <n v="12200"/>
    <n v="53000"/>
    <n v="37100"/>
    <n v="600"/>
    <s v="2013-02-28"/>
    <n v="604"/>
    <n v="32012000"/>
    <s v="2013-03-19"/>
    <n v="146"/>
    <n v="1"/>
    <n v="7738000"/>
    <s v="2013-03-20"/>
    <n v="146"/>
    <n v="7621400"/>
    <n v="24.2"/>
    <n v="23.8"/>
    <n v="100"/>
    <n v="98.5"/>
    <n v="457"/>
    <m/>
    <m/>
    <m/>
    <m/>
    <m/>
  </r>
  <r>
    <x v="5"/>
    <s v="ELSUMD3014BK"/>
    <s v="ELSUM014BK"/>
    <x v="0"/>
    <s v="ELSUMD3014"/>
    <s v="13SS_ELSTINKO_PK_TSHIRT_01_RD"/>
    <s v="BK"/>
    <m/>
    <n v="6824"/>
    <n v="45000"/>
    <n v="45000"/>
    <n v="3000"/>
    <s v="2012-08-17"/>
    <n v="3000"/>
    <n v="135000000"/>
    <s v="2012-08-24"/>
    <n v="2174"/>
    <n v="3"/>
    <n v="97830000"/>
    <s v="2012-09-10"/>
    <n v="1706"/>
    <n v="76331250"/>
    <n v="56.9"/>
    <n v="56.5"/>
    <n v="78.5"/>
    <n v="78"/>
    <n v="823"/>
    <n v="468"/>
    <n v="12"/>
    <n v="12"/>
    <n v="540000"/>
    <n v="0.4"/>
  </r>
  <r>
    <x v="5"/>
    <s v="ELSUMD3014PK"/>
    <s v="ELSUM014PK"/>
    <x v="0"/>
    <s v="ELSUMD3014"/>
    <s v="13SS_ELSTINKO_PK_TSHIRT_08_NV"/>
    <s v="PK"/>
    <m/>
    <n v="6824"/>
    <n v="45000"/>
    <n v="45000"/>
    <n v="2484"/>
    <s v="2012-08-30"/>
    <n v="2479"/>
    <n v="111555000"/>
    <s v="2012-09-10"/>
    <n v="2478"/>
    <m/>
    <n v="111510000"/>
    <s v="2012-09-12"/>
    <n v="2439"/>
    <n v="109206000"/>
    <n v="98.4"/>
    <n v="97.9"/>
    <n v="98.4"/>
    <n v="97.9"/>
    <n v="1"/>
    <n v="39"/>
    <m/>
    <m/>
    <m/>
    <m/>
  </r>
  <r>
    <x v="5"/>
    <s v="ELSUME0014PK"/>
    <s v="ELSUM014PK"/>
    <x v="1"/>
    <s v="ELSUME0014"/>
    <s v="13SS_ELSTINKO_PK_TSHIRT_05_CAMO_KIDS"/>
    <s v="PK"/>
    <m/>
    <n v="5956"/>
    <n v="45000"/>
    <n v="45000"/>
    <n v="800"/>
    <s v="2013-05-22"/>
    <n v="800"/>
    <n v="36000000"/>
    <s v="2013-05-23"/>
    <n v="798"/>
    <n v="-1"/>
    <n v="35910000"/>
    <s v="2013-05-24"/>
    <n v="780"/>
    <n v="34965000"/>
    <n v="97.5"/>
    <n v="97.1"/>
    <n v="97.7"/>
    <n v="97.4"/>
    <n v="3"/>
    <n v="18"/>
    <m/>
    <m/>
    <m/>
    <m/>
  </r>
  <r>
    <x v="5"/>
    <s v="ELSUME3014PK"/>
    <s v="ELSUM014PK"/>
    <x v="2"/>
    <s v="ELSUME3014"/>
    <s v="13SS_ELSTINKO_PK_TSHIRT_05_CAMO_KIDS"/>
    <s v="PK"/>
    <m/>
    <n v="5371"/>
    <n v="45000"/>
    <n v="45000"/>
    <n v="3500"/>
    <s v="2013-07-19"/>
    <n v="3499"/>
    <n v="157455000"/>
    <s v="2013-07-19"/>
    <n v="2247"/>
    <n v="-7"/>
    <n v="101115000"/>
    <s v="2013-07-20"/>
    <n v="1702"/>
    <n v="76458780"/>
    <n v="48.6"/>
    <n v="48.6"/>
    <n v="75.7"/>
    <n v="75.599999999999994"/>
    <n v="1259"/>
    <n v="545"/>
    <n v="31"/>
    <n v="31"/>
    <n v="1392120"/>
    <n v="0.9"/>
  </r>
  <r>
    <x v="5"/>
    <s v="ELSUMD3014YE"/>
    <s v="ELSUM014YE"/>
    <x v="0"/>
    <s v="ELSUMD3014"/>
    <s v="13SS_ELSTINKO_PK_TSHIRT_05_CAMO_KIDS"/>
    <s v="YE"/>
    <m/>
    <n v="6824"/>
    <n v="45000"/>
    <n v="45000"/>
    <n v="3000"/>
    <s v="2012-08-17"/>
    <n v="2973"/>
    <n v="133785000"/>
    <s v="2012-08-24"/>
    <n v="2951"/>
    <m/>
    <n v="132795000"/>
    <s v="2012-09-11"/>
    <n v="2430"/>
    <n v="107865000"/>
    <n v="81.7"/>
    <n v="80.599999999999994"/>
    <n v="82.3"/>
    <n v="81.2"/>
    <n v="22"/>
    <n v="521"/>
    <n v="3"/>
    <n v="3"/>
    <n v="135000"/>
    <n v="0.1"/>
  </r>
  <r>
    <x v="5"/>
    <s v="ELSUME3014YE"/>
    <s v="ELSUM014YE"/>
    <x v="2"/>
    <s v="ELSUME3014"/>
    <s v="13SS_ELSTINKO_PK_TSHIRT_01_BK_KIDS"/>
    <s v="YE"/>
    <m/>
    <n v="5371"/>
    <n v="45000"/>
    <n v="45000"/>
    <n v="1000"/>
    <s v="2013-09-06"/>
    <n v="1000"/>
    <n v="45000000"/>
    <s v="2013-09-07"/>
    <n v="968"/>
    <m/>
    <n v="43560000"/>
    <s v="2013-09-08"/>
    <n v="327"/>
    <n v="14651280"/>
    <n v="32.700000000000003"/>
    <n v="32.6"/>
    <n v="33.799999999999997"/>
    <n v="33.6"/>
    <n v="32"/>
    <n v="641"/>
    <n v="18"/>
    <n v="18"/>
    <n v="804240"/>
    <n v="1.8"/>
  </r>
  <r>
    <x v="5"/>
    <s v="ELSVBE5322OR"/>
    <s v="ELSVB322OR"/>
    <x v="3"/>
    <s v="ELSVBE5322"/>
    <s v="13SS_ELSTINKO_PK_TSHIRT_08_PK_KIDS"/>
    <s v="OR"/>
    <m/>
    <n v="6319"/>
    <n v="49000"/>
    <n v="49000"/>
    <n v="699"/>
    <s v="2013-11-14"/>
    <n v="699"/>
    <n v="34251000"/>
    <s v="2013-11-14"/>
    <n v="698"/>
    <m/>
    <n v="34202000"/>
    <s v="2013-11-15"/>
    <n v="355"/>
    <n v="17316600"/>
    <n v="50.8"/>
    <n v="50.6"/>
    <n v="50.9"/>
    <n v="50.6"/>
    <n v="1"/>
    <n v="343"/>
    <n v="41"/>
    <n v="41"/>
    <n v="2009000"/>
    <n v="5.9"/>
  </r>
  <r>
    <x v="5"/>
    <s v="ELSVBE5822OR"/>
    <s v="ELSVB822OR"/>
    <x v="3"/>
    <s v="ELSVBE5822"/>
    <s v="13SS_ELSTINKO_PK_TSHIRT_09_MT_KIDS"/>
    <s v="OR"/>
    <m/>
    <n v="6237"/>
    <n v="45000"/>
    <n v="45000"/>
    <n v="688"/>
    <s v="2013-10-10"/>
    <n v="688"/>
    <n v="30960000"/>
    <s v="2013-10-17"/>
    <n v="686"/>
    <m/>
    <n v="30870000"/>
    <s v="2013-10-18"/>
    <n v="420"/>
    <n v="18750600"/>
    <n v="61"/>
    <n v="60.6"/>
    <n v="61.2"/>
    <n v="60.7"/>
    <n v="2"/>
    <n v="266"/>
    <n v="9"/>
    <n v="9"/>
    <n v="405000"/>
    <n v="1.3"/>
  </r>
  <r>
    <x v="8"/>
    <s v="FFTBEE3326BK"/>
    <s v="FFTBE326BK"/>
    <x v="2"/>
    <s v="FFTBEE3326"/>
    <s v="13SS_ELSTINKO_PK_TSHIRT_10_BK_KIDS"/>
    <s v="BK"/>
    <m/>
    <n v="15955"/>
    <n v="39000"/>
    <n v="39000"/>
    <n v="180"/>
    <s v="2013-12-05"/>
    <n v="180"/>
    <n v="7020000"/>
    <s v="2013-12-09"/>
    <n v="179"/>
    <m/>
    <n v="6981000"/>
    <s v="2013-12-10"/>
    <n v="163"/>
    <n v="6357000"/>
    <n v="90.6"/>
    <n v="90.6"/>
    <n v="91.1"/>
    <n v="91.1"/>
    <n v="1"/>
    <n v="16"/>
    <n v="7"/>
    <n v="7"/>
    <n v="273000"/>
    <n v="3.9"/>
  </r>
  <r>
    <x v="8"/>
    <s v="FFTBEE3386NY"/>
    <s v="FFTBE386NY"/>
    <x v="2"/>
    <s v="FFTBEE3386"/>
    <s v="13SS_ELSTINKO_TSHIRT_12_BK_KIDS"/>
    <s v="NY"/>
    <m/>
    <n v="11864"/>
    <n v="29000"/>
    <n v="29000"/>
    <n v="200"/>
    <s v="2013-12-05"/>
    <n v="200"/>
    <n v="5800000"/>
    <s v="2013-12-09"/>
    <n v="200"/>
    <m/>
    <n v="5800000"/>
    <s v="2013-12-10"/>
    <n v="127"/>
    <n v="3683000"/>
    <n v="63.5"/>
    <n v="63.5"/>
    <n v="63.5"/>
    <n v="63.5"/>
    <m/>
    <n v="73"/>
    <n v="13"/>
    <n v="13"/>
    <n v="377000"/>
    <n v="6.5"/>
  </r>
  <r>
    <x v="8"/>
    <s v="FFTBEE3387GY"/>
    <s v="FFTBE387GY"/>
    <x v="2"/>
    <s v="FFTBEE3387"/>
    <s v="13SS_ELSTINKO_TSHIRT_12_MT_KIDS"/>
    <s v="GY"/>
    <m/>
    <n v="11864"/>
    <n v="29000"/>
    <n v="29000"/>
    <n v="180"/>
    <s v="2013-12-05"/>
    <n v="180"/>
    <n v="5220000"/>
    <s v="2013-12-09"/>
    <n v="180"/>
    <m/>
    <n v="5220000"/>
    <s v="2013-12-10"/>
    <n v="127"/>
    <n v="3683000"/>
    <n v="70.599999999999994"/>
    <n v="70.599999999999994"/>
    <n v="70.599999999999994"/>
    <n v="70.599999999999994"/>
    <m/>
    <n v="53"/>
    <n v="20"/>
    <n v="20"/>
    <n v="580000"/>
    <n v="11.1"/>
  </r>
  <r>
    <x v="8"/>
    <s v="FFTBEE3389GY"/>
    <s v="FFTBE389GY"/>
    <x v="2"/>
    <s v="FFTBEE3389"/>
    <s v="13SS_ELSTINKO_TSHIRT_12_PK_KIDS"/>
    <s v="GY"/>
    <m/>
    <n v="11864"/>
    <n v="29000"/>
    <n v="29000"/>
    <n v="100"/>
    <s v="2013-12-31"/>
    <n v="100"/>
    <n v="2900000"/>
    <s v="2014-01-01"/>
    <n v="100"/>
    <m/>
    <n v="2900000"/>
    <s v="2014-01-08"/>
    <n v="32"/>
    <n v="928000"/>
    <n v="32"/>
    <n v="32"/>
    <n v="32"/>
    <n v="32"/>
    <m/>
    <n v="68"/>
    <n v="22"/>
    <n v="22"/>
    <n v="638000"/>
    <n v="22"/>
  </r>
  <r>
    <x v="8"/>
    <s v="FFTBEE3390BK"/>
    <s v="FFTBE390BK"/>
    <x v="2"/>
    <s v="FFTBEE3390"/>
    <s v="13SS_ELSTINKO_TSHIRT_12_YE_KIDS"/>
    <s v="BK"/>
    <m/>
    <n v="11864"/>
    <n v="29000"/>
    <n v="29000"/>
    <n v="200"/>
    <s v="2013-12-31"/>
    <n v="200"/>
    <n v="5800000"/>
    <s v="2014-01-01"/>
    <n v="173"/>
    <m/>
    <n v="5017000"/>
    <s v="2014-01-08"/>
    <n v="32"/>
    <n v="928000"/>
    <n v="16"/>
    <n v="16"/>
    <n v="18.5"/>
    <n v="18.5"/>
    <n v="27"/>
    <n v="141"/>
    <n v="18"/>
    <n v="18"/>
    <n v="522000"/>
    <n v="9"/>
  </r>
  <r>
    <x v="8"/>
    <s v="FFTBEE3390BL"/>
    <s v="FFTBE390BL"/>
    <x v="2"/>
    <s v="FFTBEE3390"/>
    <s v="13SS_ELSTINKO_RAGLAN_09_COR_KIDS"/>
    <s v="BL"/>
    <m/>
    <n v="11864"/>
    <n v="29000"/>
    <n v="29000"/>
    <n v="150"/>
    <s v="2013-12-31"/>
    <n v="150"/>
    <n v="4350000"/>
    <s v="2014-01-01"/>
    <n v="117"/>
    <m/>
    <n v="3393000"/>
    <s v="2014-01-08"/>
    <n v="11"/>
    <n v="319000"/>
    <n v="7.3"/>
    <n v="7.3"/>
    <n v="9.4"/>
    <n v="9.4"/>
    <n v="33"/>
    <n v="106"/>
    <n v="4"/>
    <n v="4"/>
    <n v="116000"/>
    <n v="2.7"/>
  </r>
  <r>
    <x v="8"/>
    <s v="FFTBEE3391NY"/>
    <s v="FFTBE391NY"/>
    <x v="2"/>
    <s v="FFTBEE3391"/>
    <s v="13SS_ELSTINKO_RAGLAN_09_YE_KIDS"/>
    <s v="NY"/>
    <m/>
    <n v="11864"/>
    <n v="29000"/>
    <n v="29000"/>
    <n v="150"/>
    <s v="2013-12-31"/>
    <n v="150"/>
    <n v="4350000"/>
    <s v="2014-01-01"/>
    <n v="150"/>
    <m/>
    <n v="4350000"/>
    <s v="2014-01-08"/>
    <n v="28"/>
    <n v="812000"/>
    <n v="18.7"/>
    <n v="18.7"/>
    <n v="18.7"/>
    <n v="18.7"/>
    <m/>
    <n v="122"/>
    <n v="17"/>
    <n v="17"/>
    <n v="493000"/>
    <n v="11.3"/>
  </r>
  <r>
    <x v="8"/>
    <s v="FFTFIE0201BL"/>
    <s v="FFTFI201BL"/>
    <x v="1"/>
    <s v="FFTFIE0201"/>
    <s v="13SS_ELSTINKO_TSHIRT_13_YE_KIDS"/>
    <s v="BL"/>
    <m/>
    <n v="18409"/>
    <n v="45000"/>
    <n v="45000"/>
    <n v="30"/>
    <s v="2013-02-06"/>
    <n v="30"/>
    <n v="1350000"/>
    <s v="2013-02-06"/>
    <n v="30"/>
    <m/>
    <n v="1350000"/>
    <s v="2013-02-07"/>
    <n v="30"/>
    <n v="1350000"/>
    <n v="100"/>
    <n v="100"/>
    <n v="100"/>
    <n v="100"/>
    <m/>
    <m/>
    <m/>
    <m/>
    <m/>
    <m/>
  </r>
  <r>
    <x v="8"/>
    <s v="FFTFIE0201RE"/>
    <s v="FFTFI201RE"/>
    <x v="1"/>
    <s v="FFTFIE0201"/>
    <s v="13SS_ELSTINKO_TSHIRT_07_NV_KIDS"/>
    <s v="RE"/>
    <m/>
    <n v="18409"/>
    <n v="45000"/>
    <n v="45000"/>
    <n v="20"/>
    <s v="2013-02-06"/>
    <n v="20"/>
    <n v="900000"/>
    <s v="2013-02-06"/>
    <n v="20"/>
    <m/>
    <n v="900000"/>
    <s v="2013-02-10"/>
    <n v="20"/>
    <n v="900000"/>
    <n v="100"/>
    <n v="100"/>
    <n v="100"/>
    <n v="100"/>
    <m/>
    <m/>
    <m/>
    <m/>
    <m/>
    <m/>
  </r>
  <r>
    <x v="8"/>
    <s v="FFTFIE0202BK"/>
    <s v="FFTFI202BK"/>
    <x v="1"/>
    <s v="FFTFIE0202"/>
    <s v="13SS_ELSTINKO_TSHIRT_13_PP_KIDS"/>
    <s v="BK"/>
    <m/>
    <n v="18409"/>
    <n v="45000"/>
    <n v="45000"/>
    <n v="20"/>
    <s v="2013-02-06"/>
    <n v="20"/>
    <n v="900000"/>
    <s v="2013-02-06"/>
    <n v="20"/>
    <m/>
    <n v="900000"/>
    <s v="2013-02-07"/>
    <n v="20"/>
    <n v="900000"/>
    <n v="100"/>
    <n v="100"/>
    <n v="100"/>
    <n v="100"/>
    <m/>
    <m/>
    <m/>
    <m/>
    <m/>
    <m/>
  </r>
  <r>
    <x v="8"/>
    <s v="FFTFIE0202BL"/>
    <s v="FFTFI202BL"/>
    <x v="1"/>
    <s v="FFTFIE0202"/>
    <s v="13SS_ELSTINKO_TSHIRT_13_BK_KIDS"/>
    <s v="BL"/>
    <m/>
    <n v="18409"/>
    <n v="45000"/>
    <n v="45000"/>
    <n v="20"/>
    <s v="2013-02-06"/>
    <n v="20"/>
    <n v="900000"/>
    <s v="2013-02-06"/>
    <n v="20"/>
    <m/>
    <n v="900000"/>
    <s v="2013-02-11"/>
    <n v="20"/>
    <n v="900000"/>
    <n v="100"/>
    <n v="100"/>
    <n v="100"/>
    <n v="100"/>
    <m/>
    <m/>
    <m/>
    <m/>
    <m/>
    <m/>
  </r>
  <r>
    <x v="8"/>
    <s v="FFTFIE0203GY"/>
    <s v="FFTFI203GY"/>
    <x v="1"/>
    <s v="FFTFIE0203"/>
    <s v="13SS_ELSTINKO_TSHIRT_13_LEO_KIDS"/>
    <s v="GY"/>
    <m/>
    <n v="18409"/>
    <n v="45000"/>
    <n v="45000"/>
    <n v="40"/>
    <s v="2013-02-06"/>
    <n v="40"/>
    <n v="1800000"/>
    <s v="2013-02-06"/>
    <n v="40"/>
    <m/>
    <n v="1800000"/>
    <s v="2013-02-07"/>
    <n v="40"/>
    <n v="1800000"/>
    <n v="100"/>
    <n v="100"/>
    <n v="100"/>
    <n v="100"/>
    <m/>
    <m/>
    <m/>
    <m/>
    <m/>
    <m/>
  </r>
  <r>
    <x v="8"/>
    <s v="FFTFIE0204GY"/>
    <s v="FFTFI204GY"/>
    <x v="1"/>
    <s v="FFTFIE0204"/>
    <s v="13SS_ELSTINKO_TSHIRT_13_WLEO_KIDS"/>
    <s v="GY"/>
    <m/>
    <n v="18409"/>
    <n v="45000"/>
    <n v="45000"/>
    <n v="40"/>
    <s v="2013-02-06"/>
    <n v="40"/>
    <n v="1800000"/>
    <s v="2013-02-06"/>
    <n v="40"/>
    <m/>
    <n v="1800000"/>
    <s v="2013-02-09"/>
    <n v="40"/>
    <n v="1800000"/>
    <n v="100"/>
    <n v="100"/>
    <n v="100"/>
    <n v="100"/>
    <m/>
    <m/>
    <m/>
    <m/>
    <m/>
    <m/>
  </r>
  <r>
    <x v="8"/>
    <s v="FFTFIE0205RE"/>
    <s v="FFTFI205RE"/>
    <x v="1"/>
    <s v="FFTFIE0205"/>
    <s v="13SS_ELSTINKO_TSHIRT_13_ZIB_KIDS"/>
    <s v="RE"/>
    <m/>
    <n v="18409"/>
    <n v="45000"/>
    <n v="45000"/>
    <n v="71"/>
    <s v="2013-02-06"/>
    <n v="61"/>
    <n v="2745000"/>
    <s v="2013-02-06"/>
    <n v="61"/>
    <m/>
    <n v="2745000"/>
    <s v="2013-02-08"/>
    <n v="61"/>
    <n v="2745000"/>
    <n v="100"/>
    <n v="100"/>
    <n v="100"/>
    <n v="100"/>
    <m/>
    <m/>
    <m/>
    <m/>
    <m/>
    <m/>
  </r>
  <r>
    <x v="8"/>
    <s v="FFTFIE3205RE"/>
    <s v="FFTFI205RE"/>
    <x v="2"/>
    <s v="FFTFIE3205"/>
    <s v="91900"/>
    <s v="RE"/>
    <m/>
    <n v="18409"/>
    <n v="45000"/>
    <n v="45000"/>
    <n v="180"/>
    <s v="2013-07-01"/>
    <n v="176"/>
    <n v="7920000"/>
    <s v="2013-07-02"/>
    <n v="176"/>
    <m/>
    <n v="7920000"/>
    <s v="2013-07-03"/>
    <n v="176"/>
    <n v="7920000"/>
    <n v="100"/>
    <n v="100"/>
    <n v="100"/>
    <n v="100"/>
    <m/>
    <m/>
    <m/>
    <m/>
    <m/>
    <m/>
  </r>
  <r>
    <x v="8"/>
    <s v="FFTFIE0205WH"/>
    <s v="FFTFI205WH"/>
    <x v="1"/>
    <s v="FFTFIE0205"/>
    <s v="13SS_ELSTINKO_TSHIRT_01_NV_KIDS"/>
    <s v="WH"/>
    <m/>
    <n v="18409"/>
    <n v="45000"/>
    <n v="45000"/>
    <n v="70"/>
    <s v="2013-02-06"/>
    <n v="70"/>
    <n v="3150000"/>
    <s v="2013-02-06"/>
    <n v="70"/>
    <m/>
    <n v="3150000"/>
    <s v="2013-02-09"/>
    <n v="70"/>
    <n v="3150000"/>
    <n v="100"/>
    <n v="100"/>
    <n v="100"/>
    <n v="100"/>
    <m/>
    <m/>
    <m/>
    <m/>
    <m/>
    <m/>
  </r>
  <r>
    <x v="8"/>
    <s v="FFTFIE0206BK"/>
    <s v="FFTFI206BK"/>
    <x v="1"/>
    <s v="FFTFIE0206"/>
    <s v="13SS_ELSTINKO_TSHIRT_02_WT_KIDS"/>
    <s v="BK"/>
    <m/>
    <n v="18409"/>
    <n v="45000"/>
    <n v="45000"/>
    <n v="20"/>
    <s v="2013-02-06"/>
    <n v="20"/>
    <n v="900000"/>
    <s v="2013-02-06"/>
    <n v="20"/>
    <m/>
    <n v="900000"/>
    <s v="2013-02-08"/>
    <n v="20"/>
    <n v="900000"/>
    <n v="100"/>
    <n v="100"/>
    <n v="100"/>
    <n v="100"/>
    <m/>
    <m/>
    <m/>
    <m/>
    <m/>
    <m/>
  </r>
  <r>
    <x v="8"/>
    <s v="FFTFIE0207BK"/>
    <s v="FFTFI207BK"/>
    <x v="1"/>
    <s v="FFTFIE0207"/>
    <s v="13SS_ELSTINKO_PK_TSHIRT_10_YE_KIDS"/>
    <s v="BK"/>
    <m/>
    <n v="18409"/>
    <n v="45000"/>
    <n v="45000"/>
    <n v="147"/>
    <s v="2013-02-06"/>
    <n v="131"/>
    <n v="5895000"/>
    <s v="2013-02-06"/>
    <n v="130"/>
    <m/>
    <n v="5850000"/>
    <s v="2013-02-07"/>
    <n v="130"/>
    <n v="5850000"/>
    <n v="99.2"/>
    <n v="99.2"/>
    <n v="100"/>
    <n v="100"/>
    <n v="1"/>
    <m/>
    <m/>
    <m/>
    <m/>
    <m/>
  </r>
  <r>
    <x v="8"/>
    <s v="FFTFIE0207KH"/>
    <s v="FFTFI207KH"/>
    <x v="1"/>
    <s v="FFTFIE0207"/>
    <s v="13SS_ELSTINKO_PK_TSHIRT_10_OR_KIDS"/>
    <s v="KH"/>
    <m/>
    <n v="18409"/>
    <n v="45000"/>
    <n v="45000"/>
    <n v="80"/>
    <s v="2013-02-14"/>
    <n v="79"/>
    <n v="3555000"/>
    <s v="2013-02-15"/>
    <n v="78"/>
    <m/>
    <n v="3510000"/>
    <s v="2013-02-17"/>
    <n v="78"/>
    <n v="3510000"/>
    <n v="98.7"/>
    <n v="98.7"/>
    <n v="100"/>
    <n v="100"/>
    <n v="1"/>
    <m/>
    <m/>
    <m/>
    <m/>
    <m/>
  </r>
  <r>
    <x v="8"/>
    <s v="FFTFIE0208BK"/>
    <s v="FFTFI208BK"/>
    <x v="1"/>
    <s v="FFTFIE0208"/>
    <s v="13SS_ELSTINKO_TSHIRT_17_RD_KIDS"/>
    <s v="BK"/>
    <m/>
    <n v="20045"/>
    <n v="49000"/>
    <n v="49000"/>
    <n v="150"/>
    <s v="2013-04-18"/>
    <n v="150"/>
    <n v="7350000"/>
    <s v="2013-04-19"/>
    <n v="150"/>
    <m/>
    <n v="7350000"/>
    <s v="2013-04-20"/>
    <n v="150"/>
    <n v="7350000"/>
    <n v="100"/>
    <n v="100"/>
    <n v="100"/>
    <n v="100"/>
    <m/>
    <m/>
    <m/>
    <m/>
    <m/>
    <m/>
  </r>
  <r>
    <x v="8"/>
    <s v="FFTFIE3208BK"/>
    <s v="FFTFI208BK"/>
    <x v="2"/>
    <s v="FFTFIE3208"/>
    <s v="91200"/>
    <s v="BK"/>
    <m/>
    <n v="20045"/>
    <n v="49000"/>
    <n v="49000"/>
    <n v="355"/>
    <s v="2013-06-18"/>
    <n v="349"/>
    <n v="17101000"/>
    <s v="2013-06-18"/>
    <n v="349"/>
    <m/>
    <n v="17101000"/>
    <s v="2013-06-19"/>
    <n v="349"/>
    <n v="17101000"/>
    <n v="100"/>
    <n v="100"/>
    <n v="100"/>
    <n v="100"/>
    <m/>
    <m/>
    <m/>
    <m/>
    <m/>
    <m/>
  </r>
  <r>
    <x v="8"/>
    <s v="FFTFIE0208KH"/>
    <s v="FFTFI208KH"/>
    <x v="1"/>
    <s v="FFTFIE0208"/>
    <s v="13SS_ELSTINKO_TSHIRT_17_RD_KIDS"/>
    <s v="KH"/>
    <m/>
    <n v="20045"/>
    <n v="49000"/>
    <n v="49000"/>
    <n v="140"/>
    <s v="2013-04-18"/>
    <n v="139"/>
    <n v="6811000"/>
    <s v="2013-04-19"/>
    <n v="139"/>
    <m/>
    <n v="6811000"/>
    <s v="2013-04-21"/>
    <n v="139"/>
    <n v="6811000"/>
    <n v="100"/>
    <n v="100"/>
    <n v="100"/>
    <n v="100"/>
    <m/>
    <m/>
    <m/>
    <m/>
    <m/>
    <m/>
  </r>
  <r>
    <x v="8"/>
    <s v="FFTFIE3208KH"/>
    <s v="FFTFI208KH"/>
    <x v="2"/>
    <s v="FFTFIE3208"/>
    <s v="92000"/>
    <s v="KH"/>
    <m/>
    <n v="20045"/>
    <n v="49000"/>
    <n v="49000"/>
    <n v="72"/>
    <s v="2013-06-18"/>
    <n v="70"/>
    <n v="3430000"/>
    <s v="2013-06-18"/>
    <n v="70"/>
    <m/>
    <n v="3430000"/>
    <s v="2013-06-19"/>
    <n v="71"/>
    <n v="3479000"/>
    <n v="101.4"/>
    <n v="101.4"/>
    <n v="101.4"/>
    <n v="101.4"/>
    <m/>
    <n v="-1"/>
    <m/>
    <m/>
    <m/>
    <m/>
  </r>
  <r>
    <x v="8"/>
    <s v="FFTFIE0208WH"/>
    <s v="FFTFI208WH"/>
    <x v="1"/>
    <s v="FFTFIE0208"/>
    <s v="13SS_ELSTINKO_TSHIRT_17_RD_KIDS"/>
    <s v="WH"/>
    <m/>
    <n v="20045"/>
    <n v="49000"/>
    <n v="49000"/>
    <n v="165"/>
    <s v="2013-04-18"/>
    <n v="162"/>
    <n v="7938000"/>
    <s v="2013-04-19"/>
    <n v="162"/>
    <m/>
    <n v="7938000"/>
    <s v="2013-04-21"/>
    <n v="162"/>
    <n v="7938000"/>
    <n v="100"/>
    <n v="100"/>
    <n v="100"/>
    <n v="100"/>
    <m/>
    <m/>
    <m/>
    <m/>
    <m/>
    <m/>
  </r>
  <r>
    <x v="8"/>
    <s v="FFTFIE3208WH"/>
    <s v="FFTFI208WH"/>
    <x v="2"/>
    <s v="FFTFIE3208"/>
    <s v="92600"/>
    <s v="WH"/>
    <m/>
    <n v="20045"/>
    <n v="49000"/>
    <n v="49000"/>
    <n v="350"/>
    <s v="2013-06-18"/>
    <n v="316"/>
    <n v="15484000"/>
    <s v="2013-06-18"/>
    <n v="316"/>
    <m/>
    <n v="15484000"/>
    <s v="2013-06-19"/>
    <n v="316"/>
    <n v="15484000"/>
    <n v="100"/>
    <n v="100"/>
    <n v="100"/>
    <n v="100"/>
    <m/>
    <m/>
    <m/>
    <m/>
    <m/>
    <m/>
  </r>
  <r>
    <x v="8"/>
    <s v="FFTFIE0209BK"/>
    <s v="FFTFI209BK"/>
    <x v="1"/>
    <s v="FFTFIE0209"/>
    <s v="13SS_ELSTINKO_TSHIRT_17_BL_KIDS"/>
    <s v="BK"/>
    <m/>
    <n v="20045"/>
    <n v="49000"/>
    <n v="49000"/>
    <n v="145"/>
    <s v="2013-04-04"/>
    <n v="143"/>
    <n v="7007000"/>
    <s v="2013-04-04"/>
    <n v="143"/>
    <m/>
    <n v="7007000"/>
    <s v="2013-04-05"/>
    <n v="143"/>
    <n v="7007000"/>
    <n v="100"/>
    <n v="100"/>
    <n v="100"/>
    <n v="100"/>
    <m/>
    <m/>
    <m/>
    <m/>
    <m/>
    <m/>
  </r>
  <r>
    <x v="8"/>
    <s v="FFTFIE3209BK"/>
    <s v="FFTFI209BK"/>
    <x v="2"/>
    <s v="FFTFIE3209"/>
    <s v="97000"/>
    <s v="BK"/>
    <m/>
    <n v="20045"/>
    <n v="49000"/>
    <n v="49000"/>
    <n v="312"/>
    <s v="2013-06-18"/>
    <n v="271"/>
    <n v="13279000"/>
    <s v="2013-06-18"/>
    <n v="271"/>
    <m/>
    <n v="13279000"/>
    <s v="2013-06-20"/>
    <n v="271"/>
    <n v="13279000"/>
    <n v="100"/>
    <n v="100"/>
    <n v="100"/>
    <n v="100"/>
    <m/>
    <m/>
    <m/>
    <m/>
    <m/>
    <m/>
  </r>
  <r>
    <x v="8"/>
    <s v="FFTFIE0209WH"/>
    <s v="FFTFI209WH"/>
    <x v="1"/>
    <s v="FFTFIE0209"/>
    <s v="13SS_ELSTINKO_TSHIRT_17_BL_KIDS"/>
    <s v="WH"/>
    <m/>
    <n v="20045"/>
    <n v="49000"/>
    <n v="49000"/>
    <n v="115"/>
    <s v="2013-04-04"/>
    <n v="114"/>
    <n v="5586000"/>
    <s v="2013-04-04"/>
    <n v="113"/>
    <m/>
    <n v="5537000"/>
    <s v="2013-04-06"/>
    <n v="113"/>
    <n v="5537000"/>
    <n v="99.1"/>
    <n v="99.1"/>
    <n v="100"/>
    <n v="100"/>
    <n v="1"/>
    <m/>
    <m/>
    <m/>
    <m/>
    <m/>
  </r>
  <r>
    <x v="8"/>
    <s v="FFTFIE3209WH"/>
    <s v="FFTFI209WH"/>
    <x v="2"/>
    <s v="FFTFIE3209"/>
    <s v="94600"/>
    <s v="WH"/>
    <m/>
    <n v="20045"/>
    <n v="49000"/>
    <n v="49000"/>
    <n v="160"/>
    <s v="2013-06-18"/>
    <n v="97"/>
    <n v="4753000"/>
    <s v="2013-06-18"/>
    <n v="97"/>
    <m/>
    <n v="4753000"/>
    <s v="2013-06-19"/>
    <n v="96"/>
    <n v="4704000"/>
    <n v="99"/>
    <n v="99"/>
    <n v="99"/>
    <n v="99"/>
    <m/>
    <n v="1"/>
    <m/>
    <m/>
    <m/>
    <m/>
  </r>
  <r>
    <x v="8"/>
    <s v="FFTFIE0210BK"/>
    <s v="FFTFI210BK"/>
    <x v="1"/>
    <s v="FFTFIE0210"/>
    <s v="13SS_ELSTINKO_TSHIRT_17_BL_KIDS"/>
    <s v="BK"/>
    <m/>
    <n v="20045"/>
    <n v="49000"/>
    <n v="49000"/>
    <n v="72"/>
    <s v="2013-04-18"/>
    <n v="72"/>
    <n v="3528000"/>
    <s v="2013-04-19"/>
    <n v="72"/>
    <m/>
    <n v="3528000"/>
    <s v="2013-04-20"/>
    <n v="72"/>
    <n v="3528000"/>
    <n v="100"/>
    <n v="100"/>
    <n v="100"/>
    <n v="100"/>
    <m/>
    <m/>
    <m/>
    <m/>
    <m/>
    <m/>
  </r>
  <r>
    <x v="8"/>
    <s v="FFTFIE3210BK"/>
    <s v="FFTFI210BK"/>
    <x v="2"/>
    <s v="FFTFIE3210"/>
    <s v="97400"/>
    <s v="BK"/>
    <m/>
    <n v="20045"/>
    <n v="49000"/>
    <n v="49000"/>
    <n v="270"/>
    <s v="2013-07-01"/>
    <n v="229"/>
    <n v="11221000"/>
    <s v="2013-07-02"/>
    <n v="229"/>
    <m/>
    <n v="11221000"/>
    <s v="2013-07-03"/>
    <n v="228"/>
    <n v="11172000"/>
    <n v="99.6"/>
    <n v="99.6"/>
    <n v="99.6"/>
    <n v="99.6"/>
    <m/>
    <n v="1"/>
    <m/>
    <m/>
    <m/>
    <m/>
  </r>
  <r>
    <x v="8"/>
    <s v="FFTFIE0211RE"/>
    <s v="FFTFI211RE"/>
    <x v="1"/>
    <s v="FFTFIE0211"/>
    <s v="13SS_ELSTINKO_TSHIRT_11_MT_KIDS"/>
    <s v="RE"/>
    <m/>
    <n v="20045"/>
    <n v="49000"/>
    <n v="49000"/>
    <n v="140"/>
    <s v="2013-04-04"/>
    <n v="140"/>
    <n v="6860000"/>
    <s v="2013-04-04"/>
    <n v="140"/>
    <m/>
    <n v="6860000"/>
    <s v="2013-04-06"/>
    <n v="140"/>
    <n v="6860000"/>
    <n v="100"/>
    <n v="100"/>
    <n v="100"/>
    <n v="100"/>
    <m/>
    <m/>
    <m/>
    <m/>
    <m/>
    <m/>
  </r>
  <r>
    <x v="8"/>
    <s v="FFTFIE3211RE"/>
    <s v="FFTFI211RE"/>
    <x v="2"/>
    <s v="FFTFIE3211"/>
    <s v="82600"/>
    <s v="RE"/>
    <m/>
    <n v="20045"/>
    <n v="49000"/>
    <n v="49000"/>
    <n v="258"/>
    <s v="2013-06-18"/>
    <n v="226"/>
    <n v="11074000"/>
    <s v="2013-06-18"/>
    <n v="226"/>
    <m/>
    <n v="11074000"/>
    <s v="2013-06-19"/>
    <n v="226"/>
    <n v="11074000"/>
    <n v="100"/>
    <n v="100"/>
    <n v="100"/>
    <n v="100"/>
    <m/>
    <m/>
    <m/>
    <m/>
    <m/>
    <m/>
  </r>
  <r>
    <x v="8"/>
    <s v="FFTFIE0212NY"/>
    <s v="FFTFI212NY"/>
    <x v="1"/>
    <s v="FFTFIE0212"/>
    <s v="13SS_ELSTINKO_TSHIRT_13_IVORY_KIDS"/>
    <s v="NY"/>
    <m/>
    <n v="20045"/>
    <n v="49000"/>
    <n v="49000"/>
    <n v="20"/>
    <m/>
    <m/>
    <m/>
    <m/>
    <m/>
    <m/>
    <m/>
    <m/>
    <m/>
    <m/>
    <m/>
    <m/>
    <m/>
    <m/>
    <m/>
    <m/>
    <m/>
    <m/>
    <m/>
    <m/>
  </r>
  <r>
    <x v="8"/>
    <s v="FFTFIE0212RE"/>
    <s v="FFTFI212RE"/>
    <x v="1"/>
    <s v="FFTFIE0212"/>
    <s v="13SS_ELSTINKO_TSHIRT_13_NV_KIDS"/>
    <s v="RE"/>
    <m/>
    <n v="20045"/>
    <n v="49000"/>
    <n v="49000"/>
    <n v="20"/>
    <m/>
    <m/>
    <m/>
    <m/>
    <m/>
    <m/>
    <m/>
    <m/>
    <m/>
    <m/>
    <m/>
    <m/>
    <m/>
    <m/>
    <m/>
    <m/>
    <m/>
    <m/>
    <m/>
    <m/>
  </r>
  <r>
    <x v="8"/>
    <s v="FFTFIE0213BK"/>
    <s v="FFTFI213BK"/>
    <x v="1"/>
    <s v="FFTFIE0213"/>
    <s v="13SS_ELSTINKO_PK_TSHIRT_01_RD_KIDS"/>
    <s v="BK"/>
    <m/>
    <n v="20045"/>
    <n v="49000"/>
    <n v="49000"/>
    <n v="120"/>
    <s v="2013-04-18"/>
    <n v="115"/>
    <n v="5635000"/>
    <s v="2013-04-19"/>
    <n v="115"/>
    <m/>
    <n v="5635000"/>
    <s v="2013-04-20"/>
    <n v="115"/>
    <n v="5635000"/>
    <n v="100"/>
    <n v="100"/>
    <n v="100"/>
    <n v="100"/>
    <m/>
    <m/>
    <m/>
    <m/>
    <m/>
    <m/>
  </r>
  <r>
    <x v="8"/>
    <s v="FFTFIE3213BK"/>
    <s v="FFTFI213BK"/>
    <x v="2"/>
    <s v="FFTFIE3213"/>
    <s v="82900"/>
    <s v="BK"/>
    <m/>
    <n v="20045"/>
    <n v="49000"/>
    <n v="49000"/>
    <n v="70"/>
    <s v="2013-06-18"/>
    <n v="67"/>
    <n v="3283000"/>
    <s v="2013-06-18"/>
    <n v="67"/>
    <m/>
    <n v="3283000"/>
    <s v="2013-06-19"/>
    <n v="67"/>
    <n v="3283000"/>
    <n v="100"/>
    <n v="100"/>
    <n v="100"/>
    <n v="100"/>
    <m/>
    <m/>
    <m/>
    <m/>
    <m/>
    <m/>
  </r>
  <r>
    <x v="8"/>
    <s v="FFTFIE2214BK"/>
    <s v="FFTFI214BK"/>
    <x v="4"/>
    <s v="FFTFIE2214"/>
    <s v="93300"/>
    <s v="BK"/>
    <m/>
    <n v="20045"/>
    <n v="49000"/>
    <n v="49000"/>
    <n v="30"/>
    <m/>
    <m/>
    <m/>
    <m/>
    <m/>
    <m/>
    <m/>
    <m/>
    <m/>
    <m/>
    <m/>
    <m/>
    <m/>
    <m/>
    <m/>
    <m/>
    <m/>
    <m/>
    <m/>
    <m/>
  </r>
  <r>
    <x v="8"/>
    <s v="FFTFIE0215BK"/>
    <s v="FFTFI215BK"/>
    <x v="1"/>
    <s v="FFTFIE0215"/>
    <s v="13SS_ELSTINKO_PK_TSHIRT_08_NV_KIDS"/>
    <s v="BK"/>
    <m/>
    <n v="18409"/>
    <n v="45000"/>
    <n v="45000"/>
    <n v="60"/>
    <s v="2013-02-14"/>
    <n v="30"/>
    <n v="1350000"/>
    <s v="2013-02-15"/>
    <n v="30"/>
    <m/>
    <n v="1350000"/>
    <s v="2013-02-16"/>
    <n v="30"/>
    <n v="1350000"/>
    <n v="100"/>
    <n v="100"/>
    <n v="100"/>
    <n v="100"/>
    <m/>
    <m/>
    <m/>
    <m/>
    <m/>
    <m/>
  </r>
  <r>
    <x v="8"/>
    <s v="FFTFIE0216GY"/>
    <s v="FFTFI216GY"/>
    <x v="1"/>
    <s v="FFTFIE0216"/>
    <s v="ELS FI 07BK"/>
    <s v="GY"/>
    <m/>
    <n v="18409"/>
    <n v="45000"/>
    <n v="45000"/>
    <n v="105"/>
    <s v="2013-02-14"/>
    <n v="103"/>
    <n v="4635000"/>
    <s v="2013-02-15"/>
    <n v="103"/>
    <m/>
    <n v="4635000"/>
    <s v="2013-02-16"/>
    <n v="103"/>
    <n v="4635000"/>
    <n v="100"/>
    <n v="100"/>
    <n v="100"/>
    <n v="100"/>
    <m/>
    <m/>
    <m/>
    <m/>
    <m/>
    <m/>
  </r>
  <r>
    <x v="8"/>
    <s v="FFTFIE3216GY"/>
    <s v="FFTFI216GY"/>
    <x v="2"/>
    <s v="FFTFIE3216"/>
    <s v="82100"/>
    <s v="GY"/>
    <m/>
    <n v="18409"/>
    <n v="45000"/>
    <n v="45000"/>
    <n v="50"/>
    <s v="2013-08-22"/>
    <n v="34"/>
    <n v="1530000"/>
    <s v="2013-08-27"/>
    <n v="34"/>
    <m/>
    <n v="1530000"/>
    <s v="2013-08-28"/>
    <n v="33"/>
    <n v="1485000"/>
    <n v="97.1"/>
    <n v="97.1"/>
    <n v="97.1"/>
    <n v="97.1"/>
    <m/>
    <n v="1"/>
    <m/>
    <m/>
    <m/>
    <m/>
  </r>
  <r>
    <x v="8"/>
    <s v="FFTFIE0217BK"/>
    <s v="FFTFI217BK"/>
    <x v="1"/>
    <s v="FFTFIE0217"/>
    <s v="ELS FI 07BK"/>
    <s v="BK"/>
    <m/>
    <n v="18409"/>
    <n v="45000"/>
    <n v="45000"/>
    <n v="40"/>
    <s v="2013-02-25"/>
    <n v="40"/>
    <n v="1800000"/>
    <s v="2013-02-26"/>
    <n v="40"/>
    <m/>
    <n v="1800000"/>
    <s v="2013-02-28"/>
    <n v="40"/>
    <n v="1800000"/>
    <n v="100"/>
    <n v="100"/>
    <n v="100"/>
    <n v="100"/>
    <m/>
    <m/>
    <m/>
    <m/>
    <m/>
    <m/>
  </r>
  <r>
    <x v="8"/>
    <s v="FFTFIE0218WH"/>
    <s v="FFTFI218WH"/>
    <x v="1"/>
    <s v="FFTFIE0218"/>
    <s v="ELS FI 07BK"/>
    <s v="WH"/>
    <m/>
    <n v="18409"/>
    <n v="45000"/>
    <n v="45000"/>
    <n v="20"/>
    <s v="2013-02-25"/>
    <n v="16"/>
    <n v="720000"/>
    <s v="2013-02-26"/>
    <n v="16"/>
    <m/>
    <n v="720000"/>
    <s v="2013-03-02"/>
    <n v="16"/>
    <n v="720000"/>
    <n v="100"/>
    <n v="100"/>
    <n v="100"/>
    <n v="100"/>
    <m/>
    <m/>
    <m/>
    <m/>
    <m/>
    <m/>
  </r>
  <r>
    <x v="8"/>
    <s v="FFTFIE0219BK"/>
    <s v="FFTFI219BK"/>
    <x v="1"/>
    <s v="FFTFIE0219"/>
    <s v="ELSTINKO FW 5950_07_PK"/>
    <s v="BK"/>
    <m/>
    <n v="18409"/>
    <n v="45000"/>
    <n v="45000"/>
    <n v="55"/>
    <s v="2013-03-27"/>
    <n v="51"/>
    <n v="2295000"/>
    <s v="2013-04-02"/>
    <n v="51"/>
    <m/>
    <n v="2295000"/>
    <s v="2013-04-04"/>
    <n v="51"/>
    <n v="2295000"/>
    <n v="100"/>
    <n v="100"/>
    <n v="100"/>
    <n v="100"/>
    <m/>
    <m/>
    <m/>
    <m/>
    <m/>
    <m/>
  </r>
  <r>
    <x v="8"/>
    <s v="FFTFIE0220GY"/>
    <s v="FFTFI220GY"/>
    <x v="1"/>
    <s v="FFTFIE0220"/>
    <s v="ELSTINKO FW 5950_07_PK"/>
    <s v="GY"/>
    <m/>
    <n v="18409"/>
    <n v="45000"/>
    <n v="45000"/>
    <n v="55"/>
    <s v="2013-03-27"/>
    <n v="54"/>
    <n v="2430000"/>
    <s v="2013-04-02"/>
    <n v="54"/>
    <m/>
    <n v="2430000"/>
    <s v="2013-04-04"/>
    <n v="54"/>
    <n v="2430000"/>
    <n v="100"/>
    <n v="100"/>
    <n v="100"/>
    <n v="100"/>
    <m/>
    <m/>
    <m/>
    <m/>
    <m/>
    <m/>
  </r>
  <r>
    <x v="8"/>
    <s v="FFTFIE0221ZZ"/>
    <s v="FFTFI221ZZ"/>
    <x v="1"/>
    <s v="FFTFIE0221"/>
    <s v="ELSTINKO FW 5950_07_PK"/>
    <s v="ZZ"/>
    <m/>
    <n v="18409"/>
    <n v="45000"/>
    <n v="45000"/>
    <n v="65"/>
    <s v="2013-03-27"/>
    <n v="63"/>
    <n v="2835000"/>
    <s v="2013-04-02"/>
    <n v="63"/>
    <m/>
    <n v="2835000"/>
    <s v="2013-04-03"/>
    <n v="63"/>
    <n v="2835000"/>
    <n v="100"/>
    <n v="100"/>
    <n v="100"/>
    <n v="100"/>
    <m/>
    <m/>
    <m/>
    <m/>
    <m/>
    <m/>
  </r>
  <r>
    <x v="8"/>
    <s v="FFTFIE0222AR"/>
    <s v="FFTFI222AR"/>
    <x v="1"/>
    <s v="FFTFIE0222"/>
    <s v="13FW ELS 18_EAR CAP KNIT_OR"/>
    <s v="AR"/>
    <m/>
    <n v="18409"/>
    <n v="45000"/>
    <n v="45000"/>
    <n v="30"/>
    <s v="2013-03-27"/>
    <n v="30"/>
    <n v="1350000"/>
    <s v="2013-04-02"/>
    <n v="30"/>
    <m/>
    <n v="1350000"/>
    <s v="2013-04-04"/>
    <n v="30"/>
    <n v="1350000"/>
    <n v="100"/>
    <n v="100"/>
    <n v="100"/>
    <n v="100"/>
    <m/>
    <m/>
    <m/>
    <m/>
    <m/>
    <m/>
  </r>
  <r>
    <x v="8"/>
    <s v="FFTFIE0223BK"/>
    <s v="FFTFI223BK"/>
    <x v="1"/>
    <s v="FFTFIE0223"/>
    <s v="13FW ELS 18_EAR CAP KNIT_OR_KIDS"/>
    <s v="BK"/>
    <m/>
    <n v="18409"/>
    <n v="45000"/>
    <n v="45000"/>
    <n v="64"/>
    <s v="2013-03-27"/>
    <n v="64"/>
    <n v="2880000"/>
    <s v="2013-04-02"/>
    <n v="64"/>
    <m/>
    <n v="2880000"/>
    <s v="2013-04-03"/>
    <n v="64"/>
    <n v="2835000"/>
    <n v="100"/>
    <n v="98.4"/>
    <n v="100"/>
    <n v="98.4"/>
    <m/>
    <m/>
    <m/>
    <m/>
    <m/>
    <m/>
  </r>
  <r>
    <x v="8"/>
    <s v="FFTFIE0224BL"/>
    <s v="FFTFI224BL"/>
    <x v="1"/>
    <s v="FFTFIE0224"/>
    <s v="FFB-66830"/>
    <s v="BL"/>
    <m/>
    <n v="20045"/>
    <n v="49000"/>
    <n v="49000"/>
    <n v="65"/>
    <s v="2013-04-04"/>
    <n v="59"/>
    <n v="2891000"/>
    <s v="2013-04-04"/>
    <n v="57"/>
    <n v="2"/>
    <n v="2793000"/>
    <s v="2013-04-06"/>
    <n v="57"/>
    <n v="2793000"/>
    <n v="96.6"/>
    <n v="96.6"/>
    <n v="100"/>
    <n v="100"/>
    <m/>
    <m/>
    <m/>
    <m/>
    <m/>
    <m/>
  </r>
  <r>
    <x v="8"/>
    <s v="FFTFIE0225AR"/>
    <s v="FFTFI225AR"/>
    <x v="1"/>
    <s v="FFTFIE0225"/>
    <s v="W13-0100"/>
    <s v="AR"/>
    <m/>
    <n v="20045"/>
    <n v="49000"/>
    <n v="49000"/>
    <n v="130"/>
    <s v="2013-04-04"/>
    <n v="125"/>
    <n v="6125000"/>
    <s v="2013-04-04"/>
    <n v="125"/>
    <m/>
    <n v="6125000"/>
    <s v="2013-04-12"/>
    <n v="125"/>
    <n v="6125000"/>
    <n v="100"/>
    <n v="100"/>
    <n v="100"/>
    <n v="100"/>
    <m/>
    <m/>
    <m/>
    <m/>
    <m/>
    <m/>
  </r>
  <r>
    <x v="8"/>
    <s v="FFTFIE3225AR"/>
    <s v="FFTFI225AR"/>
    <x v="2"/>
    <s v="FFTFIE3225"/>
    <s v="94300"/>
    <s v="AR"/>
    <m/>
    <n v="20045"/>
    <n v="49000"/>
    <n v="49000"/>
    <n v="280"/>
    <s v="2013-07-01"/>
    <n v="240"/>
    <n v="11760000"/>
    <s v="2013-07-02"/>
    <n v="239"/>
    <n v="1"/>
    <n v="11711000"/>
    <s v="2013-07-04"/>
    <n v="239"/>
    <n v="11711000"/>
    <n v="99.6"/>
    <n v="99.6"/>
    <n v="100"/>
    <n v="100"/>
    <m/>
    <m/>
    <m/>
    <m/>
    <m/>
    <m/>
  </r>
  <r>
    <x v="8"/>
    <s v="FFTFIE0226BL"/>
    <s v="FFTFI226BL"/>
    <x v="1"/>
    <s v="FFTFIE0226"/>
    <s v="W13-0120"/>
    <s v="BL"/>
    <m/>
    <n v="20045"/>
    <n v="49000"/>
    <n v="49000"/>
    <n v="65"/>
    <s v="2013-04-04"/>
    <n v="61"/>
    <n v="2989000"/>
    <s v="2013-04-04"/>
    <n v="63"/>
    <n v="-2"/>
    <n v="3087000"/>
    <s v="2013-04-12"/>
    <n v="63"/>
    <n v="3087000"/>
    <n v="103.3"/>
    <n v="103.3"/>
    <n v="100"/>
    <n v="100"/>
    <m/>
    <m/>
    <m/>
    <m/>
    <m/>
    <m/>
  </r>
  <r>
    <x v="8"/>
    <s v="FFTFIE0227GY"/>
    <s v="FFTFI227GY"/>
    <x v="1"/>
    <s v="FFTFIE0227"/>
    <s v="F13-106"/>
    <s v="GY"/>
    <m/>
    <n v="18409"/>
    <n v="45000"/>
    <n v="45000"/>
    <n v="30"/>
    <s v="2013-04-18"/>
    <n v="25"/>
    <n v="1125000"/>
    <s v="2013-04-19"/>
    <n v="25"/>
    <m/>
    <n v="1125000"/>
    <s v="2013-04-24"/>
    <n v="25"/>
    <n v="1125000"/>
    <n v="100"/>
    <n v="100"/>
    <n v="100"/>
    <n v="100"/>
    <m/>
    <m/>
    <m/>
    <m/>
    <m/>
    <m/>
  </r>
  <r>
    <x v="8"/>
    <s v="FFTFIE0228BK"/>
    <s v="FFTFI228BK"/>
    <x v="1"/>
    <s v="FFTFIE0228"/>
    <s v="W13-0140"/>
    <s v="BK"/>
    <m/>
    <n v="20045"/>
    <n v="49000"/>
    <n v="49000"/>
    <n v="79"/>
    <s v="2013-05-07"/>
    <n v="79"/>
    <n v="3871000"/>
    <s v="2013-05-08"/>
    <n v="79"/>
    <m/>
    <n v="3871000"/>
    <s v="2013-05-09"/>
    <n v="80"/>
    <n v="3920000"/>
    <n v="101.3"/>
    <n v="101.3"/>
    <n v="101.3"/>
    <n v="101.3"/>
    <m/>
    <n v="-1"/>
    <m/>
    <m/>
    <m/>
    <m/>
  </r>
  <r>
    <x v="8"/>
    <s v="FFTFIE3228BK"/>
    <s v="FFTFI228BK"/>
    <x v="2"/>
    <s v="FFTFIE3228"/>
    <s v="84700"/>
    <s v="BK"/>
    <m/>
    <n v="20045"/>
    <n v="49000"/>
    <n v="49000"/>
    <n v="650"/>
    <s v="2013-07-01"/>
    <n v="629"/>
    <n v="30821000"/>
    <s v="2013-07-02"/>
    <n v="629"/>
    <m/>
    <n v="30821000"/>
    <s v="2013-07-03"/>
    <n v="628"/>
    <n v="30772000"/>
    <n v="99.8"/>
    <n v="99.8"/>
    <n v="99.8"/>
    <n v="99.8"/>
    <m/>
    <n v="1"/>
    <m/>
    <m/>
    <m/>
    <m/>
  </r>
  <r>
    <x v="8"/>
    <s v="FFTFIE0229WH"/>
    <s v="FFTFI229WH"/>
    <x v="1"/>
    <s v="FFTFIE0229"/>
    <s v="W13-0140"/>
    <s v="WH"/>
    <m/>
    <n v="20045"/>
    <n v="49000"/>
    <n v="49000"/>
    <n v="81"/>
    <s v="2013-05-07"/>
    <n v="68"/>
    <n v="3332000"/>
    <s v="2013-05-08"/>
    <n v="69"/>
    <n v="-1"/>
    <n v="3381000"/>
    <s v="2013-05-09"/>
    <n v="69"/>
    <n v="3381000"/>
    <n v="101.5"/>
    <n v="101.5"/>
    <n v="100"/>
    <n v="100"/>
    <m/>
    <m/>
    <m/>
    <m/>
    <m/>
    <m/>
  </r>
  <r>
    <x v="8"/>
    <s v="FFTFIE3229WH"/>
    <s v="FFTFI229WH"/>
    <x v="2"/>
    <s v="FFTFIE3229"/>
    <s v="85000"/>
    <s v="WH"/>
    <m/>
    <n v="20045"/>
    <n v="49000"/>
    <n v="49000"/>
    <n v="300"/>
    <s v="2013-07-01"/>
    <n v="181"/>
    <n v="8869000"/>
    <s v="2013-07-02"/>
    <n v="180"/>
    <n v="1"/>
    <n v="8820000"/>
    <s v="2013-07-03"/>
    <n v="178"/>
    <n v="8722000"/>
    <n v="98.3"/>
    <n v="98.3"/>
    <n v="98.9"/>
    <n v="98.9"/>
    <m/>
    <n v="2"/>
    <m/>
    <m/>
    <m/>
    <m/>
  </r>
  <r>
    <x v="8"/>
    <s v="FFTFIE0230BL"/>
    <s v="FFTFI230BL"/>
    <x v="1"/>
    <s v="FFTFIE0230"/>
    <s v="W13-0142"/>
    <s v="BL"/>
    <m/>
    <n v="20045"/>
    <n v="49000"/>
    <n v="49000"/>
    <n v="48"/>
    <s v="2013-05-07"/>
    <n v="48"/>
    <n v="2352000"/>
    <s v="2013-05-08"/>
    <n v="48"/>
    <m/>
    <n v="2352000"/>
    <s v="2013-05-10"/>
    <n v="48"/>
    <n v="2352000"/>
    <n v="100"/>
    <n v="100"/>
    <n v="100"/>
    <n v="100"/>
    <m/>
    <m/>
    <m/>
    <m/>
    <m/>
    <m/>
  </r>
  <r>
    <x v="8"/>
    <s v="FFTFIE3230BL"/>
    <s v="FFTFI230BL"/>
    <x v="2"/>
    <s v="FFTFIE3230"/>
    <s v="84900"/>
    <s v="BL"/>
    <m/>
    <n v="20045"/>
    <n v="49000"/>
    <n v="49000"/>
    <n v="80"/>
    <s v="2013-07-01"/>
    <n v="73"/>
    <n v="3577000"/>
    <s v="2013-07-02"/>
    <n v="73"/>
    <m/>
    <n v="3577000"/>
    <s v="2013-07-03"/>
    <n v="73"/>
    <n v="3577000"/>
    <n v="100"/>
    <n v="100"/>
    <n v="100"/>
    <n v="100"/>
    <m/>
    <m/>
    <m/>
    <m/>
    <m/>
    <m/>
  </r>
  <r>
    <x v="8"/>
    <s v="FFTFIE0231YE"/>
    <s v="FFTFI231YE"/>
    <x v="1"/>
    <s v="FFTFIE0231"/>
    <s v="SNAPBACK S1000 N"/>
    <s v="YE"/>
    <m/>
    <n v="20045"/>
    <n v="49000"/>
    <n v="49000"/>
    <n v="78"/>
    <s v="2013-05-07"/>
    <n v="74"/>
    <n v="3626000"/>
    <s v="2013-05-08"/>
    <n v="74"/>
    <m/>
    <n v="3626000"/>
    <s v="2013-05-09"/>
    <n v="74"/>
    <n v="3626000"/>
    <n v="100"/>
    <n v="100"/>
    <n v="100"/>
    <n v="100"/>
    <m/>
    <m/>
    <m/>
    <m/>
    <m/>
    <m/>
  </r>
  <r>
    <x v="8"/>
    <s v="FFTFIE3231YE"/>
    <s v="FFTFI231YE"/>
    <x v="2"/>
    <s v="FFTFIE3231"/>
    <s v="86900"/>
    <s v="YE"/>
    <m/>
    <n v="20045"/>
    <n v="49000"/>
    <n v="49000"/>
    <n v="165"/>
    <s v="2013-07-01"/>
    <n v="113"/>
    <n v="5537000"/>
    <s v="2013-07-02"/>
    <n v="114"/>
    <n v="-1"/>
    <n v="5586000"/>
    <s v="2013-07-05"/>
    <n v="114"/>
    <n v="5586000"/>
    <n v="100.9"/>
    <n v="100.9"/>
    <n v="100"/>
    <n v="100"/>
    <m/>
    <m/>
    <m/>
    <m/>
    <m/>
    <m/>
  </r>
  <r>
    <x v="8"/>
    <s v="FFTFIE0232RE"/>
    <s v="FFTFI232RE"/>
    <x v="1"/>
    <s v="FFTFIE0232"/>
    <s v="SNAPBACK S1000 N"/>
    <s v="RE"/>
    <m/>
    <n v="20045"/>
    <n v="49000"/>
    <n v="49000"/>
    <n v="49"/>
    <s v="2013-05-07"/>
    <n v="49"/>
    <n v="2401000"/>
    <s v="2013-05-08"/>
    <n v="49"/>
    <m/>
    <n v="2401000"/>
    <s v="2013-05-09"/>
    <n v="49"/>
    <n v="2401000"/>
    <n v="100"/>
    <n v="100"/>
    <n v="100"/>
    <n v="100"/>
    <m/>
    <m/>
    <m/>
    <m/>
    <m/>
    <m/>
  </r>
  <r>
    <x v="8"/>
    <s v="FFTFIE3232RE"/>
    <s v="FFTFI232RE"/>
    <x v="2"/>
    <s v="FFTFIE3232"/>
    <s v="84800"/>
    <s v="RE"/>
    <m/>
    <n v="20045"/>
    <n v="49000"/>
    <n v="49000"/>
    <n v="385"/>
    <s v="2013-07-01"/>
    <n v="368"/>
    <n v="18032000"/>
    <s v="2013-07-02"/>
    <n v="368"/>
    <m/>
    <n v="18032000"/>
    <s v="2013-07-03"/>
    <n v="368"/>
    <n v="18032000"/>
    <n v="100"/>
    <n v="100"/>
    <n v="100"/>
    <n v="100"/>
    <m/>
    <m/>
    <m/>
    <m/>
    <m/>
    <m/>
  </r>
  <r>
    <x v="8"/>
    <s v="FFTFIE0233AR"/>
    <s v="FFTFI233AR"/>
    <x v="1"/>
    <s v="FFTFIE0233"/>
    <s v="SNAPBACK 7640"/>
    <s v="AR"/>
    <m/>
    <n v="20045"/>
    <n v="49000"/>
    <n v="49000"/>
    <n v="25"/>
    <s v="2013-05-07"/>
    <n v="25"/>
    <n v="1225000"/>
    <s v="2013-05-08"/>
    <n v="25"/>
    <m/>
    <n v="1225000"/>
    <s v="2013-05-09"/>
    <n v="25"/>
    <n v="1225000"/>
    <n v="100"/>
    <n v="100"/>
    <n v="100"/>
    <n v="100"/>
    <m/>
    <m/>
    <m/>
    <m/>
    <m/>
    <m/>
  </r>
  <r>
    <x v="8"/>
    <s v="FFTFIE3233AR"/>
    <s v="FFTFI233AR"/>
    <x v="2"/>
    <s v="FFTFIE3233"/>
    <s v="84000"/>
    <s v="AR"/>
    <m/>
    <n v="20045"/>
    <n v="49000"/>
    <n v="49000"/>
    <n v="75"/>
    <s v="2013-08-29"/>
    <n v="27"/>
    <n v="1323000"/>
    <s v="2013-08-29"/>
    <n v="27"/>
    <m/>
    <n v="1323000"/>
    <s v="2013-08-30"/>
    <n v="24"/>
    <n v="1176000"/>
    <n v="88.9"/>
    <n v="88.9"/>
    <n v="88.9"/>
    <n v="88.9"/>
    <m/>
    <n v="3"/>
    <m/>
    <m/>
    <m/>
    <m/>
  </r>
  <r>
    <x v="8"/>
    <s v="FFTFIE0234RE"/>
    <s v="FFTFI234RE"/>
    <x v="1"/>
    <s v="FFTFIE0234"/>
    <s v="SNAPBACK 7640"/>
    <s v="RE"/>
    <m/>
    <n v="20045"/>
    <n v="49000"/>
    <n v="49000"/>
    <n v="100"/>
    <s v="2013-05-30"/>
    <n v="87"/>
    <n v="4263000"/>
    <s v="2013-05-30"/>
    <n v="87"/>
    <m/>
    <n v="4263000"/>
    <s v="2013-05-31"/>
    <n v="87"/>
    <n v="4263000"/>
    <n v="100"/>
    <n v="100"/>
    <n v="100"/>
    <n v="100"/>
    <m/>
    <m/>
    <m/>
    <m/>
    <m/>
    <m/>
  </r>
  <r>
    <x v="8"/>
    <s v="FFTFIE3234RE"/>
    <s v="FFTFI234RE"/>
    <x v="2"/>
    <s v="FFTFIE3234"/>
    <s v="84200"/>
    <s v="RE"/>
    <m/>
    <n v="20045"/>
    <n v="49000"/>
    <n v="49000"/>
    <n v="200"/>
    <s v="2013-06-18"/>
    <n v="161"/>
    <n v="7889000"/>
    <s v="2013-06-18"/>
    <n v="161"/>
    <m/>
    <n v="7889000"/>
    <s v="2013-06-22"/>
    <n v="161"/>
    <n v="7889000"/>
    <n v="100"/>
    <n v="100"/>
    <n v="100"/>
    <n v="100"/>
    <m/>
    <m/>
    <m/>
    <m/>
    <m/>
    <m/>
  </r>
  <r>
    <x v="8"/>
    <s v="FFTFIE0235NY"/>
    <s v="FFTFI235NY"/>
    <x v="1"/>
    <s v="FFTFIE0235"/>
    <s v="SNAPBACK 98300"/>
    <s v="NY"/>
    <m/>
    <n v="20045"/>
    <n v="49000"/>
    <n v="49000"/>
    <n v="100"/>
    <s v="2013-05-30"/>
    <n v="98"/>
    <n v="4802000"/>
    <s v="2013-05-30"/>
    <n v="98"/>
    <m/>
    <n v="4802000"/>
    <s v="2013-05-31"/>
    <n v="98"/>
    <n v="4802000"/>
    <n v="100"/>
    <n v="100"/>
    <n v="100"/>
    <n v="100"/>
    <m/>
    <m/>
    <m/>
    <m/>
    <m/>
    <m/>
  </r>
  <r>
    <x v="8"/>
    <s v="FFTFIE3235NY"/>
    <s v="FFTFI235NY"/>
    <x v="2"/>
    <s v="FFTFIE3235"/>
    <s v="84300"/>
    <s v="NY"/>
    <m/>
    <n v="20045"/>
    <n v="49000"/>
    <n v="49000"/>
    <n v="320"/>
    <s v="2013-06-18"/>
    <n v="285"/>
    <n v="13965000"/>
    <s v="2013-06-18"/>
    <n v="285"/>
    <m/>
    <n v="13965000"/>
    <s v="2013-06-19"/>
    <n v="284"/>
    <n v="13916000"/>
    <n v="99.6"/>
    <n v="99.6"/>
    <n v="99.6"/>
    <n v="99.6"/>
    <m/>
    <n v="1"/>
    <m/>
    <m/>
    <m/>
    <m/>
  </r>
  <r>
    <x v="8"/>
    <s v="FFTFIE0236BL"/>
    <s v="FFTFI236BL"/>
    <x v="1"/>
    <s v="FFTFIE0236"/>
    <s v="SNAPBACK 96100"/>
    <s v="BL"/>
    <m/>
    <n v="18409"/>
    <n v="45000"/>
    <n v="45000"/>
    <n v="36"/>
    <s v="2013-05-30"/>
    <n v="36"/>
    <n v="1620000"/>
    <s v="2013-05-30"/>
    <n v="36"/>
    <m/>
    <n v="1620000"/>
    <s v="2013-05-31"/>
    <n v="36"/>
    <n v="1620000"/>
    <n v="100"/>
    <n v="100"/>
    <n v="100"/>
    <n v="100"/>
    <m/>
    <m/>
    <m/>
    <m/>
    <m/>
    <m/>
  </r>
  <r>
    <x v="8"/>
    <s v="FFTFIE0237MT"/>
    <s v="FFTFI237MT"/>
    <x v="1"/>
    <s v="FFTFIE0237"/>
    <s v="SNAPBACK 93700"/>
    <s v="MT"/>
    <m/>
    <n v="18409"/>
    <n v="45000"/>
    <n v="45000"/>
    <n v="21"/>
    <s v="2013-05-30"/>
    <n v="20"/>
    <n v="900000"/>
    <s v="2013-05-30"/>
    <n v="20"/>
    <m/>
    <n v="900000"/>
    <s v="2013-06-03"/>
    <n v="20"/>
    <n v="900000"/>
    <n v="100"/>
    <n v="100"/>
    <n v="100"/>
    <n v="100"/>
    <m/>
    <m/>
    <m/>
    <m/>
    <m/>
    <m/>
  </r>
  <r>
    <x v="8"/>
    <s v="FFTFIE0238BK"/>
    <s v="FFTFI238BK"/>
    <x v="1"/>
    <s v="FFTFIE0238"/>
    <s v="SNAPBACK 93700"/>
    <s v="BK"/>
    <m/>
    <n v="20045"/>
    <n v="49000"/>
    <n v="49000"/>
    <n v="70"/>
    <s v="2013-05-30"/>
    <n v="68"/>
    <n v="3332000"/>
    <s v="2013-05-30"/>
    <n v="68"/>
    <m/>
    <n v="3332000"/>
    <s v="2013-05-31"/>
    <n v="68"/>
    <n v="3332000"/>
    <n v="100"/>
    <n v="100"/>
    <n v="100"/>
    <n v="100"/>
    <m/>
    <m/>
    <m/>
    <m/>
    <m/>
    <m/>
  </r>
  <r>
    <x v="8"/>
    <s v="FFTFIE3238BK"/>
    <s v="FFTFI238BK"/>
    <x v="2"/>
    <s v="FFTFIE3238"/>
    <s v="96900"/>
    <s v="BK"/>
    <m/>
    <n v="20045"/>
    <n v="49000"/>
    <n v="49000"/>
    <n v="195"/>
    <s v="2013-07-11"/>
    <n v="165"/>
    <n v="8085000"/>
    <s v="2013-07-12"/>
    <n v="166"/>
    <n v="-1"/>
    <n v="8134000"/>
    <s v="2013-07-13"/>
    <n v="166"/>
    <n v="8134000"/>
    <n v="100.6"/>
    <n v="100.6"/>
    <n v="100"/>
    <n v="100"/>
    <m/>
    <m/>
    <m/>
    <m/>
    <m/>
    <m/>
  </r>
  <r>
    <x v="8"/>
    <s v="FFTFIE3238BL"/>
    <s v="FFTFI238BL"/>
    <x v="2"/>
    <s v="FFTFIE3238"/>
    <s v="96800"/>
    <s v="BL"/>
    <m/>
    <n v="20045"/>
    <n v="49000"/>
    <n v="49000"/>
    <n v="60"/>
    <s v="2013-08-22"/>
    <n v="22"/>
    <n v="1078000"/>
    <s v="2013-08-27"/>
    <n v="22"/>
    <m/>
    <n v="1078000"/>
    <s v="2013-08-30"/>
    <n v="20"/>
    <n v="980000"/>
    <n v="90.9"/>
    <n v="90.9"/>
    <n v="90.9"/>
    <n v="90.9"/>
    <m/>
    <n v="2"/>
    <m/>
    <m/>
    <m/>
    <m/>
  </r>
  <r>
    <x v="8"/>
    <s v="FFTFIE0239RE"/>
    <s v="FFTFI239RE"/>
    <x v="1"/>
    <s v="FFTFIE0239"/>
    <s v="SNAPBACK 91000"/>
    <s v="RE"/>
    <m/>
    <n v="20045"/>
    <n v="49000"/>
    <n v="49000"/>
    <n v="54"/>
    <s v="2013-05-30"/>
    <n v="54"/>
    <n v="2646000"/>
    <s v="2013-05-30"/>
    <n v="54"/>
    <m/>
    <n v="2646000"/>
    <s v="2013-05-31"/>
    <n v="54"/>
    <n v="2646000"/>
    <n v="100"/>
    <n v="100"/>
    <n v="100"/>
    <n v="100"/>
    <m/>
    <m/>
    <m/>
    <m/>
    <m/>
    <m/>
  </r>
  <r>
    <x v="8"/>
    <s v="FFTFIE3239RE"/>
    <s v="FFTFI239RE"/>
    <x v="2"/>
    <s v="FFTFIE3239"/>
    <s v="82200"/>
    <s v="RE"/>
    <m/>
    <n v="20045"/>
    <n v="49000"/>
    <n v="49000"/>
    <n v="65"/>
    <s v="2013-07-01"/>
    <n v="51"/>
    <n v="2499000"/>
    <s v="2013-07-02"/>
    <n v="60"/>
    <n v="-9"/>
    <n v="2940000"/>
    <s v="2013-07-03"/>
    <n v="59"/>
    <n v="2891000"/>
    <n v="115.7"/>
    <n v="115.7"/>
    <n v="98.3"/>
    <n v="98.3"/>
    <m/>
    <n v="1"/>
    <m/>
    <m/>
    <m/>
    <m/>
  </r>
  <r>
    <x v="8"/>
    <s v="FFTFIE0240BK"/>
    <s v="FFTFI240BK"/>
    <x v="1"/>
    <s v="FFTFIE0240"/>
    <s v="SNAPBACK 97500"/>
    <s v="BK"/>
    <m/>
    <n v="20045"/>
    <n v="49000"/>
    <n v="49000"/>
    <n v="46"/>
    <s v="2013-05-30"/>
    <n v="45"/>
    <n v="2205000"/>
    <s v="2013-05-30"/>
    <n v="45"/>
    <m/>
    <n v="2205000"/>
    <s v="2013-05-31"/>
    <n v="45"/>
    <n v="2205000"/>
    <n v="100"/>
    <n v="100"/>
    <n v="100"/>
    <n v="100"/>
    <m/>
    <m/>
    <m/>
    <m/>
    <m/>
    <m/>
  </r>
  <r>
    <x v="8"/>
    <s v="FFTFIE3240BK"/>
    <s v="FFTFI240BK"/>
    <x v="2"/>
    <s v="FFTFIE3240"/>
    <s v="82800"/>
    <s v="BK"/>
    <m/>
    <n v="20045"/>
    <n v="49000"/>
    <n v="49000"/>
    <n v="420"/>
    <s v="2013-07-01"/>
    <n v="376"/>
    <n v="18424000"/>
    <s v="2013-07-02"/>
    <n v="376"/>
    <m/>
    <n v="18424000"/>
    <s v="2013-06-29"/>
    <n v="376"/>
    <n v="18424000"/>
    <n v="100"/>
    <n v="100"/>
    <n v="100"/>
    <n v="100"/>
    <m/>
    <m/>
    <m/>
    <m/>
    <m/>
    <m/>
  </r>
  <r>
    <x v="8"/>
    <s v="FFTFIE0241GY"/>
    <s v="FFTFI241GY"/>
    <x v="1"/>
    <s v="FFTFIE0241"/>
    <s v="SNAPBACK 97500"/>
    <s v="GY"/>
    <m/>
    <n v="20045"/>
    <n v="49000"/>
    <n v="49000"/>
    <n v="56"/>
    <s v="2013-05-30"/>
    <n v="56"/>
    <n v="2744000"/>
    <s v="2013-05-30"/>
    <n v="55"/>
    <n v="1"/>
    <n v="2695000"/>
    <s v="2013-05-31"/>
    <n v="55"/>
    <n v="2695000"/>
    <n v="98.2"/>
    <n v="98.2"/>
    <n v="100"/>
    <n v="100"/>
    <m/>
    <m/>
    <m/>
    <m/>
    <m/>
    <m/>
  </r>
  <r>
    <x v="8"/>
    <s v="FFTFIE3241GY"/>
    <s v="FFTFI241GY"/>
    <x v="2"/>
    <s v="FFTFIE3241"/>
    <s v="86200"/>
    <s v="GY"/>
    <m/>
    <n v="20045"/>
    <n v="49000"/>
    <n v="49000"/>
    <n v="390"/>
    <s v="2013-07-01"/>
    <n v="307"/>
    <n v="15043000"/>
    <s v="2013-07-02"/>
    <n v="308"/>
    <n v="-1"/>
    <n v="15092000"/>
    <s v="2013-07-06"/>
    <n v="308"/>
    <n v="15092000"/>
    <n v="100.3"/>
    <n v="100.3"/>
    <n v="100"/>
    <n v="100"/>
    <m/>
    <m/>
    <m/>
    <m/>
    <m/>
    <m/>
  </r>
  <r>
    <x v="8"/>
    <s v="FFTFIE0242GR"/>
    <s v="FFTFI242GR"/>
    <x v="1"/>
    <s v="FFTFIE0242"/>
    <s v="82000"/>
    <s v="GR"/>
    <m/>
    <n v="20045"/>
    <n v="49000"/>
    <n v="49000"/>
    <n v="70"/>
    <s v="2013-05-30"/>
    <n v="46"/>
    <n v="2254000"/>
    <s v="2013-05-30"/>
    <n v="46"/>
    <m/>
    <n v="2254000"/>
    <s v="2013-05-31"/>
    <n v="46"/>
    <n v="2254000"/>
    <n v="100"/>
    <n v="100"/>
    <n v="100"/>
    <n v="100"/>
    <m/>
    <m/>
    <m/>
    <m/>
    <m/>
    <m/>
  </r>
  <r>
    <x v="8"/>
    <s v="FFTFIE0243BK"/>
    <s v="FFTFI243BK"/>
    <x v="1"/>
    <s v="FFTFIE0243"/>
    <s v="82000"/>
    <s v="BK"/>
    <m/>
    <n v="24136"/>
    <n v="59000"/>
    <n v="59000"/>
    <n v="70"/>
    <s v="2013-06-04"/>
    <n v="68"/>
    <n v="4012000"/>
    <s v="2013-06-04"/>
    <n v="68"/>
    <m/>
    <n v="4012000"/>
    <s v="2013-06-05"/>
    <n v="68"/>
    <n v="4012000"/>
    <n v="100"/>
    <n v="100"/>
    <n v="100"/>
    <n v="100"/>
    <m/>
    <m/>
    <m/>
    <m/>
    <m/>
    <m/>
  </r>
  <r>
    <x v="8"/>
    <s v="FFTFIE3243BK"/>
    <s v="FFTFI243BK"/>
    <x v="2"/>
    <s v="FFTFIE3243"/>
    <s v="86700"/>
    <s v="BK"/>
    <m/>
    <n v="24136"/>
    <n v="59000"/>
    <n v="59000"/>
    <n v="250"/>
    <s v="2013-06-18"/>
    <n v="238"/>
    <n v="14042000"/>
    <s v="2013-06-18"/>
    <n v="238"/>
    <m/>
    <n v="14042000"/>
    <s v="2013-06-19"/>
    <n v="237"/>
    <n v="13983000"/>
    <n v="99.6"/>
    <n v="99.6"/>
    <n v="99.6"/>
    <n v="99.6"/>
    <m/>
    <n v="1"/>
    <m/>
    <m/>
    <m/>
    <m/>
  </r>
  <r>
    <x v="8"/>
    <s v="FFTFIE0244BK"/>
    <s v="FFTFI244BK"/>
    <x v="1"/>
    <s v="FFTFIE0244"/>
    <s v="82000"/>
    <s v="BK"/>
    <m/>
    <n v="20045"/>
    <n v="49000"/>
    <n v="49000"/>
    <n v="100"/>
    <s v="2013-06-04"/>
    <n v="88"/>
    <n v="4312000"/>
    <s v="2013-06-04"/>
    <n v="88"/>
    <m/>
    <n v="4312000"/>
    <s v="2013-06-06"/>
    <n v="88"/>
    <n v="4312000"/>
    <n v="100"/>
    <n v="100"/>
    <n v="100"/>
    <n v="100"/>
    <m/>
    <m/>
    <m/>
    <m/>
    <m/>
    <m/>
  </r>
  <r>
    <x v="8"/>
    <s v="FFTFIE3244BK"/>
    <s v="FFTFI244BK"/>
    <x v="2"/>
    <s v="FFTFIE3244"/>
    <s v="85300"/>
    <s v="BK"/>
    <m/>
    <n v="20045"/>
    <n v="49000"/>
    <n v="49000"/>
    <n v="200"/>
    <s v="2013-07-11"/>
    <n v="170"/>
    <n v="8330000"/>
    <s v="2013-07-12"/>
    <n v="170"/>
    <m/>
    <n v="8330000"/>
    <s v="2013-07-13"/>
    <n v="170"/>
    <n v="8330000"/>
    <n v="100"/>
    <n v="100"/>
    <n v="100"/>
    <n v="100"/>
    <m/>
    <m/>
    <m/>
    <m/>
    <m/>
    <m/>
  </r>
  <r>
    <x v="8"/>
    <s v="FFTFIE0245BK"/>
    <s v="FFTFI245BK"/>
    <x v="1"/>
    <s v="FFTFIE0245"/>
    <s v="82400"/>
    <s v="BK"/>
    <m/>
    <n v="20045"/>
    <n v="49000"/>
    <n v="49000"/>
    <n v="50"/>
    <s v="2013-06-04"/>
    <n v="47"/>
    <n v="2303000"/>
    <s v="2013-06-04"/>
    <n v="47"/>
    <m/>
    <n v="2303000"/>
    <s v="2013-06-05"/>
    <n v="47"/>
    <n v="2303000"/>
    <n v="100"/>
    <n v="100"/>
    <n v="100"/>
    <n v="100"/>
    <m/>
    <m/>
    <m/>
    <m/>
    <m/>
    <m/>
  </r>
  <r>
    <x v="8"/>
    <s v="FFTFIE3245BK"/>
    <s v="FFTFI245BK"/>
    <x v="2"/>
    <s v="FFTFIE3245"/>
    <s v="85100"/>
    <s v="BK"/>
    <m/>
    <n v="20045"/>
    <n v="49000"/>
    <n v="49000"/>
    <n v="350"/>
    <s v="2013-07-01"/>
    <n v="272"/>
    <n v="13328000"/>
    <s v="2013-07-02"/>
    <n v="272"/>
    <m/>
    <n v="13328000"/>
    <s v="2013-07-03"/>
    <n v="272"/>
    <n v="13328000"/>
    <n v="100"/>
    <n v="100"/>
    <n v="100"/>
    <n v="100"/>
    <m/>
    <m/>
    <m/>
    <m/>
    <m/>
    <m/>
  </r>
  <r>
    <x v="8"/>
    <s v="FFTFIE0246BK"/>
    <s v="FFTFI246BK"/>
    <x v="1"/>
    <s v="FFTFIE0246"/>
    <s v="82400"/>
    <s v="BK"/>
    <m/>
    <n v="20045"/>
    <n v="49000"/>
    <n v="49000"/>
    <n v="50"/>
    <s v="2013-06-04"/>
    <n v="35"/>
    <n v="1715000"/>
    <s v="2013-06-04"/>
    <n v="34"/>
    <n v="1"/>
    <n v="1666000"/>
    <s v="2013-06-06"/>
    <n v="34"/>
    <n v="1666000"/>
    <n v="97.1"/>
    <n v="97.1"/>
    <n v="100"/>
    <n v="100"/>
    <m/>
    <m/>
    <m/>
    <m/>
    <m/>
    <m/>
  </r>
  <r>
    <x v="8"/>
    <s v="FFTFIE3246BK"/>
    <s v="FFTFI246BK"/>
    <x v="2"/>
    <s v="FFTFIE3246"/>
    <s v="85200"/>
    <s v="BK"/>
    <m/>
    <n v="20045"/>
    <n v="49000"/>
    <n v="49000"/>
    <n v="100"/>
    <s v="2013-08-22"/>
    <n v="9"/>
    <n v="441000"/>
    <s v="2013-08-27"/>
    <n v="8"/>
    <n v="1"/>
    <n v="392000"/>
    <s v="2013-09-01"/>
    <n v="8"/>
    <n v="392000"/>
    <n v="88.9"/>
    <n v="88.9"/>
    <n v="100"/>
    <n v="100"/>
    <m/>
    <m/>
    <m/>
    <m/>
    <m/>
    <m/>
  </r>
  <r>
    <x v="8"/>
    <s v="FFTFIE0247BL"/>
    <s v="FFTFI247BL"/>
    <x v="1"/>
    <s v="FFTFIE0247"/>
    <s v="82700"/>
    <s v="BL"/>
    <m/>
    <n v="20045"/>
    <n v="49000"/>
    <n v="49000"/>
    <n v="70"/>
    <s v="2013-06-04"/>
    <n v="21"/>
    <n v="1029000"/>
    <s v="2013-06-04"/>
    <n v="21"/>
    <m/>
    <n v="1029000"/>
    <s v="2013-06-14"/>
    <n v="21"/>
    <n v="1029000"/>
    <n v="100"/>
    <n v="100"/>
    <n v="100"/>
    <n v="100"/>
    <m/>
    <m/>
    <m/>
    <m/>
    <m/>
    <m/>
  </r>
  <r>
    <x v="8"/>
    <s v="FFTFIE0248ZZ"/>
    <s v="FFTFI248ZZ"/>
    <x v="1"/>
    <s v="FFTFIE0248"/>
    <s v="83000"/>
    <s v="ZZ"/>
    <m/>
    <n v="20045"/>
    <n v="49000"/>
    <n v="49000"/>
    <n v="70"/>
    <s v="2013-06-04"/>
    <n v="29"/>
    <n v="1421000"/>
    <s v="2013-06-04"/>
    <n v="29"/>
    <m/>
    <n v="1421000"/>
    <s v="2013-06-07"/>
    <n v="28"/>
    <n v="1372000"/>
    <n v="96.6"/>
    <n v="96.6"/>
    <n v="96.6"/>
    <n v="96.6"/>
    <m/>
    <n v="1"/>
    <m/>
    <m/>
    <m/>
    <m/>
  </r>
  <r>
    <x v="8"/>
    <s v="FFTFIE0249RE"/>
    <s v="FFTFI249RE"/>
    <x v="1"/>
    <s v="FFTFIE0249"/>
    <s v="84200"/>
    <s v="RE"/>
    <m/>
    <n v="20045"/>
    <n v="49000"/>
    <n v="49000"/>
    <n v="40"/>
    <s v="2013-06-04"/>
    <n v="31"/>
    <n v="1519000"/>
    <s v="2013-06-04"/>
    <n v="31"/>
    <m/>
    <n v="1519000"/>
    <s v="2013-06-05"/>
    <n v="31"/>
    <n v="1519000"/>
    <n v="100"/>
    <n v="100"/>
    <n v="100"/>
    <n v="100"/>
    <m/>
    <m/>
    <m/>
    <m/>
    <m/>
    <m/>
  </r>
  <r>
    <x v="8"/>
    <s v="FFTFIE0250RE"/>
    <s v="FFTFI250RE"/>
    <x v="1"/>
    <s v="FFTFIE0250"/>
    <s v="84200"/>
    <s v="RE"/>
    <m/>
    <n v="20045"/>
    <n v="49000"/>
    <n v="49000"/>
    <n v="40"/>
    <s v="2013-06-04"/>
    <n v="23"/>
    <n v="1127000"/>
    <s v="2013-06-04"/>
    <n v="23"/>
    <m/>
    <n v="1127000"/>
    <s v="2013-06-05"/>
    <n v="23"/>
    <n v="1127000"/>
    <n v="100"/>
    <n v="100"/>
    <n v="100"/>
    <n v="100"/>
    <m/>
    <m/>
    <m/>
    <m/>
    <m/>
    <m/>
  </r>
  <r>
    <x v="8"/>
    <s v="FFTFIE3250RE"/>
    <s v="FFTFI250RE"/>
    <x v="2"/>
    <s v="FFTFIE3250"/>
    <s v="85700"/>
    <s v="RE"/>
    <m/>
    <n v="20045"/>
    <n v="49000"/>
    <n v="49000"/>
    <n v="135"/>
    <s v="2013-07-01"/>
    <n v="66"/>
    <n v="3234000"/>
    <s v="2013-07-02"/>
    <n v="66"/>
    <m/>
    <n v="3234000"/>
    <s v="2013-07-03"/>
    <n v="66"/>
    <n v="3234000"/>
    <n v="100"/>
    <n v="100"/>
    <n v="100"/>
    <n v="100"/>
    <m/>
    <m/>
    <m/>
    <m/>
    <m/>
    <m/>
  </r>
  <r>
    <x v="8"/>
    <s v="FFTFIE0251WH"/>
    <s v="FFTFI251WH"/>
    <x v="1"/>
    <s v="FFTFIE0251"/>
    <s v="81300"/>
    <s v="WH"/>
    <m/>
    <n v="20045"/>
    <n v="49000"/>
    <n v="49000"/>
    <n v="90"/>
    <s v="2013-06-04"/>
    <n v="85"/>
    <n v="4165000"/>
    <s v="2013-06-04"/>
    <n v="85"/>
    <m/>
    <n v="4165000"/>
    <s v="2013-06-05"/>
    <n v="85"/>
    <n v="4165000"/>
    <n v="100"/>
    <n v="100"/>
    <n v="100"/>
    <n v="100"/>
    <m/>
    <m/>
    <m/>
    <m/>
    <m/>
    <m/>
  </r>
  <r>
    <x v="8"/>
    <s v="FFTFIE3251WH"/>
    <s v="FFTFI251WH"/>
    <x v="2"/>
    <s v="FFTFIE3251"/>
    <s v="85600"/>
    <s v="WH"/>
    <m/>
    <n v="20045"/>
    <n v="49000"/>
    <n v="49000"/>
    <n v="115"/>
    <s v="2013-07-01"/>
    <n v="98"/>
    <n v="4802000"/>
    <s v="2013-07-02"/>
    <n v="98"/>
    <m/>
    <n v="4802000"/>
    <s v="2013-07-04"/>
    <n v="98"/>
    <n v="4802000"/>
    <n v="100"/>
    <n v="100"/>
    <n v="100"/>
    <n v="100"/>
    <m/>
    <m/>
    <m/>
    <m/>
    <m/>
    <m/>
  </r>
  <r>
    <x v="8"/>
    <s v="FFTFIE0252BL"/>
    <s v="FFTFI252BL"/>
    <x v="1"/>
    <s v="FFTFIE0252"/>
    <s v="6633B"/>
    <s v="BL"/>
    <m/>
    <n v="20045"/>
    <n v="49000"/>
    <n v="49000"/>
    <n v="100"/>
    <s v="2013-06-04"/>
    <n v="87"/>
    <n v="4263000"/>
    <s v="2013-06-04"/>
    <n v="87"/>
    <m/>
    <n v="4263000"/>
    <s v="2013-06-05"/>
    <n v="87"/>
    <n v="4263000"/>
    <n v="100"/>
    <n v="100"/>
    <n v="100"/>
    <n v="100"/>
    <m/>
    <m/>
    <m/>
    <m/>
    <m/>
    <m/>
  </r>
  <r>
    <x v="8"/>
    <s v="FFTFIE3252BL"/>
    <s v="FFTFI252BL"/>
    <x v="2"/>
    <s v="FFTFIE3252"/>
    <s v="85800"/>
    <s v="BL"/>
    <m/>
    <n v="20045"/>
    <n v="49000"/>
    <n v="49000"/>
    <n v="75"/>
    <s v="2013-08-29"/>
    <n v="21"/>
    <n v="1029000"/>
    <s v="2013-08-29"/>
    <n v="21"/>
    <m/>
    <n v="1029000"/>
    <s v="2013-08-31"/>
    <n v="20"/>
    <n v="980000"/>
    <n v="95.2"/>
    <n v="95.2"/>
    <n v="95.2"/>
    <n v="95.2"/>
    <m/>
    <n v="1"/>
    <m/>
    <m/>
    <m/>
    <m/>
  </r>
  <r>
    <x v="8"/>
    <s v="FFTFIE3301BK"/>
    <s v="FFTFI301BK"/>
    <x v="2"/>
    <s v="FFTFIE3301"/>
    <s v="85900"/>
    <s v="BK"/>
    <m/>
    <n v="20045"/>
    <n v="49000"/>
    <n v="49000"/>
    <n v="114"/>
    <s v="2013-06-18"/>
    <n v="83"/>
    <n v="4067000"/>
    <s v="2013-06-18"/>
    <n v="83"/>
    <m/>
    <n v="4067000"/>
    <s v="2013-06-20"/>
    <n v="83"/>
    <n v="4067000"/>
    <n v="100"/>
    <n v="100"/>
    <n v="100"/>
    <n v="100"/>
    <m/>
    <m/>
    <m/>
    <m/>
    <m/>
    <m/>
  </r>
  <r>
    <x v="8"/>
    <s v="FFTFIE3302BK"/>
    <s v="FFTFI302BK"/>
    <x v="2"/>
    <s v="FFTFIE3302"/>
    <s v="86000"/>
    <s v="BK"/>
    <m/>
    <n v="20045"/>
    <n v="49000"/>
    <n v="49000"/>
    <n v="12"/>
    <s v="2013-06-18"/>
    <n v="12"/>
    <n v="588000"/>
    <s v="2013-06-18"/>
    <n v="12"/>
    <m/>
    <n v="588000"/>
    <s v="2013-06-19"/>
    <n v="12"/>
    <n v="588000"/>
    <n v="100"/>
    <n v="100"/>
    <n v="100"/>
    <n v="100"/>
    <m/>
    <m/>
    <m/>
    <m/>
    <m/>
    <m/>
  </r>
  <r>
    <x v="8"/>
    <s v="FFTFIE3303RE"/>
    <s v="FFTFI303RE"/>
    <x v="2"/>
    <s v="FFTFIE3303"/>
    <s v="86100"/>
    <s v="RE"/>
    <m/>
    <n v="20045"/>
    <n v="49000"/>
    <n v="49000"/>
    <n v="200"/>
    <s v="2013-07-01"/>
    <n v="189"/>
    <n v="9261000"/>
    <s v="2013-07-02"/>
    <n v="180"/>
    <n v="9"/>
    <n v="8820000"/>
    <s v="2013-07-03"/>
    <n v="179"/>
    <n v="8771000"/>
    <n v="94.7"/>
    <n v="94.7"/>
    <n v="99.4"/>
    <n v="99.4"/>
    <m/>
    <n v="1"/>
    <m/>
    <m/>
    <m/>
    <m/>
  </r>
  <r>
    <x v="8"/>
    <s v="FFTFIE3304RE"/>
    <s v="FFTFI304RE"/>
    <x v="2"/>
    <s v="FFTFIE3304"/>
    <s v="86300"/>
    <s v="RE"/>
    <m/>
    <n v="20045"/>
    <n v="49000"/>
    <n v="49000"/>
    <n v="80"/>
    <s v="2013-07-01"/>
    <n v="40"/>
    <n v="1960000"/>
    <s v="2013-07-02"/>
    <n v="40"/>
    <m/>
    <n v="1960000"/>
    <s v="2013-07-04"/>
    <n v="40"/>
    <n v="1960000"/>
    <n v="100"/>
    <n v="100"/>
    <n v="100"/>
    <n v="100"/>
    <m/>
    <m/>
    <m/>
    <m/>
    <m/>
    <m/>
  </r>
  <r>
    <x v="8"/>
    <s v="FFTFIE3305BL"/>
    <s v="FFTFI305BL"/>
    <x v="2"/>
    <s v="FFTFIE3305"/>
    <s v="86600"/>
    <s v="BL"/>
    <m/>
    <n v="20045"/>
    <n v="49000"/>
    <n v="49000"/>
    <n v="80"/>
    <s v="2013-07-01"/>
    <n v="61"/>
    <n v="2989000"/>
    <s v="2013-07-02"/>
    <n v="61"/>
    <m/>
    <n v="2989000"/>
    <s v="2013-07-03"/>
    <n v="61"/>
    <n v="2989000"/>
    <n v="100"/>
    <n v="100"/>
    <n v="100"/>
    <n v="100"/>
    <m/>
    <m/>
    <m/>
    <m/>
    <m/>
    <m/>
  </r>
  <r>
    <x v="8"/>
    <s v="FFTFIE3306BK"/>
    <s v="FFTFI306BK"/>
    <x v="2"/>
    <s v="FFTFIE3306"/>
    <s v="96300"/>
    <s v="BK"/>
    <m/>
    <n v="20045"/>
    <n v="49000"/>
    <n v="49000"/>
    <n v="30"/>
    <s v="2013-07-01"/>
    <n v="30"/>
    <n v="1470000"/>
    <s v="2013-07-02"/>
    <n v="30"/>
    <m/>
    <n v="1470000"/>
    <s v="2013-07-03"/>
    <n v="30"/>
    <n v="1470000"/>
    <n v="100"/>
    <n v="100"/>
    <n v="100"/>
    <n v="100"/>
    <m/>
    <m/>
    <m/>
    <m/>
    <m/>
    <m/>
  </r>
  <r>
    <x v="8"/>
    <s v="FFTFIE3307RE"/>
    <s v="FFTFI307RE"/>
    <x v="2"/>
    <s v="FFTFIE3307"/>
    <s v="93600"/>
    <s v="RE"/>
    <m/>
    <n v="20045"/>
    <n v="49000"/>
    <n v="49000"/>
    <n v="30"/>
    <s v="2013-07-01"/>
    <n v="24"/>
    <n v="1176000"/>
    <s v="2013-07-02"/>
    <n v="24"/>
    <m/>
    <n v="1176000"/>
    <s v="2013-07-05"/>
    <n v="24"/>
    <n v="1176000"/>
    <n v="100"/>
    <n v="100"/>
    <n v="100"/>
    <n v="100"/>
    <m/>
    <m/>
    <m/>
    <m/>
    <m/>
    <m/>
  </r>
  <r>
    <x v="8"/>
    <s v="FFTFIE3308WH"/>
    <s v="FFTFI308WH"/>
    <x v="2"/>
    <s v="FFTFIE3308"/>
    <s v="81800"/>
    <s v="WH"/>
    <m/>
    <n v="20045"/>
    <n v="49000"/>
    <n v="49000"/>
    <n v="30"/>
    <s v="2013-07-01"/>
    <n v="22"/>
    <n v="1078000"/>
    <s v="2013-07-02"/>
    <n v="22"/>
    <m/>
    <n v="1078000"/>
    <s v="2013-07-03"/>
    <n v="22"/>
    <n v="1078000"/>
    <n v="100"/>
    <n v="100"/>
    <n v="100"/>
    <n v="100"/>
    <m/>
    <m/>
    <m/>
    <m/>
    <m/>
    <m/>
  </r>
  <r>
    <x v="8"/>
    <s v="FFTFIE3309BK"/>
    <s v="FFTFI309BK"/>
    <x v="2"/>
    <s v="FFTFIE3309"/>
    <s v="81800"/>
    <s v="BK"/>
    <m/>
    <n v="20045"/>
    <n v="49000"/>
    <n v="49000"/>
    <n v="30"/>
    <s v="2013-07-01"/>
    <n v="11"/>
    <n v="539000"/>
    <s v="2013-07-02"/>
    <n v="11"/>
    <m/>
    <n v="539000"/>
    <s v="2013-07-14"/>
    <n v="11"/>
    <n v="539000"/>
    <n v="100"/>
    <n v="100"/>
    <n v="100"/>
    <n v="100"/>
    <m/>
    <m/>
    <m/>
    <m/>
    <m/>
    <m/>
  </r>
  <r>
    <x v="8"/>
    <s v="FFTFIE3310WH"/>
    <s v="FFTFI310WH"/>
    <x v="2"/>
    <s v="FFTFIE3310"/>
    <s v="81800"/>
    <s v="WH"/>
    <m/>
    <n v="20045"/>
    <n v="49000"/>
    <n v="49000"/>
    <n v="30"/>
    <s v="2013-07-01"/>
    <n v="7"/>
    <n v="343000"/>
    <s v="2013-07-02"/>
    <n v="7"/>
    <m/>
    <n v="343000"/>
    <s v="2013-07-20"/>
    <n v="7"/>
    <n v="343000"/>
    <n v="100"/>
    <n v="100"/>
    <n v="100"/>
    <n v="100"/>
    <m/>
    <m/>
    <m/>
    <m/>
    <m/>
    <m/>
  </r>
  <r>
    <x v="8"/>
    <s v="FFTFIE3311BL"/>
    <s v="FFTFI311BL"/>
    <x v="2"/>
    <s v="FFTFIE3311"/>
    <s v="82400"/>
    <s v="BL"/>
    <m/>
    <n v="20045"/>
    <n v="49000"/>
    <n v="49000"/>
    <n v="210"/>
    <s v="2013-06-18"/>
    <n v="66"/>
    <n v="3234000"/>
    <s v="2013-06-18"/>
    <n v="66"/>
    <m/>
    <n v="3234000"/>
    <s v="2013-06-25"/>
    <n v="66"/>
    <n v="3234000"/>
    <n v="100"/>
    <n v="100"/>
    <n v="100"/>
    <n v="100"/>
    <m/>
    <m/>
    <m/>
    <m/>
    <m/>
    <m/>
  </r>
  <r>
    <x v="8"/>
    <s v="FFTFIE3312BK"/>
    <s v="FFTFI312BK"/>
    <x v="2"/>
    <s v="FFTFIE3312"/>
    <s v="82400"/>
    <s v="BK"/>
    <m/>
    <n v="20045"/>
    <n v="49000"/>
    <n v="49000"/>
    <n v="150"/>
    <s v="2013-07-01"/>
    <n v="89"/>
    <n v="4361000"/>
    <s v="2013-07-02"/>
    <n v="90"/>
    <n v="-1"/>
    <n v="4410000"/>
    <s v="2013-07-04"/>
    <n v="89"/>
    <n v="4361000"/>
    <n v="100"/>
    <n v="100"/>
    <n v="98.9"/>
    <n v="98.9"/>
    <m/>
    <n v="1"/>
    <m/>
    <m/>
    <m/>
    <m/>
  </r>
  <r>
    <x v="8"/>
    <s v="FFTFIE3313WH"/>
    <s v="FFTFI313WH"/>
    <x v="2"/>
    <s v="FFTFIE3313"/>
    <s v="82700"/>
    <s v="WH"/>
    <m/>
    <n v="20045"/>
    <n v="49000"/>
    <n v="49000"/>
    <n v="70"/>
    <s v="2013-06-18"/>
    <n v="68"/>
    <n v="3332000"/>
    <s v="2013-06-18"/>
    <n v="68"/>
    <m/>
    <n v="3332000"/>
    <s v="2013-06-19"/>
    <n v="68"/>
    <n v="3332000"/>
    <n v="100"/>
    <n v="100"/>
    <n v="100"/>
    <n v="100"/>
    <m/>
    <m/>
    <m/>
    <m/>
    <m/>
    <m/>
  </r>
  <r>
    <x v="8"/>
    <s v="FFTFIE3314NY"/>
    <s v="FFTFI314NY"/>
    <x v="2"/>
    <s v="FFTFIE3314"/>
    <s v="83000"/>
    <s v="NY"/>
    <m/>
    <n v="20045"/>
    <n v="49000"/>
    <n v="49000"/>
    <n v="150"/>
    <s v="2013-07-01"/>
    <n v="109"/>
    <n v="5341000"/>
    <s v="2013-07-02"/>
    <n v="109"/>
    <m/>
    <n v="5341000"/>
    <s v="2013-07-03"/>
    <n v="107"/>
    <n v="5243000"/>
    <n v="98.2"/>
    <n v="98.2"/>
    <n v="98.2"/>
    <n v="98.2"/>
    <m/>
    <n v="2"/>
    <m/>
    <m/>
    <m/>
    <m/>
  </r>
  <r>
    <x v="8"/>
    <s v="FFTFIE3315BK"/>
    <s v="FFTFI315BK"/>
    <x v="2"/>
    <s v="FFTFIE3315"/>
    <s v="81300"/>
    <s v="BK"/>
    <m/>
    <n v="20045"/>
    <n v="49000"/>
    <n v="49000"/>
    <n v="60"/>
    <s v="2013-07-01"/>
    <n v="38"/>
    <n v="1862000"/>
    <s v="2013-07-02"/>
    <n v="38"/>
    <m/>
    <n v="1862000"/>
    <s v="2013-07-09"/>
    <n v="39"/>
    <n v="1911000"/>
    <n v="102.6"/>
    <n v="102.6"/>
    <n v="102.6"/>
    <n v="102.6"/>
    <m/>
    <n v="-1"/>
    <m/>
    <m/>
    <m/>
    <m/>
  </r>
  <r>
    <x v="8"/>
    <s v="FFTFIE3316BK"/>
    <s v="FFTFI316BK"/>
    <x v="2"/>
    <s v="FFTFIE3316"/>
    <s v="93300"/>
    <s v="BK"/>
    <m/>
    <n v="20045"/>
    <n v="49000"/>
    <n v="49000"/>
    <n v="425"/>
    <s v="2013-07-11"/>
    <n v="414"/>
    <n v="20286000"/>
    <s v="2013-07-12"/>
    <n v="414"/>
    <m/>
    <n v="20286000"/>
    <s v="2013-07-13"/>
    <n v="414"/>
    <n v="20286000"/>
    <n v="100"/>
    <n v="100"/>
    <n v="100"/>
    <n v="100"/>
    <m/>
    <m/>
    <m/>
    <m/>
    <m/>
    <m/>
  </r>
  <r>
    <x v="8"/>
    <s v="FFTFIE3317BK"/>
    <s v="FFTFI317BK"/>
    <x v="2"/>
    <s v="FFTFIE3317"/>
    <s v="82900"/>
    <s v="BK"/>
    <m/>
    <n v="20045"/>
    <n v="49000"/>
    <n v="49000"/>
    <n v="330"/>
    <s v="2013-07-11"/>
    <n v="324"/>
    <n v="15876000"/>
    <s v="2013-07-12"/>
    <n v="324"/>
    <m/>
    <n v="15876000"/>
    <s v="2013-07-13"/>
    <n v="322"/>
    <n v="15778000"/>
    <n v="99.4"/>
    <n v="99.4"/>
    <n v="99.4"/>
    <n v="99.4"/>
    <m/>
    <n v="2"/>
    <m/>
    <m/>
    <m/>
    <m/>
  </r>
  <r>
    <x v="8"/>
    <s v="FFTFIE3318BL"/>
    <s v="FFTFI318BL"/>
    <x v="2"/>
    <s v="FFTFIE3318"/>
    <s v="84700"/>
    <s v="BL"/>
    <m/>
    <n v="20045"/>
    <n v="49000"/>
    <n v="49000"/>
    <n v="50"/>
    <s v="2013-07-11"/>
    <n v="34"/>
    <n v="1666000"/>
    <s v="2013-07-12"/>
    <n v="34"/>
    <m/>
    <n v="1666000"/>
    <s v="2013-07-13"/>
    <n v="34"/>
    <n v="1666000"/>
    <n v="100"/>
    <n v="100"/>
    <n v="100"/>
    <n v="100"/>
    <m/>
    <m/>
    <m/>
    <m/>
    <m/>
    <m/>
  </r>
  <r>
    <x v="8"/>
    <s v="FFTFIE3319BL"/>
    <s v="FFTFI319BL"/>
    <x v="2"/>
    <s v="FFTFIE3319"/>
    <s v="85000"/>
    <s v="BL"/>
    <m/>
    <n v="20045"/>
    <n v="49000"/>
    <n v="49000"/>
    <n v="330"/>
    <s v="2013-07-11"/>
    <n v="245"/>
    <n v="12005000"/>
    <s v="2013-07-12"/>
    <n v="245"/>
    <m/>
    <n v="12005000"/>
    <s v="2013-07-13"/>
    <n v="244"/>
    <n v="11956000"/>
    <n v="99.6"/>
    <n v="99.6"/>
    <n v="99.6"/>
    <n v="99.6"/>
    <m/>
    <n v="1"/>
    <m/>
    <m/>
    <m/>
    <m/>
  </r>
  <r>
    <x v="8"/>
    <s v="FFTFIE3320GY"/>
    <s v="FFTFI320GY"/>
    <x v="2"/>
    <s v="FFTFIE3320"/>
    <s v="84900"/>
    <s v="GY"/>
    <m/>
    <n v="20045"/>
    <n v="49000"/>
    <n v="49000"/>
    <n v="220"/>
    <s v="2013-07-11"/>
    <n v="187"/>
    <n v="9163000"/>
    <s v="2013-07-12"/>
    <n v="187"/>
    <m/>
    <n v="9163000"/>
    <s v="2013-07-13"/>
    <n v="187"/>
    <n v="9163000"/>
    <n v="100"/>
    <n v="100"/>
    <n v="100"/>
    <n v="100"/>
    <m/>
    <m/>
    <m/>
    <m/>
    <m/>
    <m/>
  </r>
  <r>
    <x v="8"/>
    <s v="FFTFIE3321BK"/>
    <s v="FFTFI321BK"/>
    <x v="2"/>
    <s v="FFTFIE3321"/>
    <s v="86900"/>
    <s v="BK"/>
    <m/>
    <n v="24136"/>
    <n v="59000"/>
    <n v="59000"/>
    <n v="100"/>
    <s v="2013-08-29"/>
    <n v="71"/>
    <n v="4189000"/>
    <s v="2013-08-29"/>
    <n v="71"/>
    <m/>
    <n v="4189000"/>
    <s v="2013-08-30"/>
    <n v="71"/>
    <n v="4189000"/>
    <n v="100"/>
    <n v="100"/>
    <n v="100"/>
    <n v="100"/>
    <m/>
    <m/>
    <m/>
    <m/>
    <m/>
    <m/>
  </r>
  <r>
    <x v="8"/>
    <s v="FFTFIE3322BK"/>
    <s v="FFTFI322BK"/>
    <x v="2"/>
    <s v="FFTFIE3322"/>
    <s v="84800"/>
    <s v="BK"/>
    <m/>
    <n v="20045"/>
    <n v="49000"/>
    <n v="49000"/>
    <n v="50"/>
    <s v="2013-08-29"/>
    <n v="41"/>
    <n v="2009000"/>
    <s v="2013-08-29"/>
    <n v="41"/>
    <m/>
    <n v="2009000"/>
    <s v="2013-08-30"/>
    <n v="41"/>
    <n v="2009000"/>
    <n v="100"/>
    <n v="100"/>
    <n v="100"/>
    <n v="100"/>
    <m/>
    <m/>
    <m/>
    <m/>
    <m/>
    <m/>
  </r>
  <r>
    <x v="8"/>
    <s v="FFTFIE3323BK"/>
    <s v="FFTFI323BK"/>
    <x v="2"/>
    <s v="FFTFIE3323"/>
    <s v="84000"/>
    <s v="BK"/>
    <m/>
    <n v="20045"/>
    <n v="49000"/>
    <n v="49000"/>
    <n v="200"/>
    <s v="2013-10-16"/>
    <n v="200"/>
    <n v="9800000"/>
    <s v="2013-10-17"/>
    <n v="200"/>
    <n v="-1"/>
    <n v="9800000"/>
    <s v="2013-10-19"/>
    <n v="137"/>
    <n v="6413000"/>
    <n v="68.5"/>
    <n v="65.400000000000006"/>
    <n v="68.5"/>
    <n v="65.400000000000006"/>
    <n v="1"/>
    <n v="63"/>
    <n v="6"/>
    <n v="6"/>
    <n v="294000"/>
    <n v="3"/>
  </r>
  <r>
    <x v="8"/>
    <s v="FFTFIE3324IV"/>
    <s v="FFTFI324IV"/>
    <x v="2"/>
    <s v="FFTFIE3324"/>
    <s v="84300"/>
    <s v="IV"/>
    <m/>
    <n v="20045"/>
    <n v="49000"/>
    <n v="49000"/>
    <n v="80"/>
    <s v="2013-12-05"/>
    <n v="80"/>
    <n v="3920000"/>
    <s v="2013-12-09"/>
    <n v="79"/>
    <m/>
    <n v="3871000"/>
    <s v="2013-12-10"/>
    <n v="73"/>
    <n v="2967000"/>
    <n v="91.3"/>
    <n v="75.7"/>
    <n v="92.4"/>
    <n v="76.599999999999994"/>
    <n v="1"/>
    <n v="6"/>
    <n v="4"/>
    <n v="4"/>
    <n v="196000"/>
    <n v="5"/>
  </r>
  <r>
    <x v="8"/>
    <s v="FFTFIE3325BK"/>
    <s v="FFTFI325BK"/>
    <x v="2"/>
    <s v="FFTFIE3325"/>
    <s v="84200"/>
    <s v="BK"/>
    <m/>
    <n v="24136"/>
    <n v="59000"/>
    <n v="59000"/>
    <n v="60"/>
    <s v="2013-12-05"/>
    <n v="60"/>
    <n v="3540000"/>
    <s v="2013-12-09"/>
    <n v="60"/>
    <m/>
    <n v="3540000"/>
    <s v="2013-12-10"/>
    <n v="27"/>
    <n v="1393000"/>
    <n v="45"/>
    <n v="39.4"/>
    <n v="45"/>
    <n v="39.4"/>
    <m/>
    <n v="33"/>
    <n v="1"/>
    <n v="1"/>
    <n v="59000"/>
    <n v="1.7"/>
  </r>
  <r>
    <x v="8"/>
    <s v="FFTFIE3330GR"/>
    <s v="FFTFI330GR"/>
    <x v="2"/>
    <s v="FFTFIE3330"/>
    <s v="82200"/>
    <s v="GR"/>
    <m/>
    <n v="20045"/>
    <n v="49000"/>
    <n v="39000"/>
    <n v="40"/>
    <s v="2013-06-26"/>
    <n v="31"/>
    <n v="1519000"/>
    <s v="2013-06-26"/>
    <n v="31"/>
    <m/>
    <n v="1519000"/>
    <s v="2013-06-28"/>
    <n v="31"/>
    <n v="1519000"/>
    <n v="100"/>
    <n v="100"/>
    <n v="100"/>
    <n v="100"/>
    <m/>
    <m/>
    <m/>
    <m/>
    <m/>
    <m/>
  </r>
  <r>
    <x v="8"/>
    <s v="FFTFIE3331PP"/>
    <s v="FFTFI331PP"/>
    <x v="2"/>
    <s v="FFTFIE3331"/>
    <s v="82200"/>
    <s v="PP"/>
    <m/>
    <n v="20045"/>
    <n v="49000"/>
    <n v="39000"/>
    <n v="30"/>
    <s v="2013-06-26"/>
    <n v="27"/>
    <n v="1323000"/>
    <s v="2013-06-26"/>
    <n v="27"/>
    <m/>
    <n v="1323000"/>
    <s v="2013-06-29"/>
    <n v="27"/>
    <n v="1323000"/>
    <n v="100"/>
    <n v="100"/>
    <n v="100"/>
    <n v="100"/>
    <m/>
    <m/>
    <m/>
    <m/>
    <m/>
    <m/>
  </r>
  <r>
    <x v="8"/>
    <s v="FFTFIE3332WH"/>
    <s v="FFTFI332WH"/>
    <x v="2"/>
    <s v="FFTFIE3332"/>
    <s v="82800"/>
    <s v="WH"/>
    <m/>
    <n v="20045"/>
    <n v="49000"/>
    <n v="39000"/>
    <n v="33"/>
    <s v="2013-06-26"/>
    <n v="33"/>
    <n v="1617000"/>
    <s v="2013-06-26"/>
    <n v="33"/>
    <m/>
    <n v="1617000"/>
    <s v="2013-06-27"/>
    <n v="33"/>
    <n v="1617000"/>
    <n v="100"/>
    <n v="100"/>
    <n v="100"/>
    <n v="100"/>
    <m/>
    <m/>
    <m/>
    <m/>
    <m/>
    <m/>
  </r>
  <r>
    <x v="8"/>
    <s v="FFTFIE3333BL"/>
    <s v="FFTFI333BL"/>
    <x v="2"/>
    <s v="FFTFIE3333"/>
    <s v="86200"/>
    <s v="BL"/>
    <m/>
    <n v="20045"/>
    <n v="49000"/>
    <n v="39000"/>
    <n v="100"/>
    <s v="2013-06-26"/>
    <n v="88"/>
    <n v="4312000"/>
    <s v="2013-06-26"/>
    <n v="88"/>
    <m/>
    <n v="4312000"/>
    <s v="2013-06-27"/>
    <n v="88"/>
    <n v="4312000"/>
    <n v="100"/>
    <n v="100"/>
    <n v="100"/>
    <n v="100"/>
    <m/>
    <m/>
    <m/>
    <m/>
    <m/>
    <m/>
  </r>
  <r>
    <x v="8"/>
    <s v="FFTFIE3334PP"/>
    <s v="FFTFI334PP"/>
    <x v="2"/>
    <s v="FFTFIE3334"/>
    <s v="86700"/>
    <s v="PP"/>
    <m/>
    <n v="20045"/>
    <n v="49000"/>
    <n v="39000"/>
    <n v="25"/>
    <s v="2013-06-26"/>
    <n v="25"/>
    <n v="1225000"/>
    <s v="2013-06-26"/>
    <n v="25"/>
    <m/>
    <n v="1225000"/>
    <s v="2013-06-28"/>
    <n v="25"/>
    <n v="1225000"/>
    <n v="100"/>
    <n v="100"/>
    <n v="100"/>
    <n v="100"/>
    <m/>
    <m/>
    <m/>
    <m/>
    <m/>
    <m/>
  </r>
  <r>
    <x v="8"/>
    <s v="FFTFIE3335BL"/>
    <s v="FFTFI335BL"/>
    <x v="2"/>
    <s v="FFTFIE3335"/>
    <s v="85100"/>
    <s v="BL"/>
    <m/>
    <n v="20045"/>
    <n v="49000"/>
    <n v="39000"/>
    <n v="20"/>
    <s v="2013-06-26"/>
    <n v="20"/>
    <n v="980000"/>
    <s v="2013-06-26"/>
    <n v="20"/>
    <m/>
    <n v="980000"/>
    <s v="2013-06-27"/>
    <n v="20"/>
    <n v="980000"/>
    <n v="100"/>
    <n v="100"/>
    <n v="100"/>
    <n v="100"/>
    <m/>
    <m/>
    <m/>
    <m/>
    <m/>
    <m/>
  </r>
  <r>
    <x v="8"/>
    <s v="FFTFIE3336KH"/>
    <s v="FFTFI336KH"/>
    <x v="2"/>
    <s v="FFTFIE3336"/>
    <s v="85200"/>
    <s v="KH"/>
    <m/>
    <n v="20045"/>
    <n v="49000"/>
    <n v="39000"/>
    <n v="25"/>
    <s v="2013-06-26"/>
    <n v="15"/>
    <n v="735000"/>
    <s v="2013-06-26"/>
    <n v="15"/>
    <m/>
    <n v="735000"/>
    <s v="2013-07-04"/>
    <n v="15"/>
    <n v="735000"/>
    <n v="100"/>
    <n v="100"/>
    <n v="100"/>
    <n v="100"/>
    <m/>
    <m/>
    <m/>
    <m/>
    <m/>
    <m/>
  </r>
  <r>
    <x v="8"/>
    <s v="FFTFIE3337BL"/>
    <s v="FFTFI337BL"/>
    <x v="2"/>
    <s v="FFTFIE3337"/>
    <s v="85700"/>
    <s v="BL"/>
    <m/>
    <n v="20045"/>
    <n v="49000"/>
    <n v="39000"/>
    <n v="90"/>
    <s v="2013-06-26"/>
    <n v="70"/>
    <n v="3430000"/>
    <s v="2013-06-26"/>
    <n v="71"/>
    <n v="-1"/>
    <n v="3479000"/>
    <s v="2013-06-28"/>
    <n v="71"/>
    <n v="3479000"/>
    <n v="101.4"/>
    <n v="101.4"/>
    <n v="100"/>
    <n v="100"/>
    <m/>
    <m/>
    <m/>
    <m/>
    <m/>
    <m/>
  </r>
  <r>
    <x v="8"/>
    <s v="FFTFIE3338PP"/>
    <s v="FFTFI338PP"/>
    <x v="2"/>
    <s v="FFTFIE3338"/>
    <s v="85600"/>
    <s v="PP"/>
    <m/>
    <n v="20045"/>
    <n v="49000"/>
    <n v="39000"/>
    <n v="20"/>
    <s v="2013-06-26"/>
    <n v="20"/>
    <n v="980000"/>
    <s v="2013-06-26"/>
    <n v="20"/>
    <m/>
    <n v="980000"/>
    <s v="2013-06-28"/>
    <n v="20"/>
    <n v="980000"/>
    <n v="100"/>
    <n v="100"/>
    <n v="100"/>
    <n v="100"/>
    <m/>
    <m/>
    <m/>
    <m/>
    <m/>
    <m/>
  </r>
  <r>
    <x v="8"/>
    <s v="FFTFIE3339BK"/>
    <s v="FFTFI339BK"/>
    <x v="2"/>
    <s v="FFTFIE3339"/>
    <s v="86100"/>
    <s v="BK"/>
    <m/>
    <n v="20045"/>
    <n v="49000"/>
    <n v="39000"/>
    <n v="50"/>
    <s v="2013-06-26"/>
    <n v="50"/>
    <n v="2450000"/>
    <s v="2013-06-26"/>
    <n v="50"/>
    <m/>
    <n v="2450000"/>
    <s v="2013-06-27"/>
    <n v="50"/>
    <n v="2450000"/>
    <n v="100"/>
    <n v="100"/>
    <n v="100"/>
    <n v="100"/>
    <m/>
    <m/>
    <m/>
    <m/>
    <m/>
    <m/>
  </r>
  <r>
    <x v="8"/>
    <s v="FFTFIE3340KH"/>
    <s v="FFTFI340KH"/>
    <x v="2"/>
    <s v="FFTFIE3340"/>
    <s v="86300"/>
    <s v="KH"/>
    <m/>
    <n v="20045"/>
    <n v="49000"/>
    <n v="39000"/>
    <n v="25"/>
    <s v="2013-06-26"/>
    <n v="25"/>
    <n v="1225000"/>
    <s v="2013-06-26"/>
    <n v="25"/>
    <m/>
    <n v="1225000"/>
    <s v="2013-06-27"/>
    <n v="25"/>
    <n v="1225000"/>
    <n v="100"/>
    <n v="100"/>
    <n v="100"/>
    <n v="100"/>
    <m/>
    <m/>
    <m/>
    <m/>
    <m/>
    <m/>
  </r>
  <r>
    <x v="8"/>
    <s v="FFTFIE3341BK"/>
    <s v="FFTFI341BK"/>
    <x v="2"/>
    <s v="FFTFIE3341"/>
    <s v="86600"/>
    <s v="BK"/>
    <m/>
    <n v="20045"/>
    <n v="49000"/>
    <n v="39000"/>
    <n v="18"/>
    <s v="2013-07-24"/>
    <n v="18"/>
    <n v="882000"/>
    <s v="2013-07-24"/>
    <n v="18"/>
    <m/>
    <n v="882000"/>
    <s v="2013-07-25"/>
    <n v="18"/>
    <n v="882000"/>
    <n v="100"/>
    <n v="100"/>
    <n v="100"/>
    <n v="100"/>
    <m/>
    <m/>
    <m/>
    <m/>
    <m/>
    <m/>
  </r>
  <r>
    <x v="8"/>
    <s v="FFTFIE3342KH"/>
    <s v="FFTFI342KH"/>
    <x v="2"/>
    <s v="FFTFIE3342"/>
    <s v="83800"/>
    <s v="KH"/>
    <m/>
    <n v="20045"/>
    <n v="49000"/>
    <n v="39000"/>
    <n v="30"/>
    <s v="2013-07-24"/>
    <n v="30"/>
    <n v="1470000"/>
    <s v="2013-07-24"/>
    <n v="30"/>
    <m/>
    <n v="1470000"/>
    <s v="2013-07-26"/>
    <n v="30"/>
    <n v="1470000"/>
    <n v="100"/>
    <n v="100"/>
    <n v="100"/>
    <n v="100"/>
    <m/>
    <m/>
    <m/>
    <m/>
    <m/>
    <m/>
  </r>
  <r>
    <x v="8"/>
    <s v="FFTFIE3343NY"/>
    <s v="FFTFI343NY"/>
    <x v="2"/>
    <s v="FFTFIE3343"/>
    <s v="86500"/>
    <s v="NY"/>
    <m/>
    <n v="20045"/>
    <n v="49000"/>
    <n v="39000"/>
    <n v="13"/>
    <s v="2013-07-24"/>
    <n v="12"/>
    <n v="588000"/>
    <s v="2013-07-24"/>
    <n v="12"/>
    <m/>
    <n v="588000"/>
    <s v="2013-07-25"/>
    <n v="12"/>
    <n v="588000"/>
    <n v="100"/>
    <n v="100"/>
    <n v="100"/>
    <n v="100"/>
    <m/>
    <m/>
    <m/>
    <m/>
    <m/>
    <m/>
  </r>
  <r>
    <x v="8"/>
    <s v="FFTFIE3344KH"/>
    <s v="FFTFI344KH"/>
    <x v="2"/>
    <s v="FFTFIE3344"/>
    <s v="86500"/>
    <s v="KH"/>
    <m/>
    <n v="20045"/>
    <n v="49000"/>
    <n v="39000"/>
    <n v="21"/>
    <s v="2013-07-24"/>
    <n v="20"/>
    <n v="980000"/>
    <s v="2013-07-24"/>
    <n v="20"/>
    <m/>
    <n v="980000"/>
    <s v="2013-07-27"/>
    <n v="20"/>
    <n v="980000"/>
    <n v="100"/>
    <n v="100"/>
    <n v="100"/>
    <n v="100"/>
    <m/>
    <m/>
    <m/>
    <m/>
    <m/>
    <m/>
  </r>
  <r>
    <x v="8"/>
    <s v="FFTFIE3345WH"/>
    <s v="FFTFI345WH"/>
    <x v="2"/>
    <s v="FFTFIE3345"/>
    <s v="71000"/>
    <s v="WH"/>
    <m/>
    <n v="20045"/>
    <n v="49000"/>
    <n v="39000"/>
    <n v="29"/>
    <s v="2013-07-24"/>
    <n v="28"/>
    <n v="1372000"/>
    <s v="2013-07-24"/>
    <n v="28"/>
    <m/>
    <n v="1372000"/>
    <s v="2013-07-25"/>
    <n v="28"/>
    <n v="1372000"/>
    <n v="100"/>
    <n v="100"/>
    <n v="100"/>
    <n v="100"/>
    <m/>
    <m/>
    <m/>
    <m/>
    <m/>
    <m/>
  </r>
  <r>
    <x v="8"/>
    <s v="FFTFIE3346BK"/>
    <s v="FFTFI346BK"/>
    <x v="2"/>
    <s v="FFTFIE3346"/>
    <s v="71200"/>
    <s v="BK"/>
    <m/>
    <n v="20045"/>
    <n v="49000"/>
    <n v="39000"/>
    <n v="28"/>
    <s v="2013-07-24"/>
    <n v="28"/>
    <n v="1372000"/>
    <s v="2013-07-24"/>
    <n v="28"/>
    <m/>
    <n v="1372000"/>
    <s v="2013-07-25"/>
    <n v="28"/>
    <n v="1372000"/>
    <n v="100"/>
    <n v="100"/>
    <n v="100"/>
    <n v="100"/>
    <m/>
    <m/>
    <m/>
    <m/>
    <m/>
    <m/>
  </r>
  <r>
    <x v="8"/>
    <s v="FFTFIE3347NY"/>
    <s v="FFTFI347NY"/>
    <x v="2"/>
    <s v="FFTFIE3347"/>
    <s v="71300"/>
    <s v="NY"/>
    <m/>
    <n v="20045"/>
    <n v="49000"/>
    <n v="39000"/>
    <n v="65"/>
    <s v="2013-07-24"/>
    <n v="62"/>
    <n v="3038000"/>
    <s v="2013-07-24"/>
    <n v="62"/>
    <m/>
    <n v="3038000"/>
    <s v="2013-07-25"/>
    <n v="62"/>
    <n v="3038000"/>
    <n v="100"/>
    <n v="100"/>
    <n v="100"/>
    <n v="100"/>
    <m/>
    <m/>
    <m/>
    <m/>
    <m/>
    <m/>
  </r>
  <r>
    <x v="8"/>
    <s v="FFTFIE3348BK"/>
    <s v="FFTFI348BK"/>
    <x v="2"/>
    <s v="FFTFIE3348"/>
    <s v="71400"/>
    <s v="BK"/>
    <m/>
    <n v="20045"/>
    <n v="49000"/>
    <n v="39000"/>
    <n v="55"/>
    <s v="2013-07-24"/>
    <n v="52"/>
    <n v="2548000"/>
    <s v="2013-07-24"/>
    <n v="52"/>
    <m/>
    <n v="2548000"/>
    <s v="2013-07-25"/>
    <n v="52"/>
    <n v="2548000"/>
    <n v="100"/>
    <n v="100"/>
    <n v="100"/>
    <n v="100"/>
    <m/>
    <m/>
    <m/>
    <m/>
    <m/>
    <m/>
  </r>
  <r>
    <x v="8"/>
    <s v="FFTFIE3349BK"/>
    <s v="FFTFI349BK"/>
    <x v="2"/>
    <s v="FFTFIE3349"/>
    <s v="71500"/>
    <s v="BK"/>
    <m/>
    <n v="20045"/>
    <n v="49000"/>
    <n v="39000"/>
    <n v="30"/>
    <s v="2013-08-22"/>
    <n v="12"/>
    <n v="588000"/>
    <s v="2013-08-27"/>
    <n v="12"/>
    <m/>
    <n v="588000"/>
    <s v="2013-08-28"/>
    <n v="12"/>
    <n v="588000"/>
    <n v="100"/>
    <n v="100"/>
    <n v="100"/>
    <n v="100"/>
    <m/>
    <m/>
    <m/>
    <m/>
    <m/>
    <m/>
  </r>
  <r>
    <x v="8"/>
    <s v="FFTFIE3350AR"/>
    <s v="FFTFI350AR"/>
    <x v="2"/>
    <s v="FFTFIE3350"/>
    <s v="71800"/>
    <s v="AR"/>
    <m/>
    <n v="24136"/>
    <n v="59000"/>
    <n v="59000"/>
    <n v="500"/>
    <s v="2013-09-13"/>
    <n v="87"/>
    <n v="5133000"/>
    <s v="2013-09-12"/>
    <n v="87"/>
    <m/>
    <n v="5133000"/>
    <s v="2013-09-13"/>
    <n v="89"/>
    <n v="5251000"/>
    <n v="102.3"/>
    <n v="102.3"/>
    <n v="102.3"/>
    <n v="102.3"/>
    <m/>
    <n v="-2"/>
    <m/>
    <m/>
    <m/>
    <m/>
  </r>
  <r>
    <x v="8"/>
    <s v="FFTFIE3351BK"/>
    <s v="FFTFI351BK"/>
    <x v="2"/>
    <s v="FFTFIE3351"/>
    <s v="71900"/>
    <s v="BK"/>
    <m/>
    <n v="24136"/>
    <n v="59000"/>
    <n v="59000"/>
    <n v="700"/>
    <s v="2013-09-13"/>
    <n v="697"/>
    <n v="41123000"/>
    <s v="2013-09-12"/>
    <n v="696"/>
    <m/>
    <n v="41064000"/>
    <s v="2013-09-13"/>
    <n v="435"/>
    <n v="24805000"/>
    <n v="62.4"/>
    <n v="60.3"/>
    <n v="62.5"/>
    <n v="60.4"/>
    <n v="1"/>
    <n v="261"/>
    <n v="13"/>
    <n v="13"/>
    <n v="767000"/>
    <n v="1.9"/>
  </r>
  <r>
    <x v="8"/>
    <s v="FFTFIE3352AR"/>
    <s v="FFTFI352AR"/>
    <x v="2"/>
    <s v="FFTFIE3352"/>
    <s v="83100"/>
    <s v="AR"/>
    <m/>
    <n v="20045"/>
    <n v="49000"/>
    <n v="49000"/>
    <n v="200"/>
    <s v="2013-09-13"/>
    <n v="74"/>
    <n v="3626000"/>
    <s v="2013-09-12"/>
    <n v="74"/>
    <m/>
    <n v="3626000"/>
    <s v="2013-09-13"/>
    <n v="73"/>
    <n v="3567000"/>
    <n v="98.6"/>
    <n v="98.4"/>
    <n v="98.6"/>
    <n v="98.4"/>
    <m/>
    <n v="1"/>
    <m/>
    <m/>
    <m/>
    <m/>
  </r>
  <r>
    <x v="8"/>
    <s v="FFTFIE3353AR"/>
    <s v="FFTFI353AR"/>
    <x v="2"/>
    <s v="FFTFIE3353"/>
    <s v="72800"/>
    <s v="AR"/>
    <m/>
    <n v="20045"/>
    <n v="49000"/>
    <n v="49000"/>
    <n v="200"/>
    <s v="2013-09-13"/>
    <n v="27"/>
    <n v="1323000"/>
    <s v="2013-09-12"/>
    <n v="27"/>
    <m/>
    <n v="1323000"/>
    <s v="2013-09-15"/>
    <n v="27"/>
    <n v="1323000"/>
    <n v="100"/>
    <n v="100"/>
    <n v="100"/>
    <n v="100"/>
    <m/>
    <m/>
    <m/>
    <m/>
    <m/>
    <m/>
  </r>
  <r>
    <x v="8"/>
    <s v="FFTFIE3354BK"/>
    <s v="FFTFI354BK"/>
    <x v="2"/>
    <s v="FFTFIE3354"/>
    <s v="81400"/>
    <s v="BK"/>
    <m/>
    <n v="20045"/>
    <n v="49000"/>
    <n v="49000"/>
    <n v="50"/>
    <s v="2013-09-13"/>
    <n v="12"/>
    <n v="588000"/>
    <s v="2013-09-12"/>
    <n v="12"/>
    <m/>
    <n v="588000"/>
    <s v="2013-09-13"/>
    <n v="12"/>
    <n v="588000"/>
    <n v="100"/>
    <n v="100"/>
    <n v="100"/>
    <n v="100"/>
    <m/>
    <m/>
    <m/>
    <m/>
    <m/>
    <m/>
  </r>
  <r>
    <x v="8"/>
    <s v="FFTFIE3355BW"/>
    <s v="FFTFI355BW"/>
    <x v="2"/>
    <s v="FFTFIE3355"/>
    <s v="72900"/>
    <s v="BW"/>
    <m/>
    <n v="20045"/>
    <n v="49000"/>
    <n v="49000"/>
    <n v="50"/>
    <s v="2013-09-13"/>
    <n v="15"/>
    <n v="735000"/>
    <s v="2013-09-12"/>
    <n v="15"/>
    <m/>
    <n v="735000"/>
    <s v="2013-09-14"/>
    <n v="15"/>
    <n v="735000"/>
    <n v="100"/>
    <n v="100"/>
    <n v="100"/>
    <n v="100"/>
    <m/>
    <m/>
    <m/>
    <m/>
    <m/>
    <m/>
  </r>
  <r>
    <x v="8"/>
    <s v="FFTFIE3356BK"/>
    <s v="FFTFI356BK"/>
    <x v="2"/>
    <s v="FFTFIE3356"/>
    <s v="73300"/>
    <s v="BK"/>
    <m/>
    <n v="20045"/>
    <n v="49000"/>
    <n v="49000"/>
    <n v="50"/>
    <s v="2013-09-13"/>
    <n v="17"/>
    <n v="833000"/>
    <s v="2013-09-12"/>
    <n v="17"/>
    <m/>
    <n v="833000"/>
    <s v="2013-09-13"/>
    <n v="17"/>
    <n v="833000"/>
    <n v="100"/>
    <n v="100"/>
    <n v="100"/>
    <n v="100"/>
    <m/>
    <m/>
    <m/>
    <m/>
    <m/>
    <m/>
  </r>
  <r>
    <x v="8"/>
    <s v="FFTFIE3357KH"/>
    <s v="FFTFI357KH"/>
    <x v="2"/>
    <s v="FFTFIE3357"/>
    <s v="81100"/>
    <s v="KH"/>
    <m/>
    <n v="20045"/>
    <n v="49000"/>
    <n v="49000"/>
    <n v="200"/>
    <s v="2013-09-13"/>
    <n v="39"/>
    <n v="1911000"/>
    <s v="2013-09-12"/>
    <n v="39"/>
    <m/>
    <n v="1911000"/>
    <s v="2013-09-13"/>
    <n v="39"/>
    <n v="1911000"/>
    <n v="100"/>
    <n v="100"/>
    <n v="100"/>
    <n v="100"/>
    <m/>
    <m/>
    <m/>
    <m/>
    <m/>
    <m/>
  </r>
  <r>
    <x v="8"/>
    <s v="FFTFIE3358BK"/>
    <s v="FFTFI358BK"/>
    <x v="2"/>
    <s v="FFTFIE3358"/>
    <s v="81600"/>
    <s v="BK"/>
    <m/>
    <n v="20045"/>
    <n v="49000"/>
    <n v="49000"/>
    <n v="220"/>
    <s v="2013-09-13"/>
    <n v="219"/>
    <n v="10731000"/>
    <s v="2013-09-12"/>
    <n v="219"/>
    <m/>
    <n v="10731000"/>
    <s v="2013-09-13"/>
    <n v="212"/>
    <n v="10228000"/>
    <n v="96.8"/>
    <n v="95.3"/>
    <n v="96.8"/>
    <n v="95.3"/>
    <m/>
    <n v="7"/>
    <n v="1"/>
    <n v="1"/>
    <n v="49000"/>
    <n v="0.5"/>
  </r>
  <r>
    <x v="8"/>
    <s v="FFTFIE3359AR"/>
    <s v="FFTFI359AR"/>
    <x v="2"/>
    <s v="FFTFIE3359"/>
    <s v="86800"/>
    <s v="AR"/>
    <m/>
    <n v="20045"/>
    <n v="49000"/>
    <n v="49000"/>
    <n v="300"/>
    <s v="2013-09-13"/>
    <n v="300"/>
    <n v="14700000"/>
    <s v="2013-09-12"/>
    <n v="300"/>
    <m/>
    <n v="14700000"/>
    <s v="2013-09-14"/>
    <n v="201"/>
    <n v="9529000"/>
    <n v="67"/>
    <n v="64.8"/>
    <n v="67"/>
    <n v="64.8"/>
    <m/>
    <n v="99"/>
    <n v="6"/>
    <n v="6"/>
    <n v="294000"/>
    <n v="2"/>
  </r>
  <r>
    <x v="8"/>
    <s v="FFTFIE3360BK"/>
    <s v="FFTFI360BK"/>
    <x v="2"/>
    <s v="FFTFIE3360"/>
    <s v="7640"/>
    <s v="BK"/>
    <m/>
    <n v="20045"/>
    <n v="49000"/>
    <n v="39000"/>
    <n v="420"/>
    <s v="2013-09-14"/>
    <n v="420"/>
    <n v="20580000"/>
    <s v="2013-09-14"/>
    <n v="420"/>
    <m/>
    <n v="20580000"/>
    <s v="2013-09-15"/>
    <n v="343"/>
    <n v="16327000"/>
    <n v="81.7"/>
    <n v="79.3"/>
    <n v="81.7"/>
    <n v="79.3"/>
    <m/>
    <n v="77"/>
    <n v="5"/>
    <n v="5"/>
    <n v="195000"/>
    <n v="1.2"/>
  </r>
  <r>
    <x v="8"/>
    <s v="FFTFIE3361GY"/>
    <s v="FFTFI361GY"/>
    <x v="2"/>
    <s v="FFTFIE3361"/>
    <s v="96100"/>
    <s v="GY"/>
    <m/>
    <n v="20045"/>
    <n v="49000"/>
    <n v="39000"/>
    <n v="300"/>
    <s v="2013-09-14"/>
    <n v="297"/>
    <n v="14553000"/>
    <s v="2013-09-14"/>
    <n v="297"/>
    <m/>
    <n v="14553000"/>
    <s v="2013-09-15"/>
    <n v="188"/>
    <n v="8822000"/>
    <n v="63.3"/>
    <n v="60.6"/>
    <n v="63.3"/>
    <n v="60.6"/>
    <m/>
    <n v="109"/>
    <n v="1"/>
    <n v="1"/>
    <n v="39000"/>
    <n v="0.3"/>
  </r>
  <r>
    <x v="8"/>
    <s v="FFTFIE3362BK"/>
    <s v="FFTFI362BK"/>
    <x v="2"/>
    <s v="FFTFIE3362"/>
    <s v="73400"/>
    <s v="BK"/>
    <m/>
    <n v="20045"/>
    <n v="49000"/>
    <n v="39000"/>
    <n v="100"/>
    <s v="2013-09-14"/>
    <n v="100"/>
    <n v="4900000"/>
    <s v="2013-09-14"/>
    <n v="100"/>
    <m/>
    <n v="4900000"/>
    <s v="2013-09-15"/>
    <n v="90"/>
    <n v="4220000"/>
    <n v="90"/>
    <n v="86.1"/>
    <n v="90"/>
    <n v="86.1"/>
    <m/>
    <n v="10"/>
    <n v="1"/>
    <n v="1"/>
    <n v="39000"/>
    <n v="1"/>
  </r>
  <r>
    <x v="8"/>
    <s v="FFTFIE3363GR"/>
    <s v="FFTFI363GR"/>
    <x v="2"/>
    <s v="FFTFIE3363"/>
    <s v="85400"/>
    <s v="GR"/>
    <m/>
    <n v="20045"/>
    <n v="49000"/>
    <n v="39000"/>
    <n v="300"/>
    <s v="2013-09-14"/>
    <n v="22"/>
    <n v="1078000"/>
    <s v="2013-09-14"/>
    <n v="22"/>
    <m/>
    <n v="1078000"/>
    <s v="2013-09-17"/>
    <n v="22"/>
    <n v="1078000"/>
    <n v="100"/>
    <n v="100"/>
    <n v="100"/>
    <n v="100"/>
    <m/>
    <m/>
    <m/>
    <m/>
    <m/>
    <m/>
  </r>
  <r>
    <x v="8"/>
    <s v="FFTFIE3364KH"/>
    <s v="FFTFI364KH"/>
    <x v="2"/>
    <s v="FFTFIE3364"/>
    <s v="97400-2"/>
    <s v="KH"/>
    <m/>
    <n v="20045"/>
    <n v="49000"/>
    <n v="39000"/>
    <n v="200"/>
    <s v="2013-09-14"/>
    <n v="19"/>
    <n v="931000"/>
    <s v="2013-09-14"/>
    <n v="19"/>
    <m/>
    <n v="931000"/>
    <s v="2013-09-15"/>
    <n v="19"/>
    <n v="931000"/>
    <n v="100"/>
    <n v="100"/>
    <n v="100"/>
    <n v="100"/>
    <m/>
    <m/>
    <m/>
    <m/>
    <m/>
    <m/>
  </r>
  <r>
    <x v="8"/>
    <s v="FFTFIE3365BK"/>
    <s v="FFTFI365BK"/>
    <x v="2"/>
    <s v="FFTFIE3365"/>
    <s v="62300"/>
    <s v="BK"/>
    <m/>
    <n v="20045"/>
    <n v="49000"/>
    <n v="39000"/>
    <n v="700"/>
    <s v="2013-09-14"/>
    <n v="697"/>
    <n v="34153000"/>
    <s v="2013-09-14"/>
    <n v="636"/>
    <n v="-7"/>
    <n v="31164000"/>
    <s v="2013-09-15"/>
    <n v="348"/>
    <n v="16112000"/>
    <n v="49.9"/>
    <n v="47.2"/>
    <n v="54.7"/>
    <n v="51.7"/>
    <n v="68"/>
    <n v="288"/>
    <n v="12"/>
    <n v="12"/>
    <n v="468000"/>
    <n v="1.7"/>
  </r>
  <r>
    <x v="8"/>
    <s v="FFTFIE3366BU"/>
    <s v="FFTFI366BU"/>
    <x v="2"/>
    <s v="FFTFIE3366"/>
    <s v="66180"/>
    <s v="BU"/>
    <m/>
    <n v="22500"/>
    <n v="55000"/>
    <n v="45000"/>
    <n v="700"/>
    <s v="2013-09-14"/>
    <n v="479"/>
    <n v="26345000"/>
    <s v="2013-09-14"/>
    <n v="479"/>
    <n v="-1"/>
    <n v="26345000"/>
    <s v="2013-09-15"/>
    <n v="479"/>
    <n v="26305000"/>
    <n v="100"/>
    <n v="99.8"/>
    <n v="100"/>
    <n v="99.8"/>
    <n v="1"/>
    <m/>
    <m/>
    <m/>
    <m/>
    <m/>
  </r>
  <r>
    <x v="8"/>
    <s v="FFTFIE3367BK"/>
    <s v="FFTFI367BK"/>
    <x v="2"/>
    <s v="FFTFIE3367"/>
    <s v="OFF_SP13-0007"/>
    <s v="BK"/>
    <m/>
    <n v="22500"/>
    <n v="55000"/>
    <n v="45000"/>
    <n v="700"/>
    <s v="2013-09-14"/>
    <n v="700"/>
    <n v="38500000"/>
    <s v="2013-09-14"/>
    <n v="700"/>
    <m/>
    <n v="38500000"/>
    <s v="2013-09-15"/>
    <n v="687"/>
    <n v="37395000"/>
    <n v="98.1"/>
    <n v="97.1"/>
    <n v="98.1"/>
    <n v="97.1"/>
    <m/>
    <n v="13"/>
    <m/>
    <m/>
    <m/>
    <m/>
  </r>
  <r>
    <x v="8"/>
    <s v="FFTFIE3368GY"/>
    <s v="FFTFI368GY"/>
    <x v="2"/>
    <s v="FFTFIE3368"/>
    <s v="W12-0015"/>
    <s v="GY"/>
    <m/>
    <n v="20045"/>
    <n v="49000"/>
    <n v="39000"/>
    <n v="430"/>
    <s v="2013-09-14"/>
    <n v="428"/>
    <n v="20972000"/>
    <s v="2013-09-14"/>
    <n v="429"/>
    <m/>
    <n v="21021000"/>
    <s v="2013-09-15"/>
    <n v="313"/>
    <n v="14867000"/>
    <n v="73.099999999999994"/>
    <n v="70.900000000000006"/>
    <n v="73"/>
    <n v="70.7"/>
    <n v="-1"/>
    <n v="116"/>
    <n v="7"/>
    <n v="7"/>
    <n v="273000"/>
    <n v="1.6"/>
  </r>
  <r>
    <x v="8"/>
    <s v="FFTFIE3369BK"/>
    <s v="FFTFI369BK"/>
    <x v="2"/>
    <s v="FFTFIE3369"/>
    <s v="SM13-003"/>
    <s v="BK"/>
    <m/>
    <n v="24136"/>
    <n v="59000"/>
    <n v="59000"/>
    <n v="300"/>
    <s v="2013-10-16"/>
    <n v="18"/>
    <n v="1062000"/>
    <s v="2013-10-17"/>
    <n v="18"/>
    <m/>
    <n v="1062000"/>
    <s v="2013-10-18"/>
    <n v="17"/>
    <n v="1003000"/>
    <n v="94.4"/>
    <n v="94.4"/>
    <n v="94.4"/>
    <n v="94.4"/>
    <m/>
    <n v="1"/>
    <m/>
    <m/>
    <m/>
    <m/>
  </r>
  <r>
    <x v="8"/>
    <s v="FFTFIE3370GY"/>
    <s v="FFTFI370GY"/>
    <x v="2"/>
    <s v="FFTFIE3370"/>
    <s v="SM13-006"/>
    <s v="GY"/>
    <m/>
    <n v="24136"/>
    <n v="59000"/>
    <n v="59000"/>
    <n v="30"/>
    <s v="2013-10-16"/>
    <n v="30"/>
    <n v="1770000"/>
    <s v="2013-10-17"/>
    <n v="30"/>
    <m/>
    <n v="1770000"/>
    <s v="2013-10-24"/>
    <n v="27"/>
    <n v="1553000"/>
    <n v="90"/>
    <n v="87.7"/>
    <n v="90"/>
    <n v="87.7"/>
    <m/>
    <n v="3"/>
    <m/>
    <m/>
    <m/>
    <m/>
  </r>
  <r>
    <x v="8"/>
    <s v="FFTFIE3371BK"/>
    <s v="FFTFI371BK"/>
    <x v="2"/>
    <s v="FFTFIE3371"/>
    <s v="SM13-007"/>
    <s v="BK"/>
    <m/>
    <n v="24136"/>
    <n v="59000"/>
    <n v="59000"/>
    <n v="50"/>
    <s v="2013-10-16"/>
    <n v="50"/>
    <n v="2950000"/>
    <s v="2013-10-17"/>
    <n v="50"/>
    <m/>
    <n v="2950000"/>
    <s v="2013-10-25"/>
    <n v="30"/>
    <n v="1740000"/>
    <n v="60"/>
    <n v="59"/>
    <n v="60"/>
    <n v="59"/>
    <m/>
    <n v="20"/>
    <n v="3"/>
    <n v="3"/>
    <n v="177000"/>
    <n v="6"/>
  </r>
  <r>
    <x v="8"/>
    <s v="FFTFIE3372BW"/>
    <s v="FFTFI372BW"/>
    <x v="2"/>
    <s v="FFTFIE3372"/>
    <s v="SM13-008"/>
    <s v="BW"/>
    <m/>
    <n v="24136"/>
    <n v="59000"/>
    <n v="59000"/>
    <n v="250"/>
    <s v="2013-10-16"/>
    <n v="248"/>
    <n v="14632000"/>
    <s v="2013-10-17"/>
    <n v="249"/>
    <m/>
    <n v="14691000"/>
    <s v="2013-10-18"/>
    <n v="166"/>
    <n v="9464000"/>
    <n v="66.900000000000006"/>
    <n v="64.7"/>
    <n v="66.7"/>
    <n v="64.400000000000006"/>
    <n v="-1"/>
    <n v="83"/>
    <n v="7"/>
    <n v="7"/>
    <n v="413000"/>
    <n v="2.8"/>
  </r>
  <r>
    <x v="8"/>
    <s v="FFTFIE3373BK"/>
    <s v="FFTFI373BK"/>
    <x v="2"/>
    <s v="FFTFIE3373"/>
    <s v="SM13-023"/>
    <s v="BK"/>
    <m/>
    <n v="20045"/>
    <n v="49000"/>
    <n v="49000"/>
    <n v="130"/>
    <s v="2013-10-16"/>
    <n v="130"/>
    <n v="6370000"/>
    <s v="2013-10-17"/>
    <n v="130"/>
    <m/>
    <n v="6370000"/>
    <s v="2013-10-18"/>
    <n v="128"/>
    <n v="6262000"/>
    <n v="98.5"/>
    <n v="98.3"/>
    <n v="98.5"/>
    <n v="98.3"/>
    <m/>
    <n v="2"/>
    <n v="-1"/>
    <n v="-1"/>
    <n v="-49000"/>
    <n v="-0.8"/>
  </r>
  <r>
    <x v="8"/>
    <s v="FFTFIE3374GY"/>
    <s v="FFTFI374GY"/>
    <x v="2"/>
    <s v="FFTFIE3374"/>
    <s v="SM13-025"/>
    <s v="GY"/>
    <m/>
    <n v="24136"/>
    <n v="59000"/>
    <n v="59000"/>
    <n v="130"/>
    <s v="2013-10-16"/>
    <n v="128"/>
    <n v="7552000"/>
    <s v="2013-10-17"/>
    <n v="125"/>
    <m/>
    <n v="7375000"/>
    <s v="2013-10-18"/>
    <n v="123"/>
    <n v="7217000"/>
    <n v="96.1"/>
    <n v="95.6"/>
    <n v="98.4"/>
    <n v="97.9"/>
    <n v="3"/>
    <n v="2"/>
    <m/>
    <m/>
    <m/>
    <m/>
  </r>
  <r>
    <x v="8"/>
    <s v="FFTFIE3375BK"/>
    <s v="FFTFI375BK"/>
    <x v="2"/>
    <s v="FFTFIE3375"/>
    <s v="SM13-031"/>
    <s v="BK"/>
    <m/>
    <n v="20045"/>
    <n v="49000"/>
    <n v="49000"/>
    <n v="20"/>
    <s v="2013-10-16"/>
    <n v="20"/>
    <n v="980000"/>
    <s v="2013-10-17"/>
    <n v="20"/>
    <m/>
    <n v="980000"/>
    <s v="2013-10-18"/>
    <n v="20"/>
    <n v="980000"/>
    <n v="100"/>
    <n v="100"/>
    <n v="100"/>
    <n v="100"/>
    <m/>
    <m/>
    <m/>
    <m/>
    <m/>
    <m/>
  </r>
  <r>
    <x v="8"/>
    <s v="FFTFIE3376BK"/>
    <s v="FFTFI376BK"/>
    <x v="2"/>
    <s v="FFTFIE3376"/>
    <s v="SM13-032"/>
    <s v="BK"/>
    <m/>
    <n v="20045"/>
    <n v="49000"/>
    <n v="49000"/>
    <n v="50"/>
    <s v="2013-10-16"/>
    <n v="50"/>
    <n v="2450000"/>
    <s v="2013-10-17"/>
    <n v="50"/>
    <m/>
    <n v="2450000"/>
    <s v="2013-10-18"/>
    <n v="50"/>
    <n v="2430000"/>
    <n v="100"/>
    <n v="99.2"/>
    <n v="100"/>
    <n v="99.2"/>
    <m/>
    <m/>
    <m/>
    <m/>
    <m/>
    <m/>
  </r>
  <r>
    <x v="8"/>
    <s v="FFTFIE3377BK"/>
    <s v="FFTFI377BK"/>
    <x v="2"/>
    <s v="FFTFIE3377"/>
    <s v="SM13-037"/>
    <s v="BK"/>
    <m/>
    <n v="24136"/>
    <n v="59000"/>
    <n v="59000"/>
    <n v="50"/>
    <s v="2013-10-16"/>
    <n v="48"/>
    <n v="2832000"/>
    <s v="2013-10-17"/>
    <n v="47"/>
    <m/>
    <n v="2773000"/>
    <s v="2013-10-20"/>
    <n v="29"/>
    <n v="1631000"/>
    <n v="60.4"/>
    <n v="57.6"/>
    <n v="61.7"/>
    <n v="58.8"/>
    <n v="1"/>
    <n v="18"/>
    <n v="1"/>
    <n v="1"/>
    <n v="59000"/>
    <n v="2.1"/>
  </r>
  <r>
    <x v="8"/>
    <s v="FFTFIE3378BK"/>
    <s v="FFTFI378BK"/>
    <x v="2"/>
    <s v="FFTFIE3378"/>
    <s v="OFF_SP13-0014"/>
    <s v="BK"/>
    <m/>
    <n v="20045"/>
    <n v="49000"/>
    <n v="49000"/>
    <n v="130"/>
    <s v="2013-10-16"/>
    <n v="130"/>
    <n v="6370000"/>
    <s v="2013-10-17"/>
    <n v="130"/>
    <m/>
    <n v="6370000"/>
    <s v="2013-10-19"/>
    <n v="90"/>
    <n v="4250000"/>
    <n v="69.2"/>
    <n v="66.7"/>
    <n v="69.2"/>
    <n v="66.7"/>
    <m/>
    <n v="40"/>
    <n v="4"/>
    <n v="4"/>
    <n v="196000"/>
    <n v="3.1"/>
  </r>
  <r>
    <x v="8"/>
    <s v="FFTFIE3379BK"/>
    <s v="FFTFI379BK"/>
    <x v="2"/>
    <s v="FFTFIE3379"/>
    <s v="OFF_SM13-005"/>
    <s v="BK"/>
    <m/>
    <n v="15955"/>
    <n v="39000"/>
    <n v="39000"/>
    <n v="150"/>
    <s v="2013-12-05"/>
    <n v="150"/>
    <n v="5850000"/>
    <s v="2013-12-09"/>
    <n v="149"/>
    <m/>
    <n v="5811000"/>
    <s v="2013-12-11"/>
    <n v="120"/>
    <n v="4680000"/>
    <n v="80"/>
    <n v="80"/>
    <n v="80.5"/>
    <n v="80.5"/>
    <n v="1"/>
    <n v="29"/>
    <n v="11"/>
    <n v="11"/>
    <n v="429000"/>
    <n v="7.3"/>
  </r>
  <r>
    <x v="8"/>
    <s v="FFTFIE3380BK"/>
    <s v="FFTFI380BK"/>
    <x v="2"/>
    <s v="FFTFIE3380"/>
    <s v="OFF_SM13-013"/>
    <s v="BK"/>
    <m/>
    <n v="15955"/>
    <n v="39000"/>
    <n v="39000"/>
    <n v="150"/>
    <s v="2013-12-05"/>
    <n v="150"/>
    <n v="5850000"/>
    <s v="2013-12-09"/>
    <n v="150"/>
    <m/>
    <n v="5850000"/>
    <s v="2013-12-10"/>
    <n v="122"/>
    <n v="4758000"/>
    <n v="81.3"/>
    <n v="81.3"/>
    <n v="81.3"/>
    <n v="81.3"/>
    <m/>
    <n v="28"/>
    <n v="9"/>
    <n v="9"/>
    <n v="351000"/>
    <n v="6"/>
  </r>
  <r>
    <x v="8"/>
    <s v="FFTFIE3381BK"/>
    <s v="FFTFI381BK"/>
    <x v="2"/>
    <s v="FFTFIE3381"/>
    <s v="OFF_SM13-022"/>
    <s v="BK"/>
    <m/>
    <n v="15955"/>
    <n v="39000"/>
    <n v="39000"/>
    <n v="150"/>
    <s v="2013-12-05"/>
    <n v="150"/>
    <n v="5850000"/>
    <s v="2013-12-09"/>
    <n v="150"/>
    <m/>
    <n v="5850000"/>
    <s v="2013-12-10"/>
    <n v="114"/>
    <n v="4446000"/>
    <n v="76"/>
    <n v="76"/>
    <n v="76"/>
    <n v="76"/>
    <m/>
    <n v="36"/>
    <n v="18"/>
    <n v="18"/>
    <n v="702000"/>
    <n v="12"/>
  </r>
  <r>
    <x v="8"/>
    <s v="FFTFIE3381NY"/>
    <s v="FFTFI381NY"/>
    <x v="2"/>
    <s v="FFTFIE3381"/>
    <s v="OFF_SM13-029"/>
    <s v="NY"/>
    <m/>
    <n v="15955"/>
    <n v="39000"/>
    <n v="39000"/>
    <n v="150"/>
    <s v="2013-12-05"/>
    <n v="149"/>
    <n v="5811000"/>
    <s v="2013-12-09"/>
    <n v="148"/>
    <m/>
    <n v="5772000"/>
    <s v="2013-12-10"/>
    <n v="126"/>
    <n v="4914000"/>
    <n v="84.6"/>
    <n v="84.6"/>
    <n v="85.1"/>
    <n v="85.1"/>
    <n v="1"/>
    <n v="22"/>
    <n v="12"/>
    <n v="12"/>
    <n v="468000"/>
    <n v="8.1"/>
  </r>
  <r>
    <x v="8"/>
    <s v="FFTFIE3382RE"/>
    <s v="FFTFI382RE"/>
    <x v="2"/>
    <s v="FFTFIE3382"/>
    <s v="OFF_SM13-300"/>
    <s v="RE"/>
    <m/>
    <n v="15955"/>
    <n v="39000"/>
    <n v="39000"/>
    <n v="100"/>
    <s v="2013-12-05"/>
    <n v="100"/>
    <n v="3900000"/>
    <s v="2013-12-09"/>
    <n v="100"/>
    <m/>
    <n v="3900000"/>
    <s v="2013-12-10"/>
    <n v="41"/>
    <n v="1599000"/>
    <n v="41"/>
    <n v="41"/>
    <n v="41"/>
    <n v="41"/>
    <m/>
    <n v="59"/>
    <n v="5"/>
    <n v="5"/>
    <n v="195000"/>
    <n v="5"/>
  </r>
  <r>
    <x v="8"/>
    <s v="FFTFIE3383BL"/>
    <s v="FFTFI383BL"/>
    <x v="2"/>
    <s v="FFTFIE3383"/>
    <s v="OFF_CPLUSXOFFICIAL"/>
    <s v="BL"/>
    <m/>
    <n v="15955"/>
    <n v="39000"/>
    <n v="39000"/>
    <n v="100"/>
    <s v="2013-12-05"/>
    <n v="100"/>
    <n v="3900000"/>
    <s v="2013-12-09"/>
    <n v="99"/>
    <m/>
    <n v="3861000"/>
    <s v="2013-12-11"/>
    <n v="39"/>
    <n v="1521000"/>
    <n v="39"/>
    <n v="39"/>
    <n v="39.4"/>
    <n v="39.4"/>
    <n v="1"/>
    <n v="60"/>
    <n v="4"/>
    <n v="4"/>
    <n v="156000"/>
    <n v="4"/>
  </r>
  <r>
    <x v="8"/>
    <s v="FFTFIE3384BK"/>
    <s v="FFTFI384BK"/>
    <x v="2"/>
    <s v="FFTFIE3384"/>
    <s v="OFF_W12-0006"/>
    <s v="BK"/>
    <m/>
    <n v="15955"/>
    <n v="39000"/>
    <n v="39000"/>
    <n v="100"/>
    <s v="2013-12-05"/>
    <n v="100"/>
    <n v="3900000"/>
    <s v="2013-12-09"/>
    <n v="100"/>
    <m/>
    <n v="3900000"/>
    <s v="2013-12-10"/>
    <n v="81"/>
    <n v="3139000"/>
    <n v="81"/>
    <n v="80.5"/>
    <n v="81"/>
    <n v="80.5"/>
    <m/>
    <n v="19"/>
    <n v="5"/>
    <n v="5"/>
    <n v="195000"/>
    <n v="5"/>
  </r>
  <r>
    <x v="8"/>
    <s v="FFTFIE3384RE"/>
    <s v="FFTFI384RE"/>
    <x v="2"/>
    <s v="FFTFIE3384"/>
    <s v="OFF_TSM-0006"/>
    <s v="RE"/>
    <m/>
    <n v="15955"/>
    <n v="39000"/>
    <n v="39000"/>
    <n v="100"/>
    <s v="2013-12-05"/>
    <n v="100"/>
    <n v="3900000"/>
    <s v="2013-12-09"/>
    <n v="99"/>
    <m/>
    <n v="3861000"/>
    <s v="2013-12-10"/>
    <n v="45"/>
    <n v="1755000"/>
    <n v="45"/>
    <n v="45"/>
    <n v="45.5"/>
    <n v="45.5"/>
    <n v="1"/>
    <n v="54"/>
    <n v="6"/>
    <n v="6"/>
    <n v="234000"/>
    <n v="6"/>
  </r>
  <r>
    <x v="8"/>
    <s v="FFTFIE3385GY"/>
    <s v="FFTFI385GY"/>
    <x v="2"/>
    <s v="FFTFIE3385"/>
    <s v="FF-62800"/>
    <s v="GY"/>
    <m/>
    <n v="15955"/>
    <n v="39000"/>
    <n v="39000"/>
    <n v="200"/>
    <s v="2013-12-05"/>
    <n v="200"/>
    <n v="7800000"/>
    <s v="2013-12-09"/>
    <n v="199"/>
    <m/>
    <n v="7761000"/>
    <s v="2013-12-10"/>
    <n v="171"/>
    <n v="6669000"/>
    <n v="85.5"/>
    <n v="85.5"/>
    <n v="85.9"/>
    <n v="85.9"/>
    <n v="1"/>
    <n v="28"/>
    <n v="11"/>
    <n v="11"/>
    <n v="429000"/>
    <n v="5.5"/>
  </r>
  <r>
    <x v="8"/>
    <s v="FFTFIE3388BK"/>
    <s v="FFTFI388BK"/>
    <x v="2"/>
    <s v="FFTFIE3388"/>
    <s v="FF-62900"/>
    <s v="BK"/>
    <m/>
    <n v="15955"/>
    <n v="39000"/>
    <n v="39000"/>
    <n v="150"/>
    <s v="2013-12-05"/>
    <n v="149"/>
    <n v="5811000"/>
    <s v="2013-12-09"/>
    <n v="149"/>
    <m/>
    <n v="5811000"/>
    <s v="2013-12-10"/>
    <n v="124"/>
    <n v="4836000"/>
    <n v="83.2"/>
    <n v="83.2"/>
    <n v="83.2"/>
    <n v="83.2"/>
    <m/>
    <n v="25"/>
    <n v="4"/>
    <n v="4"/>
    <n v="156000"/>
    <n v="2.7"/>
  </r>
  <r>
    <x v="8"/>
    <s v="FFTFIE3392GR"/>
    <s v="FFTFI392GR"/>
    <x v="2"/>
    <s v="FFTFIE3392"/>
    <s v="FF-64700"/>
    <s v="GR"/>
    <m/>
    <n v="25773"/>
    <n v="63000"/>
    <n v="63000"/>
    <n v="100"/>
    <s v="2013-12-31"/>
    <n v="100"/>
    <n v="6300000"/>
    <s v="2014-01-01"/>
    <n v="95"/>
    <m/>
    <n v="5985000"/>
    <s v="2014-01-10"/>
    <n v="4"/>
    <n v="252000"/>
    <n v="4"/>
    <n v="4"/>
    <n v="4.2"/>
    <n v="4.2"/>
    <n v="5"/>
    <n v="91"/>
    <n v="3"/>
    <n v="3"/>
    <n v="189000"/>
    <n v="3"/>
  </r>
  <r>
    <x v="8"/>
    <s v="FFTFIE3392RE"/>
    <s v="FFTFI392RE"/>
    <x v="2"/>
    <s v="FFTFIE3392"/>
    <s v="FF-64900"/>
    <s v="RE"/>
    <m/>
    <n v="25773"/>
    <n v="63000"/>
    <n v="63000"/>
    <n v="100"/>
    <s v="2013-12-31"/>
    <n v="100"/>
    <n v="6300000"/>
    <s v="2014-01-01"/>
    <n v="93"/>
    <m/>
    <n v="5859000"/>
    <s v="2014-01-10"/>
    <n v="1"/>
    <n v="63000"/>
    <n v="1"/>
    <n v="1"/>
    <n v="1.1000000000000001"/>
    <n v="1.1000000000000001"/>
    <n v="7"/>
    <n v="92"/>
    <n v="1"/>
    <n v="1"/>
    <n v="63000"/>
    <n v="1"/>
  </r>
  <r>
    <x v="8"/>
    <s v="FFTFIE3393BK"/>
    <s v="FFTFI393BK"/>
    <x v="2"/>
    <s v="FFTFIE3393"/>
    <s v="FF-66640"/>
    <s v="BK"/>
    <m/>
    <n v="25773"/>
    <n v="63000"/>
    <n v="63000"/>
    <n v="100"/>
    <s v="2013-12-31"/>
    <n v="100"/>
    <n v="6300000"/>
    <s v="2014-01-01"/>
    <n v="100"/>
    <m/>
    <n v="6300000"/>
    <s v="2014-01-08"/>
    <n v="25"/>
    <n v="1575000"/>
    <n v="25"/>
    <n v="25"/>
    <n v="25"/>
    <n v="25"/>
    <m/>
    <n v="75"/>
    <n v="16"/>
    <n v="16"/>
    <n v="1008000"/>
    <n v="16"/>
  </r>
  <r>
    <x v="8"/>
    <s v="FFTFIE3394BK"/>
    <s v="FFTFI394BK"/>
    <x v="2"/>
    <s v="FFTFIE3394"/>
    <s v="FF-66650"/>
    <s v="BK"/>
    <m/>
    <n v="25773"/>
    <n v="63000"/>
    <n v="63000"/>
    <n v="100"/>
    <s v="2013-12-31"/>
    <n v="100"/>
    <n v="6300000"/>
    <s v="2014-01-01"/>
    <n v="100"/>
    <m/>
    <n v="6300000"/>
    <s v="2014-01-08"/>
    <n v="25"/>
    <n v="1575000"/>
    <n v="25"/>
    <n v="25"/>
    <n v="25"/>
    <n v="25"/>
    <m/>
    <n v="75"/>
    <n v="13"/>
    <n v="13"/>
    <n v="819000"/>
    <n v="13"/>
  </r>
  <r>
    <x v="9"/>
    <s v="GOOBAD3003NY"/>
    <s v="GOOBA003NY"/>
    <x v="0"/>
    <s v="GOOBAD3003"/>
    <s v="FF-66760"/>
    <s v="NY"/>
    <m/>
    <n v="13843"/>
    <n v="55000"/>
    <n v="38500"/>
    <n v="6"/>
    <s v="2012-04-26"/>
    <n v="6"/>
    <n v="330000"/>
    <s v="2012-09-21"/>
    <n v="5"/>
    <m/>
    <n v="275000"/>
    <s v="2012-09-28"/>
    <n v="5"/>
    <n v="275000"/>
    <n v="83.3"/>
    <n v="83.3"/>
    <n v="100"/>
    <n v="100"/>
    <n v="1"/>
    <m/>
    <m/>
    <m/>
    <m/>
    <m/>
  </r>
  <r>
    <x v="9"/>
    <s v="GOOBAD3004NY"/>
    <s v="GOOBA004NY"/>
    <x v="0"/>
    <s v="GOOBAD3004"/>
    <s v="FF-66790"/>
    <s v="NY"/>
    <m/>
    <n v="8855"/>
    <n v="55000"/>
    <n v="38500"/>
    <n v="240"/>
    <s v="2012-04-30"/>
    <n v="120"/>
    <n v="6600000"/>
    <s v="2012-09-21"/>
    <n v="74"/>
    <n v="-2"/>
    <n v="4070000"/>
    <s v="2012-09-22"/>
    <n v="71"/>
    <n v="3905000"/>
    <n v="59.2"/>
    <n v="59.2"/>
    <n v="95.9"/>
    <n v="95.9"/>
    <n v="48"/>
    <n v="3"/>
    <m/>
    <m/>
    <m/>
    <m/>
  </r>
  <r>
    <x v="9"/>
    <s v="GOOBAD3012NY"/>
    <s v="GOOBA012NY"/>
    <x v="0"/>
    <s v="GOOBAD3012"/>
    <s v="FF-66800"/>
    <s v="NY"/>
    <m/>
    <n v="10016"/>
    <n v="49000"/>
    <n v="34300"/>
    <n v="240"/>
    <s v="2012-07-12"/>
    <n v="240"/>
    <n v="11760000"/>
    <s v="2012-07-17"/>
    <n v="119"/>
    <n v="-1"/>
    <n v="5831000"/>
    <s v="2012-08-27"/>
    <n v="116"/>
    <n v="5603150"/>
    <n v="48.3"/>
    <n v="47.6"/>
    <n v="97.5"/>
    <n v="96.1"/>
    <n v="122"/>
    <n v="3"/>
    <m/>
    <m/>
    <m/>
    <m/>
  </r>
  <r>
    <x v="9"/>
    <s v="GOOBAF0405NY"/>
    <s v="GOOBA405NY"/>
    <x v="5"/>
    <s v="GOOBAF0405"/>
    <s v="FF-66880"/>
    <s v="NY"/>
    <m/>
    <n v="8732"/>
    <n v="45000"/>
    <n v="45000"/>
    <n v="240"/>
    <s v="2014-01-07"/>
    <n v="240"/>
    <n v="10800000"/>
    <s v="2014-01-14"/>
    <n v="212"/>
    <m/>
    <n v="9540000"/>
    <s v="2014-01-18"/>
    <n v="3"/>
    <n v="135000"/>
    <n v="1.3"/>
    <n v="1.3"/>
    <n v="1.4"/>
    <n v="1.4"/>
    <n v="28"/>
    <n v="209"/>
    <n v="3"/>
    <n v="3"/>
    <n v="135000"/>
    <n v="1.3"/>
  </r>
  <r>
    <x v="9"/>
    <s v="GOOERD3026BL"/>
    <s v="GOOER026BL"/>
    <x v="0"/>
    <s v="GOOERD3026"/>
    <s v="F13-0038"/>
    <s v="BL"/>
    <m/>
    <n v="12520"/>
    <n v="59000"/>
    <n v="41300"/>
    <n v="240"/>
    <s v="2012-07-12"/>
    <n v="240"/>
    <n v="14160000"/>
    <s v="2012-07-17"/>
    <n v="36"/>
    <n v="1"/>
    <n v="2124000"/>
    <s v="2012-09-25"/>
    <n v="36"/>
    <n v="2124000"/>
    <n v="15"/>
    <n v="15"/>
    <n v="100"/>
    <n v="100"/>
    <n v="203"/>
    <m/>
    <m/>
    <m/>
    <m/>
    <m/>
  </r>
  <r>
    <x v="9"/>
    <s v="GOOFAE3301BK"/>
    <s v="GOOFA301BK"/>
    <x v="2"/>
    <s v="GOOFAE3301"/>
    <s v="F13-0032"/>
    <s v="BK"/>
    <m/>
    <n v="19841"/>
    <n v="69000"/>
    <n v="69000"/>
    <n v="96"/>
    <s v="2013-08-01"/>
    <n v="95"/>
    <n v="6555000"/>
    <s v="2013-09-11"/>
    <n v="95"/>
    <m/>
    <n v="6555000"/>
    <s v="2013-09-12"/>
    <n v="44"/>
    <n v="3036000"/>
    <n v="46.3"/>
    <n v="46.3"/>
    <n v="46.3"/>
    <n v="46.3"/>
    <m/>
    <n v="51"/>
    <n v="4"/>
    <n v="4"/>
    <n v="276000"/>
    <n v="4.2"/>
  </r>
  <r>
    <x v="9"/>
    <s v="GOOFAE3301BU"/>
    <s v="GOOFA301BU"/>
    <x v="2"/>
    <s v="GOOFAE3301"/>
    <s v="F13-0031"/>
    <s v="BU"/>
    <m/>
    <n v="19841"/>
    <n v="69000"/>
    <n v="69000"/>
    <n v="72"/>
    <s v="2013-08-01"/>
    <n v="71"/>
    <n v="4899000"/>
    <s v="2013-09-11"/>
    <n v="71"/>
    <m/>
    <n v="4899000"/>
    <s v="2013-09-12"/>
    <n v="22"/>
    <n v="1518000"/>
    <n v="31"/>
    <n v="31"/>
    <n v="31"/>
    <n v="31"/>
    <m/>
    <n v="49"/>
    <n v="3"/>
    <n v="3"/>
    <n v="207000"/>
    <n v="4.2"/>
  </r>
  <r>
    <x v="9"/>
    <s v="GOOFAE3304BK"/>
    <s v="GOOFA304BK"/>
    <x v="2"/>
    <s v="GOOFAE3304"/>
    <s v="F13-0029"/>
    <s v="BK"/>
    <m/>
    <n v="13721"/>
    <n v="55000"/>
    <n v="55000"/>
    <n v="144"/>
    <s v="2013-07-31"/>
    <n v="144"/>
    <n v="7920000"/>
    <s v="2013-09-11"/>
    <n v="144"/>
    <m/>
    <n v="7920000"/>
    <s v="2013-09-15"/>
    <n v="55"/>
    <n v="3025000"/>
    <n v="38.200000000000003"/>
    <n v="38.200000000000003"/>
    <n v="38.200000000000003"/>
    <n v="38.200000000000003"/>
    <m/>
    <n v="89"/>
    <m/>
    <m/>
    <m/>
    <m/>
  </r>
  <r>
    <x v="9"/>
    <s v="GOOFAE3304CL"/>
    <s v="GOOFA304CL"/>
    <x v="2"/>
    <s v="GOOFAE3304"/>
    <s v="F13-0028"/>
    <s v="CL"/>
    <m/>
    <n v="13721"/>
    <n v="55000"/>
    <n v="55000"/>
    <n v="144"/>
    <s v="2013-07-31"/>
    <n v="144"/>
    <n v="7920000"/>
    <s v="2013-09-11"/>
    <n v="144"/>
    <m/>
    <n v="7920000"/>
    <s v="2013-09-13"/>
    <n v="33"/>
    <n v="1815000"/>
    <n v="22.9"/>
    <n v="22.9"/>
    <n v="22.9"/>
    <n v="22.9"/>
    <m/>
    <n v="111"/>
    <n v="1"/>
    <n v="1"/>
    <n v="55000"/>
    <n v="0.7"/>
  </r>
  <r>
    <x v="9"/>
    <s v="GOOFEF2038NA"/>
    <s v="GOOFE038NA"/>
    <x v="8"/>
    <s v="GOOFEF2038"/>
    <s v="F13-0033"/>
    <s v="NA"/>
    <m/>
    <n v="10291"/>
    <n v="59000"/>
    <n v="59000"/>
    <n v="480"/>
    <s v="2014-01-07"/>
    <n v="479"/>
    <n v="28261000"/>
    <m/>
    <m/>
    <m/>
    <m/>
    <m/>
    <m/>
    <m/>
    <m/>
    <m/>
    <m/>
    <m/>
    <n v="479"/>
    <m/>
    <m/>
    <m/>
    <m/>
    <m/>
  </r>
  <r>
    <x v="9"/>
    <s v="GOOFEE3302BK"/>
    <s v="GOOFE302BK"/>
    <x v="2"/>
    <s v="GOOFEE3302"/>
    <s v="F13-0027"/>
    <s v="BK"/>
    <m/>
    <n v="19841"/>
    <n v="65000"/>
    <n v="65000"/>
    <n v="144"/>
    <s v="2013-08-01"/>
    <n v="144"/>
    <n v="9360000"/>
    <s v="2013-09-11"/>
    <n v="144"/>
    <m/>
    <n v="9360000"/>
    <s v="2013-09-16"/>
    <n v="40"/>
    <n v="2600000"/>
    <n v="27.8"/>
    <n v="27.8"/>
    <n v="27.8"/>
    <n v="27.8"/>
    <m/>
    <n v="104"/>
    <n v="1"/>
    <n v="1"/>
    <n v="65000"/>
    <n v="0.7"/>
  </r>
  <r>
    <x v="9"/>
    <s v="GOOFEE3303BK"/>
    <s v="GOOFE303BK"/>
    <x v="2"/>
    <s v="GOOFEE3303"/>
    <s v="F13-0013"/>
    <s v="BK"/>
    <m/>
    <n v="16840"/>
    <n v="65000"/>
    <n v="65000"/>
    <n v="144"/>
    <s v="2013-07-31"/>
    <n v="144"/>
    <n v="9360000"/>
    <s v="2013-09-11"/>
    <n v="144"/>
    <m/>
    <n v="9360000"/>
    <s v="2013-09-15"/>
    <n v="28"/>
    <n v="1820000"/>
    <n v="19.399999999999999"/>
    <n v="19.399999999999999"/>
    <n v="19.399999999999999"/>
    <n v="19.399999999999999"/>
    <m/>
    <n v="116"/>
    <n v="2"/>
    <n v="2"/>
    <n v="130000"/>
    <n v="1.4"/>
  </r>
  <r>
    <x v="9"/>
    <s v="GOOFEE5307BK"/>
    <s v="GOOFE307BK"/>
    <x v="3"/>
    <s v="GOOFEE5307"/>
    <s v="F13-0011"/>
    <s v="BK"/>
    <m/>
    <n v="16840"/>
    <n v="65000"/>
    <n v="65000"/>
    <n v="144"/>
    <s v="2013-07-31"/>
    <n v="144"/>
    <n v="9360000"/>
    <s v="2013-09-03"/>
    <n v="144"/>
    <m/>
    <n v="9360000"/>
    <s v="2013-09-06"/>
    <n v="96"/>
    <n v="6240000"/>
    <n v="66.7"/>
    <n v="66.7"/>
    <n v="66.7"/>
    <n v="66.7"/>
    <m/>
    <n v="48"/>
    <m/>
    <m/>
    <m/>
    <m/>
  </r>
  <r>
    <x v="9"/>
    <s v="GOOFEF2401WH"/>
    <s v="GOOFE401WH"/>
    <x v="8"/>
    <s v="GOOFEF2401"/>
    <s v="61100"/>
    <s v="WH"/>
    <m/>
    <n v="8732"/>
    <n v="49000"/>
    <n v="49000"/>
    <n v="240"/>
    <s v="2014-01-07"/>
    <n v="239"/>
    <n v="11711000"/>
    <m/>
    <m/>
    <m/>
    <m/>
    <m/>
    <m/>
    <m/>
    <m/>
    <m/>
    <m/>
    <m/>
    <n v="239"/>
    <m/>
    <m/>
    <m/>
    <m/>
    <m/>
  </r>
  <r>
    <x v="9"/>
    <s v="GOOFEF2402NA"/>
    <s v="GOOFE402NA"/>
    <x v="8"/>
    <s v="GOOFEF2402"/>
    <s v="61500"/>
    <s v="NA"/>
    <m/>
    <n v="16216"/>
    <n v="69000"/>
    <n v="69000"/>
    <n v="480"/>
    <s v="2014-01-07"/>
    <n v="480"/>
    <n v="33120000"/>
    <m/>
    <m/>
    <m/>
    <m/>
    <m/>
    <m/>
    <m/>
    <m/>
    <m/>
    <m/>
    <m/>
    <n v="480"/>
    <m/>
    <m/>
    <m/>
    <m/>
    <m/>
  </r>
  <r>
    <x v="9"/>
    <s v="GOOFEF2409NA"/>
    <s v="GOOFE409NA"/>
    <x v="8"/>
    <s v="GOOFEF2409"/>
    <s v="61600"/>
    <s v="NA"/>
    <m/>
    <n v="16216"/>
    <n v="75000"/>
    <n v="75000"/>
    <n v="360"/>
    <s v="2014-01-07"/>
    <n v="360"/>
    <n v="27000000"/>
    <m/>
    <m/>
    <m/>
    <m/>
    <m/>
    <m/>
    <m/>
    <m/>
    <m/>
    <m/>
    <m/>
    <n v="360"/>
    <m/>
    <m/>
    <m/>
    <m/>
    <m/>
  </r>
  <r>
    <x v="9"/>
    <s v="GOOFID3013BK"/>
    <s v="GOOFI013BK"/>
    <x v="0"/>
    <s v="GOOFID3013"/>
    <s v="61700"/>
    <s v="BK"/>
    <m/>
    <n v="10642"/>
    <n v="49000"/>
    <n v="34300"/>
    <n v="240"/>
    <s v="2012-07-12"/>
    <n v="240"/>
    <n v="11760000"/>
    <s v="2012-07-17"/>
    <n v="42"/>
    <m/>
    <n v="2058000"/>
    <s v="2012-09-30"/>
    <n v="35"/>
    <n v="1680700"/>
    <n v="14.6"/>
    <n v="14.3"/>
    <n v="83.3"/>
    <n v="81.7"/>
    <n v="198"/>
    <n v="7"/>
    <m/>
    <m/>
    <m/>
    <m/>
  </r>
  <r>
    <x v="9"/>
    <s v="GOOHUD3001BK"/>
    <s v="GOOHU001BK"/>
    <x v="0"/>
    <s v="GOOHUD3001"/>
    <s v="62200"/>
    <s v="BK"/>
    <m/>
    <n v="19776"/>
    <n v="65000"/>
    <n v="45500"/>
    <n v="34"/>
    <s v="2012-04-26"/>
    <n v="34"/>
    <n v="2210000"/>
    <s v="2012-06-01"/>
    <n v="9"/>
    <m/>
    <n v="585000"/>
    <s v="2012-09-28"/>
    <n v="9"/>
    <n v="585000"/>
    <n v="26.5"/>
    <n v="26.5"/>
    <n v="100"/>
    <n v="100"/>
    <n v="25"/>
    <m/>
    <m/>
    <m/>
    <m/>
    <m/>
  </r>
  <r>
    <x v="9"/>
    <s v="GOOHUD3005BG"/>
    <s v="GOOHU005BG"/>
    <x v="0"/>
    <s v="GOOHUD3005"/>
    <s v="62400"/>
    <s v="BG"/>
    <m/>
    <n v="10642"/>
    <n v="55000"/>
    <n v="38500"/>
    <n v="120"/>
    <s v="2012-07-12"/>
    <n v="120"/>
    <n v="6600000"/>
    <s v="2012-07-17"/>
    <n v="45"/>
    <m/>
    <n v="2475000"/>
    <s v="2012-08-27"/>
    <n v="45"/>
    <n v="2233000"/>
    <n v="37.5"/>
    <n v="33.799999999999997"/>
    <n v="100"/>
    <n v="90.2"/>
    <n v="75"/>
    <m/>
    <m/>
    <m/>
    <m/>
    <m/>
  </r>
  <r>
    <x v="9"/>
    <s v="GOOHUD3006GY"/>
    <s v="GOOHU006GY"/>
    <x v="0"/>
    <s v="GOOHUD3006"/>
    <s v="63300"/>
    <s v="GY"/>
    <m/>
    <n v="10642"/>
    <n v="55000"/>
    <n v="38500"/>
    <n v="120"/>
    <s v="2012-07-12"/>
    <n v="120"/>
    <n v="6600000"/>
    <s v="2012-07-17"/>
    <n v="55"/>
    <m/>
    <n v="3025000"/>
    <s v="2012-08-27"/>
    <n v="55"/>
    <n v="2772000"/>
    <n v="45.8"/>
    <n v="42"/>
    <n v="100"/>
    <n v="91.6"/>
    <n v="65"/>
    <m/>
    <m/>
    <m/>
    <m/>
    <m/>
  </r>
  <r>
    <x v="9"/>
    <s v="GOOHUD3007BK"/>
    <s v="GOOHU007BK"/>
    <x v="0"/>
    <s v="GOOHUD3007"/>
    <s v="64200"/>
    <s v="BK"/>
    <m/>
    <n v="16276"/>
    <n v="59000"/>
    <n v="41300"/>
    <n v="240"/>
    <s v="2012-07-12"/>
    <n v="215"/>
    <n v="12685000"/>
    <s v="2012-07-17"/>
    <n v="122"/>
    <n v="1"/>
    <n v="7198000"/>
    <s v="2012-09-22"/>
    <n v="119"/>
    <n v="7009200"/>
    <n v="55.3"/>
    <n v="55.3"/>
    <n v="97.5"/>
    <n v="97.4"/>
    <n v="92"/>
    <n v="3"/>
    <m/>
    <m/>
    <m/>
    <m/>
  </r>
  <r>
    <x v="9"/>
    <s v="GOOHUD3008BU"/>
    <s v="GOOHU008BU"/>
    <x v="0"/>
    <s v="GOOHUD3008"/>
    <s v="65700"/>
    <s v="BU"/>
    <m/>
    <n v="13146"/>
    <n v="59000"/>
    <n v="41300"/>
    <n v="120"/>
    <s v="2012-07-12"/>
    <n v="120"/>
    <n v="7080000"/>
    <s v="2012-07-17"/>
    <n v="64"/>
    <m/>
    <n v="3776000"/>
    <s v="2012-08-27"/>
    <n v="64"/>
    <n v="3498700"/>
    <n v="53.3"/>
    <n v="49.4"/>
    <n v="100"/>
    <n v="92.7"/>
    <n v="56"/>
    <m/>
    <m/>
    <m/>
    <m/>
    <m/>
  </r>
  <r>
    <x v="9"/>
    <s v="GOOHUD3009NY"/>
    <s v="GOOHU009NY"/>
    <x v="0"/>
    <s v="GOOHUD3009"/>
    <s v="66290"/>
    <s v="NY"/>
    <m/>
    <n v="11894"/>
    <n v="59000"/>
    <n v="41300"/>
    <n v="120"/>
    <s v="2012-07-12"/>
    <n v="120"/>
    <n v="7080000"/>
    <s v="2012-07-17"/>
    <n v="49"/>
    <m/>
    <n v="2891000"/>
    <s v="2012-08-27"/>
    <n v="49"/>
    <n v="2631400"/>
    <n v="40.799999999999997"/>
    <n v="37.200000000000003"/>
    <n v="100"/>
    <n v="91"/>
    <n v="71"/>
    <m/>
    <m/>
    <m/>
    <m/>
    <m/>
  </r>
  <r>
    <x v="9"/>
    <s v="GOOHUD3010BW"/>
    <s v="GOOHU010BW"/>
    <x v="0"/>
    <s v="GOOHUD3010"/>
    <s v="W13-0001"/>
    <s v="BW"/>
    <m/>
    <n v="11894"/>
    <n v="59000"/>
    <n v="41300"/>
    <n v="120"/>
    <s v="2012-07-12"/>
    <n v="120"/>
    <n v="7080000"/>
    <s v="2012-07-17"/>
    <n v="37"/>
    <m/>
    <n v="2183000"/>
    <s v="2012-09-22"/>
    <n v="37"/>
    <n v="2177100"/>
    <n v="30.8"/>
    <n v="30.8"/>
    <n v="100"/>
    <n v="99.7"/>
    <n v="83"/>
    <m/>
    <m/>
    <m/>
    <m/>
    <m/>
  </r>
  <r>
    <x v="9"/>
    <s v="GOOHUD3011BK"/>
    <s v="GOOHU011BK"/>
    <x v="0"/>
    <s v="GOOHUD3011"/>
    <s v="W13-0002"/>
    <s v="BK"/>
    <m/>
    <n v="11894"/>
    <n v="59000"/>
    <n v="41300"/>
    <n v="120"/>
    <s v="2012-07-12"/>
    <n v="120"/>
    <n v="7080000"/>
    <s v="2012-07-17"/>
    <n v="106"/>
    <m/>
    <n v="6254000"/>
    <s v="2012-09-22"/>
    <n v="106"/>
    <n v="6254000"/>
    <n v="88.3"/>
    <n v="88.3"/>
    <n v="100"/>
    <n v="100"/>
    <n v="14"/>
    <m/>
    <m/>
    <m/>
    <m/>
    <m/>
  </r>
  <r>
    <x v="9"/>
    <s v="GOOHUE0018GY"/>
    <s v="GOOHU018GY"/>
    <x v="1"/>
    <s v="GOOHUE0018"/>
    <s v="FFWIZ-011"/>
    <s v="GY"/>
    <m/>
    <n v="9945"/>
    <n v="59000"/>
    <n v="59000"/>
    <n v="288"/>
    <s v="2013-01-23"/>
    <n v="287"/>
    <n v="16933000"/>
    <s v="2013-01-28"/>
    <n v="279"/>
    <m/>
    <n v="16461000"/>
    <s v="2013-01-30"/>
    <n v="123"/>
    <n v="7251100"/>
    <n v="42.9"/>
    <n v="42.8"/>
    <n v="44.1"/>
    <n v="44.1"/>
    <n v="8"/>
    <n v="156"/>
    <m/>
    <m/>
    <m/>
    <m/>
  </r>
  <r>
    <x v="9"/>
    <s v="GOOHUD3020BK"/>
    <s v="GOOHU020BK"/>
    <x v="0"/>
    <s v="GOOHUD3020"/>
    <s v="W13-0006"/>
    <s v="BK"/>
    <m/>
    <n v="16276"/>
    <n v="65000"/>
    <n v="45500"/>
    <n v="360"/>
    <s v="2012-07-12"/>
    <n v="336"/>
    <n v="21840000"/>
    <s v="2012-07-17"/>
    <n v="168"/>
    <n v="-6"/>
    <n v="10920000"/>
    <s v="2012-08-27"/>
    <n v="162"/>
    <n v="10049000"/>
    <n v="48.2"/>
    <n v="46"/>
    <n v="96.4"/>
    <n v="92"/>
    <n v="174"/>
    <n v="6"/>
    <m/>
    <m/>
    <m/>
    <m/>
  </r>
  <r>
    <x v="9"/>
    <s v="GOOHUD3021GY"/>
    <s v="GOOHU021GY"/>
    <x v="0"/>
    <s v="GOOHUD3021"/>
    <s v="W13-0006"/>
    <s v="GY"/>
    <m/>
    <n v="16276"/>
    <n v="65000"/>
    <n v="45500"/>
    <n v="240"/>
    <s v="2012-07-12"/>
    <n v="216"/>
    <n v="14040000"/>
    <s v="2012-07-17"/>
    <n v="118"/>
    <n v="5"/>
    <n v="7670000"/>
    <s v="2012-08-27"/>
    <n v="115"/>
    <n v="7169500"/>
    <n v="53.2"/>
    <n v="51.1"/>
    <n v="97.5"/>
    <n v="93.5"/>
    <n v="93"/>
    <n v="3"/>
    <m/>
    <m/>
    <m/>
    <m/>
  </r>
  <r>
    <x v="9"/>
    <s v="GOOHUD3022BK"/>
    <s v="GOOHU022BK"/>
    <x v="0"/>
    <s v="GOOHUD3022"/>
    <s v="W13-0010"/>
    <s v="BK"/>
    <m/>
    <n v="16276"/>
    <n v="65000"/>
    <n v="45500"/>
    <n v="360"/>
    <s v="2012-07-12"/>
    <n v="360"/>
    <n v="23400000"/>
    <s v="2012-07-17"/>
    <n v="156"/>
    <n v="6"/>
    <n v="10140000"/>
    <s v="2012-08-27"/>
    <n v="150"/>
    <n v="9444500"/>
    <n v="41.7"/>
    <n v="40.4"/>
    <n v="96.2"/>
    <n v="93.1"/>
    <n v="198"/>
    <n v="6"/>
    <m/>
    <m/>
    <m/>
    <m/>
  </r>
  <r>
    <x v="9"/>
    <s v="GOOHUD3023GY"/>
    <s v="GOOHU023GY"/>
    <x v="0"/>
    <s v="GOOHUD3023"/>
    <s v="W13-0024"/>
    <s v="GY"/>
    <m/>
    <n v="16276"/>
    <n v="65000"/>
    <n v="45500"/>
    <n v="240"/>
    <s v="2012-07-12"/>
    <n v="239"/>
    <n v="15535000"/>
    <s v="2012-07-17"/>
    <n v="89"/>
    <n v="-5"/>
    <n v="5785000"/>
    <s v="2012-08-27"/>
    <n v="89"/>
    <n v="5499000"/>
    <n v="37.200000000000003"/>
    <n v="35.4"/>
    <n v="100"/>
    <n v="95.1"/>
    <n v="155"/>
    <m/>
    <m/>
    <m/>
    <m/>
    <m/>
  </r>
  <r>
    <x v="9"/>
    <s v="GOOHUD3024BK"/>
    <s v="GOOHU024BK"/>
    <x v="0"/>
    <s v="GOOHUD3024"/>
    <s v="W13-0027"/>
    <s v="BK"/>
    <m/>
    <n v="11268"/>
    <n v="59000"/>
    <n v="41300"/>
    <n v="240"/>
    <s v="2012-07-12"/>
    <n v="216"/>
    <n v="12744000"/>
    <s v="2012-07-17"/>
    <n v="8"/>
    <m/>
    <n v="472000"/>
    <s v="2012-09-22"/>
    <n v="8"/>
    <n v="472000"/>
    <n v="3.7"/>
    <n v="3.7"/>
    <n v="100"/>
    <n v="100"/>
    <n v="208"/>
    <m/>
    <m/>
    <m/>
    <m/>
    <m/>
  </r>
  <r>
    <x v="9"/>
    <s v="GOOHUD3025BW"/>
    <s v="GOOHU025BW"/>
    <x v="0"/>
    <s v="GOOHUD3025"/>
    <s v="W13-0027"/>
    <s v="BW"/>
    <m/>
    <n v="16276"/>
    <n v="65000"/>
    <n v="45500"/>
    <n v="240"/>
    <s v="2012-07-12"/>
    <n v="215"/>
    <n v="13975000"/>
    <s v="2012-07-17"/>
    <n v="43"/>
    <n v="5"/>
    <n v="2795000"/>
    <s v="2012-09-22"/>
    <n v="43"/>
    <n v="2795000"/>
    <n v="20"/>
    <n v="20"/>
    <n v="100"/>
    <n v="100"/>
    <n v="167"/>
    <m/>
    <m/>
    <m/>
    <m/>
    <m/>
  </r>
  <r>
    <x v="9"/>
    <s v="GOOHUD3030BK"/>
    <s v="GOOHU030BK"/>
    <x v="0"/>
    <s v="GOOHUD3030"/>
    <s v="W13-0052"/>
    <s v="BK"/>
    <m/>
    <n v="8075"/>
    <n v="49000"/>
    <n v="34300"/>
    <n v="480"/>
    <s v="2012-07-12"/>
    <n v="480"/>
    <n v="23520000"/>
    <s v="2012-07-17"/>
    <n v="201"/>
    <n v="-1"/>
    <n v="9849000"/>
    <s v="2012-08-27"/>
    <n v="196"/>
    <n v="9319800"/>
    <n v="40.799999999999997"/>
    <n v="39.6"/>
    <n v="97.5"/>
    <n v="94.6"/>
    <n v="280"/>
    <n v="5"/>
    <m/>
    <m/>
    <m/>
    <m/>
  </r>
  <r>
    <x v="9"/>
    <s v="GOOHUD3031GY"/>
    <s v="GOOHU031GY"/>
    <x v="0"/>
    <s v="GOOHUD3031"/>
    <s v="W13-0038"/>
    <s v="GY"/>
    <m/>
    <n v="8075"/>
    <n v="49000"/>
    <n v="34300"/>
    <n v="360"/>
    <s v="2012-07-12"/>
    <n v="360"/>
    <n v="17640000"/>
    <s v="2012-07-17"/>
    <n v="205"/>
    <n v="-6"/>
    <n v="10045000"/>
    <s v="2012-08-27"/>
    <n v="198"/>
    <n v="9378600"/>
    <n v="55"/>
    <n v="53.2"/>
    <n v="96.6"/>
    <n v="93.4"/>
    <n v="161"/>
    <n v="7"/>
    <n v="-1"/>
    <n v="-1"/>
    <n v="-34300"/>
    <n v="-0.3"/>
  </r>
  <r>
    <x v="9"/>
    <s v="GOOHUD3032BK"/>
    <s v="GOOHU032BK"/>
    <x v="0"/>
    <s v="GOOHUD3032"/>
    <s v="FFWIZ-001"/>
    <s v="BK"/>
    <m/>
    <n v="6886"/>
    <n v="49000"/>
    <n v="34300"/>
    <n v="480"/>
    <s v="2012-07-12"/>
    <n v="480"/>
    <n v="23520000"/>
    <s v="2012-07-17"/>
    <n v="196"/>
    <n v="-1"/>
    <n v="9604000"/>
    <s v="2012-08-27"/>
    <n v="189"/>
    <n v="9055200"/>
    <n v="39.4"/>
    <n v="38.5"/>
    <n v="96.4"/>
    <n v="94.3"/>
    <n v="285"/>
    <n v="7"/>
    <m/>
    <m/>
    <m/>
    <m/>
  </r>
  <r>
    <x v="9"/>
    <s v="GOOHUD3033KH"/>
    <s v="GOOHU033KH"/>
    <x v="0"/>
    <s v="GOOHUD3033"/>
    <s v="FFWIZ-001"/>
    <s v="KH"/>
    <m/>
    <n v="6886"/>
    <n v="49000"/>
    <n v="34300"/>
    <n v="360"/>
    <s v="2012-07-12"/>
    <n v="360"/>
    <n v="17640000"/>
    <s v="2012-07-17"/>
    <n v="93"/>
    <n v="-7"/>
    <n v="4557000"/>
    <s v="2012-08-27"/>
    <n v="93"/>
    <n v="4233600"/>
    <n v="25.8"/>
    <n v="24"/>
    <n v="100"/>
    <n v="92.9"/>
    <n v="274"/>
    <m/>
    <m/>
    <m/>
    <m/>
    <m/>
  </r>
  <r>
    <x v="9"/>
    <s v="GOOHUE0205GY"/>
    <s v="GOOHU205GY"/>
    <x v="1"/>
    <s v="GOOHUE0205"/>
    <s v="FFWIZ-012"/>
    <s v="GY"/>
    <m/>
    <n v="9361"/>
    <n v="49000"/>
    <n v="49000"/>
    <n v="288"/>
    <s v="2013-01-23"/>
    <n v="288"/>
    <n v="14112000"/>
    <s v="2013-01-28"/>
    <n v="281"/>
    <m/>
    <n v="13769000"/>
    <s v="2013-01-29"/>
    <n v="130"/>
    <n v="6340600"/>
    <n v="45.1"/>
    <n v="44.9"/>
    <n v="46.3"/>
    <n v="46"/>
    <n v="7"/>
    <n v="151"/>
    <m/>
    <m/>
    <m/>
    <m/>
  </r>
  <r>
    <x v="9"/>
    <s v="GOOHUE0213BG"/>
    <s v="GOOHU213BG"/>
    <x v="1"/>
    <s v="GOOHUE0213"/>
    <s v="101-2583-NVY"/>
    <s v="BG"/>
    <m/>
    <n v="9945"/>
    <n v="53000"/>
    <n v="53000"/>
    <n v="304"/>
    <s v="2013-01-23"/>
    <n v="167"/>
    <n v="8851000"/>
    <s v="2013-01-28"/>
    <n v="148"/>
    <n v="4"/>
    <n v="7844000"/>
    <s v="2013-01-29"/>
    <n v="124"/>
    <n v="6566700"/>
    <n v="74.3"/>
    <n v="74.2"/>
    <n v="83.8"/>
    <n v="83.7"/>
    <n v="15"/>
    <n v="24"/>
    <m/>
    <m/>
    <m/>
    <m/>
  </r>
  <r>
    <x v="9"/>
    <s v="GOOHUF0213BW"/>
    <s v="GOOHU213BW"/>
    <x v="5"/>
    <s v="GOOHUF0213"/>
    <s v="101-2633-NVY"/>
    <s v="BW"/>
    <m/>
    <n v="10603"/>
    <n v="53000"/>
    <n v="53000"/>
    <n v="420"/>
    <s v="2014-01-07"/>
    <n v="420"/>
    <n v="22260000"/>
    <s v="2014-01-14"/>
    <n v="339"/>
    <m/>
    <n v="17967000"/>
    <s v="2014-01-16"/>
    <n v="12"/>
    <n v="636000"/>
    <n v="2.9"/>
    <n v="2.9"/>
    <n v="3.5"/>
    <n v="3.5"/>
    <n v="81"/>
    <n v="327"/>
    <n v="12"/>
    <n v="12"/>
    <n v="636000"/>
    <n v="2.9"/>
  </r>
  <r>
    <x v="9"/>
    <s v="GOOHUF0403BK"/>
    <s v="GOOHU403BK"/>
    <x v="5"/>
    <s v="GOOHUF0403"/>
    <s v="101-4135-NVY"/>
    <s v="BK"/>
    <m/>
    <n v="11850"/>
    <n v="59000"/>
    <n v="59000"/>
    <n v="360"/>
    <s v="2014-01-07"/>
    <n v="360"/>
    <n v="21240000"/>
    <s v="2014-01-14"/>
    <n v="287"/>
    <m/>
    <n v="16933000"/>
    <s v="2014-01-16"/>
    <n v="5"/>
    <n v="295000"/>
    <n v="1.4"/>
    <n v="1.4"/>
    <n v="1.7"/>
    <n v="1.7"/>
    <n v="73"/>
    <n v="282"/>
    <n v="5"/>
    <n v="5"/>
    <n v="295000"/>
    <n v="1.4"/>
  </r>
  <r>
    <x v="9"/>
    <s v="GOOHUF0407KH"/>
    <s v="GOOHU407KH"/>
    <x v="5"/>
    <s v="GOOHUF0407"/>
    <s v="101-5531-NVY"/>
    <s v="KH"/>
    <m/>
    <n v="7484"/>
    <n v="45000"/>
    <n v="45000"/>
    <n v="360"/>
    <s v="2014-01-07"/>
    <n v="360"/>
    <n v="16200000"/>
    <s v="2014-01-14"/>
    <n v="287"/>
    <m/>
    <n v="12915000"/>
    <s v="2014-01-15"/>
    <n v="4"/>
    <n v="180000"/>
    <n v="1.1000000000000001"/>
    <n v="1.1000000000000001"/>
    <n v="1.4"/>
    <n v="1.4"/>
    <n v="73"/>
    <n v="283"/>
    <n v="4"/>
    <n v="4"/>
    <n v="180000"/>
    <n v="1.1000000000000001"/>
  </r>
  <r>
    <x v="9"/>
    <s v="GOOHUF0411BL"/>
    <s v="GOOHU411BL"/>
    <x v="5"/>
    <s v="GOOHUF0411"/>
    <s v="101-2777-BLU"/>
    <s v="BL"/>
    <m/>
    <n v="7484"/>
    <n v="45000"/>
    <n v="45000"/>
    <n v="420"/>
    <s v="2014-01-07"/>
    <n v="420"/>
    <n v="18900000"/>
    <s v="2014-01-14"/>
    <n v="338"/>
    <m/>
    <n v="15210000"/>
    <s v="2014-01-19"/>
    <n v="1"/>
    <n v="45000"/>
    <n v="0.2"/>
    <n v="0.2"/>
    <n v="0.3"/>
    <n v="0.3"/>
    <n v="82"/>
    <n v="337"/>
    <n v="1"/>
    <n v="1"/>
    <n v="45000"/>
    <n v="0.2"/>
  </r>
  <r>
    <x v="9"/>
    <s v="GOOMID3002NY"/>
    <s v="GOOMI002NY"/>
    <x v="0"/>
    <s v="GOOMID3002"/>
    <s v="105-5234-BLK"/>
    <s v="NY"/>
    <m/>
    <n v="11866"/>
    <n v="55000"/>
    <n v="38500"/>
    <n v="48"/>
    <s v="2012-04-26"/>
    <n v="48"/>
    <n v="2640000"/>
    <s v="2012-06-01"/>
    <n v="40"/>
    <n v="-1"/>
    <n v="2200000"/>
    <s v="2012-07-16"/>
    <n v="40"/>
    <n v="2200000"/>
    <n v="83.3"/>
    <n v="83.3"/>
    <n v="100"/>
    <n v="100"/>
    <n v="9"/>
    <m/>
    <m/>
    <m/>
    <m/>
    <m/>
  </r>
  <r>
    <x v="9"/>
    <s v="GOOMID3014GY"/>
    <s v="GOOMI014GY"/>
    <x v="0"/>
    <s v="GOOMID3014"/>
    <s v="105-5234-BLK"/>
    <s v="GY"/>
    <m/>
    <n v="11268"/>
    <n v="55000"/>
    <n v="38500"/>
    <n v="240"/>
    <s v="2012-07-12"/>
    <n v="240"/>
    <n v="13200000"/>
    <s v="2012-07-17"/>
    <n v="149"/>
    <m/>
    <n v="8195000"/>
    <s v="2012-09-11"/>
    <n v="149"/>
    <n v="8129000"/>
    <n v="62.1"/>
    <n v="61.6"/>
    <n v="100"/>
    <n v="99.2"/>
    <n v="91"/>
    <m/>
    <m/>
    <m/>
    <m/>
    <m/>
  </r>
  <r>
    <x v="9"/>
    <s v="GOOMID3015BW"/>
    <s v="GOOMI015BW"/>
    <x v="0"/>
    <s v="GOOMID3015"/>
    <s v="103-2351-BLK"/>
    <s v="BW"/>
    <m/>
    <n v="11268"/>
    <n v="55000"/>
    <n v="38500"/>
    <n v="240"/>
    <s v="2012-07-12"/>
    <n v="240"/>
    <n v="13200000"/>
    <s v="2012-07-17"/>
    <n v="56"/>
    <m/>
    <n v="3080000"/>
    <s v="2012-09-11"/>
    <n v="56"/>
    <n v="2959000"/>
    <n v="23.3"/>
    <n v="22.4"/>
    <n v="100"/>
    <n v="96.1"/>
    <n v="184"/>
    <m/>
    <m/>
    <m/>
    <m/>
    <m/>
  </r>
  <r>
    <x v="9"/>
    <s v="GOOMID3016NY"/>
    <s v="GOOMI016NY"/>
    <x v="0"/>
    <s v="GOOMID3016"/>
    <s v="103-2351-BLK"/>
    <s v="NY"/>
    <m/>
    <n v="11268"/>
    <n v="55000"/>
    <n v="38500"/>
    <n v="240"/>
    <s v="2012-07-12"/>
    <n v="240"/>
    <n v="13200000"/>
    <s v="2012-07-17"/>
    <n v="175"/>
    <n v="3"/>
    <n v="9625000"/>
    <s v="2012-09-11"/>
    <n v="176"/>
    <n v="9603000"/>
    <n v="73.3"/>
    <n v="72.8"/>
    <n v="100.6"/>
    <n v="99.8"/>
    <n v="62"/>
    <n v="-1"/>
    <m/>
    <m/>
    <m/>
    <m/>
  </r>
  <r>
    <x v="9"/>
    <s v="GOOMID3017GY"/>
    <s v="GOOMI017GY"/>
    <x v="0"/>
    <s v="GOOMID3017"/>
    <s v="500-4683-BLK"/>
    <s v="GY"/>
    <m/>
    <n v="11268"/>
    <n v="55000"/>
    <n v="38500"/>
    <n v="240"/>
    <s v="2012-07-12"/>
    <n v="240"/>
    <n v="13200000"/>
    <s v="2012-07-17"/>
    <n v="152"/>
    <n v="1"/>
    <n v="8360000"/>
    <s v="2012-08-27"/>
    <n v="152"/>
    <n v="8035500"/>
    <n v="63.3"/>
    <n v="60.9"/>
    <n v="100"/>
    <n v="96.1"/>
    <n v="87"/>
    <m/>
    <m/>
    <m/>
    <m/>
    <m/>
  </r>
  <r>
    <x v="9"/>
    <s v="GOOMID3018BK"/>
    <s v="GOOMI018BK"/>
    <x v="0"/>
    <s v="GOOMID3018"/>
    <s v="100-5173-BLK"/>
    <s v="BK"/>
    <m/>
    <n v="15024"/>
    <n v="65000"/>
    <n v="45500"/>
    <n v="360"/>
    <s v="2012-07-12"/>
    <n v="360"/>
    <n v="23400000"/>
    <s v="2012-07-17"/>
    <n v="298"/>
    <n v="-1"/>
    <n v="19370000"/>
    <s v="2012-09-22"/>
    <n v="298"/>
    <n v="19350500"/>
    <n v="82.8"/>
    <n v="82.7"/>
    <n v="100"/>
    <n v="99.9"/>
    <n v="63"/>
    <m/>
    <m/>
    <m/>
    <m/>
    <m/>
  </r>
  <r>
    <x v="9"/>
    <s v="GOOMID3019GY"/>
    <s v="GOOMI019GY"/>
    <x v="0"/>
    <s v="GOOMID3019"/>
    <s v="100-5174-BLK"/>
    <s v="GY"/>
    <m/>
    <n v="15024"/>
    <n v="65000"/>
    <n v="45500"/>
    <n v="240"/>
    <s v="2012-07-12"/>
    <n v="240"/>
    <n v="15600000"/>
    <s v="2012-07-17"/>
    <n v="164"/>
    <m/>
    <n v="10660000"/>
    <s v="2012-09-24"/>
    <n v="164"/>
    <n v="10660000"/>
    <n v="68.3"/>
    <n v="68.3"/>
    <n v="100"/>
    <n v="100"/>
    <n v="76"/>
    <m/>
    <m/>
    <m/>
    <m/>
    <m/>
  </r>
  <r>
    <x v="9"/>
    <s v="GOOMID3027BK"/>
    <s v="GOOMI027BK"/>
    <x v="0"/>
    <s v="GOOMID3027"/>
    <s v="100-0938-NAT"/>
    <s v="BK"/>
    <m/>
    <n v="5321"/>
    <n v="49000"/>
    <n v="34300"/>
    <n v="480"/>
    <s v="2012-07-12"/>
    <n v="478"/>
    <n v="23422000"/>
    <s v="2012-07-17"/>
    <n v="247"/>
    <n v="4"/>
    <n v="12103000"/>
    <s v="2012-09-11"/>
    <n v="246"/>
    <n v="11956000"/>
    <n v="51.5"/>
    <n v="51"/>
    <n v="99.6"/>
    <n v="98.8"/>
    <n v="227"/>
    <n v="1"/>
    <m/>
    <m/>
    <m/>
    <m/>
  </r>
  <r>
    <x v="9"/>
    <s v="GOOMID3028KH"/>
    <s v="GOOMI028KH"/>
    <x v="0"/>
    <s v="GOOMID3028"/>
    <s v="100-2446-WHI"/>
    <s v="KH"/>
    <m/>
    <n v="5321"/>
    <n v="49000"/>
    <n v="34300"/>
    <n v="360"/>
    <s v="2012-07-12"/>
    <n v="360"/>
    <n v="17640000"/>
    <s v="2012-07-17"/>
    <n v="153"/>
    <n v="3"/>
    <n v="7497000"/>
    <s v="2012-08-27"/>
    <n v="154"/>
    <n v="7207900"/>
    <n v="42.8"/>
    <n v="40.9"/>
    <n v="100.7"/>
    <n v="96.1"/>
    <n v="204"/>
    <n v="-1"/>
    <m/>
    <m/>
    <m/>
    <m/>
  </r>
  <r>
    <x v="9"/>
    <s v="GOOMID3029GY"/>
    <s v="GOOMI029GY"/>
    <x v="0"/>
    <s v="GOOMID3029"/>
    <s v="100-5240-TAN"/>
    <s v="GY"/>
    <m/>
    <n v="5321"/>
    <n v="49000"/>
    <n v="34300"/>
    <n v="480"/>
    <s v="2012-07-12"/>
    <n v="474"/>
    <n v="23226000"/>
    <s v="2012-07-17"/>
    <n v="169"/>
    <n v="2"/>
    <n v="8281000"/>
    <s v="2012-09-11"/>
    <n v="169"/>
    <n v="8143800"/>
    <n v="35.700000000000003"/>
    <n v="35.1"/>
    <n v="100"/>
    <n v="98.3"/>
    <n v="303"/>
    <m/>
    <m/>
    <m/>
    <m/>
    <m/>
  </r>
  <r>
    <x v="9"/>
    <s v="GOOMIE0043BG"/>
    <s v="GOOMI043BG"/>
    <x v="1"/>
    <s v="GOOMIE0043"/>
    <s v="100-5217-TAN"/>
    <s v="BG"/>
    <m/>
    <n v="4982"/>
    <n v="49000"/>
    <n v="49000"/>
    <n v="504"/>
    <s v="2013-01-23"/>
    <n v="501"/>
    <n v="24549000"/>
    <s v="2013-01-28"/>
    <n v="470"/>
    <m/>
    <n v="23030000"/>
    <s v="2013-02-02"/>
    <n v="108"/>
    <n v="5292000"/>
    <n v="21.6"/>
    <n v="21.6"/>
    <n v="23"/>
    <n v="23"/>
    <n v="31"/>
    <n v="362"/>
    <m/>
    <m/>
    <m/>
    <m/>
  </r>
  <r>
    <x v="9"/>
    <s v="GOOMIE0043BK"/>
    <s v="GOOMI043BK"/>
    <x v="1"/>
    <s v="GOOMIE0043"/>
    <s v="101-4168-BLK"/>
    <s v="BK"/>
    <m/>
    <n v="4982"/>
    <n v="49000"/>
    <n v="49000"/>
    <n v="696"/>
    <s v="2013-01-23"/>
    <n v="693"/>
    <n v="33957000"/>
    <s v="2013-01-28"/>
    <n v="689"/>
    <m/>
    <n v="33761000"/>
    <s v="2013-01-29"/>
    <n v="444"/>
    <n v="21756000"/>
    <n v="64.099999999999994"/>
    <n v="64.099999999999994"/>
    <n v="64.400000000000006"/>
    <n v="64.400000000000006"/>
    <n v="4"/>
    <n v="245"/>
    <m/>
    <m/>
    <m/>
    <m/>
  </r>
  <r>
    <x v="9"/>
    <s v="GOOMIE3043BK"/>
    <s v="GOOMI043BK"/>
    <x v="2"/>
    <s v="GOOMIE3043"/>
    <s v="103-3130-BRO"/>
    <s v="BK"/>
    <m/>
    <n v="5301"/>
    <n v="49000"/>
    <n v="49000"/>
    <n v="360"/>
    <s v="2013-07-31"/>
    <n v="355"/>
    <n v="17395000"/>
    <s v="2013-08-08"/>
    <n v="312"/>
    <n v="-8"/>
    <n v="15288000"/>
    <s v="2013-08-09"/>
    <n v="62"/>
    <n v="3038000"/>
    <n v="17.5"/>
    <n v="17.5"/>
    <n v="19.899999999999999"/>
    <n v="19.899999999999999"/>
    <n v="51"/>
    <n v="250"/>
    <n v="1"/>
    <n v="1"/>
    <n v="49000"/>
    <n v="0.3"/>
  </r>
  <r>
    <x v="9"/>
    <s v="GOOMIE0043GY"/>
    <s v="GOOMI043GY"/>
    <x v="1"/>
    <s v="GOOMIE0043"/>
    <s v="103-2560-BLK"/>
    <s v="GY"/>
    <m/>
    <n v="4982"/>
    <n v="49000"/>
    <n v="49000"/>
    <n v="504"/>
    <s v="2013-01-23"/>
    <n v="504"/>
    <n v="24696000"/>
    <s v="2013-01-28"/>
    <n v="496"/>
    <n v="1"/>
    <n v="24304000"/>
    <s v="2013-01-31"/>
    <n v="201"/>
    <n v="9834300"/>
    <n v="39.9"/>
    <n v="39.799999999999997"/>
    <n v="40.5"/>
    <n v="40.5"/>
    <n v="7"/>
    <n v="295"/>
    <n v="1"/>
    <n v="1"/>
    <n v="49000"/>
    <n v="0.2"/>
  </r>
  <r>
    <x v="9"/>
    <s v="GOOMIE3043GY"/>
    <s v="GOOMI043GY"/>
    <x v="2"/>
    <s v="GOOMIE3043"/>
    <s v="103-4591-BLK"/>
    <s v="GY"/>
    <m/>
    <n v="5301"/>
    <n v="49000"/>
    <n v="49000"/>
    <n v="240"/>
    <s v="2013-07-31"/>
    <n v="239"/>
    <n v="11711000"/>
    <s v="2013-08-08"/>
    <n v="204"/>
    <n v="-7"/>
    <n v="9996000"/>
    <s v="2013-08-09"/>
    <n v="23"/>
    <n v="1127000"/>
    <n v="9.6"/>
    <n v="9.6"/>
    <n v="11.3"/>
    <n v="11.3"/>
    <n v="42"/>
    <n v="181"/>
    <m/>
    <m/>
    <m/>
    <m/>
  </r>
  <r>
    <x v="9"/>
    <s v="GOOMIE0043KH"/>
    <s v="GOOMI043KH"/>
    <x v="1"/>
    <s v="GOOMIE0043"/>
    <s v="103-3177-OLI"/>
    <s v="KH"/>
    <m/>
    <n v="4982"/>
    <n v="49000"/>
    <n v="49000"/>
    <n v="504"/>
    <s v="2013-01-23"/>
    <n v="504"/>
    <n v="24696000"/>
    <s v="2013-01-28"/>
    <n v="493"/>
    <m/>
    <n v="24157000"/>
    <s v="2013-01-31"/>
    <n v="164"/>
    <n v="8036000"/>
    <n v="32.5"/>
    <n v="32.5"/>
    <n v="33.299999999999997"/>
    <n v="33.299999999999997"/>
    <n v="11"/>
    <n v="329"/>
    <m/>
    <m/>
    <m/>
    <m/>
  </r>
  <r>
    <x v="9"/>
    <s v="GOOMIE3043KH"/>
    <s v="GOOMI043KH"/>
    <x v="2"/>
    <s v="GOOMIE3043"/>
    <s v="103-2340-BLK"/>
    <s v="KH"/>
    <m/>
    <n v="5301"/>
    <n v="49000"/>
    <n v="49000"/>
    <n v="360"/>
    <s v="2013-07-31"/>
    <n v="360"/>
    <n v="17640000"/>
    <s v="2013-08-08"/>
    <n v="317"/>
    <m/>
    <n v="15533000"/>
    <s v="2013-08-10"/>
    <n v="48"/>
    <n v="2322600"/>
    <n v="13.3"/>
    <n v="13.2"/>
    <n v="15.1"/>
    <n v="15"/>
    <n v="43"/>
    <n v="269"/>
    <n v="1"/>
    <n v="1"/>
    <n v="49000"/>
    <n v="0.3"/>
  </r>
  <r>
    <x v="9"/>
    <s v="GOOMIE3043NY"/>
    <s v="GOOMI043NY"/>
    <x v="2"/>
    <s v="GOOMIE3043"/>
    <s v="103-2340-GRY"/>
    <s v="NY"/>
    <m/>
    <n v="5301"/>
    <n v="49000"/>
    <n v="49000"/>
    <n v="360"/>
    <s v="2013-07-31"/>
    <n v="359"/>
    <n v="17591000"/>
    <s v="2013-08-08"/>
    <n v="343"/>
    <m/>
    <n v="16807000"/>
    <s v="2013-08-09"/>
    <n v="86"/>
    <n v="4214000"/>
    <n v="24"/>
    <n v="24"/>
    <n v="25.1"/>
    <n v="25.1"/>
    <n v="16"/>
    <n v="257"/>
    <n v="2"/>
    <n v="2"/>
    <n v="98000"/>
    <n v="0.6"/>
  </r>
  <r>
    <x v="9"/>
    <s v="GOOMIE0201BW"/>
    <s v="GOOMI201BW"/>
    <x v="1"/>
    <s v="GOOMIE0201"/>
    <s v="103-3178-CHA"/>
    <s v="BW"/>
    <m/>
    <n v="8193"/>
    <n v="45000"/>
    <n v="45000"/>
    <n v="312"/>
    <s v="2013-01-23"/>
    <n v="312"/>
    <n v="14040000"/>
    <s v="2013-01-28"/>
    <n v="308"/>
    <m/>
    <n v="13860000"/>
    <s v="2013-01-31"/>
    <n v="250"/>
    <n v="11236500"/>
    <n v="80.099999999999994"/>
    <n v="80"/>
    <n v="81.2"/>
    <n v="81.099999999999994"/>
    <n v="4"/>
    <n v="58"/>
    <m/>
    <m/>
    <m/>
    <m/>
  </r>
  <r>
    <x v="9"/>
    <s v="GOOMIE0202GY"/>
    <s v="GOOMI202GY"/>
    <x v="1"/>
    <s v="GOOMIE0202"/>
    <s v="103-4117-BLK"/>
    <s v="GY"/>
    <m/>
    <n v="8777"/>
    <n v="45000"/>
    <n v="45000"/>
    <n v="312"/>
    <s v="2013-01-23"/>
    <n v="312"/>
    <n v="14040000"/>
    <s v="2013-01-28"/>
    <n v="301"/>
    <m/>
    <n v="13545000"/>
    <s v="2013-01-29"/>
    <n v="237"/>
    <n v="10651500"/>
    <n v="76"/>
    <n v="75.900000000000006"/>
    <n v="78.7"/>
    <n v="78.599999999999994"/>
    <n v="11"/>
    <n v="64"/>
    <m/>
    <m/>
    <m/>
    <m/>
  </r>
  <r>
    <x v="9"/>
    <s v="GOOMIE0203BL"/>
    <s v="GOOMI203BL"/>
    <x v="1"/>
    <s v="GOOMIE0203"/>
    <s v="103-4082-BUR"/>
    <s v="BL"/>
    <m/>
    <n v="9945"/>
    <n v="49000"/>
    <n v="49000"/>
    <n v="312"/>
    <s v="2013-01-23"/>
    <n v="312"/>
    <n v="15288000"/>
    <s v="2013-01-28"/>
    <n v="290"/>
    <m/>
    <n v="14210000"/>
    <s v="2013-02-09"/>
    <n v="90"/>
    <n v="4410000"/>
    <n v="28.8"/>
    <n v="28.8"/>
    <n v="31"/>
    <n v="31"/>
    <n v="22"/>
    <n v="200"/>
    <m/>
    <m/>
    <m/>
    <m/>
  </r>
  <r>
    <x v="9"/>
    <s v="GOOMIE0204GY"/>
    <s v="GOOMI204GY"/>
    <x v="1"/>
    <s v="GOOMIE0204"/>
    <s v="103-4187-NVY"/>
    <s v="GY"/>
    <m/>
    <n v="9945"/>
    <n v="49000"/>
    <n v="49000"/>
    <n v="312"/>
    <s v="2013-01-23"/>
    <n v="312"/>
    <n v="15288000"/>
    <s v="2013-01-28"/>
    <n v="310"/>
    <m/>
    <n v="15190000"/>
    <s v="2013-01-29"/>
    <n v="282"/>
    <n v="13818000"/>
    <n v="90.4"/>
    <n v="90.4"/>
    <n v="91"/>
    <n v="91"/>
    <n v="2"/>
    <n v="28"/>
    <n v="1"/>
    <n v="1"/>
    <n v="49000"/>
    <n v="0.3"/>
  </r>
  <r>
    <x v="9"/>
    <s v="GOOMIE3305BK"/>
    <s v="GOOMI305BK"/>
    <x v="2"/>
    <s v="GOOMIE3305"/>
    <s v="103-2341-BLK"/>
    <s v="BK"/>
    <m/>
    <n v="12474"/>
    <n v="55000"/>
    <n v="55000"/>
    <n v="360"/>
    <s v="2013-07-31"/>
    <n v="360"/>
    <n v="19800000"/>
    <s v="2013-08-08"/>
    <n v="360"/>
    <m/>
    <n v="19800000"/>
    <s v="2013-08-15"/>
    <n v="164"/>
    <n v="9015000"/>
    <n v="45.6"/>
    <n v="45.5"/>
    <n v="45.6"/>
    <n v="45.5"/>
    <m/>
    <n v="196"/>
    <n v="8"/>
    <n v="8"/>
    <n v="440000"/>
    <n v="2.2000000000000002"/>
  </r>
  <r>
    <x v="9"/>
    <s v="GOOMIE3305GY"/>
    <s v="GOOMI305GY"/>
    <x v="2"/>
    <s v="GOOMIE3305"/>
    <s v="103-2341-GRY"/>
    <s v="GY"/>
    <m/>
    <n v="12474"/>
    <n v="55000"/>
    <n v="55000"/>
    <n v="240"/>
    <s v="2013-07-31"/>
    <n v="240"/>
    <n v="13200000"/>
    <s v="2013-08-08"/>
    <n v="240"/>
    <m/>
    <n v="13200000"/>
    <s v="2013-08-17"/>
    <n v="92"/>
    <n v="5055000"/>
    <n v="38.299999999999997"/>
    <n v="38.299999999999997"/>
    <n v="38.299999999999997"/>
    <n v="38.299999999999997"/>
    <m/>
    <n v="148"/>
    <n v="6"/>
    <n v="6"/>
    <n v="330000"/>
    <n v="2.5"/>
  </r>
  <r>
    <x v="9"/>
    <s v="GOOMIE3305KH"/>
    <s v="GOOMI305KH"/>
    <x v="2"/>
    <s v="GOOMIE3305"/>
    <s v="103-3276-BLK"/>
    <s v="KH"/>
    <m/>
    <n v="12474"/>
    <n v="55000"/>
    <n v="55000"/>
    <n v="240"/>
    <s v="2013-07-31"/>
    <n v="240"/>
    <n v="13200000"/>
    <s v="2013-08-08"/>
    <n v="239"/>
    <n v="1"/>
    <n v="13145000"/>
    <s v="2013-08-15"/>
    <n v="45"/>
    <n v="2475000"/>
    <n v="18.8"/>
    <n v="18.8"/>
    <n v="18.8"/>
    <n v="18.8"/>
    <m/>
    <n v="194"/>
    <n v="1"/>
    <n v="1"/>
    <n v="55000"/>
    <n v="0.4"/>
  </r>
  <r>
    <x v="9"/>
    <s v="GOOMIE3306BK"/>
    <s v="GOOMI306BK"/>
    <x v="2"/>
    <s v="GOOMIE3306"/>
    <s v="103-4099-BRO"/>
    <s v="BK"/>
    <m/>
    <n v="14345"/>
    <n v="59000"/>
    <n v="59000"/>
    <n v="240"/>
    <s v="2013-07-31"/>
    <n v="240"/>
    <n v="14160000"/>
    <s v="2013-08-08"/>
    <n v="235"/>
    <m/>
    <n v="13865000"/>
    <s v="2013-08-15"/>
    <n v="21"/>
    <n v="1239000"/>
    <n v="8.8000000000000007"/>
    <n v="8.8000000000000007"/>
    <n v="8.9"/>
    <n v="8.9"/>
    <n v="5"/>
    <n v="214"/>
    <m/>
    <m/>
    <m/>
    <m/>
  </r>
  <r>
    <x v="9"/>
    <s v="GOOMIE5308GY"/>
    <s v="GOOMI308GY"/>
    <x v="3"/>
    <s v="GOOMIE5308"/>
    <s v="103-0389-BLK"/>
    <s v="GY"/>
    <m/>
    <n v="14345"/>
    <n v="59000"/>
    <n v="59000"/>
    <n v="240"/>
    <s v="2013-07-31"/>
    <n v="240"/>
    <n v="14160000"/>
    <s v="2013-09-03"/>
    <n v="240"/>
    <m/>
    <n v="14160000"/>
    <s v="2013-09-04"/>
    <n v="41"/>
    <n v="2419000"/>
    <n v="17.100000000000001"/>
    <n v="17.100000000000001"/>
    <n v="17.100000000000001"/>
    <n v="17.100000000000001"/>
    <m/>
    <n v="199"/>
    <n v="4"/>
    <n v="4"/>
    <n v="236000"/>
    <n v="1.7"/>
  </r>
  <r>
    <x v="9"/>
    <s v="GOOMIE5309BK"/>
    <s v="GOOMI309BK"/>
    <x v="3"/>
    <s v="GOOMIE5309"/>
    <s v="103-0389-GRY"/>
    <s v="BK"/>
    <m/>
    <n v="14345"/>
    <n v="55000"/>
    <n v="55000"/>
    <n v="360"/>
    <s v="2013-07-31"/>
    <n v="360"/>
    <n v="19800000"/>
    <s v="2013-09-03"/>
    <n v="352"/>
    <n v="6"/>
    <n v="19360000"/>
    <s v="2013-09-20"/>
    <n v="21"/>
    <n v="1155000"/>
    <n v="5.8"/>
    <n v="5.8"/>
    <n v="6"/>
    <n v="6"/>
    <n v="2"/>
    <n v="331"/>
    <n v="-2"/>
    <n v="-2"/>
    <n v="-110000"/>
    <n v="-0.6"/>
  </r>
  <r>
    <x v="9"/>
    <s v="GOOMIE5309BW"/>
    <s v="GOOMI309BW"/>
    <x v="3"/>
    <s v="GOOMIE5309"/>
    <s v="103-0387-BLK"/>
    <s v="BW"/>
    <m/>
    <n v="14345"/>
    <n v="55000"/>
    <n v="55000"/>
    <n v="360"/>
    <s v="2013-07-31"/>
    <n v="360"/>
    <n v="19800000"/>
    <s v="2013-09-03"/>
    <n v="350"/>
    <n v="-6"/>
    <n v="19250000"/>
    <s v="2013-09-05"/>
    <n v="25"/>
    <n v="1365000"/>
    <n v="6.9"/>
    <n v="6.9"/>
    <n v="7.1"/>
    <n v="7.1"/>
    <n v="16"/>
    <n v="325"/>
    <n v="4"/>
    <n v="4"/>
    <n v="220000"/>
    <n v="1.1000000000000001"/>
  </r>
  <r>
    <x v="9"/>
    <s v="GOOMIF0404BK"/>
    <s v="GOOMI404BK"/>
    <x v="5"/>
    <s v="GOOMIF0404"/>
    <s v="103-0387-OLI"/>
    <s v="BK"/>
    <m/>
    <n v="9979"/>
    <n v="49000"/>
    <n v="49000"/>
    <n v="720"/>
    <s v="2014-01-07"/>
    <n v="720"/>
    <n v="35280000"/>
    <s v="2014-01-14"/>
    <n v="423"/>
    <m/>
    <n v="20727000"/>
    <s v="2014-01-17"/>
    <n v="4"/>
    <n v="196000"/>
    <n v="0.6"/>
    <n v="0.6"/>
    <n v="0.9"/>
    <n v="0.9"/>
    <n v="297"/>
    <n v="419"/>
    <n v="4"/>
    <n v="4"/>
    <n v="196000"/>
    <n v="0.6"/>
  </r>
  <r>
    <x v="9"/>
    <s v="GOOMIF0406BG"/>
    <s v="GOOMI406BG"/>
    <x v="5"/>
    <s v="GOOMIF0406"/>
    <s v="103-3068-SLA"/>
    <s v="BG"/>
    <m/>
    <n v="7484"/>
    <n v="39000"/>
    <n v="39000"/>
    <n v="600"/>
    <s v="2014-01-07"/>
    <n v="600"/>
    <n v="23400000"/>
    <s v="2014-01-14"/>
    <n v="423"/>
    <m/>
    <n v="16497000"/>
    <s v="2014-01-18"/>
    <n v="2"/>
    <n v="78000"/>
    <n v="0.3"/>
    <n v="0.3"/>
    <n v="0.5"/>
    <n v="0.5"/>
    <n v="177"/>
    <n v="421"/>
    <n v="2"/>
    <n v="2"/>
    <n v="78000"/>
    <n v="0.3"/>
  </r>
  <r>
    <x v="9"/>
    <s v="GOOMIF0410BG"/>
    <s v="GOOMI410BG"/>
    <x v="5"/>
    <s v="GOOMIF0410"/>
    <s v="103-4013-GRE"/>
    <s v="BG"/>
    <m/>
    <n v="8108"/>
    <n v="39000"/>
    <n v="39000"/>
    <n v="600"/>
    <s v="2014-01-07"/>
    <n v="600"/>
    <n v="23400000"/>
    <s v="2014-01-14"/>
    <n v="302"/>
    <m/>
    <n v="11778000"/>
    <m/>
    <m/>
    <m/>
    <m/>
    <m/>
    <m/>
    <m/>
    <n v="298"/>
    <n v="302"/>
    <m/>
    <m/>
    <m/>
    <m/>
  </r>
  <r>
    <x v="9"/>
    <s v="GOOMIF0410BK"/>
    <s v="GOOMI410BK"/>
    <x v="5"/>
    <s v="GOOMIF0410"/>
    <s v="103-3079-TAN"/>
    <s v="BK"/>
    <m/>
    <n v="8108"/>
    <n v="39000"/>
    <n v="39000"/>
    <n v="600"/>
    <s v="2014-01-07"/>
    <n v="600"/>
    <n v="23400000"/>
    <s v="2014-01-14"/>
    <n v="303"/>
    <m/>
    <n v="11817000"/>
    <s v="2014-01-16"/>
    <n v="3"/>
    <n v="117000"/>
    <n v="0.5"/>
    <n v="0.5"/>
    <n v="1"/>
    <n v="1"/>
    <n v="297"/>
    <n v="300"/>
    <n v="3"/>
    <n v="3"/>
    <n v="117000"/>
    <n v="0.5"/>
  </r>
  <r>
    <x v="9"/>
    <s v="GOOTRE2011NY"/>
    <s v="GOOTR011NY"/>
    <x v="4"/>
    <s v="GOOTRE2011"/>
    <s v="103-3079-TAN"/>
    <s v="NY"/>
    <m/>
    <n v="7026"/>
    <n v="49000"/>
    <n v="49000"/>
    <n v="696"/>
    <s v="2013-01-23"/>
    <n v="692"/>
    <n v="33908000"/>
    <s v="2013-01-29"/>
    <n v="496"/>
    <n v="3"/>
    <n v="24304000"/>
    <s v="2013-02-22"/>
    <n v="496"/>
    <n v="24215800"/>
    <n v="71.7"/>
    <n v="71.400000000000006"/>
    <n v="100"/>
    <n v="99.6"/>
    <n v="193"/>
    <m/>
    <m/>
    <m/>
    <m/>
    <m/>
  </r>
  <r>
    <x v="9"/>
    <s v="GOOTRE2012NY"/>
    <s v="GOOTR012NY"/>
    <x v="4"/>
    <s v="GOOTRE2012"/>
    <s v="103-5341-BLK"/>
    <s v="NY"/>
    <m/>
    <n v="7026"/>
    <n v="49000"/>
    <n v="49000"/>
    <n v="696"/>
    <s v="2013-01-23"/>
    <n v="693"/>
    <n v="33957000"/>
    <s v="2013-01-29"/>
    <n v="272"/>
    <n v="4"/>
    <n v="13328000"/>
    <s v="2013-03-10"/>
    <n v="272"/>
    <n v="13313300"/>
    <n v="39.200000000000003"/>
    <n v="39.200000000000003"/>
    <n v="100"/>
    <n v="99.9"/>
    <n v="417"/>
    <m/>
    <m/>
    <m/>
    <m/>
    <m/>
  </r>
  <r>
    <x v="9"/>
    <s v="GOOTRE2015PK"/>
    <s v="GOOTR015PK"/>
    <x v="4"/>
    <s v="GOOTRE2015"/>
    <s v="103-5909-OLI"/>
    <s v="PK"/>
    <m/>
    <n v="7026"/>
    <n v="49000"/>
    <n v="49000"/>
    <n v="696"/>
    <s v="2013-01-23"/>
    <n v="696"/>
    <n v="34104000"/>
    <s v="2013-01-29"/>
    <n v="114"/>
    <n v="1"/>
    <n v="5586000"/>
    <s v="2013-03-08"/>
    <n v="114"/>
    <n v="5586000"/>
    <n v="16.399999999999999"/>
    <n v="16.399999999999999"/>
    <n v="100"/>
    <n v="100"/>
    <n v="581"/>
    <m/>
    <m/>
    <m/>
    <m/>
    <m/>
  </r>
  <r>
    <x v="9"/>
    <s v="GOOTRE2016GY"/>
    <s v="GOOTR016GY"/>
    <x v="4"/>
    <s v="GOOTRE2016"/>
    <s v="103-5904-TAN"/>
    <s v="GY"/>
    <m/>
    <n v="7026"/>
    <n v="49000"/>
    <n v="49000"/>
    <n v="696"/>
    <s v="2013-01-23"/>
    <n v="692"/>
    <n v="33908000"/>
    <s v="2013-01-29"/>
    <n v="155"/>
    <n v="3"/>
    <n v="7595000"/>
    <s v="2013-03-10"/>
    <n v="155"/>
    <n v="7595000"/>
    <n v="22.4"/>
    <n v="22.4"/>
    <n v="100"/>
    <n v="100"/>
    <n v="534"/>
    <m/>
    <m/>
    <m/>
    <m/>
    <m/>
  </r>
  <r>
    <x v="9"/>
    <s v="GOOTRE2206NY"/>
    <s v="GOOTR206NY"/>
    <x v="4"/>
    <s v="GOOTRE2206"/>
    <s v="102-2632-NVY"/>
    <s v="NY"/>
    <m/>
    <n v="7026"/>
    <n v="49000"/>
    <n v="34300"/>
    <n v="696"/>
    <s v="2013-01-23"/>
    <n v="695"/>
    <n v="34055000"/>
    <s v="2013-01-29"/>
    <n v="322"/>
    <m/>
    <n v="15778000"/>
    <s v="2013-03-04"/>
    <n v="322"/>
    <n v="15748600"/>
    <n v="46.3"/>
    <n v="46.2"/>
    <n v="100"/>
    <n v="99.8"/>
    <n v="373"/>
    <m/>
    <m/>
    <m/>
    <m/>
    <m/>
  </r>
  <r>
    <x v="9"/>
    <s v="GOOTRE2207BW"/>
    <s v="GOOTR207BW"/>
    <x v="4"/>
    <s v="GOOTRE2207"/>
    <s v="102-4169-GRY"/>
    <s v="BW"/>
    <m/>
    <n v="7026"/>
    <n v="49000"/>
    <n v="34300"/>
    <n v="696"/>
    <s v="2013-01-23"/>
    <n v="696"/>
    <n v="34104000"/>
    <s v="2013-01-29"/>
    <n v="384"/>
    <n v="-1"/>
    <n v="18816000"/>
    <s v="2013-03-04"/>
    <n v="384"/>
    <n v="18801300"/>
    <n v="55.2"/>
    <n v="55.1"/>
    <n v="100"/>
    <n v="99.9"/>
    <n v="313"/>
    <m/>
    <m/>
    <m/>
    <m/>
    <m/>
  </r>
  <r>
    <x v="9"/>
    <s v="GOOTRE2208KH"/>
    <s v="GOOTR208KH"/>
    <x v="4"/>
    <s v="GOOTRE2208"/>
    <s v="102-4132-BRO"/>
    <s v="KH"/>
    <m/>
    <n v="7026"/>
    <n v="49000"/>
    <n v="29000"/>
    <n v="696"/>
    <s v="2013-01-23"/>
    <n v="695"/>
    <n v="34055000"/>
    <s v="2013-01-29"/>
    <n v="179"/>
    <m/>
    <n v="8771000"/>
    <s v="2013-03-08"/>
    <n v="179"/>
    <n v="8726900"/>
    <n v="25.8"/>
    <n v="25.6"/>
    <n v="100"/>
    <n v="99.5"/>
    <n v="516"/>
    <m/>
    <m/>
    <m/>
    <m/>
    <m/>
  </r>
  <r>
    <x v="9"/>
    <s v="GOOTRE2209BW"/>
    <s v="GOOTR209BW"/>
    <x v="4"/>
    <s v="GOOTRE2209"/>
    <s v="102-4240-NVY"/>
    <s v="BW"/>
    <m/>
    <n v="7026"/>
    <n v="49000"/>
    <n v="34300"/>
    <n v="696"/>
    <s v="2013-01-23"/>
    <n v="693"/>
    <n v="33957000"/>
    <s v="2013-01-29"/>
    <n v="306"/>
    <m/>
    <n v="14994000"/>
    <s v="2013-03-08"/>
    <n v="306"/>
    <n v="14994000"/>
    <n v="44.2"/>
    <n v="44.2"/>
    <n v="100"/>
    <n v="100"/>
    <n v="387"/>
    <m/>
    <m/>
    <m/>
    <m/>
    <m/>
  </r>
  <r>
    <x v="9"/>
    <s v="GOOTRE2210BL"/>
    <s v="GOOTR210BL"/>
    <x v="4"/>
    <s v="GOOTRE2210"/>
    <s v="102-4243-GRY"/>
    <s v="BL"/>
    <m/>
    <n v="7026"/>
    <n v="49000"/>
    <n v="29000"/>
    <n v="696"/>
    <s v="2013-01-23"/>
    <n v="691"/>
    <n v="33859000"/>
    <s v="2013-01-29"/>
    <n v="112"/>
    <m/>
    <n v="5488000"/>
    <s v="2013-03-15"/>
    <n v="112"/>
    <n v="5488000"/>
    <n v="16.2"/>
    <n v="16.2"/>
    <n v="100"/>
    <n v="100"/>
    <n v="579"/>
    <m/>
    <m/>
    <m/>
    <m/>
    <m/>
  </r>
  <r>
    <x v="9"/>
    <s v="GOOTRE2211RE"/>
    <s v="GOOTR211RE"/>
    <x v="4"/>
    <s v="GOOTRE2211"/>
    <s v="102-2132-BLK"/>
    <s v="RE"/>
    <m/>
    <n v="7026"/>
    <n v="49000"/>
    <n v="29000"/>
    <n v="696"/>
    <s v="2013-01-23"/>
    <n v="688"/>
    <n v="33712000"/>
    <s v="2013-01-29"/>
    <n v="161"/>
    <n v="-8"/>
    <n v="7889000"/>
    <s v="2013-03-09"/>
    <n v="161"/>
    <n v="7859600"/>
    <n v="23.4"/>
    <n v="23.3"/>
    <n v="100"/>
    <n v="99.6"/>
    <n v="535"/>
    <m/>
    <m/>
    <m/>
    <m/>
    <m/>
  </r>
  <r>
    <x v="9"/>
    <s v="GOOTRE2212KH"/>
    <s v="GOOTR212KH"/>
    <x v="4"/>
    <s v="GOOTRE2212"/>
    <s v="102-2132-GRY"/>
    <s v="KH"/>
    <m/>
    <n v="7026"/>
    <n v="49000"/>
    <n v="29000"/>
    <n v="696"/>
    <s v="2013-01-23"/>
    <n v="690"/>
    <n v="33810000"/>
    <s v="2013-01-29"/>
    <n v="125"/>
    <n v="-1"/>
    <n v="6125000"/>
    <s v="2013-03-04"/>
    <n v="125"/>
    <n v="6125000"/>
    <n v="18.100000000000001"/>
    <n v="18.100000000000001"/>
    <n v="100"/>
    <n v="100"/>
    <n v="566"/>
    <m/>
    <m/>
    <m/>
    <m/>
    <m/>
  </r>
  <r>
    <x v="10"/>
    <s v="GRABAE3304BW"/>
    <s v="GRABA304BW"/>
    <x v="2"/>
    <s v="GRABAE3304"/>
    <s v="MC3500-BLK"/>
    <s v="BW"/>
    <m/>
    <n v="14622"/>
    <n v="73000"/>
    <n v="73000"/>
    <n v="300"/>
    <s v="2013-08-28"/>
    <n v="300"/>
    <n v="21900000"/>
    <s v="2013-08-30"/>
    <n v="221"/>
    <n v="1"/>
    <n v="16133000"/>
    <s v="2013-09-01"/>
    <n v="24"/>
    <n v="1752000"/>
    <n v="8"/>
    <n v="8"/>
    <n v="10.9"/>
    <n v="10.9"/>
    <n v="78"/>
    <n v="197"/>
    <n v="-1"/>
    <n v="-1"/>
    <n v="-73000"/>
    <n v="-0.3"/>
  </r>
  <r>
    <x v="10"/>
    <s v="GRABAE3304NA"/>
    <s v="GRABA304NA"/>
    <x v="2"/>
    <s v="GRABAE3304"/>
    <s v="MC3500-OLI"/>
    <s v="NA"/>
    <m/>
    <n v="14622"/>
    <n v="73000"/>
    <n v="73000"/>
    <n v="300"/>
    <s v="2013-08-28"/>
    <n v="299"/>
    <n v="21827000"/>
    <s v="2013-08-30"/>
    <n v="210"/>
    <n v="-4"/>
    <n v="15330000"/>
    <s v="2013-09-04"/>
    <n v="16"/>
    <n v="1168000"/>
    <n v="5.4"/>
    <n v="5.4"/>
    <n v="7.6"/>
    <n v="7.6"/>
    <n v="93"/>
    <n v="194"/>
    <m/>
    <m/>
    <m/>
    <m/>
  </r>
  <r>
    <x v="10"/>
    <s v="GRABAE3304NY"/>
    <s v="GRABA304NY"/>
    <x v="2"/>
    <s v="GRABAE3304"/>
    <s v="MC3500-GRY"/>
    <s v="NY"/>
    <m/>
    <n v="14622"/>
    <n v="73000"/>
    <n v="73000"/>
    <n v="200"/>
    <s v="2013-08-28"/>
    <n v="200"/>
    <n v="14600000"/>
    <s v="2013-08-30"/>
    <n v="198"/>
    <n v="2"/>
    <n v="14454000"/>
    <s v="2013-09-01"/>
    <n v="22"/>
    <n v="1606000"/>
    <n v="11"/>
    <n v="11"/>
    <n v="11.1"/>
    <n v="11.1"/>
    <m/>
    <n v="176"/>
    <n v="1"/>
    <n v="1"/>
    <n v="73000"/>
    <n v="0.5"/>
  </r>
  <r>
    <x v="10"/>
    <s v="GRABAE5314BK"/>
    <s v="GRABA314BK"/>
    <x v="3"/>
    <s v="GRABAE5314"/>
    <s v="MC3500-BLK"/>
    <s v="BK"/>
    <m/>
    <n v="11202"/>
    <n v="63000"/>
    <n v="63000"/>
    <n v="200"/>
    <s v="2013-10-08"/>
    <n v="200"/>
    <n v="12600000"/>
    <s v="2013-10-08"/>
    <n v="200"/>
    <m/>
    <n v="12600000"/>
    <s v="2013-10-11"/>
    <n v="28"/>
    <n v="1764000"/>
    <n v="14"/>
    <n v="14"/>
    <n v="14"/>
    <n v="14"/>
    <m/>
    <n v="172"/>
    <m/>
    <m/>
    <m/>
    <m/>
  </r>
  <r>
    <x v="10"/>
    <s v="GRABAE5314BW"/>
    <s v="GRABA314BW"/>
    <x v="3"/>
    <s v="GRABAE5314"/>
    <s v="MC3500-BLK"/>
    <s v="BW"/>
    <m/>
    <n v="11202"/>
    <n v="63000"/>
    <n v="63000"/>
    <n v="200"/>
    <s v="2013-10-08"/>
    <n v="200"/>
    <n v="12600000"/>
    <s v="2013-10-08"/>
    <n v="200"/>
    <n v="-1"/>
    <n v="12600000"/>
    <s v="2013-10-13"/>
    <n v="25"/>
    <n v="1575000"/>
    <n v="12.5"/>
    <n v="12.5"/>
    <n v="12.5"/>
    <n v="12.5"/>
    <n v="1"/>
    <n v="175"/>
    <m/>
    <m/>
    <m/>
    <m/>
  </r>
  <r>
    <x v="10"/>
    <s v="GRABAE5314PP"/>
    <s v="GRABA314PP"/>
    <x v="3"/>
    <s v="GRABAE5314"/>
    <s v="MC3500-BLK"/>
    <s v="PP"/>
    <m/>
    <n v="11202"/>
    <n v="63000"/>
    <n v="63000"/>
    <n v="150"/>
    <s v="2013-10-08"/>
    <n v="150"/>
    <n v="9450000"/>
    <s v="2013-10-08"/>
    <n v="143"/>
    <m/>
    <n v="9009000"/>
    <s v="2013-10-16"/>
    <n v="15"/>
    <n v="945000"/>
    <n v="10"/>
    <n v="10"/>
    <n v="10.5"/>
    <n v="10.5"/>
    <n v="7"/>
    <n v="128"/>
    <m/>
    <m/>
    <m/>
    <m/>
  </r>
  <r>
    <x v="10"/>
    <s v="GRABED3033BK"/>
    <s v="GRABE033BK"/>
    <x v="0"/>
    <s v="GRABED3033"/>
    <s v="MC3500-BLK"/>
    <s v="BK"/>
    <m/>
    <n v="31898"/>
    <n v="129000"/>
    <n v="90300"/>
    <n v="80"/>
    <s v="2012-10-05"/>
    <n v="80"/>
    <n v="10320000"/>
    <s v="2012-10-10"/>
    <n v="46"/>
    <m/>
    <n v="5934000"/>
    <s v="2012-11-10"/>
    <n v="1"/>
    <n v="129000"/>
    <n v="1.3"/>
    <n v="1.3"/>
    <n v="2.2000000000000002"/>
    <n v="2.2000000000000002"/>
    <n v="34"/>
    <n v="45"/>
    <m/>
    <m/>
    <m/>
    <m/>
  </r>
  <r>
    <x v="10"/>
    <s v="GRABED3033RE"/>
    <s v="GRABE033RE"/>
    <x v="0"/>
    <s v="GRABED3033"/>
    <s v="102-2193-BRO"/>
    <s v="RE"/>
    <m/>
    <n v="31898"/>
    <n v="129000"/>
    <n v="90300"/>
    <n v="80"/>
    <s v="2012-10-05"/>
    <n v="80"/>
    <n v="10320000"/>
    <s v="2012-10-10"/>
    <n v="45"/>
    <m/>
    <n v="5805000"/>
    <m/>
    <m/>
    <m/>
    <m/>
    <m/>
    <m/>
    <m/>
    <n v="35"/>
    <n v="45"/>
    <m/>
    <m/>
    <m/>
    <m/>
  </r>
  <r>
    <x v="10"/>
    <s v="GRABED3037BK"/>
    <s v="GRABE037BK"/>
    <x v="0"/>
    <s v="GRABED3037"/>
    <s v="102-3345-GRY"/>
    <s v="BK"/>
    <m/>
    <n v="10236"/>
    <n v="39000"/>
    <n v="27300"/>
    <n v="400"/>
    <s v="2012-08-27"/>
    <n v="400"/>
    <n v="15600000"/>
    <s v="2012-08-31"/>
    <n v="264"/>
    <n v="3"/>
    <n v="10296000"/>
    <s v="2012-10-12"/>
    <n v="233"/>
    <n v="8981700"/>
    <n v="58.3"/>
    <n v="57.6"/>
    <n v="88.3"/>
    <n v="87.2"/>
    <n v="133"/>
    <n v="31"/>
    <n v="3"/>
    <n v="3"/>
    <n v="81900"/>
    <n v="0.8"/>
  </r>
  <r>
    <x v="10"/>
    <s v="GRABED3037IV"/>
    <s v="GRABE037IV"/>
    <x v="0"/>
    <s v="GRABED3037"/>
    <s v="102-4823-BLU"/>
    <s v="IV"/>
    <m/>
    <n v="10236"/>
    <n v="39000"/>
    <n v="27300"/>
    <n v="300"/>
    <s v="2012-08-27"/>
    <n v="300"/>
    <n v="11700000"/>
    <s v="2012-08-31"/>
    <n v="129"/>
    <n v="-1"/>
    <n v="5031000"/>
    <s v="2012-10-24"/>
    <n v="101"/>
    <n v="3786900"/>
    <n v="33.700000000000003"/>
    <n v="32.4"/>
    <n v="78.3"/>
    <n v="75.3"/>
    <n v="172"/>
    <n v="28"/>
    <n v="1"/>
    <n v="1"/>
    <n v="27300"/>
    <n v="0.3"/>
  </r>
  <r>
    <x v="10"/>
    <s v="GRABED3037KH"/>
    <s v="GRABE037KH"/>
    <x v="0"/>
    <s v="GRABED3037"/>
    <s v="102-4823-GRY"/>
    <s v="KH"/>
    <m/>
    <n v="10236"/>
    <n v="39000"/>
    <n v="27300"/>
    <n v="378"/>
    <s v="2012-08-27"/>
    <n v="366"/>
    <n v="14274000"/>
    <s v="2012-08-31"/>
    <n v="233"/>
    <n v="2"/>
    <n v="9087000"/>
    <s v="2012-10-11"/>
    <n v="202"/>
    <n v="7749300"/>
    <n v="55.2"/>
    <n v="54.3"/>
    <n v="86.7"/>
    <n v="85.3"/>
    <n v="131"/>
    <n v="31"/>
    <n v="2"/>
    <n v="2"/>
    <n v="54600"/>
    <n v="0.5"/>
  </r>
  <r>
    <x v="10"/>
    <s v="GRABEE3312BG"/>
    <s v="GRABE312BG"/>
    <x v="2"/>
    <s v="GRABEE3312"/>
    <s v="MC3500-BLK"/>
    <s v="BG"/>
    <m/>
    <n v="34516"/>
    <n v="149000"/>
    <n v="149000"/>
    <n v="20"/>
    <s v="2013-09-14"/>
    <n v="20"/>
    <n v="2980000"/>
    <s v="2013-09-25"/>
    <n v="18"/>
    <m/>
    <n v="2682000"/>
    <s v="2013-10-02"/>
    <n v="1"/>
    <n v="149000"/>
    <n v="5"/>
    <n v="5"/>
    <n v="5.6"/>
    <n v="5.6"/>
    <n v="2"/>
    <n v="17"/>
    <m/>
    <m/>
    <m/>
    <m/>
  </r>
  <r>
    <x v="10"/>
    <s v="GRABEE3312ZZ"/>
    <s v="GRABE312ZZ"/>
    <x v="2"/>
    <s v="GRABEE3312"/>
    <s v="MC3500-BLK"/>
    <s v="ZZ"/>
    <m/>
    <n v="34516"/>
    <n v="149000"/>
    <n v="149000"/>
    <n v="20"/>
    <s v="2013-09-14"/>
    <n v="20"/>
    <n v="2980000"/>
    <s v="2013-09-25"/>
    <n v="20"/>
    <m/>
    <n v="2980000"/>
    <s v="2013-10-02"/>
    <n v="5"/>
    <n v="745000"/>
    <n v="25"/>
    <n v="25"/>
    <n v="25"/>
    <n v="25"/>
    <m/>
    <n v="15"/>
    <m/>
    <m/>
    <m/>
    <m/>
  </r>
  <r>
    <x v="10"/>
    <s v="GRABEE3313BW"/>
    <s v="GRABE313BW"/>
    <x v="2"/>
    <s v="GRABEE3313"/>
    <s v="MC3500-BLK"/>
    <s v="BW"/>
    <m/>
    <n v="17268"/>
    <n v="73000"/>
    <n v="73000"/>
    <n v="20"/>
    <s v="2013-09-14"/>
    <n v="20"/>
    <n v="1460000"/>
    <s v="2013-09-25"/>
    <n v="19"/>
    <m/>
    <n v="1387000"/>
    <s v="2013-09-30"/>
    <n v="3"/>
    <n v="219000"/>
    <n v="15"/>
    <n v="15"/>
    <n v="15.8"/>
    <n v="15.8"/>
    <n v="1"/>
    <n v="16"/>
    <m/>
    <m/>
    <m/>
    <m/>
  </r>
  <r>
    <x v="10"/>
    <s v="GRABEE3313GY"/>
    <s v="GRABE313GY"/>
    <x v="2"/>
    <s v="GRABEE3313"/>
    <s v="MC3500-BLK"/>
    <s v="GY"/>
    <m/>
    <n v="17268"/>
    <n v="73000"/>
    <n v="73000"/>
    <n v="20"/>
    <s v="2013-09-14"/>
    <n v="20"/>
    <n v="1460000"/>
    <s v="2013-09-25"/>
    <n v="20"/>
    <m/>
    <n v="1460000"/>
    <s v="2013-09-26"/>
    <n v="6"/>
    <n v="438000"/>
    <n v="30"/>
    <n v="30"/>
    <n v="30"/>
    <n v="30"/>
    <m/>
    <n v="14"/>
    <m/>
    <m/>
    <m/>
    <m/>
  </r>
  <r>
    <x v="10"/>
    <s v="GRABEE3313PK"/>
    <s v="GRABE313PK"/>
    <x v="2"/>
    <s v="GRABEE3313"/>
    <s v="102-2132-BLK"/>
    <s v="PK"/>
    <m/>
    <n v="17268"/>
    <n v="73000"/>
    <n v="73000"/>
    <n v="20"/>
    <s v="2013-09-14"/>
    <n v="20"/>
    <n v="1460000"/>
    <s v="2013-09-25"/>
    <n v="19"/>
    <m/>
    <n v="1387000"/>
    <s v="2013-10-05"/>
    <n v="1"/>
    <n v="73000"/>
    <n v="5"/>
    <n v="5"/>
    <n v="5.3"/>
    <n v="5.3"/>
    <n v="1"/>
    <n v="18"/>
    <m/>
    <m/>
    <m/>
    <m/>
  </r>
  <r>
    <x v="10"/>
    <s v="GRACMD3029BL"/>
    <s v="GRACM029BL"/>
    <x v="0"/>
    <s v="GRACMD3029"/>
    <s v="102-2132-BLK"/>
    <s v="BL"/>
    <m/>
    <n v="19394"/>
    <n v="69000"/>
    <n v="48300"/>
    <n v="80"/>
    <s v="2012-08-27"/>
    <n v="62"/>
    <n v="4278000"/>
    <s v="2012-08-31"/>
    <n v="27"/>
    <m/>
    <n v="1863000"/>
    <s v="2012-10-11"/>
    <n v="24"/>
    <n v="1656000"/>
    <n v="38.700000000000003"/>
    <n v="38.700000000000003"/>
    <n v="88.9"/>
    <n v="88.9"/>
    <n v="35"/>
    <n v="3"/>
    <m/>
    <m/>
    <m/>
    <m/>
  </r>
  <r>
    <x v="10"/>
    <s v="GRACMD3029RE"/>
    <s v="GRACM029RE"/>
    <x v="0"/>
    <s v="GRACMD3029"/>
    <s v="102-2132-BLK"/>
    <s v="RE"/>
    <m/>
    <n v="19394"/>
    <n v="69000"/>
    <n v="48300"/>
    <n v="80"/>
    <s v="2012-08-27"/>
    <n v="62"/>
    <n v="4278000"/>
    <s v="2012-08-31"/>
    <n v="31"/>
    <m/>
    <n v="2139000"/>
    <s v="2012-10-23"/>
    <n v="28"/>
    <n v="1932000"/>
    <n v="45.2"/>
    <n v="45.2"/>
    <n v="90.3"/>
    <n v="90.3"/>
    <n v="31"/>
    <n v="3"/>
    <m/>
    <m/>
    <m/>
    <m/>
  </r>
  <r>
    <x v="10"/>
    <s v="GRACMD3029YE"/>
    <s v="GRACM029YE"/>
    <x v="0"/>
    <s v="GRACMD3029"/>
    <s v="102-5167-BLK"/>
    <s v="YE"/>
    <m/>
    <n v="19394"/>
    <n v="69000"/>
    <n v="48300"/>
    <n v="80"/>
    <s v="2012-08-27"/>
    <n v="62"/>
    <n v="4278000"/>
    <s v="2012-08-31"/>
    <n v="20"/>
    <m/>
    <n v="1380000"/>
    <s v="2012-11-02"/>
    <n v="17"/>
    <n v="1166100"/>
    <n v="27.4"/>
    <n v="27.3"/>
    <n v="85"/>
    <n v="84.5"/>
    <n v="42"/>
    <n v="3"/>
    <m/>
    <m/>
    <m/>
    <m/>
  </r>
  <r>
    <x v="10"/>
    <s v="GRACTD3001GR"/>
    <s v="GRACT001GR"/>
    <x v="0"/>
    <s v="GRACTD3001"/>
    <s v="102-5113-CHA"/>
    <s v="GR"/>
    <m/>
    <n v="16887"/>
    <n v="69000"/>
    <n v="48300"/>
    <n v="100"/>
    <s v="2012-10-05"/>
    <n v="100"/>
    <n v="6900000"/>
    <s v="2012-10-10"/>
    <n v="46"/>
    <m/>
    <n v="3174000"/>
    <s v="2012-10-12"/>
    <n v="43"/>
    <n v="2960100"/>
    <n v="43"/>
    <n v="42.9"/>
    <n v="93.5"/>
    <n v="93.3"/>
    <n v="54"/>
    <n v="3"/>
    <m/>
    <m/>
    <m/>
    <m/>
  </r>
  <r>
    <x v="10"/>
    <s v="GRACTD3001NY"/>
    <s v="GRACT001NY"/>
    <x v="0"/>
    <s v="GRACTD3001"/>
    <s v="102-5170-BLK"/>
    <s v="NY"/>
    <m/>
    <n v="16887"/>
    <n v="69000"/>
    <n v="48300"/>
    <n v="150"/>
    <s v="2012-10-05"/>
    <n v="150"/>
    <n v="10350000"/>
    <s v="2012-10-10"/>
    <n v="91"/>
    <m/>
    <n v="6279000"/>
    <s v="2012-10-12"/>
    <n v="88"/>
    <n v="6072000"/>
    <n v="58.7"/>
    <n v="58.7"/>
    <n v="96.7"/>
    <n v="96.7"/>
    <n v="59"/>
    <n v="3"/>
    <m/>
    <m/>
    <m/>
    <m/>
  </r>
  <r>
    <x v="10"/>
    <s v="GRACTD3002BG"/>
    <s v="GRACT002BG"/>
    <x v="0"/>
    <s v="GRACTD3002"/>
    <s v="102-5170-BLK"/>
    <s v="BG"/>
    <m/>
    <n v="18294"/>
    <n v="75000"/>
    <n v="52500"/>
    <n v="100"/>
    <s v="2012-10-05"/>
    <n v="100"/>
    <n v="7500000"/>
    <s v="2012-10-10"/>
    <n v="80"/>
    <m/>
    <n v="6000000"/>
    <s v="2012-10-12"/>
    <n v="80"/>
    <n v="5962500"/>
    <n v="80"/>
    <n v="79.5"/>
    <n v="100"/>
    <n v="99.4"/>
    <n v="20"/>
    <m/>
    <m/>
    <m/>
    <m/>
    <m/>
  </r>
  <r>
    <x v="10"/>
    <s v="GRACTD3002OR"/>
    <s v="GRACT002OR"/>
    <x v="0"/>
    <s v="GRACTD3002"/>
    <s v="102-5342-BLK"/>
    <s v="OR"/>
    <m/>
    <n v="18294"/>
    <n v="75000"/>
    <n v="52500"/>
    <n v="100"/>
    <s v="2012-10-05"/>
    <n v="100"/>
    <n v="7500000"/>
    <s v="2012-10-10"/>
    <n v="58"/>
    <m/>
    <n v="4350000"/>
    <s v="2012-10-12"/>
    <n v="54"/>
    <n v="4050000"/>
    <n v="54"/>
    <n v="54"/>
    <n v="93.1"/>
    <n v="93.1"/>
    <n v="42"/>
    <n v="4"/>
    <m/>
    <m/>
    <m/>
    <m/>
  </r>
  <r>
    <x v="10"/>
    <s v="GRACTD3003BG"/>
    <s v="GRACT003BG"/>
    <x v="0"/>
    <s v="GRACTD3003"/>
    <s v="102-5902-TAN"/>
    <s v="BG"/>
    <m/>
    <n v="19394"/>
    <n v="69000"/>
    <n v="48300"/>
    <n v="200"/>
    <s v="2012-08-27"/>
    <n v="200"/>
    <n v="13800000"/>
    <s v="2012-08-31"/>
    <n v="111"/>
    <n v="1"/>
    <n v="7659000"/>
    <s v="2012-09-21"/>
    <n v="108"/>
    <n v="7383000"/>
    <n v="54"/>
    <n v="53.5"/>
    <n v="97.3"/>
    <n v="96.4"/>
    <n v="88"/>
    <n v="3"/>
    <m/>
    <m/>
    <m/>
    <m/>
  </r>
  <r>
    <x v="10"/>
    <s v="GRACTD3003BK"/>
    <s v="GRACT003BK"/>
    <x v="0"/>
    <s v="GRACTD3003"/>
    <s v="102-5250-KHA"/>
    <s v="BK"/>
    <m/>
    <n v="19394"/>
    <n v="69000"/>
    <n v="48300"/>
    <n v="250"/>
    <s v="2012-08-27"/>
    <n v="250"/>
    <n v="17250000"/>
    <s v="2012-08-31"/>
    <n v="135"/>
    <n v="2"/>
    <n v="9315000"/>
    <s v="2012-09-28"/>
    <n v="133"/>
    <n v="9128700"/>
    <n v="53.2"/>
    <n v="52.9"/>
    <n v="98.5"/>
    <n v="98"/>
    <n v="113"/>
    <n v="2"/>
    <m/>
    <m/>
    <m/>
    <m/>
  </r>
  <r>
    <x v="10"/>
    <s v="GRACTD3003KH"/>
    <s v="GRACT003KH"/>
    <x v="0"/>
    <s v="GRACTD3003"/>
    <s v="102-5250-KHA"/>
    <s v="KH"/>
    <m/>
    <n v="19394"/>
    <n v="69000"/>
    <n v="48300"/>
    <n v="200"/>
    <s v="2012-08-27"/>
    <n v="199"/>
    <n v="13731000"/>
    <s v="2012-08-31"/>
    <n v="139"/>
    <m/>
    <n v="9591000"/>
    <s v="2012-09-21"/>
    <n v="136"/>
    <n v="9263250"/>
    <n v="68.3"/>
    <n v="67.5"/>
    <n v="97.8"/>
    <n v="96.6"/>
    <n v="60"/>
    <n v="3"/>
    <m/>
    <m/>
    <m/>
    <m/>
  </r>
  <r>
    <x v="10"/>
    <s v="GRACTD3004BG"/>
    <s v="GRACT004BG"/>
    <x v="0"/>
    <s v="GRACTD3004"/>
    <s v="101-4283-NVY"/>
    <s v="BG"/>
    <m/>
    <n v="19394"/>
    <n v="69000"/>
    <n v="48300"/>
    <n v="200"/>
    <s v="2012-08-27"/>
    <n v="200"/>
    <n v="13800000"/>
    <s v="2012-08-31"/>
    <n v="32"/>
    <m/>
    <n v="2208000"/>
    <s v="2012-09-29"/>
    <n v="29"/>
    <n v="2001000"/>
    <n v="14.5"/>
    <n v="14.5"/>
    <n v="90.6"/>
    <n v="90.6"/>
    <n v="168"/>
    <n v="3"/>
    <m/>
    <m/>
    <m/>
    <m/>
  </r>
  <r>
    <x v="10"/>
    <s v="GRACTD3004GY"/>
    <s v="GRACT004GY"/>
    <x v="0"/>
    <s v="GRACTD3004"/>
    <s v="101-2153-NVY"/>
    <s v="GY"/>
    <m/>
    <n v="19394"/>
    <n v="69000"/>
    <n v="48300"/>
    <n v="200"/>
    <s v="2012-08-27"/>
    <n v="200"/>
    <n v="13800000"/>
    <s v="2012-08-31"/>
    <n v="47"/>
    <n v="3"/>
    <n v="3243000"/>
    <s v="2012-09-22"/>
    <n v="44"/>
    <n v="3015300"/>
    <n v="22"/>
    <n v="21.9"/>
    <n v="93.6"/>
    <n v="93"/>
    <n v="150"/>
    <n v="3"/>
    <m/>
    <m/>
    <m/>
    <m/>
  </r>
  <r>
    <x v="10"/>
    <s v="GRACTE0201BG"/>
    <s v="GRACT201BG"/>
    <x v="1"/>
    <s v="GRACTE0201"/>
    <s v="101-2152-PIN"/>
    <s v="BG"/>
    <m/>
    <n v="13428"/>
    <n v="69000"/>
    <n v="69000"/>
    <n v="100"/>
    <s v="2013-04-24"/>
    <n v="100"/>
    <n v="6900000"/>
    <s v="2013-04-25"/>
    <n v="96"/>
    <n v="1"/>
    <n v="6624000"/>
    <s v="2013-04-28"/>
    <n v="56"/>
    <n v="3864000"/>
    <n v="56"/>
    <n v="56"/>
    <n v="58.3"/>
    <n v="58.3"/>
    <n v="3"/>
    <n v="40"/>
    <m/>
    <m/>
    <m/>
    <m/>
  </r>
  <r>
    <x v="10"/>
    <s v="GRACTE0201NY"/>
    <s v="GRACT201NY"/>
    <x v="1"/>
    <s v="GRACTE0201"/>
    <s v="101-2155-GRY"/>
    <s v="NY"/>
    <m/>
    <n v="13428"/>
    <n v="69000"/>
    <n v="69000"/>
    <n v="120"/>
    <s v="2013-04-24"/>
    <n v="120"/>
    <n v="8280000"/>
    <s v="2013-04-25"/>
    <n v="116"/>
    <n v="1"/>
    <n v="8004000"/>
    <s v="2013-04-27"/>
    <n v="61"/>
    <n v="4209000"/>
    <n v="50.8"/>
    <n v="50.8"/>
    <n v="52.6"/>
    <n v="52.6"/>
    <n v="3"/>
    <n v="55"/>
    <m/>
    <m/>
    <m/>
    <m/>
  </r>
  <r>
    <x v="10"/>
    <s v="GRAEBD3018IV"/>
    <s v="GRAEB018IV"/>
    <x v="0"/>
    <s v="GRAEBD3018"/>
    <s v="101-5152-NVY"/>
    <s v="IV"/>
    <m/>
    <n v="36589"/>
    <n v="155000"/>
    <n v="108500"/>
    <n v="400"/>
    <s v="2012-10-05"/>
    <n v="400"/>
    <n v="62000000"/>
    <s v="2012-10-10"/>
    <n v="200"/>
    <n v="-11"/>
    <n v="31000000"/>
    <s v="2012-10-12"/>
    <n v="106"/>
    <n v="16368000"/>
    <n v="26.5"/>
    <n v="26.4"/>
    <n v="53"/>
    <n v="52.8"/>
    <n v="211"/>
    <n v="94"/>
    <n v="1"/>
    <n v="1"/>
    <n v="108500"/>
    <n v="0.3"/>
  </r>
  <r>
    <x v="10"/>
    <s v="GRAEBD3031BG"/>
    <s v="GRAEB031BG"/>
    <x v="0"/>
    <s v="GRAEBD3031"/>
    <s v="101-4918-BRO"/>
    <s v="BG"/>
    <m/>
    <n v="18294"/>
    <n v="75000"/>
    <n v="52500"/>
    <n v="200"/>
    <s v="2012-10-05"/>
    <n v="200"/>
    <n v="15000000"/>
    <s v="2012-10-10"/>
    <n v="165"/>
    <n v="-2"/>
    <n v="12375000"/>
    <s v="2012-10-11"/>
    <n v="132"/>
    <n v="9810000"/>
    <n v="66"/>
    <n v="65.400000000000006"/>
    <n v="80"/>
    <n v="79.3"/>
    <n v="37"/>
    <n v="33"/>
    <m/>
    <m/>
    <m/>
    <m/>
  </r>
  <r>
    <x v="10"/>
    <s v="GRAEBD3031BK"/>
    <s v="GRAEB031BK"/>
    <x v="0"/>
    <s v="GRAEBD3031"/>
    <s v="101-0551-OLI"/>
    <s v="BK"/>
    <m/>
    <n v="18294"/>
    <n v="75000"/>
    <n v="52500"/>
    <n v="200"/>
    <s v="2012-10-05"/>
    <n v="199"/>
    <n v="14925000"/>
    <s v="2012-10-10"/>
    <n v="146"/>
    <n v="1"/>
    <n v="10950000"/>
    <s v="2012-10-16"/>
    <n v="114"/>
    <n v="8452500"/>
    <n v="57.3"/>
    <n v="56.6"/>
    <n v="78.099999999999994"/>
    <n v="77.2"/>
    <n v="52"/>
    <n v="32"/>
    <m/>
    <m/>
    <m/>
    <m/>
  </r>
  <r>
    <x v="10"/>
    <s v="GRAEBD3032BG"/>
    <s v="GRAEB032BG"/>
    <x v="0"/>
    <s v="GRAEBD3032"/>
    <s v="101-2758-BRO"/>
    <s v="BG"/>
    <m/>
    <n v="18294"/>
    <n v="75000"/>
    <n v="52500"/>
    <n v="300"/>
    <s v="2012-10-05"/>
    <n v="300"/>
    <n v="22500000"/>
    <s v="2012-10-10"/>
    <n v="223"/>
    <n v="-1"/>
    <n v="16725000"/>
    <s v="2012-10-11"/>
    <n v="131"/>
    <n v="9540000"/>
    <n v="43.7"/>
    <n v="42.4"/>
    <n v="58.7"/>
    <n v="57"/>
    <n v="78"/>
    <n v="92"/>
    <n v="2"/>
    <n v="2"/>
    <n v="105000"/>
    <n v="0.7"/>
  </r>
  <r>
    <x v="10"/>
    <s v="GRAEBD3032IV"/>
    <s v="GRAEB032IV"/>
    <x v="0"/>
    <s v="GRAEBD3032"/>
    <s v="101-3049-BLU"/>
    <s v="IV"/>
    <m/>
    <n v="18294"/>
    <n v="75000"/>
    <n v="52500"/>
    <n v="600"/>
    <s v="2012-10-05"/>
    <n v="599"/>
    <n v="44925000"/>
    <s v="2012-10-10"/>
    <n v="245"/>
    <m/>
    <n v="18375000"/>
    <s v="2012-10-11"/>
    <n v="150"/>
    <n v="10882500"/>
    <n v="25"/>
    <n v="24.2"/>
    <n v="61.2"/>
    <n v="59.2"/>
    <n v="354"/>
    <n v="95"/>
    <n v="1"/>
    <n v="1"/>
    <n v="52500"/>
    <n v="0.2"/>
  </r>
  <r>
    <x v="10"/>
    <s v="GRAEBD3034NY"/>
    <s v="GRAEB034NY"/>
    <x v="0"/>
    <s v="GRAEBD3034"/>
    <s v="101-4405-MAR"/>
    <s v="NY"/>
    <m/>
    <n v="27676"/>
    <n v="115000"/>
    <n v="80500"/>
    <n v="400"/>
    <s v="2012-10-05"/>
    <n v="398"/>
    <n v="45770000"/>
    <s v="2012-10-10"/>
    <n v="187"/>
    <n v="-10"/>
    <n v="21505000"/>
    <s v="2012-10-12"/>
    <n v="96"/>
    <n v="10821500"/>
    <n v="24.1"/>
    <n v="23.6"/>
    <n v="51.3"/>
    <n v="50.3"/>
    <n v="221"/>
    <n v="91"/>
    <n v="1"/>
    <n v="1"/>
    <n v="80500"/>
    <n v="0.3"/>
  </r>
  <r>
    <x v="10"/>
    <s v="GRAEBD3038BK"/>
    <s v="GRAEB038BK"/>
    <x v="0"/>
    <s v="GRAEBD3038"/>
    <s v="101-4281-KHA"/>
    <s v="BK"/>
    <m/>
    <n v="10236"/>
    <n v="39000"/>
    <n v="27300"/>
    <n v="250"/>
    <s v="2012-08-27"/>
    <n v="250"/>
    <n v="9750000"/>
    <s v="2012-08-31"/>
    <n v="145"/>
    <m/>
    <n v="5655000"/>
    <s v="2012-10-13"/>
    <n v="100"/>
    <n v="3771300"/>
    <n v="40"/>
    <n v="38.700000000000003"/>
    <n v="69"/>
    <n v="66.7"/>
    <n v="105"/>
    <n v="45"/>
    <n v="1"/>
    <n v="1"/>
    <n v="27300"/>
    <n v="0.4"/>
  </r>
  <r>
    <x v="10"/>
    <s v="GRAEBD3038IV"/>
    <s v="GRAEB038IV"/>
    <x v="0"/>
    <s v="GRAEBD3038"/>
    <s v="SC111Z 035/NV"/>
    <s v="IV"/>
    <m/>
    <n v="10236"/>
    <n v="39000"/>
    <n v="27300"/>
    <n v="150"/>
    <s v="2012-08-27"/>
    <n v="150"/>
    <n v="5850000"/>
    <s v="2012-08-31"/>
    <n v="145"/>
    <m/>
    <n v="5655000"/>
    <s v="2012-10-12"/>
    <n v="111"/>
    <n v="4200300"/>
    <n v="74"/>
    <n v="71.8"/>
    <n v="76.599999999999994"/>
    <n v="74.3"/>
    <n v="5"/>
    <n v="34"/>
    <m/>
    <m/>
    <m/>
    <m/>
  </r>
  <r>
    <x v="10"/>
    <s v="GRAEBD3038KH"/>
    <s v="GRAEB038KH"/>
    <x v="0"/>
    <s v="GRAEBD3038"/>
    <s v="SC111Z 035/NV"/>
    <s v="KH"/>
    <m/>
    <n v="10236"/>
    <n v="39000"/>
    <n v="27300"/>
    <n v="90"/>
    <s v="2012-08-27"/>
    <n v="90"/>
    <n v="3510000"/>
    <s v="2012-08-31"/>
    <n v="73"/>
    <m/>
    <n v="2847000"/>
    <s v="2012-10-15"/>
    <n v="58"/>
    <n v="2250300"/>
    <n v="64.400000000000006"/>
    <n v="64.099999999999994"/>
    <n v="79.5"/>
    <n v="79"/>
    <n v="17"/>
    <n v="15"/>
    <m/>
    <m/>
    <m/>
    <m/>
  </r>
  <r>
    <x v="10"/>
    <s v="GRAEBE5311GR"/>
    <s v="GRAEB311GR"/>
    <x v="3"/>
    <s v="GRAEBE5311"/>
    <s v="SC111Z 035/NV"/>
    <s v="GR"/>
    <m/>
    <n v="17248"/>
    <n v="73000"/>
    <n v="73000"/>
    <n v="300"/>
    <s v="2013-10-02"/>
    <n v="298"/>
    <n v="21754000"/>
    <s v="2013-10-04"/>
    <n v="298"/>
    <m/>
    <n v="21754000"/>
    <s v="2013-10-05"/>
    <n v="75"/>
    <n v="5475000"/>
    <n v="25.2"/>
    <n v="25.2"/>
    <n v="25.2"/>
    <n v="25.2"/>
    <m/>
    <n v="223"/>
    <n v="4"/>
    <n v="4"/>
    <n v="292000"/>
    <n v="1.3"/>
  </r>
  <r>
    <x v="10"/>
    <s v="GRAEBE5311NY"/>
    <s v="GRAEB311NY"/>
    <x v="3"/>
    <s v="GRAEBE5311"/>
    <s v="SC113Z015/BK"/>
    <s v="NY"/>
    <m/>
    <n v="17248"/>
    <n v="73000"/>
    <n v="73000"/>
    <n v="300"/>
    <s v="2013-10-02"/>
    <n v="298"/>
    <n v="21754000"/>
    <s v="2013-10-04"/>
    <n v="298"/>
    <m/>
    <n v="21754000"/>
    <s v="2013-10-06"/>
    <n v="199"/>
    <n v="14517000"/>
    <n v="66.8"/>
    <n v="66.7"/>
    <n v="66.8"/>
    <n v="66.7"/>
    <m/>
    <n v="99"/>
    <n v="10"/>
    <n v="10"/>
    <n v="730000"/>
    <n v="3.4"/>
  </r>
  <r>
    <x v="10"/>
    <s v="GRAERE5303BG"/>
    <s v="GRAER303BG"/>
    <x v="3"/>
    <s v="GRAERE5303"/>
    <s v="SC113Z015/BK"/>
    <s v="BG"/>
    <m/>
    <n v="14622"/>
    <n v="73000"/>
    <n v="73000"/>
    <n v="200"/>
    <s v="2013-08-28"/>
    <n v="200"/>
    <n v="14600000"/>
    <s v="2013-10-08"/>
    <n v="185"/>
    <m/>
    <n v="13505000"/>
    <s v="2013-10-28"/>
    <n v="3"/>
    <n v="219000"/>
    <n v="1.5"/>
    <n v="1.5"/>
    <n v="1.6"/>
    <n v="1.6"/>
    <n v="15"/>
    <n v="182"/>
    <m/>
    <m/>
    <m/>
    <m/>
  </r>
  <r>
    <x v="10"/>
    <s v="GRAERE5303KH"/>
    <s v="GRAER303KH"/>
    <x v="3"/>
    <s v="GRAERE5303"/>
    <s v="SC113Z015/BK"/>
    <s v="KH"/>
    <m/>
    <n v="14622"/>
    <n v="73000"/>
    <n v="73000"/>
    <n v="200"/>
    <s v="2013-08-28"/>
    <n v="200"/>
    <n v="14600000"/>
    <s v="2013-10-08"/>
    <n v="188"/>
    <m/>
    <n v="13724000"/>
    <s v="2013-10-13"/>
    <n v="7"/>
    <n v="511000"/>
    <n v="3.5"/>
    <n v="3.5"/>
    <n v="3.7"/>
    <n v="3.7"/>
    <n v="12"/>
    <n v="181"/>
    <m/>
    <m/>
    <m/>
    <m/>
  </r>
  <r>
    <x v="10"/>
    <s v="GRAFAD3010NY"/>
    <s v="GRAFA010NY"/>
    <x v="0"/>
    <s v="GRAFAD3010"/>
    <s v="QW202Z033/BL"/>
    <s v="NY"/>
    <m/>
    <n v="19394"/>
    <n v="69000"/>
    <n v="48300"/>
    <n v="150"/>
    <s v="2012-08-27"/>
    <n v="131"/>
    <n v="9039000"/>
    <s v="2012-08-31"/>
    <n v="57"/>
    <m/>
    <n v="3933000"/>
    <s v="2012-09-28"/>
    <n v="54"/>
    <n v="3684600"/>
    <n v="41.2"/>
    <n v="40.799999999999997"/>
    <n v="94.7"/>
    <n v="93.7"/>
    <n v="74"/>
    <n v="3"/>
    <m/>
    <m/>
    <m/>
    <m/>
  </r>
  <r>
    <x v="10"/>
    <s v="GRAFAD3011BG"/>
    <s v="GRAFA011BG"/>
    <x v="0"/>
    <s v="GRAFAD3011"/>
    <s v="QW202Z033/BL"/>
    <s v="BG"/>
    <m/>
    <n v="19702"/>
    <n v="83000"/>
    <n v="58100"/>
    <n v="100"/>
    <s v="2012-10-05"/>
    <n v="100"/>
    <n v="8300000"/>
    <s v="2012-10-10"/>
    <n v="39"/>
    <n v="-1"/>
    <n v="3237000"/>
    <s v="2012-10-12"/>
    <n v="38"/>
    <n v="3129100"/>
    <n v="38"/>
    <n v="37.700000000000003"/>
    <n v="97.4"/>
    <n v="96.7"/>
    <n v="62"/>
    <n v="1"/>
    <n v="1"/>
    <n v="1"/>
    <n v="58100"/>
    <n v="1"/>
  </r>
  <r>
    <x v="10"/>
    <s v="GRAFAD3012BK"/>
    <s v="GRAFA012BK"/>
    <x v="0"/>
    <s v="GRAFAD3012"/>
    <s v="TW404015/BK"/>
    <s v="BK"/>
    <m/>
    <n v="18294"/>
    <n v="75000"/>
    <n v="52500"/>
    <n v="100"/>
    <s v="2012-10-05"/>
    <n v="100"/>
    <n v="7500000"/>
    <s v="2012-10-10"/>
    <n v="57"/>
    <m/>
    <n v="4275000"/>
    <s v="2012-10-13"/>
    <n v="52"/>
    <n v="3900000"/>
    <n v="52"/>
    <n v="52"/>
    <n v="91.2"/>
    <n v="91.2"/>
    <n v="43"/>
    <n v="5"/>
    <m/>
    <m/>
    <m/>
    <m/>
  </r>
  <r>
    <x v="10"/>
    <s v="GRAFAD3012BW"/>
    <s v="GRAFA012BW"/>
    <x v="0"/>
    <s v="GRAFAD3012"/>
    <s v="TW404015/BK"/>
    <s v="BW"/>
    <m/>
    <n v="18294"/>
    <n v="75000"/>
    <n v="52500"/>
    <n v="100"/>
    <s v="2012-10-05"/>
    <n v="100"/>
    <n v="7500000"/>
    <s v="2012-10-10"/>
    <n v="52"/>
    <m/>
    <n v="3900000"/>
    <s v="2012-10-25"/>
    <n v="49"/>
    <n v="3675000"/>
    <n v="49"/>
    <n v="49"/>
    <n v="94.2"/>
    <n v="94.2"/>
    <n v="48"/>
    <n v="3"/>
    <m/>
    <m/>
    <m/>
    <m/>
  </r>
  <r>
    <x v="10"/>
    <s v="GRAFAD3019BG"/>
    <s v="GRAFA019BG"/>
    <x v="0"/>
    <s v="GRAFAD3019"/>
    <s v="TW404015/BK"/>
    <s v="BG"/>
    <m/>
    <n v="17777"/>
    <n v="65000"/>
    <n v="45500"/>
    <n v="100"/>
    <s v="2012-08-27"/>
    <n v="100"/>
    <n v="6500000"/>
    <s v="2012-08-31"/>
    <n v="64"/>
    <m/>
    <n v="4160000"/>
    <s v="2012-10-13"/>
    <n v="61"/>
    <n v="3965000"/>
    <n v="61"/>
    <n v="61"/>
    <n v="95.3"/>
    <n v="95.3"/>
    <n v="36"/>
    <n v="3"/>
    <m/>
    <m/>
    <m/>
    <m/>
  </r>
  <r>
    <x v="10"/>
    <s v="GRAFAD3020GD"/>
    <s v="GRAFA020GD"/>
    <x v="0"/>
    <s v="GRAFAD3020"/>
    <s v="SW201Z 092/B"/>
    <s v="GD"/>
    <m/>
    <n v="42020"/>
    <n v="155000"/>
    <n v="108500"/>
    <n v="50"/>
    <s v="2012-08-27"/>
    <n v="49"/>
    <n v="7595000"/>
    <s v="2012-08-31"/>
    <n v="39"/>
    <m/>
    <n v="6045000"/>
    <s v="2012-10-14"/>
    <n v="3"/>
    <n v="465000"/>
    <n v="6.1"/>
    <n v="6.1"/>
    <n v="7.7"/>
    <n v="7.7"/>
    <n v="10"/>
    <n v="36"/>
    <m/>
    <m/>
    <m/>
    <m/>
  </r>
  <r>
    <x v="10"/>
    <s v="GRAFAD3021BK"/>
    <s v="GRAFA021BK"/>
    <x v="0"/>
    <s v="GRAFAD3021"/>
    <s v="SW201Z 092/B"/>
    <s v="BK"/>
    <m/>
    <n v="42020"/>
    <n v="155000"/>
    <n v="108500"/>
    <n v="50"/>
    <s v="2012-08-27"/>
    <n v="49"/>
    <n v="7595000"/>
    <s v="2012-08-31"/>
    <n v="38"/>
    <m/>
    <n v="5890000"/>
    <s v="2012-10-29"/>
    <n v="2"/>
    <n v="310000"/>
    <n v="4.0999999999999996"/>
    <n v="4.0999999999999996"/>
    <n v="5.3"/>
    <n v="5.3"/>
    <n v="11"/>
    <n v="36"/>
    <m/>
    <m/>
    <m/>
    <m/>
  </r>
  <r>
    <x v="10"/>
    <s v="GRAFAD3023BK"/>
    <s v="GRAFA023BK"/>
    <x v="0"/>
    <s v="GRAFAD3023"/>
    <s v="SW202Z 071/PK"/>
    <s v="BK"/>
    <m/>
    <n v="23165"/>
    <n v="83000"/>
    <n v="58100"/>
    <n v="100"/>
    <s v="2012-08-27"/>
    <n v="82"/>
    <n v="6806000"/>
    <s v="2012-08-31"/>
    <n v="50"/>
    <m/>
    <n v="4150000"/>
    <s v="2012-09-22"/>
    <n v="47"/>
    <n v="3876100"/>
    <n v="57.3"/>
    <n v="57"/>
    <n v="94"/>
    <n v="93.4"/>
    <n v="32"/>
    <n v="3"/>
    <m/>
    <m/>
    <m/>
    <m/>
  </r>
  <r>
    <x v="10"/>
    <s v="GRAFAD3023KH"/>
    <s v="GRAFA023KH"/>
    <x v="0"/>
    <s v="GRAFAD3023"/>
    <s v="SW202Z 071/PK"/>
    <s v="KH"/>
    <m/>
    <n v="23165"/>
    <n v="83000"/>
    <n v="58100"/>
    <n v="100"/>
    <s v="2012-08-27"/>
    <n v="82"/>
    <n v="6806000"/>
    <s v="2012-08-31"/>
    <n v="49"/>
    <m/>
    <n v="4067000"/>
    <s v="2012-09-22"/>
    <n v="46"/>
    <n v="3793100"/>
    <n v="56.1"/>
    <n v="55.7"/>
    <n v="93.9"/>
    <n v="93.3"/>
    <n v="33"/>
    <n v="3"/>
    <m/>
    <m/>
    <m/>
    <m/>
  </r>
  <r>
    <x v="10"/>
    <s v="GRAFAD3028GY"/>
    <s v="GRAFA028GY"/>
    <x v="0"/>
    <s v="GRAFAD3028"/>
    <s v="SW202Z 071/PK"/>
    <s v="GY"/>
    <m/>
    <n v="24862"/>
    <n v="99000"/>
    <n v="69300"/>
    <n v="100"/>
    <s v="2012-10-05"/>
    <n v="100"/>
    <n v="9900000"/>
    <s v="2012-10-10"/>
    <n v="12"/>
    <m/>
    <n v="1188000"/>
    <s v="2012-10-12"/>
    <n v="12"/>
    <n v="1113750"/>
    <n v="12"/>
    <n v="11.3"/>
    <n v="100"/>
    <n v="93.8"/>
    <n v="88"/>
    <m/>
    <m/>
    <m/>
    <m/>
    <m/>
  </r>
  <r>
    <x v="10"/>
    <s v="GRAFAD3028PP"/>
    <s v="GRAFA028PP"/>
    <x v="0"/>
    <s v="GRAFAD3028"/>
    <s v="QW002Z033/BL"/>
    <s v="PP"/>
    <m/>
    <n v="24862"/>
    <n v="99000"/>
    <n v="69300"/>
    <n v="91"/>
    <s v="2012-10-05"/>
    <n v="91"/>
    <n v="9009000"/>
    <s v="2012-10-10"/>
    <n v="11"/>
    <m/>
    <n v="1089000"/>
    <s v="2012-10-11"/>
    <n v="11"/>
    <n v="1079100"/>
    <n v="12.1"/>
    <n v="12"/>
    <n v="100"/>
    <n v="99.1"/>
    <n v="80"/>
    <m/>
    <m/>
    <m/>
    <m/>
    <m/>
  </r>
  <r>
    <x v="10"/>
    <s v="GRAFAD3030ZZ"/>
    <s v="GRAFA030ZZ"/>
    <x v="0"/>
    <s v="GRAFAD3030"/>
    <s v="QW002Z033/BL"/>
    <s v="ZZ"/>
    <m/>
    <n v="22516"/>
    <n v="93000"/>
    <n v="65100"/>
    <n v="80"/>
    <s v="2012-10-05"/>
    <n v="80"/>
    <n v="7440000"/>
    <s v="2012-10-10"/>
    <n v="20"/>
    <m/>
    <n v="1860000"/>
    <s v="2012-10-21"/>
    <n v="20"/>
    <n v="1850700"/>
    <n v="25"/>
    <n v="24.9"/>
    <n v="100"/>
    <n v="99.5"/>
    <n v="60"/>
    <m/>
    <m/>
    <m/>
    <m/>
    <m/>
  </r>
  <r>
    <x v="10"/>
    <s v="GRAFAD3035BG"/>
    <s v="GRAFA035BG"/>
    <x v="0"/>
    <s v="GRAFAD3035"/>
    <s v="QW002Z033/BL"/>
    <s v="BG"/>
    <m/>
    <n v="18294"/>
    <n v="75000"/>
    <n v="52500"/>
    <n v="54"/>
    <s v="2012-10-05"/>
    <n v="54"/>
    <n v="4050000"/>
    <s v="2012-10-10"/>
    <n v="12"/>
    <m/>
    <n v="900000"/>
    <s v="2012-10-22"/>
    <n v="12"/>
    <n v="900000"/>
    <n v="22.2"/>
    <n v="22.2"/>
    <n v="100"/>
    <n v="100"/>
    <n v="42"/>
    <m/>
    <m/>
    <m/>
    <m/>
    <m/>
  </r>
  <r>
    <x v="10"/>
    <s v="GRAFAE0205NA"/>
    <s v="GRAFA205NA"/>
    <x v="1"/>
    <s v="GRAFAE0205"/>
    <s v="QA012N035/NV"/>
    <s v="NA"/>
    <m/>
    <n v="21994"/>
    <n v="85000"/>
    <n v="85000"/>
    <n v="80"/>
    <s v="2013-04-24"/>
    <n v="78"/>
    <n v="6630000"/>
    <s v="2013-04-25"/>
    <n v="77"/>
    <m/>
    <n v="6545000"/>
    <s v="2013-04-27"/>
    <n v="64"/>
    <n v="5440000"/>
    <n v="82.1"/>
    <n v="82.1"/>
    <n v="83.1"/>
    <n v="83.1"/>
    <n v="1"/>
    <n v="13"/>
    <m/>
    <m/>
    <m/>
    <m/>
  </r>
  <r>
    <x v="10"/>
    <s v="GRAFAE0206NA"/>
    <s v="GRAFA206NA"/>
    <x v="1"/>
    <s v="GRAFAE0206"/>
    <s v="QA012N035/NV"/>
    <s v="NA"/>
    <m/>
    <n v="32050"/>
    <n v="125000"/>
    <n v="125000"/>
    <n v="80"/>
    <s v="2013-04-24"/>
    <n v="80"/>
    <n v="10000000"/>
    <s v="2013-04-25"/>
    <n v="78"/>
    <m/>
    <n v="9750000"/>
    <s v="2013-04-26"/>
    <n v="25"/>
    <n v="3125000"/>
    <n v="31.3"/>
    <n v="31.3"/>
    <n v="32.1"/>
    <n v="32.1"/>
    <n v="2"/>
    <n v="53"/>
    <m/>
    <m/>
    <m/>
    <m/>
  </r>
  <r>
    <x v="10"/>
    <s v="GRAFAE5305BG"/>
    <s v="GRAFA305BG"/>
    <x v="3"/>
    <s v="GRAFAE5305"/>
    <s v="QA014Z065/BE"/>
    <s v="BG"/>
    <m/>
    <n v="13499"/>
    <n v="65000"/>
    <n v="65000"/>
    <n v="150"/>
    <s v="2013-08-28"/>
    <n v="150"/>
    <n v="9750000"/>
    <s v="2013-09-03"/>
    <n v="150"/>
    <m/>
    <n v="9750000"/>
    <s v="2013-09-04"/>
    <n v="47"/>
    <n v="3055000"/>
    <n v="31.3"/>
    <n v="31.3"/>
    <n v="31.3"/>
    <n v="31.3"/>
    <m/>
    <n v="103"/>
    <n v="1"/>
    <n v="1"/>
    <n v="65000"/>
    <n v="0.7"/>
  </r>
  <r>
    <x v="10"/>
    <s v="GRAFAE5305BK"/>
    <s v="GRAFA305BK"/>
    <x v="3"/>
    <s v="GRAFAE5305"/>
    <s v="QA014Z065/BE"/>
    <s v="BK"/>
    <m/>
    <n v="13499"/>
    <n v="65000"/>
    <n v="65000"/>
    <n v="150"/>
    <s v="2013-08-28"/>
    <n v="150"/>
    <n v="9750000"/>
    <s v="2013-09-03"/>
    <n v="149"/>
    <n v="1"/>
    <n v="9685000"/>
    <s v="2013-09-07"/>
    <n v="67"/>
    <n v="4355000"/>
    <n v="44.7"/>
    <n v="44.7"/>
    <n v="45"/>
    <n v="45"/>
    <m/>
    <n v="82"/>
    <n v="1"/>
    <n v="1"/>
    <n v="65000"/>
    <n v="0.7"/>
  </r>
  <r>
    <x v="10"/>
    <s v="GRAFAE5307BK"/>
    <s v="GRAFA307BK"/>
    <x v="3"/>
    <s v="GRAFAE5307"/>
    <s v="QA132Z015/BK"/>
    <s v="BK"/>
    <m/>
    <n v="23460"/>
    <n v="99000"/>
    <n v="99000"/>
    <n v="50"/>
    <s v="2013-09-14"/>
    <n v="50"/>
    <n v="4950000"/>
    <s v="2013-09-25"/>
    <n v="50"/>
    <m/>
    <n v="4950000"/>
    <s v="2013-09-27"/>
    <n v="14"/>
    <n v="1386000"/>
    <n v="28"/>
    <n v="28"/>
    <n v="28"/>
    <n v="28"/>
    <m/>
    <n v="36"/>
    <m/>
    <m/>
    <m/>
    <m/>
  </r>
  <r>
    <x v="10"/>
    <s v="GRAFAE5307RE"/>
    <s v="GRAFA307RE"/>
    <x v="3"/>
    <s v="GRAFAE5307"/>
    <s v="QA132Z015/BK"/>
    <s v="RE"/>
    <m/>
    <n v="23460"/>
    <n v="99000"/>
    <n v="99000"/>
    <n v="50"/>
    <s v="2013-09-14"/>
    <n v="50"/>
    <n v="4950000"/>
    <s v="2013-09-25"/>
    <n v="48"/>
    <m/>
    <n v="4752000"/>
    <s v="2013-11-09"/>
    <n v="2"/>
    <n v="198000"/>
    <n v="4"/>
    <n v="4"/>
    <n v="4.2"/>
    <n v="4.2"/>
    <n v="2"/>
    <n v="46"/>
    <m/>
    <m/>
    <m/>
    <m/>
  </r>
  <r>
    <x v="10"/>
    <s v="GRAFED3022BK"/>
    <s v="GRAFE022BK"/>
    <x v="0"/>
    <s v="GRAFED3022"/>
    <s v="QA132Z015/BK"/>
    <s v="BK"/>
    <m/>
    <n v="23165"/>
    <n v="83000"/>
    <n v="58100"/>
    <n v="150"/>
    <s v="2012-08-27"/>
    <n v="132"/>
    <n v="10956000"/>
    <s v="2012-08-31"/>
    <n v="98"/>
    <m/>
    <n v="8134000"/>
    <s v="2012-09-22"/>
    <n v="95"/>
    <n v="7814450"/>
    <n v="72"/>
    <n v="71.3"/>
    <n v="96.9"/>
    <n v="96.1"/>
    <n v="34"/>
    <n v="3"/>
    <m/>
    <m/>
    <m/>
    <m/>
  </r>
  <r>
    <x v="10"/>
    <s v="GRAFED3022PK"/>
    <s v="GRAFE022PK"/>
    <x v="0"/>
    <s v="GRAFED3022"/>
    <s v="QA141ZKR055/BR"/>
    <s v="PK"/>
    <m/>
    <n v="23165"/>
    <n v="83000"/>
    <n v="58100"/>
    <n v="100"/>
    <s v="2012-08-27"/>
    <n v="82"/>
    <n v="6806000"/>
    <s v="2012-08-31"/>
    <n v="34"/>
    <m/>
    <n v="2822000"/>
    <s v="2012-09-23"/>
    <n v="31"/>
    <n v="2548100"/>
    <n v="37.799999999999997"/>
    <n v="37.4"/>
    <n v="91.2"/>
    <n v="90.3"/>
    <n v="48"/>
    <n v="3"/>
    <m/>
    <m/>
    <m/>
    <m/>
  </r>
  <r>
    <x v="10"/>
    <s v="GRAFED3024BK"/>
    <s v="GRAFE024BK"/>
    <x v="0"/>
    <s v="GRAFED3024"/>
    <s v="QA141ZKR055/BR"/>
    <s v="BK"/>
    <m/>
    <n v="25858"/>
    <n v="93000"/>
    <n v="65100"/>
    <n v="150"/>
    <s v="2012-08-27"/>
    <n v="150"/>
    <n v="13950000"/>
    <s v="2012-08-31"/>
    <n v="44"/>
    <n v="-3"/>
    <n v="4092000"/>
    <s v="2012-09-21"/>
    <n v="41"/>
    <n v="3813000"/>
    <n v="27.3"/>
    <n v="27.3"/>
    <n v="93.2"/>
    <n v="93.2"/>
    <n v="109"/>
    <n v="3"/>
    <m/>
    <m/>
    <m/>
    <m/>
  </r>
  <r>
    <x v="10"/>
    <s v="GRAFED3024BW"/>
    <s v="GRAFE024BW"/>
    <x v="0"/>
    <s v="GRAFED3024"/>
    <s v="RC009Z/NV"/>
    <s v="BW"/>
    <m/>
    <n v="25858"/>
    <n v="93000"/>
    <n v="65100"/>
    <n v="150"/>
    <s v="2012-08-27"/>
    <n v="150"/>
    <n v="13950000"/>
    <s v="2012-08-31"/>
    <n v="30"/>
    <n v="3"/>
    <n v="2790000"/>
    <s v="2012-09-24"/>
    <n v="27"/>
    <n v="2501700"/>
    <n v="18"/>
    <n v="17.899999999999999"/>
    <n v="90"/>
    <n v="89.7"/>
    <n v="117"/>
    <n v="3"/>
    <m/>
    <m/>
    <m/>
    <m/>
  </r>
  <r>
    <x v="10"/>
    <s v="GRAFED3025RE"/>
    <s v="GRAFE025RE"/>
    <x v="0"/>
    <s v="GRAFED3025"/>
    <s v="RC009Z/NV"/>
    <s v="RE"/>
    <m/>
    <n v="20171"/>
    <n v="83000"/>
    <n v="58100"/>
    <n v="100"/>
    <s v="2012-10-05"/>
    <n v="100"/>
    <n v="8300000"/>
    <s v="2012-10-10"/>
    <n v="36"/>
    <m/>
    <n v="2988000"/>
    <s v="2012-10-14"/>
    <n v="32"/>
    <n v="2647700"/>
    <n v="32"/>
    <n v="31.9"/>
    <n v="88.9"/>
    <n v="88.6"/>
    <n v="64"/>
    <n v="4"/>
    <m/>
    <m/>
    <m/>
    <m/>
  </r>
  <r>
    <x v="10"/>
    <s v="GRAFED3026RE"/>
    <s v="GRAFE026RE"/>
    <x v="0"/>
    <s v="GRAFED3026"/>
    <s v="QC201Z081/IV"/>
    <s v="RE"/>
    <m/>
    <n v="24242"/>
    <n v="89000"/>
    <n v="62300"/>
    <n v="100"/>
    <s v="2012-08-27"/>
    <n v="100"/>
    <n v="8900000"/>
    <s v="2012-08-31"/>
    <n v="19"/>
    <m/>
    <n v="1691000"/>
    <s v="2012-09-22"/>
    <n v="19"/>
    <n v="1691000"/>
    <n v="19"/>
    <n v="19"/>
    <n v="100"/>
    <n v="100"/>
    <n v="81"/>
    <m/>
    <m/>
    <m/>
    <m/>
    <m/>
  </r>
  <r>
    <x v="10"/>
    <s v="GRAFED3027BK"/>
    <s v="GRAFE027BK"/>
    <x v="0"/>
    <s v="GRAFED3027"/>
    <s v="QW110N015/BK"/>
    <s v="BK"/>
    <m/>
    <n v="24242"/>
    <n v="89000"/>
    <n v="62300"/>
    <n v="150"/>
    <s v="2012-08-27"/>
    <n v="150"/>
    <n v="13350000"/>
    <s v="2012-08-31"/>
    <n v="9"/>
    <m/>
    <n v="801000"/>
    <s v="2012-09-21"/>
    <n v="9"/>
    <n v="801000"/>
    <n v="6"/>
    <n v="6"/>
    <n v="100"/>
    <n v="100"/>
    <n v="141"/>
    <m/>
    <m/>
    <m/>
    <m/>
    <m/>
  </r>
  <r>
    <x v="10"/>
    <s v="GRAFED3027PP"/>
    <s v="GRAFE027PP"/>
    <x v="0"/>
    <s v="GRAFED3027"/>
    <s v="QW110N015/BK"/>
    <s v="PP"/>
    <m/>
    <n v="24242"/>
    <n v="89000"/>
    <n v="62300"/>
    <n v="150"/>
    <s v="2012-08-27"/>
    <n v="150"/>
    <n v="13350000"/>
    <s v="2012-08-31"/>
    <n v="8"/>
    <m/>
    <n v="712000"/>
    <s v="2012-10-19"/>
    <n v="8"/>
    <n v="685300"/>
    <n v="5.3"/>
    <n v="5.0999999999999996"/>
    <n v="100"/>
    <n v="96.3"/>
    <n v="142"/>
    <m/>
    <m/>
    <m/>
    <m/>
    <m/>
  </r>
  <r>
    <x v="10"/>
    <s v="GRAFED3039BK"/>
    <s v="GRAFE039BK"/>
    <x v="0"/>
    <s v="GRAFED3039"/>
    <s v="QW201N065/BE"/>
    <s v="BK"/>
    <m/>
    <n v="25858"/>
    <n v="93000"/>
    <n v="65100"/>
    <n v="100"/>
    <s v="2012-08-27"/>
    <n v="82"/>
    <n v="7626000"/>
    <s v="2012-08-31"/>
    <n v="17"/>
    <m/>
    <n v="1581000"/>
    <s v="2012-09-22"/>
    <n v="17"/>
    <n v="1581000"/>
    <n v="20.7"/>
    <n v="20.7"/>
    <n v="100"/>
    <n v="100"/>
    <n v="65"/>
    <m/>
    <m/>
    <m/>
    <m/>
    <m/>
  </r>
  <r>
    <x v="10"/>
    <s v="GRAFED3039GY"/>
    <s v="GRAFE039GY"/>
    <x v="0"/>
    <s v="GRAFED3039"/>
    <s v="QW201N065/BE"/>
    <s v="GY"/>
    <m/>
    <n v="25858"/>
    <n v="93000"/>
    <n v="65100"/>
    <n v="100"/>
    <s v="2012-08-27"/>
    <n v="82"/>
    <n v="7626000"/>
    <s v="2012-08-31"/>
    <n v="21"/>
    <m/>
    <n v="1953000"/>
    <s v="2012-09-26"/>
    <n v="21"/>
    <n v="1953000"/>
    <n v="25.6"/>
    <n v="25.6"/>
    <n v="100"/>
    <n v="100"/>
    <n v="61"/>
    <m/>
    <m/>
    <m/>
    <m/>
    <m/>
  </r>
  <r>
    <x v="10"/>
    <s v="GRAFED3040GY"/>
    <s v="GRAFE040GY"/>
    <x v="0"/>
    <s v="GRAFED3040"/>
    <s v="QW203Z035/NV"/>
    <s v="GY"/>
    <m/>
    <n v="22516"/>
    <n v="93000"/>
    <n v="65100"/>
    <n v="100"/>
    <s v="2012-10-05"/>
    <n v="100"/>
    <n v="9300000"/>
    <s v="2012-10-10"/>
    <n v="58"/>
    <m/>
    <n v="5394000"/>
    <s v="2012-10-12"/>
    <n v="55"/>
    <n v="5087100"/>
    <n v="55"/>
    <n v="54.7"/>
    <n v="94.8"/>
    <n v="94.3"/>
    <n v="42"/>
    <n v="3"/>
    <m/>
    <m/>
    <m/>
    <m/>
  </r>
  <r>
    <x v="10"/>
    <s v="GRAFED3041PK"/>
    <s v="GRAFE041PK"/>
    <x v="0"/>
    <s v="GRAFED3041"/>
    <s v="TW405015/BK"/>
    <s v="PK"/>
    <m/>
    <n v="21010"/>
    <n v="75000"/>
    <n v="52500"/>
    <n v="100"/>
    <s v="2012-08-27"/>
    <n v="98"/>
    <n v="7350000"/>
    <s v="2012-08-31"/>
    <n v="60"/>
    <m/>
    <n v="4500000"/>
    <s v="2012-09-21"/>
    <n v="57"/>
    <n v="4252500"/>
    <n v="58.2"/>
    <n v="57.9"/>
    <n v="95"/>
    <n v="94.5"/>
    <n v="38"/>
    <n v="3"/>
    <m/>
    <m/>
    <m/>
    <m/>
  </r>
  <r>
    <x v="10"/>
    <s v="GRAFEE3309BK"/>
    <s v="GRAFE309BK"/>
    <x v="2"/>
    <s v="GRAFEE3309"/>
    <s v="TW405015/BK"/>
    <s v="BK"/>
    <m/>
    <n v="20364"/>
    <n v="85000"/>
    <n v="85000"/>
    <n v="200"/>
    <s v="2013-09-14"/>
    <n v="200"/>
    <n v="17000000"/>
    <s v="2013-09-25"/>
    <n v="200"/>
    <n v="-1"/>
    <n v="17000000"/>
    <s v="2013-09-28"/>
    <n v="36"/>
    <n v="3060000"/>
    <n v="18"/>
    <n v="18"/>
    <n v="18"/>
    <n v="18"/>
    <n v="1"/>
    <n v="164"/>
    <m/>
    <m/>
    <m/>
    <m/>
  </r>
  <r>
    <x v="10"/>
    <s v="GRAFEE3309BU"/>
    <s v="GRAFE309BU"/>
    <x v="2"/>
    <s v="GRAFEE3309"/>
    <s v="TW405015/BK"/>
    <s v="BU"/>
    <m/>
    <n v="20364"/>
    <n v="85000"/>
    <n v="85000"/>
    <n v="150"/>
    <s v="2013-09-14"/>
    <n v="150"/>
    <n v="12750000"/>
    <s v="2013-09-25"/>
    <n v="150"/>
    <m/>
    <n v="12750000"/>
    <s v="2013-09-28"/>
    <n v="30"/>
    <n v="2550000"/>
    <n v="20"/>
    <n v="20"/>
    <n v="20"/>
    <n v="20"/>
    <m/>
    <n v="120"/>
    <m/>
    <m/>
    <m/>
    <m/>
  </r>
  <r>
    <x v="10"/>
    <s v="GRAFEE3310GY"/>
    <s v="GRAFE310GY"/>
    <x v="2"/>
    <s v="GRAFEE3310"/>
    <s v="SW112F 048/GN"/>
    <s v="GY"/>
    <m/>
    <n v="20364"/>
    <n v="85000"/>
    <n v="85000"/>
    <n v="200"/>
    <s v="2013-09-14"/>
    <n v="200"/>
    <n v="17000000"/>
    <s v="2013-09-25"/>
    <n v="200"/>
    <m/>
    <n v="17000000"/>
    <s v="2013-09-26"/>
    <n v="83"/>
    <n v="7055000"/>
    <n v="41.5"/>
    <n v="41.5"/>
    <n v="41.5"/>
    <n v="41.5"/>
    <m/>
    <n v="117"/>
    <n v="6"/>
    <n v="6"/>
    <n v="510000"/>
    <n v="3"/>
  </r>
  <r>
    <x v="10"/>
    <s v="GRAHUD3005BK"/>
    <s v="GRAHU005BK"/>
    <x v="0"/>
    <s v="GRAHUD3005"/>
    <s v="SW112F 048/GN"/>
    <s v="BK"/>
    <m/>
    <n v="15480"/>
    <n v="65000"/>
    <n v="45500"/>
    <n v="250"/>
    <s v="2012-10-05"/>
    <n v="250"/>
    <n v="16250000"/>
    <s v="2012-10-10"/>
    <n v="217"/>
    <m/>
    <n v="14105000"/>
    <s v="2012-10-16"/>
    <n v="213"/>
    <n v="13770250"/>
    <n v="85.2"/>
    <n v="84.7"/>
    <n v="98.2"/>
    <n v="97.6"/>
    <n v="33"/>
    <n v="4"/>
    <m/>
    <m/>
    <m/>
    <m/>
  </r>
  <r>
    <x v="10"/>
    <s v="GRAHUD3005BL"/>
    <s v="GRAHU005BL"/>
    <x v="0"/>
    <s v="GRAHUD3005"/>
    <s v="SC108Z 045/KHOL"/>
    <s v="BL"/>
    <m/>
    <n v="15480"/>
    <n v="65000"/>
    <n v="45500"/>
    <n v="200"/>
    <s v="2012-10-05"/>
    <n v="200"/>
    <n v="13000000"/>
    <s v="2012-10-10"/>
    <n v="115"/>
    <m/>
    <n v="7475000"/>
    <s v="2012-10-11"/>
    <n v="112"/>
    <n v="7234500"/>
    <n v="56"/>
    <n v="55.7"/>
    <n v="97.4"/>
    <n v="96.8"/>
    <n v="85"/>
    <n v="3"/>
    <m/>
    <m/>
    <m/>
    <m/>
  </r>
  <r>
    <x v="10"/>
    <s v="GRAHUD3005OR"/>
    <s v="GRAHU005OR"/>
    <x v="0"/>
    <s v="GRAHUD3005"/>
    <s v="SC108Z 045/KHOL"/>
    <s v="OR"/>
    <m/>
    <n v="15480"/>
    <n v="65000"/>
    <n v="45500"/>
    <n v="250"/>
    <s v="2012-10-05"/>
    <n v="250"/>
    <n v="16250000"/>
    <s v="2012-10-10"/>
    <n v="122"/>
    <m/>
    <n v="7930000"/>
    <s v="2012-10-13"/>
    <n v="118"/>
    <n v="7650500"/>
    <n v="47.2"/>
    <n v="47.1"/>
    <n v="96.7"/>
    <n v="96.5"/>
    <n v="128"/>
    <n v="4"/>
    <n v="1"/>
    <n v="1"/>
    <n v="45500"/>
    <n v="0.4"/>
  </r>
  <r>
    <x v="10"/>
    <s v="GRAHUD3005YE"/>
    <s v="GRAHU005YE"/>
    <x v="0"/>
    <s v="GRAHUD3005"/>
    <s v="QC002Z035/NV"/>
    <s v="YE"/>
    <m/>
    <n v="15480"/>
    <n v="65000"/>
    <n v="45500"/>
    <n v="200"/>
    <s v="2012-10-05"/>
    <n v="200"/>
    <n v="13000000"/>
    <s v="2012-10-10"/>
    <n v="79"/>
    <n v="1"/>
    <n v="5135000"/>
    <s v="2012-10-12"/>
    <n v="76"/>
    <n v="4920500"/>
    <n v="38"/>
    <n v="37.9"/>
    <n v="96.2"/>
    <n v="95.8"/>
    <n v="120"/>
    <n v="3"/>
    <m/>
    <m/>
    <m/>
    <m/>
  </r>
  <r>
    <x v="10"/>
    <s v="GRAHUD3006IV"/>
    <s v="GRAHU006IV"/>
    <x v="0"/>
    <s v="GRAHUD3006"/>
    <s v="QC007Z065/BE"/>
    <s v="IV"/>
    <m/>
    <n v="21010"/>
    <n v="75000"/>
    <n v="52500"/>
    <n v="100"/>
    <s v="2012-08-27"/>
    <n v="100"/>
    <n v="7500000"/>
    <s v="2012-08-31"/>
    <n v="46"/>
    <n v="-3"/>
    <n v="3450000"/>
    <s v="2012-09-23"/>
    <n v="43"/>
    <n v="3202500"/>
    <n v="43"/>
    <n v="42.7"/>
    <n v="93.5"/>
    <n v="92.8"/>
    <n v="57"/>
    <n v="3"/>
    <n v="1"/>
    <n v="1"/>
    <n v="52500"/>
    <n v="1"/>
  </r>
  <r>
    <x v="10"/>
    <s v="GRAHUD3006ZZ"/>
    <s v="GRAHU006ZZ"/>
    <x v="0"/>
    <s v="GRAHUD3006"/>
    <s v="QC011F015/BK"/>
    <s v="ZZ"/>
    <m/>
    <n v="21010"/>
    <n v="75000"/>
    <n v="52500"/>
    <n v="100"/>
    <s v="2012-08-27"/>
    <n v="100"/>
    <n v="7500000"/>
    <s v="2012-08-31"/>
    <n v="39"/>
    <n v="3"/>
    <n v="2925000"/>
    <s v="2012-09-25"/>
    <n v="39"/>
    <n v="2925000"/>
    <n v="39"/>
    <n v="39"/>
    <n v="100"/>
    <n v="100"/>
    <n v="58"/>
    <m/>
    <m/>
    <m/>
    <m/>
    <m/>
  </r>
  <r>
    <x v="10"/>
    <s v="GRAHUD3007BK"/>
    <s v="GRAHU007BK"/>
    <x v="0"/>
    <s v="GRAHUD3007"/>
    <s v="QC011F015/BK"/>
    <s v="BK"/>
    <m/>
    <n v="18294"/>
    <n v="75000"/>
    <n v="52500"/>
    <n v="100"/>
    <s v="2012-10-05"/>
    <n v="100"/>
    <n v="7500000"/>
    <s v="2012-10-10"/>
    <n v="50"/>
    <m/>
    <n v="3750000"/>
    <s v="2012-10-12"/>
    <n v="47"/>
    <n v="3446250"/>
    <n v="47"/>
    <n v="46"/>
    <n v="94"/>
    <n v="91.9"/>
    <n v="50"/>
    <n v="3"/>
    <m/>
    <m/>
    <m/>
    <m/>
  </r>
  <r>
    <x v="10"/>
    <s v="GRAHUD3007OR"/>
    <s v="GRAHU007OR"/>
    <x v="0"/>
    <s v="GRAHUD3007"/>
    <s v="NC010Z065/BE"/>
    <s v="OR"/>
    <m/>
    <n v="18294"/>
    <n v="75000"/>
    <n v="52500"/>
    <n v="100"/>
    <s v="2012-10-05"/>
    <n v="100"/>
    <n v="7500000"/>
    <s v="2012-10-10"/>
    <n v="43"/>
    <n v="-1"/>
    <n v="3225000"/>
    <s v="2012-10-11"/>
    <n v="43"/>
    <n v="3202500"/>
    <n v="43"/>
    <n v="42.7"/>
    <n v="100"/>
    <n v="99.3"/>
    <n v="58"/>
    <m/>
    <m/>
    <m/>
    <m/>
    <m/>
  </r>
  <r>
    <x v="10"/>
    <s v="GRAHUD3008BG"/>
    <s v="GRAHU008BG"/>
    <x v="0"/>
    <s v="GRAHUD3008"/>
    <s v="NC202Z014/GD"/>
    <s v="BG"/>
    <m/>
    <n v="21010"/>
    <n v="75000"/>
    <n v="52500"/>
    <n v="100"/>
    <s v="2012-08-27"/>
    <n v="100"/>
    <n v="7500000"/>
    <s v="2012-08-31"/>
    <n v="70"/>
    <n v="1"/>
    <n v="5250000"/>
    <s v="2012-09-21"/>
    <n v="70"/>
    <n v="5190000"/>
    <n v="70"/>
    <n v="69.2"/>
    <n v="100"/>
    <n v="98.9"/>
    <n v="29"/>
    <m/>
    <m/>
    <m/>
    <m/>
    <m/>
  </r>
  <r>
    <x v="10"/>
    <s v="GRAHUD3008BK"/>
    <s v="GRAHU008BK"/>
    <x v="0"/>
    <s v="GRAHUD3008"/>
    <s v="NC203Z015/BK"/>
    <s v="BK"/>
    <m/>
    <n v="21010"/>
    <n v="75000"/>
    <n v="52500"/>
    <n v="150"/>
    <s v="2012-08-27"/>
    <n v="150"/>
    <n v="11250000"/>
    <s v="2012-08-31"/>
    <n v="70"/>
    <n v="1"/>
    <n v="5250000"/>
    <s v="2012-09-21"/>
    <n v="67"/>
    <n v="5017500"/>
    <n v="44.7"/>
    <n v="44.6"/>
    <n v="95.7"/>
    <n v="95.6"/>
    <n v="79"/>
    <n v="3"/>
    <m/>
    <m/>
    <m/>
    <m/>
  </r>
  <r>
    <x v="10"/>
    <s v="GRAHUD3008KH"/>
    <s v="GRAHU008KH"/>
    <x v="0"/>
    <s v="GRAHUD3008"/>
    <s v="QH133Z015/BK"/>
    <s v="KH"/>
    <m/>
    <n v="21010"/>
    <n v="75000"/>
    <n v="52500"/>
    <n v="150"/>
    <s v="2012-08-27"/>
    <n v="150"/>
    <n v="11250000"/>
    <s v="2012-08-31"/>
    <n v="102"/>
    <m/>
    <n v="7650000"/>
    <s v="2012-09-27"/>
    <n v="99"/>
    <n v="7380000"/>
    <n v="66"/>
    <n v="65.599999999999994"/>
    <n v="97.1"/>
    <n v="96.5"/>
    <n v="48"/>
    <n v="3"/>
    <m/>
    <m/>
    <m/>
    <m/>
  </r>
  <r>
    <x v="10"/>
    <s v="GRAHUD3009BK"/>
    <s v="GRAHU009BK"/>
    <x v="0"/>
    <s v="GRAHUD3009"/>
    <s v="QH133Z015/BK"/>
    <s v="BK"/>
    <m/>
    <n v="23165"/>
    <n v="83000"/>
    <n v="58100"/>
    <n v="150"/>
    <s v="2012-08-27"/>
    <n v="150"/>
    <n v="12450000"/>
    <s v="2012-08-31"/>
    <n v="63"/>
    <m/>
    <n v="5229000"/>
    <s v="2012-09-22"/>
    <n v="60"/>
    <n v="4946800"/>
    <n v="40"/>
    <n v="39.700000000000003"/>
    <n v="95.2"/>
    <n v="94.6"/>
    <n v="87"/>
    <n v="3"/>
    <m/>
    <m/>
    <m/>
    <m/>
  </r>
  <r>
    <x v="10"/>
    <s v="GRAHUD3009KH"/>
    <s v="GRAHU009KH"/>
    <x v="0"/>
    <s v="GRAHUD3009"/>
    <s v="QH192N025/GY"/>
    <s v="KH"/>
    <m/>
    <n v="23165"/>
    <n v="83000"/>
    <n v="58100"/>
    <n v="150"/>
    <s v="2012-08-27"/>
    <n v="149"/>
    <n v="12367000"/>
    <s v="2012-08-31"/>
    <n v="63"/>
    <n v="-3"/>
    <n v="5229000"/>
    <s v="2012-09-22"/>
    <n v="58"/>
    <n v="4755900"/>
    <n v="38.9"/>
    <n v="38.5"/>
    <n v="92.1"/>
    <n v="91"/>
    <n v="89"/>
    <n v="5"/>
    <m/>
    <m/>
    <m/>
    <m/>
  </r>
  <r>
    <x v="10"/>
    <s v="GRAMID3013BG"/>
    <s v="GRAMI013BG"/>
    <x v="0"/>
    <s v="GRAMID3013"/>
    <s v="QH192N025/GY"/>
    <s v="BG"/>
    <m/>
    <n v="19394"/>
    <n v="69000"/>
    <n v="48300"/>
    <n v="150"/>
    <s v="2012-08-27"/>
    <n v="132"/>
    <n v="9108000"/>
    <s v="2012-08-31"/>
    <n v="104"/>
    <m/>
    <n v="7176000"/>
    <s v="2012-09-22"/>
    <n v="99"/>
    <n v="6831000"/>
    <n v="75"/>
    <n v="75"/>
    <n v="95.2"/>
    <n v="95.2"/>
    <n v="28"/>
    <n v="5"/>
    <m/>
    <m/>
    <m/>
    <m/>
  </r>
  <r>
    <x v="10"/>
    <s v="GRAMID3013BK"/>
    <s v="GRAMI013BK"/>
    <x v="0"/>
    <s v="GRAMID3013"/>
    <s v="QW016Z091/A"/>
    <s v="BK"/>
    <m/>
    <n v="19394"/>
    <n v="69000"/>
    <n v="48300"/>
    <n v="200"/>
    <s v="2012-08-27"/>
    <n v="182"/>
    <n v="12558000"/>
    <s v="2012-08-31"/>
    <n v="168"/>
    <n v="1"/>
    <n v="11592000"/>
    <s v="2012-09-22"/>
    <n v="163"/>
    <n v="11247000"/>
    <n v="89.6"/>
    <n v="89.6"/>
    <n v="97"/>
    <n v="97"/>
    <n v="13"/>
    <n v="5"/>
    <m/>
    <m/>
    <m/>
    <m/>
  </r>
  <r>
    <x v="10"/>
    <s v="GRAMID3013KH"/>
    <s v="GRAMI013KH"/>
    <x v="0"/>
    <s v="GRAMID3013"/>
    <s v="NW025Z064/L.BE"/>
    <s v="KH"/>
    <m/>
    <n v="19394"/>
    <n v="69000"/>
    <n v="48300"/>
    <n v="200"/>
    <s v="2012-08-27"/>
    <n v="182"/>
    <n v="12558000"/>
    <s v="2012-08-31"/>
    <n v="170"/>
    <n v="1"/>
    <n v="11730000"/>
    <s v="2012-09-22"/>
    <n v="165"/>
    <n v="11385000"/>
    <n v="90.7"/>
    <n v="90.7"/>
    <n v="97.1"/>
    <n v="97.1"/>
    <n v="11"/>
    <n v="5"/>
    <m/>
    <m/>
    <m/>
    <m/>
  </r>
  <r>
    <x v="10"/>
    <s v="GRAMID3014BK"/>
    <s v="GRAMI014BK"/>
    <x v="0"/>
    <s v="GRAMID3014"/>
    <s v="RC201Z/NAT"/>
    <s v="BK"/>
    <m/>
    <n v="21010"/>
    <n v="75000"/>
    <n v="52500"/>
    <n v="250"/>
    <s v="2012-08-27"/>
    <n v="231"/>
    <n v="17325000"/>
    <s v="2012-08-31"/>
    <n v="204"/>
    <n v="1"/>
    <n v="15300000"/>
    <s v="2012-09-22"/>
    <n v="199"/>
    <n v="14910000"/>
    <n v="86.1"/>
    <n v="86.1"/>
    <n v="97.5"/>
    <n v="97.5"/>
    <n v="26"/>
    <n v="5"/>
    <m/>
    <m/>
    <m/>
    <m/>
  </r>
  <r>
    <x v="10"/>
    <s v="GRAMID3014KH"/>
    <s v="GRAMI014KH"/>
    <x v="0"/>
    <s v="GRAMID3014"/>
    <s v="RC202Z/NAT"/>
    <s v="KH"/>
    <m/>
    <n v="21010"/>
    <n v="75000"/>
    <n v="52500"/>
    <n v="250"/>
    <s v="2012-08-27"/>
    <n v="231"/>
    <n v="17325000"/>
    <s v="2012-08-31"/>
    <n v="122"/>
    <n v="-1"/>
    <n v="9150000"/>
    <s v="2012-09-22"/>
    <n v="117"/>
    <n v="8752500"/>
    <n v="50.6"/>
    <n v="50.5"/>
    <n v="95.9"/>
    <n v="95.7"/>
    <n v="110"/>
    <n v="5"/>
    <m/>
    <m/>
    <m/>
    <m/>
  </r>
  <r>
    <x v="10"/>
    <s v="GRAMID3015BK"/>
    <s v="GRAMI015BK"/>
    <x v="0"/>
    <s v="GRAMID3015"/>
    <s v="SC131Z 065/BE"/>
    <s v="BK"/>
    <m/>
    <n v="19394"/>
    <n v="69000"/>
    <n v="48300"/>
    <n v="150"/>
    <s v="2012-08-27"/>
    <n v="132"/>
    <n v="9108000"/>
    <s v="2012-08-31"/>
    <n v="82"/>
    <m/>
    <n v="5658000"/>
    <s v="2012-09-22"/>
    <n v="77"/>
    <n v="5285400"/>
    <n v="58.3"/>
    <n v="58"/>
    <n v="93.9"/>
    <n v="93.4"/>
    <n v="50"/>
    <n v="5"/>
    <m/>
    <m/>
    <m/>
    <m/>
  </r>
  <r>
    <x v="10"/>
    <s v="GRAMID3015PP"/>
    <s v="GRAMI015PP"/>
    <x v="0"/>
    <s v="GRAMID3015"/>
    <s v="SC131Z 065/BE"/>
    <s v="PP"/>
    <m/>
    <n v="19394"/>
    <n v="69000"/>
    <n v="48300"/>
    <n v="150"/>
    <s v="2012-08-27"/>
    <n v="132"/>
    <n v="9108000"/>
    <s v="2012-08-31"/>
    <n v="41"/>
    <m/>
    <n v="2829000"/>
    <s v="2012-09-23"/>
    <n v="36"/>
    <n v="2477100"/>
    <n v="27.3"/>
    <n v="27.2"/>
    <n v="87.8"/>
    <n v="87.6"/>
    <n v="91"/>
    <n v="5"/>
    <m/>
    <m/>
    <m/>
    <m/>
  </r>
  <r>
    <x v="10"/>
    <s v="GRAMID3016BG"/>
    <s v="GRAMI016BG"/>
    <x v="0"/>
    <s v="GRAMID3016"/>
    <s v="SC140Z 015/BK"/>
    <s v="BG"/>
    <m/>
    <n v="17777"/>
    <n v="65000"/>
    <n v="45500"/>
    <n v="200"/>
    <s v="2012-08-27"/>
    <n v="200"/>
    <n v="13000000"/>
    <s v="2012-08-31"/>
    <n v="112"/>
    <m/>
    <n v="7280000"/>
    <s v="2012-09-22"/>
    <n v="107"/>
    <n v="6955000"/>
    <n v="53.5"/>
    <n v="53.5"/>
    <n v="95.5"/>
    <n v="95.5"/>
    <n v="88"/>
    <n v="5"/>
    <m/>
    <m/>
    <m/>
    <m/>
  </r>
  <r>
    <x v="10"/>
    <s v="GRAMID3016BK"/>
    <s v="GRAMI016BK"/>
    <x v="0"/>
    <s v="GRAMID3016"/>
    <s v="SC140Z 015/BK"/>
    <s v="BK"/>
    <m/>
    <n v="17777"/>
    <n v="65000"/>
    <n v="45500"/>
    <n v="250"/>
    <s v="2012-08-27"/>
    <n v="250"/>
    <n v="16250000"/>
    <s v="2012-08-31"/>
    <n v="90"/>
    <n v="-3"/>
    <n v="5850000"/>
    <s v="2012-09-22"/>
    <n v="85"/>
    <n v="5473000"/>
    <n v="34"/>
    <n v="33.700000000000003"/>
    <n v="94.4"/>
    <n v="93.6"/>
    <n v="163"/>
    <n v="5"/>
    <m/>
    <m/>
    <m/>
    <m/>
  </r>
  <r>
    <x v="10"/>
    <s v="GRAMID3016GY"/>
    <s v="GRAMI016GY"/>
    <x v="0"/>
    <s v="GRAMID3016"/>
    <s v="QH007Y015/BK"/>
    <s v="GY"/>
    <m/>
    <n v="17777"/>
    <n v="65000"/>
    <n v="45500"/>
    <n v="200"/>
    <s v="2012-08-27"/>
    <n v="200"/>
    <n v="13000000"/>
    <s v="2012-08-31"/>
    <n v="107"/>
    <m/>
    <n v="6955000"/>
    <s v="2012-09-22"/>
    <n v="101"/>
    <n v="6545500"/>
    <n v="50.5"/>
    <n v="50.4"/>
    <n v="94.4"/>
    <n v="94.1"/>
    <n v="93"/>
    <n v="6"/>
    <m/>
    <m/>
    <m/>
    <m/>
  </r>
  <r>
    <x v="10"/>
    <s v="GRAMID3017BW"/>
    <s v="GRAMI017BW"/>
    <x v="0"/>
    <s v="GRAMID3017"/>
    <s v="QH007Y015/BK"/>
    <s v="BW"/>
    <m/>
    <n v="21010"/>
    <n v="75000"/>
    <n v="52500"/>
    <n v="150"/>
    <s v="2012-08-27"/>
    <n v="150"/>
    <n v="11250000"/>
    <s v="2012-08-31"/>
    <n v="120"/>
    <m/>
    <n v="9000000"/>
    <s v="2012-09-22"/>
    <n v="115"/>
    <n v="8580000"/>
    <n v="76.7"/>
    <n v="76.3"/>
    <n v="95.8"/>
    <n v="95.3"/>
    <n v="30"/>
    <n v="5"/>
    <m/>
    <m/>
    <m/>
    <m/>
  </r>
  <r>
    <x v="10"/>
    <s v="GRAMID3036BK"/>
    <s v="GRAMI036BK"/>
    <x v="0"/>
    <s v="GRAMID3036"/>
    <s v="QH136Y015/BK"/>
    <s v="BK"/>
    <m/>
    <n v="16161"/>
    <n v="59000"/>
    <n v="41300"/>
    <n v="150"/>
    <s v="2012-08-27"/>
    <n v="132"/>
    <n v="7788000"/>
    <s v="2012-08-31"/>
    <n v="129"/>
    <n v="1"/>
    <n v="7611000"/>
    <s v="2012-09-21"/>
    <n v="129"/>
    <n v="7611000"/>
    <n v="97.7"/>
    <n v="97.7"/>
    <n v="100"/>
    <n v="100"/>
    <n v="2"/>
    <m/>
    <m/>
    <m/>
    <m/>
    <m/>
  </r>
  <r>
    <x v="10"/>
    <s v="GRAMID3036BW"/>
    <s v="GRAMI036BW"/>
    <x v="0"/>
    <s v="GRAMID3036"/>
    <s v="QH136Y015/BK"/>
    <s v="BW"/>
    <m/>
    <n v="16161"/>
    <n v="59000"/>
    <n v="41300"/>
    <n v="100"/>
    <s v="2012-08-27"/>
    <n v="82"/>
    <n v="4838000"/>
    <s v="2012-08-31"/>
    <n v="75"/>
    <m/>
    <n v="4425000"/>
    <s v="2012-09-21"/>
    <n v="70"/>
    <n v="4124100"/>
    <n v="85.4"/>
    <n v="85.2"/>
    <n v="93.3"/>
    <n v="93.2"/>
    <n v="7"/>
    <n v="5"/>
    <m/>
    <m/>
    <m/>
    <m/>
  </r>
  <r>
    <x v="10"/>
    <s v="GRAMID3036MT"/>
    <s v="GRAMI036MT"/>
    <x v="0"/>
    <s v="GRAMID3036"/>
    <s v="QH137F075/RD"/>
    <s v="MT"/>
    <m/>
    <n v="16161"/>
    <n v="59000"/>
    <n v="41300"/>
    <n v="100"/>
    <s v="2012-08-27"/>
    <n v="82"/>
    <n v="4838000"/>
    <s v="2012-08-31"/>
    <n v="47"/>
    <m/>
    <n v="2773000"/>
    <s v="2012-09-22"/>
    <n v="42"/>
    <n v="2478000"/>
    <n v="51.2"/>
    <n v="51.2"/>
    <n v="89.4"/>
    <n v="89.4"/>
    <n v="35"/>
    <n v="5"/>
    <m/>
    <m/>
    <m/>
    <m/>
  </r>
  <r>
    <x v="10"/>
    <s v="GRAMID3036NY"/>
    <s v="GRAMI036NY"/>
    <x v="0"/>
    <s v="GRAMID3036"/>
    <s v="QH161Y075/RD"/>
    <s v="NY"/>
    <m/>
    <n v="16161"/>
    <n v="59000"/>
    <n v="41300"/>
    <n v="100"/>
    <s v="2012-08-27"/>
    <n v="82"/>
    <n v="4838000"/>
    <s v="2012-08-31"/>
    <n v="79"/>
    <m/>
    <n v="4661000"/>
    <s v="2012-09-21"/>
    <n v="78"/>
    <n v="4602000"/>
    <n v="95.1"/>
    <n v="95.1"/>
    <n v="98.7"/>
    <n v="98.7"/>
    <n v="3"/>
    <n v="1"/>
    <m/>
    <m/>
    <m/>
    <m/>
  </r>
  <r>
    <x v="10"/>
    <s v="GRAMIE0202BG"/>
    <s v="GRAMI202BG"/>
    <x v="1"/>
    <s v="GRAMIE0202"/>
    <s v="QH165Y015/BK"/>
    <s v="BG"/>
    <m/>
    <n v="14558"/>
    <n v="63000"/>
    <n v="63000"/>
    <n v="200"/>
    <s v="2013-02-14"/>
    <n v="200"/>
    <n v="12600000"/>
    <s v="2013-02-01"/>
    <n v="199"/>
    <n v="-1"/>
    <n v="12537000"/>
    <s v="2013-02-23"/>
    <n v="150"/>
    <n v="9450000"/>
    <n v="75"/>
    <n v="75"/>
    <n v="75.400000000000006"/>
    <n v="75.400000000000006"/>
    <n v="2"/>
    <n v="49"/>
    <n v="1"/>
    <n v="1"/>
    <n v="63000"/>
    <n v="0.5"/>
  </r>
  <r>
    <x v="10"/>
    <s v="GRAMIE0202BK"/>
    <s v="GRAMI202BK"/>
    <x v="1"/>
    <s v="GRAMIE0202"/>
    <s v="QH165Y015/BK"/>
    <s v="BK"/>
    <m/>
    <n v="14558"/>
    <n v="63000"/>
    <n v="63000"/>
    <n v="380"/>
    <s v="2013-02-14"/>
    <n v="299"/>
    <n v="18837000"/>
    <s v="2013-02-01"/>
    <n v="297"/>
    <n v="-1"/>
    <n v="18711000"/>
    <s v="2013-02-21"/>
    <n v="278"/>
    <n v="17514000"/>
    <n v="93"/>
    <n v="93"/>
    <n v="93.6"/>
    <n v="93.6"/>
    <n v="3"/>
    <n v="19"/>
    <m/>
    <m/>
    <m/>
    <m/>
  </r>
  <r>
    <x v="10"/>
    <s v="GRAMIE0202GY"/>
    <s v="GRAMI202GY"/>
    <x v="1"/>
    <s v="GRAMIE0202"/>
    <s v="QH167Y015/BK"/>
    <s v="GY"/>
    <m/>
    <n v="14558"/>
    <n v="63000"/>
    <n v="63000"/>
    <n v="280"/>
    <s v="2013-02-14"/>
    <n v="200"/>
    <n v="12600000"/>
    <s v="2013-02-01"/>
    <n v="199"/>
    <n v="-1"/>
    <n v="12537000"/>
    <s v="2013-02-21"/>
    <n v="170"/>
    <n v="10710000"/>
    <n v="85"/>
    <n v="85"/>
    <n v="85.4"/>
    <n v="85.4"/>
    <n v="2"/>
    <n v="29"/>
    <m/>
    <m/>
    <m/>
    <m/>
  </r>
  <r>
    <x v="10"/>
    <s v="GRAMIE0203BG"/>
    <s v="GRAMI203BG"/>
    <x v="1"/>
    <s v="GRAMIE0203"/>
    <s v="QH167Y015/BK"/>
    <s v="BG"/>
    <m/>
    <n v="12329"/>
    <n v="55000"/>
    <n v="55000"/>
    <n v="200"/>
    <s v="2013-02-14"/>
    <n v="200"/>
    <n v="11000000"/>
    <s v="2013-02-01"/>
    <n v="197"/>
    <m/>
    <n v="10835000"/>
    <s v="2013-02-23"/>
    <n v="114"/>
    <n v="6264500"/>
    <n v="57"/>
    <n v="57"/>
    <n v="57.9"/>
    <n v="57.8"/>
    <n v="3"/>
    <n v="83"/>
    <m/>
    <m/>
    <m/>
    <m/>
  </r>
  <r>
    <x v="10"/>
    <s v="GRAMIE0203BK"/>
    <s v="GRAMI203BK"/>
    <x v="1"/>
    <s v="GRAMIE0203"/>
    <s v="QH175L025/GY"/>
    <s v="BK"/>
    <m/>
    <n v="12329"/>
    <n v="55000"/>
    <n v="55000"/>
    <n v="300"/>
    <s v="2013-02-14"/>
    <n v="300"/>
    <n v="16500000"/>
    <s v="2013-02-01"/>
    <n v="300"/>
    <n v="-2"/>
    <n v="16500000"/>
    <s v="2013-02-20"/>
    <n v="245"/>
    <n v="13475000"/>
    <n v="81.7"/>
    <n v="81.7"/>
    <n v="81.7"/>
    <n v="81.7"/>
    <n v="2"/>
    <n v="55"/>
    <m/>
    <m/>
    <m/>
    <m/>
  </r>
  <r>
    <x v="10"/>
    <s v="GRAMIE0204BK"/>
    <s v="GRAMI204BK"/>
    <x v="1"/>
    <s v="GRAMIE0204"/>
    <s v="TH405072/D.PK"/>
    <s v="BK"/>
    <m/>
    <n v="16609"/>
    <n v="69000"/>
    <n v="69000"/>
    <n v="80"/>
    <s v="2013-03-08"/>
    <n v="80"/>
    <n v="5520000"/>
    <s v="2013-03-19"/>
    <n v="79"/>
    <m/>
    <n v="5451000"/>
    <s v="2013-03-20"/>
    <n v="64"/>
    <n v="4416000"/>
    <n v="80"/>
    <n v="80"/>
    <n v="81"/>
    <n v="81"/>
    <n v="1"/>
    <n v="15"/>
    <m/>
    <m/>
    <m/>
    <m/>
  </r>
  <r>
    <x v="10"/>
    <s v="GRAMIE0204BW"/>
    <s v="GRAMI204BW"/>
    <x v="1"/>
    <s v="GRAMIE0204"/>
    <s v="SH168Y 015/BK"/>
    <s v="BW"/>
    <m/>
    <n v="16609"/>
    <n v="69000"/>
    <n v="69000"/>
    <n v="80"/>
    <s v="2013-03-08"/>
    <n v="77"/>
    <n v="5313000"/>
    <s v="2013-03-19"/>
    <n v="75"/>
    <m/>
    <n v="5175000"/>
    <s v="2013-03-20"/>
    <n v="63"/>
    <n v="4347000"/>
    <n v="81.8"/>
    <n v="81.8"/>
    <n v="84"/>
    <n v="84"/>
    <n v="2"/>
    <n v="12"/>
    <n v="1"/>
    <n v="1"/>
    <n v="69000"/>
    <n v="1.3"/>
  </r>
  <r>
    <x v="10"/>
    <s v="GRAMIE0207KH"/>
    <s v="GRAMI207KH"/>
    <x v="1"/>
    <s v="GRAMIE0207"/>
    <s v="SH168Y 015/BK"/>
    <s v="KH"/>
    <m/>
    <n v="13461"/>
    <n v="59000"/>
    <n v="59000"/>
    <n v="300"/>
    <s v="2013-03-14"/>
    <n v="299"/>
    <n v="17641000"/>
    <s v="2013-03-19"/>
    <n v="297"/>
    <n v="1"/>
    <n v="17523000"/>
    <s v="2013-03-21"/>
    <n v="184"/>
    <n v="10856000"/>
    <n v="61.5"/>
    <n v="61.5"/>
    <n v="62"/>
    <n v="62"/>
    <n v="1"/>
    <n v="113"/>
    <m/>
    <m/>
    <m/>
    <m/>
  </r>
  <r>
    <x v="10"/>
    <s v="GRAMIE5301NY"/>
    <s v="GRAMI301NY"/>
    <x v="3"/>
    <s v="GRAMIE5301"/>
    <s v="QU080Z015/BK"/>
    <s v="NY"/>
    <m/>
    <n v="15941"/>
    <n v="65000"/>
    <n v="65000"/>
    <n v="200"/>
    <s v="2013-09-14"/>
    <n v="200"/>
    <n v="13000000"/>
    <s v="2013-09-25"/>
    <n v="200"/>
    <m/>
    <n v="13000000"/>
    <s v="2013-09-26"/>
    <n v="84"/>
    <n v="5440500"/>
    <n v="42"/>
    <n v="41.9"/>
    <n v="42"/>
    <n v="41.9"/>
    <m/>
    <n v="116"/>
    <n v="2"/>
    <n v="2"/>
    <n v="110500"/>
    <n v="1"/>
  </r>
  <r>
    <x v="10"/>
    <s v="GRAMIE5301RE"/>
    <s v="GRAMI301RE"/>
    <x v="3"/>
    <s v="GRAMIE5301"/>
    <s v="QU080Z015/BK"/>
    <s v="RE"/>
    <m/>
    <n v="15941"/>
    <n v="65000"/>
    <n v="65000"/>
    <n v="200"/>
    <s v="2013-09-14"/>
    <n v="200"/>
    <n v="13000000"/>
    <s v="2013-09-25"/>
    <n v="200"/>
    <m/>
    <n v="13000000"/>
    <s v="2013-09-26"/>
    <n v="95"/>
    <n v="6175000"/>
    <n v="47.5"/>
    <n v="47.5"/>
    <n v="47.5"/>
    <n v="47.5"/>
    <m/>
    <n v="105"/>
    <n v="3"/>
    <n v="3"/>
    <n v="195000"/>
    <n v="1.5"/>
  </r>
  <r>
    <x v="10"/>
    <s v="GRAMIE3306BK"/>
    <s v="GRAMI306BK"/>
    <x v="2"/>
    <s v="GRAMIE3306"/>
    <s v="SH169Y 025/GY"/>
    <s v="BK"/>
    <m/>
    <n v="14622"/>
    <n v="73000"/>
    <n v="73000"/>
    <n v="300"/>
    <s v="2013-08-28"/>
    <n v="300"/>
    <n v="21900000"/>
    <s v="2013-08-30"/>
    <n v="247"/>
    <n v="-1"/>
    <n v="18031000"/>
    <s v="2013-08-31"/>
    <n v="49"/>
    <n v="3577000"/>
    <n v="16.3"/>
    <n v="16.3"/>
    <n v="19.8"/>
    <n v="19.8"/>
    <n v="54"/>
    <n v="198"/>
    <n v="3"/>
    <n v="3"/>
    <n v="219000"/>
    <n v="1"/>
  </r>
  <r>
    <x v="10"/>
    <s v="GRAMIE3306GY"/>
    <s v="GRAMI306GY"/>
    <x v="2"/>
    <s v="GRAMIE3306"/>
    <s v="QU080Z015/BK"/>
    <s v="GY"/>
    <m/>
    <n v="14622"/>
    <n v="73000"/>
    <n v="73000"/>
    <n v="300"/>
    <s v="2013-08-28"/>
    <n v="300"/>
    <n v="21900000"/>
    <s v="2013-08-30"/>
    <n v="278"/>
    <m/>
    <n v="20294000"/>
    <s v="2013-08-31"/>
    <n v="87"/>
    <n v="6351000"/>
    <n v="29"/>
    <n v="29"/>
    <n v="31.3"/>
    <n v="31.3"/>
    <n v="22"/>
    <n v="191"/>
    <n v="6"/>
    <n v="6"/>
    <n v="438000"/>
    <n v="2"/>
  </r>
  <r>
    <x v="10"/>
    <s v="GRAMIE3306NY"/>
    <s v="GRAMI306NY"/>
    <x v="2"/>
    <s v="GRAMIE3306"/>
    <s v="QU080Z015/BK"/>
    <s v="NY"/>
    <m/>
    <n v="14622"/>
    <n v="73000"/>
    <n v="73000"/>
    <n v="300"/>
    <s v="2013-08-28"/>
    <n v="300"/>
    <n v="21900000"/>
    <s v="2013-08-30"/>
    <n v="284"/>
    <m/>
    <n v="20732000"/>
    <s v="2013-08-31"/>
    <n v="85"/>
    <n v="6183100"/>
    <n v="28.3"/>
    <n v="28.2"/>
    <n v="29.9"/>
    <n v="29.8"/>
    <n v="16"/>
    <n v="199"/>
    <n v="1"/>
    <n v="1"/>
    <n v="73000"/>
    <n v="0.3"/>
  </r>
  <r>
    <x v="10"/>
    <s v="GRAMIE5315BK"/>
    <s v="GRAMI315BK"/>
    <x v="3"/>
    <s v="GRAMIE5315"/>
    <s v="QU104F021/ASH"/>
    <s v="BK"/>
    <m/>
    <n v="10516"/>
    <n v="65000"/>
    <n v="65000"/>
    <n v="200"/>
    <s v="2013-10-08"/>
    <n v="200"/>
    <n v="13000000"/>
    <s v="2013-10-08"/>
    <n v="200"/>
    <m/>
    <n v="13000000"/>
    <s v="2013-10-12"/>
    <n v="93"/>
    <n v="6045000"/>
    <n v="46.5"/>
    <n v="46.5"/>
    <n v="46.5"/>
    <n v="46.5"/>
    <m/>
    <n v="107"/>
    <n v="1"/>
    <n v="1"/>
    <n v="65000"/>
    <n v="0.5"/>
  </r>
  <r>
    <x v="10"/>
    <s v="GRAMIE5315WH"/>
    <s v="GRAMI315WH"/>
    <x v="3"/>
    <s v="GRAMIE5315"/>
    <s v="QU104F021/ASH"/>
    <s v="WH"/>
    <m/>
    <n v="10516"/>
    <n v="65000"/>
    <n v="65000"/>
    <n v="150"/>
    <s v="2013-10-08"/>
    <n v="150"/>
    <n v="9750000"/>
    <s v="2013-10-08"/>
    <n v="150"/>
    <m/>
    <n v="9750000"/>
    <s v="2013-10-13"/>
    <n v="60"/>
    <n v="3900000"/>
    <n v="40"/>
    <n v="40"/>
    <n v="40"/>
    <n v="40"/>
    <m/>
    <n v="90"/>
    <n v="2"/>
    <n v="2"/>
    <n v="130000"/>
    <n v="1.3"/>
  </r>
  <r>
    <x v="10"/>
    <s v="GRATPE5302GY"/>
    <s v="GRATP302GY"/>
    <x v="3"/>
    <s v="GRATPE5302"/>
    <s v="QU132Z015/BK"/>
    <s v="GY"/>
    <m/>
    <n v="14622"/>
    <n v="73000"/>
    <n v="73000"/>
    <n v="200"/>
    <s v="2013-08-28"/>
    <n v="200"/>
    <n v="14600000"/>
    <s v="2013-10-15"/>
    <n v="200"/>
    <m/>
    <n v="14600000"/>
    <s v="2013-10-17"/>
    <n v="40"/>
    <n v="2920000"/>
    <n v="20"/>
    <n v="20"/>
    <n v="20"/>
    <n v="20"/>
    <m/>
    <n v="160"/>
    <n v="2"/>
    <n v="2"/>
    <n v="146000"/>
    <n v="1"/>
  </r>
  <r>
    <x v="10"/>
    <s v="GRATPE5302RE"/>
    <s v="GRATP302RE"/>
    <x v="3"/>
    <s v="GRATPE5302"/>
    <s v="QU132Z015/BK"/>
    <s v="RE"/>
    <m/>
    <n v="14622"/>
    <n v="73000"/>
    <n v="73000"/>
    <n v="200"/>
    <s v="2013-08-28"/>
    <n v="200"/>
    <n v="14600000"/>
    <s v="2013-10-15"/>
    <n v="200"/>
    <m/>
    <n v="14600000"/>
    <s v="2013-10-16"/>
    <n v="41"/>
    <n v="2993000"/>
    <n v="20.5"/>
    <n v="20.5"/>
    <n v="20.5"/>
    <n v="20.5"/>
    <m/>
    <n v="159"/>
    <n v="2"/>
    <n v="2"/>
    <n v="146000"/>
    <n v="1"/>
  </r>
  <r>
    <x v="11"/>
    <s v="HCUBPD3101NY"/>
    <s v="HCUBP101NY"/>
    <x v="0"/>
    <s v="HCUBPD3101"/>
    <s v="QU135N015/BK"/>
    <s v="NY"/>
    <m/>
    <n v="24792"/>
    <n v="139000"/>
    <n v="97300"/>
    <n v="289"/>
    <s v="2012-10-22"/>
    <n v="289"/>
    <n v="40171000"/>
    <s v="2012-10-24"/>
    <n v="162"/>
    <n v="-3"/>
    <n v="22518000"/>
    <s v="2012-10-25"/>
    <n v="94"/>
    <n v="12412700"/>
    <n v="32.5"/>
    <n v="30.9"/>
    <n v="58"/>
    <n v="55.1"/>
    <n v="130"/>
    <n v="68"/>
    <m/>
    <m/>
    <m/>
    <m/>
  </r>
  <r>
    <x v="11"/>
    <s v="HCUBPD3102KH"/>
    <s v="HCUBP102KH"/>
    <x v="0"/>
    <s v="HCUBPD3102"/>
    <s v="QU135N015/BK"/>
    <s v="KH"/>
    <m/>
    <n v="25084"/>
    <n v="139000"/>
    <n v="97300"/>
    <n v="280"/>
    <s v="2012-10-22"/>
    <n v="280"/>
    <n v="38920000"/>
    <s v="2012-10-24"/>
    <n v="221"/>
    <n v="1"/>
    <n v="30719000"/>
    <s v="2012-10-26"/>
    <n v="167"/>
    <n v="21711800"/>
    <n v="59.6"/>
    <n v="55.8"/>
    <n v="75.599999999999994"/>
    <n v="70.7"/>
    <n v="58"/>
    <n v="54"/>
    <n v="-1"/>
    <n v="-1"/>
    <n v="-97300"/>
    <n v="-0.4"/>
  </r>
  <r>
    <x v="11"/>
    <s v="HCUBPD3103KH"/>
    <s v="HCUBP103KH"/>
    <x v="0"/>
    <s v="HCUBPD3103"/>
    <s v="QU135N015/BK"/>
    <s v="KH"/>
    <m/>
    <n v="27636"/>
    <n v="149000"/>
    <n v="104300"/>
    <n v="300"/>
    <s v="2012-10-22"/>
    <n v="300"/>
    <n v="44700000"/>
    <s v="2012-10-24"/>
    <n v="241"/>
    <n v="1"/>
    <n v="35909000"/>
    <s v="2012-10-25"/>
    <n v="184"/>
    <n v="25717400"/>
    <n v="61.3"/>
    <n v="57.5"/>
    <n v="76.3"/>
    <n v="71.599999999999994"/>
    <n v="58"/>
    <n v="57"/>
    <m/>
    <m/>
    <m/>
    <m/>
  </r>
  <r>
    <x v="12"/>
    <s v="HCUERD3101BK"/>
    <s v="HCUER101BK"/>
    <x v="0"/>
    <s v="HCUERD3101"/>
    <s v="QU139Z015/BK"/>
    <s v="BK"/>
    <m/>
    <n v="10864"/>
    <n v="59000"/>
    <n v="41300"/>
    <n v="700"/>
    <s v="2012-11-08"/>
    <n v="700"/>
    <n v="41300000"/>
    <s v="2012-11-09"/>
    <n v="407"/>
    <n v="6"/>
    <n v="24013000"/>
    <s v="2012-11-10"/>
    <n v="347"/>
    <n v="20166200"/>
    <n v="49.6"/>
    <n v="48.8"/>
    <n v="85.3"/>
    <n v="84"/>
    <n v="287"/>
    <n v="60"/>
    <n v="1"/>
    <n v="1"/>
    <n v="41300"/>
    <n v="0.1"/>
  </r>
  <r>
    <x v="12"/>
    <s v="HCUERD3101KH"/>
    <s v="HCUER101KH"/>
    <x v="0"/>
    <s v="HCUERD3101"/>
    <s v="QU139Z015/BK"/>
    <s v="KH"/>
    <m/>
    <n v="10864"/>
    <n v="59000"/>
    <n v="41300"/>
    <n v="704"/>
    <s v="2012-11-08"/>
    <n v="703"/>
    <n v="41477000"/>
    <s v="2012-11-09"/>
    <n v="286"/>
    <n v="5"/>
    <n v="16874000"/>
    <s v="2012-11-10"/>
    <n v="228"/>
    <n v="13180600"/>
    <n v="32.4"/>
    <n v="31.8"/>
    <n v="79.7"/>
    <n v="78.099999999999994"/>
    <n v="412"/>
    <n v="58"/>
    <n v="1"/>
    <n v="1"/>
    <n v="41300"/>
    <n v="0.1"/>
  </r>
  <r>
    <x v="12"/>
    <s v="HCUERE5308BK"/>
    <s v="HCUER308BK"/>
    <x v="3"/>
    <s v="HCUERE5308"/>
    <s v="QC131Z015/BK"/>
    <s v="BK"/>
    <m/>
    <n v="8133"/>
    <n v="59000"/>
    <n v="59000"/>
    <n v="799"/>
    <s v="2013-09-04"/>
    <n v="799"/>
    <n v="47141000"/>
    <s v="2013-09-16"/>
    <n v="412"/>
    <n v="-1"/>
    <n v="24308000"/>
    <s v="2013-09-18"/>
    <n v="59"/>
    <n v="3481000"/>
    <n v="7.4"/>
    <n v="7.4"/>
    <n v="14.3"/>
    <n v="14.3"/>
    <n v="388"/>
    <n v="353"/>
    <n v="2"/>
    <n v="2"/>
    <n v="118000"/>
    <n v="0.3"/>
  </r>
  <r>
    <x v="12"/>
    <s v="HCUERE5308KH"/>
    <s v="HCUER308KH"/>
    <x v="3"/>
    <s v="HCUERE5308"/>
    <s v="QC131Z015/BK"/>
    <s v="KH"/>
    <m/>
    <n v="8133"/>
    <n v="59000"/>
    <n v="59000"/>
    <n v="802"/>
    <s v="2013-09-04"/>
    <n v="801"/>
    <n v="47259000"/>
    <s v="2013-09-16"/>
    <n v="392"/>
    <m/>
    <n v="23128000"/>
    <s v="2013-09-17"/>
    <n v="49"/>
    <n v="2891000"/>
    <n v="6.1"/>
    <n v="6.1"/>
    <n v="12.5"/>
    <n v="12.5"/>
    <n v="409"/>
    <n v="343"/>
    <n v="1"/>
    <n v="1"/>
    <n v="59000"/>
    <n v="0.1"/>
  </r>
  <r>
    <x v="12"/>
    <s v="HCUFIF0401BK"/>
    <s v="HCUFI401BK"/>
    <x v="5"/>
    <s v="HCUFIF0401"/>
    <s v="QC131Z015/BK"/>
    <s v="BK"/>
    <m/>
    <n v="7057"/>
    <n v="43000"/>
    <n v="43000"/>
    <n v="1500"/>
    <s v="2013-11-01"/>
    <n v="1479"/>
    <n v="63597000"/>
    <s v="2013-11-04"/>
    <n v="1159"/>
    <n v="-4"/>
    <n v="49837000"/>
    <s v="2013-11-05"/>
    <n v="652"/>
    <n v="27945700"/>
    <n v="44.1"/>
    <n v="43.9"/>
    <n v="56.3"/>
    <n v="56.1"/>
    <n v="324"/>
    <n v="507"/>
    <n v="80"/>
    <n v="80"/>
    <n v="3440000"/>
    <n v="5.4"/>
  </r>
  <r>
    <x v="12"/>
    <s v="HCUFIF0402BK"/>
    <s v="HCUFI402BK"/>
    <x v="5"/>
    <s v="HCUFIF0402"/>
    <s v="QC135Z015/BK"/>
    <s v="BK"/>
    <m/>
    <n v="7057"/>
    <n v="43000"/>
    <n v="43000"/>
    <n v="1200"/>
    <s v="2013-11-01"/>
    <n v="1200"/>
    <n v="51600000"/>
    <s v="2013-11-04"/>
    <n v="863"/>
    <n v="1"/>
    <n v="37109000"/>
    <s v="2013-11-05"/>
    <n v="373"/>
    <n v="15960200"/>
    <n v="31.1"/>
    <n v="30.9"/>
    <n v="43.2"/>
    <n v="43"/>
    <n v="336"/>
    <n v="490"/>
    <n v="46"/>
    <n v="46"/>
    <n v="1978000"/>
    <n v="3.8"/>
  </r>
  <r>
    <x v="12"/>
    <s v="HCUFIF0403BK"/>
    <s v="HCUFI403BK"/>
    <x v="5"/>
    <s v="HCUFIF0403"/>
    <s v="QC135Z015/BK"/>
    <s v="BK"/>
    <m/>
    <n v="7057"/>
    <n v="43000"/>
    <n v="43000"/>
    <n v="1500"/>
    <s v="2013-11-01"/>
    <n v="1495"/>
    <n v="64285000"/>
    <s v="2013-11-04"/>
    <n v="1154"/>
    <m/>
    <n v="49622000"/>
    <s v="2013-11-05"/>
    <n v="656"/>
    <n v="28100500"/>
    <n v="43.9"/>
    <n v="43.7"/>
    <n v="56.8"/>
    <n v="56.6"/>
    <n v="341"/>
    <n v="498"/>
    <n v="72"/>
    <n v="72"/>
    <n v="3096000"/>
    <n v="4.8"/>
  </r>
  <r>
    <x v="12"/>
    <s v="HCUFIF0404BK"/>
    <s v="HCUFI404BK"/>
    <x v="5"/>
    <s v="HCUFIF0404"/>
    <s v="QC141Z015/BK"/>
    <s v="BK"/>
    <m/>
    <n v="7057"/>
    <n v="43000"/>
    <n v="43000"/>
    <n v="1500"/>
    <s v="2013-11-14"/>
    <n v="1497"/>
    <n v="64371000"/>
    <s v="2013-11-15"/>
    <n v="715"/>
    <n v="-1"/>
    <n v="30745000"/>
    <s v="2013-11-16"/>
    <n v="222"/>
    <n v="9536000"/>
    <n v="14.8"/>
    <n v="14.8"/>
    <n v="31"/>
    <n v="31"/>
    <n v="783"/>
    <n v="493"/>
    <n v="22"/>
    <n v="22"/>
    <n v="946000"/>
    <n v="1.5"/>
  </r>
  <r>
    <x v="12"/>
    <s v="HCUFIF0405BK"/>
    <s v="HCUFI405BK"/>
    <x v="5"/>
    <s v="HCUFIF0405"/>
    <s v="QC141Z015/BK"/>
    <s v="BK"/>
    <m/>
    <n v="3243"/>
    <n v="43000"/>
    <n v="43000"/>
    <n v="1000"/>
    <s v="2013-12-04"/>
    <n v="994"/>
    <n v="42742000"/>
    <s v="2013-12-06"/>
    <n v="758"/>
    <n v="4"/>
    <n v="32594000"/>
    <s v="2013-12-07"/>
    <n v="293"/>
    <n v="12556000"/>
    <n v="29.5"/>
    <n v="29.4"/>
    <n v="38.700000000000003"/>
    <n v="38.5"/>
    <n v="232"/>
    <n v="465"/>
    <n v="50"/>
    <n v="50"/>
    <n v="2150000"/>
    <n v="5"/>
  </r>
  <r>
    <x v="12"/>
    <s v="HCUFIF0406BK"/>
    <s v="HCUFI406BK"/>
    <x v="5"/>
    <s v="HCUFIF0406"/>
    <s v="QC144P015/BK"/>
    <s v="BK"/>
    <m/>
    <n v="3368"/>
    <n v="43000"/>
    <n v="43000"/>
    <n v="1000"/>
    <s v="2013-12-04"/>
    <n v="988"/>
    <n v="42484000"/>
    <s v="2013-12-06"/>
    <n v="612"/>
    <m/>
    <n v="26316000"/>
    <s v="2013-12-07"/>
    <n v="136"/>
    <n v="5848000"/>
    <n v="13.8"/>
    <n v="13.8"/>
    <n v="22.2"/>
    <n v="22.2"/>
    <n v="376"/>
    <n v="476"/>
    <n v="15"/>
    <n v="15"/>
    <n v="645000"/>
    <n v="1.5"/>
  </r>
  <r>
    <x v="13"/>
    <s v="HCUHPD3109GY"/>
    <s v="HCUHP109GY"/>
    <x v="0"/>
    <s v="HCUHPD3109"/>
    <s v="QC144P015/BK"/>
    <s v="GY"/>
    <m/>
    <n v="33000"/>
    <n v="149000"/>
    <n v="74500"/>
    <n v="368"/>
    <s v="2012-09-06"/>
    <n v="366"/>
    <n v="54534000"/>
    <s v="2012-09-07"/>
    <n v="332"/>
    <n v="-4"/>
    <n v="49468000"/>
    <s v="2012-09-15"/>
    <n v="236"/>
    <n v="23810200"/>
    <n v="64.5"/>
    <n v="43.7"/>
    <n v="71.099999999999994"/>
    <n v="48.1"/>
    <n v="38"/>
    <n v="96"/>
    <m/>
    <m/>
    <m/>
    <m/>
  </r>
  <r>
    <x v="13"/>
    <s v="HCUHPD3110BK"/>
    <s v="HCUHP110BK"/>
    <x v="0"/>
    <s v="HCUHPD3110"/>
    <s v="QC144P015/BK"/>
    <s v="BK"/>
    <m/>
    <n v="26500"/>
    <n v="129000"/>
    <n v="64500"/>
    <n v="388"/>
    <s v="2012-09-06"/>
    <n v="380"/>
    <n v="49020000"/>
    <s v="2012-09-07"/>
    <n v="337"/>
    <m/>
    <n v="43473000"/>
    <s v="2012-09-16"/>
    <n v="203"/>
    <n v="15157500"/>
    <n v="53.4"/>
    <n v="30.9"/>
    <n v="60.2"/>
    <n v="34.9"/>
    <n v="43"/>
    <n v="134"/>
    <m/>
    <m/>
    <m/>
    <m/>
  </r>
  <r>
    <x v="13"/>
    <s v="HCUJPD3101KH"/>
    <s v="HCUJP101KH"/>
    <x v="0"/>
    <s v="HCUJPD3101"/>
    <s v="QC154Z033/BL"/>
    <s v="KH"/>
    <m/>
    <n v="58372"/>
    <n v="329000"/>
    <n v="164500"/>
    <n v="489"/>
    <s v="2012-10-09"/>
    <n v="483"/>
    <n v="158907000"/>
    <s v="2012-10-09"/>
    <n v="480"/>
    <n v="1"/>
    <n v="157920000"/>
    <s v="2012-10-10"/>
    <n v="439"/>
    <n v="87317100"/>
    <n v="90.9"/>
    <n v="54.9"/>
    <n v="91.5"/>
    <n v="55.3"/>
    <n v="2"/>
    <n v="41"/>
    <m/>
    <m/>
    <m/>
    <m/>
  </r>
  <r>
    <x v="13"/>
    <s v="HCUJPD3102KH"/>
    <s v="HCUJP102KH"/>
    <x v="0"/>
    <s v="HCUJPD3102"/>
    <s v="TC402015/BK"/>
    <s v="KH"/>
    <m/>
    <n v="128000"/>
    <n v="489000"/>
    <n v="244500"/>
    <n v="205"/>
    <s v="2012-10-15"/>
    <n v="204"/>
    <n v="99756000"/>
    <s v="2012-10-17"/>
    <n v="200"/>
    <n v="2"/>
    <n v="97800000"/>
    <s v="2012-10-18"/>
    <n v="179"/>
    <n v="57699600"/>
    <n v="87.7"/>
    <n v="57.8"/>
    <n v="89.5"/>
    <n v="59"/>
    <n v="2"/>
    <n v="21"/>
    <n v="1"/>
    <n v="1"/>
    <n v="244500"/>
    <n v="0.5"/>
  </r>
  <r>
    <x v="13"/>
    <s v="HCUJPD3103KH"/>
    <s v="HCUJP103KH"/>
    <x v="0"/>
    <s v="HCUJPD3103"/>
    <s v="TC402015/BK"/>
    <s v="KH"/>
    <m/>
    <n v="59748"/>
    <n v="329000"/>
    <n v="164500"/>
    <n v="514"/>
    <s v="2012-10-09"/>
    <n v="512"/>
    <n v="168448000"/>
    <s v="2012-10-09"/>
    <n v="410"/>
    <n v="2"/>
    <n v="134890000"/>
    <s v="2012-10-12"/>
    <n v="192"/>
    <n v="36672600"/>
    <n v="37.5"/>
    <n v="21.8"/>
    <n v="46.8"/>
    <n v="27.2"/>
    <n v="100"/>
    <n v="218"/>
    <n v="1"/>
    <n v="1"/>
    <n v="164500"/>
    <n v="0.2"/>
  </r>
  <r>
    <x v="13"/>
    <s v="HCUJPD3104KH"/>
    <s v="HCUJP104KH"/>
    <x v="0"/>
    <s v="HCUJPD3104"/>
    <s v="TC402015/BK"/>
    <s v="KH"/>
    <m/>
    <n v="98000"/>
    <n v="439000"/>
    <n v="219500"/>
    <n v="700"/>
    <s v="2012-10-23"/>
    <n v="712"/>
    <n v="312568000"/>
    <s v="2012-10-24"/>
    <n v="327"/>
    <n v="1"/>
    <n v="143553000"/>
    <s v="2012-11-01"/>
    <n v="114"/>
    <n v="29067500"/>
    <n v="16"/>
    <n v="9.3000000000000007"/>
    <n v="34.9"/>
    <n v="20.2"/>
    <n v="384"/>
    <n v="213"/>
    <m/>
    <m/>
    <m/>
    <m/>
  </r>
  <r>
    <x v="13"/>
    <s v="HCUJPD3105KH"/>
    <s v="HCUJP105KH"/>
    <x v="0"/>
    <s v="HCUJPD3105"/>
    <s v="TC402015/BK"/>
    <s v="KH"/>
    <m/>
    <n v="125000"/>
    <n v="489000"/>
    <n v="244500"/>
    <n v="407"/>
    <s v="2012-09-27"/>
    <n v="405"/>
    <n v="198045000"/>
    <s v="2012-10-02"/>
    <n v="252"/>
    <n v="2"/>
    <n v="123228000"/>
    <s v="2012-10-13"/>
    <n v="42"/>
    <n v="12865500"/>
    <n v="10.4"/>
    <n v="6.5"/>
    <n v="16.7"/>
    <n v="10.4"/>
    <n v="151"/>
    <n v="210"/>
    <m/>
    <m/>
    <m/>
    <m/>
  </r>
  <r>
    <x v="13"/>
    <s v="HCUJPD3106KH"/>
    <s v="HCUJP106KH"/>
    <x v="0"/>
    <s v="HCUJPD3106"/>
    <s v="RC135Z/BK"/>
    <s v="KH"/>
    <m/>
    <n v="76000"/>
    <n v="289000"/>
    <n v="144500"/>
    <n v="310"/>
    <s v="2012-09-27"/>
    <n v="303"/>
    <n v="87567000"/>
    <s v="2012-10-02"/>
    <n v="292"/>
    <n v="1"/>
    <n v="84388000"/>
    <s v="2012-10-10"/>
    <n v="78"/>
    <n v="15314000"/>
    <n v="25.7"/>
    <n v="17.5"/>
    <n v="26.7"/>
    <n v="18.100000000000001"/>
    <n v="10"/>
    <n v="214"/>
    <m/>
    <m/>
    <m/>
    <m/>
  </r>
  <r>
    <x v="13"/>
    <s v="HCUJPD3107KH"/>
    <s v="HCUJP107KH"/>
    <x v="0"/>
    <s v="HCUJPD3107"/>
    <s v="RC135Z/BK"/>
    <s v="KH"/>
    <m/>
    <n v="88000"/>
    <n v="359000"/>
    <n v="179500"/>
    <n v="310"/>
    <s v="2012-09-27"/>
    <n v="303"/>
    <n v="108777000"/>
    <s v="2012-10-02"/>
    <n v="295"/>
    <n v="1"/>
    <n v="105905000"/>
    <s v="2012-10-14"/>
    <n v="100"/>
    <n v="20870500"/>
    <n v="33"/>
    <n v="19.2"/>
    <n v="33.9"/>
    <n v="19.7"/>
    <n v="7"/>
    <n v="195"/>
    <m/>
    <m/>
    <m/>
    <m/>
  </r>
  <r>
    <x v="12"/>
    <s v="HCUMID3001BK"/>
    <s v="HCUMI001BK"/>
    <x v="0"/>
    <s v="HCUMID3001"/>
    <s v="RC135Z/BK"/>
    <s v="BK"/>
    <m/>
    <n v="9600"/>
    <n v="45000"/>
    <n v="45000"/>
    <n v="2800"/>
    <s v="2012-05-22"/>
    <n v="2808"/>
    <n v="126360000"/>
    <s v="2012-05-22"/>
    <n v="2792"/>
    <n v="4"/>
    <n v="125640000"/>
    <s v="2012-05-23"/>
    <n v="2376"/>
    <n v="106676500"/>
    <n v="84.6"/>
    <n v="84.4"/>
    <n v="85.1"/>
    <n v="84.9"/>
    <n v="12"/>
    <n v="416"/>
    <n v="6"/>
    <n v="6"/>
    <n v="270000"/>
    <n v="0.2"/>
  </r>
  <r>
    <x v="12"/>
    <s v="HCUMID3001GY"/>
    <s v="HCUMI001GY"/>
    <x v="0"/>
    <s v="HCUMID3001"/>
    <s v="RC143Z/BK"/>
    <s v="GY"/>
    <m/>
    <n v="9600"/>
    <n v="45000"/>
    <n v="45000"/>
    <n v="1200"/>
    <s v="2012-05-22"/>
    <n v="1186"/>
    <n v="53370000"/>
    <s v="2012-05-22"/>
    <n v="1178"/>
    <m/>
    <n v="53010000"/>
    <s v="2012-05-23"/>
    <n v="1047"/>
    <n v="46894500"/>
    <n v="88.3"/>
    <n v="87.9"/>
    <n v="88.9"/>
    <n v="88.5"/>
    <n v="8"/>
    <n v="131"/>
    <m/>
    <m/>
    <m/>
    <m/>
  </r>
  <r>
    <x v="12"/>
    <s v="HCUMIE3001GY"/>
    <s v="HCUMI001GY"/>
    <x v="2"/>
    <s v="HCUMIE3001"/>
    <s v="12FW CAP-15-KH"/>
    <s v="GY"/>
    <m/>
    <n v="5329"/>
    <n v="45000"/>
    <n v="45000"/>
    <n v="700"/>
    <s v="2013-09-07"/>
    <n v="699"/>
    <n v="31455000"/>
    <s v="2013-09-07"/>
    <n v="543"/>
    <m/>
    <n v="24435000"/>
    <s v="2013-09-08"/>
    <n v="186"/>
    <n v="8347500"/>
    <n v="26.6"/>
    <n v="26.5"/>
    <n v="34.299999999999997"/>
    <n v="34.200000000000003"/>
    <n v="156"/>
    <n v="357"/>
    <n v="6"/>
    <n v="6"/>
    <n v="270000"/>
    <n v="0.9"/>
  </r>
  <r>
    <x v="12"/>
    <s v="HCUMID3001KH"/>
    <s v="HCUMI001KH"/>
    <x v="0"/>
    <s v="HCUMID3001"/>
    <s v="RC143Z/BK"/>
    <s v="KH"/>
    <m/>
    <n v="9600"/>
    <n v="45000"/>
    <n v="45000"/>
    <n v="1300"/>
    <s v="2012-05-22"/>
    <n v="1297"/>
    <n v="58365000"/>
    <s v="2012-05-22"/>
    <n v="1248"/>
    <n v="-1"/>
    <n v="56160000"/>
    <s v="2012-05-23"/>
    <n v="724"/>
    <n v="32508000"/>
    <n v="55.8"/>
    <n v="55.7"/>
    <n v="58"/>
    <n v="57.9"/>
    <n v="50"/>
    <n v="524"/>
    <n v="1"/>
    <n v="1"/>
    <n v="45000"/>
    <n v="0.1"/>
  </r>
  <r>
    <x v="12"/>
    <s v="HCUMID3002BK"/>
    <s v="HCUMI002BK"/>
    <x v="0"/>
    <s v="HCUMID3002"/>
    <s v="RC156Z/BK"/>
    <s v="BK"/>
    <m/>
    <n v="9000"/>
    <n v="45000"/>
    <n v="45000"/>
    <n v="3000"/>
    <s v="2012-07-12"/>
    <n v="2993"/>
    <n v="134685000"/>
    <s v="2012-07-12"/>
    <n v="2988"/>
    <n v="3"/>
    <n v="134460000"/>
    <s v="2012-07-13"/>
    <n v="2833"/>
    <n v="126907500"/>
    <n v="94.7"/>
    <n v="94.2"/>
    <n v="94.8"/>
    <n v="94.4"/>
    <n v="2"/>
    <n v="155"/>
    <n v="1"/>
    <n v="1"/>
    <n v="45000"/>
    <m/>
  </r>
  <r>
    <x v="12"/>
    <s v="HCUMIE3002BK"/>
    <s v="HCUMI002BK"/>
    <x v="2"/>
    <s v="HCUMIE3002"/>
    <s v="12FW CAP-15-KH"/>
    <s v="BK"/>
    <m/>
    <n v="4328"/>
    <n v="45000"/>
    <n v="45000"/>
    <n v="1000"/>
    <s v="2013-11-14"/>
    <n v="999"/>
    <n v="44955000"/>
    <s v="2013-11-15"/>
    <n v="435"/>
    <m/>
    <n v="19575000"/>
    <s v="2013-11-16"/>
    <n v="114"/>
    <n v="5130000"/>
    <n v="11.4"/>
    <n v="11.4"/>
    <n v="26.2"/>
    <n v="26.2"/>
    <n v="564"/>
    <n v="321"/>
    <n v="7"/>
    <n v="7"/>
    <n v="315000"/>
    <n v="0.7"/>
  </r>
  <r>
    <x v="12"/>
    <s v="HCUMID3002KH"/>
    <s v="HCUMI002KH"/>
    <x v="0"/>
    <s v="HCUMID3002"/>
    <s v="RC156Z/BK"/>
    <s v="KH"/>
    <m/>
    <n v="9000"/>
    <n v="45000"/>
    <n v="45000"/>
    <n v="2500"/>
    <s v="2012-07-12"/>
    <n v="2496"/>
    <n v="112320000"/>
    <s v="2012-07-12"/>
    <n v="2492"/>
    <m/>
    <n v="112140000"/>
    <s v="2012-07-13"/>
    <n v="2444"/>
    <n v="109660500"/>
    <n v="97.9"/>
    <n v="97.6"/>
    <n v="98.1"/>
    <n v="97.8"/>
    <n v="4"/>
    <n v="48"/>
    <n v="1"/>
    <n v="1"/>
    <n v="45000"/>
    <m/>
  </r>
  <r>
    <x v="12"/>
    <s v="HCUMIE3002KH"/>
    <s v="HCUMI002KH"/>
    <x v="2"/>
    <s v="HCUMIE3002"/>
    <s v="12FW CAP-02-KH"/>
    <s v="KH"/>
    <m/>
    <n v="4328"/>
    <n v="45000"/>
    <n v="45000"/>
    <n v="1000"/>
    <s v="2013-10-22"/>
    <n v="1000"/>
    <n v="45000000"/>
    <s v="2013-10-22"/>
    <n v="462"/>
    <m/>
    <n v="20790000"/>
    <s v="2013-10-23"/>
    <n v="124"/>
    <n v="5580000"/>
    <n v="12.4"/>
    <n v="12.4"/>
    <n v="26.8"/>
    <n v="26.8"/>
    <n v="538"/>
    <n v="338"/>
    <n v="8"/>
    <n v="8"/>
    <n v="360000"/>
    <n v="0.8"/>
  </r>
  <r>
    <x v="12"/>
    <s v="HCUMID3003BK"/>
    <s v="HCUMI003BK"/>
    <x v="0"/>
    <s v="HCUMID3003"/>
    <s v="RC136Z/KHOL"/>
    <s v="BK"/>
    <m/>
    <n v="9000"/>
    <n v="45000"/>
    <n v="45000"/>
    <n v="1000"/>
    <s v="2012-06-28"/>
    <n v="1007"/>
    <n v="45315000"/>
    <s v="2012-07-04"/>
    <n v="1005"/>
    <n v="-1"/>
    <n v="45225000"/>
    <s v="2012-07-13"/>
    <n v="905"/>
    <n v="40612500"/>
    <n v="89.9"/>
    <n v="89.6"/>
    <n v="90"/>
    <n v="89.8"/>
    <n v="3"/>
    <n v="100"/>
    <n v="4"/>
    <n v="4"/>
    <n v="180000"/>
    <n v="0.4"/>
  </r>
  <r>
    <x v="12"/>
    <s v="HCUMIE0003BK"/>
    <s v="HCUMI003BK"/>
    <x v="1"/>
    <s v="HCUMIE0003"/>
    <s v="12FW_JACKET_07_KH"/>
    <s v="BK"/>
    <m/>
    <n v="7374"/>
    <n v="45000"/>
    <n v="45000"/>
    <n v="995"/>
    <s v="2012-12-27"/>
    <n v="995"/>
    <n v="44775000"/>
    <s v="2013-01-17"/>
    <n v="985"/>
    <n v="-4"/>
    <n v="44325000"/>
    <s v="2013-01-20"/>
    <n v="673"/>
    <n v="30177000"/>
    <n v="67.599999999999994"/>
    <n v="67.400000000000006"/>
    <n v="68.3"/>
    <n v="68.099999999999994"/>
    <n v="14"/>
    <n v="312"/>
    <n v="8"/>
    <n v="8"/>
    <n v="360000"/>
    <n v="0.8"/>
  </r>
  <r>
    <x v="12"/>
    <s v="HCUMID3003GY"/>
    <s v="HCUMI003GY"/>
    <x v="0"/>
    <s v="HCUMID3003"/>
    <s v="SC139Z 035/NV"/>
    <s v="GY"/>
    <m/>
    <n v="9000"/>
    <n v="45000"/>
    <n v="45000"/>
    <n v="2000"/>
    <s v="2012-06-28"/>
    <n v="1601"/>
    <n v="72045000"/>
    <s v="2012-06-28"/>
    <n v="1603"/>
    <n v="-4"/>
    <n v="72135000"/>
    <s v="2012-06-29"/>
    <n v="1525"/>
    <n v="68269500"/>
    <n v="95.3"/>
    <n v="94.8"/>
    <n v="95.1"/>
    <n v="94.6"/>
    <n v="2"/>
    <n v="78"/>
    <n v="3"/>
    <n v="3"/>
    <n v="135000"/>
    <n v="0.2"/>
  </r>
  <r>
    <x v="12"/>
    <s v="HCUMIE0003GY"/>
    <s v="HCUMI003GY"/>
    <x v="1"/>
    <s v="HCUMIE0003"/>
    <s v="12FW HCOUSTIC_JACKET_06_KK"/>
    <s v="GY"/>
    <m/>
    <n v="7374"/>
    <n v="45000"/>
    <n v="45000"/>
    <n v="475"/>
    <s v="2013-04-19"/>
    <n v="475"/>
    <n v="21375000"/>
    <s v="2013-04-19"/>
    <n v="477"/>
    <n v="-7"/>
    <n v="21465000"/>
    <s v="2013-04-20"/>
    <n v="398"/>
    <n v="17820000"/>
    <n v="83.8"/>
    <n v="83.4"/>
    <n v="83.4"/>
    <n v="83"/>
    <n v="5"/>
    <n v="79"/>
    <m/>
    <m/>
    <m/>
    <m/>
  </r>
  <r>
    <x v="12"/>
    <s v="HCUMID3008BK"/>
    <s v="HCUMI008BK"/>
    <x v="0"/>
    <s v="HCUMID3008"/>
    <s v="SC139Z 035/NV"/>
    <s v="BK"/>
    <m/>
    <n v="10700"/>
    <n v="49000"/>
    <n v="49000"/>
    <n v="1505"/>
    <s v="2012-04-13"/>
    <n v="1505"/>
    <n v="73745000"/>
    <s v="2012-04-13"/>
    <n v="1486"/>
    <n v="4"/>
    <n v="72814000"/>
    <s v="2012-04-14"/>
    <n v="1361"/>
    <n v="66056700"/>
    <n v="90.4"/>
    <n v="89.6"/>
    <n v="91.6"/>
    <n v="90.7"/>
    <n v="15"/>
    <n v="125"/>
    <m/>
    <m/>
    <m/>
    <m/>
  </r>
  <r>
    <x v="12"/>
    <s v="HCUMIE3008BK"/>
    <s v="HCUMI008BK"/>
    <x v="2"/>
    <s v="HCUMIE3008"/>
    <s v="12FW CAP-14-BK"/>
    <s v="BK"/>
    <m/>
    <n v="9500"/>
    <n v="49000"/>
    <n v="49000"/>
    <n v="1000"/>
    <s v="2013-08-14"/>
    <n v="1003"/>
    <n v="49147000"/>
    <s v="2013-08-16"/>
    <n v="879"/>
    <m/>
    <n v="43071000"/>
    <s v="2013-08-17"/>
    <n v="352"/>
    <n v="17133560"/>
    <n v="35.1"/>
    <n v="34.9"/>
    <n v="40"/>
    <n v="39.799999999999997"/>
    <n v="124"/>
    <n v="527"/>
    <n v="7"/>
    <n v="7"/>
    <n v="343000"/>
    <n v="0.7"/>
  </r>
  <r>
    <x v="12"/>
    <s v="HCUMID3008BW"/>
    <s v="HCUMI008BW"/>
    <x v="0"/>
    <s v="HCUMID3008"/>
    <s v="SC139Z 035/NV"/>
    <s v="BW"/>
    <m/>
    <n v="10700"/>
    <n v="49000"/>
    <n v="49000"/>
    <n v="292"/>
    <s v="2012-04-13"/>
    <n v="292"/>
    <n v="14308000"/>
    <s v="2012-04-13"/>
    <n v="285"/>
    <n v="-1"/>
    <n v="13965000"/>
    <s v="2012-04-14"/>
    <n v="267"/>
    <n v="12955500"/>
    <n v="91.4"/>
    <n v="90.5"/>
    <n v="93.7"/>
    <n v="92.8"/>
    <n v="8"/>
    <n v="18"/>
    <n v="1"/>
    <n v="1"/>
    <n v="49000"/>
    <n v="0.3"/>
  </r>
  <r>
    <x v="12"/>
    <s v="HCUMID3008KH"/>
    <s v="HCUMI008KH"/>
    <x v="0"/>
    <s v="HCUMID3008"/>
    <s v="SC102N 035/NV"/>
    <s v="KH"/>
    <m/>
    <n v="10700"/>
    <n v="49000"/>
    <n v="49000"/>
    <n v="960"/>
    <s v="2012-04-13"/>
    <n v="962"/>
    <n v="47138000"/>
    <s v="2012-04-13"/>
    <n v="951"/>
    <n v="2"/>
    <n v="46599000"/>
    <s v="2012-04-14"/>
    <n v="874"/>
    <n v="42718100"/>
    <n v="90.9"/>
    <n v="90.6"/>
    <n v="91.9"/>
    <n v="91.7"/>
    <n v="9"/>
    <n v="77"/>
    <n v="1"/>
    <n v="1"/>
    <n v="49000"/>
    <n v="0.1"/>
  </r>
  <r>
    <x v="12"/>
    <s v="HCUMIE3008KH"/>
    <s v="HCUMI008KH"/>
    <x v="2"/>
    <s v="HCUMIE3008"/>
    <s v="12FW CAP-13-BK"/>
    <s v="KH"/>
    <m/>
    <n v="9500"/>
    <n v="49000"/>
    <n v="49000"/>
    <n v="1000"/>
    <s v="2013-08-14"/>
    <n v="985"/>
    <n v="48265000"/>
    <s v="2013-08-16"/>
    <n v="832"/>
    <n v="-1"/>
    <n v="40768000"/>
    <s v="2013-08-17"/>
    <n v="301"/>
    <n v="14749000"/>
    <n v="30.6"/>
    <n v="30.6"/>
    <n v="36.200000000000003"/>
    <n v="36.200000000000003"/>
    <n v="154"/>
    <n v="531"/>
    <n v="5"/>
    <n v="5"/>
    <n v="245000"/>
    <n v="0.5"/>
  </r>
  <r>
    <x v="12"/>
    <s v="HCUMID3009BK"/>
    <s v="HCUMI009BK"/>
    <x v="0"/>
    <s v="HCUMID3009"/>
    <s v="SC102N 035/NV"/>
    <s v="BK"/>
    <m/>
    <n v="8500"/>
    <n v="45000"/>
    <n v="45000"/>
    <n v="2703"/>
    <s v="2012-04-13"/>
    <n v="2682"/>
    <n v="120690000"/>
    <s v="2012-04-13"/>
    <n v="2623"/>
    <n v="-4"/>
    <n v="118035000"/>
    <s v="2012-04-14"/>
    <n v="2215"/>
    <n v="98714500"/>
    <n v="82.6"/>
    <n v="81.8"/>
    <n v="84.4"/>
    <n v="83.6"/>
    <n v="63"/>
    <n v="408"/>
    <n v="12"/>
    <n v="12"/>
    <n v="540000"/>
    <n v="0.4"/>
  </r>
  <r>
    <x v="12"/>
    <s v="HCUMID3009GY"/>
    <s v="HCUMI009GY"/>
    <x v="0"/>
    <s v="HCUMID3009"/>
    <s v="SC147Z015/BK"/>
    <s v="GY"/>
    <m/>
    <n v="8500"/>
    <n v="45000"/>
    <n v="45000"/>
    <n v="300"/>
    <s v="2012-04-24"/>
    <n v="299"/>
    <n v="13455000"/>
    <s v="2012-04-25"/>
    <n v="276"/>
    <n v="6"/>
    <n v="12420000"/>
    <s v="2012-04-28"/>
    <n v="219"/>
    <n v="9720000"/>
    <n v="73.2"/>
    <n v="72.2"/>
    <n v="79.3"/>
    <n v="78.3"/>
    <n v="17"/>
    <n v="57"/>
    <m/>
    <m/>
    <m/>
    <m/>
  </r>
  <r>
    <x v="12"/>
    <s v="HCUMIE0009GY"/>
    <s v="HCUMI009GY"/>
    <x v="1"/>
    <s v="HCUMIE0009"/>
    <s v="12FW H.COUSTIC JACKET_05_KHA"/>
    <s v="GY"/>
    <m/>
    <n v="8500"/>
    <n v="45000"/>
    <n v="45000"/>
    <n v="487"/>
    <s v="2013-01-25"/>
    <n v="487"/>
    <n v="21915000"/>
    <s v="2013-01-29"/>
    <n v="470"/>
    <n v="-4"/>
    <n v="21150000"/>
    <s v="2013-01-30"/>
    <n v="160"/>
    <n v="7200000"/>
    <n v="32.9"/>
    <n v="32.9"/>
    <n v="34"/>
    <n v="34"/>
    <n v="21"/>
    <n v="310"/>
    <m/>
    <m/>
    <m/>
    <m/>
  </r>
  <r>
    <x v="12"/>
    <s v="HCUMID3009KH"/>
    <s v="HCUMI009KH"/>
    <x v="0"/>
    <s v="HCUMID3009"/>
    <s v="SC147Z015/BK"/>
    <s v="KH"/>
    <m/>
    <n v="8500"/>
    <n v="45000"/>
    <n v="45000"/>
    <n v="498"/>
    <s v="2012-04-13"/>
    <n v="497"/>
    <n v="22365000"/>
    <s v="2012-04-13"/>
    <n v="483"/>
    <m/>
    <n v="21735000"/>
    <s v="2012-04-14"/>
    <n v="394"/>
    <n v="17662500"/>
    <n v="79.3"/>
    <n v="79"/>
    <n v="81.599999999999994"/>
    <n v="81.3"/>
    <n v="14"/>
    <n v="89"/>
    <m/>
    <m/>
    <m/>
    <m/>
  </r>
  <r>
    <x v="12"/>
    <s v="HCUMIE0009KH"/>
    <s v="HCUMI009KH"/>
    <x v="1"/>
    <s v="HCUMIE0009"/>
    <s v="12FW H.COUSTIC JACKET_02"/>
    <s v="KH"/>
    <m/>
    <n v="8500"/>
    <n v="45000"/>
    <n v="45000"/>
    <n v="700"/>
    <s v="2013-03-14"/>
    <n v="693"/>
    <n v="31185000"/>
    <s v="2013-03-15"/>
    <n v="556"/>
    <m/>
    <n v="25020000"/>
    <s v="2013-03-16"/>
    <n v="127"/>
    <n v="5710000"/>
    <n v="18.3"/>
    <n v="18.3"/>
    <n v="22.8"/>
    <n v="22.8"/>
    <n v="137"/>
    <n v="429"/>
    <n v="3"/>
    <n v="3"/>
    <n v="135000"/>
    <n v="0.4"/>
  </r>
  <r>
    <x v="12"/>
    <s v="HCUMID3010BK"/>
    <s v="HCUMI010BK"/>
    <x v="0"/>
    <s v="HCUMID3010"/>
    <s v="SC106Z 092/B"/>
    <s v="BK"/>
    <m/>
    <n v="9500"/>
    <n v="45000"/>
    <n v="45000"/>
    <n v="2500"/>
    <s v="2012-06-28"/>
    <n v="2495"/>
    <n v="112275000"/>
    <s v="2012-06-28"/>
    <n v="2487"/>
    <n v="5"/>
    <n v="111915000"/>
    <s v="2012-06-29"/>
    <n v="2450"/>
    <n v="110007000"/>
    <n v="98.2"/>
    <n v="98"/>
    <n v="98.5"/>
    <n v="98.3"/>
    <n v="3"/>
    <n v="37"/>
    <m/>
    <m/>
    <m/>
    <m/>
  </r>
  <r>
    <x v="12"/>
    <s v="HCUMIE3010BK"/>
    <s v="HCUMI010BK"/>
    <x v="2"/>
    <s v="HCUMIE3010"/>
    <s v="12SS HCU CAP-04"/>
    <s v="BK"/>
    <m/>
    <n v="5408"/>
    <n v="45000"/>
    <n v="45000"/>
    <n v="1200"/>
    <s v="2013-09-07"/>
    <n v="1199"/>
    <n v="53955000"/>
    <s v="2013-09-07"/>
    <n v="1185"/>
    <n v="3"/>
    <n v="53325000"/>
    <s v="2013-09-08"/>
    <n v="728"/>
    <n v="32715300"/>
    <n v="60.7"/>
    <n v="60.6"/>
    <n v="61.4"/>
    <n v="61.4"/>
    <n v="11"/>
    <n v="457"/>
    <n v="28"/>
    <n v="28"/>
    <n v="1260000"/>
    <n v="2.2999999999999998"/>
  </r>
  <r>
    <x v="12"/>
    <s v="HCUMID3010KH"/>
    <s v="HCUMI010KH"/>
    <x v="0"/>
    <s v="HCUMID3010"/>
    <s v="SC106Z 092/B"/>
    <s v="KH"/>
    <m/>
    <n v="9500"/>
    <n v="45000"/>
    <n v="45000"/>
    <n v="2000"/>
    <s v="2012-06-28"/>
    <n v="1988"/>
    <n v="89460000"/>
    <s v="2012-06-28"/>
    <n v="1970"/>
    <n v="-6"/>
    <n v="88650000"/>
    <s v="2012-06-29"/>
    <n v="1787"/>
    <n v="80334000"/>
    <n v="89.9"/>
    <n v="89.8"/>
    <n v="90.7"/>
    <n v="90.6"/>
    <n v="24"/>
    <n v="183"/>
    <n v="3"/>
    <n v="3"/>
    <n v="135000"/>
    <n v="0.2"/>
  </r>
  <r>
    <x v="12"/>
    <s v="HCUMID3101GY"/>
    <s v="HCUMI101GY"/>
    <x v="0"/>
    <s v="HCUMID3101"/>
    <s v="12FW_BACKPACK_05"/>
    <s v="GY"/>
    <m/>
    <n v="6279"/>
    <n v="45000"/>
    <n v="45000"/>
    <n v="3500"/>
    <s v="2012-08-22"/>
    <n v="3500"/>
    <n v="157500000"/>
    <s v="2012-08-22"/>
    <n v="3478"/>
    <m/>
    <n v="156510000"/>
    <s v="2012-08-23"/>
    <n v="3253"/>
    <n v="145583100"/>
    <n v="92.9"/>
    <n v="92.4"/>
    <n v="93.5"/>
    <n v="93"/>
    <n v="22"/>
    <n v="225"/>
    <n v="7"/>
    <n v="7"/>
    <n v="315000"/>
    <n v="0.2"/>
  </r>
  <r>
    <x v="12"/>
    <s v="HCUMIE0101GY"/>
    <s v="HCUMI101GY"/>
    <x v="1"/>
    <s v="HCUMIE0101"/>
    <s v="12SS HCU CAP_02"/>
    <s v="GY"/>
    <m/>
    <n v="6304"/>
    <n v="45000"/>
    <n v="45000"/>
    <n v="1000"/>
    <s v="2013-05-01"/>
    <n v="1000"/>
    <n v="45000000"/>
    <s v="2013-06-01"/>
    <n v="594"/>
    <n v="-1"/>
    <n v="26730000"/>
    <s v="2013-07-20"/>
    <n v="292"/>
    <n v="13140000"/>
    <n v="29.2"/>
    <n v="29.2"/>
    <n v="49.2"/>
    <n v="49.2"/>
    <n v="407"/>
    <n v="302"/>
    <n v="11"/>
    <n v="11"/>
    <n v="495000"/>
    <n v="1.1000000000000001"/>
  </r>
  <r>
    <x v="12"/>
    <s v="HCUMID3101KH"/>
    <s v="HCUMI101KH"/>
    <x v="0"/>
    <s v="HCUMID3101"/>
    <s v="12FW_BACKPACK_06"/>
    <s v="KH"/>
    <m/>
    <n v="6279"/>
    <n v="45000"/>
    <n v="45000"/>
    <n v="2500"/>
    <s v="2012-08-22"/>
    <n v="2500"/>
    <n v="112500000"/>
    <s v="2012-08-22"/>
    <n v="2487"/>
    <n v="1"/>
    <n v="111915000"/>
    <s v="2012-08-23"/>
    <n v="2301"/>
    <n v="103279500"/>
    <n v="92"/>
    <n v="91.8"/>
    <n v="92.5"/>
    <n v="92.3"/>
    <n v="12"/>
    <n v="186"/>
    <n v="2"/>
    <n v="2"/>
    <n v="90000"/>
    <n v="0.1"/>
  </r>
  <r>
    <x v="12"/>
    <s v="HCUMIE0101KH"/>
    <s v="HCUMI101KH"/>
    <x v="1"/>
    <s v="HCUMIE0101"/>
    <s v="12SS HCU CAP_02"/>
    <s v="KH"/>
    <m/>
    <n v="6304"/>
    <n v="45000"/>
    <n v="45000"/>
    <n v="768"/>
    <s v="2013-05-01"/>
    <n v="768"/>
    <n v="34560000"/>
    <s v="2013-06-01"/>
    <n v="531"/>
    <n v="-1"/>
    <n v="23895000"/>
    <s v="2013-06-10"/>
    <n v="210"/>
    <n v="9445500"/>
    <n v="27.3"/>
    <n v="27.3"/>
    <n v="39.5"/>
    <n v="39.5"/>
    <n v="238"/>
    <n v="321"/>
    <n v="14"/>
    <n v="14"/>
    <n v="630000"/>
    <n v="1.8"/>
  </r>
  <r>
    <x v="12"/>
    <s v="HCUMID3104BK"/>
    <s v="HCUMI104BK"/>
    <x v="0"/>
    <s v="HCUMID3104"/>
    <s v="12FW_BACKPACK_07"/>
    <s v="BK"/>
    <m/>
    <n v="12000"/>
    <n v="55000"/>
    <n v="38500"/>
    <n v="500"/>
    <s v="2012-10-12"/>
    <n v="493"/>
    <n v="27115000"/>
    <s v="2012-10-13"/>
    <n v="200"/>
    <n v="2"/>
    <n v="11000000"/>
    <s v="2012-10-14"/>
    <n v="165"/>
    <n v="8921000"/>
    <n v="33.5"/>
    <n v="32.9"/>
    <n v="82.5"/>
    <n v="81.099999999999994"/>
    <n v="291"/>
    <n v="35"/>
    <m/>
    <m/>
    <m/>
    <m/>
  </r>
  <r>
    <x v="12"/>
    <s v="HCUMID3104GY"/>
    <s v="HCUMI104GY"/>
    <x v="0"/>
    <s v="HCUMID3104"/>
    <s v="12FW 01-KH"/>
    <s v="GY"/>
    <m/>
    <n v="12000"/>
    <n v="55000"/>
    <n v="38500"/>
    <n v="500"/>
    <s v="2012-11-12"/>
    <n v="486"/>
    <n v="26730000"/>
    <s v="2012-10-13"/>
    <n v="269"/>
    <n v="1"/>
    <n v="14795000"/>
    <s v="2012-10-14"/>
    <n v="237"/>
    <n v="12787500"/>
    <n v="48.8"/>
    <n v="47.8"/>
    <n v="88.1"/>
    <n v="86.4"/>
    <n v="216"/>
    <n v="32"/>
    <n v="1"/>
    <n v="1"/>
    <n v="38500"/>
    <n v="0.2"/>
  </r>
  <r>
    <x v="12"/>
    <s v="HCUMID3105BK"/>
    <s v="HCUMI105BK"/>
    <x v="0"/>
    <s v="HCUMID3105"/>
    <s v="12FW 01-KH"/>
    <s v="BK"/>
    <m/>
    <n v="12360"/>
    <n v="55000"/>
    <n v="38500"/>
    <n v="500"/>
    <s v="2012-11-01"/>
    <n v="500"/>
    <n v="27500000"/>
    <s v="2012-11-02"/>
    <n v="253"/>
    <n v="6"/>
    <n v="13915000"/>
    <s v="2012-11-03"/>
    <n v="232"/>
    <n v="12578500"/>
    <n v="46.4"/>
    <n v="45.7"/>
    <n v="91.7"/>
    <n v="90.4"/>
    <n v="241"/>
    <n v="21"/>
    <n v="1"/>
    <n v="1"/>
    <n v="38500"/>
    <n v="0.2"/>
  </r>
  <r>
    <x v="12"/>
    <s v="HCUMID3105KH"/>
    <s v="HCUMI105KH"/>
    <x v="0"/>
    <s v="HCUMID3105"/>
    <s v="13FW-H.COUSTIC_16_KH"/>
    <s v="KH"/>
    <m/>
    <n v="12360"/>
    <n v="55000"/>
    <n v="38500"/>
    <n v="500"/>
    <s v="2012-11-01"/>
    <n v="500"/>
    <n v="27500000"/>
    <s v="2012-11-02"/>
    <n v="118"/>
    <n v="-3"/>
    <n v="6490000"/>
    <s v="2012-11-03"/>
    <n v="95"/>
    <n v="5170000"/>
    <n v="19"/>
    <n v="18.8"/>
    <n v="80.5"/>
    <n v="79.7"/>
    <n v="385"/>
    <n v="23"/>
    <m/>
    <m/>
    <m/>
    <m/>
  </r>
  <r>
    <x v="12"/>
    <s v="HCUMID3106KH"/>
    <s v="HCUMI106KH"/>
    <x v="0"/>
    <s v="HCUMID3106"/>
    <s v="13FW-H.COUSTIC_16_KH"/>
    <s v="KH"/>
    <m/>
    <n v="12000"/>
    <n v="55000"/>
    <n v="38500"/>
    <n v="500"/>
    <s v="2012-10-12"/>
    <n v="496"/>
    <n v="27280000"/>
    <s v="2012-10-13"/>
    <n v="194"/>
    <m/>
    <n v="10670000"/>
    <s v="2012-10-14"/>
    <n v="161"/>
    <n v="8662500"/>
    <n v="32.5"/>
    <n v="31.8"/>
    <n v="83"/>
    <n v="81.2"/>
    <n v="302"/>
    <n v="33"/>
    <n v="1"/>
    <n v="1"/>
    <n v="27500"/>
    <n v="0.2"/>
  </r>
  <r>
    <x v="12"/>
    <s v="HCUMID3107KH"/>
    <s v="HCUMI107KH"/>
    <x v="0"/>
    <s v="HCUMID3107"/>
    <s v="14SS H.COUSTIC CAP-15 FLAT BK"/>
    <s v="KH"/>
    <m/>
    <n v="12000"/>
    <n v="59000"/>
    <n v="41300"/>
    <n v="300"/>
    <s v="2012-09-25"/>
    <n v="280"/>
    <n v="16520000"/>
    <s v="2012-09-26"/>
    <n v="239"/>
    <m/>
    <n v="14101000"/>
    <s v="2012-09-29"/>
    <n v="217"/>
    <n v="12679100"/>
    <n v="77.5"/>
    <n v="76.8"/>
    <n v="90.8"/>
    <n v="89.9"/>
    <n v="41"/>
    <n v="22"/>
    <m/>
    <m/>
    <m/>
    <m/>
  </r>
  <r>
    <x v="12"/>
    <s v="HCUMID3108GY"/>
    <s v="HCUMI108GY"/>
    <x v="0"/>
    <s v="HCUMID3108"/>
    <s v="14SS H.COUSTIC CAP-18 FLAT BK"/>
    <s v="GY"/>
    <m/>
    <n v="12000"/>
    <n v="55000"/>
    <n v="38500"/>
    <n v="500"/>
    <s v="2012-10-18"/>
    <n v="488"/>
    <n v="26840000"/>
    <s v="2012-10-23"/>
    <n v="419"/>
    <m/>
    <n v="23045000"/>
    <s v="2012-10-24"/>
    <n v="397"/>
    <n v="21565500"/>
    <n v="81.400000000000006"/>
    <n v="80.3"/>
    <n v="94.7"/>
    <n v="93.6"/>
    <n v="69"/>
    <n v="22"/>
    <m/>
    <m/>
    <m/>
    <m/>
  </r>
  <r>
    <x v="12"/>
    <s v="HCUMID3109GY"/>
    <s v="HCUMI109GY"/>
    <x v="0"/>
    <s v="HCUMID3109"/>
    <s v="14SS H.COUSTIC CAP-19 FLAT BK"/>
    <s v="GY"/>
    <m/>
    <n v="12360"/>
    <n v="55000"/>
    <n v="55000"/>
    <n v="300"/>
    <s v="2012-10-30"/>
    <n v="305"/>
    <n v="16775000"/>
    <s v="2012-10-30"/>
    <n v="288"/>
    <m/>
    <n v="15840000"/>
    <s v="2012-10-31"/>
    <n v="281"/>
    <n v="15400000"/>
    <n v="92.1"/>
    <n v="91.8"/>
    <n v="97.6"/>
    <n v="97.2"/>
    <n v="17"/>
    <n v="7"/>
    <m/>
    <m/>
    <m/>
    <m/>
  </r>
  <r>
    <x v="12"/>
    <s v="HCUMIE3109GY"/>
    <s v="HCUMI109GY"/>
    <x v="2"/>
    <s v="HCUMIE3109"/>
    <s v="12SS HCU CAP-04"/>
    <s v="GY"/>
    <m/>
    <n v="8882"/>
    <n v="55000"/>
    <n v="55000"/>
    <n v="804"/>
    <s v="2013-09-04"/>
    <n v="804"/>
    <n v="44220000"/>
    <s v="2013-09-05"/>
    <n v="804"/>
    <m/>
    <n v="44220000"/>
    <s v="2013-09-06"/>
    <n v="381"/>
    <n v="20922500"/>
    <n v="47.4"/>
    <n v="47.3"/>
    <n v="47.4"/>
    <n v="47.3"/>
    <m/>
    <n v="423"/>
    <n v="9"/>
    <n v="9"/>
    <n v="495000"/>
    <n v="1.1000000000000001"/>
  </r>
  <r>
    <x v="12"/>
    <s v="HCUMID3110GY"/>
    <s v="HCUMI110GY"/>
    <x v="0"/>
    <s v="HCUMID3110"/>
    <s v="14SS H.COUSTIC CAP-20 FLAT BK"/>
    <s v="GY"/>
    <m/>
    <n v="10860"/>
    <n v="59000"/>
    <n v="59000"/>
    <n v="300"/>
    <s v="2012-10-30"/>
    <n v="300"/>
    <n v="17700000"/>
    <s v="2012-10-30"/>
    <n v="285"/>
    <n v="2"/>
    <n v="16815000"/>
    <s v="2012-10-31"/>
    <n v="280"/>
    <n v="16490500"/>
    <n v="93.3"/>
    <n v="93.2"/>
    <n v="98.2"/>
    <n v="98.1"/>
    <n v="13"/>
    <n v="5"/>
    <m/>
    <m/>
    <m/>
    <m/>
  </r>
  <r>
    <x v="12"/>
    <s v="HCUMIE3110GY"/>
    <s v="HCUMI110GY"/>
    <x v="2"/>
    <s v="HCUMIE3110"/>
    <s v="12-FW-SP19"/>
    <s v="GY"/>
    <m/>
    <n v="7677"/>
    <n v="59000"/>
    <n v="59000"/>
    <n v="801"/>
    <s v="2013-09-04"/>
    <n v="801"/>
    <n v="47259000"/>
    <s v="2013-09-05"/>
    <n v="565"/>
    <n v="1"/>
    <n v="33335000"/>
    <s v="2013-09-08"/>
    <n v="113"/>
    <n v="6667000"/>
    <n v="14.1"/>
    <n v="14.1"/>
    <n v="20"/>
    <n v="20"/>
    <n v="235"/>
    <n v="452"/>
    <n v="8"/>
    <n v="8"/>
    <n v="472000"/>
    <n v="1"/>
  </r>
  <r>
    <x v="12"/>
    <s v="HCUMID3111BK"/>
    <s v="HCUMI111BK"/>
    <x v="0"/>
    <s v="HCUMID3111"/>
    <s v="14SS H.COUSTIC CAP-16 FLAT BK"/>
    <s v="BK"/>
    <m/>
    <n v="12000"/>
    <n v="53000"/>
    <n v="37100"/>
    <n v="500"/>
    <s v="2012-10-15"/>
    <n v="484"/>
    <n v="25652000"/>
    <s v="2012-10-17"/>
    <n v="240"/>
    <m/>
    <n v="12720000"/>
    <s v="2012-10-18"/>
    <n v="208"/>
    <n v="10992200"/>
    <n v="43"/>
    <n v="42.9"/>
    <n v="86.7"/>
    <n v="86.4"/>
    <n v="244"/>
    <n v="32"/>
    <m/>
    <m/>
    <m/>
    <m/>
  </r>
  <r>
    <x v="12"/>
    <s v="HCUMID3112NY"/>
    <s v="HCUMI112NY"/>
    <x v="0"/>
    <s v="HCUMID3112"/>
    <s v="14SS H.COUSTIC CAP-17 FLAT BK"/>
    <s v="NY"/>
    <m/>
    <n v="12000"/>
    <n v="53000"/>
    <n v="37100"/>
    <n v="500"/>
    <s v="2012-10-23"/>
    <n v="500"/>
    <n v="26500000"/>
    <s v="2012-10-24"/>
    <n v="447"/>
    <n v="9"/>
    <n v="23691000"/>
    <s v="2012-10-25"/>
    <n v="443"/>
    <n v="23378300"/>
    <n v="88.6"/>
    <n v="88.2"/>
    <n v="99.1"/>
    <n v="98.7"/>
    <n v="44"/>
    <n v="4"/>
    <m/>
    <m/>
    <m/>
    <m/>
  </r>
  <r>
    <x v="12"/>
    <s v="HCUMID3114BK"/>
    <s v="HCUMI114BK"/>
    <x v="0"/>
    <s v="HCUMID3114"/>
    <s v="HOODZIP_02"/>
    <s v="BK"/>
    <m/>
    <n v="8860"/>
    <n v="55000"/>
    <n v="55000"/>
    <n v="1500"/>
    <s v="2012-10-25"/>
    <n v="1508"/>
    <n v="82940000"/>
    <s v="2012-10-26"/>
    <n v="1510"/>
    <n v="-3"/>
    <n v="83050000"/>
    <s v="2012-10-27"/>
    <n v="1502"/>
    <n v="82366500"/>
    <n v="99.6"/>
    <n v="99.3"/>
    <n v="99.5"/>
    <n v="99.2"/>
    <n v="1"/>
    <n v="8"/>
    <m/>
    <m/>
    <m/>
    <m/>
  </r>
  <r>
    <x v="12"/>
    <s v="HCUMIE0114BK"/>
    <s v="HCUMI114BK"/>
    <x v="1"/>
    <s v="HCUMIE0114"/>
    <s v="12SS HCU CAP_02"/>
    <s v="BK"/>
    <m/>
    <n v="5603"/>
    <n v="55000"/>
    <n v="55000"/>
    <n v="5210"/>
    <s v="2013-03-05"/>
    <n v="5209"/>
    <n v="286495000"/>
    <s v="2013-03-07"/>
    <n v="2424"/>
    <n v="86"/>
    <n v="133320000"/>
    <s v="2013-03-07"/>
    <n v="1247"/>
    <n v="68360500"/>
    <n v="23.9"/>
    <n v="23.9"/>
    <n v="51.4"/>
    <n v="51.3"/>
    <n v="2699"/>
    <n v="1177"/>
    <n v="8"/>
    <n v="8"/>
    <n v="440000"/>
    <n v="0.2"/>
  </r>
  <r>
    <x v="12"/>
    <s v="HCUMID3114KH"/>
    <s v="HCUMI114KH"/>
    <x v="0"/>
    <s v="HCUMID3114"/>
    <s v="HOODZIP_01"/>
    <s v="KH"/>
    <m/>
    <n v="8860"/>
    <n v="55000"/>
    <n v="55000"/>
    <n v="1000"/>
    <s v="2012-10-25"/>
    <n v="1006"/>
    <n v="55330000"/>
    <s v="2012-10-26"/>
    <n v="1003"/>
    <n v="-1"/>
    <n v="55165000"/>
    <s v="2012-10-27"/>
    <n v="989"/>
    <n v="54230000"/>
    <n v="98.3"/>
    <n v="98"/>
    <n v="98.6"/>
    <n v="98.3"/>
    <n v="4"/>
    <n v="14"/>
    <m/>
    <m/>
    <m/>
    <m/>
  </r>
  <r>
    <x v="12"/>
    <s v="HCUMIE0114KH"/>
    <s v="HCUMI114KH"/>
    <x v="1"/>
    <s v="HCUMIE0114"/>
    <s v="12SS HCU CAP-03"/>
    <s v="KH"/>
    <m/>
    <n v="5603"/>
    <n v="55000"/>
    <n v="55000"/>
    <n v="2499"/>
    <s v="2013-03-05"/>
    <n v="2496"/>
    <n v="137280000"/>
    <s v="2013-03-07"/>
    <n v="1474"/>
    <n v="-6"/>
    <n v="81070000"/>
    <s v="2013-03-09"/>
    <n v="582"/>
    <n v="31927500"/>
    <n v="23.3"/>
    <n v="23.3"/>
    <n v="39.5"/>
    <n v="39.4"/>
    <n v="1028"/>
    <n v="892"/>
    <n v="1"/>
    <n v="1"/>
    <n v="55000"/>
    <m/>
  </r>
  <r>
    <x v="12"/>
    <s v="HCUMID3115KH"/>
    <s v="HCUMI115KH"/>
    <x v="0"/>
    <s v="HCUMID3115"/>
    <s v="12FW_JKT_08_KH"/>
    <s v="KH"/>
    <m/>
    <n v="12360"/>
    <n v="55000"/>
    <n v="38500"/>
    <n v="500"/>
    <s v="2012-10-30"/>
    <n v="477"/>
    <n v="26235000"/>
    <s v="2012-10-30"/>
    <n v="454"/>
    <m/>
    <n v="24970000"/>
    <s v="2012-10-31"/>
    <n v="454"/>
    <n v="24893000"/>
    <n v="95.2"/>
    <n v="94.9"/>
    <n v="100"/>
    <n v="99.7"/>
    <n v="23"/>
    <m/>
    <m/>
    <m/>
    <m/>
    <m/>
  </r>
  <r>
    <x v="12"/>
    <s v="HCUMID3116BK"/>
    <s v="HCUMI116BK"/>
    <x v="0"/>
    <s v="HCUMID3116"/>
    <s v="12FW H.COUSTIC JACKET_04"/>
    <s v="BK"/>
    <m/>
    <n v="12360"/>
    <n v="55000"/>
    <n v="38500"/>
    <n v="500"/>
    <s v="2012-11-01"/>
    <n v="500"/>
    <n v="27500000"/>
    <s v="2012-11-02"/>
    <n v="196"/>
    <n v="-5"/>
    <n v="10780000"/>
    <s v="2012-11-03"/>
    <n v="160"/>
    <n v="8684500"/>
    <n v="32"/>
    <n v="31.6"/>
    <n v="81.599999999999994"/>
    <n v="80.599999999999994"/>
    <n v="309"/>
    <n v="36"/>
    <n v="2"/>
    <n v="2"/>
    <n v="77000"/>
    <n v="0.4"/>
  </r>
  <r>
    <x v="12"/>
    <s v="HCUMID3117BK"/>
    <s v="HCUMI117BK"/>
    <x v="0"/>
    <s v="HCUMID3117"/>
    <s v="12FW_JKT_09_KH"/>
    <s v="BK"/>
    <m/>
    <n v="12660"/>
    <n v="55000"/>
    <n v="38500"/>
    <n v="500"/>
    <s v="2012-11-12"/>
    <n v="498"/>
    <n v="27390000"/>
    <s v="2012-11-13"/>
    <n v="406"/>
    <n v="1"/>
    <n v="22330000"/>
    <s v="2012-11-14"/>
    <n v="384"/>
    <n v="20982500"/>
    <n v="77.099999999999994"/>
    <n v="76.599999999999994"/>
    <n v="94.6"/>
    <n v="94"/>
    <n v="91"/>
    <n v="22"/>
    <n v="1"/>
    <n v="1"/>
    <n v="38500"/>
    <n v="0.2"/>
  </r>
  <r>
    <x v="12"/>
    <s v="HCUMIE0201BG"/>
    <s v="HCUMI201BG"/>
    <x v="1"/>
    <s v="HCUMIE0201"/>
    <s v="12SS HCU CAP-03"/>
    <s v="BG"/>
    <m/>
    <n v="9195"/>
    <n v="49000"/>
    <n v="49000"/>
    <n v="801"/>
    <s v="2013-01-30"/>
    <n v="799"/>
    <n v="39151000"/>
    <s v="2013-01-31"/>
    <n v="720"/>
    <n v="1"/>
    <n v="35280000"/>
    <s v="2013-02-01"/>
    <n v="337"/>
    <n v="16454200"/>
    <n v="42.2"/>
    <n v="42"/>
    <n v="46.8"/>
    <n v="46.6"/>
    <n v="78"/>
    <n v="383"/>
    <m/>
    <m/>
    <m/>
    <m/>
  </r>
  <r>
    <x v="12"/>
    <s v="HCUMIE0201BK"/>
    <s v="HCUMI201BK"/>
    <x v="1"/>
    <s v="HCUMIE0201"/>
    <s v="12SS HCU CAP-04"/>
    <s v="BK"/>
    <m/>
    <n v="9195"/>
    <n v="49000"/>
    <n v="49000"/>
    <n v="1599"/>
    <s v="2013-01-30"/>
    <n v="1599"/>
    <n v="78351000"/>
    <s v="2013-01-31"/>
    <n v="796"/>
    <n v="6"/>
    <n v="39004000"/>
    <s v="2013-02-01"/>
    <n v="339"/>
    <n v="16498300"/>
    <n v="21.2"/>
    <n v="21.1"/>
    <n v="42.6"/>
    <n v="42.3"/>
    <n v="797"/>
    <n v="457"/>
    <n v="3"/>
    <n v="3"/>
    <n v="147000"/>
    <n v="0.2"/>
  </r>
  <r>
    <x v="12"/>
    <s v="HCUMIE0201KH"/>
    <s v="HCUMI201KH"/>
    <x v="1"/>
    <s v="HCUMIE0201"/>
    <s v="12SS HCU CAP-04"/>
    <s v="KH"/>
    <m/>
    <n v="9195"/>
    <n v="49000"/>
    <n v="49000"/>
    <n v="1602"/>
    <s v="2013-01-30"/>
    <n v="1602"/>
    <n v="78498000"/>
    <s v="2013-01-31"/>
    <n v="872"/>
    <n v="-1"/>
    <n v="42728000"/>
    <s v="2013-02-01"/>
    <n v="382"/>
    <n v="18654300"/>
    <n v="23.8"/>
    <n v="23.8"/>
    <n v="43.8"/>
    <n v="43.7"/>
    <n v="731"/>
    <n v="490"/>
    <m/>
    <m/>
    <m/>
    <m/>
  </r>
  <r>
    <x v="12"/>
    <s v="HCUMIE0202BK"/>
    <s v="HCUMI202BK"/>
    <x v="1"/>
    <s v="HCUMIE0202"/>
    <s v="12-FW-SP06"/>
    <s v="BK"/>
    <m/>
    <n v="9276"/>
    <n v="49000"/>
    <n v="49000"/>
    <n v="600"/>
    <s v="2013-01-30"/>
    <n v="597"/>
    <n v="29253000"/>
    <s v="2013-01-31"/>
    <n v="273"/>
    <n v="-9"/>
    <n v="13377000"/>
    <s v="2013-02-02"/>
    <n v="259"/>
    <n v="12681200"/>
    <n v="43.4"/>
    <n v="43.4"/>
    <n v="94.9"/>
    <n v="94.8"/>
    <n v="333"/>
    <n v="14"/>
    <m/>
    <m/>
    <m/>
    <m/>
  </r>
  <r>
    <x v="12"/>
    <s v="HCUMIE0203KH"/>
    <s v="HCUMI203KH"/>
    <x v="1"/>
    <s v="HCUMIE0203"/>
    <s v="12-FW-SP06"/>
    <s v="KH"/>
    <m/>
    <n v="9296"/>
    <n v="55000"/>
    <n v="55000"/>
    <n v="800"/>
    <s v="2013-01-30"/>
    <n v="795"/>
    <n v="43725000"/>
    <s v="2013-01-31"/>
    <n v="623"/>
    <n v="-1"/>
    <n v="34265000"/>
    <s v="2013-02-01"/>
    <n v="230"/>
    <n v="12639000"/>
    <n v="28.9"/>
    <n v="28.9"/>
    <n v="36.9"/>
    <n v="36.9"/>
    <n v="173"/>
    <n v="393"/>
    <m/>
    <m/>
    <m/>
    <m/>
  </r>
  <r>
    <x v="12"/>
    <s v="HCUMIE0204KH"/>
    <s v="HCUMI204KH"/>
    <x v="1"/>
    <s v="HCUMIE0204"/>
    <s v="12-FW-SP06"/>
    <s v="KH"/>
    <m/>
    <n v="8793"/>
    <n v="49000"/>
    <n v="49000"/>
    <n v="600"/>
    <s v="2013-01-30"/>
    <n v="596"/>
    <n v="29204000"/>
    <s v="2013-01-31"/>
    <n v="579"/>
    <n v="-5"/>
    <n v="28371000"/>
    <s v="2013-02-01"/>
    <n v="386"/>
    <n v="18874800"/>
    <n v="64.8"/>
    <n v="64.599999999999994"/>
    <n v="66.7"/>
    <n v="66.5"/>
    <n v="22"/>
    <n v="193"/>
    <n v="1"/>
    <n v="1"/>
    <n v="49000"/>
    <n v="0.2"/>
  </r>
  <r>
    <x v="12"/>
    <s v="HCUMIE0205KH"/>
    <s v="HCUMI205KH"/>
    <x v="1"/>
    <s v="HCUMIE0205"/>
    <s v="12-FW-SP19"/>
    <s v="KH"/>
    <m/>
    <n v="10204"/>
    <n v="55000"/>
    <n v="55000"/>
    <n v="1601"/>
    <s v="2013-01-30"/>
    <n v="1600"/>
    <n v="88000000"/>
    <s v="2013-01-31"/>
    <n v="927"/>
    <n v="2"/>
    <n v="50985000"/>
    <s v="2013-01-31"/>
    <n v="449"/>
    <n v="24568500"/>
    <n v="28.1"/>
    <n v="27.9"/>
    <n v="48.4"/>
    <n v="48.2"/>
    <n v="671"/>
    <n v="478"/>
    <n v="1"/>
    <n v="1"/>
    <n v="55000"/>
    <n v="0.1"/>
  </r>
  <r>
    <x v="12"/>
    <s v="HCUMIE0206BK"/>
    <s v="HCUMI206BK"/>
    <x v="1"/>
    <s v="HCUMIE0206"/>
    <s v="12-FW-SP19"/>
    <s v="BK"/>
    <m/>
    <n v="8399"/>
    <n v="49000"/>
    <n v="49000"/>
    <n v="2814"/>
    <s v="2013-01-30"/>
    <n v="2805"/>
    <n v="137445000"/>
    <s v="2013-01-31"/>
    <n v="2782"/>
    <n v="5"/>
    <n v="136318000"/>
    <s v="2013-02-01"/>
    <n v="2646"/>
    <n v="129301200"/>
    <n v="94.3"/>
    <n v="94.1"/>
    <n v="95.1"/>
    <n v="94.9"/>
    <n v="18"/>
    <n v="136"/>
    <n v="1"/>
    <n v="1"/>
    <n v="49000"/>
    <m/>
  </r>
  <r>
    <x v="12"/>
    <s v="HCUMIE3206BK"/>
    <s v="HCUMI206BK"/>
    <x v="2"/>
    <s v="HCUMIE3206"/>
    <s v="12-FW-SP19"/>
    <s v="BK"/>
    <m/>
    <n v="8611"/>
    <n v="49000"/>
    <n v="49000"/>
    <n v="1600"/>
    <s v="2013-11-08"/>
    <n v="1604"/>
    <n v="78596000"/>
    <s v="2013-11-08"/>
    <n v="843"/>
    <n v="-2"/>
    <n v="41307000"/>
    <s v="2013-11-09"/>
    <n v="276"/>
    <n v="13499500"/>
    <n v="17.2"/>
    <n v="17.2"/>
    <n v="32.700000000000003"/>
    <n v="32.700000000000003"/>
    <n v="763"/>
    <n v="567"/>
    <n v="24"/>
    <n v="24"/>
    <n v="1176000"/>
    <n v="1.5"/>
  </r>
  <r>
    <x v="12"/>
    <s v="HCUMIE0206GY"/>
    <s v="HCUMI206GY"/>
    <x v="1"/>
    <s v="HCUMIE0206"/>
    <s v="12-FW-SP19"/>
    <s v="GY"/>
    <m/>
    <n v="8399"/>
    <n v="49000"/>
    <n v="49000"/>
    <n v="600"/>
    <s v="2013-01-30"/>
    <n v="598"/>
    <n v="29302000"/>
    <s v="2013-01-31"/>
    <n v="597"/>
    <m/>
    <n v="29253000"/>
    <s v="2013-01-31"/>
    <n v="594"/>
    <n v="28983500"/>
    <n v="99.3"/>
    <n v="98.9"/>
    <n v="99.5"/>
    <n v="99.1"/>
    <n v="1"/>
    <n v="3"/>
    <m/>
    <m/>
    <m/>
    <m/>
  </r>
  <r>
    <x v="12"/>
    <s v="HCUMIE0206KH"/>
    <s v="HCUMI206KH"/>
    <x v="1"/>
    <s v="HCUMIE0206"/>
    <s v="12-FW-SP46"/>
    <s v="KH"/>
    <m/>
    <n v="8399"/>
    <n v="49000"/>
    <n v="49000"/>
    <n v="500"/>
    <s v="2013-05-20"/>
    <n v="499"/>
    <n v="24451000"/>
    <s v="2013-05-22"/>
    <n v="501"/>
    <n v="-5"/>
    <n v="24549000"/>
    <s v="2013-05-23"/>
    <n v="497"/>
    <n v="24255000"/>
    <n v="99.6"/>
    <n v="99.2"/>
    <n v="99.2"/>
    <n v="98.8"/>
    <n v="3"/>
    <n v="4"/>
    <m/>
    <m/>
    <m/>
    <m/>
  </r>
  <r>
    <x v="12"/>
    <s v="HCUMIF0206KH"/>
    <s v="HCUMI206KH"/>
    <x v="5"/>
    <s v="HCUMIF0206"/>
    <s v="13SS HCU CAP-04-KH"/>
    <s v="KH"/>
    <m/>
    <n v="6599"/>
    <n v="49000"/>
    <n v="49000"/>
    <n v="853"/>
    <s v="2013-12-24"/>
    <n v="853"/>
    <n v="41797000"/>
    <s v="2013-12-31"/>
    <n v="544"/>
    <m/>
    <n v="26656000"/>
    <s v="2014-01-02"/>
    <n v="29"/>
    <n v="1421000"/>
    <n v="3.4"/>
    <n v="3.4"/>
    <n v="5.3"/>
    <n v="5.3"/>
    <n v="309"/>
    <n v="515"/>
    <n v="11"/>
    <n v="11"/>
    <n v="539000"/>
    <n v="1.3"/>
  </r>
  <r>
    <x v="12"/>
    <s v="HCUMIE0207BL"/>
    <s v="HCUMI207BL"/>
    <x v="1"/>
    <s v="HCUMIE0207"/>
    <s v="12-FW-SP46"/>
    <s v="BL"/>
    <m/>
    <n v="9293"/>
    <n v="55000"/>
    <n v="55000"/>
    <n v="1201"/>
    <s v="2013-01-30"/>
    <n v="1198"/>
    <n v="65890000"/>
    <s v="2013-01-31"/>
    <n v="1181"/>
    <n v="1"/>
    <n v="64955000"/>
    <s v="2013-02-01"/>
    <n v="1038"/>
    <n v="57007500"/>
    <n v="86.6"/>
    <n v="86.5"/>
    <n v="87.9"/>
    <n v="87.8"/>
    <n v="16"/>
    <n v="143"/>
    <n v="4"/>
    <n v="4"/>
    <n v="220000"/>
    <n v="0.3"/>
  </r>
  <r>
    <x v="12"/>
    <s v="HCUMIE0207NY"/>
    <s v="HCUMI207NY"/>
    <x v="1"/>
    <s v="HCUMIE0207"/>
    <s v="12SS H.COUSTIC CAP-07-KH"/>
    <s v="NY"/>
    <m/>
    <n v="9293"/>
    <n v="55000"/>
    <n v="55000"/>
    <n v="1200"/>
    <s v="2013-01-30"/>
    <n v="1198"/>
    <n v="65890000"/>
    <s v="2013-01-31"/>
    <n v="1169"/>
    <n v="-1"/>
    <n v="64295000"/>
    <s v="2013-02-01"/>
    <n v="721"/>
    <n v="39556000"/>
    <n v="60.2"/>
    <n v="60"/>
    <n v="61.7"/>
    <n v="61.5"/>
    <n v="30"/>
    <n v="448"/>
    <n v="8"/>
    <n v="8"/>
    <n v="440000"/>
    <n v="0.7"/>
  </r>
  <r>
    <x v="12"/>
    <s v="HCUMIE0208BG"/>
    <s v="HCUMI208BG"/>
    <x v="1"/>
    <s v="HCUMIE0208"/>
    <s v="12SS H.COUSTIC CAP-07-KH"/>
    <s v="BG"/>
    <m/>
    <n v="7987"/>
    <n v="45000"/>
    <n v="45000"/>
    <n v="600"/>
    <s v="2013-02-05"/>
    <n v="598"/>
    <n v="26910000"/>
    <s v="2013-02-07"/>
    <n v="594"/>
    <n v="-2"/>
    <n v="26730000"/>
    <s v="2013-02-08"/>
    <n v="575"/>
    <n v="25825500"/>
    <n v="96.2"/>
    <n v="96"/>
    <n v="96.8"/>
    <n v="96.6"/>
    <n v="6"/>
    <n v="19"/>
    <m/>
    <m/>
    <m/>
    <m/>
  </r>
  <r>
    <x v="12"/>
    <s v="HCUMIE0208KH"/>
    <s v="HCUMI208KH"/>
    <x v="1"/>
    <s v="HCUMIE0208"/>
    <s v="12FW H.COUSTIC CAP-04-GY"/>
    <s v="KH"/>
    <m/>
    <n v="7987"/>
    <n v="45000"/>
    <n v="45000"/>
    <n v="800"/>
    <s v="2013-02-05"/>
    <n v="798"/>
    <n v="35910000"/>
    <s v="2013-02-07"/>
    <n v="793"/>
    <n v="-2"/>
    <n v="35685000"/>
    <s v="2013-02-08"/>
    <n v="739"/>
    <n v="33201000"/>
    <n v="92.6"/>
    <n v="92.5"/>
    <n v="93.2"/>
    <n v="93"/>
    <n v="7"/>
    <n v="54"/>
    <n v="1"/>
    <n v="1"/>
    <n v="45000"/>
    <n v="0.1"/>
  </r>
  <r>
    <x v="12"/>
    <s v="HCUMIE3208KH"/>
    <s v="HCUMI208KH"/>
    <x v="2"/>
    <s v="HCUMIE3208"/>
    <s v="12SS H.COUSTIC CAP-07-KH"/>
    <s v="KH"/>
    <m/>
    <n v="4927"/>
    <n v="45000"/>
    <n v="45000"/>
    <n v="1000"/>
    <s v="2013-12-03"/>
    <n v="987"/>
    <n v="44415000"/>
    <s v="2013-12-04"/>
    <n v="514"/>
    <m/>
    <n v="23130000"/>
    <s v="2013-12-06"/>
    <n v="46"/>
    <n v="2070000"/>
    <n v="4.7"/>
    <n v="4.7"/>
    <n v="8.9"/>
    <n v="8.9"/>
    <n v="473"/>
    <n v="468"/>
    <n v="6"/>
    <n v="6"/>
    <n v="270000"/>
    <n v="0.6"/>
  </r>
  <r>
    <x v="12"/>
    <s v="HCUMIE0209BK"/>
    <s v="HCUMI209BK"/>
    <x v="1"/>
    <s v="HCUMIE0209"/>
    <s v="12FW H.COUSTIC CAP-04-GY"/>
    <s v="BK"/>
    <m/>
    <n v="10107"/>
    <n v="55000"/>
    <n v="55000"/>
    <n v="1215"/>
    <s v="2013-02-05"/>
    <n v="1184"/>
    <n v="65120000"/>
    <s v="2013-02-07"/>
    <n v="1175"/>
    <n v="1"/>
    <n v="64625000"/>
    <s v="2013-02-08"/>
    <n v="1164"/>
    <n v="63926500"/>
    <n v="98.3"/>
    <n v="98.2"/>
    <n v="99.1"/>
    <n v="98.9"/>
    <n v="8"/>
    <n v="11"/>
    <n v="-1"/>
    <n v="-1"/>
    <n v="-55000"/>
    <n v="-0.1"/>
  </r>
  <r>
    <x v="12"/>
    <s v="HCUMIE0209KH"/>
    <s v="HCUMI209KH"/>
    <x v="1"/>
    <s v="HCUMIE0209"/>
    <s v="12FW CAP-12-BK"/>
    <s v="KH"/>
    <m/>
    <n v="10107"/>
    <n v="55000"/>
    <n v="55000"/>
    <n v="1205"/>
    <s v="2013-02-05"/>
    <n v="1195"/>
    <n v="65725000"/>
    <s v="2013-02-07"/>
    <n v="1188"/>
    <n v="2"/>
    <n v="65340000"/>
    <s v="2013-02-08"/>
    <n v="1050"/>
    <n v="57519000"/>
    <n v="87.9"/>
    <n v="87.5"/>
    <n v="88.4"/>
    <n v="88"/>
    <n v="5"/>
    <n v="138"/>
    <n v="4"/>
    <n v="4"/>
    <n v="220000"/>
    <n v="0.3"/>
  </r>
  <r>
    <x v="12"/>
    <s v="HCUMIE0210BK"/>
    <s v="HCUMI210BK"/>
    <x v="1"/>
    <s v="HCUMIE0210"/>
    <s v="12FW CAP-12-BK"/>
    <s v="BK"/>
    <m/>
    <n v="7489"/>
    <n v="53000"/>
    <n v="53000"/>
    <n v="2700"/>
    <s v="2013-02-05"/>
    <n v="2698"/>
    <n v="142994000"/>
    <s v="2013-02-07"/>
    <n v="2685"/>
    <m/>
    <n v="142305000"/>
    <s v="2013-02-08"/>
    <n v="2667"/>
    <n v="141102274"/>
    <n v="98.9"/>
    <n v="98.7"/>
    <n v="99.3"/>
    <n v="99.2"/>
    <n v="13"/>
    <n v="18"/>
    <n v="-1"/>
    <n v="-1"/>
    <n v="-53000"/>
    <m/>
  </r>
  <r>
    <x v="12"/>
    <s v="HCUMIE3210BK"/>
    <s v="HCUMI210BK"/>
    <x v="2"/>
    <s v="HCUMIE3210"/>
    <s v="12SS H.COUSTIC CAP-07-KH"/>
    <s v="BK"/>
    <m/>
    <n v="7360"/>
    <n v="53000"/>
    <n v="53000"/>
    <n v="2000"/>
    <s v="2013-12-03"/>
    <n v="1998"/>
    <n v="105894000"/>
    <s v="2013-12-04"/>
    <n v="958"/>
    <n v="-1"/>
    <n v="50774000"/>
    <s v="2013-12-05"/>
    <n v="493"/>
    <n v="26076000"/>
    <n v="24.7"/>
    <n v="24.6"/>
    <n v="51.5"/>
    <n v="51.4"/>
    <n v="1041"/>
    <n v="465"/>
    <n v="73"/>
    <n v="73"/>
    <n v="3869000"/>
    <n v="3.7"/>
  </r>
  <r>
    <x v="12"/>
    <s v="HCUMIE0210BL"/>
    <s v="HCUMI210BL"/>
    <x v="1"/>
    <s v="HCUMIE0210"/>
    <s v="12FW H.COUSTIC CAP-06-KH"/>
    <s v="BL"/>
    <m/>
    <n v="7489"/>
    <n v="53000"/>
    <n v="53000"/>
    <n v="783"/>
    <s v="2013-06-13"/>
    <n v="781"/>
    <n v="41393000"/>
    <s v="2013-06-13"/>
    <n v="777"/>
    <n v="1"/>
    <n v="41181000"/>
    <s v="2013-06-14"/>
    <n v="769"/>
    <n v="40704000"/>
    <n v="98.5"/>
    <n v="98.3"/>
    <n v="99"/>
    <n v="98.8"/>
    <n v="3"/>
    <n v="8"/>
    <n v="1"/>
    <n v="1"/>
    <n v="53000"/>
    <n v="0.1"/>
  </r>
  <r>
    <x v="12"/>
    <s v="HCUMIE0210GY"/>
    <s v="HCUMI210GY"/>
    <x v="1"/>
    <s v="HCUMIE0210"/>
    <s v="12FW H.COUSTIC CAP-09-KH"/>
    <s v="GY"/>
    <m/>
    <n v="7489"/>
    <n v="53000"/>
    <n v="53000"/>
    <n v="800"/>
    <s v="2013-02-05"/>
    <n v="768"/>
    <n v="40704000"/>
    <s v="2013-02-07"/>
    <n v="762"/>
    <n v="2"/>
    <n v="40386000"/>
    <s v="2013-02-08"/>
    <n v="760"/>
    <n v="40189900"/>
    <n v="99"/>
    <n v="98.7"/>
    <n v="99.7"/>
    <n v="99.5"/>
    <n v="4"/>
    <n v="2"/>
    <m/>
    <m/>
    <m/>
    <m/>
  </r>
  <r>
    <x v="12"/>
    <s v="HCUMIE0210NY"/>
    <s v="HCUMI210NY"/>
    <x v="1"/>
    <s v="HCUMIE0210"/>
    <s v="12FW H.COUSTIC CAP-10-GY"/>
    <s v="NY"/>
    <m/>
    <n v="7489"/>
    <n v="53000"/>
    <n v="53000"/>
    <n v="800"/>
    <s v="2013-02-05"/>
    <n v="800"/>
    <n v="42400000"/>
    <s v="2013-02-07"/>
    <n v="796"/>
    <n v="-3"/>
    <n v="42188000"/>
    <s v="2013-02-08"/>
    <n v="793"/>
    <n v="41960100"/>
    <n v="99.1"/>
    <n v="99"/>
    <n v="99.6"/>
    <n v="99.5"/>
    <n v="7"/>
    <n v="3"/>
    <n v="-1"/>
    <n v="-1"/>
    <n v="-53000"/>
    <n v="-0.1"/>
  </r>
  <r>
    <x v="12"/>
    <s v="HCUMIE3210NY"/>
    <s v="HCUMI210NY"/>
    <x v="2"/>
    <s v="HCUMIE3210"/>
    <s v="12FW H.COUSTIC CAP-15-KH"/>
    <s v="NY"/>
    <m/>
    <n v="7360"/>
    <n v="53000"/>
    <n v="53000"/>
    <n v="800"/>
    <s v="2013-12-03"/>
    <n v="797"/>
    <n v="42241000"/>
    <s v="2013-12-04"/>
    <n v="672"/>
    <m/>
    <n v="35616000"/>
    <s v="2013-12-05"/>
    <n v="208"/>
    <n v="10939500"/>
    <n v="26.1"/>
    <n v="25.9"/>
    <n v="31"/>
    <n v="30.7"/>
    <n v="125"/>
    <n v="464"/>
    <n v="25"/>
    <n v="25"/>
    <n v="1325000"/>
    <n v="3.1"/>
  </r>
  <r>
    <x v="12"/>
    <s v="HCUMIE3301BK"/>
    <s v="HCUMI301BK"/>
    <x v="2"/>
    <s v="HCUMIE3301"/>
    <s v="12FW H.COUSTIC CAP-15-KH"/>
    <s v="BK"/>
    <m/>
    <n v="5683"/>
    <n v="35000"/>
    <n v="35000"/>
    <n v="5000"/>
    <s v="2013-05-30"/>
    <n v="4997"/>
    <n v="174895000"/>
    <s v="2013-05-30"/>
    <n v="3276"/>
    <n v="3"/>
    <n v="114660000"/>
    <s v="2013-05-31"/>
    <n v="2567"/>
    <n v="89604000"/>
    <n v="51.4"/>
    <n v="51.2"/>
    <n v="78.400000000000006"/>
    <n v="78.099999999999994"/>
    <n v="1718"/>
    <n v="709"/>
    <n v="52"/>
    <n v="52"/>
    <n v="1820000"/>
    <n v="1"/>
  </r>
  <r>
    <x v="12"/>
    <s v="HCUMIE3301KH"/>
    <s v="HCUMI301KH"/>
    <x v="2"/>
    <s v="HCUMIE3301"/>
    <s v="13SS HCU CAP-13-KH"/>
    <s v="KH"/>
    <m/>
    <n v="5683"/>
    <n v="35000"/>
    <n v="35000"/>
    <n v="4000"/>
    <s v="2013-05-30"/>
    <n v="3998"/>
    <n v="139930000"/>
    <s v="2013-05-30"/>
    <n v="2497"/>
    <n v="1"/>
    <n v="87395000"/>
    <s v="2013-05-31"/>
    <n v="1991"/>
    <n v="69525500"/>
    <n v="49.8"/>
    <n v="49.7"/>
    <n v="79.7"/>
    <n v="79.599999999999994"/>
    <n v="1500"/>
    <n v="506"/>
    <n v="16"/>
    <n v="16"/>
    <n v="560000"/>
    <n v="0.4"/>
  </r>
  <r>
    <x v="12"/>
    <s v="HCUMIE3302BK"/>
    <s v="HCUMI302BK"/>
    <x v="2"/>
    <s v="HCUMIE3302"/>
    <s v="13SS HCU CAP-13-KH"/>
    <s v="BK"/>
    <m/>
    <n v="7670"/>
    <n v="35000"/>
    <n v="35000"/>
    <n v="5500"/>
    <s v="2013-06-07"/>
    <n v="5492"/>
    <n v="192220000"/>
    <s v="2013-06-10"/>
    <n v="4279"/>
    <m/>
    <n v="149765000"/>
    <s v="2013-06-11"/>
    <n v="3710"/>
    <n v="129617500"/>
    <n v="67.599999999999994"/>
    <n v="67.400000000000006"/>
    <n v="86.7"/>
    <n v="86.5"/>
    <n v="1213"/>
    <n v="569"/>
    <n v="44"/>
    <n v="44"/>
    <n v="1540000"/>
    <n v="0.8"/>
  </r>
  <r>
    <x v="12"/>
    <s v="HCUMIE3302GY"/>
    <s v="HCUMI302GY"/>
    <x v="2"/>
    <s v="HCUMIE3302"/>
    <s v="13SS HCU CAP-13-KH"/>
    <s v="GY"/>
    <m/>
    <n v="7670"/>
    <n v="35000"/>
    <n v="35000"/>
    <n v="3000"/>
    <s v="2013-06-07"/>
    <n v="2996"/>
    <n v="104860000"/>
    <s v="2013-06-10"/>
    <n v="1858"/>
    <m/>
    <n v="65030000"/>
    <s v="2013-06-11"/>
    <n v="1379"/>
    <n v="48265000"/>
    <n v="46"/>
    <n v="46"/>
    <n v="74.2"/>
    <n v="74.2"/>
    <n v="1138"/>
    <n v="479"/>
    <n v="17"/>
    <n v="17"/>
    <n v="595000"/>
    <n v="0.6"/>
  </r>
  <r>
    <x v="12"/>
    <s v="HCUMIE3303BK"/>
    <s v="HCUMI303BK"/>
    <x v="2"/>
    <s v="HCUMIE3303"/>
    <s v="13SS HCU CAP-12-CM"/>
    <s v="BK"/>
    <m/>
    <n v="7484"/>
    <n v="45000"/>
    <n v="45000"/>
    <n v="4200"/>
    <s v="2013-05-29"/>
    <n v="4194"/>
    <n v="188730000"/>
    <s v="2013-05-29"/>
    <n v="3109"/>
    <m/>
    <n v="139905000"/>
    <s v="2013-05-30"/>
    <n v="2155"/>
    <n v="96830000"/>
    <n v="51.4"/>
    <n v="51.3"/>
    <n v="69.3"/>
    <n v="69.2"/>
    <n v="1085"/>
    <n v="954"/>
    <n v="26"/>
    <n v="26"/>
    <n v="1170000"/>
    <n v="0.6"/>
  </r>
  <r>
    <x v="12"/>
    <s v="HCUMIE3303KH"/>
    <s v="HCUMI303KH"/>
    <x v="2"/>
    <s v="HCUMIE3303"/>
    <s v="13SS HCU CAP-05-KH"/>
    <s v="KH"/>
    <m/>
    <n v="7484"/>
    <n v="45000"/>
    <n v="45000"/>
    <n v="1985"/>
    <s v="2013-05-29"/>
    <n v="1996"/>
    <n v="89820000"/>
    <s v="2013-05-29"/>
    <n v="1114"/>
    <n v="-3"/>
    <n v="50130000"/>
    <s v="2013-05-30"/>
    <n v="429"/>
    <n v="19260000"/>
    <n v="21.5"/>
    <n v="21.4"/>
    <n v="38.5"/>
    <n v="38.4"/>
    <n v="885"/>
    <n v="685"/>
    <n v="5"/>
    <n v="5"/>
    <n v="225000"/>
    <n v="0.3"/>
  </r>
  <r>
    <x v="12"/>
    <s v="HCUMIE3304BK"/>
    <s v="HCUMI304BK"/>
    <x v="2"/>
    <s v="HCUMIE3304"/>
    <s v="13SS HCU CAP-08-KH"/>
    <s v="BK"/>
    <m/>
    <n v="5504"/>
    <n v="49000"/>
    <n v="49000"/>
    <n v="1000"/>
    <s v="2013-09-07"/>
    <n v="996"/>
    <n v="48804000"/>
    <s v="2013-09-07"/>
    <n v="782"/>
    <m/>
    <n v="38318000"/>
    <s v="2013-09-08"/>
    <n v="325"/>
    <n v="15797500"/>
    <n v="32.6"/>
    <n v="32.4"/>
    <n v="41.6"/>
    <n v="41.2"/>
    <n v="214"/>
    <n v="457"/>
    <n v="10"/>
    <n v="10"/>
    <n v="490000"/>
    <n v="1"/>
  </r>
  <r>
    <x v="12"/>
    <s v="HCUMIE3305NY"/>
    <s v="HCUMI305NY"/>
    <x v="2"/>
    <s v="HCUMIE3305"/>
    <s v="13SS HCU CAP-09-KH"/>
    <s v="NY"/>
    <m/>
    <n v="8739"/>
    <n v="55000"/>
    <n v="55000"/>
    <n v="806"/>
    <s v="2013-09-04"/>
    <n v="806"/>
    <n v="44330000"/>
    <s v="2013-09-05"/>
    <n v="805"/>
    <n v="1"/>
    <n v="44275000"/>
    <s v="2013-09-06"/>
    <n v="483"/>
    <n v="26482500"/>
    <n v="59.9"/>
    <n v="59.7"/>
    <n v="60"/>
    <n v="59.8"/>
    <m/>
    <n v="322"/>
    <n v="15"/>
    <n v="15"/>
    <n v="825000"/>
    <n v="1.9"/>
  </r>
  <r>
    <x v="12"/>
    <s v="HCUMIE3306BK"/>
    <s v="HCUMI306BK"/>
    <x v="2"/>
    <s v="HCUMIE3306"/>
    <s v="13SS HCU CAP-01-BK"/>
    <s v="BK"/>
    <m/>
    <n v="9233"/>
    <n v="55000"/>
    <n v="55000"/>
    <n v="2802"/>
    <s v="2013-09-04"/>
    <n v="2807"/>
    <n v="154385000"/>
    <s v="2013-09-05"/>
    <n v="1843"/>
    <n v="-1"/>
    <n v="101365000"/>
    <s v="2013-09-06"/>
    <n v="1357"/>
    <n v="74552500"/>
    <n v="48.3"/>
    <n v="48.3"/>
    <n v="73.599999999999994"/>
    <n v="73.5"/>
    <n v="965"/>
    <n v="486"/>
    <n v="52"/>
    <n v="52"/>
    <n v="2860000"/>
    <n v="1.9"/>
  </r>
  <r>
    <x v="12"/>
    <s v="HCUMIE3306KH"/>
    <s v="HCUMI306KH"/>
    <x v="2"/>
    <s v="HCUMIE3306"/>
    <s v="13SS HCU CAP-01-BK"/>
    <s v="KH"/>
    <m/>
    <n v="9233"/>
    <n v="55000"/>
    <n v="55000"/>
    <n v="1804"/>
    <s v="2013-09-04"/>
    <n v="1809"/>
    <n v="99495000"/>
    <s v="2013-09-05"/>
    <n v="1241"/>
    <m/>
    <n v="68255000"/>
    <s v="2013-09-06"/>
    <n v="812"/>
    <n v="44552000"/>
    <n v="44.9"/>
    <n v="44.8"/>
    <n v="65.400000000000006"/>
    <n v="65.3"/>
    <n v="568"/>
    <n v="429"/>
    <n v="22"/>
    <n v="22"/>
    <n v="1210000"/>
    <n v="1.2"/>
  </r>
  <r>
    <x v="12"/>
    <s v="HCUMIE3307GY"/>
    <s v="HCUMI307GY"/>
    <x v="2"/>
    <s v="HCUMIE3307"/>
    <s v="13SS HCU CAP-01-BK"/>
    <s v="GY"/>
    <m/>
    <n v="8882"/>
    <n v="55000"/>
    <n v="55000"/>
    <n v="1902"/>
    <s v="2013-09-04"/>
    <n v="1902"/>
    <n v="104610000"/>
    <s v="2013-09-05"/>
    <n v="1650"/>
    <n v="-1"/>
    <n v="90750000"/>
    <s v="2013-09-06"/>
    <n v="972"/>
    <n v="53455000"/>
    <n v="51.1"/>
    <n v="51.1"/>
    <n v="58.9"/>
    <n v="58.9"/>
    <n v="253"/>
    <n v="678"/>
    <n v="34"/>
    <n v="34"/>
    <n v="1870000"/>
    <n v="1.8"/>
  </r>
  <r>
    <x v="12"/>
    <s v="HCUMIE3310BK"/>
    <s v="HCUMI310BK"/>
    <x v="2"/>
    <s v="HCUMIE3310"/>
    <s v="13SS HCU CAP-02-BL"/>
    <s v="BK"/>
    <m/>
    <n v="8400"/>
    <n v="49000"/>
    <n v="49000"/>
    <n v="1000"/>
    <s v="2013-10-23"/>
    <n v="985"/>
    <n v="48265000"/>
    <s v="2013-10-24"/>
    <n v="521"/>
    <n v="1"/>
    <n v="25529000"/>
    <s v="2013-10-25"/>
    <n v="52"/>
    <n v="2548000"/>
    <n v="5.3"/>
    <n v="5.3"/>
    <n v="10"/>
    <n v="10"/>
    <n v="463"/>
    <n v="469"/>
    <n v="6"/>
    <n v="6"/>
    <n v="294000"/>
    <n v="0.6"/>
  </r>
  <r>
    <x v="12"/>
    <s v="HCUMIE3311BK"/>
    <s v="HCUMI311BK"/>
    <x v="2"/>
    <s v="HCUMIE3311"/>
    <s v="13SS HCU CAP-02-BL"/>
    <s v="BK"/>
    <m/>
    <n v="8400"/>
    <n v="49000"/>
    <n v="49000"/>
    <n v="1200"/>
    <s v="2013-10-15"/>
    <n v="1201"/>
    <n v="58849000"/>
    <s v="2013-10-16"/>
    <n v="796"/>
    <n v="2"/>
    <n v="39004000"/>
    <s v="2013-10-17"/>
    <n v="285"/>
    <n v="13935600"/>
    <n v="23.7"/>
    <n v="23.7"/>
    <n v="35.799999999999997"/>
    <n v="35.700000000000003"/>
    <n v="403"/>
    <n v="511"/>
    <n v="15"/>
    <n v="15"/>
    <n v="735000"/>
    <n v="1.2"/>
  </r>
  <r>
    <x v="12"/>
    <s v="HCUMIE3312BK"/>
    <s v="HCUMI312BK"/>
    <x v="2"/>
    <s v="HCUMIE3312"/>
    <s v="13SS HCU CAP-03-KH"/>
    <s v="BK"/>
    <m/>
    <n v="8400"/>
    <n v="49000"/>
    <n v="49000"/>
    <n v="1200"/>
    <s v="2013-10-15"/>
    <n v="1211"/>
    <n v="59339000"/>
    <s v="2013-10-16"/>
    <n v="590"/>
    <m/>
    <n v="28910000"/>
    <s v="2013-10-17"/>
    <n v="98"/>
    <n v="4792000"/>
    <n v="8.1"/>
    <n v="8.1"/>
    <n v="16.600000000000001"/>
    <n v="16.600000000000001"/>
    <n v="621"/>
    <n v="492"/>
    <n v="4"/>
    <n v="4"/>
    <n v="196000"/>
    <n v="0.3"/>
  </r>
  <r>
    <x v="12"/>
    <s v="HCUMIE3313BK"/>
    <s v="HCUMI313BK"/>
    <x v="2"/>
    <s v="HCUMIE3313"/>
    <s v="13SS HCU CAP-03-KH"/>
    <s v="BK"/>
    <m/>
    <n v="8400"/>
    <n v="49000"/>
    <n v="49000"/>
    <n v="1200"/>
    <s v="2013-10-23"/>
    <n v="1188"/>
    <n v="58212000"/>
    <s v="2013-10-24"/>
    <n v="646"/>
    <m/>
    <n v="31654000"/>
    <s v="2013-10-25"/>
    <n v="165"/>
    <n v="8060500"/>
    <n v="13.9"/>
    <n v="13.8"/>
    <n v="25.5"/>
    <n v="25.5"/>
    <n v="542"/>
    <n v="481"/>
    <n v="11"/>
    <n v="11"/>
    <n v="539000"/>
    <n v="0.9"/>
  </r>
  <r>
    <x v="12"/>
    <s v="HCUMIE3314BK"/>
    <s v="HCUMI314BK"/>
    <x v="2"/>
    <s v="HCUMIE3314"/>
    <s v="13SS HCU CAP-04-KH"/>
    <s v="BK"/>
    <m/>
    <n v="8400"/>
    <n v="49000"/>
    <n v="49000"/>
    <n v="1000"/>
    <s v="2013-10-25"/>
    <n v="999"/>
    <n v="48951000"/>
    <s v="2013-10-25"/>
    <n v="615"/>
    <m/>
    <n v="30135000"/>
    <s v="2013-10-26"/>
    <n v="139"/>
    <n v="6811000"/>
    <n v="13.9"/>
    <n v="13.9"/>
    <n v="22.6"/>
    <n v="22.6"/>
    <n v="384"/>
    <n v="476"/>
    <n v="9"/>
    <n v="9"/>
    <n v="441000"/>
    <n v="0.9"/>
  </r>
  <r>
    <x v="12"/>
    <s v="HCUMIE0701BG"/>
    <s v="HCUMI701BG"/>
    <x v="1"/>
    <s v="HCUMIE0701"/>
    <s v="12FW CAP-05-GY"/>
    <s v="BG"/>
    <m/>
    <n v="8117"/>
    <n v="45000"/>
    <n v="45000"/>
    <n v="302"/>
    <s v="2013-01-30"/>
    <n v="302"/>
    <n v="13590000"/>
    <s v="2013-01-31"/>
    <n v="284"/>
    <m/>
    <n v="12780000"/>
    <s v="2013-02-05"/>
    <n v="100"/>
    <n v="4450500"/>
    <n v="33.1"/>
    <n v="32.700000000000003"/>
    <n v="35.200000000000003"/>
    <n v="34.799999999999997"/>
    <n v="18"/>
    <n v="184"/>
    <m/>
    <m/>
    <m/>
    <m/>
  </r>
  <r>
    <x v="12"/>
    <s v="HCUMIE0701KH"/>
    <s v="HCUMI701KH"/>
    <x v="1"/>
    <s v="HCUMIE0701"/>
    <s v="12FW CAP-08-GY"/>
    <s v="KH"/>
    <m/>
    <n v="8117"/>
    <n v="45000"/>
    <n v="45000"/>
    <n v="300"/>
    <s v="2013-01-30"/>
    <n v="299"/>
    <n v="13455000"/>
    <s v="2013-01-31"/>
    <n v="296"/>
    <n v="-2"/>
    <n v="13320000"/>
    <s v="2013-02-02"/>
    <n v="247"/>
    <n v="11020500"/>
    <n v="82.6"/>
    <n v="81.900000000000006"/>
    <n v="83.4"/>
    <n v="82.7"/>
    <n v="5"/>
    <n v="49"/>
    <m/>
    <m/>
    <m/>
    <m/>
  </r>
  <r>
    <x v="12"/>
    <s v="HCUMIE0702BK"/>
    <s v="HCUMI702BK"/>
    <x v="1"/>
    <s v="HCUMIE0702"/>
    <s v="12FW H.COUSTIC CAP-07-BK"/>
    <s v="BK"/>
    <m/>
    <n v="8224"/>
    <n v="45000"/>
    <n v="45000"/>
    <n v="300"/>
    <s v="2013-01-30"/>
    <n v="299"/>
    <n v="13455000"/>
    <s v="2013-01-31"/>
    <n v="134"/>
    <n v="2"/>
    <n v="6030000"/>
    <s v="2013-02-03"/>
    <n v="130"/>
    <n v="5845500"/>
    <n v="43.5"/>
    <n v="43.4"/>
    <n v="97"/>
    <n v="96.9"/>
    <n v="163"/>
    <n v="4"/>
    <m/>
    <m/>
    <m/>
    <m/>
  </r>
  <r>
    <x v="12"/>
    <s v="HCUMIE0704KH"/>
    <s v="HCUMI704KH"/>
    <x v="1"/>
    <s v="HCUMIE0704"/>
    <s v="12FW H.COUSTIC CAP-03-NV"/>
    <s v="KH"/>
    <m/>
    <n v="7465"/>
    <n v="45000"/>
    <n v="45000"/>
    <n v="297"/>
    <s v="2013-01-30"/>
    <n v="297"/>
    <n v="13365000"/>
    <s v="2013-01-31"/>
    <n v="291"/>
    <m/>
    <n v="13095000"/>
    <s v="2013-02-02"/>
    <n v="178"/>
    <n v="7978500"/>
    <n v="59.9"/>
    <n v="59.7"/>
    <n v="61.2"/>
    <n v="60.9"/>
    <n v="6"/>
    <n v="113"/>
    <n v="1"/>
    <n v="1"/>
    <n v="45000"/>
    <n v="0.3"/>
  </r>
  <r>
    <x v="13"/>
    <s v="HCUTLD3111GY"/>
    <s v="HCUTL111GY"/>
    <x v="0"/>
    <s v="HCUTLD3111"/>
    <s v="13SS HCU CAP-07-GY"/>
    <s v="GY"/>
    <m/>
    <n v="18000"/>
    <n v="89000"/>
    <n v="44500"/>
    <n v="399"/>
    <s v="2012-09-14"/>
    <n v="390"/>
    <n v="34710000"/>
    <s v="2012-09-14"/>
    <n v="384"/>
    <n v="5"/>
    <n v="34176000"/>
    <s v="2012-09-15"/>
    <n v="305"/>
    <n v="19461500"/>
    <n v="78.2"/>
    <n v="56.1"/>
    <n v="79.400000000000006"/>
    <n v="56.9"/>
    <n v="1"/>
    <n v="79"/>
    <n v="2"/>
    <n v="2"/>
    <n v="73500"/>
    <n v="0.5"/>
  </r>
  <r>
    <x v="13"/>
    <s v="HCUTLD3111KH"/>
    <s v="HCUTL111KH"/>
    <x v="0"/>
    <s v="HCUTLD3111"/>
    <s v="13SS HCU CAP-07-GY"/>
    <s v="KH"/>
    <m/>
    <n v="18000"/>
    <n v="89000"/>
    <n v="44500"/>
    <n v="393"/>
    <s v="2012-09-14"/>
    <n v="392"/>
    <n v="34888000"/>
    <s v="2012-09-14"/>
    <n v="368"/>
    <m/>
    <n v="32752000"/>
    <s v="2012-09-15"/>
    <n v="213"/>
    <n v="11598500"/>
    <n v="54.3"/>
    <n v="33.200000000000003"/>
    <n v="57.9"/>
    <n v="35.4"/>
    <n v="24"/>
    <n v="155"/>
    <n v="3"/>
    <n v="3"/>
    <n v="118000"/>
    <n v="0.8"/>
  </r>
  <r>
    <x v="13"/>
    <s v="HCUTLD3112BL"/>
    <s v="HCUTL112BL"/>
    <x v="0"/>
    <s v="HCUTLD3112"/>
    <s v="13SS HCU CAP-07-GY"/>
    <s v="BL"/>
    <m/>
    <n v="17000"/>
    <n v="89000"/>
    <n v="44500"/>
    <n v="398"/>
    <s v="2012-09-14"/>
    <n v="397"/>
    <n v="35333000"/>
    <s v="2012-09-14"/>
    <n v="268"/>
    <n v="-1"/>
    <n v="23852000"/>
    <s v="2012-09-17"/>
    <n v="87"/>
    <n v="4364500"/>
    <n v="21.9"/>
    <n v="12.4"/>
    <n v="32.5"/>
    <n v="18.3"/>
    <n v="130"/>
    <n v="181"/>
    <m/>
    <m/>
    <n v="-15500"/>
    <m/>
  </r>
  <r>
    <x v="14"/>
    <s v="JILBAD3022BG"/>
    <s v="JILBA022BG"/>
    <x v="0"/>
    <s v="JILBAD3022"/>
    <s v="13SS HCU CAP-07-GY"/>
    <s v="BG"/>
    <m/>
    <n v="6810"/>
    <n v="39000"/>
    <n v="39000"/>
    <n v="494"/>
    <s v="2012-08-17"/>
    <n v="492"/>
    <n v="19188000"/>
    <s v="2012-08-24"/>
    <n v="488"/>
    <n v="-1"/>
    <n v="19032000"/>
    <s v="2012-10-12"/>
    <n v="488"/>
    <n v="18840900"/>
    <n v="99.2"/>
    <n v="98.2"/>
    <n v="100"/>
    <n v="99"/>
    <n v="5"/>
    <m/>
    <m/>
    <m/>
    <m/>
    <m/>
  </r>
  <r>
    <x v="14"/>
    <s v="JILBAE5022BG"/>
    <s v="JILBA022BG"/>
    <x v="3"/>
    <s v="JILBAE5022"/>
    <s v="13SS HCU CAP-13-KH"/>
    <s v="BG"/>
    <m/>
    <n v="6115"/>
    <n v="39000"/>
    <n v="39000"/>
    <n v="1000"/>
    <s v="2013-09-07"/>
    <n v="999"/>
    <n v="38961000"/>
    <s v="2013-09-07"/>
    <n v="1000"/>
    <n v="-1"/>
    <n v="39000000"/>
    <s v="2013-09-08"/>
    <n v="996"/>
    <n v="38798760"/>
    <n v="99.7"/>
    <n v="99.6"/>
    <n v="99.6"/>
    <n v="99.5"/>
    <m/>
    <n v="4"/>
    <m/>
    <m/>
    <m/>
    <m/>
  </r>
  <r>
    <x v="14"/>
    <s v="JILBAD3022PP"/>
    <s v="JILBA022PP"/>
    <x v="0"/>
    <s v="JILBAD3022"/>
    <s v="13SS HCU CAP-13-KH"/>
    <s v="PP"/>
    <m/>
    <n v="6810"/>
    <n v="39000"/>
    <n v="39000"/>
    <n v="494"/>
    <s v="2012-08-17"/>
    <n v="494"/>
    <n v="19266000"/>
    <s v="2012-08-24"/>
    <n v="484"/>
    <m/>
    <n v="18876000"/>
    <s v="2012-10-12"/>
    <n v="480"/>
    <n v="18528900"/>
    <n v="97.2"/>
    <n v="96.2"/>
    <n v="99.2"/>
    <n v="98.2"/>
    <n v="10"/>
    <n v="4"/>
    <m/>
    <m/>
    <m/>
    <m/>
  </r>
  <r>
    <x v="14"/>
    <s v="JILBAE5022PP"/>
    <s v="JILBA022PP"/>
    <x v="3"/>
    <s v="JILBAE5022"/>
    <s v="13SS HCU CAP-12-CM"/>
    <s v="PP"/>
    <m/>
    <n v="6115"/>
    <n v="39000"/>
    <n v="39000"/>
    <n v="1000"/>
    <s v="2013-09-07"/>
    <n v="999"/>
    <n v="38961000"/>
    <s v="2013-09-07"/>
    <n v="995"/>
    <n v="2"/>
    <n v="38805000"/>
    <s v="2013-09-08"/>
    <n v="982"/>
    <n v="38213760"/>
    <n v="98.3"/>
    <n v="98.1"/>
    <n v="98.7"/>
    <n v="98.5"/>
    <n v="2"/>
    <n v="13"/>
    <m/>
    <m/>
    <m/>
    <m/>
  </r>
  <r>
    <x v="14"/>
    <s v="JILBAE5308KH"/>
    <s v="JILBA308KH"/>
    <x v="3"/>
    <s v="JILBAE5308"/>
    <s v="13SS HCU CAP-08-KH"/>
    <s v="KH"/>
    <m/>
    <n v="4865"/>
    <n v="49000"/>
    <n v="49000"/>
    <n v="700"/>
    <s v="2013-09-26"/>
    <n v="700"/>
    <n v="34300000"/>
    <s v="2013-09-26"/>
    <n v="698"/>
    <n v="1"/>
    <n v="34202000"/>
    <s v="2013-09-27"/>
    <n v="619"/>
    <n v="30272592"/>
    <n v="88.4"/>
    <n v="88.3"/>
    <n v="88.7"/>
    <n v="88.5"/>
    <n v="1"/>
    <n v="79"/>
    <n v="19"/>
    <n v="19"/>
    <n v="931000"/>
    <n v="2.7"/>
  </r>
  <r>
    <x v="14"/>
    <s v="JILBAE5309BW"/>
    <s v="JILBA309BW"/>
    <x v="3"/>
    <s v="JILBAE5309"/>
    <s v="12SS HCOUSTIC CAP_02"/>
    <s v="BW"/>
    <m/>
    <n v="7301"/>
    <n v="49000"/>
    <n v="49000"/>
    <n v="500"/>
    <s v="2013-09-14"/>
    <n v="500"/>
    <n v="24500000"/>
    <s v="2013-09-14"/>
    <n v="499"/>
    <m/>
    <n v="24451000"/>
    <s v="2013-09-15"/>
    <n v="494"/>
    <n v="24132500"/>
    <n v="98.8"/>
    <n v="98.5"/>
    <n v="99"/>
    <n v="98.7"/>
    <n v="1"/>
    <n v="5"/>
    <n v="3"/>
    <n v="3"/>
    <n v="147000"/>
    <n v="0.6"/>
  </r>
  <r>
    <x v="14"/>
    <s v="JILBAE5808KH"/>
    <s v="JILBA808KH"/>
    <x v="3"/>
    <s v="JILBAE5808"/>
    <s v="12SS HCU CAP-03"/>
    <s v="KH"/>
    <m/>
    <n v="4740"/>
    <n v="45000"/>
    <n v="45000"/>
    <n v="500"/>
    <s v="2013-09-26"/>
    <n v="500"/>
    <n v="22500000"/>
    <s v="2013-09-26"/>
    <n v="501"/>
    <n v="-1"/>
    <n v="22545000"/>
    <s v="2013-09-27"/>
    <n v="181"/>
    <n v="8118180"/>
    <n v="36.200000000000003"/>
    <n v="36.1"/>
    <n v="36.1"/>
    <n v="36"/>
    <m/>
    <n v="320"/>
    <n v="4"/>
    <n v="4"/>
    <n v="180000"/>
    <n v="0.8"/>
  </r>
  <r>
    <x v="14"/>
    <s v="JILBED3007GY"/>
    <s v="JILBE007GY"/>
    <x v="0"/>
    <s v="JILBED3007"/>
    <s v="12SS HCU CAP-03"/>
    <s v="GY"/>
    <m/>
    <n v="5180"/>
    <n v="39000"/>
    <n v="39000"/>
    <n v="1500"/>
    <s v="2012-09-20"/>
    <n v="1500"/>
    <n v="58500000"/>
    <s v="2012-09-21"/>
    <n v="1336"/>
    <m/>
    <n v="52104000"/>
    <s v="2012-09-22"/>
    <n v="1336"/>
    <n v="51753000"/>
    <n v="89.1"/>
    <n v="88.5"/>
    <n v="100"/>
    <n v="99.3"/>
    <n v="164"/>
    <m/>
    <m/>
    <m/>
    <m/>
    <m/>
  </r>
  <r>
    <x v="14"/>
    <s v="JILBEE5007GY"/>
    <s v="JILBE007GY"/>
    <x v="3"/>
    <s v="JILBEE5007"/>
    <s v="12-FW-KNSP06"/>
    <s v="GY"/>
    <m/>
    <n v="4616"/>
    <n v="39000"/>
    <n v="39000"/>
    <n v="2000"/>
    <s v="2013-10-08"/>
    <n v="1995"/>
    <n v="77805000"/>
    <s v="2013-10-10"/>
    <n v="1787"/>
    <n v="-1"/>
    <n v="69693000"/>
    <s v="2013-10-11"/>
    <n v="1205"/>
    <n v="46896400"/>
    <n v="60.4"/>
    <n v="60.3"/>
    <n v="67.400000000000006"/>
    <n v="67.3"/>
    <n v="209"/>
    <n v="582"/>
    <n v="78"/>
    <n v="78"/>
    <n v="3042000"/>
    <n v="3.9"/>
  </r>
  <r>
    <x v="14"/>
    <s v="JILBED3007RE"/>
    <s v="JILBE007RE"/>
    <x v="0"/>
    <s v="JILBED3007"/>
    <s v="12-FW-SP06_BK"/>
    <s v="RE"/>
    <m/>
    <n v="5180"/>
    <n v="39000"/>
    <n v="39000"/>
    <n v="1000"/>
    <s v="2012-09-20"/>
    <n v="999"/>
    <n v="38961000"/>
    <s v="2012-09-21"/>
    <n v="994"/>
    <n v="1"/>
    <n v="38766000"/>
    <s v="2012-09-22"/>
    <n v="913"/>
    <n v="35548500"/>
    <n v="91.4"/>
    <n v="91.2"/>
    <n v="91.9"/>
    <n v="91.7"/>
    <n v="4"/>
    <n v="81"/>
    <n v="26"/>
    <n v="26"/>
    <n v="1014000"/>
    <n v="2.6"/>
  </r>
  <r>
    <x v="14"/>
    <s v="JILBEE5007RE"/>
    <s v="JILBE007RE"/>
    <x v="3"/>
    <s v="JILBEE5007"/>
    <s v="12-FW-KNSP91"/>
    <s v="RE"/>
    <m/>
    <n v="4616"/>
    <n v="39000"/>
    <n v="39000"/>
    <n v="1500"/>
    <s v="2013-10-08"/>
    <n v="1496"/>
    <n v="58344000"/>
    <s v="2013-10-10"/>
    <n v="1499"/>
    <n v="-3"/>
    <n v="58461000"/>
    <s v="2013-10-11"/>
    <n v="1382"/>
    <n v="53744776"/>
    <n v="92.4"/>
    <n v="92.1"/>
    <n v="92.2"/>
    <n v="91.9"/>
    <m/>
    <n v="117"/>
    <n v="31"/>
    <n v="31"/>
    <n v="1209000"/>
    <n v="2.1"/>
  </r>
  <r>
    <x v="14"/>
    <s v="JILBED3008BK"/>
    <s v="JILBE008BK"/>
    <x v="0"/>
    <s v="JILBED3008"/>
    <s v="12-FW-SP06_BK"/>
    <s v="BK"/>
    <m/>
    <n v="4070"/>
    <n v="39000"/>
    <n v="39000"/>
    <n v="800"/>
    <s v="2012-09-20"/>
    <n v="800"/>
    <n v="31200000"/>
    <s v="2012-09-21"/>
    <n v="800"/>
    <n v="-3"/>
    <n v="31200000"/>
    <s v="2012-09-22"/>
    <n v="768"/>
    <n v="29461000"/>
    <n v="96"/>
    <n v="94.4"/>
    <n v="96"/>
    <n v="94.4"/>
    <n v="3"/>
    <n v="32"/>
    <n v="15"/>
    <n v="15"/>
    <n v="565500"/>
    <n v="1.9"/>
  </r>
  <r>
    <x v="14"/>
    <s v="JILBED3008NY"/>
    <s v="JILBE008NY"/>
    <x v="0"/>
    <s v="JILBED3008"/>
    <s v="12-FW-SP46"/>
    <s v="NY"/>
    <m/>
    <n v="4070"/>
    <n v="39000"/>
    <n v="39000"/>
    <n v="1000"/>
    <s v="2012-09-20"/>
    <n v="1000"/>
    <n v="39000000"/>
    <s v="2012-09-21"/>
    <n v="994"/>
    <n v="2"/>
    <n v="38766000"/>
    <s v="2012-09-23"/>
    <n v="980"/>
    <n v="37954800"/>
    <n v="98"/>
    <n v="97.3"/>
    <n v="98.6"/>
    <n v="97.9"/>
    <n v="4"/>
    <n v="14"/>
    <n v="5"/>
    <n v="5"/>
    <n v="195000"/>
    <n v="0.5"/>
  </r>
  <r>
    <x v="14"/>
    <s v="JILBEE5008NY"/>
    <s v="JILBE008NY"/>
    <x v="3"/>
    <s v="JILBEE5008"/>
    <s v="12-FW-KNSP91"/>
    <s v="NY"/>
    <m/>
    <n v="3665"/>
    <n v="39000"/>
    <n v="39000"/>
    <n v="1000"/>
    <s v="2013-10-08"/>
    <n v="998"/>
    <n v="38922000"/>
    <s v="2013-10-10"/>
    <n v="996"/>
    <n v="-2"/>
    <n v="38844000"/>
    <s v="2013-10-11"/>
    <n v="914"/>
    <n v="35482964"/>
    <n v="91.6"/>
    <n v="91.2"/>
    <n v="91.8"/>
    <n v="91.3"/>
    <n v="4"/>
    <n v="82"/>
    <n v="30"/>
    <n v="30"/>
    <n v="1150500"/>
    <n v="3"/>
  </r>
  <r>
    <x v="14"/>
    <s v="JILBED3008RE"/>
    <s v="JILBE008RE"/>
    <x v="0"/>
    <s v="JILBED3008"/>
    <s v="12FW H.COUSTIC CAP-05-GY"/>
    <s v="RE"/>
    <m/>
    <n v="4070"/>
    <n v="39000"/>
    <n v="39000"/>
    <n v="800"/>
    <s v="2012-09-20"/>
    <n v="800"/>
    <n v="31200000"/>
    <s v="2012-09-21"/>
    <n v="798"/>
    <n v="-8"/>
    <n v="31122000"/>
    <s v="2012-09-22"/>
    <n v="506"/>
    <n v="19574100"/>
    <n v="63.3"/>
    <n v="62.7"/>
    <n v="63.4"/>
    <n v="62.9"/>
    <n v="10"/>
    <n v="292"/>
    <n v="24"/>
    <n v="24"/>
    <n v="936000"/>
    <n v="3"/>
  </r>
  <r>
    <x v="14"/>
    <s v="JILBED3042BK"/>
    <s v="JILBE042BK"/>
    <x v="0"/>
    <s v="JILBED3042"/>
    <s v="12FW H.COUSTIC CAP-08-GY"/>
    <s v="BK"/>
    <m/>
    <n v="5012"/>
    <n v="39000"/>
    <n v="39000"/>
    <n v="800"/>
    <s v="2012-09-20"/>
    <n v="800"/>
    <n v="31200000"/>
    <s v="2012-09-21"/>
    <n v="794"/>
    <n v="3"/>
    <n v="30966000"/>
    <s v="2012-09-23"/>
    <n v="788"/>
    <n v="30669600"/>
    <n v="98.5"/>
    <n v="98.3"/>
    <n v="99.2"/>
    <n v="99"/>
    <n v="3"/>
    <n v="6"/>
    <m/>
    <m/>
    <m/>
    <m/>
  </r>
  <r>
    <x v="14"/>
    <s v="JILBEE5042BK"/>
    <s v="JILBE042BK"/>
    <x v="3"/>
    <s v="JILBEE5042"/>
    <s v="12-FW-KNSP91"/>
    <s v="BK"/>
    <m/>
    <n v="4554"/>
    <n v="39000"/>
    <n v="39000"/>
    <n v="1000"/>
    <s v="2013-10-08"/>
    <n v="997"/>
    <n v="38883000"/>
    <s v="2013-10-10"/>
    <n v="999"/>
    <n v="-3"/>
    <n v="38961000"/>
    <s v="2013-10-12"/>
    <n v="990"/>
    <n v="38530260"/>
    <n v="99.3"/>
    <n v="99.1"/>
    <n v="99.1"/>
    <n v="98.9"/>
    <n v="1"/>
    <n v="9"/>
    <n v="11"/>
    <n v="11"/>
    <n v="429000"/>
    <n v="1.1000000000000001"/>
  </r>
  <r>
    <x v="14"/>
    <s v="JILBED3042KH"/>
    <s v="JILBE042KH"/>
    <x v="0"/>
    <s v="JILBED3042"/>
    <s v="13SS HCU CAP-01-BK"/>
    <s v="KH"/>
    <m/>
    <n v="5012"/>
    <n v="39000"/>
    <n v="39000"/>
    <n v="800"/>
    <s v="2012-09-20"/>
    <n v="800"/>
    <n v="31200000"/>
    <s v="2012-09-21"/>
    <n v="799"/>
    <n v="1"/>
    <n v="31161000"/>
    <s v="2012-09-22"/>
    <n v="798"/>
    <n v="30888000"/>
    <n v="99.8"/>
    <n v="99"/>
    <n v="99.9"/>
    <n v="99.1"/>
    <m/>
    <n v="1"/>
    <n v="2"/>
    <n v="2"/>
    <n v="78000"/>
    <n v="0.3"/>
  </r>
  <r>
    <x v="14"/>
    <s v="JILBEE5042KH"/>
    <s v="JILBE042KH"/>
    <x v="3"/>
    <s v="JILBEE5042"/>
    <s v="12-FW-KNSP91"/>
    <s v="KH"/>
    <m/>
    <n v="4554"/>
    <n v="39000"/>
    <n v="39000"/>
    <n v="1000"/>
    <s v="2013-10-08"/>
    <n v="996"/>
    <n v="38844000"/>
    <s v="2013-10-10"/>
    <n v="999"/>
    <n v="-4"/>
    <n v="38961000"/>
    <s v="2013-10-13"/>
    <n v="892"/>
    <n v="34696256"/>
    <n v="89.6"/>
    <n v="89.3"/>
    <n v="89.3"/>
    <n v="89.1"/>
    <n v="1"/>
    <n v="107"/>
    <n v="53"/>
    <n v="53"/>
    <n v="2067000"/>
    <n v="5.3"/>
  </r>
  <r>
    <x v="14"/>
    <s v="JILBED3071PK"/>
    <s v="JILBE071PK"/>
    <x v="0"/>
    <s v="JILBED3071"/>
    <s v="13SS HCU CAP-03-KH"/>
    <s v="PK"/>
    <m/>
    <n v="4446"/>
    <n v="39000"/>
    <n v="39000"/>
    <n v="1500"/>
    <s v="2012-09-20"/>
    <n v="1500"/>
    <n v="58500000"/>
    <s v="2012-09-21"/>
    <n v="1459"/>
    <n v="5"/>
    <n v="56901000"/>
    <s v="2012-09-22"/>
    <n v="1459"/>
    <n v="53745900"/>
    <n v="97.3"/>
    <n v="91.9"/>
    <n v="100"/>
    <n v="94.5"/>
    <n v="36"/>
    <m/>
    <m/>
    <m/>
    <m/>
    <m/>
  </r>
  <r>
    <x v="14"/>
    <s v="JILBEE5071PK"/>
    <s v="JILBE071PK"/>
    <x v="3"/>
    <s v="JILBEE5071"/>
    <s v="12-FW-KNSP100"/>
    <s v="PK"/>
    <m/>
    <n v="4260"/>
    <n v="39000"/>
    <n v="39000"/>
    <n v="1500"/>
    <s v="2013-10-08"/>
    <n v="1496"/>
    <n v="58344000"/>
    <s v="2013-10-10"/>
    <n v="1037"/>
    <n v="-4"/>
    <n v="40443000"/>
    <s v="2013-10-12"/>
    <n v="539"/>
    <n v="21002280"/>
    <n v="36"/>
    <n v="36"/>
    <n v="52"/>
    <n v="51.9"/>
    <n v="463"/>
    <n v="498"/>
    <n v="24"/>
    <n v="24"/>
    <n v="934752"/>
    <n v="1.6"/>
  </r>
  <r>
    <x v="14"/>
    <s v="JILBED3071PP"/>
    <s v="JILBE071PP"/>
    <x v="0"/>
    <s v="JILBED3071"/>
    <s v="13SS HCU CAP-07-BK"/>
    <s v="PP"/>
    <m/>
    <n v="4446"/>
    <n v="39000"/>
    <n v="39000"/>
    <n v="700"/>
    <s v="2012-09-20"/>
    <n v="700"/>
    <n v="27300000"/>
    <s v="2012-09-21"/>
    <n v="702"/>
    <n v="-2"/>
    <n v="27378000"/>
    <s v="2012-09-22"/>
    <n v="597"/>
    <n v="21389300"/>
    <n v="85.3"/>
    <n v="78.3"/>
    <n v="85"/>
    <n v="78.099999999999994"/>
    <m/>
    <n v="105"/>
    <n v="2"/>
    <n v="2"/>
    <n v="78000"/>
    <n v="0.3"/>
  </r>
  <r>
    <x v="14"/>
    <s v="JILBED3071RE"/>
    <s v="JILBE071RE"/>
    <x v="0"/>
    <s v="JILBED3071"/>
    <s v="13SS HCU CAP-07-BK"/>
    <s v="RE"/>
    <m/>
    <n v="4446"/>
    <n v="39000"/>
    <n v="39000"/>
    <n v="1500"/>
    <s v="2012-09-20"/>
    <n v="1500"/>
    <n v="58500000"/>
    <s v="2012-09-21"/>
    <n v="1150"/>
    <n v="9"/>
    <n v="44850000"/>
    <s v="2012-09-22"/>
    <n v="1150"/>
    <n v="42350100"/>
    <n v="76.7"/>
    <n v="72.400000000000006"/>
    <n v="100"/>
    <n v="94.4"/>
    <n v="341"/>
    <m/>
    <m/>
    <m/>
    <m/>
    <m/>
  </r>
  <r>
    <x v="14"/>
    <s v="JILBEE5071RE"/>
    <s v="JILBE071RE"/>
    <x v="3"/>
    <s v="JILBEE5071"/>
    <s v="12-FW-KNSP100"/>
    <s v="RE"/>
    <m/>
    <n v="4260"/>
    <n v="39000"/>
    <n v="39000"/>
    <n v="1500"/>
    <s v="2013-10-08"/>
    <n v="1498"/>
    <n v="58422000"/>
    <s v="2013-10-10"/>
    <n v="1285"/>
    <n v="-1"/>
    <n v="50115000"/>
    <s v="2013-10-12"/>
    <n v="775"/>
    <n v="30167272"/>
    <n v="51.7"/>
    <n v="51.6"/>
    <n v="60.3"/>
    <n v="60.2"/>
    <n v="214"/>
    <n v="510"/>
    <n v="42"/>
    <n v="42"/>
    <n v="1638000"/>
    <n v="2.8"/>
  </r>
  <r>
    <x v="14"/>
    <s v="JILBED3075BK"/>
    <s v="JILBE075BK"/>
    <x v="0"/>
    <s v="JILBED3075"/>
    <s v="13FW-H.COUSTIC_CAP-04 BK"/>
    <s v="BK"/>
    <m/>
    <n v="1700"/>
    <n v="15000"/>
    <n v="10500"/>
    <n v="1000"/>
    <s v="2012-10-31"/>
    <n v="999"/>
    <n v="14985000"/>
    <s v="2012-11-05"/>
    <n v="993"/>
    <n v="1"/>
    <n v="14895000"/>
    <s v="2012-11-09"/>
    <n v="707"/>
    <n v="9453000"/>
    <n v="70.8"/>
    <n v="63.1"/>
    <n v="71.2"/>
    <n v="63.5"/>
    <n v="5"/>
    <n v="286"/>
    <n v="19"/>
    <n v="19"/>
    <n v="199500"/>
    <n v="1.9"/>
  </r>
  <r>
    <x v="14"/>
    <s v="JILBED3075NY"/>
    <s v="JILBE075NY"/>
    <x v="0"/>
    <s v="JILBED3075"/>
    <s v="13FW-H.COUSTIC_CAP-04 BK"/>
    <s v="NY"/>
    <m/>
    <n v="1700"/>
    <n v="15000"/>
    <n v="10500"/>
    <n v="500"/>
    <s v="2012-10-31"/>
    <n v="499"/>
    <n v="7485000"/>
    <s v="2012-11-05"/>
    <n v="500"/>
    <n v="-5"/>
    <n v="7500000"/>
    <s v="2012-11-09"/>
    <n v="201"/>
    <n v="2647500"/>
    <n v="40.299999999999997"/>
    <n v="35.4"/>
    <n v="40.200000000000003"/>
    <n v="35.299999999999997"/>
    <n v="4"/>
    <n v="299"/>
    <n v="7"/>
    <n v="7"/>
    <n v="73500"/>
    <n v="1.4"/>
  </r>
  <r>
    <x v="14"/>
    <s v="JILBED3076BK"/>
    <s v="JILBE076BK"/>
    <x v="0"/>
    <s v="JILBED3076"/>
    <s v="13FW-H.COUSTIC_CAP-06 BK"/>
    <s v="BK"/>
    <m/>
    <n v="2200"/>
    <n v="19000"/>
    <n v="13300"/>
    <n v="1400"/>
    <s v="2012-10-31"/>
    <n v="699"/>
    <n v="13281000"/>
    <s v="2012-11-05"/>
    <n v="699"/>
    <m/>
    <n v="13281000"/>
    <s v="2012-11-08"/>
    <n v="493"/>
    <n v="8441700"/>
    <n v="70.5"/>
    <n v="63.6"/>
    <n v="70.5"/>
    <n v="63.6"/>
    <m/>
    <n v="206"/>
    <n v="12"/>
    <n v="12"/>
    <n v="159600"/>
    <n v="1.7"/>
  </r>
  <r>
    <x v="14"/>
    <s v="JILBED3076GY"/>
    <s v="JILBE076GY"/>
    <x v="0"/>
    <s v="JILBED3076"/>
    <s v="13FW-H.COUSTIC_CAP-06 BK"/>
    <s v="GY"/>
    <m/>
    <n v="2200"/>
    <n v="19000"/>
    <n v="13300"/>
    <n v="500"/>
    <s v="2012-11-08"/>
    <n v="497"/>
    <n v="9443000"/>
    <s v="2012-11-09"/>
    <n v="497"/>
    <m/>
    <n v="9443000"/>
    <s v="2012-11-11"/>
    <n v="390"/>
    <n v="6638600"/>
    <n v="78.5"/>
    <n v="70.3"/>
    <n v="78.5"/>
    <n v="70.3"/>
    <m/>
    <n v="107"/>
    <n v="5"/>
    <n v="5"/>
    <n v="66500"/>
    <n v="1"/>
  </r>
  <r>
    <x v="14"/>
    <s v="JILBED3077BK"/>
    <s v="JILBE077BK"/>
    <x v="0"/>
    <s v="JILBED3077"/>
    <s v="13FW-H.COUSTIC_CAP-08 BK"/>
    <s v="BK"/>
    <m/>
    <n v="2700"/>
    <n v="29000"/>
    <n v="20300"/>
    <n v="1000"/>
    <s v="2012-11-08"/>
    <n v="1000"/>
    <n v="29000000"/>
    <s v="2012-11-09"/>
    <n v="996"/>
    <m/>
    <n v="28884000"/>
    <s v="2012-11-10"/>
    <n v="697"/>
    <n v="17226800"/>
    <n v="69.7"/>
    <n v="59.4"/>
    <n v="70"/>
    <n v="59.6"/>
    <n v="4"/>
    <n v="299"/>
    <n v="25"/>
    <n v="25"/>
    <n v="507500"/>
    <n v="2.5"/>
  </r>
  <r>
    <x v="14"/>
    <s v="JILBED3077BW"/>
    <s v="JILBE077BW"/>
    <x v="0"/>
    <s v="JILBED3077"/>
    <s v="13FW-H.COUSTIC_CAP-08 BK"/>
    <s v="BW"/>
    <m/>
    <n v="2700"/>
    <n v="29000"/>
    <n v="20300"/>
    <n v="500"/>
    <s v="2012-11-08"/>
    <n v="500"/>
    <n v="14500000"/>
    <s v="2012-11-09"/>
    <n v="498"/>
    <n v="-1"/>
    <n v="14442000"/>
    <s v="2012-11-10"/>
    <n v="305"/>
    <n v="7960500"/>
    <n v="61"/>
    <n v="54.9"/>
    <n v="61.2"/>
    <n v="55.1"/>
    <n v="3"/>
    <n v="193"/>
    <n v="1"/>
    <n v="1"/>
    <n v="20300"/>
    <n v="0.2"/>
  </r>
  <r>
    <x v="14"/>
    <s v="JILBED3077GY"/>
    <s v="JILBE077GY"/>
    <x v="0"/>
    <s v="JILBED3077"/>
    <s v="13FW-H.COUSTIC_14_BK"/>
    <s v="GY"/>
    <m/>
    <n v="2700"/>
    <n v="29000"/>
    <n v="20300"/>
    <n v="700"/>
    <s v="2012-11-08"/>
    <n v="696"/>
    <n v="20184000"/>
    <s v="2012-11-09"/>
    <n v="696"/>
    <m/>
    <n v="20184000"/>
    <s v="2012-11-10"/>
    <n v="502"/>
    <n v="12591800"/>
    <n v="72.099999999999994"/>
    <n v="62.4"/>
    <n v="72.099999999999994"/>
    <n v="62.4"/>
    <m/>
    <n v="194"/>
    <n v="18"/>
    <n v="18"/>
    <n v="365400"/>
    <n v="2.6"/>
  </r>
  <r>
    <x v="14"/>
    <s v="JILBED3121BG"/>
    <s v="JILBE121BG"/>
    <x v="0"/>
    <s v="JILBED3121"/>
    <s v="13FW-H.COUSTIC_09_NV"/>
    <s v="BG"/>
    <m/>
    <n v="10636"/>
    <n v="49000"/>
    <n v="34300"/>
    <n v="1000"/>
    <s v="2012-11-15"/>
    <n v="1000"/>
    <n v="49000000"/>
    <s v="2012-11-16"/>
    <n v="678"/>
    <n v="-1"/>
    <n v="33222000"/>
    <s v="2012-11-17"/>
    <n v="408"/>
    <n v="18514700"/>
    <n v="40.799999999999997"/>
    <n v="37.799999999999997"/>
    <n v="60.2"/>
    <n v="55.7"/>
    <n v="323"/>
    <n v="270"/>
    <n v="14"/>
    <n v="14"/>
    <n v="419000"/>
    <n v="1.4"/>
  </r>
  <r>
    <x v="14"/>
    <s v="JILBED3121GY"/>
    <s v="JILBE121GY"/>
    <x v="0"/>
    <s v="JILBED3121"/>
    <s v="13FW-H.COUSTIC_10_KH"/>
    <s v="GY"/>
    <m/>
    <n v="10636"/>
    <n v="49000"/>
    <n v="34300"/>
    <n v="1000"/>
    <s v="2012-11-15"/>
    <n v="1000"/>
    <n v="49000000"/>
    <s v="2012-11-16"/>
    <n v="660"/>
    <m/>
    <n v="32340000"/>
    <s v="2012-11-17"/>
    <n v="391"/>
    <n v="17444700"/>
    <n v="39.1"/>
    <n v="35.6"/>
    <n v="59.2"/>
    <n v="53.9"/>
    <n v="340"/>
    <n v="269"/>
    <n v="13"/>
    <n v="13"/>
    <n v="338800"/>
    <n v="1.3"/>
  </r>
  <r>
    <x v="14"/>
    <s v="JILBED3121KH"/>
    <s v="JILBE121KH"/>
    <x v="0"/>
    <s v="JILBED3121"/>
    <s v="13FW-H.COUSTIC_10_KH"/>
    <s v="KH"/>
    <m/>
    <n v="10636"/>
    <n v="49000"/>
    <n v="34300"/>
    <n v="1000"/>
    <s v="2012-11-15"/>
    <n v="1000"/>
    <n v="49000000"/>
    <s v="2012-11-16"/>
    <n v="593"/>
    <n v="-1"/>
    <n v="29057000"/>
    <s v="2012-11-17"/>
    <n v="322"/>
    <n v="14344800"/>
    <n v="32.200000000000003"/>
    <n v="29.3"/>
    <n v="54.3"/>
    <n v="49.4"/>
    <n v="408"/>
    <n v="271"/>
    <n v="12"/>
    <n v="12"/>
    <n v="350400"/>
    <n v="1.2"/>
  </r>
  <r>
    <x v="14"/>
    <s v="JILBED3121OR"/>
    <s v="JILBE121OR"/>
    <x v="0"/>
    <s v="JILBED3121"/>
    <s v="13FW-H.COUSTIC_11_GY"/>
    <s v="OR"/>
    <m/>
    <n v="10636"/>
    <n v="49000"/>
    <n v="34300"/>
    <n v="500"/>
    <s v="2012-11-15"/>
    <n v="500"/>
    <n v="24500000"/>
    <s v="2012-11-16"/>
    <n v="497"/>
    <n v="3"/>
    <n v="24353000"/>
    <s v="2012-11-17"/>
    <n v="387"/>
    <n v="18311300"/>
    <n v="77.400000000000006"/>
    <n v="74.7"/>
    <n v="77.900000000000006"/>
    <n v="75.2"/>
    <m/>
    <n v="110"/>
    <n v="3"/>
    <n v="3"/>
    <n v="102900"/>
    <n v="0.6"/>
  </r>
  <r>
    <x v="14"/>
    <s v="JILBED3121PK"/>
    <s v="JILBE121PK"/>
    <x v="0"/>
    <s v="JILBED3121"/>
    <s v="14SS H.COUSTIC CAP-01 BK"/>
    <s v="PK"/>
    <m/>
    <n v="10636"/>
    <n v="49000"/>
    <n v="34300"/>
    <n v="500"/>
    <s v="2012-11-15"/>
    <n v="500"/>
    <n v="24500000"/>
    <s v="2012-11-16"/>
    <n v="498"/>
    <n v="2"/>
    <n v="24402000"/>
    <s v="2012-11-17"/>
    <n v="345"/>
    <n v="15479100"/>
    <n v="69"/>
    <n v="63.2"/>
    <n v="69.3"/>
    <n v="63.4"/>
    <m/>
    <n v="153"/>
    <n v="7"/>
    <n v="7"/>
    <n v="240100"/>
    <n v="1.4"/>
  </r>
  <r>
    <x v="14"/>
    <s v="JILBED3121RE"/>
    <s v="JILBE121RE"/>
    <x v="0"/>
    <s v="JILBED3121"/>
    <s v="14SS H.COUSTIC CAP-02 BK"/>
    <s v="RE"/>
    <m/>
    <n v="10636"/>
    <n v="49000"/>
    <n v="34300"/>
    <n v="700"/>
    <s v="2012-11-15"/>
    <n v="700"/>
    <n v="34300000"/>
    <s v="2012-11-16"/>
    <n v="675"/>
    <n v="5"/>
    <n v="33075000"/>
    <s v="2012-11-17"/>
    <n v="501"/>
    <n v="22701700"/>
    <n v="71.599999999999994"/>
    <n v="66.2"/>
    <n v="74.2"/>
    <n v="68.599999999999994"/>
    <n v="20"/>
    <n v="174"/>
    <n v="13"/>
    <n v="13"/>
    <n v="445900"/>
    <n v="1.9"/>
  </r>
  <r>
    <x v="14"/>
    <s v="JILBED3122BK"/>
    <s v="JILBE122BK"/>
    <x v="0"/>
    <s v="JILBED3122"/>
    <s v="14SS H.COUSTIC CAP-03 BK"/>
    <s v="BK"/>
    <m/>
    <n v="2733"/>
    <n v="39000"/>
    <n v="27300"/>
    <n v="1000"/>
    <s v="2012-11-15"/>
    <n v="1000"/>
    <n v="39000000"/>
    <s v="2012-11-20"/>
    <n v="490"/>
    <n v="1"/>
    <n v="19110000"/>
    <s v="2012-11-21"/>
    <n v="156"/>
    <n v="5081700"/>
    <n v="15.6"/>
    <n v="13"/>
    <n v="31.8"/>
    <n v="26.6"/>
    <n v="509"/>
    <n v="334"/>
    <n v="3"/>
    <n v="3"/>
    <n v="81900"/>
    <n v="0.3"/>
  </r>
  <r>
    <x v="14"/>
    <s v="JILBED3122GY"/>
    <s v="JILBE122GY"/>
    <x v="0"/>
    <s v="JILBED3122"/>
    <s v="14SS H.COUSTIC CAP-04 BK"/>
    <s v="GY"/>
    <m/>
    <n v="2733"/>
    <n v="39000"/>
    <n v="27300"/>
    <n v="500"/>
    <s v="2012-11-15"/>
    <n v="500"/>
    <n v="19500000"/>
    <s v="2012-11-20"/>
    <n v="464"/>
    <n v="2"/>
    <n v="18096000"/>
    <s v="2012-11-21"/>
    <n v="148"/>
    <n v="4945200"/>
    <n v="29.6"/>
    <n v="25.4"/>
    <n v="31.9"/>
    <n v="27.3"/>
    <n v="34"/>
    <n v="316"/>
    <n v="2"/>
    <n v="2"/>
    <n v="54600"/>
    <n v="0.4"/>
  </r>
  <r>
    <x v="14"/>
    <s v="JILBED3122KH"/>
    <s v="JILBE122KH"/>
    <x v="0"/>
    <s v="JILBED3122"/>
    <s v="14SS  H.COUSTIC CAP-10-BK"/>
    <s v="KH"/>
    <m/>
    <n v="2733"/>
    <n v="39000"/>
    <n v="27300"/>
    <n v="500"/>
    <s v="2012-11-15"/>
    <n v="500"/>
    <n v="19500000"/>
    <s v="2012-11-20"/>
    <n v="398"/>
    <m/>
    <n v="15522000"/>
    <s v="2012-11-24"/>
    <n v="72"/>
    <n v="2316600"/>
    <n v="14.4"/>
    <n v="11.9"/>
    <n v="18.100000000000001"/>
    <n v="14.9"/>
    <n v="102"/>
    <n v="326"/>
    <n v="1"/>
    <n v="1"/>
    <n v="27300"/>
    <n v="0.2"/>
  </r>
  <r>
    <x v="14"/>
    <s v="JILBED3122RE"/>
    <s v="JILBE122RE"/>
    <x v="0"/>
    <s v="JILBED3122"/>
    <s v="13SS HCU CAP-01-GY"/>
    <s v="RE"/>
    <m/>
    <n v="2733"/>
    <n v="39000"/>
    <n v="27300"/>
    <n v="500"/>
    <s v="2012-11-15"/>
    <n v="500"/>
    <n v="19500000"/>
    <s v="2012-11-20"/>
    <n v="381"/>
    <m/>
    <n v="14859000"/>
    <s v="2012-11-25"/>
    <n v="59"/>
    <n v="1918800"/>
    <n v="11.8"/>
    <n v="9.8000000000000007"/>
    <n v="15.5"/>
    <n v="12.9"/>
    <n v="119"/>
    <n v="322"/>
    <n v="2"/>
    <n v="2"/>
    <n v="54600"/>
    <n v="0.4"/>
  </r>
  <r>
    <x v="14"/>
    <s v="JILBED3123BK"/>
    <s v="JILBE123BK"/>
    <x v="0"/>
    <s v="JILBED3123"/>
    <s v="12FW MTM_04"/>
    <s v="BK"/>
    <m/>
    <n v="3862"/>
    <n v="39000"/>
    <n v="27300"/>
    <n v="500"/>
    <s v="2012-11-15"/>
    <n v="500"/>
    <n v="19500000"/>
    <s v="2012-11-16"/>
    <n v="425"/>
    <m/>
    <n v="16575000"/>
    <s v="2012-11-17"/>
    <n v="107"/>
    <n v="3450900"/>
    <n v="21.4"/>
    <n v="17.7"/>
    <n v="25.2"/>
    <n v="20.8"/>
    <n v="75"/>
    <n v="318"/>
    <n v="3"/>
    <n v="3"/>
    <n v="69600"/>
    <n v="0.6"/>
  </r>
  <r>
    <x v="14"/>
    <s v="JILBED3123RE"/>
    <s v="JILBE123RE"/>
    <x v="0"/>
    <s v="JILBED3123"/>
    <s v="12FW MTM_04"/>
    <s v="RE"/>
    <m/>
    <n v="3862"/>
    <n v="39000"/>
    <n v="27300"/>
    <n v="500"/>
    <s v="2012-11-15"/>
    <n v="500"/>
    <n v="19500000"/>
    <s v="2012-11-16"/>
    <n v="401"/>
    <m/>
    <n v="15639000"/>
    <s v="2012-11-17"/>
    <n v="86"/>
    <n v="2795100"/>
    <n v="17.2"/>
    <n v="14.3"/>
    <n v="21.4"/>
    <n v="17.899999999999999"/>
    <n v="99"/>
    <n v="315"/>
    <n v="4"/>
    <n v="4"/>
    <n v="84600"/>
    <n v="0.8"/>
  </r>
  <r>
    <x v="14"/>
    <s v="JILBED3124NY"/>
    <s v="JILBE124NY"/>
    <x v="0"/>
    <s v="JILBED3124"/>
    <s v="12FW_MTM_03"/>
    <s v="NY"/>
    <m/>
    <n v="3862"/>
    <n v="39000"/>
    <n v="27300"/>
    <n v="500"/>
    <s v="2012-11-15"/>
    <n v="500"/>
    <n v="19500000"/>
    <s v="2012-11-20"/>
    <n v="453"/>
    <m/>
    <n v="17667000"/>
    <s v="2012-11-23"/>
    <n v="157"/>
    <n v="4983900"/>
    <n v="31.4"/>
    <n v="25.6"/>
    <n v="34.700000000000003"/>
    <n v="28.2"/>
    <n v="47"/>
    <n v="296"/>
    <n v="9"/>
    <n v="9"/>
    <n v="159600"/>
    <n v="1.8"/>
  </r>
  <r>
    <x v="14"/>
    <s v="JILBED3124RE"/>
    <s v="JILBE124RE"/>
    <x v="0"/>
    <s v="JILBED3124"/>
    <s v="11-FW-SP06"/>
    <s v="RE"/>
    <m/>
    <n v="3862"/>
    <n v="39000"/>
    <n v="27300"/>
    <n v="500"/>
    <s v="2012-11-15"/>
    <n v="500"/>
    <n v="19500000"/>
    <s v="2012-11-20"/>
    <n v="489"/>
    <n v="6"/>
    <n v="19071000"/>
    <s v="2012-11-22"/>
    <n v="219"/>
    <n v="6997500"/>
    <n v="43.8"/>
    <n v="35.9"/>
    <n v="44.8"/>
    <n v="36.700000000000003"/>
    <n v="5"/>
    <n v="270"/>
    <n v="6"/>
    <n v="6"/>
    <n v="102300"/>
    <n v="1.2"/>
  </r>
  <r>
    <x v="14"/>
    <s v="JILBED3125BG"/>
    <s v="JILBE125BG"/>
    <x v="0"/>
    <s v="JILBED3125"/>
    <s v="11-FW-SP06"/>
    <s v="BG"/>
    <m/>
    <n v="4041"/>
    <n v="39000"/>
    <n v="27300"/>
    <n v="860"/>
    <s v="2012-11-15"/>
    <n v="860"/>
    <n v="33540000"/>
    <s v="2012-11-16"/>
    <n v="522"/>
    <n v="20"/>
    <n v="20358000"/>
    <s v="2012-11-18"/>
    <n v="176"/>
    <n v="5276168"/>
    <n v="20.5"/>
    <n v="15.7"/>
    <n v="33.700000000000003"/>
    <n v="25.9"/>
    <n v="318"/>
    <n v="346"/>
    <n v="10"/>
    <n v="10"/>
    <n v="223800"/>
    <n v="1.2"/>
  </r>
  <r>
    <x v="14"/>
    <s v="JILBED3125BK"/>
    <s v="JILBE125BK"/>
    <x v="0"/>
    <s v="JILBED3125"/>
    <s v="11-FW-SP06"/>
    <s v="BK"/>
    <m/>
    <n v="4041"/>
    <n v="39000"/>
    <n v="27300"/>
    <n v="500"/>
    <s v="2012-11-15"/>
    <n v="500"/>
    <n v="19500000"/>
    <s v="2012-11-16"/>
    <n v="501"/>
    <n v="-2"/>
    <n v="19539000"/>
    <s v="2012-11-17"/>
    <n v="342"/>
    <n v="11683500"/>
    <n v="68.400000000000006"/>
    <n v="59.9"/>
    <n v="68.3"/>
    <n v="59.8"/>
    <n v="1"/>
    <n v="159"/>
    <n v="10"/>
    <n v="10"/>
    <n v="174600"/>
    <n v="2"/>
  </r>
  <r>
    <x v="14"/>
    <s v="JILBED3125GY"/>
    <s v="JILBE125GY"/>
    <x v="0"/>
    <s v="JILBED3125"/>
    <s v="11-FW-SP06"/>
    <s v="GY"/>
    <m/>
    <n v="4041"/>
    <n v="39000"/>
    <n v="27300"/>
    <n v="860"/>
    <s v="2012-11-15"/>
    <n v="860"/>
    <n v="33540000"/>
    <s v="2012-11-16"/>
    <n v="587"/>
    <n v="2"/>
    <n v="22893000"/>
    <s v="2012-11-17"/>
    <n v="245"/>
    <n v="7885800"/>
    <n v="28.5"/>
    <n v="23.5"/>
    <n v="41.7"/>
    <n v="34.4"/>
    <n v="271"/>
    <n v="342"/>
    <n v="17"/>
    <n v="17"/>
    <n v="304200"/>
    <n v="2"/>
  </r>
  <r>
    <x v="14"/>
    <s v="JILBED3125PK"/>
    <s v="JILBE125PK"/>
    <x v="0"/>
    <s v="JILBED3125"/>
    <s v="13FW JILL BY_SP12_KH"/>
    <s v="PK"/>
    <m/>
    <n v="4041"/>
    <n v="39000"/>
    <n v="27300"/>
    <n v="500"/>
    <s v="2012-11-15"/>
    <n v="500"/>
    <n v="19500000"/>
    <s v="2012-11-16"/>
    <n v="496"/>
    <n v="-1"/>
    <n v="19344000"/>
    <s v="2012-11-17"/>
    <n v="264"/>
    <n v="8723670"/>
    <n v="52.8"/>
    <n v="44.7"/>
    <n v="53.2"/>
    <n v="45.1"/>
    <n v="5"/>
    <n v="232"/>
    <n v="4"/>
    <n v="4"/>
    <n v="72300"/>
    <n v="0.8"/>
  </r>
  <r>
    <x v="14"/>
    <s v="JILBED3125YE"/>
    <s v="JILBE125YE"/>
    <x v="0"/>
    <s v="JILBED3125"/>
    <s v="13FW JILL BY_SP13_BR"/>
    <s v="YE"/>
    <m/>
    <n v="4041"/>
    <n v="39000"/>
    <n v="27300"/>
    <n v="500"/>
    <s v="2012-11-15"/>
    <n v="500"/>
    <n v="19500000"/>
    <s v="2012-11-16"/>
    <n v="461"/>
    <n v="6"/>
    <n v="17979000"/>
    <s v="2012-11-17"/>
    <n v="172"/>
    <n v="5653800"/>
    <n v="34.4"/>
    <n v="29"/>
    <n v="37.299999999999997"/>
    <n v="31.4"/>
    <n v="33"/>
    <n v="289"/>
    <n v="5"/>
    <n v="5"/>
    <n v="111900"/>
    <n v="1"/>
  </r>
  <r>
    <x v="14"/>
    <s v="JILBED3126BK"/>
    <s v="JILBE126BK"/>
    <x v="0"/>
    <s v="JILBED3126"/>
    <s v="13FW JILL BY_SP12_KH_KIDS"/>
    <s v="BK"/>
    <m/>
    <n v="4133"/>
    <n v="39000"/>
    <n v="27300"/>
    <n v="500"/>
    <s v="2012-10-11"/>
    <n v="499"/>
    <n v="19461000"/>
    <s v="2012-10-12"/>
    <n v="498"/>
    <n v="-2"/>
    <n v="19422000"/>
    <s v="2012-10-13"/>
    <n v="399"/>
    <n v="15073500"/>
    <n v="80"/>
    <n v="77.5"/>
    <n v="80.099999999999994"/>
    <n v="77.599999999999994"/>
    <n v="3"/>
    <n v="99"/>
    <n v="1"/>
    <n v="1"/>
    <n v="27300"/>
    <n v="0.2"/>
  </r>
  <r>
    <x v="14"/>
    <s v="JILBED3126RE"/>
    <s v="JILBE126RE"/>
    <x v="0"/>
    <s v="JILBED3126"/>
    <s v="11-FW-KNSP25"/>
    <s v="RE"/>
    <m/>
    <n v="4133"/>
    <n v="39000"/>
    <n v="27300"/>
    <n v="700"/>
    <s v="2012-10-11"/>
    <n v="699"/>
    <n v="27261000"/>
    <s v="2012-10-12"/>
    <n v="693"/>
    <n v="2"/>
    <n v="27027000"/>
    <s v="2012-10-13"/>
    <n v="506"/>
    <n v="18423600"/>
    <n v="72.400000000000006"/>
    <n v="67.599999999999994"/>
    <n v="73"/>
    <n v="68.2"/>
    <n v="4"/>
    <n v="187"/>
    <n v="8"/>
    <n v="8"/>
    <n v="218400"/>
    <n v="1.1000000000000001"/>
  </r>
  <r>
    <x v="14"/>
    <s v="JILBED3127GY"/>
    <s v="JILBE127GY"/>
    <x v="0"/>
    <s v="JILBED3127"/>
    <s v="11-FW-KNSP25"/>
    <s v="GY"/>
    <m/>
    <n v="5764"/>
    <n v="43000"/>
    <n v="30100"/>
    <n v="500"/>
    <s v="2012-11-15"/>
    <n v="500"/>
    <n v="21500000"/>
    <s v="2012-11-20"/>
    <n v="500"/>
    <m/>
    <n v="21500000"/>
    <s v="2012-11-21"/>
    <n v="385"/>
    <n v="15613300"/>
    <n v="77"/>
    <n v="72.599999999999994"/>
    <n v="77"/>
    <n v="72.599999999999994"/>
    <m/>
    <n v="115"/>
    <n v="6"/>
    <n v="6"/>
    <n v="180600"/>
    <n v="1.2"/>
  </r>
  <r>
    <x v="14"/>
    <s v="JILBED3127RE"/>
    <s v="JILBE127RE"/>
    <x v="0"/>
    <s v="JILBED3127"/>
    <s v="11-FW-KNSP02"/>
    <s v="RE"/>
    <m/>
    <n v="5764"/>
    <n v="43000"/>
    <n v="30100"/>
    <n v="500"/>
    <s v="2012-11-15"/>
    <n v="500"/>
    <n v="21500000"/>
    <s v="2012-11-20"/>
    <n v="459"/>
    <m/>
    <n v="19737000"/>
    <s v="2012-11-24"/>
    <n v="280"/>
    <n v="11115500"/>
    <n v="56"/>
    <n v="51.7"/>
    <n v="61"/>
    <n v="56.3"/>
    <n v="41"/>
    <n v="179"/>
    <n v="6"/>
    <n v="6"/>
    <n v="180600"/>
    <n v="1.2"/>
  </r>
  <r>
    <x v="14"/>
    <s v="JILBED3129BK"/>
    <s v="JILBE129BK"/>
    <x v="0"/>
    <s v="JILBED3129"/>
    <s v="11-FW-KNSP02"/>
    <s v="BK"/>
    <m/>
    <n v="7071"/>
    <n v="49000"/>
    <n v="34300"/>
    <n v="500"/>
    <s v="2012-11-15"/>
    <n v="500"/>
    <n v="24500000"/>
    <s v="2012-11-20"/>
    <n v="367"/>
    <m/>
    <n v="17983000"/>
    <s v="2012-11-22"/>
    <n v="125"/>
    <n v="5238100"/>
    <n v="25"/>
    <n v="21.4"/>
    <n v="34.1"/>
    <n v="29.1"/>
    <n v="133"/>
    <n v="242"/>
    <m/>
    <m/>
    <m/>
    <m/>
  </r>
  <r>
    <x v="14"/>
    <s v="JILBED3129RE"/>
    <s v="JILBE129RE"/>
    <x v="0"/>
    <s v="JILBED3129"/>
    <s v="11-FW-KNSP02"/>
    <s v="RE"/>
    <m/>
    <n v="7071"/>
    <n v="49000"/>
    <n v="34300"/>
    <n v="500"/>
    <s v="2012-11-15"/>
    <n v="500"/>
    <n v="24500000"/>
    <s v="2012-11-20"/>
    <n v="291"/>
    <n v="-2"/>
    <n v="14259000"/>
    <s v="2012-11-22"/>
    <n v="53"/>
    <n v="2205000"/>
    <n v="10.6"/>
    <n v="9"/>
    <n v="18.2"/>
    <n v="15.5"/>
    <n v="211"/>
    <n v="238"/>
    <n v="2"/>
    <n v="2"/>
    <n v="68600"/>
    <n v="0.4"/>
  </r>
  <r>
    <x v="14"/>
    <s v="JILBED3142BK"/>
    <s v="JILBE142BK"/>
    <x v="0"/>
    <s v="JILBED3142"/>
    <s v="11-FW-KNSP-22"/>
    <s v="BK"/>
    <m/>
    <n v="3762"/>
    <n v="39000"/>
    <n v="27300"/>
    <n v="1000"/>
    <s v="2012-10-16"/>
    <n v="997"/>
    <n v="38883000"/>
    <s v="2012-10-23"/>
    <n v="689"/>
    <n v="4"/>
    <n v="26871000"/>
    <s v="2012-10-25"/>
    <n v="417"/>
    <n v="14749800"/>
    <n v="41.8"/>
    <n v="37.9"/>
    <n v="60.5"/>
    <n v="54.9"/>
    <n v="304"/>
    <n v="272"/>
    <n v="11"/>
    <n v="11"/>
    <n v="300300"/>
    <n v="1.1000000000000001"/>
  </r>
  <r>
    <x v="14"/>
    <s v="JILBED3142GY"/>
    <s v="JILBE142GY"/>
    <x v="0"/>
    <s v="JILBED3142"/>
    <s v="11-FW-KNSP-22"/>
    <s v="GY"/>
    <m/>
    <n v="3762"/>
    <n v="39000"/>
    <n v="27300"/>
    <n v="1000"/>
    <s v="2012-10-16"/>
    <n v="999"/>
    <n v="38961000"/>
    <s v="2012-10-23"/>
    <n v="998"/>
    <n v="-1"/>
    <n v="38922000"/>
    <s v="2012-10-24"/>
    <n v="872"/>
    <n v="30942600"/>
    <n v="87.3"/>
    <n v="79.400000000000006"/>
    <n v="87.4"/>
    <n v="79.5"/>
    <n v="2"/>
    <n v="126"/>
    <n v="22"/>
    <n v="22"/>
    <n v="600600"/>
    <n v="2.2000000000000002"/>
  </r>
  <r>
    <x v="14"/>
    <s v="JILBED3142PK"/>
    <s v="JILBE142PK"/>
    <x v="0"/>
    <s v="JILBED3142"/>
    <s v="HE0B5CRW0710"/>
    <s v="PK"/>
    <m/>
    <n v="3762"/>
    <n v="39000"/>
    <n v="27300"/>
    <n v="500"/>
    <s v="2012-10-16"/>
    <n v="500"/>
    <n v="19500000"/>
    <s v="2012-10-23"/>
    <n v="502"/>
    <n v="-2"/>
    <n v="19578000"/>
    <s v="2012-10-30"/>
    <n v="299"/>
    <n v="10459800"/>
    <n v="59.8"/>
    <n v="53.6"/>
    <n v="59.6"/>
    <n v="53.4"/>
    <m/>
    <n v="203"/>
    <n v="13"/>
    <n v="13"/>
    <n v="354900"/>
    <n v="2.6"/>
  </r>
  <r>
    <x v="14"/>
    <s v="JILBED3142RE"/>
    <s v="JILBE142RE"/>
    <x v="0"/>
    <s v="JILBED3142"/>
    <s v="HE0B5CRW0710"/>
    <s v="RE"/>
    <m/>
    <n v="3762"/>
    <n v="39000"/>
    <n v="27300"/>
    <n v="500"/>
    <s v="2012-10-16"/>
    <n v="500"/>
    <n v="19500000"/>
    <s v="2012-10-23"/>
    <n v="495"/>
    <n v="1"/>
    <n v="19305000"/>
    <s v="2012-10-25"/>
    <n v="430"/>
    <n v="16056300"/>
    <n v="86"/>
    <n v="82.3"/>
    <n v="86.9"/>
    <n v="83.2"/>
    <n v="4"/>
    <n v="65"/>
    <n v="5"/>
    <n v="5"/>
    <n v="136500"/>
    <n v="1"/>
  </r>
  <r>
    <x v="14"/>
    <s v="JILBED3142YE"/>
    <s v="JILBE142YE"/>
    <x v="0"/>
    <s v="JILBED3142"/>
    <s v="HE0B5CRW0710"/>
    <s v="YE"/>
    <m/>
    <n v="3762"/>
    <n v="39000"/>
    <n v="27300"/>
    <n v="500"/>
    <s v="2012-10-16"/>
    <n v="500"/>
    <n v="19500000"/>
    <s v="2012-10-23"/>
    <n v="497"/>
    <n v="2"/>
    <n v="19383000"/>
    <s v="2012-10-25"/>
    <n v="243"/>
    <n v="8716500"/>
    <n v="48.6"/>
    <n v="44.7"/>
    <n v="48.9"/>
    <n v="45"/>
    <n v="1"/>
    <n v="254"/>
    <n v="6"/>
    <n v="6"/>
    <n v="163800"/>
    <n v="1.2"/>
  </r>
  <r>
    <x v="14"/>
    <s v="JILBED3143BK"/>
    <s v="JILBE143BK"/>
    <x v="0"/>
    <s v="JILBED3143"/>
    <s v="기본숏비니"/>
    <s v="BK"/>
    <m/>
    <n v="3861"/>
    <n v="39000"/>
    <n v="27300"/>
    <n v="300"/>
    <s v="2012-10-16"/>
    <n v="300"/>
    <n v="11700000"/>
    <s v="2012-10-23"/>
    <n v="297"/>
    <n v="2"/>
    <n v="11583000"/>
    <s v="2012-10-24"/>
    <n v="198"/>
    <n v="7316400"/>
    <n v="66"/>
    <n v="62.5"/>
    <n v="66.7"/>
    <n v="63.2"/>
    <n v="1"/>
    <n v="99"/>
    <m/>
    <m/>
    <m/>
    <m/>
  </r>
  <r>
    <x v="14"/>
    <s v="JILBED3143RE"/>
    <s v="JILBE143RE"/>
    <x v="0"/>
    <s v="JILBED3143"/>
    <s v="기본숏비니"/>
    <s v="RE"/>
    <m/>
    <n v="3861"/>
    <n v="39000"/>
    <n v="27300"/>
    <n v="300"/>
    <s v="2012-10-16"/>
    <n v="299"/>
    <n v="11661000"/>
    <s v="2012-10-23"/>
    <n v="298"/>
    <n v="-1"/>
    <n v="11622000"/>
    <s v="2012-10-24"/>
    <n v="245"/>
    <n v="9289800"/>
    <n v="81.900000000000006"/>
    <n v="79.7"/>
    <n v="82.2"/>
    <n v="79.900000000000006"/>
    <n v="2"/>
    <n v="53"/>
    <m/>
    <m/>
    <m/>
    <m/>
  </r>
  <r>
    <x v="14"/>
    <s v="JILBED3153BK"/>
    <s v="JILBE153BK"/>
    <x v="0"/>
    <s v="JILBED3153"/>
    <s v="기본롱비니"/>
    <s v="BK"/>
    <m/>
    <n v="5620"/>
    <n v="25000"/>
    <n v="17500"/>
    <n v="500"/>
    <s v="2012-12-03"/>
    <n v="498"/>
    <n v="12450000"/>
    <s v="2012-12-04"/>
    <n v="500"/>
    <n v="-2"/>
    <n v="12500000"/>
    <s v="2012-12-05"/>
    <n v="319"/>
    <n v="6355000"/>
    <n v="64.099999999999994"/>
    <n v="51"/>
    <n v="63.8"/>
    <n v="50.8"/>
    <m/>
    <n v="181"/>
    <n v="7"/>
    <n v="7"/>
    <n v="122500"/>
    <n v="1.4"/>
  </r>
  <r>
    <x v="14"/>
    <s v="JILBED3153BL"/>
    <s v="JILBE153BL"/>
    <x v="0"/>
    <s v="JILBED3153"/>
    <s v="기본롱비니"/>
    <s v="BL"/>
    <m/>
    <n v="5620"/>
    <n v="25000"/>
    <n v="17500"/>
    <n v="500"/>
    <s v="2012-12-03"/>
    <n v="499"/>
    <n v="12475000"/>
    <s v="2012-12-04"/>
    <n v="500"/>
    <n v="-1"/>
    <n v="12500000"/>
    <s v="2012-12-05"/>
    <n v="333"/>
    <n v="6545000"/>
    <n v="66.7"/>
    <n v="52.5"/>
    <n v="66.599999999999994"/>
    <n v="52.4"/>
    <m/>
    <n v="167"/>
    <n v="2"/>
    <n v="2"/>
    <n v="35000"/>
    <n v="0.4"/>
  </r>
  <r>
    <x v="14"/>
    <s v="JILBED3153GY"/>
    <s v="JILBE153GY"/>
    <x v="0"/>
    <s v="JILBED3153"/>
    <s v="왕골롱비니"/>
    <s v="GY"/>
    <m/>
    <n v="5620"/>
    <n v="25000"/>
    <n v="17500"/>
    <n v="500"/>
    <s v="2012-12-03"/>
    <n v="499"/>
    <n v="12475000"/>
    <s v="2012-12-04"/>
    <n v="498"/>
    <m/>
    <n v="12450000"/>
    <s v="2012-12-05"/>
    <n v="354"/>
    <n v="7355000"/>
    <n v="70.900000000000006"/>
    <n v="59"/>
    <n v="71.099999999999994"/>
    <n v="59.1"/>
    <n v="1"/>
    <n v="144"/>
    <n v="4"/>
    <n v="4"/>
    <n v="70000"/>
    <n v="0.8"/>
  </r>
  <r>
    <x v="14"/>
    <s v="JILBED3153OR"/>
    <s v="JILBE153OR"/>
    <x v="0"/>
    <s v="JILBED3153"/>
    <s v="왕골롱비니"/>
    <s v="OR"/>
    <m/>
    <n v="5620"/>
    <n v="25000"/>
    <n v="17500"/>
    <n v="500"/>
    <s v="2012-12-03"/>
    <n v="500"/>
    <n v="12500000"/>
    <s v="2012-12-04"/>
    <n v="499"/>
    <n v="1"/>
    <n v="12475000"/>
    <s v="2012-12-05"/>
    <n v="244"/>
    <n v="4727500"/>
    <n v="48.8"/>
    <n v="37.799999999999997"/>
    <n v="48.9"/>
    <n v="37.9"/>
    <m/>
    <n v="255"/>
    <n v="8"/>
    <n v="8"/>
    <n v="140000"/>
    <n v="1.6"/>
  </r>
  <r>
    <x v="14"/>
    <s v="JILBED3153PK"/>
    <s v="JILBE153PK"/>
    <x v="0"/>
    <s v="JILBED3153"/>
    <s v="왕골롱비니"/>
    <s v="PK"/>
    <m/>
    <n v="5620"/>
    <n v="25000"/>
    <n v="17500"/>
    <n v="500"/>
    <s v="2012-12-03"/>
    <n v="502"/>
    <n v="12550000"/>
    <s v="2012-12-04"/>
    <n v="501"/>
    <n v="1"/>
    <n v="12525000"/>
    <s v="2012-12-05"/>
    <n v="366"/>
    <n v="6975000"/>
    <n v="72.900000000000006"/>
    <n v="55.6"/>
    <n v="73.099999999999994"/>
    <n v="55.7"/>
    <m/>
    <n v="135"/>
    <n v="2"/>
    <n v="2"/>
    <n v="35000"/>
    <n v="0.4"/>
  </r>
  <r>
    <x v="14"/>
    <s v="JILBED3153RE"/>
    <s v="JILBE153RE"/>
    <x v="0"/>
    <s v="JILBED3153"/>
    <s v="12-FW-KNSP06"/>
    <s v="RE"/>
    <m/>
    <n v="5620"/>
    <n v="25000"/>
    <n v="17500"/>
    <n v="500"/>
    <s v="2012-12-03"/>
    <n v="499"/>
    <n v="12475000"/>
    <s v="2012-12-04"/>
    <n v="503"/>
    <n v="-4"/>
    <n v="12575000"/>
    <s v="2012-12-06"/>
    <n v="240"/>
    <n v="4426250"/>
    <n v="48.1"/>
    <n v="35.5"/>
    <n v="47.7"/>
    <n v="35.200000000000003"/>
    <m/>
    <n v="263"/>
    <n v="4"/>
    <n v="4"/>
    <n v="70000"/>
    <n v="0.8"/>
  </r>
  <r>
    <x v="14"/>
    <s v="JILBEE5341ZZ"/>
    <s v="JILBE341ZZ"/>
    <x v="3"/>
    <s v="JILBEE5341"/>
    <s v="12-FW-KNSP92"/>
    <s v="ZZ"/>
    <m/>
    <n v="4375"/>
    <n v="43000"/>
    <n v="43000"/>
    <n v="700"/>
    <s v="2013-10-02"/>
    <n v="699"/>
    <n v="30057000"/>
    <s v="2013-10-04"/>
    <n v="700"/>
    <n v="-1"/>
    <n v="30100000"/>
    <s v="2013-10-05"/>
    <n v="543"/>
    <n v="23301700"/>
    <n v="77.7"/>
    <n v="77.5"/>
    <n v="77.599999999999994"/>
    <n v="77.400000000000006"/>
    <m/>
    <n v="157"/>
    <n v="38"/>
    <n v="38"/>
    <n v="1634000"/>
    <n v="5.4"/>
  </r>
  <r>
    <x v="14"/>
    <s v="JILBEE5342GR"/>
    <s v="JILBE342GR"/>
    <x v="3"/>
    <s v="JILBEE5342"/>
    <s v="12-FW-KNSP92"/>
    <s v="GR"/>
    <m/>
    <n v="3230"/>
    <n v="29000"/>
    <n v="29000"/>
    <n v="500"/>
    <s v="2013-10-02"/>
    <n v="499"/>
    <n v="14471000"/>
    <s v="2013-10-04"/>
    <n v="479"/>
    <n v="-1"/>
    <n v="13891000"/>
    <s v="2013-10-05"/>
    <n v="135"/>
    <n v="3915000"/>
    <n v="27.1"/>
    <n v="27.1"/>
    <n v="28.2"/>
    <n v="28.2"/>
    <n v="21"/>
    <n v="344"/>
    <n v="6"/>
    <n v="6"/>
    <n v="174000"/>
    <n v="1.2"/>
  </r>
  <r>
    <x v="14"/>
    <s v="JILBEE5342NY"/>
    <s v="JILBE342NY"/>
    <x v="3"/>
    <s v="JILBEE5342"/>
    <s v="12-FW-KNSP61"/>
    <s v="NY"/>
    <m/>
    <n v="3230"/>
    <n v="29000"/>
    <n v="29000"/>
    <n v="500"/>
    <s v="2013-10-02"/>
    <n v="495"/>
    <n v="14355000"/>
    <s v="2013-10-04"/>
    <n v="494"/>
    <n v="1"/>
    <n v="14326000"/>
    <s v="2013-10-05"/>
    <n v="175"/>
    <n v="5075000"/>
    <n v="35.4"/>
    <n v="35.4"/>
    <n v="35.4"/>
    <n v="35.4"/>
    <m/>
    <n v="319"/>
    <n v="2"/>
    <n v="2"/>
    <n v="58000"/>
    <n v="0.4"/>
  </r>
  <r>
    <x v="14"/>
    <s v="JILBEE5344MT"/>
    <s v="JILBE344MT"/>
    <x v="3"/>
    <s v="JILBEE5344"/>
    <s v="12-FW-KNSP61"/>
    <s v="MT"/>
    <m/>
    <n v="4256"/>
    <n v="39000"/>
    <n v="39000"/>
    <n v="1183"/>
    <s v="2013-10-29"/>
    <n v="1181"/>
    <n v="46059000"/>
    <s v="2013-10-30"/>
    <n v="781"/>
    <m/>
    <n v="30459000"/>
    <s v="2013-10-31"/>
    <n v="315"/>
    <n v="12285000"/>
    <n v="26.7"/>
    <n v="26.7"/>
    <n v="40.299999999999997"/>
    <n v="40.299999999999997"/>
    <n v="400"/>
    <n v="466"/>
    <n v="38"/>
    <n v="38"/>
    <n v="1482000"/>
    <n v="3.2"/>
  </r>
  <r>
    <x v="14"/>
    <s v="JILBEE5344RE"/>
    <s v="JILBE344RE"/>
    <x v="3"/>
    <s v="JILBEE5344"/>
    <s v="12-FW-KNSP61"/>
    <s v="RE"/>
    <m/>
    <n v="4256"/>
    <n v="39000"/>
    <n v="39000"/>
    <n v="1200"/>
    <s v="2013-10-29"/>
    <n v="1200"/>
    <n v="46800000"/>
    <s v="2013-10-30"/>
    <n v="1043"/>
    <m/>
    <n v="40677000"/>
    <s v="2013-10-31"/>
    <n v="542"/>
    <n v="21123000"/>
    <n v="45.2"/>
    <n v="45.1"/>
    <n v="52"/>
    <n v="51.9"/>
    <n v="157"/>
    <n v="501"/>
    <n v="61"/>
    <n v="61"/>
    <n v="2379000"/>
    <n v="5.0999999999999996"/>
  </r>
  <r>
    <x v="14"/>
    <s v="JILBEE5345BK"/>
    <s v="JILBE345BK"/>
    <x v="3"/>
    <s v="JILBEE5345"/>
    <s v="12-FW-KNSP61"/>
    <s v="BK"/>
    <m/>
    <n v="3675"/>
    <n v="29000"/>
    <n v="29000"/>
    <n v="700"/>
    <s v="2013-11-13"/>
    <n v="700"/>
    <n v="20300000"/>
    <s v="2013-11-14"/>
    <n v="700"/>
    <m/>
    <n v="20300000"/>
    <s v="2013-11-15"/>
    <n v="699"/>
    <n v="20227500"/>
    <n v="99.9"/>
    <n v="99.6"/>
    <n v="99.9"/>
    <n v="99.6"/>
    <m/>
    <n v="1"/>
    <n v="-1"/>
    <n v="-1"/>
    <n v="-29000"/>
    <n v="-0.1"/>
  </r>
  <r>
    <x v="14"/>
    <s v="JILBEE5345GY"/>
    <s v="JILBE345GY"/>
    <x v="3"/>
    <s v="JILBEE5345"/>
    <s v="12-FW-KNSP61"/>
    <s v="GY"/>
    <m/>
    <n v="3675"/>
    <n v="29000"/>
    <n v="29000"/>
    <n v="500"/>
    <s v="2013-11-13"/>
    <n v="498"/>
    <n v="14442000"/>
    <s v="2013-11-14"/>
    <n v="498"/>
    <m/>
    <n v="14442000"/>
    <s v="2013-11-16"/>
    <n v="470"/>
    <n v="13615500"/>
    <n v="94.4"/>
    <n v="94.3"/>
    <n v="94.4"/>
    <n v="94.3"/>
    <m/>
    <n v="28"/>
    <n v="10"/>
    <n v="10"/>
    <n v="290000"/>
    <n v="2"/>
  </r>
  <r>
    <x v="14"/>
    <s v="JILBEE5345NY"/>
    <s v="JILBE345NY"/>
    <x v="3"/>
    <s v="JILBEE5345"/>
    <s v="12-FW-SP112"/>
    <s v="NY"/>
    <m/>
    <n v="3675"/>
    <n v="29000"/>
    <n v="29000"/>
    <n v="700"/>
    <s v="2013-11-13"/>
    <n v="699"/>
    <n v="20271000"/>
    <s v="2013-11-14"/>
    <n v="698"/>
    <m/>
    <n v="20242000"/>
    <s v="2013-11-15"/>
    <n v="688"/>
    <n v="19888500"/>
    <n v="98.4"/>
    <n v="98.1"/>
    <n v="98.6"/>
    <n v="98.3"/>
    <n v="1"/>
    <n v="10"/>
    <n v="11"/>
    <n v="11"/>
    <n v="319000"/>
    <n v="1.6"/>
  </r>
  <r>
    <x v="14"/>
    <s v="JILBEE5345PK"/>
    <s v="JILBE345PK"/>
    <x v="3"/>
    <s v="JILBEE5345"/>
    <s v="12-FW-SP112"/>
    <s v="PK"/>
    <m/>
    <n v="3675"/>
    <n v="29000"/>
    <n v="29000"/>
    <n v="500"/>
    <s v="2013-11-13"/>
    <n v="495"/>
    <n v="14355000"/>
    <s v="2013-11-14"/>
    <n v="494"/>
    <m/>
    <n v="14326000"/>
    <s v="2013-11-15"/>
    <n v="329"/>
    <n v="9541000"/>
    <n v="66.5"/>
    <n v="66.5"/>
    <n v="66.599999999999994"/>
    <n v="66.599999999999994"/>
    <n v="1"/>
    <n v="165"/>
    <n v="38"/>
    <n v="38"/>
    <n v="1102000"/>
    <n v="7.7"/>
  </r>
  <r>
    <x v="14"/>
    <s v="JILBEE5348BK"/>
    <s v="JILBE348BK"/>
    <x v="3"/>
    <s v="JILBEE5348"/>
    <s v="12-FW-KNSP66"/>
    <s v="BK"/>
    <m/>
    <n v="4127"/>
    <n v="35000"/>
    <n v="35000"/>
    <n v="2000"/>
    <s v="2013-10-29"/>
    <n v="2000"/>
    <n v="70000000"/>
    <s v="2013-10-30"/>
    <n v="2000"/>
    <m/>
    <n v="70000000"/>
    <s v="2013-10-31"/>
    <n v="1557"/>
    <n v="54474140"/>
    <n v="77.900000000000006"/>
    <n v="77.8"/>
    <n v="77.900000000000006"/>
    <n v="77.8"/>
    <m/>
    <n v="443"/>
    <n v="198"/>
    <n v="198"/>
    <n v="6930000"/>
    <n v="9.9"/>
  </r>
  <r>
    <x v="14"/>
    <s v="JILBEE5348BL"/>
    <s v="JILBE348BL"/>
    <x v="3"/>
    <s v="JILBEE5348"/>
    <s v="12-FW-KNSP66"/>
    <s v="BL"/>
    <m/>
    <n v="4127"/>
    <n v="35000"/>
    <n v="35000"/>
    <n v="1500"/>
    <s v="2013-10-29"/>
    <n v="1500"/>
    <n v="52500000"/>
    <s v="2013-10-30"/>
    <n v="1300"/>
    <m/>
    <n v="45500000"/>
    <s v="2013-10-31"/>
    <n v="802"/>
    <n v="27998880"/>
    <n v="53.5"/>
    <n v="53.3"/>
    <n v="61.7"/>
    <n v="61.5"/>
    <n v="200"/>
    <n v="498"/>
    <n v="99"/>
    <n v="99"/>
    <n v="3465000"/>
    <n v="6.6"/>
  </r>
  <r>
    <x v="14"/>
    <s v="JILBEE5348CL"/>
    <s v="JILBE348CL"/>
    <x v="3"/>
    <s v="JILBEE5348"/>
    <s v="12-FW-SP02"/>
    <s v="CL"/>
    <m/>
    <n v="4127"/>
    <n v="35000"/>
    <n v="35000"/>
    <n v="1000"/>
    <s v="2013-10-29"/>
    <n v="1000"/>
    <n v="35000000"/>
    <s v="2013-10-30"/>
    <n v="1000"/>
    <m/>
    <n v="35000000"/>
    <s v="2013-10-31"/>
    <n v="711"/>
    <n v="24864140"/>
    <n v="71.099999999999994"/>
    <n v="71"/>
    <n v="71.099999999999994"/>
    <n v="71"/>
    <m/>
    <n v="289"/>
    <n v="76"/>
    <n v="76"/>
    <n v="2658880"/>
    <n v="7.6"/>
  </r>
  <r>
    <x v="14"/>
    <s v="JILBEE5348GR"/>
    <s v="JILBE348GR"/>
    <x v="3"/>
    <s v="JILBEE5348"/>
    <s v="12-FW-SP02"/>
    <s v="GR"/>
    <m/>
    <n v="4127"/>
    <n v="35000"/>
    <n v="35000"/>
    <n v="1500"/>
    <s v="2013-10-29"/>
    <n v="1500"/>
    <n v="52500000"/>
    <s v="2013-10-30"/>
    <n v="1134"/>
    <m/>
    <n v="39690000"/>
    <s v="2013-10-31"/>
    <n v="662"/>
    <n v="23130000"/>
    <n v="44.1"/>
    <n v="44.1"/>
    <n v="58.4"/>
    <n v="58.3"/>
    <n v="366"/>
    <n v="472"/>
    <n v="76"/>
    <n v="76"/>
    <n v="2660000"/>
    <n v="5.0999999999999996"/>
  </r>
  <r>
    <x v="14"/>
    <s v="JILBEE5348GY"/>
    <s v="JILBE348GY"/>
    <x v="3"/>
    <s v="JILBEE5348"/>
    <s v="12-FW-SP95"/>
    <s v="GY"/>
    <m/>
    <n v="4127"/>
    <n v="35000"/>
    <n v="35000"/>
    <n v="1000"/>
    <s v="2013-10-29"/>
    <n v="1000"/>
    <n v="35000000"/>
    <s v="2013-10-30"/>
    <n v="999"/>
    <m/>
    <n v="34965000"/>
    <s v="2013-10-31"/>
    <n v="996"/>
    <n v="34755000"/>
    <n v="99.6"/>
    <n v="99.3"/>
    <n v="99.7"/>
    <n v="99.4"/>
    <n v="1"/>
    <n v="3"/>
    <n v="3"/>
    <n v="3"/>
    <n v="105000"/>
    <n v="0.3"/>
  </r>
  <r>
    <x v="14"/>
    <s v="JILBEE5348RE"/>
    <s v="JILBE348RE"/>
    <x v="3"/>
    <s v="JILBEE5348"/>
    <s v="12-FW-SP95"/>
    <s v="RE"/>
    <m/>
    <n v="4127"/>
    <n v="35000"/>
    <n v="35000"/>
    <n v="2000"/>
    <s v="2013-10-29"/>
    <n v="1999"/>
    <n v="69965000"/>
    <s v="2013-10-30"/>
    <n v="1659"/>
    <n v="-1"/>
    <n v="58065000"/>
    <s v="2013-10-31"/>
    <n v="1113"/>
    <n v="38908280"/>
    <n v="55.7"/>
    <n v="55.6"/>
    <n v="67.099999999999994"/>
    <n v="67"/>
    <n v="341"/>
    <n v="546"/>
    <n v="97"/>
    <n v="97"/>
    <n v="3395000"/>
    <n v="4.9000000000000004"/>
  </r>
  <r>
    <x v="14"/>
    <s v="JILBEE5349BK"/>
    <s v="JILBE349BK"/>
    <x v="3"/>
    <s v="JILBEE5349"/>
    <s v="12-FW-SP95"/>
    <s v="BK"/>
    <m/>
    <n v="3465"/>
    <n v="39000"/>
    <n v="39000"/>
    <n v="500"/>
    <s v="2013-11-13"/>
    <n v="500"/>
    <n v="19500000"/>
    <s v="2013-11-14"/>
    <n v="370"/>
    <m/>
    <n v="14430000"/>
    <s v="2013-11-15"/>
    <n v="97"/>
    <n v="3783000"/>
    <n v="19.399999999999999"/>
    <n v="19.399999999999999"/>
    <n v="26.2"/>
    <n v="26.2"/>
    <n v="130"/>
    <n v="273"/>
    <n v="4"/>
    <n v="4"/>
    <n v="156000"/>
    <n v="0.8"/>
  </r>
  <r>
    <x v="14"/>
    <s v="JILBEE5352BK"/>
    <s v="JILBE352BK"/>
    <x v="3"/>
    <s v="JILBEE5352"/>
    <s v="12-FW-SP95"/>
    <s v="BK"/>
    <m/>
    <n v="3902"/>
    <n v="39000"/>
    <n v="39000"/>
    <n v="500"/>
    <s v="2013-10-22"/>
    <n v="499"/>
    <n v="19461000"/>
    <s v="2013-10-23"/>
    <n v="499"/>
    <m/>
    <n v="19461000"/>
    <s v="2013-10-24"/>
    <n v="455"/>
    <n v="17725500"/>
    <n v="91.2"/>
    <n v="91.1"/>
    <n v="91.2"/>
    <n v="91.1"/>
    <m/>
    <n v="44"/>
    <n v="17"/>
    <n v="17"/>
    <n v="663000"/>
    <n v="3.4"/>
  </r>
  <r>
    <x v="14"/>
    <s v="JILBEE5352GY"/>
    <s v="JILBE352GY"/>
    <x v="3"/>
    <s v="JILBEE5352"/>
    <s v="12-FW-SP95"/>
    <s v="GY"/>
    <m/>
    <n v="3902"/>
    <n v="39000"/>
    <n v="39000"/>
    <n v="500"/>
    <s v="2013-10-22"/>
    <n v="499"/>
    <n v="19461000"/>
    <s v="2013-10-23"/>
    <n v="499"/>
    <m/>
    <n v="19461000"/>
    <s v="2013-10-24"/>
    <n v="429"/>
    <n v="16653000"/>
    <n v="86"/>
    <n v="85.6"/>
    <n v="86"/>
    <n v="85.6"/>
    <m/>
    <n v="70"/>
    <n v="26"/>
    <n v="26"/>
    <n v="1014000"/>
    <n v="5.2"/>
  </r>
  <r>
    <x v="14"/>
    <s v="JILBEE5353GR"/>
    <s v="JILBE353GR"/>
    <x v="3"/>
    <s v="JILBEE5353"/>
    <s v="12-FW-SP84"/>
    <s v="GR"/>
    <m/>
    <n v="4676"/>
    <n v="39000"/>
    <n v="39000"/>
    <n v="500"/>
    <s v="2013-10-10"/>
    <n v="498"/>
    <n v="19422000"/>
    <s v="2013-10-17"/>
    <n v="497"/>
    <m/>
    <n v="19383000"/>
    <s v="2013-10-19"/>
    <n v="176"/>
    <n v="6844500"/>
    <n v="35.299999999999997"/>
    <n v="35.200000000000003"/>
    <n v="35.4"/>
    <n v="35.299999999999997"/>
    <n v="1"/>
    <n v="321"/>
    <n v="9"/>
    <n v="9"/>
    <n v="351000"/>
    <n v="1.8"/>
  </r>
  <r>
    <x v="14"/>
    <s v="JILBEE5353OR"/>
    <s v="JILBE353OR"/>
    <x v="3"/>
    <s v="JILBEE5353"/>
    <s v="12-FW-SP84"/>
    <s v="OR"/>
    <m/>
    <n v="4676"/>
    <n v="39000"/>
    <n v="39000"/>
    <n v="500"/>
    <s v="2013-10-10"/>
    <n v="499"/>
    <n v="19461000"/>
    <s v="2013-10-17"/>
    <n v="499"/>
    <m/>
    <n v="19461000"/>
    <s v="2013-10-18"/>
    <n v="282"/>
    <n v="10998000"/>
    <n v="56.5"/>
    <n v="56.5"/>
    <n v="56.5"/>
    <n v="56.5"/>
    <m/>
    <n v="217"/>
    <n v="13"/>
    <n v="13"/>
    <n v="507000"/>
    <n v="2.6"/>
  </r>
  <r>
    <x v="14"/>
    <s v="JILBEE5355KH"/>
    <s v="JILBE355KH"/>
    <x v="3"/>
    <s v="JILBEE5355"/>
    <s v="징장식 뿔비니"/>
    <s v="KH"/>
    <m/>
    <n v="3676"/>
    <n v="39000"/>
    <n v="39000"/>
    <n v="700"/>
    <s v="2013-11-14"/>
    <n v="700"/>
    <n v="27300000"/>
    <s v="2013-11-15"/>
    <n v="529"/>
    <m/>
    <n v="20631000"/>
    <s v="2013-11-17"/>
    <n v="63"/>
    <n v="2455752"/>
    <n v="9"/>
    <n v="9"/>
    <n v="11.9"/>
    <n v="11.9"/>
    <n v="171"/>
    <n v="466"/>
    <n v="7"/>
    <n v="7"/>
    <n v="271752"/>
    <n v="1"/>
  </r>
  <r>
    <x v="14"/>
    <s v="JILBEE5355RE"/>
    <s v="JILBE355RE"/>
    <x v="3"/>
    <s v="JILBEE5355"/>
    <s v="징장식 뿔비니"/>
    <s v="RE"/>
    <m/>
    <n v="3676"/>
    <n v="39000"/>
    <n v="39000"/>
    <n v="700"/>
    <s v="2013-11-14"/>
    <n v="699"/>
    <n v="27261000"/>
    <s v="2013-11-15"/>
    <n v="522"/>
    <m/>
    <n v="20358000"/>
    <s v="2013-11-17"/>
    <n v="45"/>
    <n v="1755000"/>
    <n v="6.4"/>
    <n v="6.4"/>
    <n v="8.6"/>
    <n v="8.6"/>
    <n v="177"/>
    <n v="477"/>
    <n v="2"/>
    <n v="2"/>
    <n v="78000"/>
    <n v="0.3"/>
  </r>
  <r>
    <x v="14"/>
    <s v="JILBEE5356BK"/>
    <s v="JILBE356BK"/>
    <x v="3"/>
    <s v="JILBEE5356"/>
    <s v="징장식 뿔비니"/>
    <s v="BK"/>
    <m/>
    <n v="5051"/>
    <n v="39000"/>
    <n v="39000"/>
    <n v="800"/>
    <s v="2013-10-10"/>
    <n v="797"/>
    <n v="31083000"/>
    <s v="2013-10-17"/>
    <n v="534"/>
    <n v="-1"/>
    <n v="20826000"/>
    <s v="2013-10-19"/>
    <n v="85"/>
    <n v="3315000"/>
    <n v="10.7"/>
    <n v="10.7"/>
    <n v="15.9"/>
    <n v="15.9"/>
    <n v="264"/>
    <n v="449"/>
    <n v="6"/>
    <n v="6"/>
    <n v="234000"/>
    <n v="0.8"/>
  </r>
  <r>
    <x v="14"/>
    <s v="JILBEE5356MT"/>
    <s v="JILBE356MT"/>
    <x v="3"/>
    <s v="JILBEE5356"/>
    <s v="징장식 뿔비니"/>
    <s v="MT"/>
    <m/>
    <n v="5051"/>
    <n v="39000"/>
    <n v="39000"/>
    <n v="1000"/>
    <s v="2013-10-10"/>
    <n v="999"/>
    <n v="38961000"/>
    <s v="2013-10-17"/>
    <n v="588"/>
    <n v="2"/>
    <n v="22932000"/>
    <s v="2013-10-19"/>
    <n v="141"/>
    <n v="5499000"/>
    <n v="14.1"/>
    <n v="14.1"/>
    <n v="24"/>
    <n v="24"/>
    <n v="409"/>
    <n v="447"/>
    <n v="8"/>
    <n v="8"/>
    <n v="312000"/>
    <n v="0.8"/>
  </r>
  <r>
    <x v="14"/>
    <s v="JILBEE5356NY"/>
    <s v="JILBE356NY"/>
    <x v="3"/>
    <s v="JILBEE5356"/>
    <s v="징장식 뿔비니"/>
    <s v="NY"/>
    <m/>
    <n v="5051"/>
    <n v="39000"/>
    <n v="39000"/>
    <n v="1000"/>
    <s v="2013-10-10"/>
    <n v="999"/>
    <n v="38961000"/>
    <s v="2013-10-17"/>
    <n v="535"/>
    <m/>
    <n v="20865000"/>
    <s v="2013-10-19"/>
    <n v="84"/>
    <n v="3276000"/>
    <n v="8.4"/>
    <n v="8.4"/>
    <n v="15.7"/>
    <n v="15.7"/>
    <n v="464"/>
    <n v="451"/>
    <n v="4"/>
    <n v="4"/>
    <n v="156000"/>
    <n v="0.4"/>
  </r>
  <r>
    <x v="14"/>
    <s v="JILBEE5359BW"/>
    <s v="JILBE359BW"/>
    <x v="3"/>
    <s v="JILBEE5359"/>
    <s v="징장식 뿔비니"/>
    <s v="BW"/>
    <m/>
    <n v="5750"/>
    <n v="43000"/>
    <n v="43000"/>
    <n v="2000"/>
    <s v="2013-10-28"/>
    <n v="1000"/>
    <n v="43000000"/>
    <s v="2013-10-29"/>
    <n v="998"/>
    <n v="1"/>
    <n v="42914000"/>
    <s v="2013-10-30"/>
    <n v="807"/>
    <n v="34658000"/>
    <n v="80.7"/>
    <n v="80.599999999999994"/>
    <n v="80.900000000000006"/>
    <n v="80.8"/>
    <n v="1"/>
    <n v="191"/>
    <n v="66"/>
    <n v="66"/>
    <n v="2816500"/>
    <n v="6.6"/>
  </r>
  <r>
    <x v="14"/>
    <s v="JILBEE5359RE"/>
    <s v="JILBE359RE"/>
    <x v="3"/>
    <s v="JILBEE5359"/>
    <s v="스트라이프 뿔비니"/>
    <s v="RE"/>
    <m/>
    <n v="5750"/>
    <n v="43000"/>
    <n v="43000"/>
    <n v="2000"/>
    <s v="2013-10-28"/>
    <n v="1000"/>
    <n v="43000000"/>
    <s v="2013-10-29"/>
    <n v="999"/>
    <n v="1"/>
    <n v="42957000"/>
    <s v="2013-11-01"/>
    <n v="581"/>
    <n v="24983000"/>
    <n v="58.1"/>
    <n v="58.1"/>
    <n v="58.2"/>
    <n v="58.2"/>
    <m/>
    <n v="418"/>
    <n v="48"/>
    <n v="48"/>
    <n v="2064000"/>
    <n v="4.8"/>
  </r>
  <r>
    <x v="14"/>
    <s v="JILBEE5361BW"/>
    <s v="JILBE361BW"/>
    <x v="3"/>
    <s v="JILBEE5361"/>
    <s v="스트라이프 뿔비니"/>
    <s v="BW"/>
    <m/>
    <n v="4402"/>
    <n v="39000"/>
    <n v="39000"/>
    <n v="699"/>
    <s v="2013-11-14"/>
    <n v="697"/>
    <n v="27183000"/>
    <s v="2013-11-15"/>
    <n v="691"/>
    <m/>
    <n v="26949000"/>
    <s v="2013-11-16"/>
    <n v="240"/>
    <n v="9360000"/>
    <n v="34.4"/>
    <n v="34.4"/>
    <n v="34.700000000000003"/>
    <n v="34.700000000000003"/>
    <n v="6"/>
    <n v="451"/>
    <n v="26"/>
    <n v="26"/>
    <n v="1014000"/>
    <n v="3.7"/>
  </r>
  <r>
    <x v="14"/>
    <s v="JILBEE5361PK"/>
    <s v="JILBE361PK"/>
    <x v="3"/>
    <s v="JILBEE5361"/>
    <s v="스트라이프 뿔비니"/>
    <s v="PK"/>
    <m/>
    <n v="4402"/>
    <n v="39000"/>
    <n v="39000"/>
    <n v="700"/>
    <s v="2013-11-14"/>
    <n v="698"/>
    <n v="27222000"/>
    <s v="2013-11-15"/>
    <n v="697"/>
    <m/>
    <n v="27183000"/>
    <s v="2013-11-16"/>
    <n v="360"/>
    <n v="14040000"/>
    <n v="51.6"/>
    <n v="51.6"/>
    <n v="51.6"/>
    <n v="51.6"/>
    <n v="1"/>
    <n v="337"/>
    <n v="33"/>
    <n v="33"/>
    <n v="1287000"/>
    <n v="4.7"/>
  </r>
  <r>
    <x v="14"/>
    <s v="JILBEE5361YE"/>
    <s v="JILBE361YE"/>
    <x v="3"/>
    <s v="JILBEE5361"/>
    <s v="스트라이프 뿔비니"/>
    <s v="YE"/>
    <m/>
    <n v="4402"/>
    <n v="39000"/>
    <n v="39000"/>
    <n v="699"/>
    <s v="2013-11-14"/>
    <n v="697"/>
    <n v="27183000"/>
    <s v="2013-11-15"/>
    <n v="697"/>
    <m/>
    <n v="27183000"/>
    <s v="2013-11-16"/>
    <n v="341"/>
    <n v="13299000"/>
    <n v="48.9"/>
    <n v="48.9"/>
    <n v="48.9"/>
    <n v="48.9"/>
    <m/>
    <n v="356"/>
    <n v="36"/>
    <n v="36"/>
    <n v="1404000"/>
    <n v="5.2"/>
  </r>
  <r>
    <x v="14"/>
    <s v="JILBEE5368BK"/>
    <s v="JILBE368BK"/>
    <x v="3"/>
    <s v="JILBEE5368"/>
    <s v="11-FW-KNSP25"/>
    <s v="BK"/>
    <m/>
    <n v="4346"/>
    <n v="39000"/>
    <n v="39000"/>
    <n v="800"/>
    <s v="2013-10-10"/>
    <n v="799"/>
    <n v="31161000"/>
    <s v="2013-10-17"/>
    <n v="688"/>
    <m/>
    <n v="26832000"/>
    <s v="2013-10-19"/>
    <n v="240"/>
    <n v="9321000"/>
    <n v="30"/>
    <n v="29.9"/>
    <n v="34.9"/>
    <n v="34.700000000000003"/>
    <n v="111"/>
    <n v="448"/>
    <n v="13"/>
    <n v="13"/>
    <n v="507000"/>
    <n v="1.6"/>
  </r>
  <r>
    <x v="14"/>
    <s v="JILBEE5368NY"/>
    <s v="JILBE368NY"/>
    <x v="3"/>
    <s v="JILBEE5368"/>
    <s v="11-FW-KNSP25"/>
    <s v="NY"/>
    <m/>
    <n v="4346"/>
    <n v="39000"/>
    <n v="39000"/>
    <n v="800"/>
    <s v="2013-10-10"/>
    <n v="798"/>
    <n v="31122000"/>
    <s v="2013-10-17"/>
    <n v="701"/>
    <m/>
    <n v="27339000"/>
    <s v="2013-10-19"/>
    <n v="251"/>
    <n v="9769500"/>
    <n v="31.5"/>
    <n v="31.4"/>
    <n v="35.799999999999997"/>
    <n v="35.700000000000003"/>
    <n v="97"/>
    <n v="450"/>
    <n v="13"/>
    <n v="13"/>
    <n v="507000"/>
    <n v="1.6"/>
  </r>
  <r>
    <x v="14"/>
    <s v="JILBED3653BL"/>
    <s v="JILBE653BL"/>
    <x v="0"/>
    <s v="JILBED3653"/>
    <s v="12-FW-KNSP06"/>
    <s v="BL"/>
    <m/>
    <n v="4320"/>
    <n v="19000"/>
    <n v="13300"/>
    <n v="500"/>
    <s v="2012-12-06"/>
    <n v="500"/>
    <n v="9500000"/>
    <s v="2012-12-07"/>
    <n v="498"/>
    <n v="2"/>
    <n v="9462000"/>
    <s v="2012-12-08"/>
    <n v="485"/>
    <n v="7944700"/>
    <n v="97"/>
    <n v="83.6"/>
    <n v="97.4"/>
    <n v="84"/>
    <m/>
    <n v="13"/>
    <n v="4"/>
    <n v="4"/>
    <n v="53200"/>
    <n v="0.8"/>
  </r>
  <r>
    <x v="14"/>
    <s v="JILBED3653GR"/>
    <s v="JILBE653GR"/>
    <x v="0"/>
    <s v="JILBED3653"/>
    <s v="12-FW-KNSP06"/>
    <s v="GR"/>
    <m/>
    <n v="4320"/>
    <n v="19000"/>
    <n v="13300"/>
    <n v="500"/>
    <s v="2012-12-06"/>
    <n v="498"/>
    <n v="9462000"/>
    <s v="2012-12-07"/>
    <n v="497"/>
    <m/>
    <n v="9443000"/>
    <s v="2012-12-08"/>
    <n v="498"/>
    <n v="8538600"/>
    <n v="100"/>
    <n v="90.2"/>
    <n v="100.2"/>
    <n v="90.4"/>
    <n v="1"/>
    <n v="-1"/>
    <m/>
    <m/>
    <m/>
    <m/>
  </r>
  <r>
    <x v="14"/>
    <s v="JILBED3653RE"/>
    <s v="JILBE653RE"/>
    <x v="0"/>
    <s v="JILBED3653"/>
    <s v="12-FW-KNSP06"/>
    <s v="RE"/>
    <m/>
    <n v="4320"/>
    <n v="19000"/>
    <n v="13300"/>
    <n v="500"/>
    <s v="2012-12-06"/>
    <n v="500"/>
    <n v="9500000"/>
    <s v="2012-12-07"/>
    <n v="499"/>
    <n v="1"/>
    <n v="9481000"/>
    <s v="2012-12-08"/>
    <n v="496"/>
    <n v="8945200"/>
    <n v="99.2"/>
    <n v="94.2"/>
    <n v="99.4"/>
    <n v="94.3"/>
    <m/>
    <n v="3"/>
    <m/>
    <m/>
    <m/>
    <m/>
  </r>
  <r>
    <x v="14"/>
    <s v="JILBED3653YE"/>
    <s v="JILBE653YE"/>
    <x v="0"/>
    <s v="JILBED3653"/>
    <s v="12-FW-KNSP06"/>
    <s v="YE"/>
    <m/>
    <n v="4320"/>
    <n v="19000"/>
    <n v="13300"/>
    <n v="500"/>
    <s v="2012-12-06"/>
    <n v="500"/>
    <n v="9500000"/>
    <s v="2012-12-07"/>
    <n v="500"/>
    <m/>
    <n v="9500000"/>
    <s v="2012-12-08"/>
    <n v="501"/>
    <n v="8988900"/>
    <n v="100.2"/>
    <n v="94.6"/>
    <n v="100.2"/>
    <n v="94.6"/>
    <m/>
    <n v="-1"/>
    <n v="4"/>
    <n v="4"/>
    <n v="53200"/>
    <n v="0.8"/>
  </r>
  <r>
    <x v="14"/>
    <s v="JILBEE5842GR"/>
    <s v="JILBE842GR"/>
    <x v="3"/>
    <s v="JILBEE5842"/>
    <s v="11-FW-KNSP02"/>
    <s v="GR"/>
    <m/>
    <n v="3235"/>
    <n v="25000"/>
    <n v="25000"/>
    <n v="700"/>
    <s v="2013-10-02"/>
    <n v="699"/>
    <n v="17475000"/>
    <s v="2013-10-04"/>
    <n v="638"/>
    <m/>
    <n v="15950000"/>
    <s v="2013-10-05"/>
    <n v="258"/>
    <n v="6395200"/>
    <n v="36.9"/>
    <n v="36.6"/>
    <n v="40.4"/>
    <n v="40.1"/>
    <n v="61"/>
    <n v="380"/>
    <n v="12"/>
    <n v="12"/>
    <n v="299200"/>
    <n v="1.7"/>
  </r>
  <r>
    <x v="14"/>
    <s v="JILBEE5842NY"/>
    <s v="JILBE842NY"/>
    <x v="3"/>
    <s v="JILBEE5842"/>
    <s v="11-FW-KNSP-22"/>
    <s v="NY"/>
    <m/>
    <n v="3235"/>
    <n v="25000"/>
    <n v="25000"/>
    <n v="700"/>
    <s v="2013-10-02"/>
    <n v="700"/>
    <n v="17500000"/>
    <s v="2013-10-04"/>
    <n v="700"/>
    <n v="-1"/>
    <n v="17500000"/>
    <s v="2013-10-05"/>
    <n v="385"/>
    <n v="9605300"/>
    <n v="55"/>
    <n v="54.9"/>
    <n v="55"/>
    <n v="54.9"/>
    <n v="1"/>
    <n v="315"/>
    <n v="20"/>
    <n v="20"/>
    <n v="500000"/>
    <n v="2.9"/>
  </r>
  <r>
    <x v="14"/>
    <s v="JILBEE5844MT"/>
    <s v="JILBE844MT"/>
    <x v="3"/>
    <s v="JILBEE5844"/>
    <s v="11-FW-KNSP-22"/>
    <s v="MT"/>
    <m/>
    <n v="4261"/>
    <n v="35000"/>
    <n v="35000"/>
    <n v="1000"/>
    <s v="2013-10-29"/>
    <n v="1000"/>
    <n v="35000000"/>
    <s v="2013-10-30"/>
    <n v="1005"/>
    <n v="-5"/>
    <n v="35175000"/>
    <s v="2013-10-31"/>
    <n v="617"/>
    <n v="21563400"/>
    <n v="61.7"/>
    <n v="61.6"/>
    <n v="61.4"/>
    <n v="61.3"/>
    <m/>
    <n v="388"/>
    <n v="31"/>
    <n v="31"/>
    <n v="1085000"/>
    <n v="3.1"/>
  </r>
  <r>
    <x v="14"/>
    <s v="JILBEE5844RE"/>
    <s v="JILBE844RE"/>
    <x v="3"/>
    <s v="JILBEE5844"/>
    <s v="HE0B5CRW0710"/>
    <s v="RE"/>
    <m/>
    <n v="4261"/>
    <n v="35000"/>
    <n v="35000"/>
    <n v="1000"/>
    <s v="2013-10-29"/>
    <n v="1000"/>
    <n v="35000000"/>
    <s v="2013-10-30"/>
    <n v="999"/>
    <m/>
    <n v="34965000"/>
    <s v="2013-10-31"/>
    <n v="854"/>
    <n v="29816640"/>
    <n v="85.4"/>
    <n v="85.2"/>
    <n v="85.5"/>
    <n v="85.3"/>
    <n v="1"/>
    <n v="145"/>
    <n v="32"/>
    <n v="32"/>
    <n v="1102500"/>
    <n v="3.2"/>
  </r>
  <r>
    <x v="14"/>
    <s v="JILBEE5849BK"/>
    <s v="JILBE849BK"/>
    <x v="3"/>
    <s v="JILBEE5849"/>
    <s v="HE0B5CRW0710"/>
    <s v="BK"/>
    <m/>
    <n v="3470"/>
    <n v="35000"/>
    <n v="35000"/>
    <n v="500"/>
    <s v="2013-11-13"/>
    <n v="499"/>
    <n v="17465000"/>
    <s v="2013-11-14"/>
    <n v="383"/>
    <m/>
    <n v="13405000"/>
    <s v="2013-11-15"/>
    <n v="101"/>
    <n v="3535000"/>
    <n v="20.2"/>
    <n v="20.2"/>
    <n v="26.4"/>
    <n v="26.4"/>
    <n v="116"/>
    <n v="282"/>
    <n v="1"/>
    <n v="1"/>
    <n v="35000"/>
    <n v="0.2"/>
  </r>
  <r>
    <x v="14"/>
    <s v="JILBEE5855KH"/>
    <s v="JILBE855KH"/>
    <x v="3"/>
    <s v="JILBEE5855"/>
    <s v="13FW JILL BY KNIT_09_ZZ"/>
    <s v="KH"/>
    <m/>
    <n v="3681"/>
    <n v="35000"/>
    <n v="35000"/>
    <n v="700"/>
    <s v="2013-11-14"/>
    <n v="700"/>
    <n v="24500000"/>
    <s v="2013-11-15"/>
    <n v="540"/>
    <m/>
    <n v="18900000"/>
    <s v="2013-11-16"/>
    <n v="69"/>
    <n v="2397500"/>
    <n v="9.9"/>
    <n v="9.8000000000000007"/>
    <n v="12.8"/>
    <n v="12.7"/>
    <n v="160"/>
    <n v="471"/>
    <n v="1"/>
    <n v="1"/>
    <n v="35000"/>
    <n v="0.1"/>
  </r>
  <r>
    <x v="14"/>
    <s v="JILBEE5855RE"/>
    <s v="JILBE855RE"/>
    <x v="3"/>
    <s v="JILBEE5855"/>
    <s v="13FW JILL BY KNIT_17_NY"/>
    <s v="RE"/>
    <m/>
    <n v="3681"/>
    <n v="35000"/>
    <n v="35000"/>
    <n v="700"/>
    <s v="2013-11-14"/>
    <n v="699"/>
    <n v="24465000"/>
    <s v="2013-11-15"/>
    <n v="568"/>
    <n v="-1"/>
    <n v="19880000"/>
    <s v="2013-11-16"/>
    <n v="94"/>
    <n v="3288880"/>
    <n v="13.4"/>
    <n v="13.4"/>
    <n v="16.5"/>
    <n v="16.5"/>
    <n v="132"/>
    <n v="474"/>
    <n v="3"/>
    <n v="3"/>
    <n v="105000"/>
    <n v="0.4"/>
  </r>
  <r>
    <x v="14"/>
    <s v="JILBEE5856BK"/>
    <s v="JILBE856BK"/>
    <x v="3"/>
    <s v="JILBEE5856"/>
    <s v="13FW JILL BY KNIT_17_NY"/>
    <s v="BK"/>
    <m/>
    <n v="5056"/>
    <n v="35000"/>
    <n v="35000"/>
    <n v="800"/>
    <s v="2013-10-10"/>
    <n v="800"/>
    <n v="28000000"/>
    <s v="2013-10-17"/>
    <n v="495"/>
    <m/>
    <n v="17325000"/>
    <s v="2013-10-18"/>
    <n v="45"/>
    <n v="1557500"/>
    <n v="5.6"/>
    <n v="5.6"/>
    <n v="9.1"/>
    <n v="9"/>
    <n v="305"/>
    <n v="450"/>
    <n v="4"/>
    <n v="4"/>
    <n v="140000"/>
    <n v="0.5"/>
  </r>
  <r>
    <x v="14"/>
    <s v="JILBEE5856MT"/>
    <s v="JILBE856MT"/>
    <x v="3"/>
    <s v="JILBEE5856"/>
    <s v="13FW JILL BY KNIT_16_RE"/>
    <s v="MT"/>
    <m/>
    <n v="5056"/>
    <n v="35000"/>
    <n v="35000"/>
    <n v="1000"/>
    <s v="2013-10-10"/>
    <n v="999"/>
    <n v="34965000"/>
    <s v="2013-10-17"/>
    <n v="696"/>
    <n v="-1"/>
    <n v="24360000"/>
    <s v="2013-10-18"/>
    <n v="229"/>
    <n v="7927500"/>
    <n v="22.9"/>
    <n v="22.7"/>
    <n v="32.9"/>
    <n v="32.5"/>
    <n v="304"/>
    <n v="467"/>
    <n v="5"/>
    <n v="5"/>
    <n v="157500"/>
    <n v="0.5"/>
  </r>
  <r>
    <x v="14"/>
    <s v="JILBEE5856NY"/>
    <s v="JILBE856NY"/>
    <x v="3"/>
    <s v="JILBEE5856"/>
    <s v="13FW JILL BY KNIT_16_RE"/>
    <s v="NY"/>
    <m/>
    <n v="5056"/>
    <n v="35000"/>
    <n v="35000"/>
    <n v="1000"/>
    <s v="2013-10-10"/>
    <n v="999"/>
    <n v="34965000"/>
    <s v="2013-10-17"/>
    <n v="575"/>
    <n v="1"/>
    <n v="20125000"/>
    <s v="2013-10-18"/>
    <n v="115"/>
    <n v="4023880"/>
    <n v="11.5"/>
    <n v="11.5"/>
    <n v="20"/>
    <n v="20"/>
    <n v="423"/>
    <n v="460"/>
    <n v="-2"/>
    <n v="-2"/>
    <n v="-71120"/>
    <n v="-0.2"/>
  </r>
  <r>
    <x v="14"/>
    <s v="JILCME5364BK"/>
    <s v="JILCM364BK"/>
    <x v="3"/>
    <s v="JILCME5364"/>
    <s v="13FW JILL BY_21_BK"/>
    <s v="BK"/>
    <m/>
    <n v="5823"/>
    <n v="45000"/>
    <n v="45000"/>
    <n v="700"/>
    <s v="2013-12-03"/>
    <n v="700"/>
    <n v="31500000"/>
    <s v="2013-12-04"/>
    <n v="699"/>
    <m/>
    <n v="31455000"/>
    <s v="2013-12-05"/>
    <n v="462"/>
    <n v="20767500"/>
    <n v="66"/>
    <n v="65.900000000000006"/>
    <n v="66.099999999999994"/>
    <n v="66"/>
    <n v="1"/>
    <n v="237"/>
    <n v="25"/>
    <n v="25"/>
    <n v="1125000"/>
    <n v="3.6"/>
  </r>
  <r>
    <x v="14"/>
    <s v="JILCME5364PK"/>
    <s v="JILCM364PK"/>
    <x v="3"/>
    <s v="JILCME5364"/>
    <s v="13FW JILL BY_21_BK"/>
    <s v="PK"/>
    <m/>
    <n v="5823"/>
    <n v="45000"/>
    <n v="45000"/>
    <n v="700"/>
    <s v="2013-12-03"/>
    <n v="700"/>
    <n v="31500000"/>
    <s v="2013-12-04"/>
    <n v="699"/>
    <m/>
    <n v="31455000"/>
    <s v="2013-12-05"/>
    <n v="442"/>
    <n v="19867500"/>
    <n v="63.1"/>
    <n v="63.1"/>
    <n v="63.2"/>
    <n v="63.2"/>
    <n v="1"/>
    <n v="257"/>
    <n v="42"/>
    <n v="42"/>
    <n v="1890000"/>
    <n v="6"/>
  </r>
  <r>
    <x v="14"/>
    <s v="JILCTD3101BK"/>
    <s v="JILCT101BK"/>
    <x v="0"/>
    <s v="JILCTD3101"/>
    <s v="13FW JILL BY_21_BK"/>
    <s v="BK"/>
    <m/>
    <n v="6705"/>
    <n v="49000"/>
    <n v="34300"/>
    <n v="300"/>
    <s v="2012-08-29"/>
    <n v="298"/>
    <n v="14602000"/>
    <s v="2012-08-30"/>
    <n v="210"/>
    <n v="-2"/>
    <n v="10290000"/>
    <s v="2012-08-31"/>
    <n v="125"/>
    <n v="6012300"/>
    <n v="41.9"/>
    <n v="41.2"/>
    <n v="59.5"/>
    <n v="58.4"/>
    <n v="90"/>
    <n v="85"/>
    <n v="-1"/>
    <n v="-1"/>
    <n v="-34300"/>
    <n v="-0.3"/>
  </r>
  <r>
    <x v="14"/>
    <s v="JILCTD3101YE"/>
    <s v="JILCT101YE"/>
    <x v="0"/>
    <s v="JILCTD3101"/>
    <s v="13FW JILL BY_21_BK"/>
    <s v="YE"/>
    <m/>
    <n v="6705"/>
    <n v="49000"/>
    <n v="34300"/>
    <n v="300"/>
    <s v="2012-08-29"/>
    <n v="300"/>
    <n v="14700000"/>
    <s v="2012-08-30"/>
    <n v="145"/>
    <n v="2"/>
    <n v="7105000"/>
    <s v="2012-09-06"/>
    <n v="59"/>
    <n v="2837100"/>
    <n v="19.7"/>
    <n v="19.3"/>
    <n v="40.700000000000003"/>
    <n v="39.9"/>
    <n v="153"/>
    <n v="86"/>
    <m/>
    <m/>
    <m/>
    <m/>
  </r>
  <r>
    <x v="14"/>
    <s v="JILEBD3012BK"/>
    <s v="JILEB012BK"/>
    <x v="0"/>
    <s v="JILEBD3012"/>
    <s v="13FW JILLBY KNIT_35_GR"/>
    <s v="BK"/>
    <m/>
    <n v="5451"/>
    <n v="39000"/>
    <n v="27300"/>
    <n v="600"/>
    <s v="2012-09-20"/>
    <n v="600"/>
    <n v="23400000"/>
    <s v="2012-09-26"/>
    <n v="455"/>
    <n v="1"/>
    <n v="17745000"/>
    <s v="2012-10-13"/>
    <n v="205"/>
    <n v="7042200"/>
    <n v="34.200000000000003"/>
    <n v="30.1"/>
    <n v="45.1"/>
    <n v="39.700000000000003"/>
    <n v="144"/>
    <n v="250"/>
    <n v="5"/>
    <n v="5"/>
    <n v="111900"/>
    <n v="0.8"/>
  </r>
  <r>
    <x v="14"/>
    <s v="JILEBD3012IV"/>
    <s v="JILEB012IV"/>
    <x v="0"/>
    <s v="JILEBD3012"/>
    <s v="13FW JILLBY KNIT_35_GR"/>
    <s v="IV"/>
    <m/>
    <n v="5451"/>
    <n v="39000"/>
    <n v="27300"/>
    <n v="600"/>
    <s v="2012-09-20"/>
    <n v="600"/>
    <n v="23400000"/>
    <s v="2012-09-26"/>
    <n v="587"/>
    <n v="1"/>
    <n v="22893000"/>
    <s v="2012-10-18"/>
    <n v="380"/>
    <n v="12885600"/>
    <n v="63.3"/>
    <n v="55.1"/>
    <n v="64.7"/>
    <n v="56.3"/>
    <n v="12"/>
    <n v="207"/>
    <n v="5"/>
    <n v="5"/>
    <n v="136500"/>
    <n v="0.8"/>
  </r>
  <r>
    <x v="14"/>
    <s v="JILEBD3012RE"/>
    <s v="JILEB012RE"/>
    <x v="0"/>
    <s v="JILEBD3012"/>
    <s v="13FW JILLBY KNIT_35_GR"/>
    <s v="RE"/>
    <m/>
    <n v="5451"/>
    <n v="39000"/>
    <n v="27300"/>
    <n v="500"/>
    <s v="2012-09-20"/>
    <n v="500"/>
    <n v="19500000"/>
    <s v="2012-09-26"/>
    <n v="409"/>
    <n v="-5"/>
    <n v="15951000"/>
    <s v="2012-10-12"/>
    <n v="159"/>
    <n v="5397600"/>
    <n v="31.8"/>
    <n v="27.7"/>
    <n v="38.9"/>
    <n v="33.799999999999997"/>
    <n v="96"/>
    <n v="250"/>
    <n v="4"/>
    <n v="4"/>
    <n v="109200"/>
    <n v="0.8"/>
  </r>
  <r>
    <x v="14"/>
    <s v="JILEBD3036BK"/>
    <s v="JILEB036BK"/>
    <x v="0"/>
    <s v="JILEBD3036"/>
    <s v="13FW JILLBY KNIT_35_GR"/>
    <s v="BK"/>
    <m/>
    <n v="8189"/>
    <n v="43000"/>
    <n v="43000"/>
    <n v="1000"/>
    <s v="2012-10-05"/>
    <n v="994"/>
    <n v="42742000"/>
    <s v="2012-10-05"/>
    <n v="955"/>
    <n v="2"/>
    <n v="41065000"/>
    <s v="2012-10-13"/>
    <n v="955"/>
    <n v="40828400"/>
    <n v="96.1"/>
    <n v="95.5"/>
    <n v="100"/>
    <n v="99.4"/>
    <n v="37"/>
    <m/>
    <m/>
    <m/>
    <m/>
    <m/>
  </r>
  <r>
    <x v="14"/>
    <s v="JILEBE5036BK"/>
    <s v="JILEB036BK"/>
    <x v="3"/>
    <s v="JILEBE5036"/>
    <s v="13FW JILL BY KNIT_19_BK"/>
    <s v="BK"/>
    <m/>
    <n v="6798"/>
    <n v="43000"/>
    <n v="43000"/>
    <n v="1500"/>
    <s v="2013-08-28"/>
    <n v="1500"/>
    <n v="64500000"/>
    <s v="2013-10-15"/>
    <n v="1311"/>
    <m/>
    <n v="56373000"/>
    <s v="2013-10-17"/>
    <n v="777"/>
    <n v="33350740"/>
    <n v="51.8"/>
    <n v="51.7"/>
    <n v="59.3"/>
    <n v="59.2"/>
    <n v="189"/>
    <n v="534"/>
    <n v="61"/>
    <n v="61"/>
    <n v="2623000"/>
    <n v="4.0999999999999996"/>
  </r>
  <r>
    <x v="14"/>
    <s v="JILEBD3036GY"/>
    <s v="JILEB036GY"/>
    <x v="0"/>
    <s v="JILEBD3036"/>
    <s v="13FW JILLBY KNIT_35_GR"/>
    <s v="GY"/>
    <m/>
    <n v="8189"/>
    <n v="43000"/>
    <n v="43000"/>
    <n v="1000"/>
    <s v="2012-10-05"/>
    <n v="1000"/>
    <n v="43000000"/>
    <s v="2012-10-05"/>
    <n v="988"/>
    <n v="2"/>
    <n v="42484000"/>
    <s v="2012-10-12"/>
    <n v="988"/>
    <n v="42346400"/>
    <n v="98.8"/>
    <n v="98.5"/>
    <n v="100"/>
    <n v="99.7"/>
    <n v="10"/>
    <m/>
    <m/>
    <m/>
    <m/>
    <m/>
  </r>
  <r>
    <x v="14"/>
    <s v="JILEBE5036GY"/>
    <s v="JILEB036GY"/>
    <x v="3"/>
    <s v="JILEBE5036"/>
    <s v="13FW JILL BY KNIT_19_BK"/>
    <s v="GY"/>
    <m/>
    <n v="6798"/>
    <n v="43000"/>
    <n v="43000"/>
    <n v="2000"/>
    <s v="2013-08-27"/>
    <n v="2000"/>
    <n v="86000000"/>
    <s v="2013-10-15"/>
    <n v="1817"/>
    <m/>
    <n v="78131000"/>
    <s v="2013-10-17"/>
    <n v="1245"/>
    <n v="53417304"/>
    <n v="62.3"/>
    <n v="62.1"/>
    <n v="68.5"/>
    <n v="68.400000000000006"/>
    <n v="183"/>
    <n v="572"/>
    <n v="104"/>
    <n v="104"/>
    <n v="4449124"/>
    <n v="5.2"/>
  </r>
  <r>
    <x v="14"/>
    <s v="JILEBD3036RE"/>
    <s v="JILEB036RE"/>
    <x v="0"/>
    <s v="JILEBD3036"/>
    <s v="13FW JILLBY KNIT_35_GR"/>
    <s v="RE"/>
    <m/>
    <n v="8189"/>
    <n v="43000"/>
    <n v="43000"/>
    <n v="600"/>
    <s v="2012-10-05"/>
    <n v="600"/>
    <n v="25800000"/>
    <s v="2012-10-05"/>
    <n v="586"/>
    <n v="1"/>
    <n v="25198000"/>
    <s v="2012-10-12"/>
    <n v="586"/>
    <n v="25056100"/>
    <n v="97.7"/>
    <n v="97.1"/>
    <n v="100"/>
    <n v="99.4"/>
    <n v="13"/>
    <m/>
    <m/>
    <m/>
    <m/>
    <m/>
  </r>
  <r>
    <x v="14"/>
    <s v="JILEBE5036RE"/>
    <s v="JILEB036RE"/>
    <x v="3"/>
    <s v="JILEBE5036"/>
    <s v="13FW JILLBY KNIT_33_PK"/>
    <s v="RE"/>
    <m/>
    <n v="6798"/>
    <n v="43000"/>
    <n v="43000"/>
    <n v="1500"/>
    <s v="2013-08-27"/>
    <n v="1498"/>
    <n v="64414000"/>
    <s v="2013-10-15"/>
    <n v="1498"/>
    <m/>
    <n v="64414000"/>
    <s v="2013-10-17"/>
    <n v="968"/>
    <n v="41537312"/>
    <n v="64.599999999999994"/>
    <n v="64.5"/>
    <n v="64.599999999999994"/>
    <n v="64.5"/>
    <m/>
    <n v="530"/>
    <n v="77"/>
    <n v="77"/>
    <n v="3309624"/>
    <n v="5.0999999999999996"/>
  </r>
  <r>
    <x v="14"/>
    <s v="JILEBD3041CL"/>
    <s v="JILEB041CL"/>
    <x v="0"/>
    <s v="JILEBD3041"/>
    <s v="13FW JILLBY KNIT_36_BK"/>
    <s v="CL"/>
    <m/>
    <n v="7461"/>
    <n v="45000"/>
    <n v="45000"/>
    <n v="600"/>
    <s v="2012-09-20"/>
    <n v="600"/>
    <n v="27000000"/>
    <s v="2012-09-26"/>
    <n v="597"/>
    <n v="-3"/>
    <n v="26865000"/>
    <s v="2012-10-17"/>
    <n v="593"/>
    <n v="26604000"/>
    <n v="98.8"/>
    <n v="98.5"/>
    <n v="99.3"/>
    <n v="99"/>
    <n v="6"/>
    <n v="4"/>
    <m/>
    <m/>
    <m/>
    <m/>
  </r>
  <r>
    <x v="14"/>
    <s v="JILEBE5041CL"/>
    <s v="JILEB041CL"/>
    <x v="3"/>
    <s v="JILEBE5041"/>
    <s v="13FW JILLBY KNIT_33_PK"/>
    <s v="CL"/>
    <m/>
    <n v="6868"/>
    <n v="45000"/>
    <n v="45000"/>
    <n v="1000"/>
    <s v="2013-10-08"/>
    <n v="997"/>
    <n v="44865000"/>
    <s v="2013-10-10"/>
    <n v="989"/>
    <n v="-3"/>
    <n v="44505000"/>
    <s v="2013-10-11"/>
    <n v="969"/>
    <n v="43498180"/>
    <n v="97.2"/>
    <n v="97"/>
    <n v="98"/>
    <n v="97.7"/>
    <n v="11"/>
    <n v="20"/>
    <n v="2"/>
    <n v="2"/>
    <n v="90000"/>
    <n v="0.2"/>
  </r>
  <r>
    <x v="14"/>
    <s v="JILEBD3105IV"/>
    <s v="JILEB105IV"/>
    <x v="0"/>
    <s v="JILEBD3105"/>
    <s v="13FW JILL BY KNIT_08_BK"/>
    <s v="IV"/>
    <m/>
    <n v="9912"/>
    <n v="69000"/>
    <n v="48300"/>
    <n v="500"/>
    <s v="2012-11-28"/>
    <n v="500"/>
    <n v="34500000"/>
    <s v="2012-11-29"/>
    <n v="408"/>
    <n v="1"/>
    <n v="28152000"/>
    <s v="2012-12-01"/>
    <n v="184"/>
    <n v="11932900"/>
    <n v="36.799999999999997"/>
    <n v="34.6"/>
    <n v="45.1"/>
    <n v="42.4"/>
    <n v="91"/>
    <n v="224"/>
    <n v="4"/>
    <n v="4"/>
    <n v="154600"/>
    <n v="0.8"/>
  </r>
  <r>
    <x v="14"/>
    <s v="JILEBD3105NY"/>
    <s v="JILEB105NY"/>
    <x v="0"/>
    <s v="JILEBD3105"/>
    <s v="13FW JILL BY KNIT_08_BK"/>
    <s v="NY"/>
    <m/>
    <n v="9912"/>
    <n v="69000"/>
    <n v="48300"/>
    <n v="700"/>
    <s v="2012-11-28"/>
    <n v="700"/>
    <n v="48300000"/>
    <s v="2012-11-29"/>
    <n v="615"/>
    <n v="-1"/>
    <n v="42435000"/>
    <s v="2012-12-01"/>
    <n v="383"/>
    <n v="25015300"/>
    <n v="54.7"/>
    <n v="51.8"/>
    <n v="62.3"/>
    <n v="58.9"/>
    <n v="86"/>
    <n v="232"/>
    <n v="5"/>
    <n v="5"/>
    <n v="202900"/>
    <n v="0.7"/>
  </r>
  <r>
    <x v="14"/>
    <s v="JILEBD3105RE"/>
    <s v="JILEB105RE"/>
    <x v="0"/>
    <s v="JILEBD3105"/>
    <s v="13FW JILL BY KNIT_10_OR"/>
    <s v="RE"/>
    <m/>
    <n v="9912"/>
    <n v="69000"/>
    <n v="48300"/>
    <n v="700"/>
    <s v="2012-11-28"/>
    <n v="700"/>
    <n v="48300000"/>
    <s v="2012-11-29"/>
    <n v="538"/>
    <n v="1"/>
    <n v="37122000"/>
    <s v="2012-11-30"/>
    <n v="322"/>
    <n v="20937400"/>
    <n v="46"/>
    <n v="43.3"/>
    <n v="59.9"/>
    <n v="56.4"/>
    <n v="161"/>
    <n v="216"/>
    <n v="3"/>
    <n v="3"/>
    <n v="106300"/>
    <n v="0.4"/>
  </r>
  <r>
    <x v="14"/>
    <s v="JILEBD3130BK"/>
    <s v="JILEB130BK"/>
    <x v="0"/>
    <s v="JILEBD3130"/>
    <s v="13FW JILL BY KNIT_10_OR"/>
    <s v="BK"/>
    <m/>
    <n v="5764"/>
    <n v="43000"/>
    <n v="30100"/>
    <n v="500"/>
    <s v="2012-11-15"/>
    <n v="500"/>
    <n v="21500000"/>
    <s v="2012-11-20"/>
    <n v="361"/>
    <n v="3"/>
    <n v="15523000"/>
    <s v="2012-11-24"/>
    <n v="131"/>
    <n v="4659100"/>
    <n v="26.2"/>
    <n v="21.7"/>
    <n v="36.299999999999997"/>
    <n v="30"/>
    <n v="136"/>
    <n v="230"/>
    <n v="6"/>
    <n v="6"/>
    <n v="114000"/>
    <n v="1.2"/>
  </r>
  <r>
    <x v="14"/>
    <s v="JILEBD3130PK"/>
    <s v="JILEB130PK"/>
    <x v="0"/>
    <s v="JILEBD3130"/>
    <s v="13FW JILL BY KNIT_14_RE"/>
    <s v="PK"/>
    <m/>
    <n v="5764"/>
    <n v="43000"/>
    <n v="30100"/>
    <n v="500"/>
    <s v="2012-11-15"/>
    <n v="500"/>
    <n v="21500000"/>
    <s v="2012-11-20"/>
    <n v="490"/>
    <n v="-1"/>
    <n v="21070000"/>
    <s v="2012-11-24"/>
    <n v="344"/>
    <n v="12323800"/>
    <n v="68.8"/>
    <n v="57.3"/>
    <n v="70.2"/>
    <n v="58.5"/>
    <n v="11"/>
    <n v="146"/>
    <n v="3"/>
    <n v="3"/>
    <n v="90300"/>
    <n v="0.6"/>
  </r>
  <r>
    <x v="14"/>
    <s v="JILEBD3131GR"/>
    <s v="JILEB131GR"/>
    <x v="0"/>
    <s v="JILEBD3131"/>
    <s v="13FW JILL BY KNIT_14_RE"/>
    <s v="GR"/>
    <m/>
    <n v="9923"/>
    <n v="49000"/>
    <n v="34300"/>
    <n v="500"/>
    <s v="2012-11-15"/>
    <n v="500"/>
    <n v="24500000"/>
    <s v="2012-11-20"/>
    <n v="246"/>
    <n v="-3"/>
    <n v="12054000"/>
    <s v="2012-11-25"/>
    <n v="44"/>
    <n v="1749300"/>
    <n v="8.8000000000000007"/>
    <n v="7.1"/>
    <n v="17.899999999999999"/>
    <n v="14.5"/>
    <n v="257"/>
    <n v="202"/>
    <m/>
    <m/>
    <m/>
    <m/>
  </r>
  <r>
    <x v="14"/>
    <s v="JILEBD3131OR"/>
    <s v="JILEB131OR"/>
    <x v="0"/>
    <s v="JILEBD3131"/>
    <s v="13FW JILL BY KNIT_19_BK"/>
    <s v="OR"/>
    <m/>
    <n v="9923"/>
    <n v="49000"/>
    <n v="34300"/>
    <n v="500"/>
    <s v="2012-11-15"/>
    <n v="500"/>
    <n v="24500000"/>
    <s v="2012-11-20"/>
    <n v="296"/>
    <n v="2"/>
    <n v="14504000"/>
    <s v="2012-11-25"/>
    <n v="94"/>
    <n v="3752800"/>
    <n v="18.8"/>
    <n v="15.3"/>
    <n v="31.8"/>
    <n v="25.9"/>
    <n v="202"/>
    <n v="202"/>
    <n v="2"/>
    <n v="2"/>
    <n v="53300"/>
    <n v="0.4"/>
  </r>
  <r>
    <x v="14"/>
    <s v="JILEBD3132BG"/>
    <s v="JILEB132BG"/>
    <x v="0"/>
    <s v="JILEBD3132"/>
    <s v="13FW JILL BY KNIT_19_BK"/>
    <s v="BG"/>
    <m/>
    <n v="4359"/>
    <n v="49000"/>
    <n v="34300"/>
    <n v="500"/>
    <s v="2012-11-28"/>
    <n v="500"/>
    <n v="24500000"/>
    <s v="2012-11-29"/>
    <n v="323"/>
    <m/>
    <n v="15827000"/>
    <s v="2012-12-01"/>
    <n v="110"/>
    <n v="4565600"/>
    <n v="22"/>
    <n v="18.600000000000001"/>
    <n v="34.1"/>
    <n v="28.8"/>
    <n v="177"/>
    <n v="213"/>
    <n v="2"/>
    <n v="2"/>
    <n v="38000"/>
    <n v="0.4"/>
  </r>
  <r>
    <x v="14"/>
    <s v="JILEBD3132BK"/>
    <s v="JILEB132BK"/>
    <x v="0"/>
    <s v="JILEBD3132"/>
    <s v="13FW JILL BY KNIT_19_BK"/>
    <s v="BK"/>
    <m/>
    <n v="4359"/>
    <n v="49000"/>
    <n v="34300"/>
    <n v="500"/>
    <s v="2012-11-28"/>
    <n v="500"/>
    <n v="24500000"/>
    <s v="2012-11-29"/>
    <n v="382"/>
    <n v="4"/>
    <n v="18718000"/>
    <s v="2012-11-30"/>
    <n v="166"/>
    <n v="6946400"/>
    <n v="33.200000000000003"/>
    <n v="28.4"/>
    <n v="43.5"/>
    <n v="37.1"/>
    <n v="114"/>
    <n v="216"/>
    <n v="3"/>
    <n v="3"/>
    <n v="57000"/>
    <n v="0.6"/>
  </r>
  <r>
    <x v="14"/>
    <s v="JILEBD3133GY"/>
    <s v="JILEB133GY"/>
    <x v="0"/>
    <s v="JILEBD3133"/>
    <s v="13FW JILLBY KNIT_37_RD"/>
    <s v="GY"/>
    <m/>
    <n v="8557"/>
    <n v="49000"/>
    <n v="34300"/>
    <n v="300"/>
    <s v="2012-11-15"/>
    <n v="300"/>
    <n v="14700000"/>
    <s v="2012-11-20"/>
    <n v="299"/>
    <m/>
    <n v="14651000"/>
    <s v="2012-11-21"/>
    <n v="293"/>
    <n v="14053200"/>
    <n v="97.7"/>
    <n v="95.6"/>
    <n v="98"/>
    <n v="95.9"/>
    <n v="1"/>
    <n v="6"/>
    <m/>
    <m/>
    <m/>
    <m/>
  </r>
  <r>
    <x v="14"/>
    <s v="JILEBD3133PK"/>
    <s v="JILEB133PK"/>
    <x v="0"/>
    <s v="JILEBD3133"/>
    <s v="13FW JILLBY KNIT_37_RD"/>
    <s v="PK"/>
    <m/>
    <n v="8557"/>
    <n v="49000"/>
    <n v="34300"/>
    <n v="300"/>
    <s v="2012-11-15"/>
    <n v="300"/>
    <n v="14700000"/>
    <s v="2012-11-20"/>
    <n v="297"/>
    <n v="2"/>
    <n v="14553000"/>
    <s v="2012-11-22"/>
    <n v="254"/>
    <n v="11960900"/>
    <n v="84.7"/>
    <n v="81.400000000000006"/>
    <n v="85.5"/>
    <n v="82.2"/>
    <n v="1"/>
    <n v="43"/>
    <n v="1"/>
    <n v="1"/>
    <n v="34300"/>
    <n v="0.3"/>
  </r>
  <r>
    <x v="14"/>
    <s v="JILEBD3134CL"/>
    <s v="JILEB134CL"/>
    <x v="0"/>
    <s v="JILEBD3134"/>
    <s v="13FW JILLBY KNIT_42_YL"/>
    <s v="CL"/>
    <m/>
    <n v="10280"/>
    <n v="53000"/>
    <n v="37100"/>
    <n v="500"/>
    <s v="2012-11-15"/>
    <n v="500"/>
    <n v="26500000"/>
    <s v="2012-11-20"/>
    <n v="264"/>
    <n v="3"/>
    <n v="13992000"/>
    <s v="2012-11-24"/>
    <n v="107"/>
    <n v="5375900"/>
    <n v="21.4"/>
    <n v="20.3"/>
    <n v="40.5"/>
    <n v="38.4"/>
    <n v="233"/>
    <n v="157"/>
    <m/>
    <m/>
    <m/>
    <m/>
  </r>
  <r>
    <x v="14"/>
    <s v="JILEBD3134PK"/>
    <s v="JILEB134PK"/>
    <x v="0"/>
    <s v="JILEBD3134"/>
    <s v="13FW JILLBY KNIT_42_YL"/>
    <s v="PK"/>
    <m/>
    <n v="10280"/>
    <n v="53000"/>
    <n v="37100"/>
    <n v="500"/>
    <s v="2012-11-15"/>
    <n v="500"/>
    <n v="26500000"/>
    <s v="2012-11-20"/>
    <n v="472"/>
    <n v="3"/>
    <n v="25016000"/>
    <s v="2012-11-21"/>
    <n v="330"/>
    <n v="16387600"/>
    <n v="66"/>
    <n v="61.8"/>
    <n v="69.900000000000006"/>
    <n v="65.5"/>
    <n v="25"/>
    <n v="142"/>
    <n v="6"/>
    <n v="6"/>
    <n v="222600"/>
    <n v="1.2"/>
  </r>
  <r>
    <x v="14"/>
    <s v="JILEBD3135PP"/>
    <s v="JILEB135PP"/>
    <x v="0"/>
    <s v="JILEBD3135"/>
    <s v="13FW JILLBY KNIT_42_YL"/>
    <s v="PP"/>
    <m/>
    <n v="6299"/>
    <n v="43000"/>
    <n v="30100"/>
    <n v="300"/>
    <s v="2012-11-15"/>
    <n v="300"/>
    <n v="12900000"/>
    <s v="2012-11-16"/>
    <n v="299"/>
    <n v="1"/>
    <n v="12857000"/>
    <s v="2012-11-18"/>
    <n v="203"/>
    <n v="7843200"/>
    <n v="67.7"/>
    <n v="60.8"/>
    <n v="67.900000000000006"/>
    <n v="61"/>
    <m/>
    <n v="96"/>
    <n v="6"/>
    <n v="6"/>
    <n v="180600"/>
    <n v="2"/>
  </r>
  <r>
    <x v="14"/>
    <s v="JILEBD3135RE"/>
    <s v="JILEB135RE"/>
    <x v="0"/>
    <s v="JILEBD3135"/>
    <s v="13FW JILL BY KNIT_15_BK"/>
    <s v="RE"/>
    <m/>
    <n v="6299"/>
    <n v="43000"/>
    <n v="30100"/>
    <n v="300"/>
    <s v="2012-11-15"/>
    <n v="300"/>
    <n v="12900000"/>
    <s v="2012-11-16"/>
    <n v="255"/>
    <n v="11"/>
    <n v="10965000"/>
    <s v="2012-11-17"/>
    <n v="138"/>
    <n v="5495400"/>
    <n v="46"/>
    <n v="42.6"/>
    <n v="54.1"/>
    <n v="50.1"/>
    <n v="34"/>
    <n v="117"/>
    <n v="3"/>
    <n v="3"/>
    <n v="90300"/>
    <n v="1"/>
  </r>
  <r>
    <x v="14"/>
    <s v="JILEBD3144BK"/>
    <s v="JILEB144BK"/>
    <x v="0"/>
    <s v="JILEBD3144"/>
    <s v="13FW JILL BY KNIT_15_BK"/>
    <s v="BK"/>
    <m/>
    <n v="4207"/>
    <n v="43000"/>
    <n v="30100"/>
    <n v="500"/>
    <s v="2012-10-16"/>
    <n v="500"/>
    <n v="21500000"/>
    <s v="2012-10-23"/>
    <n v="249"/>
    <n v="5"/>
    <n v="10707000"/>
    <s v="2012-10-28"/>
    <n v="56"/>
    <n v="2102700"/>
    <n v="11.2"/>
    <n v="9.8000000000000007"/>
    <n v="22.5"/>
    <n v="19.600000000000001"/>
    <n v="246"/>
    <n v="193"/>
    <m/>
    <m/>
    <m/>
    <m/>
  </r>
  <r>
    <x v="14"/>
    <s v="JILEBD3144NY"/>
    <s v="JILEB144NY"/>
    <x v="0"/>
    <s v="JILEBD3144"/>
    <s v="13FW JILL BY KNIT_17_NY_KIDS"/>
    <s v="NY"/>
    <m/>
    <n v="4207"/>
    <n v="43000"/>
    <n v="30100"/>
    <n v="500"/>
    <s v="2012-10-16"/>
    <n v="500"/>
    <n v="21500000"/>
    <s v="2012-10-23"/>
    <n v="259"/>
    <m/>
    <n v="11137000"/>
    <s v="2012-10-24"/>
    <n v="67"/>
    <n v="2438100"/>
    <n v="13.4"/>
    <n v="11.3"/>
    <n v="25.9"/>
    <n v="21.9"/>
    <n v="241"/>
    <n v="192"/>
    <m/>
    <m/>
    <m/>
    <m/>
  </r>
  <r>
    <x v="14"/>
    <s v="JILEBD3144RE"/>
    <s v="JILEB144RE"/>
    <x v="0"/>
    <s v="JILEBD3144"/>
    <s v="13FW JILL BY KNIT_17_NY_KIDS"/>
    <s v="RE"/>
    <m/>
    <n v="4207"/>
    <n v="43000"/>
    <n v="30100"/>
    <n v="500"/>
    <s v="2012-10-16"/>
    <n v="498"/>
    <n v="21414000"/>
    <s v="2012-10-23"/>
    <n v="234"/>
    <n v="1"/>
    <n v="10062000"/>
    <s v="2012-10-24"/>
    <n v="40"/>
    <n v="1483500"/>
    <n v="8"/>
    <n v="6.9"/>
    <n v="17.100000000000001"/>
    <n v="14.7"/>
    <n v="263"/>
    <n v="194"/>
    <m/>
    <m/>
    <m/>
    <m/>
  </r>
  <r>
    <x v="14"/>
    <s v="JILEBD3145BK"/>
    <s v="JILEB145BK"/>
    <x v="0"/>
    <s v="JILEBD3145"/>
    <s v="13FW JILL BY KNIT_16_RE_KIDS"/>
    <s v="BK"/>
    <m/>
    <n v="6109"/>
    <n v="43000"/>
    <n v="30100"/>
    <n v="400"/>
    <s v="2012-10-16"/>
    <n v="399"/>
    <n v="17157000"/>
    <s v="2012-10-24"/>
    <n v="346"/>
    <m/>
    <n v="14878000"/>
    <s v="2012-11-07"/>
    <n v="204"/>
    <n v="8410800"/>
    <n v="51.1"/>
    <n v="49"/>
    <n v="59"/>
    <n v="56.5"/>
    <n v="53"/>
    <n v="142"/>
    <m/>
    <m/>
    <m/>
    <m/>
  </r>
  <r>
    <x v="14"/>
    <s v="JILEBD3145CL"/>
    <s v="JILEB145CL"/>
    <x v="0"/>
    <s v="JILEBD3145"/>
    <s v="13FW JILL BY KNIT_16_RE_KIDS"/>
    <s v="CL"/>
    <m/>
    <n v="6109"/>
    <n v="43000"/>
    <n v="30100"/>
    <n v="400"/>
    <s v="2012-10-16"/>
    <n v="400"/>
    <n v="17200000"/>
    <s v="2012-10-24"/>
    <n v="396"/>
    <n v="-3"/>
    <n v="17028000"/>
    <s v="2012-11-09"/>
    <n v="278"/>
    <n v="11506800"/>
    <n v="69.5"/>
    <n v="66.900000000000006"/>
    <n v="70.2"/>
    <n v="67.599999999999994"/>
    <n v="7"/>
    <n v="118"/>
    <m/>
    <m/>
    <m/>
    <m/>
  </r>
  <r>
    <x v="14"/>
    <s v="JILEBD3146BK"/>
    <s v="JILEB146BK"/>
    <x v="0"/>
    <s v="JILEBD3146"/>
    <s v="13FW JILLBY KNIT_36_BK_KIDS"/>
    <s v="BK"/>
    <m/>
    <n v="5281"/>
    <n v="43000"/>
    <n v="30100"/>
    <n v="500"/>
    <s v="2012-10-16"/>
    <n v="500"/>
    <n v="21500000"/>
    <s v="2012-10-23"/>
    <n v="282"/>
    <n v="2"/>
    <n v="12126000"/>
    <s v="2012-10-26"/>
    <n v="92"/>
    <n v="3441800"/>
    <n v="18.399999999999999"/>
    <n v="16"/>
    <n v="32.6"/>
    <n v="28.4"/>
    <n v="216"/>
    <n v="190"/>
    <n v="1"/>
    <n v="1"/>
    <n v="19000"/>
    <n v="0.2"/>
  </r>
  <r>
    <x v="14"/>
    <s v="JILEBD3146RE"/>
    <s v="JILEB146RE"/>
    <x v="0"/>
    <s v="JILEBD3146"/>
    <s v="13FW JILL BY KNIT_14_RE"/>
    <s v="RE"/>
    <m/>
    <n v="5281"/>
    <n v="43000"/>
    <n v="30100"/>
    <n v="500"/>
    <s v="2012-10-16"/>
    <n v="500"/>
    <n v="21500000"/>
    <s v="2012-10-23"/>
    <n v="361"/>
    <n v="1"/>
    <n v="15523000"/>
    <s v="2012-10-24"/>
    <n v="163"/>
    <n v="6342500"/>
    <n v="32.6"/>
    <n v="29.5"/>
    <n v="45.2"/>
    <n v="40.9"/>
    <n v="138"/>
    <n v="198"/>
    <m/>
    <m/>
    <m/>
    <m/>
  </r>
  <r>
    <x v="14"/>
    <s v="JILEBD3151BG"/>
    <s v="JILEB151BG"/>
    <x v="0"/>
    <s v="JILEBD3151"/>
    <s v="13FW JILL BY KNIT_14_RE"/>
    <s v="BG"/>
    <m/>
    <n v="7345"/>
    <n v="49000"/>
    <n v="34300"/>
    <n v="400"/>
    <s v="2012-11-28"/>
    <n v="400"/>
    <n v="19600000"/>
    <s v="2012-11-29"/>
    <n v="336"/>
    <n v="1"/>
    <n v="16464000"/>
    <s v="2012-11-30"/>
    <n v="132"/>
    <n v="5642400"/>
    <n v="33"/>
    <n v="28.8"/>
    <n v="39.299999999999997"/>
    <n v="34.299999999999997"/>
    <n v="63"/>
    <n v="204"/>
    <n v="4"/>
    <n v="4"/>
    <n v="76000"/>
    <n v="1"/>
  </r>
  <r>
    <x v="14"/>
    <s v="JILEBD3151GY"/>
    <s v="JILEB151GY"/>
    <x v="0"/>
    <s v="JILEBD3151"/>
    <s v="13FW JILL BY KNIT_19_BK"/>
    <s v="GY"/>
    <m/>
    <n v="7345"/>
    <n v="49000"/>
    <n v="34300"/>
    <n v="400"/>
    <s v="2012-11-28"/>
    <n v="400"/>
    <n v="19600000"/>
    <s v="2012-11-29"/>
    <n v="320"/>
    <n v="2"/>
    <n v="15680000"/>
    <s v="2012-12-01"/>
    <n v="119"/>
    <n v="4874300"/>
    <n v="29.8"/>
    <n v="24.9"/>
    <n v="37.200000000000003"/>
    <n v="31.1"/>
    <n v="78"/>
    <n v="201"/>
    <n v="4"/>
    <n v="4"/>
    <n v="106600"/>
    <n v="1"/>
  </r>
  <r>
    <x v="14"/>
    <s v="JILEBE5343RE"/>
    <s v="JILEB343RE"/>
    <x v="3"/>
    <s v="JILEBE5343"/>
    <s v="12-FW-SP16"/>
    <s v="RE"/>
    <m/>
    <n v="5382"/>
    <n v="43000"/>
    <n v="43000"/>
    <n v="1200"/>
    <s v="2013-11-13"/>
    <n v="1197"/>
    <n v="51471000"/>
    <s v="2013-11-14"/>
    <n v="1109"/>
    <n v="-1"/>
    <n v="47687000"/>
    <s v="2013-11-15"/>
    <n v="586"/>
    <n v="25176500"/>
    <n v="49"/>
    <n v="48.9"/>
    <n v="52.8"/>
    <n v="52.8"/>
    <n v="89"/>
    <n v="523"/>
    <n v="44"/>
    <n v="44"/>
    <n v="1892000"/>
    <n v="3.7"/>
  </r>
  <r>
    <x v="14"/>
    <s v="JILEBE5346BK"/>
    <s v="JILEB346BK"/>
    <x v="3"/>
    <s v="JILEBE5346"/>
    <s v="12-FW-SP16"/>
    <s v="BK"/>
    <m/>
    <n v="4921"/>
    <n v="43000"/>
    <n v="43000"/>
    <n v="700"/>
    <s v="2013-10-29"/>
    <n v="700"/>
    <n v="30100000"/>
    <s v="2013-10-30"/>
    <n v="467"/>
    <m/>
    <n v="20081000"/>
    <s v="2013-11-02"/>
    <n v="146"/>
    <n v="6278000"/>
    <n v="20.9"/>
    <n v="20.9"/>
    <n v="31.3"/>
    <n v="31.3"/>
    <n v="233"/>
    <n v="321"/>
    <n v="5"/>
    <n v="5"/>
    <n v="215000"/>
    <n v="0.7"/>
  </r>
  <r>
    <x v="14"/>
    <s v="JILEBE5346BU"/>
    <s v="JILEB346BU"/>
    <x v="3"/>
    <s v="JILEBE5346"/>
    <s v="11-FW-KNSP24"/>
    <s v="BU"/>
    <m/>
    <n v="4921"/>
    <n v="43000"/>
    <n v="43000"/>
    <n v="700"/>
    <s v="2013-10-29"/>
    <n v="699"/>
    <n v="30057000"/>
    <s v="2013-10-30"/>
    <n v="443"/>
    <m/>
    <n v="19049000"/>
    <s v="2013-11-02"/>
    <n v="131"/>
    <n v="5633000"/>
    <n v="18.7"/>
    <n v="18.7"/>
    <n v="29.6"/>
    <n v="29.6"/>
    <n v="256"/>
    <n v="312"/>
    <n v="6"/>
    <n v="6"/>
    <n v="258000"/>
    <n v="0.9"/>
  </r>
  <r>
    <x v="14"/>
    <s v="JILEBE5346YE"/>
    <s v="JILEB346YE"/>
    <x v="3"/>
    <s v="JILEBE5346"/>
    <s v="11-FW-KNSP24"/>
    <s v="YE"/>
    <m/>
    <n v="4921"/>
    <n v="43000"/>
    <n v="43000"/>
    <n v="700"/>
    <s v="2013-10-29"/>
    <n v="700"/>
    <n v="30100000"/>
    <s v="2013-10-30"/>
    <n v="409"/>
    <n v="2"/>
    <n v="17587000"/>
    <s v="2013-11-02"/>
    <n v="92"/>
    <n v="3956000"/>
    <n v="13.1"/>
    <n v="13.1"/>
    <n v="22.5"/>
    <n v="22.5"/>
    <n v="289"/>
    <n v="317"/>
    <n v="1"/>
    <n v="1"/>
    <n v="43000"/>
    <n v="0.1"/>
  </r>
  <r>
    <x v="14"/>
    <s v="JILEBE5350BW"/>
    <s v="JILEB350BW"/>
    <x v="3"/>
    <s v="JILEBE5350"/>
    <s v="11-FW-KNSP24"/>
    <s v="BW"/>
    <m/>
    <n v="5948"/>
    <n v="43000"/>
    <n v="43000"/>
    <n v="1000"/>
    <s v="2013-10-22"/>
    <n v="1000"/>
    <n v="43000000"/>
    <s v="2013-10-23"/>
    <n v="1000"/>
    <m/>
    <n v="43000000"/>
    <s v="2013-10-24"/>
    <n v="911"/>
    <n v="39147372"/>
    <n v="91.1"/>
    <n v="91"/>
    <n v="91.1"/>
    <n v="91"/>
    <m/>
    <n v="89"/>
    <n v="26"/>
    <n v="26"/>
    <n v="1118000"/>
    <n v="2.6"/>
  </r>
  <r>
    <x v="14"/>
    <s v="JILEBE5350NY"/>
    <s v="JILEB350NY"/>
    <x v="3"/>
    <s v="JILEBE5350"/>
    <s v="11-FW-KNSP05"/>
    <s v="NY"/>
    <m/>
    <n v="5948"/>
    <n v="43000"/>
    <n v="43000"/>
    <n v="800"/>
    <s v="2013-10-22"/>
    <n v="800"/>
    <n v="34400000"/>
    <s v="2013-10-23"/>
    <n v="795"/>
    <n v="-2"/>
    <n v="34185000"/>
    <s v="2013-10-25"/>
    <n v="646"/>
    <n v="27750996"/>
    <n v="80.8"/>
    <n v="80.7"/>
    <n v="81.3"/>
    <n v="81.2"/>
    <n v="7"/>
    <n v="149"/>
    <n v="44"/>
    <n v="44"/>
    <n v="1870500"/>
    <n v="5.5"/>
  </r>
  <r>
    <x v="14"/>
    <s v="JILEBE5354NY"/>
    <s v="JILEB354NY"/>
    <x v="3"/>
    <s v="JILEBE5354"/>
    <s v="11-FW-KNSP05"/>
    <s v="NY"/>
    <m/>
    <n v="5414"/>
    <n v="43000"/>
    <n v="43000"/>
    <n v="1000"/>
    <s v="2013-10-28"/>
    <n v="498"/>
    <n v="21414000"/>
    <s v="2013-10-29"/>
    <n v="496"/>
    <m/>
    <n v="21328000"/>
    <s v="2013-10-30"/>
    <n v="443"/>
    <n v="18984500"/>
    <n v="89"/>
    <n v="88.7"/>
    <n v="89.3"/>
    <n v="89"/>
    <n v="2"/>
    <n v="53"/>
    <n v="9"/>
    <n v="9"/>
    <n v="365500"/>
    <n v="1.8"/>
  </r>
  <r>
    <x v="14"/>
    <s v="JILEBE5358BK"/>
    <s v="JILEB358BK"/>
    <x v="3"/>
    <s v="JILEBE5358"/>
    <s v="11-FW-KNSP05"/>
    <s v="BK"/>
    <m/>
    <n v="6964"/>
    <n v="55000"/>
    <n v="55000"/>
    <n v="692"/>
    <s v="2013-11-14"/>
    <n v="690"/>
    <n v="37950000"/>
    <s v="2013-11-15"/>
    <n v="690"/>
    <m/>
    <n v="37950000"/>
    <s v="2013-11-16"/>
    <n v="663"/>
    <n v="36417500"/>
    <n v="96.1"/>
    <n v="96"/>
    <n v="96.1"/>
    <n v="96"/>
    <m/>
    <n v="27"/>
    <n v="12"/>
    <n v="12"/>
    <n v="660000"/>
    <n v="1.7"/>
  </r>
  <r>
    <x v="14"/>
    <s v="JILEBE5360GY"/>
    <s v="JILEB360GY"/>
    <x v="3"/>
    <s v="JILEBE5360"/>
    <s v="11-FW-KNSP-58"/>
    <s v="GY"/>
    <m/>
    <n v="5494"/>
    <n v="43000"/>
    <n v="43000"/>
    <n v="1400"/>
    <s v="2013-10-28"/>
    <n v="700"/>
    <n v="30100000"/>
    <s v="2013-10-29"/>
    <n v="697"/>
    <m/>
    <n v="29971000"/>
    <s v="2013-10-31"/>
    <n v="553"/>
    <n v="23757500"/>
    <n v="79"/>
    <n v="78.900000000000006"/>
    <n v="79.3"/>
    <n v="79.3"/>
    <n v="3"/>
    <n v="144"/>
    <n v="36"/>
    <n v="36"/>
    <n v="1548000"/>
    <n v="5.0999999999999996"/>
  </r>
  <r>
    <x v="14"/>
    <s v="JILEBE5365IV"/>
    <s v="JILEB365IV"/>
    <x v="3"/>
    <s v="JILEBE5365"/>
    <s v="12-FW-KNSP109"/>
    <s v="IV"/>
    <m/>
    <n v="4166"/>
    <n v="39000"/>
    <n v="39000"/>
    <n v="700"/>
    <s v="2013-11-13"/>
    <n v="698"/>
    <n v="27222000"/>
    <s v="2013-11-14"/>
    <n v="693"/>
    <m/>
    <n v="27027000"/>
    <s v="2013-11-15"/>
    <n v="538"/>
    <n v="20972000"/>
    <n v="77.099999999999994"/>
    <n v="77"/>
    <n v="77.599999999999994"/>
    <n v="77.599999999999994"/>
    <n v="5"/>
    <n v="155"/>
    <n v="37"/>
    <n v="37"/>
    <n v="1443000"/>
    <n v="5.3"/>
  </r>
  <r>
    <x v="14"/>
    <s v="JILEBE5369GY"/>
    <s v="JILEB369GY"/>
    <x v="3"/>
    <s v="JILEBE5369"/>
    <s v="12-FW-KNSP109"/>
    <s v="GY"/>
    <m/>
    <n v="0"/>
    <n v="45000"/>
    <n v="45000"/>
    <n v="700"/>
    <s v="2013-12-13"/>
    <n v="700"/>
    <n v="31500000"/>
    <s v="2013-12-16"/>
    <n v="697"/>
    <m/>
    <n v="31365000"/>
    <s v="2013-12-17"/>
    <n v="565"/>
    <n v="25425000"/>
    <n v="80.7"/>
    <n v="80.7"/>
    <n v="81.099999999999994"/>
    <n v="81.099999999999994"/>
    <n v="3"/>
    <n v="132"/>
    <n v="63"/>
    <n v="63"/>
    <n v="2835000"/>
    <n v="9"/>
  </r>
  <r>
    <x v="14"/>
    <s v="JILEBE5369KH"/>
    <s v="JILEB369KH"/>
    <x v="3"/>
    <s v="JILEBE5369"/>
    <s v="12-FW-KNSP109"/>
    <s v="KH"/>
    <m/>
    <n v="0"/>
    <n v="45000"/>
    <n v="45000"/>
    <n v="700"/>
    <s v="2013-12-13"/>
    <n v="700"/>
    <n v="31500000"/>
    <s v="2013-12-16"/>
    <n v="699"/>
    <m/>
    <n v="31455000"/>
    <s v="2013-12-17"/>
    <n v="450"/>
    <n v="20227500"/>
    <n v="64.3"/>
    <n v="64.2"/>
    <n v="64.400000000000006"/>
    <n v="64.3"/>
    <n v="1"/>
    <n v="249"/>
    <n v="64"/>
    <n v="64"/>
    <n v="2880000"/>
    <n v="9.1"/>
  </r>
  <r>
    <x v="14"/>
    <s v="JILEBE5369NY"/>
    <s v="JILEB369NY"/>
    <x v="3"/>
    <s v="JILEBE5369"/>
    <s v="12-FW-KNSP77"/>
    <s v="NY"/>
    <m/>
    <n v="0"/>
    <n v="45000"/>
    <n v="45000"/>
    <n v="700"/>
    <s v="2013-12-13"/>
    <n v="700"/>
    <n v="31500000"/>
    <s v="2013-12-16"/>
    <n v="699"/>
    <m/>
    <n v="31455000"/>
    <s v="2013-12-17"/>
    <n v="634"/>
    <n v="28485000"/>
    <n v="90.6"/>
    <n v="90.4"/>
    <n v="90.7"/>
    <n v="90.6"/>
    <n v="1"/>
    <n v="65"/>
    <n v="32"/>
    <n v="32"/>
    <n v="1440000"/>
    <n v="4.5999999999999996"/>
  </r>
  <r>
    <x v="14"/>
    <s v="JILEBE5843RE"/>
    <s v="JILEB843RE"/>
    <x v="3"/>
    <s v="JILEBE5843"/>
    <s v="12-FW-KNSP77"/>
    <s v="RE"/>
    <m/>
    <n v="5351"/>
    <n v="39000"/>
    <n v="39000"/>
    <n v="1200"/>
    <s v="2013-11-13"/>
    <n v="1198"/>
    <n v="46722000"/>
    <s v="2013-11-14"/>
    <n v="1004"/>
    <m/>
    <n v="39156000"/>
    <s v="2013-11-15"/>
    <n v="493"/>
    <n v="19188000"/>
    <n v="41.2"/>
    <n v="41.1"/>
    <n v="49.1"/>
    <n v="49"/>
    <n v="194"/>
    <n v="511"/>
    <n v="28"/>
    <n v="28"/>
    <n v="1092000"/>
    <n v="2.2999999999999998"/>
  </r>
  <r>
    <x v="14"/>
    <s v="JILEBE5850BW"/>
    <s v="JILEB850BW"/>
    <x v="3"/>
    <s v="JILEBE5850"/>
    <s v="12-FW-KNSP65"/>
    <s v="BW"/>
    <m/>
    <n v="5953"/>
    <n v="39000"/>
    <n v="39000"/>
    <n v="800"/>
    <s v="2013-10-22"/>
    <n v="800"/>
    <n v="31200000"/>
    <s v="2013-10-23"/>
    <n v="800"/>
    <m/>
    <n v="31200000"/>
    <s v="2013-10-24"/>
    <n v="700"/>
    <n v="27261000"/>
    <n v="87.5"/>
    <n v="87.4"/>
    <n v="87.5"/>
    <n v="87.4"/>
    <m/>
    <n v="100"/>
    <n v="14"/>
    <n v="14"/>
    <n v="546000"/>
    <n v="1.8"/>
  </r>
  <r>
    <x v="14"/>
    <s v="JILEBE5850NY"/>
    <s v="JILEB850NY"/>
    <x v="3"/>
    <s v="JILEBE5850"/>
    <s v="12-FW-KNSP65"/>
    <s v="NY"/>
    <m/>
    <n v="5953"/>
    <n v="39000"/>
    <n v="39000"/>
    <n v="600"/>
    <s v="2013-10-22"/>
    <n v="600"/>
    <n v="23400000"/>
    <s v="2013-10-23"/>
    <n v="600"/>
    <n v="-2"/>
    <n v="23400000"/>
    <s v="2013-10-26"/>
    <n v="372"/>
    <n v="14504256"/>
    <n v="62"/>
    <n v="62"/>
    <n v="62"/>
    <n v="62"/>
    <n v="2"/>
    <n v="228"/>
    <n v="15"/>
    <n v="15"/>
    <n v="585000"/>
    <n v="2.5"/>
  </r>
  <r>
    <x v="15"/>
    <s v="JILEDD3147BK"/>
    <s v="JILED147BK"/>
    <x v="0"/>
    <s v="JILEDD3147"/>
    <s v="12-FW-KNSP57"/>
    <s v="BK"/>
    <m/>
    <n v="5145"/>
    <n v="29000"/>
    <n v="29000"/>
    <n v="200"/>
    <s v="2012-10-16"/>
    <n v="200"/>
    <n v="5800000"/>
    <s v="2012-10-24"/>
    <n v="198"/>
    <n v="2"/>
    <n v="5742000"/>
    <s v="2012-11-07"/>
    <n v="191"/>
    <n v="5492600"/>
    <n v="95.5"/>
    <n v="94.7"/>
    <n v="96.5"/>
    <n v="95.7"/>
    <m/>
    <n v="7"/>
    <m/>
    <m/>
    <m/>
    <m/>
  </r>
  <r>
    <x v="15"/>
    <s v="JILEDE5147BK"/>
    <s v="JILED147BK"/>
    <x v="3"/>
    <s v="JILEDE5147"/>
    <s v="12-FW-KNSP72"/>
    <s v="BK"/>
    <m/>
    <n v="4718"/>
    <n v="29000"/>
    <n v="29000"/>
    <n v="500"/>
    <s v="2013-10-08"/>
    <n v="499"/>
    <n v="14471000"/>
    <s v="2013-10-10"/>
    <n v="498"/>
    <n v="-1"/>
    <n v="14442000"/>
    <s v="2013-10-12"/>
    <n v="375"/>
    <n v="10860500"/>
    <n v="75.2"/>
    <n v="75.099999999999994"/>
    <n v="75.3"/>
    <n v="75.2"/>
    <n v="2"/>
    <n v="123"/>
    <n v="12"/>
    <n v="12"/>
    <n v="348000"/>
    <n v="2.4"/>
  </r>
  <r>
    <x v="15"/>
    <s v="JILEDD3147CL"/>
    <s v="JILED147CL"/>
    <x v="0"/>
    <s v="JILEDD3147"/>
    <s v="12-FW-KNSP57"/>
    <s v="CL"/>
    <m/>
    <n v="5145"/>
    <n v="29000"/>
    <n v="29000"/>
    <n v="200"/>
    <s v="2012-10-16"/>
    <n v="200"/>
    <n v="5800000"/>
    <s v="2012-10-24"/>
    <n v="200"/>
    <m/>
    <n v="5800000"/>
    <s v="2012-11-07"/>
    <n v="194"/>
    <n v="5568000"/>
    <n v="97"/>
    <n v="96"/>
    <n v="97"/>
    <n v="96"/>
    <m/>
    <n v="6"/>
    <m/>
    <m/>
    <m/>
    <m/>
  </r>
  <r>
    <x v="15"/>
    <s v="JILEDE5147CL"/>
    <s v="JILED147CL"/>
    <x v="3"/>
    <s v="JILEDE5147"/>
    <s v="12-FW-KNSP72"/>
    <s v="CL"/>
    <m/>
    <n v="4718"/>
    <n v="29000"/>
    <n v="29000"/>
    <n v="500"/>
    <s v="2013-10-08"/>
    <n v="498"/>
    <n v="14442000"/>
    <s v="2013-10-10"/>
    <n v="500"/>
    <n v="-2"/>
    <n v="14500000"/>
    <s v="2013-10-12"/>
    <n v="439"/>
    <n v="12702000"/>
    <n v="88.2"/>
    <n v="88"/>
    <n v="87.8"/>
    <n v="87.6"/>
    <m/>
    <n v="61"/>
    <n v="3"/>
    <n v="3"/>
    <n v="87000"/>
    <n v="0.6"/>
  </r>
  <r>
    <x v="14"/>
    <s v="JILERE5304NY"/>
    <s v="JILER304NY"/>
    <x v="3"/>
    <s v="JILERE5304"/>
    <s v="12-FW-SP106"/>
    <s v="NY"/>
    <m/>
    <n v="8741"/>
    <n v="59000"/>
    <n v="59000"/>
    <n v="500"/>
    <s v="2013-09-14"/>
    <n v="500"/>
    <n v="29500000"/>
    <s v="2013-09-14"/>
    <n v="500"/>
    <m/>
    <n v="29500000"/>
    <s v="2013-09-18"/>
    <n v="184"/>
    <n v="10856000"/>
    <n v="36.799999999999997"/>
    <n v="36.799999999999997"/>
    <n v="36.799999999999997"/>
    <n v="36.799999999999997"/>
    <m/>
    <n v="316"/>
    <n v="11"/>
    <n v="11"/>
    <n v="649000"/>
    <n v="2.2000000000000002"/>
  </r>
  <r>
    <x v="14"/>
    <s v="JILERE5305BK"/>
    <s v="JILER305BK"/>
    <x v="3"/>
    <s v="JILERE5305"/>
    <s v="12-FW-SP106"/>
    <s v="BK"/>
    <m/>
    <n v="6483"/>
    <n v="55000"/>
    <n v="55000"/>
    <n v="500"/>
    <s v="2013-09-14"/>
    <n v="500"/>
    <n v="27500000"/>
    <s v="2013-09-14"/>
    <n v="500"/>
    <m/>
    <n v="27500000"/>
    <s v="2013-09-16"/>
    <n v="396"/>
    <n v="21725000"/>
    <n v="79.2"/>
    <n v="79"/>
    <n v="79.2"/>
    <n v="79"/>
    <m/>
    <n v="104"/>
    <n v="15"/>
    <n v="15"/>
    <n v="825000"/>
    <n v="3"/>
  </r>
  <r>
    <x v="14"/>
    <s v="JILERE5306MT"/>
    <s v="JILER306MT"/>
    <x v="3"/>
    <s v="JILERE5306"/>
    <s v="12-FW-KNSP105"/>
    <s v="MT"/>
    <m/>
    <n v="7664"/>
    <n v="59000"/>
    <n v="59000"/>
    <n v="700"/>
    <s v="2013-10-10"/>
    <n v="700"/>
    <n v="41300000"/>
    <s v="2013-10-17"/>
    <n v="698"/>
    <n v="1"/>
    <n v="41182000"/>
    <s v="2013-10-18"/>
    <n v="364"/>
    <n v="21408284"/>
    <n v="52"/>
    <n v="51.8"/>
    <n v="52.1"/>
    <n v="52"/>
    <n v="1"/>
    <n v="334"/>
    <n v="17"/>
    <n v="17"/>
    <n v="1003000"/>
    <n v="2.4"/>
  </r>
  <r>
    <x v="14"/>
    <s v="JILERE5306YE"/>
    <s v="JILER306YE"/>
    <x v="3"/>
    <s v="JILERE5306"/>
    <s v="12-FW-KNSP105"/>
    <s v="YE"/>
    <m/>
    <n v="7664"/>
    <n v="59000"/>
    <n v="59000"/>
    <n v="700"/>
    <s v="2013-10-10"/>
    <n v="699"/>
    <n v="41241000"/>
    <s v="2013-10-17"/>
    <n v="692"/>
    <n v="5"/>
    <n v="40828000"/>
    <s v="2013-10-19"/>
    <n v="425"/>
    <n v="25016060"/>
    <n v="60.8"/>
    <n v="60.7"/>
    <n v="61.4"/>
    <n v="61.3"/>
    <n v="2"/>
    <n v="267"/>
    <n v="27"/>
    <n v="27"/>
    <n v="1593000"/>
    <n v="3.9"/>
  </r>
  <r>
    <x v="14"/>
    <s v="JILERE5328KH"/>
    <s v="JILER328KH"/>
    <x v="3"/>
    <s v="JILERE5328"/>
    <s v="12-FW-SP83"/>
    <s v="KH"/>
    <m/>
    <n v="4116"/>
    <n v="55000"/>
    <n v="55000"/>
    <n v="400"/>
    <s v="2013-09-26"/>
    <n v="400"/>
    <n v="22000000"/>
    <s v="2013-09-26"/>
    <n v="400"/>
    <m/>
    <n v="22000000"/>
    <s v="2013-09-28"/>
    <n v="144"/>
    <n v="7920000"/>
    <n v="36"/>
    <n v="36"/>
    <n v="36"/>
    <n v="36"/>
    <m/>
    <n v="256"/>
    <n v="15"/>
    <n v="15"/>
    <n v="825000"/>
    <n v="3.8"/>
  </r>
  <r>
    <x v="14"/>
    <s v="JILERE5329NY"/>
    <s v="JILER329NY"/>
    <x v="3"/>
    <s v="JILERE5329"/>
    <s v="12-FW-SP83"/>
    <s v="NY"/>
    <m/>
    <n v="4116"/>
    <n v="55000"/>
    <n v="55000"/>
    <n v="400"/>
    <s v="2013-09-26"/>
    <n v="400"/>
    <n v="22000000"/>
    <s v="2013-09-26"/>
    <n v="396"/>
    <m/>
    <n v="21780000"/>
    <s v="2013-09-28"/>
    <n v="343"/>
    <n v="18837500"/>
    <n v="85.8"/>
    <n v="85.6"/>
    <n v="86.6"/>
    <n v="86.5"/>
    <n v="4"/>
    <n v="53"/>
    <n v="6"/>
    <n v="6"/>
    <n v="330000"/>
    <n v="1.5"/>
  </r>
  <r>
    <x v="14"/>
    <s v="JILERE5330NY"/>
    <s v="JILER330NY"/>
    <x v="3"/>
    <s v="JILERE5330"/>
    <s v="12-FW-SP83"/>
    <s v="NY"/>
    <m/>
    <n v="4366"/>
    <n v="55000"/>
    <n v="55000"/>
    <n v="500"/>
    <s v="2013-09-26"/>
    <n v="499"/>
    <n v="27445000"/>
    <s v="2013-09-26"/>
    <n v="499"/>
    <n v="-1"/>
    <n v="27445000"/>
    <s v="2013-09-28"/>
    <n v="493"/>
    <n v="27087500"/>
    <n v="98.8"/>
    <n v="98.7"/>
    <n v="98.8"/>
    <n v="98.7"/>
    <n v="1"/>
    <n v="6"/>
    <n v="1"/>
    <n v="1"/>
    <n v="27500"/>
    <n v="0.2"/>
  </r>
  <r>
    <x v="14"/>
    <s v="JILERE5331BK"/>
    <s v="JILER331BK"/>
    <x v="3"/>
    <s v="JILERE5331"/>
    <s v="12-FW-KNSP59"/>
    <s v="BK"/>
    <m/>
    <n v="4366"/>
    <n v="55000"/>
    <n v="55000"/>
    <n v="420"/>
    <s v="2013-09-26"/>
    <n v="420"/>
    <n v="23100000"/>
    <s v="2013-09-26"/>
    <n v="420"/>
    <m/>
    <n v="23100000"/>
    <s v="2013-09-27"/>
    <n v="391"/>
    <n v="21499500"/>
    <n v="93.1"/>
    <n v="93.1"/>
    <n v="93.1"/>
    <n v="93.1"/>
    <m/>
    <n v="29"/>
    <n v="1"/>
    <n v="1"/>
    <n v="55000"/>
    <n v="0.2"/>
  </r>
  <r>
    <x v="14"/>
    <s v="JILERE5332NY"/>
    <s v="JILER332NY"/>
    <x v="3"/>
    <s v="JILERE5332"/>
    <s v="12-FW-KNSP59"/>
    <s v="NY"/>
    <m/>
    <n v="7007"/>
    <n v="49000"/>
    <n v="49000"/>
    <n v="400"/>
    <s v="2013-10-31"/>
    <n v="399"/>
    <n v="19551000"/>
    <s v="2013-10-31"/>
    <n v="342"/>
    <m/>
    <n v="16758000"/>
    <s v="2013-11-01"/>
    <n v="89"/>
    <n v="4361000"/>
    <n v="22.3"/>
    <n v="22.3"/>
    <n v="26"/>
    <n v="26"/>
    <n v="57"/>
    <n v="253"/>
    <n v="3"/>
    <n v="3"/>
    <n v="147000"/>
    <n v="0.8"/>
  </r>
  <r>
    <x v="14"/>
    <s v="JILERE5332OR"/>
    <s v="JILER332OR"/>
    <x v="3"/>
    <s v="JILERE5332"/>
    <s v="12-FW-KNSP78"/>
    <s v="OR"/>
    <m/>
    <n v="7007"/>
    <n v="49000"/>
    <n v="49000"/>
    <n v="400"/>
    <s v="2013-10-31"/>
    <n v="365"/>
    <n v="17885000"/>
    <s v="2013-10-31"/>
    <n v="302"/>
    <m/>
    <n v="14798000"/>
    <s v="2013-11-08"/>
    <n v="52"/>
    <n v="2528000"/>
    <n v="14.2"/>
    <n v="14.1"/>
    <n v="17.2"/>
    <n v="17.100000000000001"/>
    <n v="63"/>
    <n v="250"/>
    <n v="1"/>
    <n v="1"/>
    <n v="49000"/>
    <n v="0.3"/>
  </r>
  <r>
    <x v="14"/>
    <s v="JILERE5806MT"/>
    <s v="JILER806MT"/>
    <x v="3"/>
    <s v="JILERE5806"/>
    <s v="12-FW-KNSP78"/>
    <s v="MT"/>
    <m/>
    <n v="7897"/>
    <n v="55000"/>
    <n v="55000"/>
    <n v="500"/>
    <s v="2013-10-10"/>
    <n v="499"/>
    <n v="27445000"/>
    <s v="2013-10-17"/>
    <n v="451"/>
    <n v="2"/>
    <n v="24805000"/>
    <s v="2013-10-18"/>
    <n v="96"/>
    <n v="5225000"/>
    <n v="19.2"/>
    <n v="19"/>
    <n v="21.3"/>
    <n v="21.1"/>
    <n v="46"/>
    <n v="355"/>
    <m/>
    <m/>
    <m/>
    <m/>
  </r>
  <r>
    <x v="14"/>
    <s v="JILERE5806YE"/>
    <s v="JILER806YE"/>
    <x v="3"/>
    <s v="JILERE5806"/>
    <s v="12-FW-KNSP98"/>
    <s v="YE"/>
    <m/>
    <n v="7897"/>
    <n v="55000"/>
    <n v="55000"/>
    <n v="500"/>
    <s v="2013-10-10"/>
    <n v="499"/>
    <n v="27445000"/>
    <s v="2013-10-17"/>
    <n v="457"/>
    <n v="-3"/>
    <n v="25135000"/>
    <s v="2013-10-19"/>
    <n v="96"/>
    <n v="5280000"/>
    <n v="19.2"/>
    <n v="19.2"/>
    <n v="21"/>
    <n v="21"/>
    <n v="45"/>
    <n v="361"/>
    <n v="-2"/>
    <n v="-2"/>
    <n v="-110000"/>
    <n v="-0.4"/>
  </r>
  <r>
    <x v="14"/>
    <s v="JILFAD3001GY"/>
    <s v="JILFA001GY"/>
    <x v="0"/>
    <s v="JILFAD3001"/>
    <s v="12-FW-KNSP98"/>
    <s v="GY"/>
    <m/>
    <n v="6961"/>
    <n v="39000"/>
    <n v="39000"/>
    <n v="1000"/>
    <s v="2012-09-24"/>
    <n v="500"/>
    <n v="19500000"/>
    <s v="2012-09-24"/>
    <n v="447"/>
    <m/>
    <n v="17433000"/>
    <s v="2012-09-25"/>
    <n v="444"/>
    <n v="16635100"/>
    <n v="88.8"/>
    <n v="85.3"/>
    <n v="99.3"/>
    <n v="95.4"/>
    <n v="53"/>
    <n v="3"/>
    <m/>
    <m/>
    <m/>
    <m/>
  </r>
  <r>
    <x v="14"/>
    <s v="JILFAE5001GY"/>
    <s v="JILFA001GY"/>
    <x v="3"/>
    <s v="JILFAE5001"/>
    <s v="12-FW-KNSP60"/>
    <s v="GY"/>
    <m/>
    <n v="7734"/>
    <n v="39000"/>
    <n v="39000"/>
    <n v="800"/>
    <s v="2013-08-28"/>
    <n v="800"/>
    <n v="31200000"/>
    <s v="2013-10-08"/>
    <n v="798"/>
    <m/>
    <n v="31122000"/>
    <s v="2013-10-09"/>
    <n v="779"/>
    <n v="30322500"/>
    <n v="97.4"/>
    <n v="97.2"/>
    <n v="97.6"/>
    <n v="97.4"/>
    <n v="2"/>
    <n v="19"/>
    <n v="12"/>
    <n v="12"/>
    <n v="448500"/>
    <n v="1.5"/>
  </r>
  <r>
    <x v="14"/>
    <s v="JILFAE2031NA"/>
    <s v="JILFA031NA"/>
    <x v="4"/>
    <s v="JILFAE2031"/>
    <s v="13FW JILL BY_24_BU"/>
    <s v="NA"/>
    <m/>
    <n v="16119"/>
    <n v="79000"/>
    <n v="79000"/>
    <n v="400"/>
    <s v="2013-05-09"/>
    <n v="400"/>
    <n v="31600000"/>
    <s v="2013-05-09"/>
    <n v="243"/>
    <n v="-1"/>
    <n v="19197000"/>
    <s v="2013-05-10"/>
    <n v="242"/>
    <n v="19078502"/>
    <n v="60.5"/>
    <n v="60.4"/>
    <n v="99.6"/>
    <n v="99.4"/>
    <n v="158"/>
    <n v="1"/>
    <m/>
    <m/>
    <m/>
    <m/>
  </r>
  <r>
    <x v="14"/>
    <s v="JILFAD3067BK"/>
    <s v="JILFA067BK"/>
    <x v="0"/>
    <s v="JILFAD3067"/>
    <s v="11-FW-KNSP05"/>
    <s v="BK"/>
    <m/>
    <n v="10507"/>
    <n v="49000"/>
    <n v="34300"/>
    <n v="388"/>
    <s v="2012-08-17"/>
    <n v="396"/>
    <n v="19404000"/>
    <s v="2012-08-24"/>
    <n v="306"/>
    <m/>
    <n v="14994000"/>
    <s v="2012-09-24"/>
    <n v="285"/>
    <n v="13671000"/>
    <n v="72"/>
    <n v="70.5"/>
    <n v="93.1"/>
    <n v="91.2"/>
    <n v="90"/>
    <n v="21"/>
    <n v="1"/>
    <n v="1"/>
    <n v="34300"/>
    <n v="0.3"/>
  </r>
  <r>
    <x v="14"/>
    <s v="JILFAD3102BK"/>
    <s v="JILFA102BK"/>
    <x v="0"/>
    <s v="JILFAD3102"/>
    <s v="11-FW-KNSP05"/>
    <s v="BK"/>
    <m/>
    <n v="7878"/>
    <n v="53000"/>
    <n v="37100"/>
    <n v="300"/>
    <s v="2012-08-29"/>
    <n v="300"/>
    <n v="15900000"/>
    <s v="2012-08-30"/>
    <n v="114"/>
    <n v="1"/>
    <n v="6042000"/>
    <s v="2012-09-01"/>
    <n v="95"/>
    <n v="4759400"/>
    <n v="31.7"/>
    <n v="29.9"/>
    <n v="83.3"/>
    <n v="78.8"/>
    <n v="185"/>
    <n v="19"/>
    <n v="1"/>
    <n v="1"/>
    <n v="37100"/>
    <n v="0.3"/>
  </r>
  <r>
    <x v="14"/>
    <s v="JILFAD3102BW"/>
    <s v="JILFA102BW"/>
    <x v="0"/>
    <s v="JILFAD3102"/>
    <s v="11-FW-KNSP05"/>
    <s v="BW"/>
    <m/>
    <n v="7878"/>
    <n v="53000"/>
    <n v="37100"/>
    <n v="300"/>
    <s v="2012-08-29"/>
    <n v="300"/>
    <n v="15900000"/>
    <s v="2012-08-30"/>
    <n v="205"/>
    <m/>
    <n v="10865000"/>
    <s v="2012-08-31"/>
    <n v="185"/>
    <n v="9593000"/>
    <n v="61.7"/>
    <n v="60.3"/>
    <n v="90.2"/>
    <n v="88.3"/>
    <n v="95"/>
    <n v="20"/>
    <m/>
    <m/>
    <m/>
    <m/>
  </r>
  <r>
    <x v="14"/>
    <s v="JILFAD3103BK"/>
    <s v="JILFA103BK"/>
    <x v="0"/>
    <s v="JILFAD3103"/>
    <s v="11-FW-KNSP-58"/>
    <s v="BK"/>
    <m/>
    <n v="6969"/>
    <n v="59000"/>
    <n v="41300"/>
    <n v="300"/>
    <s v="2012-09-26"/>
    <n v="300"/>
    <n v="17700000"/>
    <s v="2012-09-27"/>
    <n v="235"/>
    <n v="2"/>
    <n v="13865000"/>
    <s v="2012-09-29"/>
    <n v="211"/>
    <n v="12118600"/>
    <n v="70.3"/>
    <n v="68.5"/>
    <n v="89.8"/>
    <n v="87.4"/>
    <n v="63"/>
    <n v="24"/>
    <n v="3"/>
    <n v="3"/>
    <n v="123900"/>
    <n v="1"/>
  </r>
  <r>
    <x v="14"/>
    <s v="JILFAD3103RE"/>
    <s v="JILFA103RE"/>
    <x v="0"/>
    <s v="JILFAD3103"/>
    <s v="13FW JILL BY KNIT_13_RE"/>
    <s v="RE"/>
    <m/>
    <n v="6969"/>
    <n v="59000"/>
    <n v="41300"/>
    <n v="300"/>
    <s v="2012-09-26"/>
    <n v="300"/>
    <n v="17700000"/>
    <s v="2012-09-27"/>
    <n v="156"/>
    <n v="1"/>
    <n v="9204000"/>
    <s v="2012-09-30"/>
    <n v="135"/>
    <n v="7740800"/>
    <n v="45"/>
    <n v="43.7"/>
    <n v="86.5"/>
    <n v="84.1"/>
    <n v="143"/>
    <n v="21"/>
    <n v="1"/>
    <n v="1"/>
    <n v="41300"/>
    <n v="0.3"/>
  </r>
  <r>
    <x v="14"/>
    <s v="JILFAD3104BK"/>
    <s v="JILFA104BK"/>
    <x v="0"/>
    <s v="JILFAD3104"/>
    <s v="13FW JILL BY_24_BU"/>
    <s v="BK"/>
    <m/>
    <n v="6690"/>
    <n v="59000"/>
    <n v="59000"/>
    <n v="300"/>
    <s v="2012-09-26"/>
    <n v="300"/>
    <n v="17700000"/>
    <s v="2012-09-27"/>
    <n v="293"/>
    <n v="2"/>
    <n v="17287000"/>
    <s v="2012-09-28"/>
    <n v="292"/>
    <n v="17139500"/>
    <n v="97.3"/>
    <n v="96.8"/>
    <n v="99.7"/>
    <n v="99.1"/>
    <n v="5"/>
    <n v="1"/>
    <m/>
    <m/>
    <m/>
    <m/>
  </r>
  <r>
    <x v="14"/>
    <s v="JILFAE5104BK"/>
    <s v="JILFA104BK"/>
    <x v="3"/>
    <s v="JILFAE5104"/>
    <s v="12-FW-KNSP60"/>
    <s v="BK"/>
    <m/>
    <n v="8053"/>
    <n v="59000"/>
    <n v="59000"/>
    <n v="500"/>
    <s v="2013-08-27"/>
    <n v="497"/>
    <n v="29323000"/>
    <s v="2013-09-06"/>
    <n v="497"/>
    <n v="-1"/>
    <n v="29323000"/>
    <s v="2013-09-07"/>
    <n v="374"/>
    <n v="22066000"/>
    <n v="75.3"/>
    <n v="75.3"/>
    <n v="75.3"/>
    <n v="75.3"/>
    <n v="1"/>
    <n v="123"/>
    <n v="5"/>
    <n v="5"/>
    <n v="295000"/>
    <n v="1"/>
  </r>
  <r>
    <x v="14"/>
    <s v="JILFAE2221GR"/>
    <s v="JILFA221GR"/>
    <x v="4"/>
    <s v="JILFAE2221"/>
    <s v="13FW JILL BY_24_BU"/>
    <s v="GR"/>
    <m/>
    <n v="5602"/>
    <n v="69000"/>
    <n v="48300"/>
    <n v="200"/>
    <s v="2013-06-12"/>
    <n v="200"/>
    <n v="13800000"/>
    <s v="2013-06-12"/>
    <n v="125"/>
    <m/>
    <n v="8625000"/>
    <s v="2013-06-13"/>
    <n v="125"/>
    <n v="8625000"/>
    <n v="62.5"/>
    <n v="62.5"/>
    <n v="100"/>
    <n v="100"/>
    <n v="75"/>
    <m/>
    <m/>
    <m/>
    <m/>
    <m/>
  </r>
  <r>
    <x v="14"/>
    <s v="JILFAE2222NA"/>
    <s v="JILFA222NA"/>
    <x v="4"/>
    <s v="JILFAE2222"/>
    <s v="13FW JILL BY KNIT_01_BW"/>
    <s v="NA"/>
    <m/>
    <n v="6005"/>
    <n v="79000"/>
    <n v="55300"/>
    <n v="300"/>
    <s v="2013-06-12"/>
    <n v="298"/>
    <n v="23542000"/>
    <s v="2013-06-12"/>
    <n v="171"/>
    <n v="1"/>
    <n v="13509000"/>
    <s v="2013-06-13"/>
    <n v="169"/>
    <n v="13272000"/>
    <n v="56.7"/>
    <n v="56.4"/>
    <n v="98.8"/>
    <n v="98.2"/>
    <n v="126"/>
    <n v="2"/>
    <m/>
    <m/>
    <m/>
    <m/>
  </r>
  <r>
    <x v="14"/>
    <s v="JILFAE2224NA"/>
    <s v="JILFA224NA"/>
    <x v="4"/>
    <s v="JILFAE2224"/>
    <s v="13FW JILL BY KNIT_01_BW"/>
    <s v="NA"/>
    <m/>
    <n v="9299"/>
    <n v="59000"/>
    <n v="41300"/>
    <n v="200"/>
    <s v="2013-05-28"/>
    <n v="198"/>
    <n v="11682000"/>
    <s v="2013-05-28"/>
    <n v="185"/>
    <m/>
    <n v="10915000"/>
    <s v="2013-05-29"/>
    <n v="185"/>
    <n v="10915000"/>
    <n v="93.4"/>
    <n v="93.4"/>
    <n v="100"/>
    <n v="100"/>
    <n v="13"/>
    <m/>
    <m/>
    <m/>
    <m/>
    <m/>
  </r>
  <r>
    <x v="14"/>
    <s v="JILFAE2227NA"/>
    <s v="JILFA227NA"/>
    <x v="4"/>
    <s v="JILFAE2227"/>
    <s v="13FW JILL BY KNIT_11_NY"/>
    <s v="NA"/>
    <m/>
    <n v="13442"/>
    <n v="75000"/>
    <n v="52500"/>
    <n v="192"/>
    <s v="2013-05-28"/>
    <n v="192"/>
    <n v="14400000"/>
    <s v="2013-05-28"/>
    <n v="192"/>
    <m/>
    <n v="14400000"/>
    <s v="2013-05-30"/>
    <n v="190"/>
    <n v="14212500"/>
    <n v="99"/>
    <n v="98.7"/>
    <n v="99"/>
    <n v="98.7"/>
    <m/>
    <n v="2"/>
    <m/>
    <m/>
    <m/>
    <m/>
  </r>
  <r>
    <x v="14"/>
    <s v="JILFAE2228GY"/>
    <s v="JILFA228GY"/>
    <x v="4"/>
    <s v="JILFAE2228"/>
    <s v="13FW JILL BY_25_BK"/>
    <s v="GY"/>
    <m/>
    <n v="5131"/>
    <n v="45000"/>
    <n v="31500"/>
    <n v="400"/>
    <s v="2013-05-28"/>
    <n v="399"/>
    <n v="17955000"/>
    <s v="2013-05-28"/>
    <n v="116"/>
    <n v="-1"/>
    <n v="5220000"/>
    <s v="2013-05-30"/>
    <n v="115"/>
    <n v="5107500"/>
    <n v="28.8"/>
    <n v="28.4"/>
    <n v="99.1"/>
    <n v="97.8"/>
    <n v="284"/>
    <n v="1"/>
    <m/>
    <m/>
    <m/>
    <m/>
  </r>
  <r>
    <x v="14"/>
    <s v="JILFAE2228NA"/>
    <s v="JILFA228NA"/>
    <x v="4"/>
    <s v="JILFAE2228"/>
    <s v="13FW JILLBY KNIT_43_GY"/>
    <s v="NA"/>
    <m/>
    <n v="5131"/>
    <n v="45000"/>
    <n v="31500"/>
    <n v="400"/>
    <s v="2013-05-28"/>
    <n v="398"/>
    <n v="17910000"/>
    <s v="2013-05-28"/>
    <n v="240"/>
    <m/>
    <n v="10800000"/>
    <s v="2013-05-30"/>
    <n v="239"/>
    <n v="10687500"/>
    <n v="60.1"/>
    <n v="59.7"/>
    <n v="99.6"/>
    <n v="99"/>
    <n v="158"/>
    <n v="1"/>
    <m/>
    <m/>
    <m/>
    <m/>
  </r>
  <r>
    <x v="14"/>
    <s v="JILFAE2229NA"/>
    <s v="JILFA229NA"/>
    <x v="4"/>
    <s v="JILFAE2229"/>
    <s v="13FW JILL BY KNIT_12_IV"/>
    <s v="NA"/>
    <m/>
    <n v="5779"/>
    <n v="49000"/>
    <n v="34300"/>
    <n v="300"/>
    <s v="2013-05-07"/>
    <n v="299"/>
    <n v="14651000"/>
    <s v="2013-05-08"/>
    <n v="281"/>
    <m/>
    <n v="13769000"/>
    <s v="2013-05-09"/>
    <n v="280"/>
    <n v="13720000"/>
    <n v="93.6"/>
    <n v="93.6"/>
    <n v="99.6"/>
    <n v="99.6"/>
    <n v="18"/>
    <n v="1"/>
    <m/>
    <m/>
    <m/>
    <m/>
  </r>
  <r>
    <x v="14"/>
    <s v="JILFAE2232NA"/>
    <s v="JILFA232NA"/>
    <x v="4"/>
    <s v="JILFAE2232"/>
    <s v="13FW JILL BY KNIT_02_KH"/>
    <s v="NA"/>
    <m/>
    <n v="8316"/>
    <n v="49000"/>
    <n v="49000"/>
    <n v="300"/>
    <s v="2013-05-01"/>
    <n v="299"/>
    <n v="14651000"/>
    <s v="2013-05-01"/>
    <n v="296"/>
    <m/>
    <n v="14504000"/>
    <s v="2013-05-03"/>
    <n v="295"/>
    <n v="14430500"/>
    <n v="98.7"/>
    <n v="98.5"/>
    <n v="99.7"/>
    <n v="99.5"/>
    <n v="3"/>
    <n v="1"/>
    <m/>
    <m/>
    <m/>
    <m/>
  </r>
  <r>
    <x v="14"/>
    <s v="JILFAE2233GR"/>
    <s v="JILFA233GR"/>
    <x v="4"/>
    <s v="JILFAE2233"/>
    <s v="13FW JILL BY KNIT_02_KH"/>
    <s v="GR"/>
    <m/>
    <n v="5841"/>
    <n v="45000"/>
    <n v="31500"/>
    <n v="300"/>
    <s v="2013-05-01"/>
    <n v="300"/>
    <n v="13500000"/>
    <s v="2013-05-01"/>
    <n v="122"/>
    <m/>
    <n v="5490000"/>
    <s v="2013-05-02"/>
    <n v="122"/>
    <n v="5467500"/>
    <n v="40.700000000000003"/>
    <n v="40.5"/>
    <n v="100"/>
    <n v="99.6"/>
    <n v="178"/>
    <m/>
    <m/>
    <m/>
    <m/>
    <m/>
  </r>
  <r>
    <x v="14"/>
    <s v="JILFAE2233PK"/>
    <s v="JILFA233PK"/>
    <x v="4"/>
    <s v="JILFAE2233"/>
    <s v="13FW JILL BY KNIT_02_KH"/>
    <s v="PK"/>
    <m/>
    <n v="5841"/>
    <n v="45000"/>
    <n v="31500"/>
    <n v="300"/>
    <s v="2013-05-01"/>
    <n v="232"/>
    <n v="10440000"/>
    <s v="2013-05-01"/>
    <n v="121"/>
    <m/>
    <n v="5445000"/>
    <s v="2013-05-03"/>
    <n v="121"/>
    <n v="5445000"/>
    <n v="52.2"/>
    <n v="52.2"/>
    <n v="100"/>
    <n v="100"/>
    <n v="111"/>
    <m/>
    <m/>
    <m/>
    <m/>
    <m/>
  </r>
  <r>
    <x v="14"/>
    <s v="JILFAE2234NA"/>
    <s v="JILFA234NA"/>
    <x v="4"/>
    <s v="JILFAE2234"/>
    <s v="13FW JILL BY KNIT_13_RE_KIDS"/>
    <s v="NA"/>
    <m/>
    <n v="6139"/>
    <n v="45000"/>
    <n v="45000"/>
    <n v="400"/>
    <s v="2013-05-28"/>
    <n v="394"/>
    <n v="17730000"/>
    <s v="2013-05-28"/>
    <n v="366"/>
    <n v="-1"/>
    <n v="16470000"/>
    <s v="2013-05-29"/>
    <n v="366"/>
    <n v="16357500"/>
    <n v="92.9"/>
    <n v="92.3"/>
    <n v="100"/>
    <n v="99.3"/>
    <n v="29"/>
    <m/>
    <m/>
    <m/>
    <m/>
    <m/>
  </r>
  <r>
    <x v="14"/>
    <s v="JILFAE5310BU"/>
    <s v="JILFA310BU"/>
    <x v="3"/>
    <s v="JILFAE5310"/>
    <s v="12-FW-KNSP60"/>
    <s v="BU"/>
    <m/>
    <n v="8517"/>
    <n v="59000"/>
    <n v="59000"/>
    <n v="400"/>
    <s v="2013-08-27"/>
    <n v="399"/>
    <n v="23541000"/>
    <s v="2013-09-12"/>
    <n v="399"/>
    <m/>
    <n v="23541000"/>
    <s v="2013-09-14"/>
    <n v="172"/>
    <n v="10139000"/>
    <n v="43.1"/>
    <n v="43.1"/>
    <n v="43.1"/>
    <n v="43.1"/>
    <m/>
    <n v="227"/>
    <n v="8"/>
    <n v="8"/>
    <n v="472000"/>
    <n v="2"/>
  </r>
  <r>
    <x v="14"/>
    <s v="JILFAE5604BK"/>
    <s v="JILFA604BK"/>
    <x v="3"/>
    <s v="JILFAE5604"/>
    <s v="12-FW-KNSP60"/>
    <s v="BK"/>
    <m/>
    <n v="7984"/>
    <n v="49000"/>
    <n v="49000"/>
    <n v="200"/>
    <s v="2013-08-27"/>
    <n v="200"/>
    <n v="9800000"/>
    <s v="2013-09-06"/>
    <n v="199"/>
    <n v="1"/>
    <n v="9751000"/>
    <s v="2013-09-07"/>
    <n v="189"/>
    <n v="9236500"/>
    <n v="94.5"/>
    <n v="94.3"/>
    <n v="95"/>
    <n v="94.7"/>
    <m/>
    <n v="10"/>
    <m/>
    <m/>
    <m/>
    <m/>
  </r>
  <r>
    <x v="14"/>
    <s v="JILFAE2741NA"/>
    <s v="JILFA741NA"/>
    <x v="4"/>
    <s v="JILFAE2741"/>
    <s v="13FW JILL BY KNIT_01_BW"/>
    <s v="NA"/>
    <m/>
    <n v="5956"/>
    <n v="45000"/>
    <n v="31500"/>
    <n v="200"/>
    <s v="2013-05-13"/>
    <n v="198"/>
    <n v="8910000"/>
    <s v="2013-05-14"/>
    <n v="170"/>
    <m/>
    <n v="7650000"/>
    <s v="2013-05-15"/>
    <n v="170"/>
    <n v="7627500"/>
    <n v="85.9"/>
    <n v="85.6"/>
    <n v="100"/>
    <n v="99.7"/>
    <n v="28"/>
    <m/>
    <m/>
    <m/>
    <m/>
    <m/>
  </r>
  <r>
    <x v="14"/>
    <s v="JILFAE2742NA"/>
    <s v="JILFA742NA"/>
    <x v="4"/>
    <s v="JILFAE2742"/>
    <s v="13FW JILL BY KNIT_01_BW"/>
    <s v="NA"/>
    <m/>
    <n v="14247"/>
    <n v="55000"/>
    <n v="38500"/>
    <n v="200"/>
    <s v="2013-05-13"/>
    <n v="152"/>
    <n v="8360000"/>
    <s v="2013-05-14"/>
    <n v="140"/>
    <m/>
    <n v="7700000"/>
    <s v="2013-05-15"/>
    <n v="140"/>
    <n v="7672500"/>
    <n v="92.1"/>
    <n v="91.8"/>
    <n v="100"/>
    <n v="99.6"/>
    <n v="12"/>
    <m/>
    <m/>
    <m/>
    <m/>
    <m/>
  </r>
  <r>
    <x v="14"/>
    <s v="JILFEE0024BK"/>
    <s v="JILFE024BK"/>
    <x v="1"/>
    <s v="JILFEE0024"/>
    <s v="13FW JILL BY_SP05_BK"/>
    <s v="BK"/>
    <m/>
    <n v="5490"/>
    <n v="55000"/>
    <n v="55000"/>
    <n v="400"/>
    <s v="2013-04-12"/>
    <n v="400"/>
    <n v="22000000"/>
    <s v="2013-04-12"/>
    <n v="395"/>
    <n v="-2"/>
    <n v="21725000"/>
    <s v="2013-04-13"/>
    <n v="329"/>
    <n v="17824500"/>
    <n v="82.3"/>
    <n v="81"/>
    <n v="83.3"/>
    <n v="82"/>
    <n v="7"/>
    <n v="66"/>
    <n v="1"/>
    <n v="1"/>
    <n v="55000"/>
    <n v="0.3"/>
  </r>
  <r>
    <x v="14"/>
    <s v="JILFED3106BK"/>
    <s v="JILFE106BK"/>
    <x v="0"/>
    <s v="JILFED3106"/>
    <s v="13FW JILL BY_SP04_NY"/>
    <s v="BK"/>
    <m/>
    <n v="12759"/>
    <n v="69000"/>
    <n v="48300"/>
    <n v="300"/>
    <s v="2012-09-26"/>
    <n v="300"/>
    <n v="20700000"/>
    <s v="2012-09-27"/>
    <n v="118"/>
    <m/>
    <n v="8142000"/>
    <s v="2012-09-29"/>
    <n v="102"/>
    <n v="7024200"/>
    <n v="34"/>
    <n v="33.9"/>
    <n v="86.4"/>
    <n v="86.3"/>
    <n v="182"/>
    <n v="16"/>
    <m/>
    <m/>
    <m/>
    <m/>
  </r>
  <r>
    <x v="14"/>
    <s v="JILFEE2223NA"/>
    <s v="JILFE223NA"/>
    <x v="4"/>
    <s v="JILFEE2223"/>
    <s v="13FW W.ST JILL BY_02_NY"/>
    <s v="NA"/>
    <m/>
    <n v="1000"/>
    <n v="45000"/>
    <n v="31500"/>
    <n v="500"/>
    <s v="2013-06-12"/>
    <n v="499"/>
    <n v="22455000"/>
    <s v="2013-06-12"/>
    <n v="392"/>
    <n v="1"/>
    <n v="17640000"/>
    <s v="2013-06-13"/>
    <n v="392"/>
    <n v="17617500"/>
    <n v="78.599999999999994"/>
    <n v="78.5"/>
    <n v="100"/>
    <n v="99.9"/>
    <n v="106"/>
    <m/>
    <m/>
    <m/>
    <m/>
    <m/>
  </r>
  <r>
    <x v="14"/>
    <s v="JILFEE2226NA"/>
    <s v="JILFE226NA"/>
    <x v="4"/>
    <s v="JILFEE2226"/>
    <s v="13FW JILL BY_23_NY"/>
    <s v="NA"/>
    <m/>
    <n v="6300"/>
    <n v="45000"/>
    <n v="31500"/>
    <n v="400"/>
    <s v="2013-05-28"/>
    <n v="400"/>
    <n v="18000000"/>
    <s v="2013-05-28"/>
    <n v="376"/>
    <n v="4"/>
    <n v="16920000"/>
    <s v="2013-05-29"/>
    <n v="376"/>
    <n v="16852500"/>
    <n v="94"/>
    <n v="93.6"/>
    <n v="100"/>
    <n v="99.6"/>
    <n v="20"/>
    <m/>
    <m/>
    <m/>
    <m/>
    <m/>
  </r>
  <r>
    <x v="14"/>
    <s v="JILFEE2231NA"/>
    <s v="JILFE231NA"/>
    <x v="4"/>
    <s v="JILFEE2231"/>
    <s v="13FW-JILLBY-27-BK"/>
    <s v="NA"/>
    <m/>
    <n v="10739"/>
    <n v="59000"/>
    <n v="41300"/>
    <n v="299"/>
    <s v="2013-05-01"/>
    <n v="297"/>
    <n v="17523000"/>
    <s v="2013-05-01"/>
    <n v="285"/>
    <m/>
    <n v="16815000"/>
    <s v="2013-05-02"/>
    <n v="285"/>
    <n v="16785500"/>
    <n v="96"/>
    <n v="95.8"/>
    <n v="100"/>
    <n v="99.8"/>
    <n v="12"/>
    <m/>
    <m/>
    <m/>
    <m/>
    <m/>
  </r>
  <r>
    <x v="14"/>
    <s v="JILFEE0235RE"/>
    <s v="JILFE235RE"/>
    <x v="1"/>
    <s v="JILFEE0235"/>
    <s v="13FW JILL BY_SP06_MT"/>
    <s v="RE"/>
    <m/>
    <n v="9447"/>
    <n v="49000"/>
    <n v="49000"/>
    <n v="300"/>
    <s v="2013-05-01"/>
    <n v="300"/>
    <n v="14700000"/>
    <s v="2013-05-01"/>
    <n v="295"/>
    <m/>
    <n v="14455000"/>
    <s v="2013-05-02"/>
    <n v="208"/>
    <n v="10143000"/>
    <n v="69.3"/>
    <n v="69"/>
    <n v="70.5"/>
    <n v="70.2"/>
    <n v="5"/>
    <n v="87"/>
    <m/>
    <m/>
    <m/>
    <m/>
  </r>
  <r>
    <x v="14"/>
    <s v="JILFEE2236NA"/>
    <s v="JILFE236NA"/>
    <x v="4"/>
    <s v="JILFEE2236"/>
    <s v="13FW-JILLBY-29-NY"/>
    <s v="NA"/>
    <m/>
    <n v="10136"/>
    <n v="59000"/>
    <n v="41300"/>
    <n v="108"/>
    <s v="2013-05-28"/>
    <n v="108"/>
    <n v="6372000"/>
    <s v="2013-05-28"/>
    <n v="99"/>
    <m/>
    <n v="5841000"/>
    <s v="2013-05-31"/>
    <n v="99"/>
    <n v="5811500"/>
    <n v="91.7"/>
    <n v="91.2"/>
    <n v="100"/>
    <n v="99.5"/>
    <n v="9"/>
    <m/>
    <m/>
    <m/>
    <m/>
    <m/>
  </r>
  <r>
    <x v="14"/>
    <s v="JILFEE0237GY"/>
    <s v="JILFE237GY"/>
    <x v="1"/>
    <s v="JILFEE0237"/>
    <s v="13FW JILL BY_SP06_MT"/>
    <s v="GY"/>
    <m/>
    <n v="5167"/>
    <n v="49000"/>
    <n v="49000"/>
    <n v="400"/>
    <s v="2013-04-12"/>
    <n v="400"/>
    <n v="19600000"/>
    <s v="2013-04-12"/>
    <n v="392"/>
    <m/>
    <n v="19208000"/>
    <s v="2013-04-13"/>
    <n v="225"/>
    <n v="11000500"/>
    <n v="56.3"/>
    <n v="56.1"/>
    <n v="57.4"/>
    <n v="57.3"/>
    <n v="8"/>
    <n v="167"/>
    <m/>
    <m/>
    <m/>
    <m/>
  </r>
  <r>
    <x v="14"/>
    <s v="JILFEE0238NY"/>
    <s v="JILFE238NY"/>
    <x v="1"/>
    <s v="JILFEE0238"/>
    <s v="13FW W.ST JILL BY_01_KH"/>
    <s v="NY"/>
    <m/>
    <n v="8650"/>
    <n v="49000"/>
    <n v="49000"/>
    <n v="400"/>
    <s v="2013-05-09"/>
    <n v="400"/>
    <n v="19600000"/>
    <s v="2013-05-09"/>
    <n v="385"/>
    <m/>
    <n v="18865000"/>
    <s v="2013-05-10"/>
    <n v="126"/>
    <n v="6149500"/>
    <n v="31.5"/>
    <n v="31.4"/>
    <n v="32.700000000000003"/>
    <n v="32.6"/>
    <n v="15"/>
    <n v="259"/>
    <m/>
    <m/>
    <m/>
    <m/>
  </r>
  <r>
    <x v="14"/>
    <s v="JILFEE2740NA"/>
    <s v="JILFE740NA"/>
    <x v="4"/>
    <s v="JILFEE2740"/>
    <s v="13FW-JILLBY-29-NY"/>
    <s v="NA"/>
    <m/>
    <n v="6523"/>
    <n v="43000"/>
    <n v="30100"/>
    <n v="600"/>
    <s v="2013-05-09"/>
    <n v="299"/>
    <n v="12857000"/>
    <s v="2013-05-09"/>
    <n v="140"/>
    <n v="-1"/>
    <n v="6020000"/>
    <s v="2013-05-11"/>
    <n v="140"/>
    <n v="6020000"/>
    <n v="46.8"/>
    <n v="46.8"/>
    <n v="100"/>
    <n v="100"/>
    <n v="160"/>
    <m/>
    <m/>
    <m/>
    <m/>
    <m/>
  </r>
  <r>
    <x v="14"/>
    <s v="JILFEE3815OR"/>
    <s v="JILFE815OR"/>
    <x v="2"/>
    <s v="JILFEE3815"/>
    <s v="13FW JILL BY_SP06_MT_KIDS"/>
    <s v="OR"/>
    <m/>
    <n v="7283"/>
    <n v="45000"/>
    <n v="45000"/>
    <n v="200"/>
    <s v="2013-07-24"/>
    <n v="185"/>
    <n v="8325000"/>
    <s v="2013-07-24"/>
    <n v="184"/>
    <m/>
    <n v="8280000"/>
    <s v="2013-07-25"/>
    <n v="134"/>
    <n v="6007500"/>
    <n v="72.400000000000006"/>
    <n v="72.2"/>
    <n v="72.8"/>
    <n v="72.599999999999994"/>
    <n v="1"/>
    <n v="50"/>
    <n v="1"/>
    <n v="1"/>
    <n v="45000"/>
    <n v="0.5"/>
  </r>
  <r>
    <x v="14"/>
    <s v="JILFEE3816RE"/>
    <s v="JILFE816RE"/>
    <x v="2"/>
    <s v="JILFEE3816"/>
    <s v="13FW JILL BY_SP06_MT_KIDS"/>
    <s v="RE"/>
    <m/>
    <n v="7305"/>
    <n v="45000"/>
    <n v="45000"/>
    <n v="200"/>
    <s v="2013-07-24"/>
    <n v="183"/>
    <n v="8235000"/>
    <s v="2013-07-24"/>
    <n v="180"/>
    <n v="1"/>
    <n v="8100000"/>
    <s v="2013-07-25"/>
    <n v="127"/>
    <n v="5647500"/>
    <n v="69.400000000000006"/>
    <n v="68.599999999999994"/>
    <n v="70.599999999999994"/>
    <n v="69.7"/>
    <n v="2"/>
    <n v="53"/>
    <m/>
    <m/>
    <m/>
    <m/>
  </r>
  <r>
    <x v="14"/>
    <s v="JILHUD3003BK"/>
    <s v="JILHU003BK"/>
    <x v="0"/>
    <s v="JILHUD3003"/>
    <s v="11-FW-SP08"/>
    <s v="BK"/>
    <m/>
    <n v="8303"/>
    <n v="45000"/>
    <n v="31500"/>
    <n v="500"/>
    <s v="2012-08-17"/>
    <n v="498"/>
    <n v="22410000"/>
    <s v="2012-08-24"/>
    <n v="374"/>
    <n v="2"/>
    <n v="16830000"/>
    <s v="2012-10-04"/>
    <n v="366"/>
    <n v="16402500"/>
    <n v="73.5"/>
    <n v="73.2"/>
    <n v="97.9"/>
    <n v="97.5"/>
    <n v="122"/>
    <n v="8"/>
    <m/>
    <m/>
    <m/>
    <m/>
  </r>
  <r>
    <x v="14"/>
    <s v="JILHUD3003BW"/>
    <s v="JILHU003BW"/>
    <x v="0"/>
    <s v="JILHUD3003"/>
    <s v="12-FW-SP-51"/>
    <s v="BW"/>
    <m/>
    <n v="8303"/>
    <n v="45000"/>
    <n v="31500"/>
    <n v="499"/>
    <s v="2012-08-17"/>
    <n v="497"/>
    <n v="22365000"/>
    <s v="2012-08-24"/>
    <n v="299"/>
    <m/>
    <n v="13455000"/>
    <s v="2012-09-21"/>
    <n v="291"/>
    <n v="13095000"/>
    <n v="58.6"/>
    <n v="58.6"/>
    <n v="97.3"/>
    <n v="97.3"/>
    <n v="198"/>
    <n v="8"/>
    <m/>
    <m/>
    <m/>
    <m/>
  </r>
  <r>
    <x v="14"/>
    <s v="JILHUE0036BK"/>
    <s v="JILHU036BK"/>
    <x v="1"/>
    <s v="JILHUE0036"/>
    <s v="12-FW-SP04"/>
    <s v="BK"/>
    <m/>
    <n v="5167"/>
    <n v="45000"/>
    <n v="45000"/>
    <n v="400"/>
    <s v="2013-04-12"/>
    <n v="400"/>
    <n v="18000000"/>
    <s v="2013-04-12"/>
    <n v="390"/>
    <n v="2"/>
    <n v="17550000"/>
    <s v="2013-04-13"/>
    <n v="272"/>
    <n v="12248000"/>
    <n v="68"/>
    <n v="68"/>
    <n v="69.7"/>
    <n v="69.8"/>
    <n v="8"/>
    <n v="118"/>
    <n v="3"/>
    <n v="3"/>
    <n v="135000"/>
    <n v="0.8"/>
  </r>
  <r>
    <x v="14"/>
    <s v="JILHUE0036GY"/>
    <s v="JILHU036GY"/>
    <x v="1"/>
    <s v="JILHUE0036"/>
    <s v="12-FW-SP04"/>
    <s v="GY"/>
    <m/>
    <n v="5167"/>
    <n v="45000"/>
    <n v="45000"/>
    <n v="400"/>
    <s v="2013-04-12"/>
    <n v="400"/>
    <n v="18000000"/>
    <s v="2013-04-12"/>
    <n v="387"/>
    <n v="4"/>
    <n v="17415000"/>
    <s v="2013-04-14"/>
    <n v="236"/>
    <n v="10624000"/>
    <n v="59"/>
    <n v="59"/>
    <n v="61"/>
    <n v="61"/>
    <n v="9"/>
    <n v="151"/>
    <m/>
    <m/>
    <m/>
    <m/>
  </r>
  <r>
    <x v="14"/>
    <s v="JILHUE0209NY"/>
    <s v="JILHU209NY"/>
    <x v="1"/>
    <s v="JILHUE0209"/>
    <s v="12-FW-SP74"/>
    <s v="NY"/>
    <m/>
    <n v="8397"/>
    <n v="49000"/>
    <n v="49000"/>
    <n v="500"/>
    <s v="2013-03-13"/>
    <n v="500"/>
    <n v="24500000"/>
    <s v="2013-03-13"/>
    <n v="477"/>
    <n v="-3"/>
    <n v="23373000"/>
    <s v="2013-03-15"/>
    <n v="200"/>
    <n v="9800000"/>
    <n v="40"/>
    <n v="40"/>
    <n v="41.9"/>
    <n v="41.9"/>
    <n v="26"/>
    <n v="277"/>
    <m/>
    <m/>
    <m/>
    <m/>
  </r>
  <r>
    <x v="14"/>
    <s v="JILHUE0210BK"/>
    <s v="JILHU210BK"/>
    <x v="1"/>
    <s v="JILHUE0210"/>
    <s v="12-FW-SP74"/>
    <s v="BK"/>
    <m/>
    <n v="7124"/>
    <n v="49000"/>
    <n v="49000"/>
    <n v="500"/>
    <s v="2013-02-14"/>
    <n v="499"/>
    <n v="24451000"/>
    <s v="2013-02-14"/>
    <n v="489"/>
    <n v="-1"/>
    <n v="23961000"/>
    <s v="2013-02-15"/>
    <n v="373"/>
    <n v="18247600"/>
    <n v="74.7"/>
    <n v="74.599999999999994"/>
    <n v="76.3"/>
    <n v="76.2"/>
    <n v="11"/>
    <n v="116"/>
    <n v="1"/>
    <n v="1"/>
    <n v="49000"/>
    <n v="0.2"/>
  </r>
  <r>
    <x v="14"/>
    <s v="JILHUE0210GY"/>
    <s v="JILHU210GY"/>
    <x v="1"/>
    <s v="JILHUE0210"/>
    <s v="12-FW-SP87"/>
    <s v="GY"/>
    <m/>
    <n v="7124"/>
    <n v="49000"/>
    <n v="49000"/>
    <n v="500"/>
    <s v="2013-02-14"/>
    <n v="500"/>
    <n v="24500000"/>
    <s v="2013-02-14"/>
    <n v="465"/>
    <m/>
    <n v="22785000"/>
    <s v="2013-02-15"/>
    <n v="143"/>
    <n v="6958000"/>
    <n v="28.6"/>
    <n v="28.4"/>
    <n v="30.8"/>
    <n v="30.5"/>
    <n v="35"/>
    <n v="322"/>
    <n v="2"/>
    <n v="2"/>
    <n v="98000"/>
    <n v="0.4"/>
  </r>
  <r>
    <x v="14"/>
    <s v="JILHUE0211PK"/>
    <s v="JILHU211PK"/>
    <x v="1"/>
    <s v="JILHUE0211"/>
    <s v="12SS-SP72"/>
    <s v="PK"/>
    <m/>
    <n v="9532"/>
    <n v="49000"/>
    <n v="49000"/>
    <n v="300"/>
    <s v="2013-03-13"/>
    <n v="300"/>
    <n v="14700000"/>
    <s v="2013-03-13"/>
    <n v="276"/>
    <n v="2"/>
    <n v="13524000"/>
    <s v="2013-03-14"/>
    <n v="65"/>
    <n v="3185000"/>
    <n v="21.7"/>
    <n v="21.7"/>
    <n v="23.6"/>
    <n v="23.6"/>
    <n v="22"/>
    <n v="211"/>
    <m/>
    <m/>
    <m/>
    <m/>
  </r>
  <r>
    <x v="14"/>
    <s v="JILHUE0212KH"/>
    <s v="JILHU212KH"/>
    <x v="1"/>
    <s v="JILHUE0212"/>
    <s v="13-SS-SP15"/>
    <s v="KH"/>
    <m/>
    <n v="7150"/>
    <n v="49000"/>
    <n v="49000"/>
    <n v="500"/>
    <s v="2013-03-13"/>
    <n v="500"/>
    <n v="24500000"/>
    <s v="2013-03-13"/>
    <n v="474"/>
    <m/>
    <n v="23226000"/>
    <s v="2013-03-14"/>
    <n v="215"/>
    <n v="10535000"/>
    <n v="43"/>
    <n v="43"/>
    <n v="45.4"/>
    <n v="45.4"/>
    <n v="26"/>
    <n v="259"/>
    <n v="2"/>
    <n v="2"/>
    <n v="98000"/>
    <n v="0.4"/>
  </r>
  <r>
    <x v="14"/>
    <s v="JILHUE5307KH"/>
    <s v="JILHU307KH"/>
    <x v="3"/>
    <s v="JILHUE5307"/>
    <s v="13-SS-SP42"/>
    <s v="KH"/>
    <m/>
    <n v="6740"/>
    <n v="49000"/>
    <n v="49000"/>
    <n v="400"/>
    <s v="2013-09-14"/>
    <n v="400"/>
    <n v="19600000"/>
    <s v="2013-09-14"/>
    <n v="400"/>
    <m/>
    <n v="19600000"/>
    <s v="2013-09-15"/>
    <n v="121"/>
    <n v="5894500"/>
    <n v="30.3"/>
    <n v="30.1"/>
    <n v="30.3"/>
    <n v="30.1"/>
    <m/>
    <n v="279"/>
    <n v="1"/>
    <n v="1"/>
    <n v="24500"/>
    <n v="0.3"/>
  </r>
  <r>
    <x v="14"/>
    <s v="JILMIE0001GY"/>
    <s v="JILMI001GY"/>
    <x v="1"/>
    <s v="JILMIE0001"/>
    <s v="11-FW-SP24"/>
    <s v="GY"/>
    <m/>
    <n v="5060"/>
    <n v="39000"/>
    <n v="39000"/>
    <n v="700"/>
    <s v="2013-03-27"/>
    <n v="689"/>
    <n v="26871000"/>
    <s v="2013-03-29"/>
    <n v="681"/>
    <m/>
    <n v="26559000"/>
    <s v="2013-03-30"/>
    <n v="613"/>
    <n v="23809500"/>
    <n v="89"/>
    <n v="88.6"/>
    <n v="90"/>
    <n v="89.6"/>
    <n v="8"/>
    <n v="68"/>
    <m/>
    <m/>
    <m/>
    <m/>
  </r>
  <r>
    <x v="14"/>
    <s v="JILMIE0001NY"/>
    <s v="JILMI001NY"/>
    <x v="1"/>
    <s v="JILMIE0001"/>
    <s v="11-FW-SP-52"/>
    <s v="NY"/>
    <m/>
    <n v="5060"/>
    <n v="39000"/>
    <n v="39000"/>
    <n v="700"/>
    <s v="2013-03-27"/>
    <n v="692"/>
    <n v="26988000"/>
    <s v="2013-03-29"/>
    <n v="675"/>
    <n v="-2"/>
    <n v="26325000"/>
    <s v="2013-03-30"/>
    <n v="524"/>
    <n v="20436000"/>
    <n v="75.7"/>
    <n v="75.7"/>
    <n v="77.599999999999994"/>
    <n v="77.599999999999994"/>
    <n v="19"/>
    <n v="151"/>
    <n v="1"/>
    <n v="1"/>
    <n v="39000"/>
    <n v="0.1"/>
  </r>
  <r>
    <x v="14"/>
    <s v="JILMID3003BW"/>
    <s v="JILMI003BW"/>
    <x v="0"/>
    <s v="JILMID3003"/>
    <s v="13-SS-SP27"/>
    <s v="BW"/>
    <m/>
    <n v="6102"/>
    <n v="45000"/>
    <n v="45000"/>
    <n v="996"/>
    <s v="2012-07-18"/>
    <n v="996"/>
    <n v="44820000"/>
    <s v="2012-07-19"/>
    <n v="978"/>
    <n v="10"/>
    <n v="44010000"/>
    <s v="2012-07-19"/>
    <n v="932"/>
    <n v="41670000"/>
    <n v="93.6"/>
    <n v="93"/>
    <n v="95.3"/>
    <n v="94.7"/>
    <n v="8"/>
    <n v="46"/>
    <m/>
    <m/>
    <m/>
    <m/>
  </r>
  <r>
    <x v="14"/>
    <s v="JILMIE0003BW"/>
    <s v="JILMI003BW"/>
    <x v="1"/>
    <s v="JILMIE0003"/>
    <s v="11-FW-SP-52"/>
    <s v="BW"/>
    <m/>
    <n v="4694"/>
    <n v="45000"/>
    <n v="45000"/>
    <n v="1200"/>
    <s v="2013-03-27"/>
    <n v="1200"/>
    <n v="54000000"/>
    <s v="2013-03-29"/>
    <n v="1188"/>
    <m/>
    <n v="53460000"/>
    <s v="2013-03-30"/>
    <n v="888"/>
    <n v="39870000"/>
    <n v="74"/>
    <n v="73.8"/>
    <n v="74.7"/>
    <n v="74.599999999999994"/>
    <n v="12"/>
    <n v="300"/>
    <n v="4"/>
    <n v="4"/>
    <n v="180000"/>
    <n v="0.3"/>
  </r>
  <r>
    <x v="14"/>
    <s v="JILMID3003GY"/>
    <s v="JILMI003GY"/>
    <x v="0"/>
    <s v="JILMID3003"/>
    <s v="13-SS-SP-56"/>
    <s v="GY"/>
    <m/>
    <n v="6102"/>
    <n v="45000"/>
    <n v="45000"/>
    <n v="1000"/>
    <s v="2012-07-18"/>
    <n v="998"/>
    <n v="44910000"/>
    <s v="2012-07-19"/>
    <n v="992"/>
    <n v="2"/>
    <n v="44640000"/>
    <s v="2012-07-20"/>
    <n v="984"/>
    <n v="44055000"/>
    <n v="98.6"/>
    <n v="98.1"/>
    <n v="99.2"/>
    <n v="98.7"/>
    <n v="4"/>
    <n v="8"/>
    <m/>
    <m/>
    <m/>
    <m/>
  </r>
  <r>
    <x v="14"/>
    <s v="JILMIE0003GY"/>
    <s v="JILMI003GY"/>
    <x v="1"/>
    <s v="JILMIE0003"/>
    <s v="11-FW-SP-53"/>
    <s v="GY"/>
    <m/>
    <n v="4694"/>
    <n v="45000"/>
    <n v="45000"/>
    <n v="1200"/>
    <s v="2013-03-27"/>
    <n v="1200"/>
    <n v="54000000"/>
    <s v="2013-03-29"/>
    <n v="1197"/>
    <n v="1"/>
    <n v="53865000"/>
    <s v="2013-03-30"/>
    <n v="895"/>
    <n v="40185000"/>
    <n v="74.599999999999994"/>
    <n v="74.400000000000006"/>
    <n v="74.8"/>
    <n v="74.599999999999994"/>
    <n v="2"/>
    <n v="302"/>
    <n v="2"/>
    <n v="2"/>
    <n v="90000"/>
    <n v="0.2"/>
  </r>
  <r>
    <x v="14"/>
    <s v="JILMID3005BK"/>
    <s v="JILMI005BK"/>
    <x v="0"/>
    <s v="JILMID3005"/>
    <s v="13-SS-SP12"/>
    <s v="BK"/>
    <m/>
    <n v="5215"/>
    <n v="45000"/>
    <n v="31500"/>
    <n v="500"/>
    <s v="2012-08-29"/>
    <n v="500"/>
    <n v="22500000"/>
    <s v="2012-08-30"/>
    <n v="488"/>
    <n v="1"/>
    <n v="21960000"/>
    <s v="2012-08-31"/>
    <n v="488"/>
    <n v="19210500"/>
    <n v="97.6"/>
    <n v="85.4"/>
    <n v="100"/>
    <n v="87.5"/>
    <n v="11"/>
    <m/>
    <m/>
    <m/>
    <m/>
    <m/>
  </r>
  <r>
    <x v="14"/>
    <s v="JILMID3005BW"/>
    <s v="JILMI005BW"/>
    <x v="0"/>
    <s v="JILMID3005"/>
    <s v="13-SS-SP12"/>
    <s v="BW"/>
    <m/>
    <n v="5215"/>
    <n v="45000"/>
    <n v="31500"/>
    <n v="400"/>
    <s v="2012-08-29"/>
    <n v="400"/>
    <n v="18000000"/>
    <s v="2012-08-30"/>
    <n v="344"/>
    <n v="1"/>
    <n v="15480000"/>
    <s v="2012-08-31"/>
    <n v="334"/>
    <n v="14890500"/>
    <n v="83.5"/>
    <n v="82.7"/>
    <n v="97.1"/>
    <n v="96.2"/>
    <n v="55"/>
    <n v="10"/>
    <m/>
    <m/>
    <m/>
    <m/>
  </r>
  <r>
    <x v="14"/>
    <s v="JILMID3011BK"/>
    <s v="JILMI011BK"/>
    <x v="0"/>
    <s v="JILMID3011"/>
    <s v="13-SS-SP-62"/>
    <s v="BK"/>
    <m/>
    <n v="5555"/>
    <n v="45000"/>
    <n v="45000"/>
    <n v="32580"/>
    <s v="2012-07-12"/>
    <n v="17600"/>
    <n v="792000000"/>
    <s v="2012-07-12"/>
    <n v="17535"/>
    <n v="41"/>
    <n v="789075000"/>
    <s v="2012-07-13"/>
    <n v="17345"/>
    <n v="772342500"/>
    <n v="98.6"/>
    <n v="97.5"/>
    <n v="98.9"/>
    <n v="97.9"/>
    <n v="24"/>
    <n v="190"/>
    <n v="6"/>
    <n v="6"/>
    <n v="270000"/>
    <m/>
  </r>
  <r>
    <x v="14"/>
    <s v="JILMIE0011BK"/>
    <s v="JILMI011BK"/>
    <x v="1"/>
    <s v="JILMIE0011"/>
    <s v="11-FW-SP36"/>
    <s v="BK"/>
    <m/>
    <n v="7237"/>
    <n v="45000"/>
    <n v="45000"/>
    <n v="8200"/>
    <s v="2013-03-13"/>
    <n v="5200"/>
    <n v="234000000"/>
    <s v="2013-03-19"/>
    <n v="4447"/>
    <n v="16"/>
    <n v="200115000"/>
    <s v="2013-04-13"/>
    <n v="3398"/>
    <n v="152747500"/>
    <n v="65.3"/>
    <n v="65.3"/>
    <n v="76.400000000000006"/>
    <n v="76.3"/>
    <n v="737"/>
    <n v="1049"/>
    <n v="70"/>
    <n v="70"/>
    <n v="3150000"/>
    <n v="1.3"/>
  </r>
  <r>
    <x v="14"/>
    <s v="JILMIE3011BK"/>
    <s v="JILMI011BK"/>
    <x v="2"/>
    <s v="JILMIE3011"/>
    <s v="13FW JILL BY_SP14_BK"/>
    <s v="BK"/>
    <m/>
    <n v="5717"/>
    <n v="45000"/>
    <n v="45000"/>
    <n v="999"/>
    <s v="2013-09-14"/>
    <n v="995"/>
    <n v="44775000"/>
    <s v="2013-09-14"/>
    <n v="990"/>
    <n v="-1"/>
    <n v="44550000"/>
    <s v="2013-09-15"/>
    <n v="518"/>
    <n v="23310000"/>
    <n v="52.1"/>
    <n v="52.1"/>
    <n v="52.3"/>
    <n v="52.3"/>
    <n v="6"/>
    <n v="472"/>
    <n v="20"/>
    <n v="20"/>
    <n v="900000"/>
    <n v="2"/>
  </r>
  <r>
    <x v="14"/>
    <s v="JILMID3011KH"/>
    <s v="JILMI011KH"/>
    <x v="0"/>
    <s v="JILMID3011"/>
    <s v="13-SS-SP45"/>
    <s v="KH"/>
    <m/>
    <n v="5555"/>
    <n v="45000"/>
    <n v="45000"/>
    <n v="9018"/>
    <s v="2012-07-12"/>
    <n v="6995"/>
    <n v="314775000"/>
    <s v="2012-07-12"/>
    <n v="5905"/>
    <n v="-5"/>
    <n v="265725000"/>
    <s v="2012-07-13"/>
    <n v="5098"/>
    <n v="228443500"/>
    <n v="72.900000000000006"/>
    <n v="72.599999999999994"/>
    <n v="86.3"/>
    <n v="86"/>
    <n v="1095"/>
    <n v="807"/>
    <n v="10"/>
    <n v="10"/>
    <n v="450000"/>
    <n v="0.1"/>
  </r>
  <r>
    <x v="14"/>
    <s v="JILMIE0011KH"/>
    <s v="JILMI011KH"/>
    <x v="1"/>
    <s v="JILMIE0011"/>
    <s v="11-FW-SP36"/>
    <s v="KH"/>
    <m/>
    <n v="7237"/>
    <n v="45000"/>
    <n v="45000"/>
    <n v="2995"/>
    <s v="2013-03-13"/>
    <n v="2000"/>
    <n v="90000000"/>
    <s v="2013-04-24"/>
    <n v="412"/>
    <n v="-33"/>
    <n v="18540000"/>
    <s v="2013-04-24"/>
    <n v="158"/>
    <n v="6777000"/>
    <n v="7.9"/>
    <n v="7.5"/>
    <n v="38.299999999999997"/>
    <n v="36.6"/>
    <n v="1621"/>
    <n v="254"/>
    <n v="1"/>
    <n v="1"/>
    <n v="45000"/>
    <n v="0.1"/>
  </r>
  <r>
    <x v="14"/>
    <s v="JILMID3013BK"/>
    <s v="JILMI013BK"/>
    <x v="0"/>
    <s v="JILMID3013"/>
    <s v="13-SS-SP54"/>
    <s v="BK"/>
    <m/>
    <n v="7800"/>
    <n v="45000"/>
    <n v="31500"/>
    <n v="2971"/>
    <s v="2012-07-12"/>
    <n v="1971"/>
    <n v="88695000"/>
    <s v="2012-07-12"/>
    <n v="1185"/>
    <n v="51"/>
    <n v="53325000"/>
    <s v="2012-07-13"/>
    <n v="1121"/>
    <n v="50063000"/>
    <n v="56.9"/>
    <n v="56.4"/>
    <n v="94.6"/>
    <n v="93.9"/>
    <n v="735"/>
    <n v="64"/>
    <n v="1"/>
    <n v="1"/>
    <n v="31500"/>
    <n v="0.1"/>
  </r>
  <r>
    <x v="14"/>
    <s v="JILMID3039BK"/>
    <s v="JILMI039BK"/>
    <x v="0"/>
    <s v="JILMID3039"/>
    <s v="13-SS-SP54"/>
    <s v="BK"/>
    <m/>
    <n v="9800"/>
    <n v="45000"/>
    <n v="31500"/>
    <n v="992"/>
    <s v="2012-07-12"/>
    <n v="491"/>
    <n v="22095000"/>
    <s v="2012-07-12"/>
    <n v="285"/>
    <n v="-9"/>
    <n v="12825000"/>
    <s v="2012-07-13"/>
    <n v="274"/>
    <n v="12271500"/>
    <n v="55.8"/>
    <n v="55.5"/>
    <n v="96.1"/>
    <n v="95.7"/>
    <n v="215"/>
    <n v="11"/>
    <m/>
    <m/>
    <m/>
    <m/>
  </r>
  <r>
    <x v="14"/>
    <s v="JILMID3039GY"/>
    <s v="JILMI039GY"/>
    <x v="0"/>
    <s v="JILMID3039"/>
    <s v="13-SS-SP11"/>
    <s v="GY"/>
    <m/>
    <n v="9800"/>
    <n v="45000"/>
    <n v="31500"/>
    <n v="1009"/>
    <s v="2012-07-12"/>
    <n v="509"/>
    <n v="22905000"/>
    <s v="2012-07-12"/>
    <n v="272"/>
    <n v="-3"/>
    <n v="12240000"/>
    <s v="2012-07-14"/>
    <n v="259"/>
    <n v="11350218"/>
    <n v="50.9"/>
    <n v="49.6"/>
    <n v="95.2"/>
    <n v="92.7"/>
    <n v="240"/>
    <n v="13"/>
    <m/>
    <m/>
    <m/>
    <m/>
  </r>
  <r>
    <x v="14"/>
    <s v="JILMID3039KH"/>
    <s v="JILMI039KH"/>
    <x v="0"/>
    <s v="JILMID3039"/>
    <s v="JILLBY-KIDS-06"/>
    <s v="KH"/>
    <m/>
    <n v="9800"/>
    <n v="45000"/>
    <n v="31500"/>
    <n v="1012"/>
    <s v="2012-07-12"/>
    <n v="512"/>
    <n v="23040000"/>
    <s v="2012-07-12"/>
    <n v="296"/>
    <n v="-6"/>
    <n v="13320000"/>
    <s v="2012-07-13"/>
    <n v="282"/>
    <n v="12708000"/>
    <n v="55.1"/>
    <n v="55.2"/>
    <n v="95.3"/>
    <n v="95.4"/>
    <n v="222"/>
    <n v="14"/>
    <m/>
    <m/>
    <m/>
    <m/>
  </r>
  <r>
    <x v="14"/>
    <s v="JILMID3040BK"/>
    <s v="JILMI040BK"/>
    <x v="0"/>
    <s v="JILMID3040"/>
    <s v="JILLBY-KIDS-07"/>
    <s v="BK"/>
    <m/>
    <n v="7613"/>
    <n v="45000"/>
    <n v="45000"/>
    <n v="11000"/>
    <s v="2012-07-18"/>
    <n v="5990"/>
    <n v="269550000"/>
    <s v="2012-07-19"/>
    <n v="5856"/>
    <n v="4"/>
    <n v="263520000"/>
    <s v="2012-07-20"/>
    <n v="5322"/>
    <n v="238675500"/>
    <n v="88.8"/>
    <n v="88.5"/>
    <n v="90.9"/>
    <n v="90.6"/>
    <n v="130"/>
    <n v="534"/>
    <n v="25"/>
    <n v="25"/>
    <n v="1125000"/>
    <n v="0.4"/>
  </r>
  <r>
    <x v="14"/>
    <s v="JILMIE0040BK"/>
    <s v="JILMI040BK"/>
    <x v="1"/>
    <s v="JILMIE0040"/>
    <s v="11-FW-SP36"/>
    <s v="BK"/>
    <m/>
    <n v="7275"/>
    <n v="45000"/>
    <n v="45000"/>
    <n v="800"/>
    <s v="2013-05-09"/>
    <n v="799"/>
    <n v="35955000"/>
    <s v="2013-06-01"/>
    <n v="241"/>
    <n v="-1"/>
    <n v="10845000"/>
    <s v="2013-06-15"/>
    <n v="124"/>
    <n v="5580000"/>
    <n v="15.5"/>
    <n v="15.5"/>
    <n v="51.5"/>
    <n v="51.5"/>
    <n v="559"/>
    <n v="117"/>
    <n v="3"/>
    <n v="3"/>
    <n v="135000"/>
    <n v="0.4"/>
  </r>
  <r>
    <x v="14"/>
    <s v="JILMID3049BK"/>
    <s v="JILMI049BK"/>
    <x v="0"/>
    <s v="JILMID3049"/>
    <s v="11-FW-SP08"/>
    <s v="BK"/>
    <m/>
    <n v="4588"/>
    <n v="39000"/>
    <n v="25000"/>
    <n v="49963"/>
    <s v="2012-07-18"/>
    <n v="21922"/>
    <n v="854958000"/>
    <s v="2012-07-19"/>
    <n v="14840"/>
    <n v="73"/>
    <n v="578760000"/>
    <s v="2012-07-16"/>
    <n v="13175"/>
    <n v="440263100"/>
    <n v="60.1"/>
    <n v="51.5"/>
    <n v="88.8"/>
    <n v="76.099999999999994"/>
    <n v="7009"/>
    <n v="1665"/>
    <n v="97"/>
    <n v="97"/>
    <n v="2425000"/>
    <n v="0.4"/>
  </r>
  <r>
    <x v="14"/>
    <s v="JILMID3049KH"/>
    <s v="JILMI049KH"/>
    <x v="0"/>
    <s v="JILMID3049"/>
    <s v="12-FW-SP87"/>
    <s v="KH"/>
    <m/>
    <n v="4588"/>
    <n v="39000"/>
    <n v="25000"/>
    <n v="996"/>
    <s v="2012-07-18"/>
    <n v="954"/>
    <n v="37206000"/>
    <s v="2012-07-25"/>
    <n v="935"/>
    <n v="13"/>
    <n v="36465000"/>
    <s v="2012-07-24"/>
    <n v="884"/>
    <n v="29597500"/>
    <n v="92.7"/>
    <n v="79.599999999999994"/>
    <n v="94.5"/>
    <n v="81.2"/>
    <n v="6"/>
    <n v="51"/>
    <n v="-1"/>
    <n v="-1"/>
    <n v="-25000"/>
    <n v="-0.1"/>
  </r>
  <r>
    <x v="14"/>
    <s v="JILMID3052BG"/>
    <s v="JILMI052BG"/>
    <x v="0"/>
    <s v="JILMID3052"/>
    <s v="13FW JILL BY_SP10_WN"/>
    <s v="BG"/>
    <m/>
    <n v="7500"/>
    <n v="39000"/>
    <n v="39000"/>
    <n v="1389"/>
    <s v="2012-07-12"/>
    <n v="669"/>
    <n v="26091000"/>
    <s v="2012-07-12"/>
    <n v="659"/>
    <n v="-7"/>
    <n v="25701000"/>
    <s v="2012-07-13"/>
    <n v="531"/>
    <n v="20082500"/>
    <n v="79.400000000000006"/>
    <n v="77"/>
    <n v="80.599999999999994"/>
    <n v="78.099999999999994"/>
    <n v="17"/>
    <n v="128"/>
    <n v="3"/>
    <n v="3"/>
    <n v="117000"/>
    <n v="0.4"/>
  </r>
  <r>
    <x v="14"/>
    <s v="JILMID3052BK"/>
    <s v="JILMI052BK"/>
    <x v="0"/>
    <s v="JILMID3052"/>
    <s v="12-FW-SP87_KIDS"/>
    <s v="BK"/>
    <m/>
    <n v="7500"/>
    <n v="39000"/>
    <n v="39000"/>
    <n v="12517"/>
    <s v="2012-07-12"/>
    <n v="4372"/>
    <n v="170508000"/>
    <s v="2012-07-12"/>
    <n v="4335"/>
    <n v="16"/>
    <n v="169065000"/>
    <s v="2012-07-12"/>
    <n v="4074"/>
    <n v="158269800"/>
    <n v="93.2"/>
    <n v="92.8"/>
    <n v="94"/>
    <n v="93.6"/>
    <n v="21"/>
    <n v="261"/>
    <n v="3"/>
    <n v="3"/>
    <n v="117000"/>
    <n v="0.1"/>
  </r>
  <r>
    <x v="14"/>
    <s v="JILMIE0052BK"/>
    <s v="JILMI052BK"/>
    <x v="1"/>
    <s v="JILMIE0052"/>
    <s v="11-FW-SP48"/>
    <s v="BK"/>
    <m/>
    <n v="5125"/>
    <n v="39000"/>
    <n v="39000"/>
    <n v="2500"/>
    <s v="2013-05-22"/>
    <n v="2498"/>
    <n v="97422000"/>
    <s v="2013-06-01"/>
    <n v="583"/>
    <n v="1"/>
    <n v="22737000"/>
    <s v="2013-06-23"/>
    <n v="171"/>
    <n v="6630000"/>
    <n v="6.8"/>
    <n v="6.8"/>
    <n v="29.3"/>
    <n v="29.2"/>
    <n v="1914"/>
    <n v="412"/>
    <n v="4"/>
    <n v="4"/>
    <n v="156000"/>
    <n v="0.2"/>
  </r>
  <r>
    <x v="14"/>
    <s v="JILMID3052GY"/>
    <s v="JILMI052GY"/>
    <x v="0"/>
    <s v="JILMID3052"/>
    <s v="12-FW-SP12"/>
    <s v="GY"/>
    <m/>
    <n v="7500"/>
    <n v="39000"/>
    <n v="39000"/>
    <n v="4098"/>
    <s v="2012-06-28"/>
    <n v="2473"/>
    <n v="96447000"/>
    <s v="2012-06-28"/>
    <n v="2477"/>
    <n v="-7"/>
    <n v="96603000"/>
    <s v="2012-06-29"/>
    <n v="2373"/>
    <n v="92215500"/>
    <n v="96"/>
    <n v="95.6"/>
    <n v="95.8"/>
    <n v="95.5"/>
    <n v="3"/>
    <n v="104"/>
    <n v="1"/>
    <n v="1"/>
    <n v="39000"/>
    <m/>
  </r>
  <r>
    <x v="14"/>
    <s v="JILMIE0052GY"/>
    <s v="JILMI052GY"/>
    <x v="1"/>
    <s v="JILMIE0052"/>
    <s v="11-FW-SP38"/>
    <s v="GY"/>
    <m/>
    <n v="5125"/>
    <n v="39000"/>
    <n v="39000"/>
    <n v="1500"/>
    <s v="2013-05-22"/>
    <n v="1499"/>
    <n v="58461000"/>
    <s v="2013-06-01"/>
    <n v="548"/>
    <m/>
    <n v="21372000"/>
    <s v="2013-06-20"/>
    <n v="134"/>
    <n v="5226000"/>
    <n v="8.9"/>
    <n v="8.9"/>
    <n v="24.5"/>
    <n v="24.5"/>
    <n v="951"/>
    <n v="414"/>
    <n v="8"/>
    <n v="8"/>
    <n v="312000"/>
    <n v="0.5"/>
  </r>
  <r>
    <x v="14"/>
    <s v="JILMID3052KH"/>
    <s v="JILMI052KH"/>
    <x v="0"/>
    <s v="JILMID3052"/>
    <s v="12-SS-SP71"/>
    <s v="KH"/>
    <m/>
    <n v="7500"/>
    <n v="39000"/>
    <n v="39000"/>
    <n v="4126"/>
    <s v="2012-06-28"/>
    <n v="2851"/>
    <n v="111189000"/>
    <s v="2012-06-28"/>
    <n v="2819"/>
    <n v="5"/>
    <n v="109941000"/>
    <s v="2012-06-29"/>
    <n v="2299"/>
    <n v="89356800"/>
    <n v="80.599999999999994"/>
    <n v="80.400000000000006"/>
    <n v="81.599999999999994"/>
    <n v="81.3"/>
    <n v="27"/>
    <n v="520"/>
    <n v="4"/>
    <n v="4"/>
    <n v="156000"/>
    <n v="0.1"/>
  </r>
  <r>
    <x v="14"/>
    <s v="JILMIE0052KH"/>
    <s v="JILMI052KH"/>
    <x v="1"/>
    <s v="JILMIE0052"/>
    <s v="11-FW-SP38"/>
    <s v="KH"/>
    <m/>
    <n v="5125"/>
    <n v="39000"/>
    <n v="39000"/>
    <n v="1000"/>
    <s v="2013-05-22"/>
    <n v="1000"/>
    <n v="39000000"/>
    <s v="2013-06-01"/>
    <n v="138"/>
    <m/>
    <n v="5382000"/>
    <s v="2013-06-21"/>
    <n v="29"/>
    <n v="1131000"/>
    <n v="2.9"/>
    <n v="2.9"/>
    <n v="21"/>
    <n v="21"/>
    <n v="862"/>
    <n v="109"/>
    <n v="1"/>
    <n v="1"/>
    <n v="39000"/>
    <n v="0.1"/>
  </r>
  <r>
    <x v="14"/>
    <s v="JILMID3053BK"/>
    <s v="JILMI053BK"/>
    <x v="0"/>
    <s v="JILMID3053"/>
    <s v="13-SS-SP52"/>
    <s v="BK"/>
    <m/>
    <n v="5060"/>
    <n v="39000"/>
    <n v="39000"/>
    <n v="4997"/>
    <s v="2012-07-18"/>
    <n v="4996"/>
    <n v="194844000"/>
    <s v="2012-07-19"/>
    <n v="4444"/>
    <n v="14"/>
    <n v="173316000"/>
    <s v="2012-07-20"/>
    <n v="3802"/>
    <n v="147927000"/>
    <n v="76.099999999999994"/>
    <n v="75.900000000000006"/>
    <n v="85.6"/>
    <n v="85.4"/>
    <n v="538"/>
    <n v="642"/>
    <n v="8"/>
    <n v="8"/>
    <n v="312000"/>
    <n v="0.2"/>
  </r>
  <r>
    <x v="14"/>
    <s v="JILMID3053KH"/>
    <s v="JILMI053KH"/>
    <x v="0"/>
    <s v="JILMID3053"/>
    <s v="13-SS-SP14"/>
    <s v="KH"/>
    <m/>
    <n v="5060"/>
    <n v="39000"/>
    <n v="39000"/>
    <n v="1499"/>
    <s v="2012-07-18"/>
    <n v="1497"/>
    <n v="58383000"/>
    <s v="2012-07-19"/>
    <n v="1471"/>
    <n v="4"/>
    <n v="57369000"/>
    <s v="2012-07-20"/>
    <n v="1255"/>
    <n v="48785100"/>
    <n v="83.8"/>
    <n v="83.6"/>
    <n v="85.3"/>
    <n v="85"/>
    <n v="22"/>
    <n v="216"/>
    <n v="1"/>
    <n v="1"/>
    <n v="39000"/>
    <n v="0.1"/>
  </r>
  <r>
    <x v="14"/>
    <s v="JILMIE0053KH"/>
    <s v="JILMI053KH"/>
    <x v="1"/>
    <s v="JILMIE0053"/>
    <s v="11-FW-SP41"/>
    <s v="KH"/>
    <m/>
    <n v="5102"/>
    <n v="39000"/>
    <n v="39000"/>
    <n v="1700"/>
    <s v="2013-03-27"/>
    <n v="1700"/>
    <n v="66300000"/>
    <s v="2013-04-12"/>
    <n v="706"/>
    <n v="-5"/>
    <n v="27534000"/>
    <s v="2013-04-14"/>
    <n v="184"/>
    <n v="7137000"/>
    <n v="10.8"/>
    <n v="10.8"/>
    <n v="26.1"/>
    <n v="25.9"/>
    <n v="999"/>
    <n v="522"/>
    <n v="-1"/>
    <n v="-1"/>
    <n v="-39000"/>
    <n v="-0.1"/>
  </r>
  <r>
    <x v="14"/>
    <s v="JILMIE0054BK"/>
    <s v="JILMI054BK"/>
    <x v="1"/>
    <s v="JILMIE0054"/>
    <s v="11-FW-SP41"/>
    <s v="BK"/>
    <m/>
    <n v="5101"/>
    <n v="39000"/>
    <n v="39000"/>
    <n v="700"/>
    <s v="2013-05-01"/>
    <n v="700"/>
    <n v="27300000"/>
    <s v="2013-05-01"/>
    <n v="697"/>
    <n v="-2"/>
    <n v="27183000"/>
    <s v="2013-05-02"/>
    <n v="465"/>
    <n v="18057000"/>
    <n v="66.400000000000006"/>
    <n v="66.099999999999994"/>
    <n v="66.7"/>
    <n v="66.400000000000006"/>
    <n v="5"/>
    <n v="232"/>
    <n v="4"/>
    <n v="4"/>
    <n v="156000"/>
    <n v="0.6"/>
  </r>
  <r>
    <x v="14"/>
    <s v="JILMIE0054GY"/>
    <s v="JILMI054GY"/>
    <x v="1"/>
    <s v="JILMIE0054"/>
    <s v="11-FW-SP41"/>
    <s v="GY"/>
    <m/>
    <n v="5101"/>
    <n v="39000"/>
    <n v="39000"/>
    <n v="500"/>
    <s v="2013-05-01"/>
    <n v="500"/>
    <n v="19500000"/>
    <s v="2013-05-01"/>
    <n v="488"/>
    <n v="1"/>
    <n v="19032000"/>
    <s v="2013-05-02"/>
    <n v="351"/>
    <n v="13611000"/>
    <n v="70.2"/>
    <n v="69.8"/>
    <n v="71.900000000000006"/>
    <n v="71.5"/>
    <n v="11"/>
    <n v="137"/>
    <n v="-1"/>
    <n v="-1"/>
    <n v="-39000"/>
    <n v="-0.2"/>
  </r>
  <r>
    <x v="14"/>
    <s v="JILMIE0054KH"/>
    <s v="JILMI054KH"/>
    <x v="1"/>
    <s v="JILMIE0054"/>
    <s v="11-FW-SP41"/>
    <s v="KH"/>
    <m/>
    <n v="5101"/>
    <n v="39000"/>
    <n v="39000"/>
    <n v="500"/>
    <s v="2013-05-01"/>
    <n v="500"/>
    <n v="19500000"/>
    <s v="2013-05-01"/>
    <n v="493"/>
    <m/>
    <n v="19227000"/>
    <s v="2013-05-04"/>
    <n v="354"/>
    <n v="13789200"/>
    <n v="70.8"/>
    <n v="70.7"/>
    <n v="71.8"/>
    <n v="71.7"/>
    <n v="7"/>
    <n v="139"/>
    <m/>
    <m/>
    <m/>
    <m/>
  </r>
  <r>
    <x v="14"/>
    <s v="JILMID3107BK"/>
    <s v="JILMI107BK"/>
    <x v="0"/>
    <s v="JILMID3107"/>
    <s v="13-SS-SP63"/>
    <s v="BK"/>
    <m/>
    <n v="7619"/>
    <n v="53000"/>
    <n v="37100"/>
    <n v="500"/>
    <s v="2012-08-29"/>
    <n v="500"/>
    <n v="26500000"/>
    <s v="2012-08-30"/>
    <n v="263"/>
    <n v="9"/>
    <n v="13939000"/>
    <s v="2012-09-02"/>
    <n v="183"/>
    <n v="6402400"/>
    <n v="36.6"/>
    <n v="24.2"/>
    <n v="69.599999999999994"/>
    <n v="45.9"/>
    <n v="228"/>
    <n v="80"/>
    <m/>
    <m/>
    <m/>
    <m/>
  </r>
  <r>
    <x v="14"/>
    <s v="JILMID3107KH"/>
    <s v="JILMI107KH"/>
    <x v="0"/>
    <s v="JILMID3107"/>
    <s v="13-SS-SP44"/>
    <s v="KH"/>
    <m/>
    <n v="7619"/>
    <n v="53000"/>
    <n v="37100"/>
    <n v="500"/>
    <s v="2012-08-29"/>
    <n v="500"/>
    <n v="26500000"/>
    <s v="2012-08-30"/>
    <n v="264"/>
    <n v="6"/>
    <n v="13992000"/>
    <s v="2012-09-01"/>
    <n v="179"/>
    <n v="6338800"/>
    <n v="35.799999999999997"/>
    <n v="23.9"/>
    <n v="67.8"/>
    <n v="45.3"/>
    <n v="230"/>
    <n v="85"/>
    <m/>
    <m/>
    <m/>
    <m/>
  </r>
  <r>
    <x v="14"/>
    <s v="JILMID3108BK"/>
    <s v="JILMI108BK"/>
    <x v="0"/>
    <s v="JILMID3108"/>
    <s v="13-SS-SP20"/>
    <s v="BK"/>
    <m/>
    <n v="8601"/>
    <n v="55000"/>
    <n v="38500"/>
    <n v="500"/>
    <s v="2012-08-29"/>
    <n v="500"/>
    <n v="27500000"/>
    <s v="2012-08-30"/>
    <n v="315"/>
    <n v="3"/>
    <n v="17325000"/>
    <s v="2012-08-31"/>
    <n v="235"/>
    <n v="12718500"/>
    <n v="47"/>
    <n v="46.2"/>
    <n v="74.599999999999994"/>
    <n v="73.400000000000006"/>
    <n v="182"/>
    <n v="80"/>
    <n v="2"/>
    <n v="2"/>
    <n v="57500"/>
    <n v="0.4"/>
  </r>
  <r>
    <x v="14"/>
    <s v="JILMID3108GY"/>
    <s v="JILMI108GY"/>
    <x v="0"/>
    <s v="JILMID3108"/>
    <s v="13-SS-SP-23"/>
    <s v="GY"/>
    <m/>
    <n v="8601"/>
    <n v="55000"/>
    <n v="38500"/>
    <n v="500"/>
    <s v="2012-08-29"/>
    <n v="500"/>
    <n v="27500000"/>
    <s v="2012-08-30"/>
    <n v="282"/>
    <n v="-16"/>
    <n v="15510000"/>
    <s v="2012-08-31"/>
    <n v="201"/>
    <n v="10945000"/>
    <n v="40.200000000000003"/>
    <n v="39.799999999999997"/>
    <n v="71.3"/>
    <n v="70.599999999999994"/>
    <n v="234"/>
    <n v="81"/>
    <n v="3"/>
    <n v="3"/>
    <n v="115500"/>
    <n v="0.6"/>
  </r>
  <r>
    <x v="14"/>
    <s v="JILMID3109BW"/>
    <s v="JILMI109BW"/>
    <x v="0"/>
    <s v="JILMID3109"/>
    <s v="13SS-JILLBY-SP43"/>
    <s v="BW"/>
    <m/>
    <n v="5690"/>
    <n v="53000"/>
    <n v="37100"/>
    <n v="600"/>
    <s v="2012-08-29"/>
    <n v="500"/>
    <n v="26500000"/>
    <s v="2012-08-30"/>
    <n v="256"/>
    <n v="3"/>
    <n v="13568000"/>
    <s v="2012-09-04"/>
    <n v="229"/>
    <n v="7934100"/>
    <n v="45.8"/>
    <n v="29.9"/>
    <n v="89.5"/>
    <n v="58.5"/>
    <n v="241"/>
    <n v="27"/>
    <m/>
    <m/>
    <m/>
    <m/>
  </r>
  <r>
    <x v="14"/>
    <s v="JILMID3109RE"/>
    <s v="JILMI109RE"/>
    <x v="0"/>
    <s v="JILMID3109"/>
    <s v="JILLBY-KIDS-02"/>
    <s v="RE"/>
    <m/>
    <n v="5690"/>
    <n v="53000"/>
    <n v="37100"/>
    <n v="599"/>
    <s v="2012-08-29"/>
    <n v="499"/>
    <n v="26447000"/>
    <s v="2012-08-30"/>
    <n v="331"/>
    <n v="-3"/>
    <n v="17543000"/>
    <s v="2012-09-06"/>
    <n v="313"/>
    <n v="13149300"/>
    <n v="62.7"/>
    <n v="49.7"/>
    <n v="94.6"/>
    <n v="75"/>
    <n v="171"/>
    <n v="18"/>
    <n v="-1"/>
    <n v="-1"/>
    <n v="-37100"/>
    <n v="-0.2"/>
  </r>
  <r>
    <x v="14"/>
    <s v="JILMID3110BK"/>
    <s v="JILMI110BK"/>
    <x v="0"/>
    <s v="JILMID3110"/>
    <s v="13SS JILLBY 05"/>
    <s v="BK"/>
    <m/>
    <n v="7103"/>
    <n v="53000"/>
    <n v="37100"/>
    <n v="369"/>
    <s v="2012-08-29"/>
    <n v="368"/>
    <n v="19504000"/>
    <s v="2012-08-30"/>
    <n v="334"/>
    <m/>
    <n v="17702000"/>
    <s v="2012-09-01"/>
    <n v="330"/>
    <n v="17053300"/>
    <n v="89.7"/>
    <n v="87.4"/>
    <n v="98.8"/>
    <n v="96.3"/>
    <n v="34"/>
    <n v="4"/>
    <m/>
    <m/>
    <m/>
    <m/>
  </r>
  <r>
    <x v="14"/>
    <s v="JILMID3110PP"/>
    <s v="JILMI110PP"/>
    <x v="0"/>
    <s v="JILMID3110"/>
    <s v="13SS JILLBY 04"/>
    <s v="PP"/>
    <m/>
    <n v="7103"/>
    <n v="53000"/>
    <n v="37100"/>
    <n v="300"/>
    <s v="2012-08-29"/>
    <n v="300"/>
    <n v="15900000"/>
    <s v="2012-08-30"/>
    <n v="217"/>
    <n v="-1"/>
    <n v="11501000"/>
    <s v="2012-08-31"/>
    <n v="207"/>
    <n v="10785500"/>
    <n v="69"/>
    <n v="67.8"/>
    <n v="95.4"/>
    <n v="93.8"/>
    <n v="84"/>
    <n v="10"/>
    <m/>
    <m/>
    <m/>
    <m/>
  </r>
  <r>
    <x v="14"/>
    <s v="JILMID3111BK"/>
    <s v="JILMI111BK"/>
    <x v="0"/>
    <s v="JILMID3111"/>
    <s v="11-FW-SP28"/>
    <s v="BK"/>
    <m/>
    <n v="5836"/>
    <n v="49000"/>
    <n v="34300"/>
    <n v="400"/>
    <s v="2012-08-29"/>
    <n v="399"/>
    <n v="19551000"/>
    <s v="2012-08-30"/>
    <n v="268"/>
    <m/>
    <n v="13132000"/>
    <s v="2012-08-31"/>
    <n v="186"/>
    <n v="7325500"/>
    <n v="46.6"/>
    <n v="37.5"/>
    <n v="69.400000000000006"/>
    <n v="55.8"/>
    <n v="131"/>
    <n v="82"/>
    <m/>
    <m/>
    <m/>
    <m/>
  </r>
  <r>
    <x v="14"/>
    <s v="JILMID3111BW"/>
    <s v="JILMI111BW"/>
    <x v="0"/>
    <s v="JILMID3111"/>
    <s v="11-FW-SP28"/>
    <s v="BW"/>
    <m/>
    <n v="5836"/>
    <n v="49000"/>
    <n v="34300"/>
    <n v="400"/>
    <s v="2012-08-29"/>
    <n v="398"/>
    <n v="19502000"/>
    <s v="2012-08-30"/>
    <n v="257"/>
    <m/>
    <n v="12593000"/>
    <s v="2012-08-31"/>
    <n v="175"/>
    <n v="6717900"/>
    <n v="44"/>
    <n v="34.4"/>
    <n v="68.099999999999994"/>
    <n v="53.3"/>
    <n v="141"/>
    <n v="82"/>
    <n v="1"/>
    <n v="1"/>
    <n v="34300"/>
    <n v="0.3"/>
  </r>
  <r>
    <x v="14"/>
    <s v="JILMID3112BK"/>
    <s v="JILMI112BK"/>
    <x v="0"/>
    <s v="JILMID3112"/>
    <s v="JILL-HUNTING036"/>
    <s v="BK"/>
    <m/>
    <n v="7536"/>
    <n v="55000"/>
    <n v="38500"/>
    <n v="398"/>
    <s v="2012-08-29"/>
    <n v="398"/>
    <n v="21890000"/>
    <s v="2012-08-30"/>
    <n v="192"/>
    <m/>
    <n v="10560000"/>
    <s v="2012-08-31"/>
    <n v="111"/>
    <n v="5098500"/>
    <n v="27.9"/>
    <n v="23.3"/>
    <n v="57.8"/>
    <n v="48.3"/>
    <n v="206"/>
    <n v="81"/>
    <m/>
    <m/>
    <m/>
    <m/>
  </r>
  <r>
    <x v="14"/>
    <s v="JILMID3112NY"/>
    <s v="JILMI112NY"/>
    <x v="0"/>
    <s v="JILMID3112"/>
    <s v="JILL-HUNTING036"/>
    <s v="NY"/>
    <m/>
    <n v="7536"/>
    <n v="55000"/>
    <n v="38500"/>
    <n v="398"/>
    <s v="2012-08-29"/>
    <n v="398"/>
    <n v="21890000"/>
    <s v="2012-08-30"/>
    <n v="154"/>
    <n v="-5"/>
    <n v="8470000"/>
    <s v="2012-09-02"/>
    <n v="74"/>
    <n v="3047000"/>
    <n v="18.600000000000001"/>
    <n v="13.9"/>
    <n v="48.1"/>
    <n v="36"/>
    <n v="249"/>
    <n v="80"/>
    <m/>
    <m/>
    <m/>
    <m/>
  </r>
  <r>
    <x v="14"/>
    <s v="JILMID3120BK"/>
    <s v="JILMI120BK"/>
    <x v="0"/>
    <s v="JILMID3120"/>
    <s v="13SS-JILL BY-SP37"/>
    <s v="BK"/>
    <m/>
    <n v="5910"/>
    <n v="45000"/>
    <n v="45000"/>
    <n v="4000"/>
    <s v="2012-07-18"/>
    <n v="3993"/>
    <n v="179685000"/>
    <s v="2012-07-19"/>
    <n v="3923"/>
    <n v="40"/>
    <n v="176535000"/>
    <s v="2012-07-19"/>
    <n v="3570"/>
    <n v="160174200"/>
    <n v="89.4"/>
    <n v="89.1"/>
    <n v="91"/>
    <n v="90.7"/>
    <n v="30"/>
    <n v="353"/>
    <n v="3"/>
    <n v="3"/>
    <n v="135000"/>
    <n v="0.1"/>
  </r>
  <r>
    <x v="14"/>
    <s v="JILMIE0120BK"/>
    <s v="JILMI120BK"/>
    <x v="1"/>
    <s v="JILMIE0120"/>
    <s v="11-FW-SP41-2"/>
    <s v="BK"/>
    <m/>
    <n v="5271"/>
    <n v="45000"/>
    <n v="45000"/>
    <n v="3400"/>
    <s v="2013-03-27"/>
    <n v="3133"/>
    <n v="140985000"/>
    <s v="2013-03-29"/>
    <n v="2123"/>
    <n v="-3"/>
    <n v="95535000"/>
    <s v="2013-03-30"/>
    <n v="1110"/>
    <n v="49542770"/>
    <n v="35.4"/>
    <n v="35.1"/>
    <n v="52.3"/>
    <n v="51.9"/>
    <n v="1013"/>
    <n v="1013"/>
    <n v="13"/>
    <n v="13"/>
    <n v="585000"/>
    <n v="0.4"/>
  </r>
  <r>
    <x v="14"/>
    <s v="JILMIE3120GY"/>
    <s v="JILMI120GY"/>
    <x v="2"/>
    <s v="JILMIE3120"/>
    <s v="11-SS-SP29"/>
    <s v="GY"/>
    <m/>
    <n v="0"/>
    <n v="45000"/>
    <n v="45000"/>
    <n v="2500"/>
    <s v="2013-12-13"/>
    <n v="2096"/>
    <n v="94320000"/>
    <s v="2013-12-16"/>
    <n v="573"/>
    <n v="-1"/>
    <n v="25785000"/>
    <s v="2013-12-17"/>
    <n v="48"/>
    <n v="2160000"/>
    <n v="2.2999999999999998"/>
    <n v="2.2999999999999998"/>
    <n v="8.4"/>
    <n v="8.4"/>
    <n v="1524"/>
    <n v="525"/>
    <n v="8"/>
    <n v="8"/>
    <n v="360000"/>
    <n v="0.4"/>
  </r>
  <r>
    <x v="14"/>
    <s v="JILMID3120KH"/>
    <s v="JILMI120KH"/>
    <x v="0"/>
    <s v="JILMID3120"/>
    <s v="13SS-JILLBY-SP29"/>
    <s v="KH"/>
    <m/>
    <n v="5910"/>
    <n v="45000"/>
    <n v="45000"/>
    <n v="2000"/>
    <s v="2012-07-18"/>
    <n v="1997"/>
    <n v="89865000"/>
    <s v="2012-07-19"/>
    <n v="1830"/>
    <n v="59"/>
    <n v="82350000"/>
    <s v="2012-07-21"/>
    <n v="1139"/>
    <n v="51093000"/>
    <n v="57"/>
    <n v="56.9"/>
    <n v="62.2"/>
    <n v="62"/>
    <n v="108"/>
    <n v="691"/>
    <n v="3"/>
    <n v="3"/>
    <n v="135000"/>
    <n v="0.2"/>
  </r>
  <r>
    <x v="14"/>
    <s v="JILMID3152BG"/>
    <s v="JILMI152BG"/>
    <x v="0"/>
    <s v="JILMID3152"/>
    <s v="13SS-JILLBY-SP29"/>
    <s v="BG"/>
    <m/>
    <n v="6360"/>
    <n v="45000"/>
    <n v="45000"/>
    <n v="500"/>
    <s v="2012-08-29"/>
    <n v="500"/>
    <n v="22500000"/>
    <s v="2012-08-30"/>
    <n v="496"/>
    <n v="-3"/>
    <n v="22320000"/>
    <s v="2012-08-31"/>
    <n v="415"/>
    <n v="18486000"/>
    <n v="83"/>
    <n v="82.2"/>
    <n v="83.7"/>
    <n v="82.8"/>
    <n v="7"/>
    <n v="81"/>
    <n v="1"/>
    <n v="1"/>
    <n v="45000"/>
    <n v="0.2"/>
  </r>
  <r>
    <x v="14"/>
    <s v="JILMIE0152BG"/>
    <s v="JILMI152BG"/>
    <x v="1"/>
    <s v="JILMIE0152"/>
    <s v="11-FW-SP41-2"/>
    <s v="BG"/>
    <m/>
    <n v="7139"/>
    <n v="45000"/>
    <n v="45000"/>
    <n v="952"/>
    <s v="2013-03-27"/>
    <n v="900"/>
    <n v="40500000"/>
    <s v="2013-03-29"/>
    <n v="892"/>
    <n v="3"/>
    <n v="40140000"/>
    <s v="2013-03-30"/>
    <n v="625"/>
    <n v="28057500"/>
    <n v="69.400000000000006"/>
    <n v="69.3"/>
    <n v="70.099999999999994"/>
    <n v="69.900000000000006"/>
    <n v="5"/>
    <n v="267"/>
    <n v="1"/>
    <n v="1"/>
    <n v="45000"/>
    <n v="0.1"/>
  </r>
  <r>
    <x v="14"/>
    <s v="JILMID3152BK"/>
    <s v="JILMI152BK"/>
    <x v="0"/>
    <s v="JILMID3152"/>
    <s v="13SS-JILL BY-SP46"/>
    <s v="BK"/>
    <m/>
    <n v="6360"/>
    <n v="45000"/>
    <n v="45000"/>
    <n v="9000"/>
    <s v="2012-08-29"/>
    <n v="8991"/>
    <n v="404595000"/>
    <s v="2012-08-30"/>
    <n v="8971"/>
    <m/>
    <n v="403695000"/>
    <s v="2012-08-31"/>
    <n v="8932"/>
    <n v="401004000"/>
    <n v="99.3"/>
    <n v="99.1"/>
    <n v="99.6"/>
    <n v="99.3"/>
    <n v="20"/>
    <n v="39"/>
    <m/>
    <m/>
    <m/>
    <m/>
  </r>
  <r>
    <x v="14"/>
    <s v="JILMIE3152BK"/>
    <s v="JILMI152BK"/>
    <x v="2"/>
    <s v="JILMIE3152"/>
    <s v="12-FW-SP115"/>
    <s v="BK"/>
    <m/>
    <n v="6237"/>
    <n v="45000"/>
    <n v="45000"/>
    <n v="6000"/>
    <s v="2013-07-09"/>
    <n v="5996"/>
    <n v="269820000"/>
    <s v="2013-07-18"/>
    <n v="5986"/>
    <m/>
    <n v="269370000"/>
    <s v="2013-07-17"/>
    <n v="5595"/>
    <n v="247087500"/>
    <n v="93.3"/>
    <n v="91.6"/>
    <n v="93.5"/>
    <n v="91.7"/>
    <n v="10"/>
    <n v="391"/>
    <n v="110"/>
    <n v="110"/>
    <n v="4950000"/>
    <n v="1.8"/>
  </r>
  <r>
    <x v="14"/>
    <s v="JILMIF0152BK"/>
    <s v="JILMI152BK"/>
    <x v="5"/>
    <s v="JILMIF0152"/>
    <s v="13SS-SP59YL"/>
    <s v="BK"/>
    <m/>
    <n v="5873"/>
    <n v="45000"/>
    <n v="45000"/>
    <n v="2400"/>
    <s v="2013-12-03"/>
    <n v="2395"/>
    <n v="107775000"/>
    <s v="2013-12-04"/>
    <n v="1281"/>
    <m/>
    <n v="57645000"/>
    <s v="2013-12-05"/>
    <n v="619"/>
    <n v="27850500"/>
    <n v="25.8"/>
    <n v="25.8"/>
    <n v="48.3"/>
    <n v="48.3"/>
    <n v="1114"/>
    <n v="662"/>
    <n v="108"/>
    <n v="108"/>
    <n v="4860000"/>
    <n v="4.5"/>
  </r>
  <r>
    <x v="14"/>
    <s v="JILMID3152KH"/>
    <s v="JILMI152KH"/>
    <x v="0"/>
    <s v="JILMID3152"/>
    <s v="13SS-JILLBY-SP31"/>
    <s v="KH"/>
    <m/>
    <n v="6360"/>
    <n v="45000"/>
    <n v="45000"/>
    <n v="3000"/>
    <s v="2012-08-29"/>
    <n v="2997"/>
    <n v="134865000"/>
    <s v="2012-08-30"/>
    <n v="2964"/>
    <n v="4"/>
    <n v="133380000"/>
    <s v="2012-08-31"/>
    <n v="2844"/>
    <n v="127674000"/>
    <n v="94.9"/>
    <n v="94.7"/>
    <n v="96"/>
    <n v="95.7"/>
    <n v="29"/>
    <n v="120"/>
    <m/>
    <m/>
    <m/>
    <m/>
  </r>
  <r>
    <x v="14"/>
    <s v="JILMIE0152KH"/>
    <s v="JILMI152KH"/>
    <x v="1"/>
    <s v="JILMIE0152"/>
    <s v="12-FW-SP17"/>
    <s v="KH"/>
    <m/>
    <n v="7139"/>
    <n v="45000"/>
    <n v="45000"/>
    <n v="2012"/>
    <s v="2013-03-27"/>
    <n v="1891"/>
    <n v="85095000"/>
    <s v="2013-04-04"/>
    <n v="1907"/>
    <n v="-111"/>
    <n v="85815000"/>
    <s v="2013-04-05"/>
    <n v="1547"/>
    <n v="69345000"/>
    <n v="81.8"/>
    <n v="81.5"/>
    <n v="81.099999999999994"/>
    <n v="80.8"/>
    <n v="95"/>
    <n v="360"/>
    <n v="5"/>
    <n v="5"/>
    <n v="225000"/>
    <n v="0.3"/>
  </r>
  <r>
    <x v="14"/>
    <s v="JILMIE3152KH"/>
    <s v="JILMI152KH"/>
    <x v="2"/>
    <s v="JILMIE3152"/>
    <s v="12-FW-SP115"/>
    <s v="KH"/>
    <m/>
    <n v="6237"/>
    <n v="45000"/>
    <n v="45000"/>
    <n v="1000"/>
    <s v="2013-09-14"/>
    <n v="1000"/>
    <n v="45000000"/>
    <s v="2013-09-14"/>
    <n v="922"/>
    <m/>
    <n v="41490000"/>
    <s v="2013-09-15"/>
    <n v="541"/>
    <n v="24318300"/>
    <n v="54.1"/>
    <n v="54"/>
    <n v="58.7"/>
    <n v="58.6"/>
    <n v="78"/>
    <n v="381"/>
    <n v="26"/>
    <n v="26"/>
    <n v="1162800"/>
    <n v="2.6"/>
  </r>
  <r>
    <x v="14"/>
    <s v="JILMID3152NY"/>
    <s v="JILMI152NY"/>
    <x v="0"/>
    <s v="JILMID3152"/>
    <s v="13FW JILL BY_SP07_KH"/>
    <s v="NY"/>
    <m/>
    <n v="6360"/>
    <n v="45000"/>
    <n v="45000"/>
    <n v="1500"/>
    <s v="2012-08-22"/>
    <n v="1500"/>
    <n v="67500000"/>
    <s v="2012-08-27"/>
    <n v="1484"/>
    <m/>
    <n v="66780000"/>
    <s v="2012-08-28"/>
    <n v="1387"/>
    <n v="62163000"/>
    <n v="92.5"/>
    <n v="92.1"/>
    <n v="93.5"/>
    <n v="93.1"/>
    <n v="16"/>
    <n v="97"/>
    <n v="3"/>
    <n v="3"/>
    <n v="135000"/>
    <n v="0.2"/>
  </r>
  <r>
    <x v="14"/>
    <s v="JILMIE0152NY"/>
    <s v="JILMI152NY"/>
    <x v="1"/>
    <s v="JILMIE0152"/>
    <s v="12-FW-SP17"/>
    <s v="NY"/>
    <m/>
    <n v="7139"/>
    <n v="45000"/>
    <n v="45000"/>
    <n v="1013"/>
    <s v="2013-03-27"/>
    <n v="1000"/>
    <n v="45000000"/>
    <s v="2013-03-29"/>
    <n v="980"/>
    <n v="2"/>
    <n v="44100000"/>
    <s v="2013-03-30"/>
    <n v="789"/>
    <n v="35392500"/>
    <n v="78.900000000000006"/>
    <n v="78.7"/>
    <n v="80.5"/>
    <n v="80.3"/>
    <n v="18"/>
    <n v="191"/>
    <n v="1"/>
    <n v="1"/>
    <n v="45000"/>
    <n v="0.1"/>
  </r>
  <r>
    <x v="14"/>
    <s v="JILMIE3152NY"/>
    <s v="JILMI152NY"/>
    <x v="2"/>
    <s v="JILMIE3152"/>
    <s v="12-FW-SP115"/>
    <s v="NY"/>
    <m/>
    <n v="6237"/>
    <n v="45000"/>
    <n v="45000"/>
    <n v="700"/>
    <s v="2013-09-14"/>
    <n v="700"/>
    <n v="31500000"/>
    <s v="2013-09-14"/>
    <n v="646"/>
    <m/>
    <n v="29070000"/>
    <s v="2013-09-15"/>
    <n v="285"/>
    <n v="12603060"/>
    <n v="40.700000000000003"/>
    <n v="40"/>
    <n v="44.1"/>
    <n v="43.4"/>
    <n v="54"/>
    <n v="361"/>
    <n v="10"/>
    <n v="10"/>
    <n v="448560"/>
    <n v="1.4"/>
  </r>
  <r>
    <x v="14"/>
    <s v="JILMID3152OR"/>
    <s v="JILMI152OR"/>
    <x v="0"/>
    <s v="JILMID3152"/>
    <s v="12-SS-SP-18"/>
    <s v="OR"/>
    <m/>
    <n v="6360"/>
    <n v="45000"/>
    <n v="45000"/>
    <n v="300"/>
    <s v="2012-08-22"/>
    <n v="300"/>
    <n v="13500000"/>
    <s v="2012-08-27"/>
    <n v="291"/>
    <m/>
    <n v="13095000"/>
    <s v="2012-08-29"/>
    <n v="241"/>
    <n v="10732500"/>
    <n v="80.3"/>
    <n v="79.5"/>
    <n v="82.8"/>
    <n v="82"/>
    <n v="9"/>
    <n v="50"/>
    <m/>
    <m/>
    <m/>
    <m/>
  </r>
  <r>
    <x v="14"/>
    <s v="JILMIE0152OR"/>
    <s v="JILMI152OR"/>
    <x v="1"/>
    <s v="JILMIE0152"/>
    <s v="12-FW-SP10"/>
    <s v="OR"/>
    <m/>
    <n v="7139"/>
    <n v="45000"/>
    <n v="45000"/>
    <n v="498"/>
    <s v="2013-04-25"/>
    <n v="498"/>
    <n v="22410000"/>
    <s v="2013-04-26"/>
    <n v="492"/>
    <m/>
    <n v="22140000"/>
    <s v="2013-04-27"/>
    <n v="349"/>
    <n v="15615000"/>
    <n v="70.099999999999994"/>
    <n v="69.7"/>
    <n v="70.900000000000006"/>
    <n v="70.5"/>
    <n v="6"/>
    <n v="143"/>
    <n v="1"/>
    <n v="1"/>
    <n v="45000"/>
    <n v="0.2"/>
  </r>
  <r>
    <x v="14"/>
    <s v="JILMID3152PK"/>
    <s v="JILMI152PK"/>
    <x v="0"/>
    <s v="JILMID3152"/>
    <s v="12-SS-SP-18"/>
    <s v="PK"/>
    <m/>
    <n v="6360"/>
    <n v="45000"/>
    <n v="45000"/>
    <n v="300"/>
    <s v="2012-08-22"/>
    <n v="300"/>
    <n v="13500000"/>
    <s v="2012-08-27"/>
    <n v="297"/>
    <n v="1"/>
    <n v="13365000"/>
    <s v="2012-08-28"/>
    <n v="278"/>
    <n v="12510000"/>
    <n v="92.7"/>
    <n v="92.7"/>
    <n v="93.6"/>
    <n v="93.6"/>
    <n v="2"/>
    <n v="19"/>
    <m/>
    <m/>
    <m/>
    <m/>
  </r>
  <r>
    <x v="14"/>
    <s v="JILMIE0152PK"/>
    <s v="JILMI152PK"/>
    <x v="1"/>
    <s v="JILMIE0152"/>
    <s v="12-FW-SP10"/>
    <s v="PK"/>
    <m/>
    <n v="7139"/>
    <n v="45000"/>
    <n v="45000"/>
    <n v="1050"/>
    <s v="2013-03-27"/>
    <n v="700"/>
    <n v="31500000"/>
    <s v="2013-03-29"/>
    <n v="693"/>
    <m/>
    <n v="31185000"/>
    <s v="2013-03-30"/>
    <n v="659"/>
    <n v="29610000"/>
    <n v="94.1"/>
    <n v="94"/>
    <n v="95.1"/>
    <n v="94.9"/>
    <n v="7"/>
    <n v="34"/>
    <m/>
    <m/>
    <m/>
    <m/>
  </r>
  <r>
    <x v="14"/>
    <s v="JILMIE3152PK"/>
    <s v="JILMI152PK"/>
    <x v="2"/>
    <s v="JILMIE3152"/>
    <s v="12-FW-SP115"/>
    <s v="PK"/>
    <m/>
    <n v="6237"/>
    <n v="45000"/>
    <n v="45000"/>
    <n v="1000"/>
    <s v="2013-09-07"/>
    <n v="1000"/>
    <n v="45000000"/>
    <s v="2013-09-07"/>
    <n v="742"/>
    <n v="3"/>
    <n v="33390000"/>
    <s v="2013-09-08"/>
    <n v="259"/>
    <n v="11616060"/>
    <n v="25.9"/>
    <n v="25.8"/>
    <n v="34.9"/>
    <n v="34.799999999999997"/>
    <n v="255"/>
    <n v="483"/>
    <n v="10"/>
    <n v="10"/>
    <n v="448560"/>
    <n v="1"/>
  </r>
  <r>
    <x v="14"/>
    <s v="JILMID3152YE"/>
    <s v="JILMI152YE"/>
    <x v="0"/>
    <s v="JILMID3152"/>
    <s v="11-FW-SP24"/>
    <s v="YE"/>
    <m/>
    <n v="6360"/>
    <n v="45000"/>
    <n v="45000"/>
    <n v="300"/>
    <s v="2012-08-22"/>
    <n v="300"/>
    <n v="13500000"/>
    <s v="2012-08-27"/>
    <n v="280"/>
    <m/>
    <n v="12600000"/>
    <s v="2012-08-29"/>
    <n v="197"/>
    <n v="8865000"/>
    <n v="65.7"/>
    <n v="65.7"/>
    <n v="70.400000000000006"/>
    <n v="70.400000000000006"/>
    <n v="20"/>
    <n v="83"/>
    <m/>
    <m/>
    <m/>
    <m/>
  </r>
  <r>
    <x v="14"/>
    <s v="JILMIE0201BK"/>
    <s v="JILMI201BK"/>
    <x v="1"/>
    <s v="JILMIE0201"/>
    <s v="12-FW-SP44"/>
    <s v="BK"/>
    <m/>
    <n v="4513"/>
    <n v="43000"/>
    <n v="43000"/>
    <n v="1200"/>
    <s v="2013-03-25"/>
    <n v="1200"/>
    <n v="51600000"/>
    <s v="2013-03-27"/>
    <n v="1182"/>
    <n v="5"/>
    <n v="50826000"/>
    <s v="2013-03-28"/>
    <n v="792"/>
    <n v="33991500"/>
    <n v="66"/>
    <n v="65.900000000000006"/>
    <n v="67"/>
    <n v="66.900000000000006"/>
    <n v="13"/>
    <n v="390"/>
    <n v="2"/>
    <n v="2"/>
    <n v="86000"/>
    <n v="0.2"/>
  </r>
  <r>
    <x v="14"/>
    <s v="JILMIE0201NY"/>
    <s v="JILMI201NY"/>
    <x v="1"/>
    <s v="JILMIE0201"/>
    <s v="12-FW-SP44"/>
    <s v="NY"/>
    <m/>
    <n v="4513"/>
    <n v="43000"/>
    <n v="43000"/>
    <n v="1200"/>
    <s v="2013-03-25"/>
    <n v="1199"/>
    <n v="51557000"/>
    <s v="2013-03-27"/>
    <n v="1178"/>
    <n v="-1"/>
    <n v="50654000"/>
    <s v="2013-03-28"/>
    <n v="844"/>
    <n v="36206050"/>
    <n v="70.400000000000006"/>
    <n v="70.2"/>
    <n v="71.599999999999994"/>
    <n v="71.5"/>
    <n v="22"/>
    <n v="334"/>
    <n v="1"/>
    <n v="1"/>
    <n v="43000"/>
    <n v="0.1"/>
  </r>
  <r>
    <x v="14"/>
    <s v="JILMIE0202BL"/>
    <s v="JILMI202BL"/>
    <x v="1"/>
    <s v="JILMIE0202"/>
    <s v="12-FW-SP09"/>
    <s v="BL"/>
    <m/>
    <n v="9932"/>
    <n v="45000"/>
    <n v="45000"/>
    <n v="1600"/>
    <s v="2013-04-04"/>
    <n v="800"/>
    <n v="36000000"/>
    <s v="2013-04-04"/>
    <n v="744"/>
    <n v="3"/>
    <n v="33480000"/>
    <s v="2013-04-05"/>
    <n v="403"/>
    <n v="18022500"/>
    <n v="50.4"/>
    <n v="50.1"/>
    <n v="54.2"/>
    <n v="53.8"/>
    <n v="53"/>
    <n v="341"/>
    <m/>
    <m/>
    <m/>
    <m/>
  </r>
  <r>
    <x v="14"/>
    <s v="JILMIE0202NY"/>
    <s v="JILMI202NY"/>
    <x v="1"/>
    <s v="JILMIE0202"/>
    <s v="12-FW-SP09"/>
    <s v="NY"/>
    <m/>
    <n v="9932"/>
    <n v="45000"/>
    <n v="45000"/>
    <n v="800"/>
    <s v="2013-03-13"/>
    <n v="800"/>
    <n v="36000000"/>
    <s v="2013-03-13"/>
    <n v="701"/>
    <n v="11"/>
    <n v="31545000"/>
    <s v="2013-03-14"/>
    <n v="316"/>
    <n v="14152500"/>
    <n v="39.5"/>
    <n v="39.299999999999997"/>
    <n v="45.1"/>
    <n v="44.9"/>
    <n v="88"/>
    <n v="385"/>
    <n v="1"/>
    <n v="1"/>
    <n v="45000"/>
    <n v="0.1"/>
  </r>
  <r>
    <x v="14"/>
    <s v="JILMIE0203BK"/>
    <s v="JILMI203BK"/>
    <x v="1"/>
    <s v="JILMIE0203"/>
    <s v="12-FW-SP23"/>
    <s v="BK"/>
    <m/>
    <n v="6398"/>
    <n v="43000"/>
    <n v="43000"/>
    <n v="600"/>
    <s v="2013-03-13"/>
    <n v="600"/>
    <n v="25800000"/>
    <s v="2013-03-13"/>
    <n v="551"/>
    <n v="6"/>
    <n v="23693000"/>
    <s v="2013-03-15"/>
    <n v="320"/>
    <n v="13695500"/>
    <n v="53.3"/>
    <n v="53.1"/>
    <n v="58.1"/>
    <n v="57.8"/>
    <n v="43"/>
    <n v="231"/>
    <n v="1"/>
    <n v="1"/>
    <n v="43000"/>
    <n v="0.2"/>
  </r>
  <r>
    <x v="14"/>
    <s v="JILMIE0203RE"/>
    <s v="JILMI203RE"/>
    <x v="1"/>
    <s v="JILMIE0203"/>
    <s v="12-FW-SP23"/>
    <s v="RE"/>
    <m/>
    <n v="6398"/>
    <n v="43000"/>
    <n v="43000"/>
    <n v="600"/>
    <s v="2013-03-13"/>
    <n v="600"/>
    <n v="25800000"/>
    <s v="2013-03-13"/>
    <n v="526"/>
    <n v="2"/>
    <n v="22618000"/>
    <s v="2013-03-14"/>
    <n v="164"/>
    <n v="7009000"/>
    <n v="27.3"/>
    <n v="27.2"/>
    <n v="31.2"/>
    <n v="31"/>
    <n v="72"/>
    <n v="362"/>
    <m/>
    <m/>
    <m/>
    <m/>
  </r>
  <r>
    <x v="14"/>
    <s v="JILMIE0204YE"/>
    <s v="JILMI204YE"/>
    <x v="1"/>
    <s v="JILMIE0204"/>
    <s v="12-FW-SP18"/>
    <s v="YE"/>
    <m/>
    <n v="6805"/>
    <n v="45000"/>
    <n v="45000"/>
    <n v="600"/>
    <s v="2013-02-14"/>
    <n v="600"/>
    <n v="27000000"/>
    <s v="2013-02-14"/>
    <n v="564"/>
    <n v="-2"/>
    <n v="25380000"/>
    <s v="2013-02-15"/>
    <n v="316"/>
    <n v="14152500"/>
    <n v="52.7"/>
    <n v="52.4"/>
    <n v="56"/>
    <n v="55.8"/>
    <n v="38"/>
    <n v="248"/>
    <m/>
    <m/>
    <m/>
    <m/>
  </r>
  <r>
    <x v="14"/>
    <s v="JILMIE0205BW"/>
    <s v="JILMI205BW"/>
    <x v="1"/>
    <s v="JILMIE0205"/>
    <s v="12-FW-SP18"/>
    <s v="BW"/>
    <m/>
    <n v="6833"/>
    <n v="45000"/>
    <n v="45000"/>
    <n v="800"/>
    <s v="2013-03-13"/>
    <n v="800"/>
    <n v="36000000"/>
    <s v="2013-03-13"/>
    <n v="774"/>
    <m/>
    <n v="34830000"/>
    <s v="2013-03-14"/>
    <n v="570"/>
    <n v="25582500"/>
    <n v="71.3"/>
    <n v="71.099999999999994"/>
    <n v="73.599999999999994"/>
    <n v="73.400000000000006"/>
    <n v="26"/>
    <n v="204"/>
    <n v="1"/>
    <n v="1"/>
    <n v="45000"/>
    <n v="0.1"/>
  </r>
  <r>
    <x v="14"/>
    <s v="JILMIE0206BK"/>
    <s v="JILMI206BK"/>
    <x v="1"/>
    <s v="JILMIE0206"/>
    <s v="11-SS-SP29"/>
    <s v="BK"/>
    <m/>
    <n v="6395"/>
    <n v="43000"/>
    <n v="43000"/>
    <n v="1600"/>
    <s v="2013-03-13"/>
    <n v="798"/>
    <n v="34314000"/>
    <s v="2013-03-13"/>
    <n v="782"/>
    <m/>
    <n v="33626000"/>
    <s v="2013-03-14"/>
    <n v="632"/>
    <n v="27090000"/>
    <n v="79.2"/>
    <n v="78.900000000000006"/>
    <n v="80.8"/>
    <n v="80.599999999999994"/>
    <n v="16"/>
    <n v="150"/>
    <n v="-2"/>
    <n v="-2"/>
    <n v="-86000"/>
    <n v="-0.3"/>
  </r>
  <r>
    <x v="14"/>
    <s v="JILMIE0206KH"/>
    <s v="JILMI206KH"/>
    <x v="1"/>
    <s v="JILMIE0206"/>
    <s v="11-SS-SP29"/>
    <s v="KH"/>
    <m/>
    <n v="6395"/>
    <n v="43000"/>
    <n v="43000"/>
    <n v="800"/>
    <s v="2013-03-13"/>
    <n v="800"/>
    <n v="34400000"/>
    <s v="2013-03-13"/>
    <n v="779"/>
    <n v="-1"/>
    <n v="33497000"/>
    <s v="2013-03-14"/>
    <n v="325"/>
    <n v="13975000"/>
    <n v="40.6"/>
    <n v="40.6"/>
    <n v="41.7"/>
    <n v="41.7"/>
    <n v="22"/>
    <n v="454"/>
    <m/>
    <m/>
    <m/>
    <m/>
  </r>
  <r>
    <x v="14"/>
    <s v="JILMIE0207BK"/>
    <s v="JILMI207BK"/>
    <x v="1"/>
    <s v="JILMIE0207"/>
    <s v="12-FW-SP115"/>
    <s v="BK"/>
    <m/>
    <n v="5332"/>
    <n v="45000"/>
    <n v="45000"/>
    <n v="800"/>
    <s v="2013-04-04"/>
    <n v="800"/>
    <n v="36000000"/>
    <s v="2013-04-04"/>
    <n v="794"/>
    <m/>
    <n v="35730000"/>
    <s v="2013-04-05"/>
    <n v="784"/>
    <n v="35212500"/>
    <n v="98"/>
    <n v="97.8"/>
    <n v="98.7"/>
    <n v="98.6"/>
    <n v="6"/>
    <n v="10"/>
    <n v="-1"/>
    <n v="-1"/>
    <n v="-45000"/>
    <n v="-0.1"/>
  </r>
  <r>
    <x v="14"/>
    <s v="JILMIE0207KH"/>
    <s v="JILMI207KH"/>
    <x v="1"/>
    <s v="JILMIE0207"/>
    <s v="12-FW-SP115"/>
    <s v="KH"/>
    <m/>
    <n v="5332"/>
    <n v="45000"/>
    <n v="45000"/>
    <n v="800"/>
    <s v="2013-04-04"/>
    <n v="800"/>
    <n v="36000000"/>
    <s v="2013-04-04"/>
    <n v="760"/>
    <n v="6"/>
    <n v="34200000"/>
    <s v="2013-04-05"/>
    <n v="466"/>
    <n v="20880000"/>
    <n v="58.3"/>
    <n v="58"/>
    <n v="61.3"/>
    <n v="61.1"/>
    <n v="34"/>
    <n v="294"/>
    <m/>
    <m/>
    <m/>
    <m/>
  </r>
  <r>
    <x v="14"/>
    <s v="JILMIE0208BK"/>
    <s v="JILMI208BK"/>
    <x v="1"/>
    <s v="JILMIE0208"/>
    <s v="12-FW-SP115"/>
    <s v="BK"/>
    <m/>
    <n v="6365"/>
    <n v="45000"/>
    <n v="45000"/>
    <n v="2597"/>
    <s v="2013-02-14"/>
    <n v="2596"/>
    <n v="116820000"/>
    <s v="2013-02-14"/>
    <n v="2591"/>
    <n v="-2"/>
    <n v="116595000"/>
    <s v="2013-02-15"/>
    <n v="2050"/>
    <n v="91937250"/>
    <n v="79"/>
    <n v="78.7"/>
    <n v="79.099999999999994"/>
    <n v="78.900000000000006"/>
    <n v="7"/>
    <n v="541"/>
    <n v="34"/>
    <n v="34"/>
    <n v="1530000"/>
    <n v="1.3"/>
  </r>
  <r>
    <x v="14"/>
    <s v="JILMIE0208GY"/>
    <s v="JILMI208GY"/>
    <x v="1"/>
    <s v="JILMIE0208"/>
    <s v="12-FW-SP115"/>
    <s v="GY"/>
    <m/>
    <n v="6365"/>
    <n v="45000"/>
    <n v="45000"/>
    <n v="600"/>
    <s v="2013-02-14"/>
    <n v="600"/>
    <n v="27000000"/>
    <s v="2013-02-14"/>
    <n v="591"/>
    <n v="-3"/>
    <n v="26595000"/>
    <s v="2013-02-15"/>
    <n v="551"/>
    <n v="24759000"/>
    <n v="91.8"/>
    <n v="91.7"/>
    <n v="93.2"/>
    <n v="93.1"/>
    <n v="12"/>
    <n v="40"/>
    <m/>
    <m/>
    <m/>
    <m/>
  </r>
  <r>
    <x v="14"/>
    <s v="JILMIE0213KH"/>
    <s v="JILMI213KH"/>
    <x v="1"/>
    <s v="JILMIE0213"/>
    <s v="12-FW-SP115"/>
    <s v="KH"/>
    <m/>
    <n v="6716"/>
    <n v="45000"/>
    <n v="45000"/>
    <n v="600"/>
    <s v="2013-03-13"/>
    <n v="600"/>
    <n v="27000000"/>
    <s v="2013-03-13"/>
    <n v="587"/>
    <m/>
    <n v="26415000"/>
    <s v="2013-03-14"/>
    <n v="458"/>
    <n v="20565000"/>
    <n v="76.3"/>
    <n v="76.2"/>
    <n v="78"/>
    <n v="77.900000000000006"/>
    <n v="13"/>
    <n v="129"/>
    <n v="1"/>
    <n v="1"/>
    <n v="45000"/>
    <n v="0.2"/>
  </r>
  <r>
    <x v="14"/>
    <s v="JILMIE0214NY"/>
    <s v="JILMI214NY"/>
    <x v="1"/>
    <s v="JILMIE0214"/>
    <s v="12-FW-SP115"/>
    <s v="NY"/>
    <m/>
    <n v="10200"/>
    <n v="45000"/>
    <n v="45000"/>
    <n v="1600"/>
    <s v="2013-01-23"/>
    <n v="783"/>
    <n v="35235000"/>
    <s v="2013-01-24"/>
    <n v="733"/>
    <n v="-1"/>
    <n v="32985000"/>
    <s v="2013-01-26"/>
    <n v="404"/>
    <n v="18085500"/>
    <n v="51.6"/>
    <n v="51.3"/>
    <n v="55.1"/>
    <n v="54.8"/>
    <n v="51"/>
    <n v="329"/>
    <m/>
    <m/>
    <m/>
    <m/>
  </r>
  <r>
    <x v="14"/>
    <s v="JILMIE0214OR"/>
    <s v="JILMI214OR"/>
    <x v="1"/>
    <s v="JILMIE0214"/>
    <s v="12-FW-SP115"/>
    <s v="OR"/>
    <m/>
    <n v="10200"/>
    <n v="45000"/>
    <n v="45000"/>
    <n v="1200"/>
    <s v="2013-01-23"/>
    <n v="581"/>
    <n v="26145000"/>
    <s v="2013-01-24"/>
    <n v="511"/>
    <m/>
    <n v="22995000"/>
    <s v="2013-01-31"/>
    <n v="154"/>
    <n v="6907500"/>
    <n v="26.5"/>
    <n v="26.4"/>
    <n v="30.1"/>
    <n v="30"/>
    <n v="70"/>
    <n v="357"/>
    <m/>
    <m/>
    <m/>
    <m/>
  </r>
  <r>
    <x v="14"/>
    <s v="JILMIE0215NY"/>
    <s v="JILMI215NY"/>
    <x v="1"/>
    <s v="JILMIE0215"/>
    <s v="12-SS-SP-19"/>
    <s v="NY"/>
    <m/>
    <n v="6568"/>
    <n v="43000"/>
    <n v="43000"/>
    <n v="700"/>
    <s v="2013-03-13"/>
    <n v="695"/>
    <n v="29885000"/>
    <s v="2013-03-13"/>
    <n v="691"/>
    <n v="3"/>
    <n v="29713000"/>
    <s v="2013-03-14"/>
    <n v="687"/>
    <n v="29407700"/>
    <n v="98.8"/>
    <n v="98.4"/>
    <n v="99.4"/>
    <n v="99"/>
    <n v="1"/>
    <n v="4"/>
    <m/>
    <m/>
    <m/>
    <m/>
  </r>
  <r>
    <x v="14"/>
    <s v="JILMIE3215NY"/>
    <s v="JILMI215NY"/>
    <x v="2"/>
    <s v="JILMIE3215"/>
    <s v="12-FW-SP115"/>
    <s v="NY"/>
    <m/>
    <n v="3805"/>
    <n v="43000"/>
    <n v="43000"/>
    <n v="1700"/>
    <s v="2013-08-14"/>
    <n v="1700"/>
    <n v="73100000"/>
    <s v="2013-08-14"/>
    <n v="835"/>
    <n v="1"/>
    <n v="35905000"/>
    <s v="2013-08-15"/>
    <n v="379"/>
    <n v="16185200"/>
    <n v="22.3"/>
    <n v="22.1"/>
    <n v="45.4"/>
    <n v="45.1"/>
    <n v="864"/>
    <n v="456"/>
    <n v="4"/>
    <n v="4"/>
    <n v="172000"/>
    <n v="0.2"/>
  </r>
  <r>
    <x v="14"/>
    <s v="JILMIE0216NY"/>
    <s v="JILMI216NY"/>
    <x v="1"/>
    <s v="JILMIE0216"/>
    <s v="12-SS-SP-19"/>
    <s v="NY"/>
    <m/>
    <n v="5222"/>
    <n v="43000"/>
    <n v="43000"/>
    <n v="1200"/>
    <s v="2013-03-13"/>
    <n v="1198"/>
    <n v="51514000"/>
    <s v="2013-03-13"/>
    <n v="1196"/>
    <n v="-1"/>
    <n v="51428000"/>
    <s v="2013-03-14"/>
    <n v="1193"/>
    <n v="51187200"/>
    <n v="99.6"/>
    <n v="99.4"/>
    <n v="99.7"/>
    <n v="99.5"/>
    <n v="3"/>
    <n v="3"/>
    <m/>
    <m/>
    <m/>
    <m/>
  </r>
  <r>
    <x v="14"/>
    <s v="JILMIE3216NY"/>
    <s v="JILMI216NY"/>
    <x v="2"/>
    <s v="JILMIE3216"/>
    <s v="13SS JILL BY-SP04"/>
    <s v="NY"/>
    <m/>
    <n v="4968"/>
    <n v="43000"/>
    <n v="43000"/>
    <n v="1500"/>
    <s v="2013-09-07"/>
    <n v="1500"/>
    <n v="64500000"/>
    <s v="2013-09-07"/>
    <n v="935"/>
    <n v="1"/>
    <n v="40205000"/>
    <s v="2013-09-08"/>
    <n v="310"/>
    <n v="13287000"/>
    <n v="20.7"/>
    <n v="20.6"/>
    <n v="33.200000000000003"/>
    <n v="33"/>
    <n v="564"/>
    <n v="625"/>
    <n v="10"/>
    <n v="10"/>
    <n v="430000"/>
    <n v="0.7"/>
  </r>
  <r>
    <x v="14"/>
    <s v="JILMIE0217YE"/>
    <s v="JILMI217YE"/>
    <x v="1"/>
    <s v="JILMIE0217"/>
    <s v="12-SS-SP-18"/>
    <s v="YE"/>
    <m/>
    <n v="4910"/>
    <n v="43000"/>
    <n v="43000"/>
    <n v="500"/>
    <s v="2013-05-01"/>
    <n v="500"/>
    <n v="21500000"/>
    <s v="2013-05-01"/>
    <n v="488"/>
    <n v="2"/>
    <n v="20984000"/>
    <s v="2013-05-02"/>
    <n v="422"/>
    <n v="18146000"/>
    <n v="84.4"/>
    <n v="84.4"/>
    <n v="86.5"/>
    <n v="86.5"/>
    <n v="10"/>
    <n v="66"/>
    <m/>
    <m/>
    <m/>
    <m/>
  </r>
  <r>
    <x v="14"/>
    <s v="JILMIE0218BW"/>
    <s v="JILMI218BW"/>
    <x v="1"/>
    <s v="JILMIE0218"/>
    <s v="12-SS-SP-18"/>
    <s v="BW"/>
    <m/>
    <n v="5662"/>
    <n v="43000"/>
    <n v="43000"/>
    <n v="700"/>
    <s v="2013-03-13"/>
    <n v="700"/>
    <n v="30100000"/>
    <s v="2013-03-13"/>
    <n v="698"/>
    <n v="1"/>
    <n v="30014000"/>
    <s v="2013-03-14"/>
    <n v="694"/>
    <n v="29799000"/>
    <n v="99.1"/>
    <n v="99"/>
    <n v="99.4"/>
    <n v="99.3"/>
    <n v="1"/>
    <n v="4"/>
    <m/>
    <m/>
    <m/>
    <m/>
  </r>
  <r>
    <x v="14"/>
    <s v="JILMIE3218BW"/>
    <s v="JILMI218BW"/>
    <x v="2"/>
    <s v="JILMIE3218"/>
    <s v="13SS JILL BY-SP04"/>
    <s v="BW"/>
    <m/>
    <n v="3805"/>
    <n v="43000"/>
    <n v="43000"/>
    <n v="2700"/>
    <s v="2013-08-14"/>
    <n v="2700"/>
    <n v="116100000"/>
    <s v="2013-08-14"/>
    <n v="1363"/>
    <n v="1"/>
    <n v="58609000"/>
    <s v="2013-08-15"/>
    <n v="957"/>
    <n v="41103000"/>
    <n v="35.4"/>
    <n v="35.4"/>
    <n v="70.2"/>
    <n v="70.099999999999994"/>
    <n v="1336"/>
    <n v="406"/>
    <n v="18"/>
    <n v="18"/>
    <n v="774000"/>
    <n v="0.7"/>
  </r>
  <r>
    <x v="14"/>
    <s v="JILMIE0219IV"/>
    <s v="JILMI219IV"/>
    <x v="1"/>
    <s v="JILMIE0219"/>
    <s v="11-FW-SP-52"/>
    <s v="IV"/>
    <m/>
    <n v="6338"/>
    <n v="45000"/>
    <n v="45000"/>
    <n v="500"/>
    <s v="2013-03-13"/>
    <n v="495"/>
    <n v="22275000"/>
    <s v="2013-03-13"/>
    <n v="494"/>
    <m/>
    <n v="22230000"/>
    <s v="2013-03-14"/>
    <n v="490"/>
    <n v="21897000"/>
    <n v="99"/>
    <n v="98.3"/>
    <n v="99.2"/>
    <n v="98.5"/>
    <n v="1"/>
    <n v="4"/>
    <m/>
    <m/>
    <m/>
    <m/>
  </r>
  <r>
    <x v="14"/>
    <s v="JILMIE3219IV"/>
    <s v="JILMI219IV"/>
    <x v="2"/>
    <s v="JILMIE3219"/>
    <s v="13SS JILL BY-SP02"/>
    <s v="IV"/>
    <m/>
    <n v="6375"/>
    <n v="45000"/>
    <n v="45000"/>
    <n v="500"/>
    <s v="2013-08-23"/>
    <n v="483"/>
    <n v="21735000"/>
    <s v="2013-08-27"/>
    <n v="451"/>
    <m/>
    <n v="20295000"/>
    <s v="2013-08-28"/>
    <n v="112"/>
    <n v="5040000"/>
    <n v="23.2"/>
    <n v="23.2"/>
    <n v="24.8"/>
    <n v="24.8"/>
    <n v="32"/>
    <n v="339"/>
    <n v="2"/>
    <n v="2"/>
    <n v="90000"/>
    <n v="0.4"/>
  </r>
  <r>
    <x v="14"/>
    <s v="JILMIE0220YE"/>
    <s v="JILMI220YE"/>
    <x v="1"/>
    <s v="JILMIE0220"/>
    <s v="11-FW-SP-52"/>
    <s v="YE"/>
    <m/>
    <n v="3457"/>
    <n v="45000"/>
    <n v="45000"/>
    <n v="500"/>
    <s v="2013-04-04"/>
    <n v="500"/>
    <n v="22500000"/>
    <s v="2013-04-04"/>
    <n v="499"/>
    <m/>
    <n v="22455000"/>
    <s v="2013-04-05"/>
    <n v="488"/>
    <n v="21735000"/>
    <n v="97.6"/>
    <n v="96.6"/>
    <n v="97.8"/>
    <n v="96.8"/>
    <n v="1"/>
    <n v="11"/>
    <m/>
    <m/>
    <m/>
    <m/>
  </r>
  <r>
    <x v="14"/>
    <s v="JILMIE0243BK"/>
    <s v="JILMI243BK"/>
    <x v="1"/>
    <s v="JILMIE0243"/>
    <s v="11-FW-SP48"/>
    <s v="BK"/>
    <m/>
    <n v="9904"/>
    <n v="43000"/>
    <n v="43000"/>
    <n v="703"/>
    <s v="2013-04-04"/>
    <n v="703"/>
    <n v="30229000"/>
    <s v="2013-04-04"/>
    <n v="694"/>
    <n v="-1"/>
    <n v="29842000"/>
    <s v="2013-04-05"/>
    <n v="388"/>
    <n v="16641000"/>
    <n v="55.2"/>
    <n v="55"/>
    <n v="55.9"/>
    <n v="55.8"/>
    <n v="10"/>
    <n v="306"/>
    <m/>
    <m/>
    <m/>
    <m/>
  </r>
  <r>
    <x v="14"/>
    <s v="JILMIE0243GR"/>
    <s v="JILMI243GR"/>
    <x v="1"/>
    <s v="JILMIE0243"/>
    <s v="11-FW-SP41"/>
    <s v="GR"/>
    <m/>
    <n v="9904"/>
    <n v="43000"/>
    <n v="43000"/>
    <n v="998"/>
    <s v="2013-04-04"/>
    <n v="497"/>
    <n v="21371000"/>
    <s v="2013-04-04"/>
    <n v="431"/>
    <n v="-3"/>
    <n v="18533000"/>
    <s v="2013-04-07"/>
    <n v="48"/>
    <n v="2064000"/>
    <n v="9.6999999999999993"/>
    <n v="9.6999999999999993"/>
    <n v="11.1"/>
    <n v="11.1"/>
    <n v="69"/>
    <n v="383"/>
    <n v="-1"/>
    <n v="-1"/>
    <n v="-43000"/>
    <n v="-0.2"/>
  </r>
  <r>
    <x v="14"/>
    <s v="JILMIE0243GY"/>
    <s v="JILMI243GY"/>
    <x v="1"/>
    <s v="JILMIE0243"/>
    <s v="11-FW-SP41"/>
    <s v="GY"/>
    <m/>
    <n v="9904"/>
    <n v="43000"/>
    <n v="43000"/>
    <n v="535"/>
    <s v="2013-03-27"/>
    <n v="703"/>
    <n v="30229000"/>
    <s v="2013-03-29"/>
    <n v="585"/>
    <n v="1"/>
    <n v="25155000"/>
    <s v="2013-03-30"/>
    <n v="109"/>
    <n v="4665500"/>
    <n v="15.5"/>
    <n v="15.4"/>
    <n v="18.600000000000001"/>
    <n v="18.5"/>
    <n v="117"/>
    <n v="476"/>
    <n v="2"/>
    <n v="2"/>
    <n v="86000"/>
    <n v="0.3"/>
  </r>
  <r>
    <x v="14"/>
    <s v="JILMIE0243NY"/>
    <s v="JILMI243NY"/>
    <x v="1"/>
    <s v="JILMIE0243"/>
    <s v="11-FW-SP41"/>
    <s v="NY"/>
    <m/>
    <n v="9904"/>
    <n v="43000"/>
    <n v="43000"/>
    <n v="684"/>
    <s v="2013-04-04"/>
    <n v="484"/>
    <n v="20812000"/>
    <s v="2013-04-04"/>
    <n v="444"/>
    <m/>
    <n v="19092000"/>
    <s v="2013-04-06"/>
    <n v="150"/>
    <n v="6450000"/>
    <n v="31"/>
    <n v="31"/>
    <n v="33.799999999999997"/>
    <n v="33.799999999999997"/>
    <n v="40"/>
    <n v="294"/>
    <n v="2"/>
    <n v="2"/>
    <n v="86000"/>
    <n v="0.4"/>
  </r>
  <r>
    <x v="14"/>
    <s v="JILMIE0243PK"/>
    <s v="JILMI243PK"/>
    <x v="1"/>
    <s v="JILMIE0243"/>
    <s v="11-FW-SP41-2"/>
    <s v="PK"/>
    <m/>
    <n v="9904"/>
    <n v="43000"/>
    <n v="43000"/>
    <n v="579"/>
    <s v="2013-04-04"/>
    <n v="494"/>
    <n v="21242000"/>
    <s v="2013-04-04"/>
    <n v="439"/>
    <m/>
    <n v="18877000"/>
    <s v="2013-04-08"/>
    <n v="62"/>
    <n v="2644500"/>
    <n v="12.6"/>
    <n v="12.4"/>
    <n v="14.1"/>
    <n v="14"/>
    <n v="55"/>
    <n v="377"/>
    <m/>
    <m/>
    <m/>
    <m/>
  </r>
  <r>
    <x v="14"/>
    <s v="JILMIE2244BG"/>
    <s v="JILMI244BG"/>
    <x v="4"/>
    <s v="JILMIE2244"/>
    <s v="13FW JILL BY_SP14_BK"/>
    <s v="BG"/>
    <m/>
    <n v="5820"/>
    <n v="45000"/>
    <n v="45000"/>
    <n v="500"/>
    <s v="2013-05-22"/>
    <n v="344"/>
    <n v="15480000"/>
    <s v="2013-05-22"/>
    <n v="341"/>
    <m/>
    <n v="15345000"/>
    <s v="2013-05-23"/>
    <n v="340"/>
    <n v="15277500"/>
    <n v="98.8"/>
    <n v="98.7"/>
    <n v="99.7"/>
    <n v="99.6"/>
    <n v="3"/>
    <n v="1"/>
    <m/>
    <m/>
    <m/>
    <m/>
  </r>
  <r>
    <x v="14"/>
    <s v="JILMIE0245YE"/>
    <s v="JILMI245YE"/>
    <x v="1"/>
    <s v="JILMIE0245"/>
    <s v="13FW JILL BY_SP14_BK"/>
    <s v="YE"/>
    <m/>
    <n v="5942"/>
    <n v="45000"/>
    <n v="45000"/>
    <n v="500"/>
    <s v="2013-05-22"/>
    <n v="500"/>
    <n v="22500000"/>
    <s v="2013-05-22"/>
    <n v="496"/>
    <m/>
    <n v="22320000"/>
    <s v="2013-05-23"/>
    <n v="481"/>
    <n v="21510000"/>
    <n v="96.2"/>
    <n v="95.6"/>
    <n v="97"/>
    <n v="96.4"/>
    <n v="4"/>
    <n v="15"/>
    <m/>
    <m/>
    <m/>
    <m/>
  </r>
  <r>
    <x v="14"/>
    <s v="JILMIE3301BK"/>
    <s v="JILMI301BK"/>
    <x v="2"/>
    <s v="JILMIE3301"/>
    <s v="13SS JILL BY-SP02"/>
    <s v="BK"/>
    <m/>
    <n v="3867"/>
    <n v="49000"/>
    <n v="49000"/>
    <n v="1527"/>
    <s v="2013-09-11"/>
    <n v="1473"/>
    <n v="72177000"/>
    <s v="2013-09-14"/>
    <n v="942"/>
    <m/>
    <n v="46158000"/>
    <s v="2013-09-06"/>
    <n v="576"/>
    <n v="28199500"/>
    <n v="39.1"/>
    <n v="39.1"/>
    <n v="61.1"/>
    <n v="61.1"/>
    <n v="531"/>
    <n v="366"/>
    <n v="48"/>
    <n v="48"/>
    <n v="2352000"/>
    <n v="3.3"/>
  </r>
  <r>
    <x v="14"/>
    <s v="JILMIE5303GR"/>
    <s v="JILMI303GR"/>
    <x v="3"/>
    <s v="JILMIE5303"/>
    <s v="HATSON SP-07"/>
    <s v="GR"/>
    <m/>
    <n v="6201"/>
    <n v="49000"/>
    <n v="49000"/>
    <n v="500"/>
    <s v="2013-09-14"/>
    <n v="500"/>
    <n v="24500000"/>
    <s v="2013-09-14"/>
    <n v="498"/>
    <m/>
    <n v="24402000"/>
    <s v="2013-09-15"/>
    <n v="353"/>
    <n v="17218600"/>
    <n v="70.599999999999994"/>
    <n v="70.3"/>
    <n v="70.900000000000006"/>
    <n v="70.599999999999994"/>
    <n v="2"/>
    <n v="145"/>
    <n v="14"/>
    <n v="14"/>
    <n v="686000"/>
    <n v="2.8"/>
  </r>
  <r>
    <x v="14"/>
    <s v="JILMIE5303GY"/>
    <s v="JILMI303GY"/>
    <x v="3"/>
    <s v="JILMIE5303"/>
    <s v="HATSON SP-02"/>
    <s v="GY"/>
    <m/>
    <n v="6201"/>
    <n v="49000"/>
    <n v="49000"/>
    <n v="500"/>
    <s v="2013-09-14"/>
    <n v="499"/>
    <n v="24451000"/>
    <s v="2013-09-14"/>
    <n v="499"/>
    <m/>
    <n v="24451000"/>
    <s v="2013-09-15"/>
    <n v="430"/>
    <n v="21045500"/>
    <n v="86.2"/>
    <n v="86.1"/>
    <n v="86.2"/>
    <n v="86.1"/>
    <m/>
    <n v="69"/>
    <n v="7"/>
    <n v="7"/>
    <n v="343000"/>
    <n v="1.4"/>
  </r>
  <r>
    <x v="14"/>
    <s v="JILMIE3311BK"/>
    <s v="JILMI311BK"/>
    <x v="2"/>
    <s v="JILMIE3311"/>
    <s v="13SS JILL BY-SP01"/>
    <s v="BK"/>
    <m/>
    <n v="5466"/>
    <n v="29000"/>
    <n v="29000"/>
    <n v="5700"/>
    <s v="2013-06-07"/>
    <n v="6037"/>
    <n v="175073000"/>
    <s v="2013-06-10"/>
    <n v="4024"/>
    <n v="34"/>
    <n v="116696000"/>
    <s v="2013-06-11"/>
    <n v="3457"/>
    <n v="100219000"/>
    <n v="57.3"/>
    <n v="57.2"/>
    <n v="85.9"/>
    <n v="85.9"/>
    <n v="1979"/>
    <n v="567"/>
    <n v="48"/>
    <n v="48"/>
    <n v="1392000"/>
    <n v="0.8"/>
  </r>
  <r>
    <x v="14"/>
    <s v="JILMIE3311NY"/>
    <s v="JILMI311NY"/>
    <x v="2"/>
    <s v="JILMIE3311"/>
    <s v="13SS JILL BY-SP01"/>
    <s v="NY"/>
    <m/>
    <n v="5466"/>
    <n v="29000"/>
    <n v="29000"/>
    <n v="9569"/>
    <s v="2013-06-07"/>
    <n v="5868"/>
    <n v="170172000"/>
    <s v="2013-06-10"/>
    <n v="2004"/>
    <n v="2"/>
    <n v="58116000"/>
    <s v="2013-06-11"/>
    <n v="1546"/>
    <n v="44795000"/>
    <n v="26.3"/>
    <n v="26.3"/>
    <n v="77.099999999999994"/>
    <n v="77.099999999999994"/>
    <n v="3862"/>
    <n v="458"/>
    <n v="29"/>
    <n v="29"/>
    <n v="841000"/>
    <n v="0.5"/>
  </r>
  <r>
    <x v="14"/>
    <s v="JILMIE3312BK"/>
    <s v="JILMI312BK"/>
    <x v="2"/>
    <s v="JILMIE3312"/>
    <s v="13SS JILL BY-SP05"/>
    <s v="BK"/>
    <m/>
    <n v="4226"/>
    <n v="29000"/>
    <n v="29000"/>
    <n v="300"/>
    <s v="2013-06-07"/>
    <n v="2998"/>
    <n v="86942000"/>
    <s v="2013-06-10"/>
    <n v="2997"/>
    <n v="-2"/>
    <n v="86913000"/>
    <s v="2013-06-11"/>
    <n v="2525"/>
    <n v="73178600"/>
    <n v="84.2"/>
    <n v="84.2"/>
    <n v="84.3"/>
    <n v="84.2"/>
    <n v="3"/>
    <n v="472"/>
    <n v="42"/>
    <n v="42"/>
    <n v="1218000"/>
    <n v="1.4"/>
  </r>
  <r>
    <x v="14"/>
    <s v="JILMIE3312KH"/>
    <s v="JILMI312KH"/>
    <x v="2"/>
    <s v="JILMIE3312"/>
    <s v="13SS JILL BY-SP03"/>
    <s v="KH"/>
    <m/>
    <n v="4226"/>
    <n v="29000"/>
    <n v="29000"/>
    <n v="300"/>
    <s v="2013-06-07"/>
    <n v="1999"/>
    <n v="57971000"/>
    <s v="2013-06-10"/>
    <n v="1725"/>
    <n v="-1"/>
    <n v="50025000"/>
    <s v="2013-06-11"/>
    <n v="995"/>
    <n v="28797000"/>
    <n v="49.8"/>
    <n v="49.7"/>
    <n v="57.7"/>
    <n v="57.6"/>
    <n v="275"/>
    <n v="730"/>
    <n v="13"/>
    <n v="13"/>
    <n v="377000"/>
    <n v="0.7"/>
  </r>
  <r>
    <x v="14"/>
    <s v="JILMIE3313BK"/>
    <s v="JILMI313BK"/>
    <x v="2"/>
    <s v="JILMIE3313"/>
    <s v="13SS-JILLBY-SP25"/>
    <s v="BK"/>
    <m/>
    <n v="6673"/>
    <n v="29000"/>
    <n v="29000"/>
    <n v="6523"/>
    <s v="2013-06-19"/>
    <n v="6520"/>
    <n v="189080000"/>
    <s v="2013-06-20"/>
    <n v="6517"/>
    <n v="2"/>
    <n v="188993000"/>
    <s v="2013-06-21"/>
    <n v="6023"/>
    <n v="174548100"/>
    <n v="92.4"/>
    <n v="92.3"/>
    <n v="92.4"/>
    <n v="92.4"/>
    <n v="1"/>
    <n v="494"/>
    <n v="39"/>
    <n v="39"/>
    <n v="1131000"/>
    <n v="0.6"/>
  </r>
  <r>
    <x v="14"/>
    <s v="JILMIF0313BK"/>
    <s v="JILMI313BK"/>
    <x v="5"/>
    <s v="JILMIF0313"/>
    <s v="13SS-SP59BG"/>
    <s v="BK"/>
    <m/>
    <n v="0"/>
    <n v="29000"/>
    <n v="29000"/>
    <n v="4000"/>
    <s v="2013-12-13"/>
    <n v="4008"/>
    <n v="116232000"/>
    <s v="2013-12-16"/>
    <n v="490"/>
    <n v="2"/>
    <n v="14210000"/>
    <s v="2013-12-18"/>
    <n v="191"/>
    <n v="5524500"/>
    <n v="4.8"/>
    <n v="4.8"/>
    <n v="39"/>
    <n v="38.9"/>
    <n v="3516"/>
    <n v="299"/>
    <n v="71"/>
    <n v="71"/>
    <n v="2044500"/>
    <n v="1.8"/>
  </r>
  <r>
    <x v="14"/>
    <s v="JILMIE3313KH"/>
    <s v="JILMI313KH"/>
    <x v="2"/>
    <s v="JILMIE3313"/>
    <s v="13SS-JILLBY-SP25"/>
    <s v="KH"/>
    <m/>
    <n v="6673"/>
    <n v="29000"/>
    <n v="29000"/>
    <n v="3200"/>
    <s v="2013-06-19"/>
    <n v="3206"/>
    <n v="92974000"/>
    <s v="2013-06-25"/>
    <n v="2151"/>
    <n v="-3"/>
    <n v="62379000"/>
    <s v="2013-06-26"/>
    <n v="1195"/>
    <n v="34611500"/>
    <n v="37.299999999999997"/>
    <n v="37.200000000000003"/>
    <n v="55.6"/>
    <n v="55.5"/>
    <n v="1058"/>
    <n v="956"/>
    <n v="14"/>
    <n v="14"/>
    <n v="406000"/>
    <n v="0.4"/>
  </r>
  <r>
    <x v="14"/>
    <s v="JILMIE3314BK"/>
    <s v="JILMI314BK"/>
    <x v="2"/>
    <s v="JILMIE3314"/>
    <s v="13SS-JILL BY-SP33"/>
    <s v="BK"/>
    <m/>
    <n v="5876"/>
    <n v="29000"/>
    <n v="29000"/>
    <n v="4000"/>
    <s v="2013-06-07"/>
    <n v="5996"/>
    <n v="173884000"/>
    <s v="2013-06-10"/>
    <n v="5835"/>
    <n v="-4"/>
    <n v="169215000"/>
    <s v="2013-06-11"/>
    <n v="5272"/>
    <n v="152689000"/>
    <n v="87.9"/>
    <n v="87.8"/>
    <n v="90.4"/>
    <n v="90.2"/>
    <n v="165"/>
    <n v="563"/>
    <n v="142"/>
    <n v="142"/>
    <n v="4118000"/>
    <n v="2.4"/>
  </r>
  <r>
    <x v="14"/>
    <s v="JILMIE3314KH"/>
    <s v="JILMI314KH"/>
    <x v="2"/>
    <s v="JILMIE3314"/>
    <s v="13SS-JILL BY-SP33"/>
    <s v="KH"/>
    <m/>
    <n v="5876"/>
    <n v="29000"/>
    <n v="29000"/>
    <n v="1000"/>
    <s v="2013-06-07"/>
    <n v="2000"/>
    <n v="58000000"/>
    <s v="2013-06-10"/>
    <n v="1782"/>
    <n v="1"/>
    <n v="51678000"/>
    <s v="2013-06-11"/>
    <n v="1090"/>
    <n v="31595600"/>
    <n v="54.5"/>
    <n v="54.5"/>
    <n v="61.2"/>
    <n v="61.1"/>
    <n v="217"/>
    <n v="692"/>
    <n v="11"/>
    <n v="11"/>
    <n v="319000"/>
    <n v="0.6"/>
  </r>
  <r>
    <x v="14"/>
    <s v="JILMIE5317BL"/>
    <s v="JILMI317BL"/>
    <x v="3"/>
    <s v="JILMIE5317"/>
    <s v="HATSON SP-01"/>
    <s v="BL"/>
    <m/>
    <n v="4553"/>
    <n v="45000"/>
    <n v="45000"/>
    <n v="391"/>
    <s v="2013-09-26"/>
    <n v="391"/>
    <n v="17595000"/>
    <s v="2013-09-26"/>
    <n v="391"/>
    <m/>
    <n v="17595000"/>
    <s v="2013-09-28"/>
    <n v="281"/>
    <n v="12645000"/>
    <n v="71.900000000000006"/>
    <n v="71.900000000000006"/>
    <n v="71.900000000000006"/>
    <n v="71.900000000000006"/>
    <m/>
    <n v="110"/>
    <n v="4"/>
    <n v="4"/>
    <n v="180000"/>
    <n v="1"/>
  </r>
  <r>
    <x v="14"/>
    <s v="JILMIE5317GY"/>
    <s v="JILMI317GY"/>
    <x v="3"/>
    <s v="JILMIE5317"/>
    <s v="13-SS-CAP-01-BK"/>
    <s v="GY"/>
    <m/>
    <n v="4553"/>
    <n v="45000"/>
    <n v="45000"/>
    <n v="546"/>
    <s v="2013-09-26"/>
    <n v="546"/>
    <n v="24570000"/>
    <s v="2013-09-26"/>
    <n v="546"/>
    <m/>
    <n v="24570000"/>
    <s v="2013-09-27"/>
    <n v="524"/>
    <n v="23557500"/>
    <n v="96"/>
    <n v="95.9"/>
    <n v="96"/>
    <n v="95.9"/>
    <m/>
    <n v="22"/>
    <n v="6"/>
    <n v="6"/>
    <n v="270000"/>
    <n v="1.1000000000000001"/>
  </r>
  <r>
    <x v="14"/>
    <s v="JILMIE5317KH"/>
    <s v="JILMI317KH"/>
    <x v="3"/>
    <s v="JILMIE5317"/>
    <s v="13-SS-CAP-01-BK"/>
    <s v="KH"/>
    <m/>
    <n v="4553"/>
    <n v="45000"/>
    <n v="45000"/>
    <n v="595"/>
    <s v="2013-09-26"/>
    <n v="595"/>
    <n v="26775000"/>
    <s v="2013-09-26"/>
    <n v="594"/>
    <m/>
    <n v="26730000"/>
    <s v="2013-09-28"/>
    <n v="453"/>
    <n v="20385000"/>
    <n v="76.099999999999994"/>
    <n v="76.099999999999994"/>
    <n v="76.3"/>
    <n v="76.3"/>
    <n v="1"/>
    <n v="141"/>
    <n v="13"/>
    <n v="13"/>
    <n v="585000"/>
    <n v="2.2000000000000002"/>
  </r>
  <r>
    <x v="14"/>
    <s v="JILMIE5318KH"/>
    <s v="JILMI318KH"/>
    <x v="3"/>
    <s v="JILMIE5318"/>
    <s v="13-SS-CAP-01-BK"/>
    <s v="KH"/>
    <m/>
    <n v="5570"/>
    <n v="39000"/>
    <n v="39000"/>
    <n v="420"/>
    <s v="2013-09-14"/>
    <n v="420"/>
    <n v="16380000"/>
    <s v="2013-09-14"/>
    <n v="420"/>
    <m/>
    <n v="16380000"/>
    <s v="2013-09-15"/>
    <n v="418"/>
    <n v="16224000"/>
    <n v="99.5"/>
    <n v="99"/>
    <n v="99.5"/>
    <n v="99"/>
    <m/>
    <n v="2"/>
    <n v="1"/>
    <n v="1"/>
    <n v="39000"/>
    <n v="0.2"/>
  </r>
  <r>
    <x v="14"/>
    <s v="JILMIE5319GY"/>
    <s v="JILMI319GY"/>
    <x v="3"/>
    <s v="JILMIE5319"/>
    <s v="13-SS-CAP-01-BK"/>
    <s v="GY"/>
    <m/>
    <n v="5334"/>
    <n v="39000"/>
    <n v="39000"/>
    <n v="446"/>
    <s v="2013-09-14"/>
    <n v="446"/>
    <n v="17394000"/>
    <s v="2013-09-14"/>
    <n v="446"/>
    <m/>
    <n v="17394000"/>
    <s v="2013-09-15"/>
    <n v="334"/>
    <n v="12987000"/>
    <n v="74.900000000000006"/>
    <n v="74.7"/>
    <n v="74.900000000000006"/>
    <n v="74.7"/>
    <m/>
    <n v="112"/>
    <n v="14"/>
    <n v="14"/>
    <n v="546000"/>
    <n v="3.1"/>
  </r>
  <r>
    <x v="14"/>
    <s v="JILMIE3320BK"/>
    <s v="JILMI320BK"/>
    <x v="2"/>
    <s v="JILMIE3320"/>
    <s v="13SS-JILLBY-SP28"/>
    <s v="BK"/>
    <m/>
    <n v="4491"/>
    <n v="39000"/>
    <n v="39000"/>
    <n v="1466"/>
    <s v="2013-09-26"/>
    <n v="1284"/>
    <n v="50076000"/>
    <s v="2013-09-26"/>
    <n v="1082"/>
    <m/>
    <n v="42198000"/>
    <s v="2013-09-27"/>
    <n v="629"/>
    <n v="24472500"/>
    <n v="49"/>
    <n v="48.9"/>
    <n v="58.1"/>
    <n v="58"/>
    <n v="202"/>
    <n v="453"/>
    <n v="97"/>
    <n v="97"/>
    <n v="3783000"/>
    <n v="7.6"/>
  </r>
  <r>
    <x v="14"/>
    <s v="JILMIE5321OR"/>
    <s v="JILMI321OR"/>
    <x v="3"/>
    <s v="JILMIE5321"/>
    <s v="13-SS-CAP-01-BK"/>
    <s v="OR"/>
    <m/>
    <n v="6250"/>
    <n v="49000"/>
    <n v="49000"/>
    <n v="499"/>
    <s v="2013-10-22"/>
    <n v="499"/>
    <n v="24451000"/>
    <s v="2013-10-23"/>
    <n v="499"/>
    <m/>
    <n v="24451000"/>
    <s v="2013-10-24"/>
    <n v="236"/>
    <n v="11564000"/>
    <n v="47.3"/>
    <n v="47.3"/>
    <n v="47.3"/>
    <n v="47.3"/>
    <m/>
    <n v="263"/>
    <n v="16"/>
    <n v="16"/>
    <n v="784000"/>
    <n v="3.2"/>
  </r>
  <r>
    <x v="14"/>
    <s v="JILMIE3322OR"/>
    <s v="JILMI322OR"/>
    <x v="2"/>
    <s v="JILMIE3322"/>
    <s v="13SS-JILLBY-SP28"/>
    <s v="OR"/>
    <m/>
    <n v="5177"/>
    <n v="45000"/>
    <n v="45000"/>
    <n v="1197"/>
    <s v="2013-09-11"/>
    <n v="1197"/>
    <n v="53865000"/>
    <s v="2013-09-14"/>
    <n v="803"/>
    <m/>
    <n v="36135000"/>
    <s v="2013-09-15"/>
    <n v="415"/>
    <n v="18607500"/>
    <n v="34.700000000000003"/>
    <n v="34.5"/>
    <n v="51.7"/>
    <n v="51.5"/>
    <n v="394"/>
    <n v="388"/>
    <n v="27"/>
    <n v="27"/>
    <n v="1215000"/>
    <n v="2.2999999999999998"/>
  </r>
  <r>
    <x v="14"/>
    <s v="JILMIE3323BL"/>
    <s v="JILMI323BL"/>
    <x v="2"/>
    <s v="JILMIE3323"/>
    <s v="13SS-JILLBY-SP26"/>
    <s v="BL"/>
    <m/>
    <n v="4988"/>
    <n v="45000"/>
    <n v="45000"/>
    <n v="462"/>
    <s v="2013-09-14"/>
    <n v="460"/>
    <n v="20700000"/>
    <s v="2013-09-14"/>
    <n v="460"/>
    <m/>
    <n v="20700000"/>
    <s v="2013-09-17"/>
    <n v="192"/>
    <n v="8617500"/>
    <n v="41.7"/>
    <n v="41.6"/>
    <n v="41.7"/>
    <n v="41.6"/>
    <m/>
    <n v="268"/>
    <n v="6"/>
    <n v="6"/>
    <n v="270000"/>
    <n v="1.3"/>
  </r>
  <r>
    <x v="14"/>
    <s v="JILMIE3324YE"/>
    <s v="JILMI324YE"/>
    <x v="2"/>
    <s v="JILMIE3324"/>
    <s v="13SS-JILLBY-SP50"/>
    <s v="YE"/>
    <m/>
    <n v="3867"/>
    <n v="45000"/>
    <n v="45000"/>
    <n v="390"/>
    <s v="2013-09-11"/>
    <n v="390"/>
    <n v="17550000"/>
    <s v="2013-09-14"/>
    <n v="388"/>
    <m/>
    <n v="17460000"/>
    <s v="2013-09-15"/>
    <n v="205"/>
    <n v="9202500"/>
    <n v="52.6"/>
    <n v="52.4"/>
    <n v="52.8"/>
    <n v="52.7"/>
    <n v="2"/>
    <n v="183"/>
    <n v="5"/>
    <n v="5"/>
    <n v="225000"/>
    <n v="1.3"/>
  </r>
  <r>
    <x v="14"/>
    <s v="JILMIE3325RE"/>
    <s v="JILMI325RE"/>
    <x v="2"/>
    <s v="JILMIE3325"/>
    <s v="13SS-JILLBY-SP50"/>
    <s v="RE"/>
    <m/>
    <n v="3867"/>
    <n v="45000"/>
    <n v="45000"/>
    <n v="510"/>
    <s v="2013-09-11"/>
    <n v="410"/>
    <n v="18450000"/>
    <s v="2013-09-14"/>
    <n v="410"/>
    <m/>
    <n v="18450000"/>
    <s v="2013-09-15"/>
    <n v="390"/>
    <n v="17472500"/>
    <n v="95.1"/>
    <n v="94.7"/>
    <n v="95.1"/>
    <n v="94.7"/>
    <m/>
    <n v="20"/>
    <n v="4"/>
    <n v="4"/>
    <n v="180000"/>
    <n v="1"/>
  </r>
  <r>
    <x v="14"/>
    <s v="JILMIE3326BK"/>
    <s v="JILMI326BK"/>
    <x v="2"/>
    <s v="JILMIE3326"/>
    <s v="HATSON SP-04"/>
    <s v="BK"/>
    <m/>
    <n v="3867"/>
    <n v="45000"/>
    <n v="45000"/>
    <n v="1322"/>
    <s v="2013-09-11"/>
    <n v="1231"/>
    <n v="55395000"/>
    <s v="2013-09-14"/>
    <n v="731"/>
    <n v="-2"/>
    <n v="32895000"/>
    <s v="2013-09-15"/>
    <n v="410"/>
    <n v="18423000"/>
    <n v="33.299999999999997"/>
    <n v="33.299999999999997"/>
    <n v="56.1"/>
    <n v="56"/>
    <n v="502"/>
    <n v="321"/>
    <n v="27"/>
    <n v="27"/>
    <n v="1215000"/>
    <n v="2.2000000000000002"/>
  </r>
  <r>
    <x v="14"/>
    <s v="JILMIE3327BW"/>
    <s v="JILMI327BW"/>
    <x v="2"/>
    <s v="JILMIE3327"/>
    <s v="HATSON SP-03"/>
    <s v="BW"/>
    <m/>
    <n v="3867"/>
    <n v="45000"/>
    <n v="45000"/>
    <n v="1412"/>
    <s v="2013-09-11"/>
    <n v="939"/>
    <n v="42255000"/>
    <s v="2013-09-14"/>
    <n v="860"/>
    <m/>
    <n v="38700000"/>
    <s v="2013-09-15"/>
    <n v="466"/>
    <n v="20902500"/>
    <n v="49.6"/>
    <n v="49.5"/>
    <n v="54.2"/>
    <n v="54"/>
    <n v="79"/>
    <n v="394"/>
    <n v="36"/>
    <n v="36"/>
    <n v="1620000"/>
    <n v="3.8"/>
  </r>
  <r>
    <x v="14"/>
    <s v="JILMIE3339YE"/>
    <s v="JILMI339YE"/>
    <x v="2"/>
    <s v="JILMIE3339"/>
    <s v="HATSON SP-09"/>
    <s v="YE"/>
    <m/>
    <n v="3805"/>
    <n v="45000"/>
    <n v="45000"/>
    <n v="439"/>
    <s v="2013-09-11"/>
    <n v="439"/>
    <n v="19755000"/>
    <s v="2013-09-14"/>
    <n v="440"/>
    <n v="-1"/>
    <n v="19800000"/>
    <s v="2013-09-15"/>
    <n v="144"/>
    <n v="6480000"/>
    <n v="32.799999999999997"/>
    <n v="32.799999999999997"/>
    <n v="32.700000000000003"/>
    <n v="32.700000000000003"/>
    <m/>
    <n v="296"/>
    <n v="4"/>
    <n v="4"/>
    <n v="180000"/>
    <n v="0.9"/>
  </r>
  <r>
    <x v="14"/>
    <s v="JILMIF0401BK"/>
    <s v="JILMI401BK"/>
    <x v="5"/>
    <s v="JILMIF0401"/>
    <s v="11-FW-SP-52"/>
    <s v="BK"/>
    <m/>
    <n v="4116"/>
    <n v="35000"/>
    <n v="35000"/>
    <n v="1200"/>
    <m/>
    <m/>
    <m/>
    <m/>
    <m/>
    <m/>
    <m/>
    <m/>
    <m/>
    <m/>
    <m/>
    <m/>
    <m/>
    <m/>
    <m/>
    <m/>
    <m/>
    <m/>
    <m/>
    <m/>
  </r>
  <r>
    <x v="14"/>
    <s v="JILMIF0401GY"/>
    <s v="JILMI401GY"/>
    <x v="5"/>
    <s v="JILMIF0401"/>
    <s v="11-SS-SP29_GREY"/>
    <s v="GY"/>
    <m/>
    <n v="4116"/>
    <n v="35000"/>
    <n v="35000"/>
    <n v="1000"/>
    <m/>
    <m/>
    <m/>
    <m/>
    <m/>
    <m/>
    <m/>
    <m/>
    <m/>
    <m/>
    <m/>
    <m/>
    <m/>
    <m/>
    <m/>
    <m/>
    <m/>
    <m/>
    <m/>
    <m/>
  </r>
  <r>
    <x v="14"/>
    <s v="JILMIF0403NY"/>
    <s v="JILMI403NY"/>
    <x v="5"/>
    <s v="JILMIF0403"/>
    <s v="12-FW-SP115"/>
    <s v="NY"/>
    <m/>
    <n v="4740"/>
    <n v="39000"/>
    <n v="39000"/>
    <n v="1000"/>
    <m/>
    <m/>
    <m/>
    <m/>
    <m/>
    <m/>
    <m/>
    <m/>
    <m/>
    <m/>
    <m/>
    <m/>
    <m/>
    <m/>
    <m/>
    <m/>
    <m/>
    <m/>
    <m/>
    <m/>
  </r>
  <r>
    <x v="14"/>
    <s v="JILMIF0405GY"/>
    <s v="JILMI405GY"/>
    <x v="5"/>
    <s v="JILMIF0405"/>
    <s v="12-FW-SP115"/>
    <s v="GY"/>
    <m/>
    <n v="3805"/>
    <n v="35000"/>
    <n v="35000"/>
    <n v="1000"/>
    <m/>
    <m/>
    <m/>
    <m/>
    <m/>
    <m/>
    <m/>
    <m/>
    <m/>
    <m/>
    <m/>
    <m/>
    <m/>
    <m/>
    <m/>
    <m/>
    <m/>
    <m/>
    <m/>
    <m/>
  </r>
  <r>
    <x v="14"/>
    <s v="JILMIF0406GR"/>
    <s v="JILMI406GR"/>
    <x v="5"/>
    <s v="JILMIF0406"/>
    <s v="12-FW-SP115"/>
    <s v="GR"/>
    <m/>
    <n v="4054"/>
    <n v="39000"/>
    <n v="39000"/>
    <n v="1000"/>
    <m/>
    <m/>
    <m/>
    <m/>
    <m/>
    <m/>
    <m/>
    <m/>
    <m/>
    <m/>
    <m/>
    <m/>
    <m/>
    <m/>
    <m/>
    <m/>
    <m/>
    <m/>
    <m/>
    <m/>
  </r>
  <r>
    <x v="14"/>
    <s v="JILMIF0407GY"/>
    <s v="JILMI407GY"/>
    <x v="5"/>
    <s v="JILMIF0407"/>
    <s v="12-FW-SP115"/>
    <s v="GY"/>
    <m/>
    <n v="3742"/>
    <n v="35000"/>
    <n v="35000"/>
    <n v="1200"/>
    <s v="2013-12-27"/>
    <n v="1200"/>
    <n v="42000000"/>
    <s v="2013-12-31"/>
    <n v="650"/>
    <m/>
    <n v="22750000"/>
    <s v="2014-01-01"/>
    <n v="138"/>
    <n v="4830000"/>
    <n v="11.5"/>
    <n v="11.5"/>
    <n v="21.2"/>
    <n v="21.2"/>
    <n v="550"/>
    <n v="512"/>
    <n v="55"/>
    <n v="55"/>
    <n v="1925000"/>
    <n v="4.5999999999999996"/>
  </r>
  <r>
    <x v="15"/>
    <s v="JILMUD3136BG"/>
    <s v="JILMU136BG"/>
    <x v="0"/>
    <s v="JILMUD3136"/>
    <s v="HATSON SP-04"/>
    <s v="BG"/>
    <m/>
    <n v="8061"/>
    <n v="49000"/>
    <n v="34300"/>
    <n v="500"/>
    <s v="2012-11-28"/>
    <n v="500"/>
    <n v="24500000"/>
    <s v="2012-11-29"/>
    <n v="115"/>
    <n v="-2"/>
    <n v="5635000"/>
    <s v="2012-12-01"/>
    <n v="49"/>
    <n v="2116800"/>
    <n v="9.8000000000000007"/>
    <n v="8.6"/>
    <n v="42.6"/>
    <n v="37.6"/>
    <n v="387"/>
    <n v="66"/>
    <m/>
    <m/>
    <m/>
    <m/>
  </r>
  <r>
    <x v="15"/>
    <s v="JILMUD3136BK"/>
    <s v="JILMU136BK"/>
    <x v="0"/>
    <s v="JILMUD3136"/>
    <s v="HATSON SP-03"/>
    <s v="BK"/>
    <m/>
    <n v="8061"/>
    <n v="49000"/>
    <n v="34300"/>
    <n v="500"/>
    <s v="2012-11-28"/>
    <n v="500"/>
    <n v="24500000"/>
    <s v="2012-11-29"/>
    <n v="104"/>
    <m/>
    <n v="5096000"/>
    <s v="2012-12-01"/>
    <n v="38"/>
    <n v="1656200"/>
    <n v="7.6"/>
    <n v="6.8"/>
    <n v="36.5"/>
    <n v="32.5"/>
    <n v="396"/>
    <n v="66"/>
    <m/>
    <m/>
    <m/>
    <m/>
  </r>
  <r>
    <x v="15"/>
    <s v="JILMUD3138ZZ"/>
    <s v="JILMU138ZZ"/>
    <x v="0"/>
    <s v="JILMUD3138"/>
    <s v="HATSON SP-07"/>
    <s v="ZZ"/>
    <m/>
    <n v="7750"/>
    <n v="45000"/>
    <n v="31500"/>
    <n v="300"/>
    <s v="2012-10-11"/>
    <n v="299"/>
    <n v="13455000"/>
    <s v="2012-10-16"/>
    <n v="218"/>
    <n v="1"/>
    <n v="9810000"/>
    <s v="2012-11-08"/>
    <n v="144"/>
    <n v="6133500"/>
    <n v="48.2"/>
    <n v="45.6"/>
    <n v="66.099999999999994"/>
    <n v="62.5"/>
    <n v="80"/>
    <n v="74"/>
    <n v="6"/>
    <n v="6"/>
    <n v="189000"/>
    <n v="2"/>
  </r>
  <r>
    <x v="15"/>
    <s v="JILMUE5366NY"/>
    <s v="JILMU366NY"/>
    <x v="3"/>
    <s v="JILMUE5366"/>
    <s v="HATSON SP-02"/>
    <s v="NY"/>
    <m/>
    <n v="11039"/>
    <n v="55000"/>
    <n v="55000"/>
    <n v="700"/>
    <s v="2013-10-10"/>
    <n v="500"/>
    <n v="27500000"/>
    <s v="2013-10-17"/>
    <n v="500"/>
    <m/>
    <n v="27500000"/>
    <s v="2013-10-19"/>
    <n v="311"/>
    <n v="17104900"/>
    <n v="62.2"/>
    <n v="62.2"/>
    <n v="62.2"/>
    <n v="62.2"/>
    <m/>
    <n v="189"/>
    <n v="7"/>
    <n v="7"/>
    <n v="385000"/>
    <n v="1.4"/>
  </r>
  <r>
    <x v="15"/>
    <s v="JILMUE5367RE"/>
    <s v="JILMU367RE"/>
    <x v="3"/>
    <s v="JILMUE5367"/>
    <s v="13FW JILL BY_SP01_BK"/>
    <s v="RE"/>
    <m/>
    <n v="10954"/>
    <n v="55000"/>
    <n v="55000"/>
    <n v="500"/>
    <s v="2013-10-10"/>
    <n v="500"/>
    <n v="27500000"/>
    <s v="2013-10-17"/>
    <n v="369"/>
    <m/>
    <n v="20295000"/>
    <s v="2013-10-18"/>
    <n v="109"/>
    <n v="5967500"/>
    <n v="21.8"/>
    <n v="21.7"/>
    <n v="29.5"/>
    <n v="29.4"/>
    <n v="131"/>
    <n v="260"/>
    <m/>
    <m/>
    <m/>
    <m/>
  </r>
  <r>
    <x v="15"/>
    <s v="JILMUE5367YE"/>
    <s v="JILMU367YE"/>
    <x v="3"/>
    <s v="JILMUE5367"/>
    <s v="13FW-JILL BY-SP14_BK"/>
    <s v="YE"/>
    <m/>
    <n v="10954"/>
    <n v="55000"/>
    <n v="55000"/>
    <n v="500"/>
    <s v="2013-10-10"/>
    <n v="500"/>
    <n v="27500000"/>
    <s v="2013-10-17"/>
    <n v="308"/>
    <m/>
    <n v="16940000"/>
    <s v="2013-10-24"/>
    <n v="57"/>
    <n v="3135000"/>
    <n v="11.4"/>
    <n v="11.4"/>
    <n v="18.5"/>
    <n v="18.5"/>
    <n v="192"/>
    <n v="251"/>
    <n v="1"/>
    <n v="1"/>
    <n v="55000"/>
    <n v="0.2"/>
  </r>
  <r>
    <x v="14"/>
    <s v="JILTPD3021BK"/>
    <s v="JILTP021BK"/>
    <x v="0"/>
    <s v="JILTPD3021"/>
    <s v="13FW-JILL BY-SP14_BK"/>
    <s v="BK"/>
    <m/>
    <n v="9958"/>
    <n v="65000"/>
    <n v="65000"/>
    <n v="998"/>
    <s v="2012-08-17"/>
    <n v="994"/>
    <n v="64610000"/>
    <s v="2012-08-24"/>
    <n v="992"/>
    <n v="-1"/>
    <n v="64480000"/>
    <s v="2012-10-17"/>
    <n v="992"/>
    <n v="64013000"/>
    <n v="99.8"/>
    <n v="99.1"/>
    <n v="100"/>
    <n v="99.3"/>
    <n v="3"/>
    <m/>
    <n v="1"/>
    <n v="1"/>
    <n v="65000"/>
    <n v="0.1"/>
  </r>
  <r>
    <x v="14"/>
    <s v="JILTPE5021BK"/>
    <s v="JILTP021BK"/>
    <x v="3"/>
    <s v="JILTPE5021"/>
    <s v="13FW-JILL BY-SP15_BK"/>
    <s v="BK"/>
    <m/>
    <n v="6790"/>
    <n v="65000"/>
    <n v="65000"/>
    <n v="1000"/>
    <s v="2013-08-28"/>
    <n v="999"/>
    <n v="64935000"/>
    <s v="2013-10-15"/>
    <n v="997"/>
    <m/>
    <n v="64805000"/>
    <s v="2013-10-17"/>
    <n v="997"/>
    <n v="64749180"/>
    <n v="99.8"/>
    <n v="99.7"/>
    <n v="100"/>
    <n v="99.9"/>
    <n v="2"/>
    <m/>
    <n v="-2"/>
    <n v="-2"/>
    <n v="-130000"/>
    <n v="-0.2"/>
  </r>
  <r>
    <x v="14"/>
    <s v="JILTPD3021RE"/>
    <s v="JILTP021RE"/>
    <x v="0"/>
    <s v="JILTPD3021"/>
    <s v="13FW-JILL BY-SP16_BK"/>
    <s v="RE"/>
    <m/>
    <n v="9958"/>
    <n v="65000"/>
    <n v="65000"/>
    <n v="996"/>
    <s v="2012-08-17"/>
    <n v="996"/>
    <n v="64740000"/>
    <s v="2012-08-24"/>
    <n v="985"/>
    <n v="4"/>
    <n v="64025000"/>
    <s v="2012-10-17"/>
    <n v="981"/>
    <n v="63524500"/>
    <n v="98.5"/>
    <n v="98.1"/>
    <n v="99.6"/>
    <n v="99.2"/>
    <n v="7"/>
    <n v="4"/>
    <n v="1"/>
    <n v="1"/>
    <n v="65000"/>
    <n v="0.1"/>
  </r>
  <r>
    <x v="14"/>
    <s v="JILTPE5021RE"/>
    <s v="JILTP021RE"/>
    <x v="3"/>
    <s v="JILTPE5021"/>
    <s v="14SS JILLBY 01 GY"/>
    <s v="RE"/>
    <m/>
    <n v="6790"/>
    <n v="65000"/>
    <n v="65000"/>
    <n v="1000"/>
    <s v="2013-08-28"/>
    <n v="1001"/>
    <n v="65065000"/>
    <s v="2013-10-15"/>
    <n v="1000"/>
    <n v="1"/>
    <n v="65000000"/>
    <s v="2013-10-16"/>
    <n v="995"/>
    <n v="64605000"/>
    <n v="99.4"/>
    <n v="99.3"/>
    <n v="99.5"/>
    <n v="99.4"/>
    <m/>
    <n v="5"/>
    <n v="-2"/>
    <n v="-2"/>
    <n v="-130000"/>
    <n v="-0.2"/>
  </r>
  <r>
    <x v="14"/>
    <s v="JILTPD3113BK"/>
    <s v="JILTP113BK"/>
    <x v="0"/>
    <s v="JILTPD3113"/>
    <s v="13FW-JILL BY-SP16_BK"/>
    <s v="BK"/>
    <m/>
    <n v="8667"/>
    <n v="59000"/>
    <n v="41300"/>
    <n v="600"/>
    <s v="2012-09-24"/>
    <n v="298"/>
    <n v="17582000"/>
    <s v="2012-09-26"/>
    <n v="268"/>
    <n v="-3"/>
    <n v="15812000"/>
    <s v="2012-10-17"/>
    <n v="45"/>
    <n v="2177100"/>
    <n v="15.1"/>
    <n v="12.4"/>
    <n v="16.8"/>
    <n v="13.8"/>
    <n v="33"/>
    <n v="223"/>
    <n v="1"/>
    <n v="1"/>
    <n v="29500"/>
    <n v="0.3"/>
  </r>
  <r>
    <x v="14"/>
    <s v="JILTPD3113RE"/>
    <s v="JILTP113RE"/>
    <x v="0"/>
    <s v="JILTPD3113"/>
    <s v="13FW-JILL BY-SP15_BK"/>
    <s v="RE"/>
    <m/>
    <n v="8667"/>
    <n v="59000"/>
    <n v="41300"/>
    <n v="1000"/>
    <s v="2012-09-24"/>
    <n v="500"/>
    <n v="29500000"/>
    <s v="2012-09-26"/>
    <n v="475"/>
    <n v="-2"/>
    <n v="28025000"/>
    <s v="2012-10-17"/>
    <n v="222"/>
    <n v="11257200"/>
    <n v="44.4"/>
    <n v="38.200000000000003"/>
    <n v="46.7"/>
    <n v="40.200000000000003"/>
    <n v="27"/>
    <n v="253"/>
    <n v="4"/>
    <n v="4"/>
    <n v="153400"/>
    <n v="0.8"/>
  </r>
  <r>
    <x v="14"/>
    <s v="JILTPD3114BK"/>
    <s v="JILTP114BK"/>
    <x v="0"/>
    <s v="JILTPD3114"/>
    <s v="13FW-JILL BY-SP15_BK"/>
    <s v="BK"/>
    <m/>
    <n v="8470"/>
    <n v="65000"/>
    <n v="45500"/>
    <n v="1000"/>
    <s v="2012-09-24"/>
    <n v="499"/>
    <n v="32435000"/>
    <s v="2012-09-26"/>
    <n v="420"/>
    <n v="19"/>
    <n v="27300000"/>
    <s v="2012-10-17"/>
    <n v="238"/>
    <n v="13916500"/>
    <n v="47.7"/>
    <n v="42.9"/>
    <n v="56.7"/>
    <n v="51"/>
    <n v="60"/>
    <n v="182"/>
    <n v="2"/>
    <n v="2"/>
    <n v="91000"/>
    <n v="0.4"/>
  </r>
  <r>
    <x v="14"/>
    <s v="JILTPD3114BW"/>
    <s v="JILTP114BW"/>
    <x v="0"/>
    <s v="JILTPD3114"/>
    <s v="13SS-JILL BY-SP65_BK"/>
    <s v="BW"/>
    <m/>
    <n v="8470"/>
    <n v="65000"/>
    <n v="45500"/>
    <n v="1000"/>
    <s v="2012-09-24"/>
    <n v="499"/>
    <n v="32435000"/>
    <s v="2012-09-26"/>
    <n v="356"/>
    <n v="-4"/>
    <n v="23140000"/>
    <s v="2012-10-17"/>
    <n v="188"/>
    <n v="11089000"/>
    <n v="37.700000000000003"/>
    <n v="34.200000000000003"/>
    <n v="52.8"/>
    <n v="47.9"/>
    <n v="147"/>
    <n v="168"/>
    <m/>
    <m/>
    <m/>
    <m/>
  </r>
  <r>
    <x v="14"/>
    <s v="JILTPD3114PK"/>
    <s v="JILTP114PK"/>
    <x v="0"/>
    <s v="JILTPD3114"/>
    <s v="13SS-JILL BY-SP65_BK"/>
    <s v="PK"/>
    <m/>
    <n v="8470"/>
    <n v="65000"/>
    <n v="45500"/>
    <n v="600"/>
    <s v="2012-09-24"/>
    <n v="300"/>
    <n v="19500000"/>
    <s v="2012-09-26"/>
    <n v="232"/>
    <n v="1"/>
    <n v="15080000"/>
    <s v="2012-10-17"/>
    <n v="84"/>
    <n v="4745000"/>
    <n v="28"/>
    <n v="24.3"/>
    <n v="36.200000000000003"/>
    <n v="31.5"/>
    <n v="67"/>
    <n v="148"/>
    <n v="1"/>
    <n v="1"/>
    <n v="45500"/>
    <n v="0.3"/>
  </r>
  <r>
    <x v="14"/>
    <s v="JILTPD3115BK"/>
    <s v="JILTP115BK"/>
    <x v="0"/>
    <s v="JILTPD3115"/>
    <s v="13FW-JILL BY-SP20-BK"/>
    <s v="BK"/>
    <m/>
    <n v="8896"/>
    <n v="69000"/>
    <n v="48300"/>
    <n v="1600"/>
    <s v="2012-11-22"/>
    <n v="998"/>
    <n v="68862000"/>
    <s v="2012-11-23"/>
    <n v="560"/>
    <n v="-6"/>
    <n v="38640000"/>
    <s v="2012-11-25"/>
    <n v="313"/>
    <n v="15881500"/>
    <n v="31.4"/>
    <n v="23.1"/>
    <n v="55.9"/>
    <n v="41.1"/>
    <n v="444"/>
    <n v="247"/>
    <n v="5"/>
    <n v="5"/>
    <n v="241500"/>
    <n v="0.5"/>
  </r>
  <r>
    <x v="14"/>
    <s v="JILTPD3115GY"/>
    <s v="JILTP115GY"/>
    <x v="0"/>
    <s v="JILTPD3115"/>
    <s v="13FW W.ST JILL BY_03_OR"/>
    <s v="GY"/>
    <m/>
    <n v="8896"/>
    <n v="69000"/>
    <n v="48300"/>
    <n v="1000"/>
    <s v="2012-11-22"/>
    <n v="998"/>
    <n v="68862000"/>
    <s v="2012-11-23"/>
    <n v="995"/>
    <n v="3"/>
    <n v="68655000"/>
    <s v="2012-11-24"/>
    <n v="896"/>
    <n v="56662800"/>
    <n v="89.8"/>
    <n v="82.3"/>
    <n v="90.1"/>
    <n v="82.5"/>
    <m/>
    <n v="99"/>
    <n v="8"/>
    <n v="8"/>
    <n v="386400"/>
    <n v="0.8"/>
  </r>
  <r>
    <x v="14"/>
    <s v="JILTPD3115KH"/>
    <s v="JILTP115KH"/>
    <x v="0"/>
    <s v="JILTPD3115"/>
    <s v="13FW W.ST JILL BY_05_BL"/>
    <s v="KH"/>
    <m/>
    <n v="8896"/>
    <n v="69000"/>
    <n v="48300"/>
    <n v="1600"/>
    <s v="2012-11-22"/>
    <n v="997"/>
    <n v="68793000"/>
    <s v="2012-11-23"/>
    <n v="706"/>
    <n v="-4"/>
    <n v="48714000"/>
    <s v="2012-11-25"/>
    <n v="478"/>
    <n v="29456100"/>
    <n v="47.9"/>
    <n v="42.8"/>
    <n v="67.7"/>
    <n v="60.5"/>
    <n v="295"/>
    <n v="228"/>
    <n v="22"/>
    <n v="22"/>
    <n v="1062600"/>
    <n v="2.2000000000000002"/>
  </r>
  <r>
    <x v="14"/>
    <s v="JILTPD3116BK"/>
    <s v="JILTP116BK"/>
    <x v="0"/>
    <s v="JILTPD3116"/>
    <s v="13FW W.ST JILL BY_08_YL"/>
    <s v="BK"/>
    <m/>
    <n v="8838"/>
    <n v="59000"/>
    <n v="41300"/>
    <n v="500"/>
    <s v="2012-10-05"/>
    <n v="499"/>
    <n v="29441000"/>
    <s v="2012-10-16"/>
    <n v="285"/>
    <n v="6"/>
    <n v="16815000"/>
    <s v="2012-10-17"/>
    <n v="101"/>
    <n v="5256900"/>
    <n v="20.2"/>
    <n v="17.899999999999999"/>
    <n v="35.4"/>
    <n v="31.3"/>
    <n v="208"/>
    <n v="184"/>
    <n v="2"/>
    <n v="2"/>
    <n v="82600"/>
    <n v="0.4"/>
  </r>
  <r>
    <x v="14"/>
    <s v="JILTPD3116KH"/>
    <s v="JILTP116KH"/>
    <x v="0"/>
    <s v="JILTPD3116"/>
    <s v="13FW W.ST JILL BY_09_RD"/>
    <s v="KH"/>
    <m/>
    <n v="8838"/>
    <n v="59000"/>
    <n v="41300"/>
    <n v="500"/>
    <s v="2012-10-05"/>
    <n v="498"/>
    <n v="29382000"/>
    <s v="2012-10-16"/>
    <n v="417"/>
    <n v="-3"/>
    <n v="24603000"/>
    <s v="2012-10-17"/>
    <n v="227"/>
    <n v="12372300"/>
    <n v="45.6"/>
    <n v="42.1"/>
    <n v="54.4"/>
    <n v="50.3"/>
    <n v="84"/>
    <n v="190"/>
    <m/>
    <m/>
    <m/>
    <m/>
  </r>
  <r>
    <x v="14"/>
    <s v="JILTPD3117BK"/>
    <s v="JILTP117BK"/>
    <x v="0"/>
    <s v="JILTPD3117"/>
    <s v="13FW W.ST JILL BY_10_BK"/>
    <s v="BK"/>
    <m/>
    <n v="11768"/>
    <n v="65000"/>
    <n v="45500"/>
    <n v="999"/>
    <s v="2012-09-24"/>
    <n v="499"/>
    <n v="32435000"/>
    <s v="2012-09-26"/>
    <n v="290"/>
    <m/>
    <n v="18850000"/>
    <s v="2012-10-17"/>
    <n v="34"/>
    <n v="2018000"/>
    <n v="6.8"/>
    <n v="6.2"/>
    <n v="11.7"/>
    <n v="10.7"/>
    <n v="209"/>
    <n v="256"/>
    <n v="1"/>
    <n v="1"/>
    <n v="29000"/>
    <n v="0.2"/>
  </r>
  <r>
    <x v="14"/>
    <s v="JILTPD3117KH"/>
    <s v="JILTP117KH"/>
    <x v="0"/>
    <s v="JILTPD3117"/>
    <s v="13FW W.ST JILL BY_11_BW"/>
    <s v="KH"/>
    <m/>
    <n v="11768"/>
    <n v="65000"/>
    <n v="45500"/>
    <n v="998"/>
    <s v="2012-09-24"/>
    <n v="498"/>
    <n v="32370000"/>
    <s v="2012-09-26"/>
    <n v="339"/>
    <n v="1"/>
    <n v="22035000"/>
    <s v="2012-10-17"/>
    <n v="85"/>
    <n v="4855000"/>
    <n v="17.100000000000001"/>
    <n v="15"/>
    <n v="25.1"/>
    <n v="22"/>
    <n v="158"/>
    <n v="254"/>
    <n v="2"/>
    <n v="2"/>
    <n v="58000"/>
    <n v="0.4"/>
  </r>
  <r>
    <x v="14"/>
    <s v="JILTPD3118GY"/>
    <s v="JILTP118GY"/>
    <x v="0"/>
    <s v="JILTPD3118"/>
    <s v="13FW W.ST JILL BY_06_YL"/>
    <s v="GY"/>
    <m/>
    <n v="6798"/>
    <n v="65000"/>
    <n v="45500"/>
    <n v="400"/>
    <s v="2012-11-15"/>
    <n v="400"/>
    <n v="26000000"/>
    <s v="2012-11-16"/>
    <n v="270"/>
    <n v="-1"/>
    <n v="17550000"/>
    <s v="2012-11-17"/>
    <n v="80"/>
    <n v="4537000"/>
    <n v="20"/>
    <n v="17.5"/>
    <n v="29.6"/>
    <n v="25.9"/>
    <n v="131"/>
    <n v="190"/>
    <m/>
    <m/>
    <m/>
    <m/>
  </r>
  <r>
    <x v="14"/>
    <s v="JILTPD3118OR"/>
    <s v="JILTP118OR"/>
    <x v="0"/>
    <s v="JILTPD3118"/>
    <s v="13FW JILL BY_03_GY"/>
    <s v="OR"/>
    <m/>
    <n v="6798"/>
    <n v="65000"/>
    <n v="45500"/>
    <n v="400"/>
    <s v="2012-11-15"/>
    <n v="400"/>
    <n v="26000000"/>
    <s v="2012-11-16"/>
    <n v="259"/>
    <n v="9"/>
    <n v="16835000"/>
    <s v="2012-11-19"/>
    <n v="71"/>
    <n v="3796000"/>
    <n v="17.8"/>
    <n v="14.6"/>
    <n v="27.4"/>
    <n v="22.5"/>
    <n v="132"/>
    <n v="188"/>
    <n v="1"/>
    <n v="1"/>
    <n v="45500"/>
    <n v="0.3"/>
  </r>
  <r>
    <x v="14"/>
    <s v="JILTPD3119BK"/>
    <s v="JILTP119BK"/>
    <x v="0"/>
    <s v="JILTPD3119"/>
    <s v="13FW JILL BY_03_GY"/>
    <s v="BK"/>
    <m/>
    <n v="17232"/>
    <n v="79000"/>
    <n v="55300"/>
    <n v="700"/>
    <s v="2012-11-15"/>
    <n v="700"/>
    <n v="55300000"/>
    <s v="2012-11-16"/>
    <n v="322"/>
    <n v="4"/>
    <n v="25438000"/>
    <s v="2012-11-17"/>
    <n v="201"/>
    <n v="14662400"/>
    <n v="28.7"/>
    <n v="26.5"/>
    <n v="62.4"/>
    <n v="57.6"/>
    <n v="374"/>
    <n v="121"/>
    <n v="8"/>
    <n v="8"/>
    <n v="442400"/>
    <n v="1.1000000000000001"/>
  </r>
  <r>
    <x v="14"/>
    <s v="JILTPD3119BW"/>
    <s v="JILTP119BW"/>
    <x v="0"/>
    <s v="JILTPD3119"/>
    <s v="13FW-JILLBY-30-BL"/>
    <s v="BW"/>
    <m/>
    <n v="17232"/>
    <n v="79000"/>
    <n v="55300"/>
    <n v="700"/>
    <s v="2012-11-15"/>
    <n v="700"/>
    <n v="55300000"/>
    <s v="2012-11-16"/>
    <n v="697"/>
    <n v="1"/>
    <n v="55063000"/>
    <s v="2012-11-17"/>
    <n v="604"/>
    <n v="43560600"/>
    <n v="86.3"/>
    <n v="78.8"/>
    <n v="86.7"/>
    <n v="79.099999999999994"/>
    <n v="2"/>
    <n v="93"/>
    <n v="19"/>
    <n v="19"/>
    <n v="1050700"/>
    <n v="2.7"/>
  </r>
  <r>
    <x v="14"/>
    <s v="JILTPD3120BG"/>
    <s v="JILTP120BG"/>
    <x v="0"/>
    <s v="JILTPD3120"/>
    <s v="13FW-JILLBY-30-BL"/>
    <s v="BG"/>
    <m/>
    <n v="14411"/>
    <n v="75000"/>
    <n v="52500"/>
    <n v="400"/>
    <s v="2012-11-15"/>
    <n v="400"/>
    <n v="30000000"/>
    <s v="2012-11-16"/>
    <n v="196"/>
    <n v="-3"/>
    <n v="14700000"/>
    <s v="2012-11-18"/>
    <n v="68"/>
    <n v="4248500"/>
    <n v="17"/>
    <n v="14.2"/>
    <n v="34.700000000000003"/>
    <n v="28.9"/>
    <n v="207"/>
    <n v="128"/>
    <n v="4"/>
    <n v="4"/>
    <n v="116000"/>
    <n v="1"/>
  </r>
  <r>
    <x v="14"/>
    <s v="JILTPD3120BK"/>
    <s v="JILTP120BK"/>
    <x v="0"/>
    <s v="JILTPD3120"/>
    <s v="13FW-JILLBY-30-BL"/>
    <s v="BK"/>
    <m/>
    <n v="14411"/>
    <n v="75000"/>
    <n v="52500"/>
    <n v="400"/>
    <s v="2012-11-15"/>
    <n v="400"/>
    <n v="30000000"/>
    <s v="2012-11-16"/>
    <n v="197"/>
    <n v="-3"/>
    <n v="14775000"/>
    <s v="2012-11-17"/>
    <n v="65"/>
    <n v="4364000"/>
    <n v="16.3"/>
    <n v="14.5"/>
    <n v="33"/>
    <n v="29.5"/>
    <n v="206"/>
    <n v="132"/>
    <n v="1"/>
    <n v="1"/>
    <n v="29000"/>
    <n v="0.3"/>
  </r>
  <r>
    <x v="14"/>
    <s v="JILTPD3148BG"/>
    <s v="JILTP148BG"/>
    <x v="0"/>
    <s v="JILTPD3148"/>
    <s v="13FW-JILLBY-31_KH"/>
    <s v="BG"/>
    <m/>
    <n v="6107"/>
    <n v="55000"/>
    <n v="38500"/>
    <n v="400"/>
    <s v="2012-10-23"/>
    <n v="384"/>
    <n v="21120000"/>
    <s v="2012-10-24"/>
    <n v="309"/>
    <n v="-1"/>
    <n v="16995000"/>
    <s v="2012-10-25"/>
    <n v="177"/>
    <n v="8211500"/>
    <n v="46.1"/>
    <n v="38.9"/>
    <n v="57.3"/>
    <n v="48.3"/>
    <n v="76"/>
    <n v="132"/>
    <n v="2"/>
    <n v="2"/>
    <n v="77000"/>
    <n v="0.5"/>
  </r>
  <r>
    <x v="14"/>
    <s v="JILTPD3148BK"/>
    <s v="JILTP148BK"/>
    <x v="0"/>
    <s v="JILTPD3148"/>
    <s v="13FW-JILL BY-SP19-GY"/>
    <s v="BK"/>
    <m/>
    <n v="6107"/>
    <n v="55000"/>
    <n v="38500"/>
    <n v="400"/>
    <s v="2012-10-23"/>
    <n v="375"/>
    <n v="20625000"/>
    <s v="2012-10-24"/>
    <n v="288"/>
    <n v="5"/>
    <n v="15840000"/>
    <s v="2012-10-26"/>
    <n v="155"/>
    <n v="7304000"/>
    <n v="41.3"/>
    <n v="35.4"/>
    <n v="53.8"/>
    <n v="46.1"/>
    <n v="82"/>
    <n v="133"/>
    <n v="5"/>
    <n v="5"/>
    <n v="192500"/>
    <n v="1.3"/>
  </r>
  <r>
    <x v="14"/>
    <s v="JILTPD3149BG"/>
    <s v="JILTP149BG"/>
    <x v="0"/>
    <s v="JILTPD3149"/>
    <s v="13FW JILL BY_24_OR"/>
    <s v="BG"/>
    <m/>
    <n v="6107"/>
    <n v="59000"/>
    <n v="41300"/>
    <n v="400"/>
    <s v="2012-10-23"/>
    <n v="399"/>
    <n v="23541000"/>
    <s v="2012-10-24"/>
    <n v="397"/>
    <n v="2"/>
    <n v="23423000"/>
    <s v="2012-10-25"/>
    <n v="337"/>
    <n v="19139200"/>
    <n v="84.5"/>
    <n v="81.3"/>
    <n v="84.9"/>
    <n v="81.7"/>
    <m/>
    <n v="60"/>
    <n v="3"/>
    <n v="3"/>
    <n v="123900"/>
    <n v="0.8"/>
  </r>
  <r>
    <x v="14"/>
    <s v="JILTPD3149BK"/>
    <s v="JILTP149BK"/>
    <x v="0"/>
    <s v="JILTPD3149"/>
    <s v="12-FW-SP115"/>
    <s v="BK"/>
    <m/>
    <n v="6107"/>
    <n v="59000"/>
    <n v="41300"/>
    <n v="400"/>
    <s v="2012-10-23"/>
    <n v="400"/>
    <n v="23600000"/>
    <s v="2012-10-24"/>
    <n v="319"/>
    <n v="-6"/>
    <n v="18821000"/>
    <s v="2012-10-25"/>
    <n v="202"/>
    <n v="11192300"/>
    <n v="50.5"/>
    <n v="47.4"/>
    <n v="63.3"/>
    <n v="59.5"/>
    <n v="87"/>
    <n v="117"/>
    <n v="1"/>
    <n v="1"/>
    <n v="41300"/>
    <n v="0.3"/>
  </r>
  <r>
    <x v="14"/>
    <s v="JILTPE5333GR"/>
    <s v="JILTP333GR"/>
    <x v="3"/>
    <s v="JILTPE5333"/>
    <s v="14SS JILLBY 01 GY"/>
    <s v="GR"/>
    <m/>
    <n v="9734"/>
    <n v="69000"/>
    <n v="69000"/>
    <n v="500"/>
    <s v="2013-10-22"/>
    <n v="500"/>
    <n v="34500000"/>
    <s v="2013-10-23"/>
    <n v="500"/>
    <m/>
    <n v="34500000"/>
    <s v="2013-10-24"/>
    <n v="481"/>
    <n v="33115000"/>
    <n v="96.2"/>
    <n v="96"/>
    <n v="96.2"/>
    <n v="96"/>
    <m/>
    <n v="19"/>
    <n v="5"/>
    <n v="5"/>
    <n v="345000"/>
    <n v="1"/>
  </r>
  <r>
    <x v="14"/>
    <s v="JILTPE5333RE"/>
    <s v="JILTP333RE"/>
    <x v="3"/>
    <s v="JILTPE5333"/>
    <s v="14SS JILLBY 04 CAMO"/>
    <s v="RE"/>
    <m/>
    <n v="9734"/>
    <n v="69000"/>
    <n v="69000"/>
    <n v="500"/>
    <s v="2013-10-22"/>
    <n v="500"/>
    <n v="34500000"/>
    <s v="2013-10-23"/>
    <n v="499"/>
    <m/>
    <n v="34431000"/>
    <s v="2013-10-24"/>
    <n v="382"/>
    <n v="26321292"/>
    <n v="76.400000000000006"/>
    <n v="76.3"/>
    <n v="76.599999999999994"/>
    <n v="76.400000000000006"/>
    <n v="1"/>
    <n v="117"/>
    <n v="31"/>
    <n v="31"/>
    <n v="2139000"/>
    <n v="6.2"/>
  </r>
  <r>
    <x v="14"/>
    <s v="JILTPE5334BK"/>
    <s v="JILTP334BK"/>
    <x v="3"/>
    <s v="JILTPE5334"/>
    <s v="14SS JILLBY 10 GY"/>
    <s v="BK"/>
    <m/>
    <n v="7562"/>
    <n v="59000"/>
    <n v="59000"/>
    <n v="500"/>
    <s v="2013-10-22"/>
    <n v="500"/>
    <n v="29500000"/>
    <s v="2013-10-23"/>
    <n v="493"/>
    <n v="5"/>
    <n v="29087000"/>
    <s v="2013-10-25"/>
    <n v="279"/>
    <n v="16456000"/>
    <n v="55.8"/>
    <n v="55.8"/>
    <n v="56.6"/>
    <n v="56.6"/>
    <n v="2"/>
    <n v="214"/>
    <n v="32"/>
    <n v="32"/>
    <n v="1888000"/>
    <n v="6.4"/>
  </r>
  <r>
    <x v="14"/>
    <s v="JILTPE5335KH"/>
    <s v="JILTP335KH"/>
    <x v="3"/>
    <s v="JILTPE5335"/>
    <s v="14SS JILLBY W.ST 05 GR"/>
    <s v="KH"/>
    <m/>
    <n v="9570"/>
    <n v="69000"/>
    <n v="69000"/>
    <n v="1000"/>
    <s v="2013-10-28"/>
    <n v="500"/>
    <n v="34500000"/>
    <s v="2013-10-29"/>
    <n v="499"/>
    <n v="1"/>
    <n v="34431000"/>
    <s v="2013-10-30"/>
    <n v="431"/>
    <n v="29670000"/>
    <n v="86.2"/>
    <n v="86"/>
    <n v="86.4"/>
    <n v="86.2"/>
    <m/>
    <n v="68"/>
    <n v="26"/>
    <n v="26"/>
    <n v="1794000"/>
    <n v="5.2"/>
  </r>
  <r>
    <x v="14"/>
    <s v="JILTPE5336GY"/>
    <s v="JILTP336GY"/>
    <x v="3"/>
    <s v="JILTPE5336"/>
    <s v="14SS JILLBY W.ST 08 DG"/>
    <s v="GY"/>
    <m/>
    <n v="9680"/>
    <n v="69000"/>
    <n v="69000"/>
    <n v="500"/>
    <s v="2013-10-31"/>
    <n v="500"/>
    <n v="34500000"/>
    <s v="2013-10-31"/>
    <n v="500"/>
    <m/>
    <n v="34500000"/>
    <s v="2013-11-01"/>
    <n v="497"/>
    <n v="34220900"/>
    <n v="99.4"/>
    <n v="99.2"/>
    <n v="99.4"/>
    <n v="99.2"/>
    <m/>
    <n v="3"/>
    <n v="2"/>
    <n v="2"/>
    <n v="138000"/>
    <n v="0.4"/>
  </r>
  <r>
    <x v="14"/>
    <s v="JILTPE5337BK"/>
    <s v="JILTP337BK"/>
    <x v="3"/>
    <s v="JILTPE5337"/>
    <s v="12-FW-KNSP58"/>
    <s v="BK"/>
    <m/>
    <n v="8305"/>
    <n v="65000"/>
    <n v="65000"/>
    <n v="500"/>
    <s v="2013-10-22"/>
    <n v="500"/>
    <n v="32500000"/>
    <s v="2013-10-23"/>
    <n v="500"/>
    <m/>
    <n v="32500000"/>
    <s v="2013-10-25"/>
    <n v="487"/>
    <n v="31650000"/>
    <n v="97.4"/>
    <n v="97.4"/>
    <n v="97.4"/>
    <n v="97.4"/>
    <m/>
    <n v="13"/>
    <n v="25"/>
    <n v="25"/>
    <n v="1625000"/>
    <n v="5"/>
  </r>
  <r>
    <x v="14"/>
    <s v="JILTPE5338BL"/>
    <s v="JILTP338BL"/>
    <x v="3"/>
    <s v="JILTPE5338"/>
    <s v="12-FW-KNSP58"/>
    <s v="BL"/>
    <m/>
    <n v="9219"/>
    <n v="69000"/>
    <n v="69000"/>
    <n v="499"/>
    <s v="2013-10-31"/>
    <n v="499"/>
    <n v="34431000"/>
    <s v="2013-10-31"/>
    <n v="499"/>
    <m/>
    <n v="34431000"/>
    <s v="2013-11-02"/>
    <n v="495"/>
    <n v="34080500"/>
    <n v="99.2"/>
    <n v="99"/>
    <n v="99.2"/>
    <n v="99"/>
    <m/>
    <n v="4"/>
    <n v="3"/>
    <n v="3"/>
    <n v="207000"/>
    <n v="0.6"/>
  </r>
  <r>
    <x v="14"/>
    <s v="JILTPE5833GR"/>
    <s v="JILTP833GR"/>
    <x v="3"/>
    <s v="JILTPE5833"/>
    <s v="12-FW-KNSP111"/>
    <s v="GR"/>
    <m/>
    <n v="9586"/>
    <n v="65000"/>
    <n v="65000"/>
    <n v="500"/>
    <s v="2013-10-22"/>
    <n v="500"/>
    <n v="32500000"/>
    <s v="2013-10-23"/>
    <n v="499"/>
    <m/>
    <n v="32435000"/>
    <s v="2013-10-25"/>
    <n v="212"/>
    <n v="13780000"/>
    <n v="42.4"/>
    <n v="42.4"/>
    <n v="42.5"/>
    <n v="42.5"/>
    <n v="1"/>
    <n v="287"/>
    <n v="16"/>
    <n v="16"/>
    <n v="1040000"/>
    <n v="3.2"/>
  </r>
  <r>
    <x v="14"/>
    <s v="JILTPE5833RE"/>
    <s v="JILTP833RE"/>
    <x v="3"/>
    <s v="JILTPE5833"/>
    <s v="13FW JILLBY KNIT_44_NY"/>
    <s v="RE"/>
    <m/>
    <n v="9586"/>
    <n v="65000"/>
    <n v="65000"/>
    <n v="500"/>
    <s v="2013-10-22"/>
    <n v="500"/>
    <n v="32500000"/>
    <s v="2013-10-23"/>
    <n v="497"/>
    <m/>
    <n v="32305000"/>
    <s v="2013-10-25"/>
    <n v="260"/>
    <n v="16835000"/>
    <n v="52"/>
    <n v="51.8"/>
    <n v="52.3"/>
    <n v="52.1"/>
    <n v="3"/>
    <n v="237"/>
    <n v="15"/>
    <n v="15"/>
    <n v="975000"/>
    <n v="3"/>
  </r>
  <r>
    <x v="14"/>
    <s v="JILTPE5834BK"/>
    <s v="JILTP834BK"/>
    <x v="3"/>
    <s v="JILTPE5834"/>
    <s v="13FW JILL BY KNIT_06_RD"/>
    <s v="BK"/>
    <m/>
    <n v="7444"/>
    <n v="55000"/>
    <n v="55000"/>
    <n v="500"/>
    <s v="2013-10-22"/>
    <n v="500"/>
    <n v="27500000"/>
    <s v="2013-10-23"/>
    <n v="348"/>
    <m/>
    <n v="19140000"/>
    <s v="2013-10-27"/>
    <n v="47"/>
    <n v="2585000"/>
    <n v="9.4"/>
    <n v="9.4"/>
    <n v="13.5"/>
    <n v="13.5"/>
    <n v="152"/>
    <n v="301"/>
    <n v="2"/>
    <n v="2"/>
    <n v="110000"/>
    <n v="0.4"/>
  </r>
  <r>
    <x v="14"/>
    <s v="JILVBD3139BK"/>
    <s v="JILVB139BK"/>
    <x v="0"/>
    <s v="JILVBD3139"/>
    <s v="13FW JILL BY KNIT_06_RD"/>
    <s v="BK"/>
    <m/>
    <n v="7190"/>
    <n v="49000"/>
    <n v="34300"/>
    <n v="700"/>
    <s v="2012-11-15"/>
    <n v="700"/>
    <n v="34300000"/>
    <s v="2012-11-20"/>
    <n v="165"/>
    <n v="2"/>
    <n v="8085000"/>
    <s v="2012-12-04"/>
    <n v="30"/>
    <n v="1308300"/>
    <n v="4.3"/>
    <n v="3.8"/>
    <n v="18.2"/>
    <n v="16.2"/>
    <n v="533"/>
    <n v="135"/>
    <m/>
    <m/>
    <m/>
    <m/>
  </r>
  <r>
    <x v="14"/>
    <s v="JILVBD3139OR"/>
    <s v="JILVB139OR"/>
    <x v="0"/>
    <s v="JILVBD3139"/>
    <s v="11-FW-SP17"/>
    <s v="OR"/>
    <m/>
    <n v="7190"/>
    <n v="49000"/>
    <n v="34300"/>
    <n v="700"/>
    <s v="2012-11-15"/>
    <n v="700"/>
    <n v="34300000"/>
    <s v="2012-11-20"/>
    <n v="182"/>
    <n v="1"/>
    <n v="8918000"/>
    <s v="2012-11-23"/>
    <n v="46"/>
    <n v="1989400"/>
    <n v="6.6"/>
    <n v="5.8"/>
    <n v="25.3"/>
    <n v="22.3"/>
    <n v="517"/>
    <n v="136"/>
    <m/>
    <m/>
    <m/>
    <m/>
  </r>
  <r>
    <x v="14"/>
    <s v="JILVBD3139PP"/>
    <s v="JILVB139PP"/>
    <x v="0"/>
    <s v="JILVBD3139"/>
    <s v="11-FW-SP17"/>
    <s v="PP"/>
    <m/>
    <n v="7190"/>
    <n v="49000"/>
    <n v="34300"/>
    <n v="700"/>
    <s v="2012-11-15"/>
    <n v="700"/>
    <n v="34300000"/>
    <s v="2012-11-20"/>
    <n v="159"/>
    <n v="4"/>
    <n v="7791000"/>
    <s v="2012-11-26"/>
    <n v="25"/>
    <n v="975100"/>
    <n v="3.6"/>
    <n v="2.8"/>
    <n v="15.7"/>
    <n v="12.5"/>
    <n v="537"/>
    <n v="134"/>
    <n v="1"/>
    <n v="1"/>
    <n v="34300"/>
    <n v="0.1"/>
  </r>
  <r>
    <x v="14"/>
    <s v="JILVBD3150BK"/>
    <s v="JILVB150BK"/>
    <x v="0"/>
    <s v="JILVBD3150"/>
    <s v="12-FW-SP52"/>
    <s v="BK"/>
    <m/>
    <n v="5232"/>
    <n v="43000"/>
    <n v="43000"/>
    <n v="700"/>
    <s v="2012-10-16"/>
    <n v="700"/>
    <n v="30100000"/>
    <s v="2012-10-23"/>
    <n v="697"/>
    <m/>
    <n v="29971000"/>
    <s v="2012-10-24"/>
    <n v="454"/>
    <n v="19454500"/>
    <n v="64.900000000000006"/>
    <n v="64.599999999999994"/>
    <n v="65.099999999999994"/>
    <n v="64.900000000000006"/>
    <n v="3"/>
    <n v="243"/>
    <n v="28"/>
    <n v="28"/>
    <n v="1204000"/>
    <n v="4"/>
  </r>
  <r>
    <x v="14"/>
    <s v="JILVBD3150GY"/>
    <s v="JILVB150GY"/>
    <x v="0"/>
    <s v="JILVBD3150"/>
    <s v="12-FW-SP52"/>
    <s v="GY"/>
    <m/>
    <n v="5232"/>
    <n v="43000"/>
    <n v="43000"/>
    <n v="700"/>
    <s v="2012-10-16"/>
    <n v="699"/>
    <n v="30057000"/>
    <s v="2012-10-23"/>
    <n v="692"/>
    <n v="-5"/>
    <n v="29756000"/>
    <s v="2012-10-24"/>
    <n v="689"/>
    <n v="29562500"/>
    <n v="98.6"/>
    <n v="98.4"/>
    <n v="99.6"/>
    <n v="99.3"/>
    <n v="12"/>
    <n v="3"/>
    <m/>
    <m/>
    <m/>
    <m/>
  </r>
  <r>
    <x v="14"/>
    <s v="JILVBE5150GY"/>
    <s v="JILVB150GY"/>
    <x v="3"/>
    <s v="JILVBE5150"/>
    <s v="12-FW-SP50"/>
    <s v="GY"/>
    <m/>
    <n v="4966"/>
    <n v="43000"/>
    <n v="43000"/>
    <n v="1000"/>
    <s v="2013-10-08"/>
    <n v="996"/>
    <n v="42828000"/>
    <s v="2013-10-10"/>
    <n v="1000"/>
    <n v="-4"/>
    <n v="43000000"/>
    <s v="2013-10-11"/>
    <n v="931"/>
    <n v="39983624"/>
    <n v="93.5"/>
    <n v="93.4"/>
    <n v="93.1"/>
    <n v="93"/>
    <m/>
    <n v="69"/>
    <n v="22"/>
    <n v="22"/>
    <n v="946000"/>
    <n v="2.2000000000000002"/>
  </r>
  <r>
    <x v="14"/>
    <s v="JILVBD3150RE"/>
    <s v="JILVB150RE"/>
    <x v="0"/>
    <s v="JILVBD3150"/>
    <s v="12-FW-SP50"/>
    <s v="RE"/>
    <m/>
    <n v="5232"/>
    <n v="43000"/>
    <n v="43000"/>
    <n v="700"/>
    <s v="2012-10-16"/>
    <n v="697"/>
    <n v="29971000"/>
    <s v="2012-10-23"/>
    <n v="659"/>
    <n v="-3"/>
    <n v="28337000"/>
    <s v="2012-10-26"/>
    <n v="417"/>
    <n v="17909500"/>
    <n v="59.8"/>
    <n v="59.8"/>
    <n v="63.3"/>
    <n v="63.2"/>
    <n v="41"/>
    <n v="242"/>
    <n v="13"/>
    <n v="13"/>
    <n v="559000"/>
    <n v="1.9"/>
  </r>
  <r>
    <x v="14"/>
    <s v="JILVBE5347BK"/>
    <s v="JILVB347BK"/>
    <x v="3"/>
    <s v="JILVBE5347"/>
    <s v="12-FW-SP50"/>
    <s v="BK"/>
    <m/>
    <n v="5821"/>
    <n v="45000"/>
    <n v="45000"/>
    <n v="500"/>
    <s v="2013-10-29"/>
    <n v="500"/>
    <n v="22500000"/>
    <s v="2013-10-30"/>
    <n v="499"/>
    <m/>
    <n v="22455000"/>
    <s v="2013-11-01"/>
    <n v="218"/>
    <n v="9807120"/>
    <n v="43.6"/>
    <n v="43.6"/>
    <n v="43.7"/>
    <n v="43.7"/>
    <n v="1"/>
    <n v="281"/>
    <n v="20"/>
    <n v="20"/>
    <n v="897120"/>
    <n v="4"/>
  </r>
  <r>
    <x v="14"/>
    <s v="JILVBE5347BW"/>
    <s v="JILVB347BW"/>
    <x v="3"/>
    <s v="JILVBE5347"/>
    <s v="12-FW-SP49"/>
    <s v="BW"/>
    <m/>
    <n v="5821"/>
    <n v="45000"/>
    <n v="45000"/>
    <n v="500"/>
    <s v="2013-10-29"/>
    <n v="499"/>
    <n v="22455000"/>
    <s v="2013-10-30"/>
    <n v="496"/>
    <n v="-1"/>
    <n v="22320000"/>
    <s v="2013-10-31"/>
    <n v="289"/>
    <n v="13005000"/>
    <n v="57.9"/>
    <n v="57.9"/>
    <n v="58.3"/>
    <n v="58.3"/>
    <n v="4"/>
    <n v="207"/>
    <n v="30"/>
    <n v="30"/>
    <n v="1350000"/>
    <n v="6"/>
  </r>
  <r>
    <x v="14"/>
    <s v="JILVBE5357RE"/>
    <s v="JILVB357RE"/>
    <x v="3"/>
    <s v="JILVBE5357"/>
    <s v="12-FW-SP49"/>
    <s v="RE"/>
    <m/>
    <n v="4878"/>
    <n v="45000"/>
    <n v="45000"/>
    <n v="2000"/>
    <s v="2013-10-28"/>
    <n v="1000"/>
    <n v="45000000"/>
    <s v="2013-10-29"/>
    <n v="742"/>
    <m/>
    <n v="33390000"/>
    <s v="2013-10-30"/>
    <n v="270"/>
    <n v="12127500"/>
    <n v="27"/>
    <n v="27"/>
    <n v="36.4"/>
    <n v="36.299999999999997"/>
    <n v="258"/>
    <n v="472"/>
    <n v="6"/>
    <n v="6"/>
    <n v="270000"/>
    <n v="0.6"/>
  </r>
  <r>
    <x v="14"/>
    <s v="JILVBE5357YE"/>
    <s v="JILVB357YE"/>
    <x v="3"/>
    <s v="JILVBE5357"/>
    <s v="12-FW-SP49"/>
    <s v="YE"/>
    <m/>
    <n v="4878"/>
    <n v="45000"/>
    <n v="45000"/>
    <n v="2000"/>
    <s v="2013-10-28"/>
    <n v="1000"/>
    <n v="45000000"/>
    <s v="2013-10-29"/>
    <n v="649"/>
    <m/>
    <n v="29205000"/>
    <s v="2013-10-30"/>
    <n v="196"/>
    <n v="8787500"/>
    <n v="19.600000000000001"/>
    <n v="19.5"/>
    <n v="30.2"/>
    <n v="30.1"/>
    <n v="351"/>
    <n v="453"/>
    <n v="11"/>
    <n v="11"/>
    <n v="472500"/>
    <n v="1.1000000000000001"/>
  </r>
  <r>
    <x v="15"/>
    <s v="JILWAD3140BG"/>
    <s v="JILWA140BG"/>
    <x v="0"/>
    <s v="JILWAD3140"/>
    <s v="12-FW-SP03"/>
    <s v="BG"/>
    <m/>
    <n v="7071"/>
    <n v="39000"/>
    <n v="27300"/>
    <n v="300"/>
    <s v="2012-11-15"/>
    <n v="300"/>
    <n v="11700000"/>
    <s v="2012-11-16"/>
    <n v="183"/>
    <n v="2"/>
    <n v="7137000"/>
    <s v="2012-11-17"/>
    <n v="121"/>
    <n v="4075500"/>
    <n v="40.299999999999997"/>
    <n v="34.799999999999997"/>
    <n v="66.099999999999994"/>
    <n v="57.1"/>
    <n v="115"/>
    <n v="62"/>
    <n v="5"/>
    <n v="5"/>
    <n v="136500"/>
    <n v="1.7"/>
  </r>
  <r>
    <x v="15"/>
    <s v="JILWAD3141BW"/>
    <s v="JILWA141BW"/>
    <x v="0"/>
    <s v="JILWAD3141"/>
    <s v="12-FW-SP03"/>
    <s v="BW"/>
    <m/>
    <n v="7071"/>
    <n v="39000"/>
    <n v="27300"/>
    <n v="300"/>
    <s v="2012-11-15"/>
    <n v="300"/>
    <n v="11700000"/>
    <s v="2012-11-16"/>
    <n v="163"/>
    <n v="-2"/>
    <n v="6357000"/>
    <s v="2012-11-17"/>
    <n v="106"/>
    <n v="3268200"/>
    <n v="35.299999999999997"/>
    <n v="27.9"/>
    <n v="65"/>
    <n v="51.4"/>
    <n v="139"/>
    <n v="57"/>
    <n v="2"/>
    <n v="2"/>
    <n v="54600"/>
    <n v="0.7"/>
  </r>
  <r>
    <x v="15"/>
    <s v="JILWAE5362MT"/>
    <s v="JILWA362MT"/>
    <x v="3"/>
    <s v="JILWAE5362"/>
    <s v="12-FW-SP47"/>
    <s v="MT"/>
    <m/>
    <n v="11850"/>
    <n v="65000"/>
    <n v="65000"/>
    <n v="300"/>
    <s v="2013-10-22"/>
    <n v="300"/>
    <n v="19500000"/>
    <s v="2013-10-23"/>
    <n v="300"/>
    <m/>
    <n v="19500000"/>
    <s v="2013-10-16"/>
    <n v="157"/>
    <n v="10172500"/>
    <n v="52.3"/>
    <n v="52.2"/>
    <n v="52.3"/>
    <n v="52.2"/>
    <m/>
    <n v="143"/>
    <n v="6"/>
    <n v="6"/>
    <n v="390000"/>
    <n v="2"/>
  </r>
  <r>
    <x v="15"/>
    <s v="JILWAE5363BK"/>
    <s v="JILWA363BK"/>
    <x v="3"/>
    <s v="JILWAE5363"/>
    <s v="12-FW-SP47"/>
    <s v="BK"/>
    <m/>
    <n v="12204"/>
    <n v="69000"/>
    <n v="69000"/>
    <n v="300"/>
    <s v="2013-10-22"/>
    <n v="300"/>
    <n v="20700000"/>
    <s v="2013-10-23"/>
    <n v="299"/>
    <m/>
    <n v="20631000"/>
    <s v="2013-10-24"/>
    <n v="269"/>
    <n v="18526500"/>
    <n v="89.7"/>
    <n v="89.5"/>
    <n v="90"/>
    <n v="89.8"/>
    <n v="1"/>
    <n v="30"/>
    <n v="3"/>
    <n v="3"/>
    <n v="207000"/>
    <n v="1"/>
  </r>
  <r>
    <x v="16"/>
    <s v="JOIBAF0901YE"/>
    <s v="JOIBA901YE"/>
    <x v="5"/>
    <s v="JOIBAF0901"/>
    <s v="12-FW-SP55"/>
    <s v="YE"/>
    <m/>
    <n v="5800"/>
    <n v="45000"/>
    <n v="45000"/>
    <n v="950"/>
    <m/>
    <m/>
    <m/>
    <m/>
    <m/>
    <m/>
    <m/>
    <m/>
    <m/>
    <m/>
    <m/>
    <m/>
    <m/>
    <m/>
    <m/>
    <m/>
    <m/>
    <m/>
    <m/>
    <m/>
  </r>
  <r>
    <x v="16"/>
    <s v="JOIEBD3101BG"/>
    <s v="JOIEB101BG"/>
    <x v="0"/>
    <s v="JOIEBD3101"/>
    <s v="12-FW-SP55"/>
    <s v="BG"/>
    <m/>
    <n v="10183"/>
    <n v="59000"/>
    <n v="41300"/>
    <n v="300"/>
    <s v="2012-11-07"/>
    <n v="299"/>
    <n v="17641000"/>
    <s v="2012-11-07"/>
    <n v="266"/>
    <n v="4"/>
    <n v="15694000"/>
    <s v="2012-11-09"/>
    <n v="207"/>
    <n v="11699700"/>
    <n v="69.2"/>
    <n v="66.3"/>
    <n v="77.8"/>
    <n v="74.5"/>
    <n v="29"/>
    <n v="59"/>
    <m/>
    <m/>
    <m/>
    <m/>
  </r>
  <r>
    <x v="16"/>
    <s v="JOIEBD3104YE"/>
    <s v="JOIEB104YE"/>
    <x v="0"/>
    <s v="JOIEBD3104"/>
    <s v="12-FW-SP20"/>
    <s v="YE"/>
    <m/>
    <n v="9758"/>
    <n v="59000"/>
    <n v="41300"/>
    <n v="300"/>
    <s v="2012-11-07"/>
    <n v="300"/>
    <n v="17700000"/>
    <s v="2012-11-07"/>
    <n v="198"/>
    <n v="2"/>
    <n v="11682000"/>
    <s v="2012-11-10"/>
    <n v="155"/>
    <n v="8661200"/>
    <n v="51.7"/>
    <n v="48.9"/>
    <n v="78.3"/>
    <n v="74.099999999999994"/>
    <n v="100"/>
    <n v="43"/>
    <m/>
    <m/>
    <m/>
    <m/>
  </r>
  <r>
    <x v="16"/>
    <s v="JOIEBD3105OR"/>
    <s v="JOIEB105OR"/>
    <x v="0"/>
    <s v="JOIEBD3105"/>
    <s v="12-FW-SP20"/>
    <s v="OR"/>
    <m/>
    <n v="7631"/>
    <n v="59000"/>
    <n v="41300"/>
    <n v="300"/>
    <s v="2012-11-07"/>
    <n v="299"/>
    <n v="17641000"/>
    <s v="2012-11-07"/>
    <n v="273"/>
    <n v="-3"/>
    <n v="16107000"/>
    <s v="2012-11-10"/>
    <n v="223"/>
    <n v="12602400"/>
    <n v="74.599999999999994"/>
    <n v="71.400000000000006"/>
    <n v="81.7"/>
    <n v="78.2"/>
    <n v="29"/>
    <n v="50"/>
    <n v="2"/>
    <n v="2"/>
    <n v="82600"/>
    <n v="0.7"/>
  </r>
  <r>
    <x v="16"/>
    <s v="JOIEBD3106BW"/>
    <s v="JOIEB106BW"/>
    <x v="0"/>
    <s v="JOIEBD3106"/>
    <s v="12-FW-SP107"/>
    <s v="BW"/>
    <m/>
    <n v="8117"/>
    <n v="59000"/>
    <n v="59000"/>
    <n v="300"/>
    <s v="2012-11-07"/>
    <n v="298"/>
    <n v="17582000"/>
    <s v="2012-11-07"/>
    <n v="283"/>
    <m/>
    <n v="16697000"/>
    <s v="2012-11-09"/>
    <n v="257"/>
    <n v="15157100"/>
    <n v="86.2"/>
    <n v="86.2"/>
    <n v="90.8"/>
    <n v="90.8"/>
    <n v="15"/>
    <n v="26"/>
    <n v="3"/>
    <n v="3"/>
    <n v="177000"/>
    <n v="1"/>
  </r>
  <r>
    <x v="16"/>
    <s v="JOIEBE5106BW"/>
    <s v="JOIEB106BW"/>
    <x v="3"/>
    <s v="JOIEBE5106"/>
    <s v="13FW JILL BY_26_GR"/>
    <s v="BW"/>
    <m/>
    <n v="8061"/>
    <n v="59000"/>
    <n v="59000"/>
    <n v="500"/>
    <s v="2013-08-14"/>
    <n v="500"/>
    <n v="29500000"/>
    <s v="2013-10-15"/>
    <n v="491"/>
    <n v="4"/>
    <n v="28969000"/>
    <s v="2013-10-16"/>
    <n v="318"/>
    <n v="18731232"/>
    <n v="63.6"/>
    <n v="63.5"/>
    <n v="64.8"/>
    <n v="64.7"/>
    <n v="5"/>
    <n v="173"/>
    <n v="7"/>
    <n v="7"/>
    <n v="413000"/>
    <n v="1.4"/>
  </r>
  <r>
    <x v="16"/>
    <s v="JOIEBD3111GY"/>
    <s v="JOIEB111GY"/>
    <x v="0"/>
    <s v="JOIEBD3111"/>
    <s v="12-FW-SP107"/>
    <s v="GY"/>
    <m/>
    <n v="7029"/>
    <n v="55000"/>
    <n v="55000"/>
    <n v="300"/>
    <s v="2012-11-15"/>
    <n v="300"/>
    <n v="16500000"/>
    <s v="2012-11-16"/>
    <n v="301"/>
    <n v="-1"/>
    <n v="16555000"/>
    <s v="2012-11-17"/>
    <n v="294"/>
    <n v="16142500"/>
    <n v="98"/>
    <n v="97.8"/>
    <n v="97.7"/>
    <n v="97.5"/>
    <m/>
    <n v="7"/>
    <m/>
    <m/>
    <m/>
    <m/>
  </r>
  <r>
    <x v="16"/>
    <s v="JOIEBE5111GY"/>
    <s v="JOIEB111GY"/>
    <x v="3"/>
    <s v="JOIEBE5111"/>
    <s v="13FW JILL BY_26_GR"/>
    <s v="GY"/>
    <m/>
    <n v="8549"/>
    <n v="55000"/>
    <n v="55000"/>
    <n v="500"/>
    <s v="2013-09-11"/>
    <n v="500"/>
    <n v="27500000"/>
    <s v="2013-10-15"/>
    <n v="499"/>
    <n v="1"/>
    <n v="27445000"/>
    <s v="2013-10-16"/>
    <n v="491"/>
    <n v="27000000"/>
    <n v="98.2"/>
    <n v="98.2"/>
    <n v="98.4"/>
    <n v="98.4"/>
    <m/>
    <n v="8"/>
    <n v="-8"/>
    <n v="-8"/>
    <n v="-440000"/>
    <n v="-1.6"/>
  </r>
  <r>
    <x v="16"/>
    <s v="JOIEBD3112BG"/>
    <s v="JOIEB112BG"/>
    <x v="0"/>
    <s v="JOIEBD3112"/>
    <s v="12-FW-KNSP17"/>
    <s v="BG"/>
    <m/>
    <n v="13013"/>
    <n v="79000"/>
    <n v="55300"/>
    <n v="500"/>
    <s v="2012-11-15"/>
    <n v="500"/>
    <n v="39500000"/>
    <s v="2012-11-16"/>
    <n v="375"/>
    <m/>
    <n v="29625000"/>
    <s v="2012-11-17"/>
    <n v="177"/>
    <n v="12276600"/>
    <n v="35.4"/>
    <n v="31.1"/>
    <n v="47.2"/>
    <n v="41.4"/>
    <n v="125"/>
    <n v="198"/>
    <n v="6"/>
    <n v="6"/>
    <n v="331800"/>
    <n v="1.2"/>
  </r>
  <r>
    <x v="16"/>
    <s v="JOIEBE5305GY"/>
    <s v="JOIEB305GY"/>
    <x v="3"/>
    <s v="JOIEBE5305"/>
    <s v="13FW-JILLBY-28-BK"/>
    <s v="GY"/>
    <m/>
    <n v="8245"/>
    <n v="65000"/>
    <n v="65000"/>
    <n v="500"/>
    <s v="2013-10-22"/>
    <n v="499"/>
    <n v="32435000"/>
    <s v="2013-10-22"/>
    <n v="498"/>
    <n v="1"/>
    <n v="32370000"/>
    <s v="2013-10-24"/>
    <n v="354"/>
    <n v="23010000"/>
    <n v="70.900000000000006"/>
    <n v="70.900000000000006"/>
    <n v="71.099999999999994"/>
    <n v="71.099999999999994"/>
    <m/>
    <n v="144"/>
    <n v="28"/>
    <n v="28"/>
    <n v="1820000"/>
    <n v="5.6"/>
  </r>
  <r>
    <x v="16"/>
    <s v="JOIEBE5310KH"/>
    <s v="JOIEB310KH"/>
    <x v="3"/>
    <s v="JOIEBE5310"/>
    <s v="13FW-JILLBY-34_KH"/>
    <s v="KH"/>
    <m/>
    <n v="5613"/>
    <n v="59000"/>
    <n v="59000"/>
    <n v="200"/>
    <s v="2013-10-10"/>
    <n v="200"/>
    <n v="11800000"/>
    <s v="2013-10-11"/>
    <n v="200"/>
    <m/>
    <n v="11800000"/>
    <s v="2013-10-13"/>
    <n v="53"/>
    <n v="3123224"/>
    <n v="26.5"/>
    <n v="26.5"/>
    <n v="26.5"/>
    <n v="26.5"/>
    <m/>
    <n v="147"/>
    <n v="2"/>
    <n v="2"/>
    <n v="114224"/>
    <n v="1"/>
  </r>
  <r>
    <x v="16"/>
    <s v="JOIEBE5317MT"/>
    <s v="JOIEB317MT"/>
    <x v="3"/>
    <s v="JOIEBE5317"/>
    <s v="13FW-H.COUSTIC_TROOPER-01"/>
    <s v="MT"/>
    <m/>
    <n v="8011"/>
    <n v="59000"/>
    <n v="59000"/>
    <n v="400"/>
    <s v="2013-11-14"/>
    <n v="333"/>
    <n v="19647000"/>
    <s v="2013-11-15"/>
    <n v="333"/>
    <m/>
    <n v="19647000"/>
    <s v="2013-11-16"/>
    <n v="117"/>
    <n v="6863500"/>
    <n v="35.1"/>
    <n v="34.9"/>
    <n v="35.1"/>
    <n v="34.9"/>
    <m/>
    <n v="216"/>
    <n v="5"/>
    <n v="5"/>
    <n v="295000"/>
    <n v="1.5"/>
  </r>
  <r>
    <x v="16"/>
    <s v="JOIEBD3601BG"/>
    <s v="JOIEB601BG"/>
    <x v="0"/>
    <s v="JOIEBD3601"/>
    <s v="12-FW-KNSP17"/>
    <s v="BG"/>
    <m/>
    <n v="10530"/>
    <n v="53000"/>
    <n v="37100"/>
    <n v="400"/>
    <s v="2012-11-07"/>
    <n v="398"/>
    <n v="21094000"/>
    <s v="2012-11-07"/>
    <n v="219"/>
    <n v="-3"/>
    <n v="11607000"/>
    <s v="2012-11-09"/>
    <n v="161"/>
    <n v="7743300"/>
    <n v="40.5"/>
    <n v="36.700000000000003"/>
    <n v="73.5"/>
    <n v="66.7"/>
    <n v="182"/>
    <n v="58"/>
    <n v="1"/>
    <n v="1"/>
    <n v="37100"/>
    <n v="0.3"/>
  </r>
  <r>
    <x v="16"/>
    <s v="JOIEBD3604YE"/>
    <s v="JOIEB604YE"/>
    <x v="0"/>
    <s v="JOIEBD3604"/>
    <s v="12-FW-KNSP10"/>
    <s v="YE"/>
    <m/>
    <n v="9515"/>
    <n v="53000"/>
    <n v="53000"/>
    <n v="200"/>
    <s v="2012-11-07"/>
    <n v="200"/>
    <n v="10600000"/>
    <s v="2012-11-07"/>
    <n v="172"/>
    <n v="3"/>
    <n v="9116000"/>
    <s v="2012-11-09"/>
    <n v="162"/>
    <n v="8490600"/>
    <n v="81"/>
    <n v="80.099999999999994"/>
    <n v="94.2"/>
    <n v="93.1"/>
    <n v="25"/>
    <n v="10"/>
    <m/>
    <m/>
    <m/>
    <m/>
  </r>
  <r>
    <x v="16"/>
    <s v="JOIEBE5604YE"/>
    <s v="JOIEB604YE"/>
    <x v="3"/>
    <s v="JOIEBE5604"/>
    <s v="13FW-H.COUSTIC_TROOPER-02"/>
    <s v="YE"/>
    <m/>
    <n v="7386"/>
    <n v="53000"/>
    <n v="53000"/>
    <n v="500"/>
    <s v="2013-08-14"/>
    <n v="500"/>
    <n v="26500000"/>
    <s v="2013-10-15"/>
    <n v="497"/>
    <m/>
    <n v="26341000"/>
    <s v="2013-10-17"/>
    <n v="231"/>
    <n v="12239608"/>
    <n v="46.2"/>
    <n v="46.2"/>
    <n v="46.5"/>
    <n v="46.5"/>
    <n v="3"/>
    <n v="266"/>
    <n v="8"/>
    <n v="8"/>
    <n v="424000"/>
    <n v="1.6"/>
  </r>
  <r>
    <x v="16"/>
    <s v="JOIEBD3605OR"/>
    <s v="JOIEB605OR"/>
    <x v="0"/>
    <s v="JOIEBD3605"/>
    <s v="12-FW-KNSP10"/>
    <s v="OR"/>
    <m/>
    <n v="7327"/>
    <n v="53000"/>
    <n v="37100"/>
    <n v="200"/>
    <s v="2012-11-07"/>
    <n v="200"/>
    <n v="10600000"/>
    <s v="2012-11-07"/>
    <n v="198"/>
    <n v="1"/>
    <n v="10494000"/>
    <s v="2012-11-11"/>
    <n v="177"/>
    <n v="8851000"/>
    <n v="88.5"/>
    <n v="83.5"/>
    <n v="89.4"/>
    <n v="84.3"/>
    <n v="1"/>
    <n v="21"/>
    <n v="1"/>
    <n v="1"/>
    <n v="37100"/>
    <n v="0.5"/>
  </r>
  <r>
    <x v="16"/>
    <s v="JOIEBD3606BW"/>
    <s v="JOIEB606BW"/>
    <x v="0"/>
    <s v="JOIEBD3606"/>
    <s v="11-FW-SP17"/>
    <s v="BW"/>
    <m/>
    <n v="7874"/>
    <n v="53000"/>
    <n v="53000"/>
    <n v="200"/>
    <s v="2012-11-07"/>
    <n v="199"/>
    <n v="10547000"/>
    <s v="2012-11-07"/>
    <n v="197"/>
    <m/>
    <n v="10441000"/>
    <s v="2012-11-09"/>
    <n v="180"/>
    <n v="9487000"/>
    <n v="90.5"/>
    <n v="89.9"/>
    <n v="91.4"/>
    <n v="90.9"/>
    <n v="2"/>
    <n v="17"/>
    <m/>
    <m/>
    <m/>
    <m/>
  </r>
  <r>
    <x v="16"/>
    <s v="JOIEBE5606BW"/>
    <s v="JOIEB606BW"/>
    <x v="3"/>
    <s v="JOIEBE5606"/>
    <s v="13FW-H.COUSTIC_TROOPER-03"/>
    <s v="BW"/>
    <m/>
    <n v="7816"/>
    <n v="53000"/>
    <n v="53000"/>
    <n v="500"/>
    <s v="2013-08-14"/>
    <n v="500"/>
    <n v="26500000"/>
    <s v="2013-10-15"/>
    <n v="499"/>
    <n v="-5"/>
    <n v="26447000"/>
    <s v="2013-10-16"/>
    <n v="455"/>
    <n v="24041912"/>
    <n v="91"/>
    <n v="90.7"/>
    <n v="91.2"/>
    <n v="90.9"/>
    <n v="6"/>
    <n v="44"/>
    <n v="2"/>
    <n v="2"/>
    <n v="106000"/>
    <n v="0.4"/>
  </r>
  <r>
    <x v="16"/>
    <s v="JOIEBD3612BG"/>
    <s v="JOIEB612BG"/>
    <x v="0"/>
    <s v="JOIEBD3612"/>
    <s v="11-FW-SP17"/>
    <s v="BG"/>
    <m/>
    <n v="12775"/>
    <n v="69000"/>
    <n v="48300"/>
    <n v="300"/>
    <s v="2012-11-15"/>
    <n v="300"/>
    <n v="20700000"/>
    <s v="2012-11-16"/>
    <n v="285"/>
    <m/>
    <n v="19665000"/>
    <s v="2012-11-17"/>
    <n v="173"/>
    <n v="11309100"/>
    <n v="57.7"/>
    <n v="54.6"/>
    <n v="60.7"/>
    <n v="57.5"/>
    <n v="15"/>
    <n v="112"/>
    <n v="4"/>
    <n v="4"/>
    <n v="193200"/>
    <n v="1.3"/>
  </r>
  <r>
    <x v="16"/>
    <s v="JOIEBE5803BL"/>
    <s v="JOIEB803BL"/>
    <x v="3"/>
    <s v="JOIEBE5803"/>
    <s v="13FW JILL BY_26_GR_KIDS"/>
    <s v="BL"/>
    <m/>
    <n v="7859"/>
    <n v="55000"/>
    <n v="55000"/>
    <n v="400"/>
    <s v="2013-10-10"/>
    <n v="400"/>
    <n v="22000000"/>
    <s v="2013-10-11"/>
    <n v="400"/>
    <m/>
    <n v="22000000"/>
    <s v="2013-10-12"/>
    <n v="392"/>
    <n v="21532500"/>
    <n v="98"/>
    <n v="97.9"/>
    <n v="98"/>
    <n v="97.9"/>
    <m/>
    <n v="8"/>
    <n v="1"/>
    <n v="1"/>
    <n v="55000"/>
    <n v="0.3"/>
  </r>
  <r>
    <x v="16"/>
    <s v="JOIEBE5804RE"/>
    <s v="JOIEB804RE"/>
    <x v="3"/>
    <s v="JOIEBE5804"/>
    <s v="13FW JILL BY_26_GR_KIDS"/>
    <s v="RE"/>
    <m/>
    <n v="5114"/>
    <n v="55000"/>
    <n v="55000"/>
    <n v="400"/>
    <s v="2013-10-10"/>
    <n v="396"/>
    <n v="21780000"/>
    <s v="2013-10-11"/>
    <n v="394"/>
    <m/>
    <n v="21670000"/>
    <s v="2013-10-12"/>
    <n v="361"/>
    <n v="19745000"/>
    <n v="91.2"/>
    <n v="90.7"/>
    <n v="91.6"/>
    <n v="91.1"/>
    <n v="2"/>
    <n v="33"/>
    <n v="5"/>
    <n v="5"/>
    <n v="247500"/>
    <n v="1.3"/>
  </r>
  <r>
    <x v="16"/>
    <s v="JOIEBE5805GY"/>
    <s v="JOIEB805GY"/>
    <x v="3"/>
    <s v="JOIEBE5805"/>
    <s v="13FW-JILLBY-28-BK_KIDS"/>
    <s v="GY"/>
    <m/>
    <n v="8080"/>
    <n v="59000"/>
    <n v="59000"/>
    <n v="498"/>
    <s v="2013-10-22"/>
    <n v="498"/>
    <n v="29382000"/>
    <s v="2013-10-22"/>
    <n v="494"/>
    <n v="-1"/>
    <n v="29146000"/>
    <s v="2013-10-24"/>
    <n v="141"/>
    <n v="8319000"/>
    <n v="28.3"/>
    <n v="28.3"/>
    <n v="28.5"/>
    <n v="28.5"/>
    <n v="5"/>
    <n v="353"/>
    <n v="-3"/>
    <n v="-3"/>
    <n v="-177000"/>
    <n v="-0.6"/>
  </r>
  <r>
    <x v="16"/>
    <s v="JOIEBE5807BL"/>
    <s v="JOIEB807BL"/>
    <x v="3"/>
    <s v="JOIEBE5807"/>
    <s v="12-FW-KNSP79"/>
    <s v="BL"/>
    <m/>
    <n v="6424"/>
    <n v="55000"/>
    <n v="55000"/>
    <n v="400"/>
    <s v="2013-10-10"/>
    <n v="400"/>
    <n v="22000000"/>
    <s v="2013-10-11"/>
    <n v="399"/>
    <m/>
    <n v="21945000"/>
    <s v="2013-10-12"/>
    <n v="209"/>
    <n v="11474720"/>
    <n v="52.3"/>
    <n v="52.2"/>
    <n v="52.4"/>
    <n v="52.3"/>
    <n v="1"/>
    <n v="190"/>
    <n v="4"/>
    <n v="4"/>
    <n v="220000"/>
    <n v="1"/>
  </r>
  <r>
    <x v="16"/>
    <s v="JOIEBE5808IV"/>
    <s v="JOIEB808IV"/>
    <x v="3"/>
    <s v="JOIEBE5808"/>
    <s v="12-FW-KNSP79"/>
    <s v="IV"/>
    <m/>
    <n v="6059"/>
    <n v="49000"/>
    <n v="49000"/>
    <n v="500"/>
    <s v="2013-11-08"/>
    <n v="500"/>
    <n v="24500000"/>
    <s v="2013-11-08"/>
    <n v="499"/>
    <n v="1"/>
    <n v="24451000"/>
    <s v="2013-11-09"/>
    <n v="417"/>
    <n v="20300500"/>
    <n v="83.4"/>
    <n v="82.9"/>
    <n v="83.6"/>
    <n v="83"/>
    <m/>
    <n v="82"/>
    <n v="4"/>
    <n v="4"/>
    <n v="196000"/>
    <n v="0.8"/>
  </r>
  <r>
    <x v="16"/>
    <s v="JOIEBE5809BL"/>
    <s v="JOIEB809BL"/>
    <x v="3"/>
    <s v="JOIEBE5809"/>
    <s v="12-FW-KNSP79"/>
    <s v="BL"/>
    <m/>
    <n v="6854"/>
    <n v="49000"/>
    <n v="49000"/>
    <n v="500"/>
    <s v="2013-11-08"/>
    <n v="493"/>
    <n v="24157000"/>
    <s v="2013-11-08"/>
    <n v="474"/>
    <m/>
    <n v="23226000"/>
    <s v="2013-11-09"/>
    <n v="134"/>
    <n v="6556000"/>
    <n v="27.2"/>
    <n v="27.1"/>
    <n v="28.3"/>
    <n v="28.2"/>
    <n v="19"/>
    <n v="340"/>
    <n v="1"/>
    <n v="1"/>
    <n v="49000"/>
    <n v="0.2"/>
  </r>
  <r>
    <x v="16"/>
    <s v="JOIEBE5812YE"/>
    <s v="JOIEB812YE"/>
    <x v="3"/>
    <s v="JOIEBE5812"/>
    <s v="12-FW-KNSP82"/>
    <s v="YE"/>
    <m/>
    <n v="6991"/>
    <n v="49000"/>
    <n v="49000"/>
    <n v="500"/>
    <s v="2013-11-08"/>
    <n v="500"/>
    <n v="24500000"/>
    <s v="2013-11-08"/>
    <n v="499"/>
    <m/>
    <n v="24451000"/>
    <s v="2013-11-09"/>
    <n v="493"/>
    <n v="24073700"/>
    <n v="98.6"/>
    <n v="98.3"/>
    <n v="98.8"/>
    <n v="98.5"/>
    <n v="1"/>
    <n v="6"/>
    <n v="1"/>
    <n v="1"/>
    <n v="49000"/>
    <n v="0.2"/>
  </r>
  <r>
    <x v="16"/>
    <s v="JOIEBE5817MT"/>
    <s v="JOIEB817MT"/>
    <x v="3"/>
    <s v="JOIEBE5817"/>
    <s v="12-FW-KNSP82"/>
    <s v="MT"/>
    <m/>
    <n v="8191"/>
    <n v="55000"/>
    <n v="55000"/>
    <n v="400"/>
    <s v="2013-11-14"/>
    <n v="373"/>
    <n v="20515000"/>
    <s v="2013-11-15"/>
    <n v="373"/>
    <m/>
    <n v="20515000"/>
    <s v="2013-11-16"/>
    <n v="199"/>
    <n v="10880000"/>
    <n v="53.4"/>
    <n v="53"/>
    <n v="53.4"/>
    <n v="53"/>
    <m/>
    <n v="174"/>
    <n v="8"/>
    <n v="8"/>
    <n v="440000"/>
    <n v="2.1"/>
  </r>
  <r>
    <x v="17"/>
    <s v="JOIEDD3102IV"/>
    <s v="JOIED102IV"/>
    <x v="0"/>
    <s v="JOIEDD3102"/>
    <s v="12-FW-KNSP82"/>
    <s v="IV"/>
    <m/>
    <n v="8081"/>
    <n v="39000"/>
    <n v="39000"/>
    <n v="300"/>
    <s v="2012-11-07"/>
    <n v="299"/>
    <n v="11661000"/>
    <s v="2012-11-07"/>
    <n v="288"/>
    <m/>
    <n v="11232000"/>
    <s v="2012-11-09"/>
    <n v="288"/>
    <n v="11228100"/>
    <n v="96.3"/>
    <n v="96.3"/>
    <n v="100"/>
    <n v="100"/>
    <n v="11"/>
    <m/>
    <m/>
    <m/>
    <m/>
    <m/>
  </r>
  <r>
    <x v="17"/>
    <s v="JOIEDE5102IV"/>
    <s v="JOIED102IV"/>
    <x v="3"/>
    <s v="JOIEDE5102"/>
    <s v="13FW JILL BY_23_YL"/>
    <s v="IV"/>
    <m/>
    <n v="6894"/>
    <n v="39000"/>
    <n v="39000"/>
    <n v="465"/>
    <s v="2013-10-22"/>
    <n v="465"/>
    <n v="18135000"/>
    <s v="2013-10-22"/>
    <n v="458"/>
    <n v="4"/>
    <n v="17862000"/>
    <s v="2013-10-24"/>
    <n v="303"/>
    <n v="11778000"/>
    <n v="65.2"/>
    <n v="64.900000000000006"/>
    <n v="66.2"/>
    <n v="65.900000000000006"/>
    <n v="3"/>
    <n v="155"/>
    <n v="7"/>
    <n v="7"/>
    <n v="273000"/>
    <n v="1.5"/>
  </r>
  <r>
    <x v="17"/>
    <s v="JOIEDD3108BK"/>
    <s v="JOIED108BK"/>
    <x v="0"/>
    <s v="JOIEDD3108"/>
    <s v="12-FW-KNSP82"/>
    <s v="BK"/>
    <m/>
    <n v="8445"/>
    <n v="39000"/>
    <n v="27300"/>
    <n v="300"/>
    <s v="2012-11-07"/>
    <n v="300"/>
    <n v="11700000"/>
    <s v="2012-11-07"/>
    <n v="285"/>
    <n v="-1"/>
    <n v="11115000"/>
    <s v="2012-11-09"/>
    <n v="231"/>
    <n v="8505900"/>
    <n v="77"/>
    <n v="72.7"/>
    <n v="81.099999999999994"/>
    <n v="76.5"/>
    <n v="16"/>
    <n v="54"/>
    <n v="1"/>
    <n v="1"/>
    <n v="27300"/>
    <n v="0.3"/>
  </r>
  <r>
    <x v="17"/>
    <s v="JOIEDD3110GY"/>
    <s v="JOIED110GY"/>
    <x v="0"/>
    <s v="JOIEDD3110"/>
    <s v="13FW JILLBY KNIT_34_BW"/>
    <s v="GY"/>
    <m/>
    <n v="8329"/>
    <n v="39000"/>
    <n v="39000"/>
    <n v="300"/>
    <s v="2012-11-07"/>
    <n v="277"/>
    <n v="10803000"/>
    <s v="2012-11-07"/>
    <n v="267"/>
    <m/>
    <n v="10413000"/>
    <s v="2012-11-09"/>
    <n v="266"/>
    <n v="10374000"/>
    <n v="96"/>
    <n v="96"/>
    <n v="99.6"/>
    <n v="99.6"/>
    <n v="10"/>
    <n v="1"/>
    <m/>
    <m/>
    <m/>
    <m/>
  </r>
  <r>
    <x v="17"/>
    <s v="JOIEDD3110IV"/>
    <s v="JOIED110IV"/>
    <x v="0"/>
    <s v="JOIEDD3110"/>
    <s v="13FW JILLBY KNIT_34_BW"/>
    <s v="IV"/>
    <m/>
    <n v="8329"/>
    <n v="39000"/>
    <n v="39000"/>
    <n v="300"/>
    <s v="2012-11-09"/>
    <n v="277"/>
    <n v="10803000"/>
    <s v="2012-11-09"/>
    <n v="266"/>
    <n v="1"/>
    <n v="10374000"/>
    <s v="2012-11-10"/>
    <n v="266"/>
    <n v="10374000"/>
    <n v="96"/>
    <n v="96"/>
    <n v="100"/>
    <n v="100"/>
    <n v="10"/>
    <m/>
    <m/>
    <m/>
    <m/>
    <m/>
  </r>
  <r>
    <x v="17"/>
    <s v="JOIEDE5110IV"/>
    <s v="JOIED110IV"/>
    <x v="3"/>
    <s v="JOIEDE5110"/>
    <s v="13FW JILL BY_23_YL"/>
    <s v="IV"/>
    <m/>
    <n v="6894"/>
    <n v="39000"/>
    <n v="39000"/>
    <n v="473"/>
    <s v="2013-10-22"/>
    <n v="473"/>
    <n v="18447000"/>
    <s v="2013-10-22"/>
    <n v="476"/>
    <n v="-3"/>
    <n v="18564000"/>
    <s v="2013-10-23"/>
    <n v="275"/>
    <n v="10686000"/>
    <n v="58.1"/>
    <n v="57.9"/>
    <n v="57.8"/>
    <n v="57.6"/>
    <m/>
    <n v="201"/>
    <n v="8"/>
    <n v="8"/>
    <n v="312000"/>
    <n v="1.7"/>
  </r>
  <r>
    <x v="17"/>
    <s v="JOIEDE5311BL"/>
    <s v="JOIED311BL"/>
    <x v="3"/>
    <s v="JOIEDE5311"/>
    <s v="12-FW-KNSP54"/>
    <s v="BL"/>
    <m/>
    <n v="6198"/>
    <n v="45000"/>
    <n v="45000"/>
    <n v="500"/>
    <s v="2013-11-08"/>
    <n v="500"/>
    <n v="22500000"/>
    <s v="2013-11-08"/>
    <n v="459"/>
    <m/>
    <n v="20655000"/>
    <s v="2013-11-09"/>
    <n v="150"/>
    <n v="6705000"/>
    <n v="30"/>
    <n v="29.8"/>
    <n v="32.700000000000003"/>
    <n v="32.5"/>
    <n v="41"/>
    <n v="309"/>
    <n v="2"/>
    <n v="2"/>
    <n v="90000"/>
    <n v="0.4"/>
  </r>
  <r>
    <x v="17"/>
    <s v="JOIEDE5313MT"/>
    <s v="JOIED313MT"/>
    <x v="3"/>
    <s v="JOIEDE5313"/>
    <s v="12-FW-KNSP53"/>
    <s v="MT"/>
    <m/>
    <n v="7921"/>
    <n v="45000"/>
    <n v="45000"/>
    <n v="500"/>
    <s v="2013-12-03"/>
    <n v="499"/>
    <n v="22455000"/>
    <s v="2013-12-04"/>
    <n v="493"/>
    <n v="2"/>
    <n v="22185000"/>
    <s v="2013-12-05"/>
    <n v="218"/>
    <n v="9787500"/>
    <n v="43.7"/>
    <n v="43.6"/>
    <n v="44.2"/>
    <n v="44.1"/>
    <n v="4"/>
    <n v="275"/>
    <n v="7"/>
    <n v="7"/>
    <n v="315000"/>
    <n v="1.4"/>
  </r>
  <r>
    <x v="16"/>
    <s v="JOIERE5801PK"/>
    <s v="JOIER801PK"/>
    <x v="3"/>
    <s v="JOIERE5801"/>
    <s v="13FW JILL BY_27_MT"/>
    <s v="PK"/>
    <m/>
    <n v="10868"/>
    <n v="59000"/>
    <n v="59000"/>
    <n v="500"/>
    <s v="2013-09-04"/>
    <n v="500"/>
    <n v="29500000"/>
    <s v="2013-10-15"/>
    <n v="500"/>
    <m/>
    <n v="29500000"/>
    <s v="2013-10-16"/>
    <n v="500"/>
    <n v="29352500"/>
    <n v="100"/>
    <n v="99.5"/>
    <n v="100"/>
    <n v="99.5"/>
    <m/>
    <m/>
    <m/>
    <m/>
    <m/>
    <m/>
  </r>
  <r>
    <x v="16"/>
    <s v="JOIERE5802OR"/>
    <s v="JOIER802OR"/>
    <x v="3"/>
    <s v="JOIERE5802"/>
    <s v="13FW JILL BY_28_BK"/>
    <s v="OR"/>
    <m/>
    <n v="9858"/>
    <n v="59000"/>
    <n v="59000"/>
    <n v="500"/>
    <s v="2013-09-04"/>
    <n v="500"/>
    <n v="29500000"/>
    <s v="2013-10-15"/>
    <n v="381"/>
    <n v="-2"/>
    <n v="22479000"/>
    <s v="2013-10-16"/>
    <n v="232"/>
    <n v="13583688"/>
    <n v="46.4"/>
    <n v="46"/>
    <n v="60.9"/>
    <n v="60.4"/>
    <n v="121"/>
    <n v="149"/>
    <n v="13"/>
    <n v="13"/>
    <n v="759448"/>
    <n v="2.6"/>
  </r>
  <r>
    <x v="16"/>
    <s v="JOIFAE2701OR"/>
    <s v="JOIFA701OR"/>
    <x v="4"/>
    <s v="JOIFAE2701"/>
    <s v="12-FW-SP31"/>
    <s v="OR"/>
    <m/>
    <n v="5597"/>
    <n v="49000"/>
    <n v="34300"/>
    <n v="500"/>
    <s v="2013-05-02"/>
    <n v="491"/>
    <n v="24059000"/>
    <s v="2013-05-03"/>
    <n v="484"/>
    <m/>
    <n v="23716000"/>
    <s v="2013-05-04"/>
    <n v="483"/>
    <n v="23569000"/>
    <n v="98.4"/>
    <n v="98"/>
    <n v="99.8"/>
    <n v="99.4"/>
    <n v="7"/>
    <n v="1"/>
    <m/>
    <m/>
    <m/>
    <m/>
  </r>
  <r>
    <x v="16"/>
    <s v="JOIFAE2702YE"/>
    <s v="JOIFA702YE"/>
    <x v="4"/>
    <s v="JOIFAE2702"/>
    <s v="12-FW-SP73"/>
    <s v="YE"/>
    <m/>
    <n v="6436"/>
    <n v="49000"/>
    <n v="34300"/>
    <n v="500"/>
    <s v="2013-05-02"/>
    <n v="482"/>
    <n v="23618000"/>
    <s v="2013-05-03"/>
    <n v="476"/>
    <m/>
    <n v="23324000"/>
    <s v="2013-05-04"/>
    <n v="475"/>
    <n v="23177000"/>
    <n v="98.5"/>
    <n v="98.1"/>
    <n v="99.8"/>
    <n v="99.4"/>
    <n v="6"/>
    <n v="1"/>
    <m/>
    <m/>
    <m/>
    <m/>
  </r>
  <r>
    <x v="16"/>
    <s v="JOIFAE0703NY"/>
    <s v="JOIFA703NY"/>
    <x v="1"/>
    <s v="JOIFAE0703"/>
    <s v="14SS JOIE BETE_01_CURVED_YL_KIDS"/>
    <s v="NY"/>
    <m/>
    <n v="8530"/>
    <n v="49000"/>
    <n v="49000"/>
    <n v="300"/>
    <s v="2013-04-12"/>
    <n v="300"/>
    <n v="14700000"/>
    <s v="2013-04-12"/>
    <n v="297"/>
    <m/>
    <n v="14553000"/>
    <s v="2013-04-13"/>
    <n v="255"/>
    <n v="12495000"/>
    <n v="85"/>
    <n v="85"/>
    <n v="85.9"/>
    <n v="85.9"/>
    <n v="3"/>
    <n v="42"/>
    <m/>
    <m/>
    <m/>
    <m/>
  </r>
  <r>
    <x v="16"/>
    <s v="JOIFAE2704GR"/>
    <s v="JOIFA704GR"/>
    <x v="4"/>
    <s v="JOIFAE2704"/>
    <s v="12-FW-SP32"/>
    <s v="GR"/>
    <m/>
    <n v="6391"/>
    <n v="45000"/>
    <n v="31500"/>
    <n v="300"/>
    <s v="2013-05-01"/>
    <n v="297"/>
    <n v="13365000"/>
    <s v="2013-05-02"/>
    <n v="285"/>
    <m/>
    <n v="12825000"/>
    <s v="2013-05-03"/>
    <n v="285"/>
    <n v="12712500"/>
    <n v="96"/>
    <n v="95.1"/>
    <n v="100"/>
    <n v="99.1"/>
    <n v="12"/>
    <m/>
    <m/>
    <m/>
    <m/>
    <m/>
  </r>
  <r>
    <x v="16"/>
    <s v="JOIFAE2704PK"/>
    <s v="JOIFA704PK"/>
    <x v="4"/>
    <s v="JOIFAE2704"/>
    <s v="12-FW-SP30"/>
    <s v="PK"/>
    <m/>
    <n v="6391"/>
    <n v="45000"/>
    <n v="31500"/>
    <n v="300"/>
    <s v="2013-05-01"/>
    <n v="300"/>
    <n v="13500000"/>
    <s v="2013-05-02"/>
    <n v="296"/>
    <n v="1"/>
    <n v="13320000"/>
    <s v="2013-05-03"/>
    <n v="296"/>
    <n v="13252500"/>
    <n v="98.7"/>
    <n v="98.2"/>
    <n v="100"/>
    <n v="99.5"/>
    <n v="3"/>
    <m/>
    <m/>
    <m/>
    <m/>
    <m/>
  </r>
  <r>
    <x v="16"/>
    <s v="JOIFAE2705BL"/>
    <s v="JOIFA705BL"/>
    <x v="4"/>
    <s v="JOIFAE2705"/>
    <s v="12-FW-SP28"/>
    <s v="BL"/>
    <m/>
    <n v="5398"/>
    <n v="45000"/>
    <n v="31500"/>
    <n v="300"/>
    <s v="2013-05-01"/>
    <n v="300"/>
    <n v="13500000"/>
    <s v="2013-05-02"/>
    <n v="275"/>
    <m/>
    <n v="12375000"/>
    <s v="2013-05-03"/>
    <n v="274"/>
    <n v="12285000"/>
    <n v="91.3"/>
    <n v="91"/>
    <n v="99.6"/>
    <n v="99.3"/>
    <n v="25"/>
    <n v="1"/>
    <m/>
    <m/>
    <m/>
    <m/>
  </r>
  <r>
    <x v="16"/>
    <s v="JOIFAE2705PK"/>
    <s v="JOIFA705PK"/>
    <x v="4"/>
    <s v="JOIFAE2705"/>
    <s v="12-FW-SP27"/>
    <s v="PK"/>
    <m/>
    <n v="5398"/>
    <n v="45000"/>
    <n v="31500"/>
    <n v="300"/>
    <s v="2013-05-01"/>
    <n v="300"/>
    <n v="13500000"/>
    <s v="2013-05-02"/>
    <n v="289"/>
    <m/>
    <n v="13005000"/>
    <s v="2013-05-03"/>
    <n v="289"/>
    <n v="12915000"/>
    <n v="96.3"/>
    <n v="95.7"/>
    <n v="100"/>
    <n v="99.3"/>
    <n v="11"/>
    <m/>
    <m/>
    <m/>
    <m/>
    <m/>
  </r>
  <r>
    <x v="16"/>
    <s v="JOIFID3114RE"/>
    <s v="JOIFI114RE"/>
    <x v="0"/>
    <s v="JOIFID3114"/>
    <s v="12-FW-SP31_KIDS"/>
    <s v="RE"/>
    <m/>
    <n v="12500"/>
    <n v="55000"/>
    <n v="38500"/>
    <n v="200"/>
    <s v="2012-12-11"/>
    <n v="204"/>
    <n v="11220000"/>
    <s v="2012-12-11"/>
    <n v="74"/>
    <n v="10"/>
    <n v="4070000"/>
    <s v="2012-12-13"/>
    <n v="50"/>
    <n v="2684000"/>
    <n v="24.5"/>
    <n v="23.9"/>
    <n v="67.599999999999994"/>
    <n v="65.900000000000006"/>
    <n v="120"/>
    <n v="24"/>
    <m/>
    <m/>
    <m/>
    <m/>
  </r>
  <r>
    <x v="16"/>
    <s v="JOIFID3614RE"/>
    <s v="JOIFI614RE"/>
    <x v="0"/>
    <s v="JOIFID3614"/>
    <s v="12-FW-SP73_KIDS"/>
    <s v="RE"/>
    <m/>
    <n v="11200"/>
    <n v="53000"/>
    <n v="37100"/>
    <n v="1160"/>
    <s v="2012-12-12"/>
    <n v="387"/>
    <n v="20511000"/>
    <s v="2012-12-12"/>
    <n v="302"/>
    <m/>
    <n v="16006000"/>
    <s v="2012-12-13"/>
    <n v="98"/>
    <n v="4637500"/>
    <n v="25.3"/>
    <n v="22.6"/>
    <n v="32.5"/>
    <n v="29"/>
    <n v="85"/>
    <n v="204"/>
    <n v="2"/>
    <n v="2"/>
    <n v="74200"/>
    <n v="0.5"/>
  </r>
  <r>
    <x v="16"/>
    <s v="JOIFIF0902PK"/>
    <s v="JOIFI902PK"/>
    <x v="5"/>
    <s v="JOIFIF0902"/>
    <s v="12-FW-SP32_KIDS"/>
    <s v="PK"/>
    <m/>
    <n v="7422"/>
    <n v="49000"/>
    <n v="49000"/>
    <n v="950"/>
    <m/>
    <m/>
    <m/>
    <m/>
    <m/>
    <m/>
    <m/>
    <m/>
    <m/>
    <m/>
    <m/>
    <m/>
    <m/>
    <m/>
    <m/>
    <m/>
    <m/>
    <m/>
    <m/>
    <m/>
  </r>
  <r>
    <x v="16"/>
    <s v="JOIFIF0903RE"/>
    <s v="JOIFI903RE"/>
    <x v="5"/>
    <s v="JOIFIF0903"/>
    <s v="12-FW-SP30_KIDS"/>
    <s v="RE"/>
    <m/>
    <n v="7634"/>
    <n v="49000"/>
    <n v="49000"/>
    <n v="950"/>
    <m/>
    <m/>
    <m/>
    <m/>
    <m/>
    <m/>
    <m/>
    <m/>
    <m/>
    <m/>
    <m/>
    <m/>
    <m/>
    <m/>
    <m/>
    <m/>
    <m/>
    <m/>
    <m/>
    <m/>
  </r>
  <r>
    <x v="16"/>
    <s v="JOIFIF0904PK"/>
    <s v="JOIFI904PK"/>
    <x v="5"/>
    <s v="JOIFIF0904"/>
    <s v="12-FW-SP27KIDS"/>
    <s v="PK"/>
    <m/>
    <n v="6362"/>
    <n v="49000"/>
    <n v="49000"/>
    <n v="950"/>
    <m/>
    <m/>
    <m/>
    <m/>
    <m/>
    <m/>
    <m/>
    <m/>
    <m/>
    <m/>
    <m/>
    <m/>
    <m/>
    <m/>
    <m/>
    <m/>
    <m/>
    <m/>
    <m/>
    <m/>
  </r>
  <r>
    <x v="16"/>
    <s v="JOIFIF0905BL"/>
    <s v="JOIFI905BL"/>
    <x v="5"/>
    <s v="JOIFIF0905"/>
    <s v="12-FW-SP30"/>
    <s v="BL"/>
    <m/>
    <n v="6362"/>
    <n v="49000"/>
    <n v="49000"/>
    <n v="950"/>
    <m/>
    <m/>
    <m/>
    <m/>
    <m/>
    <m/>
    <m/>
    <m/>
    <m/>
    <m/>
    <m/>
    <m/>
    <m/>
    <m/>
    <m/>
    <m/>
    <m/>
    <m/>
    <m/>
    <m/>
  </r>
  <r>
    <x v="16"/>
    <s v="JOIFIF0906BL"/>
    <s v="JOIFI906BL"/>
    <x v="5"/>
    <s v="JOIFIF0906"/>
    <s v="12-FW-SP28"/>
    <s v="BL"/>
    <m/>
    <n v="7360"/>
    <n v="49000"/>
    <n v="49000"/>
    <n v="950"/>
    <m/>
    <m/>
    <m/>
    <m/>
    <m/>
    <m/>
    <m/>
    <m/>
    <m/>
    <m/>
    <m/>
    <m/>
    <m/>
    <m/>
    <m/>
    <m/>
    <m/>
    <m/>
    <m/>
    <m/>
  </r>
  <r>
    <x v="17"/>
    <s v="JOIMUD3103IV"/>
    <s v="JOIMU103IV"/>
    <x v="0"/>
    <s v="JOIMUD3103"/>
    <s v="13FW JOIE BETE_07_GR_KIDS"/>
    <s v="IV"/>
    <m/>
    <n v="10086"/>
    <n v="49000"/>
    <n v="34300"/>
    <n v="200"/>
    <s v="2012-11-07"/>
    <n v="199"/>
    <n v="9751000"/>
    <s v="2012-11-07"/>
    <n v="170"/>
    <m/>
    <n v="8330000"/>
    <s v="2012-11-09"/>
    <n v="130"/>
    <n v="6252400"/>
    <n v="65.3"/>
    <n v="64.099999999999994"/>
    <n v="76.5"/>
    <n v="75.099999999999994"/>
    <n v="29"/>
    <n v="40"/>
    <m/>
    <m/>
    <m/>
    <m/>
  </r>
  <r>
    <x v="17"/>
    <s v="JOIMUD3107BK"/>
    <s v="JOIMU107BK"/>
    <x v="0"/>
    <s v="JOIMUD3107"/>
    <s v="13FW JOIE BETE_16_KH_KIDS"/>
    <s v="BK"/>
    <m/>
    <n v="9600"/>
    <n v="49000"/>
    <n v="34300"/>
    <n v="200"/>
    <s v="2012-11-07"/>
    <n v="200"/>
    <n v="9800000"/>
    <s v="2012-11-07"/>
    <n v="118"/>
    <m/>
    <n v="5782000"/>
    <s v="2012-11-09"/>
    <n v="74"/>
    <n v="3493700"/>
    <n v="37"/>
    <n v="35.700000000000003"/>
    <n v="62.7"/>
    <n v="60.4"/>
    <n v="82"/>
    <n v="44"/>
    <m/>
    <m/>
    <m/>
    <m/>
  </r>
  <r>
    <x v="17"/>
    <s v="JOIMUD3109BW"/>
    <s v="JOIMU109BW"/>
    <x v="0"/>
    <s v="JOIMUD3109"/>
    <s v="13FW JOIE BETE_10_MT"/>
    <s v="BW"/>
    <m/>
    <n v="10207"/>
    <n v="49000"/>
    <n v="34300"/>
    <n v="300"/>
    <s v="2012-11-07"/>
    <n v="297"/>
    <n v="14553000"/>
    <s v="2012-11-07"/>
    <n v="121"/>
    <n v="1"/>
    <n v="5929000"/>
    <s v="2012-11-09"/>
    <n v="88"/>
    <n v="3841600"/>
    <n v="29.6"/>
    <n v="26.4"/>
    <n v="72.7"/>
    <n v="64.8"/>
    <n v="175"/>
    <n v="33"/>
    <m/>
    <m/>
    <m/>
    <m/>
  </r>
  <r>
    <x v="17"/>
    <s v="JOIMUE5316MT"/>
    <s v="JOIMU316MT"/>
    <x v="3"/>
    <s v="JOIMUE5316"/>
    <s v="12-FW-SP32_KIDS"/>
    <s v="MT"/>
    <m/>
    <n v="10157"/>
    <n v="59000"/>
    <n v="59000"/>
    <n v="300"/>
    <s v="2013-11-14"/>
    <n v="290"/>
    <n v="17110000"/>
    <s v="2013-11-15"/>
    <n v="289"/>
    <m/>
    <n v="17051000"/>
    <s v="2013-11-16"/>
    <n v="201"/>
    <n v="11770500"/>
    <n v="69.3"/>
    <n v="68.8"/>
    <n v="69.599999999999994"/>
    <n v="69"/>
    <n v="1"/>
    <n v="88"/>
    <n v="10"/>
    <n v="10"/>
    <n v="590000"/>
    <n v="3.4"/>
  </r>
  <r>
    <x v="17"/>
    <s v="JOIMUE5814KH"/>
    <s v="JOIMU814KH"/>
    <x v="3"/>
    <s v="JOIMUE5814"/>
    <s v="12-FW-SP30_KIDS"/>
    <s v="KH"/>
    <m/>
    <n v="5177"/>
    <n v="49000"/>
    <n v="49000"/>
    <n v="300"/>
    <s v="2013-10-10"/>
    <n v="298"/>
    <n v="14602000"/>
    <s v="2013-10-11"/>
    <n v="298"/>
    <m/>
    <n v="14602000"/>
    <s v="2013-10-14"/>
    <n v="102"/>
    <n v="4991532"/>
    <n v="34.200000000000003"/>
    <n v="34.200000000000003"/>
    <n v="34.200000000000003"/>
    <n v="34.200000000000003"/>
    <m/>
    <n v="196"/>
    <n v="2"/>
    <n v="2"/>
    <n v="98000"/>
    <n v="0.7"/>
  </r>
  <r>
    <x v="17"/>
    <s v="JOIMUE5816MT"/>
    <s v="JOIMU816MT"/>
    <x v="3"/>
    <s v="JOIMUE5816"/>
    <s v="13FW JOIE BETE_03_BL_KIDS"/>
    <s v="MT"/>
    <m/>
    <n v="8851"/>
    <n v="55000"/>
    <n v="55000"/>
    <n v="300"/>
    <s v="2013-11-14"/>
    <n v="310"/>
    <n v="17050000"/>
    <s v="2013-11-15"/>
    <n v="310"/>
    <m/>
    <n v="17050000"/>
    <s v="2013-11-16"/>
    <n v="244"/>
    <n v="13337500"/>
    <n v="78.7"/>
    <n v="78.2"/>
    <n v="78.7"/>
    <n v="78.2"/>
    <m/>
    <n v="66"/>
    <n v="8"/>
    <n v="8"/>
    <n v="440000"/>
    <n v="2.6"/>
  </r>
  <r>
    <x v="17"/>
    <s v="JOIMUE5818BL"/>
    <s v="JOIMU818BL"/>
    <x v="3"/>
    <s v="JOIMUE5818"/>
    <s v="13FW JOIE BETE_03_RD_KIDS"/>
    <s v="BL"/>
    <m/>
    <n v="10088"/>
    <n v="55000"/>
    <n v="55000"/>
    <n v="300"/>
    <s v="2013-11-14"/>
    <n v="299"/>
    <n v="16445000"/>
    <s v="2013-11-15"/>
    <n v="299"/>
    <m/>
    <n v="16445000"/>
    <s v="2013-11-16"/>
    <n v="127"/>
    <n v="6930500"/>
    <n v="42.5"/>
    <n v="42.1"/>
    <n v="42.5"/>
    <n v="42.1"/>
    <m/>
    <n v="172"/>
    <n v="5"/>
    <n v="5"/>
    <n v="275000"/>
    <n v="1.7"/>
  </r>
  <r>
    <x v="16"/>
    <s v="JOISVF0907YE"/>
    <s v="JOISV907YE"/>
    <x v="5"/>
    <s v="JOISVF0907"/>
    <s v="13FW JOIE BETE_07_GR_KIDS"/>
    <s v="YE"/>
    <m/>
    <n v="5800"/>
    <n v="43000"/>
    <n v="43000"/>
    <n v="650"/>
    <m/>
    <m/>
    <m/>
    <m/>
    <m/>
    <m/>
    <m/>
    <m/>
    <m/>
    <m/>
    <m/>
    <m/>
    <m/>
    <m/>
    <m/>
    <m/>
    <m/>
    <m/>
    <m/>
    <m/>
  </r>
  <r>
    <x v="16"/>
    <s v="JOITPD3113BW"/>
    <s v="JOITP113BW"/>
    <x v="0"/>
    <s v="JOITPD3113"/>
    <s v="13FW JOIE BETE_05_BL-KIDS"/>
    <s v="BW"/>
    <m/>
    <n v="8057"/>
    <n v="69000"/>
    <n v="48300"/>
    <n v="500"/>
    <s v="2012-11-15"/>
    <n v="500"/>
    <n v="34500000"/>
    <s v="2012-11-16"/>
    <n v="501"/>
    <n v="-1"/>
    <n v="34569000"/>
    <s v="2012-11-17"/>
    <n v="449"/>
    <n v="30021900"/>
    <n v="89.8"/>
    <n v="87"/>
    <n v="89.6"/>
    <n v="86.8"/>
    <m/>
    <n v="52"/>
    <n v="3"/>
    <n v="3"/>
    <n v="144900"/>
    <n v="0.6"/>
  </r>
  <r>
    <x v="16"/>
    <s v="JOITPD3153IV"/>
    <s v="JOITP153IV"/>
    <x v="0"/>
    <s v="JOITPD3153"/>
    <s v="13FW JOIE BETE_08_IV_KIDS"/>
    <s v="IV"/>
    <m/>
    <n v="9568"/>
    <n v="79000"/>
    <n v="55300"/>
    <n v="700"/>
    <s v="2012-11-28"/>
    <n v="686"/>
    <n v="54194000"/>
    <s v="2012-11-29"/>
    <n v="390"/>
    <n v="32"/>
    <n v="30810000"/>
    <s v="2012-11-30"/>
    <n v="261"/>
    <n v="18501800"/>
    <n v="38"/>
    <n v="34.1"/>
    <n v="66.900000000000006"/>
    <n v="60.1"/>
    <n v="264"/>
    <n v="129"/>
    <n v="6"/>
    <n v="6"/>
    <n v="331800"/>
    <n v="0.9"/>
  </r>
  <r>
    <x v="16"/>
    <s v="JOITPD3156GR"/>
    <s v="JOITP156GR"/>
    <x v="0"/>
    <s v="JOITPD3156"/>
    <s v="13FW JOIE BETE_12_BL_KIDS"/>
    <s v="GR"/>
    <m/>
    <n v="8766"/>
    <n v="79000"/>
    <n v="55300"/>
    <n v="700"/>
    <s v="2012-11-28"/>
    <n v="697"/>
    <n v="55063000"/>
    <s v="2012-11-29"/>
    <n v="199"/>
    <n v="-9"/>
    <n v="15721000"/>
    <s v="2012-11-30"/>
    <n v="78"/>
    <n v="5379900"/>
    <n v="11.2"/>
    <n v="9.8000000000000007"/>
    <n v="39.200000000000003"/>
    <n v="34.200000000000003"/>
    <n v="507"/>
    <n v="121"/>
    <m/>
    <m/>
    <m/>
    <m/>
  </r>
  <r>
    <x v="16"/>
    <s v="JOITPD3653IV"/>
    <s v="JOITP653IV"/>
    <x v="0"/>
    <s v="JOITPD3653"/>
    <s v="13FW JOIE BETE_15_YL_KIDS"/>
    <s v="IV"/>
    <m/>
    <n v="8912"/>
    <n v="69000"/>
    <n v="48300"/>
    <n v="300"/>
    <s v="2012-11-28"/>
    <n v="255"/>
    <n v="17595000"/>
    <s v="2012-11-29"/>
    <n v="213"/>
    <n v="-30"/>
    <n v="14697000"/>
    <s v="2012-12-01"/>
    <n v="111"/>
    <n v="6934500"/>
    <n v="43.5"/>
    <n v="39.4"/>
    <n v="52.1"/>
    <n v="47.2"/>
    <n v="72"/>
    <n v="102"/>
    <n v="1"/>
    <n v="1"/>
    <n v="48300"/>
    <n v="0.4"/>
  </r>
  <r>
    <x v="16"/>
    <s v="JOITPD3656GR"/>
    <s v="JOITP656GR"/>
    <x v="0"/>
    <s v="JOITPD3656"/>
    <s v="13FW JOIE BETE_10_MT_KIDS"/>
    <s v="GR"/>
    <m/>
    <n v="7734"/>
    <n v="69000"/>
    <n v="48300"/>
    <n v="300"/>
    <s v="2012-11-28"/>
    <n v="300"/>
    <n v="20700000"/>
    <s v="2012-11-29"/>
    <n v="217"/>
    <n v="5"/>
    <n v="14973000"/>
    <s v="2012-11-30"/>
    <n v="84"/>
    <n v="5181900"/>
    <n v="28"/>
    <n v="25"/>
    <n v="38.700000000000003"/>
    <n v="34.6"/>
    <n v="78"/>
    <n v="133"/>
    <n v="1"/>
    <n v="1"/>
    <n v="48300"/>
    <n v="0.3"/>
  </r>
  <r>
    <x v="16"/>
    <s v="JOIVBE5306NY"/>
    <s v="JOIVB306NY"/>
    <x v="3"/>
    <s v="JOIVBE5306"/>
    <s v="12-FW-SP34"/>
    <s v="NY"/>
    <m/>
    <n v="9919"/>
    <n v="59000"/>
    <n v="59000"/>
    <n v="400"/>
    <s v="2013-11-14"/>
    <n v="396"/>
    <n v="23364000"/>
    <s v="2013-11-15"/>
    <n v="396"/>
    <n v="-2"/>
    <n v="23364000"/>
    <s v="2013-11-16"/>
    <n v="248"/>
    <n v="14627000"/>
    <n v="62.6"/>
    <n v="62.6"/>
    <n v="62.6"/>
    <n v="62.6"/>
    <n v="2"/>
    <n v="148"/>
    <n v="10"/>
    <n v="10"/>
    <n v="590000"/>
    <n v="2.5"/>
  </r>
  <r>
    <x v="16"/>
    <s v="JOIVBE5306PK"/>
    <s v="JOIVB306PK"/>
    <x v="3"/>
    <s v="JOIVBE5306"/>
    <s v="12-FW-SP36"/>
    <s v="PK"/>
    <m/>
    <n v="9919"/>
    <n v="59000"/>
    <n v="59000"/>
    <n v="400"/>
    <s v="2013-10-22"/>
    <n v="400"/>
    <n v="23600000"/>
    <s v="2013-10-22"/>
    <n v="398"/>
    <n v="-1"/>
    <n v="23482000"/>
    <s v="2013-10-23"/>
    <n v="345"/>
    <n v="20321724"/>
    <n v="86.3"/>
    <n v="86.1"/>
    <n v="86.7"/>
    <n v="86.5"/>
    <n v="3"/>
    <n v="53"/>
    <n v="2"/>
    <n v="2"/>
    <n v="118000"/>
    <n v="0.5"/>
  </r>
  <r>
    <x v="16"/>
    <s v="JOIVBE5806NY"/>
    <s v="JOIVB806NY"/>
    <x v="3"/>
    <s v="JOIVBE5806"/>
    <s v="12-FW-SP38"/>
    <s v="NY"/>
    <m/>
    <n v="9507"/>
    <n v="55000"/>
    <n v="55000"/>
    <n v="400"/>
    <s v="2013-11-14"/>
    <n v="400"/>
    <n v="22000000"/>
    <s v="2013-11-15"/>
    <n v="400"/>
    <m/>
    <n v="22000000"/>
    <s v="2013-11-16"/>
    <n v="352"/>
    <n v="19322500"/>
    <n v="88"/>
    <n v="87.8"/>
    <n v="88"/>
    <n v="87.8"/>
    <m/>
    <n v="48"/>
    <n v="3"/>
    <n v="3"/>
    <n v="165000"/>
    <n v="0.8"/>
  </r>
  <r>
    <x v="16"/>
    <s v="JOIVBE5806PK"/>
    <s v="JOIVB806PK"/>
    <x v="3"/>
    <s v="JOIVBE5806"/>
    <s v="12-FW-SP38"/>
    <s v="PK"/>
    <m/>
    <n v="9507"/>
    <n v="55000"/>
    <n v="55000"/>
    <n v="399"/>
    <s v="2013-10-22"/>
    <n v="399"/>
    <n v="21945000"/>
    <s v="2013-10-22"/>
    <n v="395"/>
    <n v="1"/>
    <n v="21725000"/>
    <s v="2013-10-23"/>
    <n v="395"/>
    <n v="21697500"/>
    <n v="99"/>
    <n v="98.9"/>
    <n v="100"/>
    <n v="99.9"/>
    <n v="3"/>
    <m/>
    <n v="1"/>
    <n v="1"/>
    <n v="55000"/>
    <n v="0.3"/>
  </r>
  <r>
    <x v="18"/>
    <s v="NAABAE5102BL"/>
    <s v="NAABA102BL"/>
    <x v="3"/>
    <s v="NAABAE5102"/>
    <s v="JOIEBETE-KIDS-06"/>
    <s v="BL"/>
    <m/>
    <n v="7392"/>
    <n v="49000"/>
    <n v="49000"/>
    <n v="500"/>
    <s v="2013-12-10"/>
    <n v="500"/>
    <n v="24500000"/>
    <s v="2013-12-11"/>
    <n v="387"/>
    <n v="-1"/>
    <n v="18963000"/>
    <s v="2013-12-12"/>
    <n v="119"/>
    <n v="5831000"/>
    <n v="23.8"/>
    <n v="23.8"/>
    <n v="30.7"/>
    <n v="30.7"/>
    <n v="114"/>
    <n v="268"/>
    <n v="6"/>
    <n v="6"/>
    <n v="294000"/>
    <n v="1.2"/>
  </r>
  <r>
    <x v="18"/>
    <s v="NAABAE0210LI"/>
    <s v="NAABA210LI"/>
    <x v="1"/>
    <s v="NAABAE0210"/>
    <s v="12-FW-SP34"/>
    <s v="LI"/>
    <m/>
    <n v="6981"/>
    <n v="43000"/>
    <n v="29000"/>
    <n v="700"/>
    <s v="2013-04-16"/>
    <n v="698"/>
    <n v="30014000"/>
    <s v="2013-04-17"/>
    <n v="691"/>
    <m/>
    <n v="29713000"/>
    <s v="2013-04-18"/>
    <n v="499"/>
    <n v="20959500"/>
    <n v="71.5"/>
    <n v="69.8"/>
    <n v="72.2"/>
    <n v="70.5"/>
    <n v="7"/>
    <n v="192"/>
    <n v="3"/>
    <n v="3"/>
    <n v="87000"/>
    <n v="0.4"/>
  </r>
  <r>
    <x v="18"/>
    <s v="NAABAE0210PK"/>
    <s v="NAABA210PK"/>
    <x v="1"/>
    <s v="NAABAE0210"/>
    <s v="12-FW-SP38"/>
    <s v="PK"/>
    <m/>
    <n v="6981"/>
    <n v="43000"/>
    <n v="29000"/>
    <n v="500"/>
    <s v="2013-04-16"/>
    <n v="500"/>
    <n v="21500000"/>
    <s v="2013-04-17"/>
    <n v="492"/>
    <m/>
    <n v="21156000"/>
    <s v="2013-04-18"/>
    <n v="460"/>
    <n v="19590500"/>
    <n v="92"/>
    <n v="91.1"/>
    <n v="93.5"/>
    <n v="92.6"/>
    <n v="8"/>
    <n v="32"/>
    <m/>
    <m/>
    <m/>
    <m/>
  </r>
  <r>
    <x v="18"/>
    <s v="NAABAE0211LI"/>
    <s v="NAABA211LI"/>
    <x v="1"/>
    <s v="NAABAE0211"/>
    <s v="13FW JOIE BETE_04_BL"/>
    <s v="LI"/>
    <m/>
    <n v="7108"/>
    <n v="43000"/>
    <n v="29000"/>
    <n v="500"/>
    <s v="2013-04-16"/>
    <n v="500"/>
    <n v="21500000"/>
    <s v="2013-04-17"/>
    <n v="480"/>
    <m/>
    <n v="20640000"/>
    <s v="2013-04-19"/>
    <n v="167"/>
    <n v="7027000"/>
    <n v="33.4"/>
    <n v="32.700000000000003"/>
    <n v="34.799999999999997"/>
    <n v="34"/>
    <n v="20"/>
    <n v="313"/>
    <m/>
    <m/>
    <m/>
    <m/>
  </r>
  <r>
    <x v="18"/>
    <s v="NAABAE0211OR"/>
    <s v="NAABA211OR"/>
    <x v="1"/>
    <s v="NAABAE0211"/>
    <s v="13FW JOIE BETE_11_MT"/>
    <s v="OR"/>
    <m/>
    <n v="7108"/>
    <n v="43000"/>
    <n v="29000"/>
    <n v="500"/>
    <s v="2013-04-16"/>
    <n v="500"/>
    <n v="21500000"/>
    <s v="2013-04-17"/>
    <n v="492"/>
    <m/>
    <n v="21156000"/>
    <s v="2013-04-19"/>
    <n v="270"/>
    <n v="11386000"/>
    <n v="54"/>
    <n v="53"/>
    <n v="54.9"/>
    <n v="53.8"/>
    <n v="8"/>
    <n v="222"/>
    <m/>
    <m/>
    <m/>
    <m/>
  </r>
  <r>
    <x v="18"/>
    <s v="NAABAE0212NY"/>
    <s v="NAABA212NY"/>
    <x v="1"/>
    <s v="NAABAE0212"/>
    <s v="13FW JOIE BETE_KIDS_02_PK"/>
    <s v="NY"/>
    <m/>
    <n v="6917"/>
    <n v="43000"/>
    <n v="29000"/>
    <n v="700"/>
    <s v="2013-04-16"/>
    <n v="700"/>
    <n v="30100000"/>
    <s v="2013-04-17"/>
    <n v="696"/>
    <m/>
    <n v="29928000"/>
    <s v="2013-04-19"/>
    <n v="637"/>
    <n v="26971000"/>
    <n v="91"/>
    <n v="89.6"/>
    <n v="91.5"/>
    <n v="90.1"/>
    <n v="4"/>
    <n v="59"/>
    <m/>
    <m/>
    <m/>
    <m/>
  </r>
  <r>
    <x v="18"/>
    <s v="NAABAE0212YE"/>
    <s v="NAABA212YE"/>
    <x v="1"/>
    <s v="NAABAE0212"/>
    <s v="13FW JOIE BETE_KIDS_01_OR"/>
    <s v="YE"/>
    <m/>
    <n v="6917"/>
    <n v="43000"/>
    <n v="29000"/>
    <n v="500"/>
    <s v="2013-04-16"/>
    <n v="498"/>
    <n v="21414000"/>
    <s v="2013-04-17"/>
    <n v="498"/>
    <n v="-1"/>
    <n v="21414000"/>
    <s v="2013-04-18"/>
    <n v="346"/>
    <n v="13876500"/>
    <n v="69.5"/>
    <n v="64.8"/>
    <n v="69.5"/>
    <n v="64.8"/>
    <n v="1"/>
    <n v="152"/>
    <m/>
    <m/>
    <m/>
    <m/>
  </r>
  <r>
    <x v="18"/>
    <s v="NAABAE3308GR"/>
    <s v="NAABA308GR"/>
    <x v="2"/>
    <s v="NAABAE3308"/>
    <s v="13SS JOIEBETE KIDS 05 NV"/>
    <s v="GR"/>
    <m/>
    <n v="6872"/>
    <n v="45000"/>
    <n v="45000"/>
    <n v="700"/>
    <s v="2013-11-04"/>
    <n v="700"/>
    <n v="31500000"/>
    <s v="2013-11-05"/>
    <n v="476"/>
    <m/>
    <n v="21420000"/>
    <s v="2013-11-06"/>
    <n v="141"/>
    <n v="6322500"/>
    <n v="20.100000000000001"/>
    <n v="20.100000000000001"/>
    <n v="29.6"/>
    <n v="29.5"/>
    <n v="224"/>
    <n v="335"/>
    <n v="8"/>
    <n v="8"/>
    <n v="337500"/>
    <n v="1.1000000000000001"/>
  </r>
  <r>
    <x v="18"/>
    <s v="NAAFIE3311PP"/>
    <s v="NAAFI311PP"/>
    <x v="2"/>
    <s v="NAAFIE3311"/>
    <s v="JOIEBETE-KIDS-07"/>
    <s v="PP"/>
    <m/>
    <n v="7970"/>
    <n v="49000"/>
    <n v="49000"/>
    <n v="700"/>
    <s v="2013-12-16"/>
    <n v="700"/>
    <n v="34300000"/>
    <s v="2013-12-18"/>
    <n v="332"/>
    <m/>
    <n v="16268000"/>
    <s v="2013-12-20"/>
    <n v="35"/>
    <n v="1715000"/>
    <n v="5"/>
    <n v="5"/>
    <n v="10.5"/>
    <n v="10.5"/>
    <n v="368"/>
    <n v="297"/>
    <n v="5"/>
    <n v="5"/>
    <n v="245000"/>
    <n v="0.7"/>
  </r>
  <r>
    <x v="18"/>
    <s v="NAAFIE3312KH"/>
    <s v="NAAFI312KH"/>
    <x v="2"/>
    <s v="NAAFIE3312"/>
    <s v="13-SS-JOIE-KIDS-01"/>
    <s v="KH"/>
    <m/>
    <n v="8201"/>
    <n v="49000"/>
    <n v="49000"/>
    <n v="700"/>
    <s v="2013-12-16"/>
    <n v="700"/>
    <n v="34300000"/>
    <s v="2013-12-18"/>
    <n v="295"/>
    <m/>
    <n v="14455000"/>
    <s v="2013-12-20"/>
    <n v="53"/>
    <n v="2597000"/>
    <n v="7.6"/>
    <n v="7.6"/>
    <n v="18"/>
    <n v="18"/>
    <n v="405"/>
    <n v="242"/>
    <n v="12"/>
    <n v="12"/>
    <n v="588000"/>
    <n v="1.7"/>
  </r>
  <r>
    <x v="18"/>
    <s v="NAAFIE3313BU"/>
    <s v="NAAFI313BU"/>
    <x v="2"/>
    <s v="NAAFIE3313"/>
    <s v="13-SS-JOIE-KIDS-01"/>
    <s v="BU"/>
    <m/>
    <n v="7623"/>
    <n v="49000"/>
    <n v="49000"/>
    <n v="700"/>
    <s v="2013-12-16"/>
    <n v="700"/>
    <n v="34300000"/>
    <s v="2013-12-18"/>
    <n v="322"/>
    <m/>
    <n v="15778000"/>
    <s v="2013-12-21"/>
    <n v="31"/>
    <n v="1519000"/>
    <n v="4.4000000000000004"/>
    <n v="4.4000000000000004"/>
    <n v="9.6"/>
    <n v="9.6"/>
    <n v="378"/>
    <n v="291"/>
    <n v="4"/>
    <n v="4"/>
    <n v="196000"/>
    <n v="0.6"/>
  </r>
  <r>
    <x v="18"/>
    <s v="NAAFIE3314BG"/>
    <s v="NAAFI314BG"/>
    <x v="2"/>
    <s v="NAAFIE3314"/>
    <s v="13-SS-JOIE-KIDS-03"/>
    <s v="BG"/>
    <m/>
    <n v="7392"/>
    <n v="49000"/>
    <n v="49000"/>
    <n v="700"/>
    <s v="2013-12-16"/>
    <n v="700"/>
    <n v="34300000"/>
    <s v="2013-12-17"/>
    <n v="347"/>
    <m/>
    <n v="17003000"/>
    <s v="2013-12-19"/>
    <n v="48"/>
    <n v="2352000"/>
    <n v="6.9"/>
    <n v="6.9"/>
    <n v="13.8"/>
    <n v="13.8"/>
    <n v="353"/>
    <n v="299"/>
    <n v="7"/>
    <n v="7"/>
    <n v="343000"/>
    <n v="1"/>
  </r>
  <r>
    <x v="18"/>
    <s v="NAAFIE3315BK"/>
    <s v="NAAFI315BK"/>
    <x v="2"/>
    <s v="NAAFIE3315"/>
    <s v="13-SS-JOIE-KIDS-03"/>
    <s v="BK"/>
    <m/>
    <n v="6988"/>
    <n v="49000"/>
    <n v="49000"/>
    <n v="700"/>
    <s v="2013-12-20"/>
    <n v="700"/>
    <n v="34300000"/>
    <s v="2013-12-21"/>
    <n v="369"/>
    <m/>
    <n v="18081000"/>
    <s v="2013-12-22"/>
    <n v="61"/>
    <n v="2989000"/>
    <n v="8.6999999999999993"/>
    <n v="8.6999999999999993"/>
    <n v="16.5"/>
    <n v="16.5"/>
    <n v="331"/>
    <n v="308"/>
    <n v="6"/>
    <n v="6"/>
    <n v="294000"/>
    <n v="0.9"/>
  </r>
  <r>
    <x v="18"/>
    <s v="NAAFIE3316NY"/>
    <s v="NAAFI316NY"/>
    <x v="2"/>
    <s v="NAAFIE3316"/>
    <s v="12FW-SANTA-01"/>
    <s v="NY"/>
    <m/>
    <n v="6930"/>
    <n v="49000"/>
    <n v="49000"/>
    <n v="700"/>
    <s v="2013-12-16"/>
    <n v="700"/>
    <n v="34300000"/>
    <s v="2013-12-18"/>
    <n v="386"/>
    <m/>
    <n v="18914000"/>
    <s v="2013-12-19"/>
    <n v="77"/>
    <n v="3773000"/>
    <n v="11"/>
    <n v="11"/>
    <n v="19.899999999999999"/>
    <n v="19.899999999999999"/>
    <n v="314"/>
    <n v="309"/>
    <n v="12"/>
    <n v="12"/>
    <n v="588000"/>
    <n v="1.7"/>
  </r>
  <r>
    <x v="18"/>
    <s v="NAAFIE3317GR"/>
    <s v="NAAFI317GR"/>
    <x v="2"/>
    <s v="NAAFIE3317"/>
    <s v="12FW-SANTA-01"/>
    <s v="GR"/>
    <m/>
    <n v="7912"/>
    <n v="49000"/>
    <n v="49000"/>
    <n v="700"/>
    <s v="2013-12-20"/>
    <n v="700"/>
    <n v="34300000"/>
    <s v="2013-12-21"/>
    <n v="384"/>
    <m/>
    <n v="18816000"/>
    <s v="2013-12-22"/>
    <n v="72"/>
    <n v="3528000"/>
    <n v="10.3"/>
    <n v="10.3"/>
    <n v="18.8"/>
    <n v="18.8"/>
    <n v="316"/>
    <n v="312"/>
    <n v="9"/>
    <n v="9"/>
    <n v="441000"/>
    <n v="1.3"/>
  </r>
  <r>
    <x v="18"/>
    <s v="NAAFIE3318GY"/>
    <s v="NAAFI318GY"/>
    <x v="2"/>
    <s v="NAAFIE3318"/>
    <s v="14SS JOIE BETE_01_FLAT_PK_KIDS"/>
    <s v="GY"/>
    <m/>
    <n v="7161"/>
    <n v="49000"/>
    <n v="49000"/>
    <n v="700"/>
    <s v="2013-12-16"/>
    <n v="700"/>
    <n v="34300000"/>
    <s v="2013-12-18"/>
    <n v="317"/>
    <m/>
    <n v="15533000"/>
    <s v="2013-12-20"/>
    <n v="17"/>
    <n v="833000"/>
    <n v="2.4"/>
    <n v="2.4"/>
    <n v="5.4"/>
    <n v="5.4"/>
    <n v="383"/>
    <n v="300"/>
    <n v="3"/>
    <n v="3"/>
    <n v="147000"/>
    <n v="0.4"/>
  </r>
  <r>
    <x v="18"/>
    <s v="NAAFLE0201GY"/>
    <s v="NAAFL201GY"/>
    <x v="1"/>
    <s v="NAAFLE0201"/>
    <s v="14SS JOIE BETE_02_FLAT_RD_KIDS"/>
    <s v="GY"/>
    <m/>
    <n v="6536"/>
    <n v="45000"/>
    <n v="32000"/>
    <n v="500"/>
    <s v="2013-04-08"/>
    <n v="500"/>
    <n v="22500000"/>
    <s v="2013-04-09"/>
    <n v="486"/>
    <n v="-1"/>
    <n v="21870000"/>
    <s v="2013-04-11"/>
    <n v="149"/>
    <n v="6266500"/>
    <n v="29.8"/>
    <n v="27.9"/>
    <n v="30.7"/>
    <n v="28.7"/>
    <n v="15"/>
    <n v="337"/>
    <n v="-1"/>
    <n v="-1"/>
    <n v="-32000"/>
    <n v="-0.2"/>
  </r>
  <r>
    <x v="18"/>
    <s v="NAAFLE0202KH"/>
    <s v="NAAFL202KH"/>
    <x v="1"/>
    <s v="NAAFLE0202"/>
    <s v="14SS JOIE BETE_03_FLAT_PK_KIDS"/>
    <s v="KH"/>
    <m/>
    <n v="6599"/>
    <n v="45000"/>
    <n v="32000"/>
    <n v="700"/>
    <s v="2013-04-08"/>
    <n v="698"/>
    <n v="31410000"/>
    <s v="2013-04-09"/>
    <n v="657"/>
    <n v="1"/>
    <n v="29565000"/>
    <s v="2013-04-19"/>
    <n v="114"/>
    <n v="4792000"/>
    <n v="16.3"/>
    <n v="15.3"/>
    <n v="17.399999999999999"/>
    <n v="16.2"/>
    <n v="40"/>
    <n v="543"/>
    <n v="3"/>
    <n v="3"/>
    <n v="96000"/>
    <n v="0.4"/>
  </r>
  <r>
    <x v="18"/>
    <s v="NAAFLE0202NY"/>
    <s v="NAAFL202NY"/>
    <x v="1"/>
    <s v="NAAFLE0202"/>
    <s v="14SS JOIE BETE_04_FLAT_BL_KIDS"/>
    <s v="NY"/>
    <m/>
    <n v="6599"/>
    <n v="45000"/>
    <n v="32000"/>
    <n v="700"/>
    <s v="2013-04-08"/>
    <n v="700"/>
    <n v="31500000"/>
    <s v="2013-04-09"/>
    <n v="660"/>
    <n v="1"/>
    <n v="29700000"/>
    <s v="2013-04-12"/>
    <n v="145"/>
    <n v="6278000"/>
    <n v="20.7"/>
    <n v="19.899999999999999"/>
    <n v="22"/>
    <n v="21.1"/>
    <n v="39"/>
    <n v="515"/>
    <n v="2"/>
    <n v="2"/>
    <n v="64000"/>
    <n v="0.3"/>
  </r>
  <r>
    <x v="18"/>
    <s v="NAAFLE0203BL"/>
    <s v="NAAFL203BL"/>
    <x v="1"/>
    <s v="NAAFLE0203"/>
    <s v="14SS JOIE BETE_05_FLAT_BL_KIDS"/>
    <s v="BL"/>
    <m/>
    <n v="6790"/>
    <n v="45000"/>
    <n v="32000"/>
    <n v="500"/>
    <s v="2013-04-08"/>
    <n v="499"/>
    <n v="22455000"/>
    <s v="2013-04-09"/>
    <n v="489"/>
    <n v="-1"/>
    <n v="22005000"/>
    <s v="2013-04-14"/>
    <n v="126"/>
    <n v="5345000"/>
    <n v="25.3"/>
    <n v="23.8"/>
    <n v="25.8"/>
    <n v="24.3"/>
    <n v="11"/>
    <n v="363"/>
    <n v="2"/>
    <n v="2"/>
    <n v="64000"/>
    <n v="0.4"/>
  </r>
  <r>
    <x v="18"/>
    <s v="NAAFLE0204PK"/>
    <s v="NAAFL204PK"/>
    <x v="1"/>
    <s v="NAAFLE0204"/>
    <s v="12-FW-SP33"/>
    <s v="PK"/>
    <m/>
    <n v="6790"/>
    <n v="45000"/>
    <n v="32000"/>
    <n v="500"/>
    <s v="2013-04-08"/>
    <n v="500"/>
    <n v="22500000"/>
    <s v="2013-04-09"/>
    <n v="492"/>
    <m/>
    <n v="22140000"/>
    <s v="2013-04-12"/>
    <n v="242"/>
    <n v="10412500"/>
    <n v="48.4"/>
    <n v="46.3"/>
    <n v="49.2"/>
    <n v="47"/>
    <n v="8"/>
    <n v="250"/>
    <n v="1"/>
    <n v="1"/>
    <n v="32000"/>
    <n v="0.2"/>
  </r>
  <r>
    <x v="18"/>
    <s v="NAAFLE0205BG"/>
    <s v="NAAFL205BG"/>
    <x v="1"/>
    <s v="NAAFLE0205"/>
    <s v="12-FW-SP35"/>
    <s v="BG"/>
    <m/>
    <n v="6476"/>
    <n v="45000"/>
    <n v="32000"/>
    <n v="500"/>
    <s v="2013-04-08"/>
    <n v="500"/>
    <n v="22500000"/>
    <s v="2013-04-09"/>
    <n v="482"/>
    <n v="-3"/>
    <n v="21690000"/>
    <s v="2013-04-11"/>
    <n v="132"/>
    <n v="5719000"/>
    <n v="26.4"/>
    <n v="25.4"/>
    <n v="27.4"/>
    <n v="26.4"/>
    <n v="21"/>
    <n v="350"/>
    <n v="2"/>
    <n v="2"/>
    <n v="64000"/>
    <n v="0.4"/>
  </r>
  <r>
    <x v="18"/>
    <s v="NAAFLE0205BL"/>
    <s v="NAAFL205BL"/>
    <x v="1"/>
    <s v="NAAFLE0205"/>
    <s v="12-FW-SP37"/>
    <s v="BL"/>
    <m/>
    <n v="6476"/>
    <n v="45000"/>
    <n v="32000"/>
    <n v="500"/>
    <s v="2013-04-08"/>
    <n v="495"/>
    <n v="22275000"/>
    <s v="2013-04-09"/>
    <n v="479"/>
    <n v="2"/>
    <n v="21555000"/>
    <s v="2013-04-12"/>
    <n v="180"/>
    <n v="7879000"/>
    <n v="36.4"/>
    <n v="35.4"/>
    <n v="37.6"/>
    <n v="36.6"/>
    <n v="14"/>
    <n v="299"/>
    <n v="2"/>
    <n v="2"/>
    <n v="64000"/>
    <n v="0.4"/>
  </r>
  <r>
    <x v="18"/>
    <s v="NAAFLE0206BK"/>
    <s v="NAAFL206BK"/>
    <x v="1"/>
    <s v="NAAFLE0206"/>
    <s v="13FW JOIE BETE_18_MT"/>
    <s v="BK"/>
    <m/>
    <n v="6472"/>
    <n v="45000"/>
    <n v="32000"/>
    <n v="700"/>
    <s v="2013-04-08"/>
    <n v="700"/>
    <n v="31500000"/>
    <s v="2013-04-09"/>
    <n v="693"/>
    <n v="-2"/>
    <n v="31185000"/>
    <s v="2013-04-10"/>
    <n v="305"/>
    <n v="13156500"/>
    <n v="43.6"/>
    <n v="41.8"/>
    <n v="44"/>
    <n v="42.2"/>
    <n v="9"/>
    <n v="388"/>
    <n v="4"/>
    <n v="4"/>
    <n v="128000"/>
    <n v="0.6"/>
  </r>
  <r>
    <x v="18"/>
    <s v="NAAFLE0206RE"/>
    <s v="NAAFL206RE"/>
    <x v="1"/>
    <s v="NAAFLE0206"/>
    <s v="13FW JOIE BETE_19_KIDS_KH"/>
    <s v="RE"/>
    <m/>
    <n v="6472"/>
    <n v="45000"/>
    <n v="32000"/>
    <n v="700"/>
    <s v="2013-04-08"/>
    <n v="700"/>
    <n v="31500000"/>
    <s v="2013-04-09"/>
    <n v="672"/>
    <n v="1"/>
    <n v="30240000"/>
    <s v="2013-04-13"/>
    <n v="127"/>
    <n v="5377000"/>
    <n v="18.100000000000001"/>
    <n v="17.100000000000001"/>
    <n v="18.899999999999999"/>
    <n v="17.8"/>
    <n v="27"/>
    <n v="545"/>
    <n v="1"/>
    <n v="1"/>
    <n v="32000"/>
    <n v="0.1"/>
  </r>
  <r>
    <x v="18"/>
    <s v="NAAFLE0207RE"/>
    <s v="NAAFL207RE"/>
    <x v="1"/>
    <s v="NAAFLE0207"/>
    <s v="13FW JOIE BETE_18_MT_KIDS"/>
    <s v="RE"/>
    <m/>
    <n v="6409"/>
    <n v="45000"/>
    <n v="32000"/>
    <n v="500"/>
    <s v="2013-04-08"/>
    <n v="501"/>
    <n v="22545000"/>
    <s v="2013-04-09"/>
    <n v="493"/>
    <n v="-1"/>
    <n v="22185000"/>
    <s v="2013-04-12"/>
    <n v="107"/>
    <n v="4477000"/>
    <n v="21.4"/>
    <n v="19.899999999999999"/>
    <n v="21.7"/>
    <n v="20.2"/>
    <n v="9"/>
    <n v="386"/>
    <m/>
    <m/>
    <m/>
    <m/>
  </r>
  <r>
    <x v="18"/>
    <s v="NAAFLE0208GY"/>
    <s v="NAAFL208GY"/>
    <x v="1"/>
    <s v="NAAFLE0208"/>
    <s v="13FW JOIE BETE_17_BL_KIDS"/>
    <s v="GY"/>
    <m/>
    <n v="6472"/>
    <n v="45000"/>
    <n v="32000"/>
    <n v="500"/>
    <s v="2013-04-08"/>
    <n v="500"/>
    <n v="22500000"/>
    <s v="2013-04-09"/>
    <n v="484"/>
    <m/>
    <n v="21780000"/>
    <s v="2013-04-12"/>
    <n v="80"/>
    <n v="3460500"/>
    <n v="16"/>
    <n v="15.4"/>
    <n v="16.5"/>
    <n v="15.9"/>
    <n v="16"/>
    <n v="404"/>
    <n v="2"/>
    <n v="2"/>
    <n v="64000"/>
    <n v="0.4"/>
  </r>
  <r>
    <x v="18"/>
    <s v="NAAFLE0209PP"/>
    <s v="NAAFL209PP"/>
    <x v="1"/>
    <s v="NAAFLE0209"/>
    <s v="14SS JOIE BETE_02_CURVED_YL_KIDS"/>
    <s v="PP"/>
    <m/>
    <n v="6663"/>
    <n v="45000"/>
    <n v="32000"/>
    <n v="500"/>
    <s v="2013-04-08"/>
    <n v="500"/>
    <n v="22500000"/>
    <s v="2013-04-09"/>
    <n v="487"/>
    <m/>
    <n v="21915000"/>
    <s v="2013-04-10"/>
    <n v="100"/>
    <n v="4247000"/>
    <n v="20"/>
    <n v="18.899999999999999"/>
    <n v="20.5"/>
    <n v="19.399999999999999"/>
    <n v="13"/>
    <n v="387"/>
    <m/>
    <m/>
    <m/>
    <m/>
  </r>
  <r>
    <x v="18"/>
    <s v="NAAFLE3309NY"/>
    <s v="NAAFL309NY"/>
    <x v="2"/>
    <s v="NAAFLE3309"/>
    <s v="12-FW-SP113"/>
    <s v="NY"/>
    <m/>
    <n v="6815"/>
    <n v="45000"/>
    <n v="45000"/>
    <n v="500"/>
    <s v="2013-11-11"/>
    <n v="500"/>
    <n v="22500000"/>
    <s v="2013-11-12"/>
    <n v="500"/>
    <n v="-2"/>
    <n v="22500000"/>
    <s v="2013-11-13"/>
    <n v="100"/>
    <n v="4495500"/>
    <n v="20"/>
    <n v="20"/>
    <n v="20"/>
    <n v="20"/>
    <n v="2"/>
    <n v="400"/>
    <n v="17"/>
    <n v="17"/>
    <n v="765000"/>
    <n v="3.4"/>
  </r>
  <r>
    <x v="18"/>
    <s v="NAAFLE3310PP"/>
    <s v="NAAFL310PP"/>
    <x v="2"/>
    <s v="NAAFLE3310"/>
    <s v="12-FW-SP110"/>
    <s v="PP"/>
    <m/>
    <n v="6872"/>
    <n v="45000"/>
    <n v="45000"/>
    <n v="500"/>
    <s v="2013-11-11"/>
    <n v="500"/>
    <n v="22500000"/>
    <s v="2013-11-12"/>
    <n v="481"/>
    <m/>
    <n v="21645000"/>
    <s v="2013-11-13"/>
    <n v="42"/>
    <n v="1867500"/>
    <n v="8.4"/>
    <n v="8.3000000000000007"/>
    <n v="8.6999999999999993"/>
    <n v="8.6"/>
    <n v="19"/>
    <n v="439"/>
    <n v="3"/>
    <n v="3"/>
    <n v="135000"/>
    <n v="0.6"/>
  </r>
  <r>
    <x v="19"/>
    <s v="NHLFIE0201GY"/>
    <s v="NHLFI201GY"/>
    <x v="1"/>
    <s v="NHLFIE0201"/>
    <s v="12-FW-SP76"/>
    <s v="GY"/>
    <m/>
    <n v="10693"/>
    <n v="43000"/>
    <n v="43000"/>
    <n v="288"/>
    <s v="2013-01-30"/>
    <n v="288"/>
    <n v="12384000"/>
    <s v="2013-01-31"/>
    <n v="286"/>
    <n v="2"/>
    <n v="12298000"/>
    <s v="2013-02-01"/>
    <n v="286"/>
    <n v="12272200"/>
    <n v="99.3"/>
    <n v="99.1"/>
    <n v="100"/>
    <n v="99.8"/>
    <m/>
    <m/>
    <m/>
    <m/>
    <m/>
    <m/>
  </r>
  <r>
    <x v="19"/>
    <s v="NHLFIE0202BL"/>
    <s v="NHLFI202BL"/>
    <x v="1"/>
    <s v="NHLFIE0202"/>
    <s v="12-FW-SP110"/>
    <s v="BL"/>
    <m/>
    <n v="10693"/>
    <n v="43000"/>
    <n v="43000"/>
    <n v="288"/>
    <s v="2013-01-30"/>
    <n v="288"/>
    <n v="12384000"/>
    <s v="2013-01-31"/>
    <n v="288"/>
    <m/>
    <n v="12384000"/>
    <s v="2013-02-02"/>
    <n v="286"/>
    <n v="12285100"/>
    <n v="99.3"/>
    <n v="99.2"/>
    <n v="99.3"/>
    <n v="99.2"/>
    <m/>
    <n v="2"/>
    <m/>
    <m/>
    <m/>
    <m/>
  </r>
  <r>
    <x v="19"/>
    <s v="NHLFIE0203GD"/>
    <s v="NHLFI203GD"/>
    <x v="1"/>
    <s v="NHLFIE0203"/>
    <s v="12-FW-SP76"/>
    <s v="GD"/>
    <m/>
    <n v="10693"/>
    <n v="49000"/>
    <n v="49000"/>
    <n v="144"/>
    <s v="2013-01-30"/>
    <n v="144"/>
    <n v="7056000"/>
    <s v="2013-01-31"/>
    <n v="144"/>
    <m/>
    <n v="7056000"/>
    <s v="2013-02-03"/>
    <n v="144"/>
    <n v="7046200"/>
    <n v="100"/>
    <n v="99.9"/>
    <n v="100"/>
    <n v="99.9"/>
    <m/>
    <m/>
    <m/>
    <m/>
    <m/>
    <m/>
  </r>
  <r>
    <x v="19"/>
    <s v="NHLFIE0204BK"/>
    <s v="NHLFI204BK"/>
    <x v="1"/>
    <s v="NHLFIE0204"/>
    <s v="13FW JOIE BETE_09_PK"/>
    <s v="BK"/>
    <m/>
    <n v="10693"/>
    <n v="43000"/>
    <n v="43000"/>
    <n v="144"/>
    <s v="2013-01-30"/>
    <n v="144"/>
    <n v="6192000"/>
    <s v="2013-01-31"/>
    <n v="144"/>
    <m/>
    <n v="6192000"/>
    <s v="2013-02-01"/>
    <n v="143"/>
    <n v="6131800"/>
    <n v="99.3"/>
    <n v="99"/>
    <n v="99.3"/>
    <n v="99"/>
    <m/>
    <n v="1"/>
    <m/>
    <m/>
    <m/>
    <m/>
  </r>
  <r>
    <x v="19"/>
    <s v="NHLFIE0205OR"/>
    <s v="NHLFI205OR"/>
    <x v="1"/>
    <s v="NHLFIE0205"/>
    <s v="13FW JOIE BETE_09_PK"/>
    <s v="OR"/>
    <m/>
    <n v="10693"/>
    <n v="43000"/>
    <n v="43000"/>
    <n v="144"/>
    <s v="2013-01-30"/>
    <n v="144"/>
    <n v="6192000"/>
    <s v="2013-01-31"/>
    <n v="142"/>
    <m/>
    <n v="6106000"/>
    <s v="2013-02-02"/>
    <n v="141"/>
    <n v="6050100"/>
    <n v="97.9"/>
    <n v="97.7"/>
    <n v="99.3"/>
    <n v="99.1"/>
    <n v="2"/>
    <n v="1"/>
    <m/>
    <m/>
    <m/>
    <m/>
  </r>
  <r>
    <x v="19"/>
    <s v="NHLFIE0206WH"/>
    <s v="NHLFI206WH"/>
    <x v="1"/>
    <s v="NHLFIE0206"/>
    <s v="13FW JOIE BETE_09_PK_KIDS"/>
    <s v="WH"/>
    <m/>
    <n v="10982"/>
    <n v="49000"/>
    <n v="49000"/>
    <n v="144"/>
    <s v="2013-01-30"/>
    <n v="144"/>
    <n v="7056000"/>
    <s v="2013-01-31"/>
    <n v="142"/>
    <n v="1"/>
    <n v="6958000"/>
    <s v="2013-02-02"/>
    <n v="140"/>
    <n v="6860000"/>
    <n v="97.2"/>
    <n v="97.2"/>
    <n v="98.6"/>
    <n v="98.6"/>
    <n v="1"/>
    <n v="2"/>
    <m/>
    <m/>
    <m/>
    <m/>
  </r>
  <r>
    <x v="19"/>
    <s v="NHLFIE0207WH"/>
    <s v="NHLFI207WH"/>
    <x v="1"/>
    <s v="NHLFIE0207"/>
    <s v="13FW JOIE BETE_09_PK_KIDS"/>
    <s v="WH"/>
    <m/>
    <n v="10982"/>
    <n v="49000"/>
    <n v="49000"/>
    <n v="144"/>
    <s v="2013-01-30"/>
    <n v="143"/>
    <n v="7007000"/>
    <s v="2013-01-31"/>
    <n v="140"/>
    <m/>
    <n v="6860000"/>
    <s v="2013-02-02"/>
    <n v="104"/>
    <n v="5081300"/>
    <n v="72.7"/>
    <n v="72.5"/>
    <n v="74.3"/>
    <n v="74.099999999999994"/>
    <n v="3"/>
    <n v="36"/>
    <m/>
    <m/>
    <m/>
    <m/>
  </r>
  <r>
    <x v="19"/>
    <s v="NHLFIF0401BK"/>
    <s v="NHLFI401BK"/>
    <x v="5"/>
    <s v="NHLFIF0401"/>
    <s v="13SS NCAA 3930_10_LM"/>
    <s v="BK"/>
    <m/>
    <n v="10204"/>
    <n v="43000"/>
    <n v="43000"/>
    <n v="504"/>
    <m/>
    <m/>
    <m/>
    <m/>
    <m/>
    <m/>
    <m/>
    <m/>
    <m/>
    <m/>
    <m/>
    <m/>
    <m/>
    <m/>
    <m/>
    <m/>
    <m/>
    <m/>
    <m/>
    <m/>
  </r>
  <r>
    <x v="19"/>
    <s v="NHLFIF0402BK"/>
    <s v="NHLFI402BK"/>
    <x v="5"/>
    <s v="NHLFIF0402"/>
    <s v="13SS NCAA 3930_10_LM"/>
    <s v="BK"/>
    <m/>
    <n v="10204"/>
    <n v="43000"/>
    <n v="43000"/>
    <n v="504"/>
    <m/>
    <m/>
    <m/>
    <m/>
    <m/>
    <m/>
    <m/>
    <m/>
    <m/>
    <m/>
    <m/>
    <m/>
    <m/>
    <m/>
    <m/>
    <m/>
    <m/>
    <m/>
    <m/>
    <m/>
  </r>
  <r>
    <x v="19"/>
    <s v="NHLFIF0403BK"/>
    <s v="NHLFI403BK"/>
    <x v="5"/>
    <s v="NHLFIF0403"/>
    <s v="13SS NCAA 3930_11_LM"/>
    <s v="BK"/>
    <m/>
    <n v="11476"/>
    <n v="43000"/>
    <n v="43000"/>
    <n v="504"/>
    <m/>
    <m/>
    <m/>
    <m/>
    <m/>
    <m/>
    <m/>
    <m/>
    <m/>
    <m/>
    <m/>
    <m/>
    <m/>
    <m/>
    <m/>
    <m/>
    <m/>
    <m/>
    <m/>
    <m/>
  </r>
  <r>
    <x v="19"/>
    <s v="NHLFIF0404RE"/>
    <s v="NHLFI404RE"/>
    <x v="5"/>
    <s v="NHLFIF0404"/>
    <s v="13SS NCAA 3930_11_LM"/>
    <s v="RE"/>
    <m/>
    <n v="11476"/>
    <n v="43000"/>
    <n v="43000"/>
    <n v="504"/>
    <m/>
    <m/>
    <m/>
    <m/>
    <m/>
    <m/>
    <m/>
    <m/>
    <m/>
    <m/>
    <m/>
    <m/>
    <m/>
    <m/>
    <m/>
    <m/>
    <m/>
    <m/>
    <m/>
    <m/>
  </r>
  <r>
    <x v="19"/>
    <s v="NHLFIF0405BL"/>
    <s v="NHLFI405BL"/>
    <x v="5"/>
    <s v="NHLFIF0405"/>
    <s v="13SS NCAA 3930_12_YE"/>
    <s v="BL"/>
    <m/>
    <n v="11476"/>
    <n v="43000"/>
    <n v="43000"/>
    <n v="504"/>
    <m/>
    <m/>
    <m/>
    <m/>
    <m/>
    <m/>
    <m/>
    <m/>
    <m/>
    <m/>
    <m/>
    <m/>
    <m/>
    <m/>
    <m/>
    <m/>
    <m/>
    <m/>
    <m/>
    <m/>
  </r>
  <r>
    <x v="19"/>
    <s v="NHLFIF0406RE"/>
    <s v="NHLFI406RE"/>
    <x v="5"/>
    <s v="NHLFIF0406"/>
    <s v="13SS NCAA 3930_12_YE"/>
    <s v="RE"/>
    <m/>
    <n v="13272"/>
    <n v="45000"/>
    <n v="45000"/>
    <n v="504"/>
    <m/>
    <m/>
    <m/>
    <m/>
    <m/>
    <m/>
    <m/>
    <m/>
    <m/>
    <m/>
    <m/>
    <m/>
    <m/>
    <m/>
    <m/>
    <m/>
    <m/>
    <m/>
    <m/>
    <m/>
  </r>
  <r>
    <x v="19"/>
    <s v="NHLFIF0407WH"/>
    <s v="NHLFI407WH"/>
    <x v="5"/>
    <s v="NHLFIF0407"/>
    <s v="13FW NCAA 3930_13_GR"/>
    <s v="WH"/>
    <m/>
    <n v="13272"/>
    <n v="45000"/>
    <n v="45000"/>
    <n v="504"/>
    <m/>
    <m/>
    <m/>
    <m/>
    <m/>
    <m/>
    <m/>
    <m/>
    <m/>
    <m/>
    <m/>
    <m/>
    <m/>
    <m/>
    <m/>
    <m/>
    <m/>
    <m/>
    <m/>
    <m/>
  </r>
  <r>
    <x v="19"/>
    <s v="NHLFIF0408BK"/>
    <s v="NHLFI408BK"/>
    <x v="5"/>
    <s v="NHLFIF0408"/>
    <s v="NCAA 3930_02_BL"/>
    <s v="BK"/>
    <m/>
    <n v="13272"/>
    <n v="45000"/>
    <n v="45000"/>
    <n v="504"/>
    <m/>
    <m/>
    <m/>
    <m/>
    <m/>
    <m/>
    <m/>
    <m/>
    <m/>
    <m/>
    <m/>
    <m/>
    <m/>
    <m/>
    <m/>
    <m/>
    <m/>
    <m/>
    <m/>
    <m/>
  </r>
  <r>
    <x v="19"/>
    <s v="NHLFIF0409RE"/>
    <s v="NHLFI409RE"/>
    <x v="5"/>
    <s v="NHLFIF0409"/>
    <s v="13FW NCAA 5950_03_PP"/>
    <s v="RE"/>
    <m/>
    <n v="13272"/>
    <n v="45000"/>
    <n v="45000"/>
    <n v="504"/>
    <m/>
    <m/>
    <m/>
    <m/>
    <m/>
    <m/>
    <m/>
    <m/>
    <m/>
    <m/>
    <m/>
    <m/>
    <m/>
    <m/>
    <m/>
    <m/>
    <m/>
    <m/>
    <m/>
    <m/>
  </r>
  <r>
    <x v="19"/>
    <s v="NHLFIF0411BK"/>
    <s v="NHLFI411BK"/>
    <x v="5"/>
    <s v="NHLFIF0411"/>
    <s v="13FW NCAA 5950_04_KH"/>
    <s v="BK"/>
    <m/>
    <n v="12324"/>
    <n v="43000"/>
    <n v="43000"/>
    <n v="504"/>
    <m/>
    <m/>
    <m/>
    <m/>
    <m/>
    <m/>
    <m/>
    <m/>
    <m/>
    <m/>
    <m/>
    <m/>
    <m/>
    <m/>
    <m/>
    <m/>
    <m/>
    <m/>
    <m/>
    <m/>
  </r>
  <r>
    <x v="19"/>
    <s v="NHLFIF0412BK"/>
    <s v="NHLFI412BK"/>
    <x v="5"/>
    <s v="NHLFIF0412"/>
    <s v="13FW NCAA 5950_13_BUG"/>
    <s v="BK"/>
    <m/>
    <n v="13896"/>
    <n v="45000"/>
    <n v="45000"/>
    <n v="504"/>
    <m/>
    <m/>
    <m/>
    <m/>
    <m/>
    <m/>
    <m/>
    <m/>
    <m/>
    <m/>
    <m/>
    <m/>
    <m/>
    <m/>
    <m/>
    <m/>
    <m/>
    <m/>
    <m/>
    <m/>
  </r>
  <r>
    <x v="19"/>
    <s v="NHLFIF0413BK"/>
    <s v="NHLFI413BK"/>
    <x v="5"/>
    <s v="NHLFIF0413"/>
    <s v="13FW NCAA 5950_14_BG"/>
    <s v="BK"/>
    <m/>
    <n v="13896"/>
    <n v="45000"/>
    <n v="45000"/>
    <n v="504"/>
    <m/>
    <m/>
    <m/>
    <m/>
    <m/>
    <m/>
    <m/>
    <m/>
    <m/>
    <m/>
    <m/>
    <m/>
    <m/>
    <m/>
    <m/>
    <m/>
    <m/>
    <m/>
    <m/>
    <m/>
  </r>
  <r>
    <x v="19"/>
    <s v="NHLFIF0414BK"/>
    <s v="NHLFI414BK"/>
    <x v="5"/>
    <s v="NHLFIF0414"/>
    <s v="13FW NCAA 5950_05_BK"/>
    <s v="BK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15BK"/>
    <s v="NHLFI415BK"/>
    <x v="5"/>
    <s v="NHLFIF0415"/>
    <s v="13FW NCAA 5950_06_NV"/>
    <s v="BK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16BK"/>
    <s v="NHLFI416BK"/>
    <x v="5"/>
    <s v="NHLFIF0416"/>
    <s v="13FW NCAA 5950_07_GR"/>
    <s v="BK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17BK"/>
    <s v="NHLFI417BK"/>
    <x v="5"/>
    <s v="NHLFIF0417"/>
    <s v="13FW NCAA 5950_08_GY"/>
    <s v="BK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18GY"/>
    <s v="NHLFI418GY"/>
    <x v="5"/>
    <s v="NHLFIF0418"/>
    <s v="13SS NCAA 3930_01_L.GY"/>
    <s v="GY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19GY"/>
    <s v="NHLFI419GY"/>
    <x v="5"/>
    <s v="NHLFIF0419"/>
    <s v="13SS-NCAA-3930_02_NV"/>
    <s v="GY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20RE"/>
    <s v="NHLFI420RE"/>
    <x v="5"/>
    <s v="NHLFIF0420"/>
    <s v="13SS-NCAA-3930_02_NV"/>
    <s v="RE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21BL"/>
    <s v="NHLFI421BL"/>
    <x v="5"/>
    <s v="NHLFIF0421"/>
    <s v="13SS NCAA 3930_03_NV"/>
    <s v="BL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19"/>
    <s v="NHLFIF0422NY"/>
    <s v="NHLFI422NY"/>
    <x v="5"/>
    <s v="NHLFIF0422"/>
    <s v="13SS NCAA 3930_04_PK"/>
    <s v="NY"/>
    <m/>
    <n v="11476"/>
    <n v="43000"/>
    <n v="43000"/>
    <n v="408"/>
    <m/>
    <m/>
    <m/>
    <m/>
    <m/>
    <m/>
    <m/>
    <m/>
    <m/>
    <m/>
    <m/>
    <m/>
    <m/>
    <m/>
    <m/>
    <m/>
    <m/>
    <m/>
    <m/>
    <m/>
  </r>
  <r>
    <x v="20"/>
    <s v="NIXBEE5301GY"/>
    <s v="NIXBE301GY"/>
    <x v="3"/>
    <s v="NIXBEE5301"/>
    <s v="13SS NCAA 3930_05_MT"/>
    <s v="GY"/>
    <m/>
    <n v="12000"/>
    <n v="33000"/>
    <n v="33000"/>
    <n v="299"/>
    <s v="2013-09-26"/>
    <n v="299"/>
    <n v="9867000"/>
    <s v="2013-09-27"/>
    <n v="299"/>
    <m/>
    <n v="9867000"/>
    <s v="2013-09-28"/>
    <n v="109"/>
    <n v="3597000"/>
    <n v="36.5"/>
    <n v="36.5"/>
    <n v="36.5"/>
    <n v="36.5"/>
    <m/>
    <n v="190"/>
    <n v="7"/>
    <n v="7"/>
    <n v="231000"/>
    <n v="2.2999999999999998"/>
  </r>
  <r>
    <x v="20"/>
    <s v="NIXBEE5301NY"/>
    <s v="NIXBE301NY"/>
    <x v="3"/>
    <s v="NIXBEE5301"/>
    <s v="13SS NCAA 3930_05_MT"/>
    <s v="NY"/>
    <m/>
    <n v="12000"/>
    <n v="33000"/>
    <n v="33000"/>
    <n v="399"/>
    <s v="2013-09-26"/>
    <n v="399"/>
    <n v="13167000"/>
    <s v="2013-09-27"/>
    <n v="399"/>
    <m/>
    <n v="13167000"/>
    <s v="2013-09-28"/>
    <n v="256"/>
    <n v="8448000"/>
    <n v="64.2"/>
    <n v="64.2"/>
    <n v="64.2"/>
    <n v="64.2"/>
    <m/>
    <n v="143"/>
    <n v="16"/>
    <n v="16"/>
    <n v="528000"/>
    <n v="4"/>
  </r>
  <r>
    <x v="20"/>
    <s v="NIXFIE3302BK"/>
    <s v="NIXFI302BK"/>
    <x v="2"/>
    <s v="NIXFIE3302"/>
    <s v="13SS NCAA 3930_06_BK"/>
    <s v="BK"/>
    <m/>
    <n v="14182"/>
    <n v="39000"/>
    <n v="39000"/>
    <n v="299"/>
    <s v="2013-09-26"/>
    <n v="299"/>
    <n v="11661000"/>
    <s v="2013-09-27"/>
    <n v="272"/>
    <m/>
    <n v="10608000"/>
    <s v="2013-10-04"/>
    <n v="8"/>
    <n v="312000"/>
    <n v="2.7"/>
    <n v="2.7"/>
    <n v="2.9"/>
    <n v="2.9"/>
    <n v="27"/>
    <n v="264"/>
    <m/>
    <m/>
    <m/>
    <m/>
  </r>
  <r>
    <x v="20"/>
    <s v="NIXFIE3303BW"/>
    <s v="NIXFI303BW"/>
    <x v="2"/>
    <s v="NIXFIE3303"/>
    <s v="13SS NCAA 3930_06_BK"/>
    <s v="BW"/>
    <m/>
    <n v="14182"/>
    <n v="39000"/>
    <n v="39000"/>
    <n v="399"/>
    <s v="2013-09-26"/>
    <n v="399"/>
    <n v="15561000"/>
    <s v="2013-09-27"/>
    <n v="397"/>
    <n v="1"/>
    <n v="15483000"/>
    <s v="2013-09-28"/>
    <n v="395"/>
    <n v="15369900"/>
    <n v="99"/>
    <n v="98.8"/>
    <n v="99.5"/>
    <n v="99.3"/>
    <n v="1"/>
    <n v="2"/>
    <n v="-1"/>
    <n v="-1"/>
    <n v="-39000"/>
    <n v="-0.3"/>
  </r>
  <r>
    <x v="20"/>
    <s v="NIXFIE3303RE"/>
    <s v="NIXFI303RE"/>
    <x v="2"/>
    <s v="NIXFIE3303"/>
    <s v="13SS NCAA 3930_07_RD"/>
    <s v="RE"/>
    <m/>
    <n v="14182"/>
    <n v="39000"/>
    <n v="39000"/>
    <n v="399"/>
    <s v="2013-09-26"/>
    <n v="399"/>
    <n v="15561000"/>
    <s v="2013-09-27"/>
    <n v="399"/>
    <m/>
    <n v="15561000"/>
    <s v="2013-09-28"/>
    <n v="399"/>
    <n v="15561000"/>
    <n v="100"/>
    <n v="100"/>
    <n v="100"/>
    <n v="100"/>
    <m/>
    <m/>
    <n v="1"/>
    <n v="1"/>
    <n v="39000"/>
    <n v="0.3"/>
  </r>
  <r>
    <x v="20"/>
    <s v="NIXFIE3304GY"/>
    <s v="NIXFI304GY"/>
    <x v="2"/>
    <s v="NIXFIE3304"/>
    <s v="13SS NCAA 3930_08_GY"/>
    <s v="GY"/>
    <m/>
    <n v="12000"/>
    <n v="33000"/>
    <n v="33000"/>
    <n v="399"/>
    <s v="2013-09-26"/>
    <n v="399"/>
    <n v="13167000"/>
    <s v="2013-09-27"/>
    <n v="332"/>
    <n v="-3"/>
    <n v="10956000"/>
    <s v="2013-09-28"/>
    <n v="66"/>
    <n v="2178000"/>
    <n v="16.5"/>
    <n v="16.5"/>
    <n v="19.899999999999999"/>
    <n v="19.899999999999999"/>
    <n v="70"/>
    <n v="266"/>
    <m/>
    <m/>
    <m/>
    <m/>
  </r>
  <r>
    <x v="20"/>
    <s v="NIXFIE3305IV"/>
    <s v="NIXFI305IV"/>
    <x v="2"/>
    <s v="NIXFIE3305"/>
    <s v="13SS NCAA 3930_09_PP"/>
    <s v="IV"/>
    <m/>
    <n v="14182"/>
    <n v="39000"/>
    <n v="39000"/>
    <n v="299"/>
    <s v="2013-09-26"/>
    <n v="299"/>
    <n v="11661000"/>
    <s v="2013-09-27"/>
    <n v="299"/>
    <m/>
    <n v="11661000"/>
    <s v="2013-09-28"/>
    <n v="247"/>
    <n v="9633000"/>
    <n v="82.6"/>
    <n v="82.6"/>
    <n v="82.6"/>
    <n v="82.6"/>
    <m/>
    <n v="52"/>
    <n v="2"/>
    <n v="2"/>
    <n v="78000"/>
    <n v="0.7"/>
  </r>
  <r>
    <x v="20"/>
    <s v="NIXFIE3305NY"/>
    <s v="NIXFI305NY"/>
    <x v="2"/>
    <s v="NIXFIE3305"/>
    <s v="13FW NCAA 3930_06_NV"/>
    <s v="NY"/>
    <m/>
    <n v="14182"/>
    <n v="39000"/>
    <n v="39000"/>
    <n v="399"/>
    <s v="2013-09-26"/>
    <n v="399"/>
    <n v="15561000"/>
    <s v="2013-09-27"/>
    <n v="398"/>
    <n v="1"/>
    <n v="15522000"/>
    <s v="2013-09-28"/>
    <n v="239"/>
    <n v="9309300"/>
    <n v="59.9"/>
    <n v="59.8"/>
    <n v="60.1"/>
    <n v="60"/>
    <m/>
    <n v="159"/>
    <n v="3"/>
    <n v="3"/>
    <n v="117000"/>
    <n v="0.8"/>
  </r>
  <r>
    <x v="20"/>
    <s v="NIXFIF0401BK"/>
    <s v="NIXFI401BK"/>
    <x v="5"/>
    <s v="NIXFIF0401"/>
    <s v="13FW NCAA 3930_06_PP"/>
    <s v="BK"/>
    <m/>
    <n v="12091"/>
    <n v="35000"/>
    <n v="35000"/>
    <n v="300"/>
    <s v="2013-12-31"/>
    <n v="300"/>
    <n v="10500000"/>
    <s v="2014-01-01"/>
    <n v="249"/>
    <m/>
    <n v="8715000"/>
    <s v="2014-01-08"/>
    <n v="33"/>
    <n v="1155000"/>
    <n v="11"/>
    <n v="11"/>
    <n v="13.3"/>
    <n v="13.3"/>
    <n v="51"/>
    <n v="216"/>
    <n v="14"/>
    <n v="14"/>
    <n v="490000"/>
    <n v="4.7"/>
  </r>
  <r>
    <x v="20"/>
    <s v="NIXFIF0401BL"/>
    <s v="NIXFI401BL"/>
    <x v="5"/>
    <s v="NIXFIF0401"/>
    <s v="H-BLKHD05WBP-GY"/>
    <s v="BL"/>
    <m/>
    <n v="12091"/>
    <n v="35000"/>
    <n v="35000"/>
    <n v="300"/>
    <s v="2013-12-31"/>
    <n v="300"/>
    <n v="10500000"/>
    <s v="2014-01-01"/>
    <n v="247"/>
    <m/>
    <n v="8645000"/>
    <s v="2014-01-08"/>
    <n v="35"/>
    <n v="1225000"/>
    <n v="11.7"/>
    <n v="11.7"/>
    <n v="14.2"/>
    <n v="14.2"/>
    <n v="53"/>
    <n v="212"/>
    <n v="16"/>
    <n v="16"/>
    <n v="560000"/>
    <n v="5.3"/>
  </r>
  <r>
    <x v="20"/>
    <s v="NIXFIF0405BK"/>
    <s v="NIXFI405BK"/>
    <x v="5"/>
    <s v="NIXFIF0405"/>
    <s v="H-BLKHD13WBP-SB"/>
    <s v="BK"/>
    <m/>
    <n v="12091"/>
    <n v="35000"/>
    <n v="35000"/>
    <n v="300"/>
    <s v="2013-12-31"/>
    <n v="299"/>
    <n v="10465000"/>
    <s v="2014-01-01"/>
    <n v="230"/>
    <m/>
    <n v="8050000"/>
    <s v="2014-01-08"/>
    <n v="11"/>
    <n v="385000"/>
    <n v="3.7"/>
    <n v="3.7"/>
    <n v="4.8"/>
    <n v="4.8"/>
    <n v="69"/>
    <n v="219"/>
    <n v="5"/>
    <n v="5"/>
    <n v="175000"/>
    <n v="1.7"/>
  </r>
  <r>
    <x v="20"/>
    <s v="NIXFIF0405KH"/>
    <s v="NIXFI405KH"/>
    <x v="5"/>
    <s v="NIXFIF0405"/>
    <s v="H-DAZE30WBP-GD"/>
    <s v="KH"/>
    <m/>
    <n v="12091"/>
    <n v="35000"/>
    <n v="35000"/>
    <n v="200"/>
    <s v="2013-12-31"/>
    <n v="199"/>
    <n v="6965000"/>
    <s v="2014-01-01"/>
    <n v="199"/>
    <m/>
    <n v="6965000"/>
    <s v="2014-01-09"/>
    <n v="11"/>
    <n v="385000"/>
    <n v="5.5"/>
    <n v="5.5"/>
    <n v="5.5"/>
    <n v="5.5"/>
    <m/>
    <n v="188"/>
    <n v="3"/>
    <n v="3"/>
    <n v="105000"/>
    <n v="1.5"/>
  </r>
  <r>
    <x v="20"/>
    <s v="NIXFIF0405NY"/>
    <s v="NIXFI405NY"/>
    <x v="5"/>
    <s v="NIXFIF0405"/>
    <s v="H-DMZ04CTP-BK"/>
    <s v="NY"/>
    <m/>
    <n v="12091"/>
    <n v="35000"/>
    <n v="35000"/>
    <n v="299"/>
    <s v="2013-12-31"/>
    <n v="299"/>
    <n v="10465000"/>
    <s v="2014-01-01"/>
    <n v="232"/>
    <m/>
    <n v="8120000"/>
    <s v="2014-01-09"/>
    <n v="9"/>
    <n v="315000"/>
    <n v="3"/>
    <n v="3"/>
    <n v="3.9"/>
    <n v="3.9"/>
    <n v="67"/>
    <n v="223"/>
    <n v="5"/>
    <n v="5"/>
    <n v="175000"/>
    <n v="1.7"/>
  </r>
  <r>
    <x v="20"/>
    <s v="NIXFIF0405RE"/>
    <s v="NIXFI405RE"/>
    <x v="5"/>
    <s v="NIXFIF0405"/>
    <s v="H-OATH14WBP-ORA"/>
    <s v="RE"/>
    <m/>
    <n v="12091"/>
    <n v="35000"/>
    <n v="35000"/>
    <n v="199"/>
    <s v="2013-12-31"/>
    <n v="200"/>
    <n v="7000000"/>
    <s v="2014-01-01"/>
    <n v="200"/>
    <m/>
    <n v="7000000"/>
    <s v="2014-01-09"/>
    <n v="6"/>
    <n v="210000"/>
    <n v="3"/>
    <n v="3"/>
    <n v="3"/>
    <n v="3"/>
    <m/>
    <n v="194"/>
    <n v="3"/>
    <n v="3"/>
    <n v="105000"/>
    <n v="1.5"/>
  </r>
  <r>
    <x v="20"/>
    <s v="NIXFIF0406BK"/>
    <s v="NIXFI406BK"/>
    <x v="5"/>
    <s v="NIXFIF0406"/>
    <s v="H-THDBL04WBP-NT"/>
    <s v="BK"/>
    <m/>
    <n v="12091"/>
    <n v="35000"/>
    <n v="35000"/>
    <n v="300"/>
    <s v="2013-12-31"/>
    <n v="300"/>
    <n v="10500000"/>
    <s v="2014-01-01"/>
    <n v="233"/>
    <m/>
    <n v="8155000"/>
    <s v="2014-01-09"/>
    <n v="10"/>
    <n v="350000"/>
    <n v="3.3"/>
    <n v="3.3"/>
    <n v="4.3"/>
    <n v="4.3"/>
    <n v="67"/>
    <n v="223"/>
    <n v="6"/>
    <n v="6"/>
    <n v="210000"/>
    <n v="2"/>
  </r>
  <r>
    <x v="20"/>
    <s v="NIXFIF0406NY"/>
    <s v="NIXFI406NY"/>
    <x v="5"/>
    <s v="NIXFIF0406"/>
    <s v="H-THDBL14WBP-NT"/>
    <s v="NY"/>
    <m/>
    <n v="12091"/>
    <n v="35000"/>
    <n v="35000"/>
    <n v="300"/>
    <s v="2013-12-31"/>
    <n v="300"/>
    <n v="10500000"/>
    <s v="2014-01-01"/>
    <n v="230"/>
    <m/>
    <n v="8050000"/>
    <s v="2014-01-09"/>
    <n v="11"/>
    <n v="385000"/>
    <n v="3.7"/>
    <n v="3.7"/>
    <n v="4.8"/>
    <n v="4.8"/>
    <n v="70"/>
    <n v="219"/>
    <n v="8"/>
    <n v="8"/>
    <n v="280000"/>
    <n v="2.7"/>
  </r>
  <r>
    <x v="20"/>
    <s v="NIXFIF0407KH"/>
    <s v="NIXFI407KH"/>
    <x v="5"/>
    <s v="NIXFIF0407"/>
    <s v="RED WINGS - NHL"/>
    <s v="KH"/>
    <m/>
    <n v="12782"/>
    <n v="37000"/>
    <n v="37000"/>
    <n v="299"/>
    <s v="2013-12-31"/>
    <n v="299"/>
    <n v="11063000"/>
    <s v="2014-01-01"/>
    <n v="226"/>
    <m/>
    <n v="8362000"/>
    <s v="2014-01-11"/>
    <n v="3"/>
    <n v="111000"/>
    <n v="1"/>
    <n v="1"/>
    <n v="1.3"/>
    <n v="1.3"/>
    <n v="73"/>
    <n v="223"/>
    <n v="1"/>
    <n v="1"/>
    <n v="37000"/>
    <n v="0.3"/>
  </r>
  <r>
    <x v="20"/>
    <s v="NIXFIF0407WH"/>
    <s v="NIXFI407WH"/>
    <x v="5"/>
    <s v="NIXFIF0407"/>
    <s v="H-BNMNG05CTP-BK"/>
    <s v="WH"/>
    <m/>
    <n v="12782"/>
    <n v="37000"/>
    <n v="37000"/>
    <n v="200"/>
    <s v="2013-12-31"/>
    <n v="200"/>
    <n v="7400000"/>
    <s v="2014-01-01"/>
    <n v="200"/>
    <m/>
    <n v="7400000"/>
    <s v="2014-01-08"/>
    <n v="27"/>
    <n v="999000"/>
    <n v="13.5"/>
    <n v="13.5"/>
    <n v="13.5"/>
    <n v="13.5"/>
    <m/>
    <n v="173"/>
    <n v="14"/>
    <n v="14"/>
    <n v="518000"/>
    <n v="7"/>
  </r>
  <r>
    <x v="20"/>
    <s v="NIXTRE2201BK"/>
    <s v="NIXTR201BK"/>
    <x v="4"/>
    <s v="NIXTRE2201"/>
    <s v="RANGERS - NHL"/>
    <s v="BK"/>
    <m/>
    <n v="10909"/>
    <n v="30000"/>
    <n v="21000"/>
    <n v="150"/>
    <s v="2013-02-12"/>
    <n v="149"/>
    <n v="4470000"/>
    <s v="2013-03-27"/>
    <n v="146"/>
    <m/>
    <n v="4380000"/>
    <s v="2013-03-29"/>
    <n v="146"/>
    <n v="4371000"/>
    <n v="98"/>
    <n v="97.8"/>
    <n v="100"/>
    <n v="99.8"/>
    <n v="3"/>
    <m/>
    <m/>
    <m/>
    <m/>
    <m/>
  </r>
  <r>
    <x v="20"/>
    <s v="NIXTRE2201KH"/>
    <s v="NIXTR201KH"/>
    <x v="4"/>
    <s v="NIXTRE2201"/>
    <s v="H-BNMNG13CTP-BK"/>
    <s v="KH"/>
    <m/>
    <n v="10909"/>
    <n v="30000"/>
    <n v="21000"/>
    <n v="150"/>
    <s v="2013-02-12"/>
    <n v="150"/>
    <n v="4500000"/>
    <s v="2013-03-27"/>
    <n v="113"/>
    <m/>
    <n v="3390000"/>
    <s v="2013-03-30"/>
    <n v="113"/>
    <n v="3390000"/>
    <n v="75.3"/>
    <n v="75.3"/>
    <n v="100"/>
    <n v="100"/>
    <n v="37"/>
    <m/>
    <m/>
    <m/>
    <m/>
    <m/>
  </r>
  <r>
    <x v="20"/>
    <s v="NIXTRE2202BK"/>
    <s v="NIXTR202BK"/>
    <x v="4"/>
    <s v="NIXTRE2202"/>
    <s v="BLACKHAWKS - NHL"/>
    <s v="BK"/>
    <m/>
    <n v="8727"/>
    <n v="24000"/>
    <n v="16800"/>
    <n v="150"/>
    <s v="2013-02-12"/>
    <n v="150"/>
    <n v="3600000"/>
    <s v="2013-03-27"/>
    <n v="148"/>
    <m/>
    <n v="3552000"/>
    <s v="2013-03-28"/>
    <n v="148"/>
    <n v="3537600"/>
    <n v="98.7"/>
    <n v="98.3"/>
    <n v="100"/>
    <n v="99.6"/>
    <n v="2"/>
    <m/>
    <m/>
    <m/>
    <m/>
    <m/>
  </r>
  <r>
    <x v="20"/>
    <s v="NIXTRE2202BL"/>
    <s v="NIXTR202BL"/>
    <x v="4"/>
    <s v="NIXTRE2202"/>
    <s v="H-SPTMN04WBP-BK"/>
    <s v="BL"/>
    <m/>
    <n v="8727"/>
    <n v="24000"/>
    <n v="16800"/>
    <n v="150"/>
    <s v="2013-02-12"/>
    <n v="149"/>
    <n v="3576000"/>
    <s v="2013-03-27"/>
    <n v="149"/>
    <m/>
    <n v="3576000"/>
    <s v="2013-03-29"/>
    <n v="149"/>
    <n v="3561600"/>
    <n v="100"/>
    <n v="99.6"/>
    <n v="100"/>
    <n v="99.6"/>
    <m/>
    <m/>
    <m/>
    <m/>
    <m/>
    <m/>
  </r>
  <r>
    <x v="20"/>
    <s v="NIXTRE2202WH"/>
    <s v="NIXTR202WH"/>
    <x v="4"/>
    <s v="NIXTRE2202"/>
    <s v="BLACKHAWKS - NHL"/>
    <s v="WH"/>
    <m/>
    <n v="8727"/>
    <n v="24000"/>
    <n v="16800"/>
    <n v="150"/>
    <s v="2013-02-12"/>
    <n v="150"/>
    <n v="3600000"/>
    <s v="2013-03-27"/>
    <n v="149"/>
    <m/>
    <n v="3576000"/>
    <s v="2013-03-28"/>
    <n v="149"/>
    <n v="3576000"/>
    <n v="99.3"/>
    <n v="99.3"/>
    <n v="100"/>
    <n v="100"/>
    <n v="1"/>
    <m/>
    <m/>
    <m/>
    <m/>
    <m/>
  </r>
  <r>
    <x v="20"/>
    <s v="NIXTRE2203BK"/>
    <s v="NIXTR203BK"/>
    <x v="4"/>
    <s v="NIXTRE2203"/>
    <s v="H-SPTMN04WBP-TR"/>
    <s v="BK"/>
    <m/>
    <n v="8727"/>
    <n v="24000"/>
    <n v="16800"/>
    <n v="150"/>
    <s v="2013-02-12"/>
    <n v="149"/>
    <n v="3576000"/>
    <s v="2013-03-27"/>
    <n v="148"/>
    <m/>
    <n v="3552000"/>
    <s v="2013-03-29"/>
    <n v="148"/>
    <n v="3552000"/>
    <n v="99.3"/>
    <n v="99.3"/>
    <n v="100"/>
    <n v="100"/>
    <n v="1"/>
    <m/>
    <m/>
    <m/>
    <m/>
    <m/>
  </r>
  <r>
    <x v="20"/>
    <s v="NIXTRE2203RE"/>
    <s v="NIXTR203RE"/>
    <x v="4"/>
    <s v="NIXTRE2203"/>
    <s v="RANGERS - NHL"/>
    <s v="RE"/>
    <m/>
    <n v="8727"/>
    <n v="24000"/>
    <n v="16800"/>
    <n v="150"/>
    <s v="2013-02-12"/>
    <n v="150"/>
    <n v="3600000"/>
    <s v="2013-03-27"/>
    <n v="138"/>
    <m/>
    <n v="3312000"/>
    <s v="2013-03-28"/>
    <n v="138"/>
    <n v="3312000"/>
    <n v="92"/>
    <n v="92"/>
    <n v="100"/>
    <n v="100"/>
    <n v="12"/>
    <m/>
    <m/>
    <m/>
    <m/>
    <m/>
  </r>
  <r>
    <x v="20"/>
    <s v="NIXTRF2402BK"/>
    <s v="NIXTR402BK"/>
    <x v="8"/>
    <s v="NIXTRF2402"/>
    <s v="H-SPTMN13WBP-BZ"/>
    <s v="BK"/>
    <m/>
    <n v="12091"/>
    <n v="35000"/>
    <n v="35000"/>
    <n v="400"/>
    <s v="2013-12-31"/>
    <n v="400"/>
    <n v="14000000"/>
    <m/>
    <m/>
    <m/>
    <m/>
    <m/>
    <m/>
    <m/>
    <m/>
    <m/>
    <m/>
    <m/>
    <n v="400"/>
    <m/>
    <m/>
    <m/>
    <m/>
    <m/>
  </r>
  <r>
    <x v="20"/>
    <s v="NIXTRF2403BK"/>
    <s v="NIXTR403BK"/>
    <x v="8"/>
    <s v="NIXTRF2403"/>
    <s v="BLACKHAWKS - NHL"/>
    <s v="BK"/>
    <m/>
    <n v="12091"/>
    <n v="35000"/>
    <n v="35000"/>
    <n v="400"/>
    <s v="2013-12-31"/>
    <n v="400"/>
    <n v="14000000"/>
    <m/>
    <m/>
    <m/>
    <m/>
    <m/>
    <m/>
    <m/>
    <m/>
    <m/>
    <m/>
    <m/>
    <n v="400"/>
    <m/>
    <m/>
    <m/>
    <m/>
    <m/>
  </r>
  <r>
    <x v="20"/>
    <s v="NIXTRF2403GR"/>
    <s v="NIXTR403GR"/>
    <x v="8"/>
    <s v="NIXTRF2403"/>
    <s v="H-BRTLS 04WBP-RD"/>
    <s v="GR"/>
    <m/>
    <n v="12091"/>
    <n v="35000"/>
    <n v="35000"/>
    <n v="400"/>
    <s v="2013-12-31"/>
    <n v="400"/>
    <n v="14000000"/>
    <m/>
    <m/>
    <m/>
    <m/>
    <m/>
    <m/>
    <m/>
    <m/>
    <m/>
    <m/>
    <m/>
    <n v="400"/>
    <m/>
    <m/>
    <m/>
    <m/>
    <m/>
  </r>
  <r>
    <x v="20"/>
    <s v="NIXTRF2404BK"/>
    <s v="NIXTR404BK"/>
    <x v="8"/>
    <s v="NIXTRF2404"/>
    <s v="RED WINGS - NHL"/>
    <s v="BK"/>
    <m/>
    <n v="12091"/>
    <n v="35000"/>
    <n v="35000"/>
    <n v="300"/>
    <s v="2013-12-31"/>
    <n v="300"/>
    <n v="10500000"/>
    <m/>
    <m/>
    <m/>
    <m/>
    <m/>
    <m/>
    <m/>
    <m/>
    <m/>
    <m/>
    <m/>
    <n v="300"/>
    <m/>
    <m/>
    <m/>
    <m/>
    <m/>
  </r>
  <r>
    <x v="20"/>
    <s v="NIXTRF2404NY"/>
    <s v="NIXTR404NY"/>
    <x v="8"/>
    <s v="NIXTRF2404"/>
    <s v="H-BRTLS 05WBP-WH"/>
    <s v="NY"/>
    <m/>
    <n v="12091"/>
    <n v="35000"/>
    <n v="35000"/>
    <n v="400"/>
    <s v="2013-12-31"/>
    <n v="400"/>
    <n v="14000000"/>
    <m/>
    <m/>
    <m/>
    <m/>
    <m/>
    <m/>
    <m/>
    <m/>
    <m/>
    <m/>
    <m/>
    <n v="400"/>
    <m/>
    <m/>
    <m/>
    <m/>
    <m/>
  </r>
  <r>
    <x v="21"/>
    <s v="NOVACE0201BL"/>
    <s v="NOVAC201BL"/>
    <x v="1"/>
    <s v="NOVACE0201"/>
    <s v="KINGS - NHL"/>
    <s v="BL"/>
    <m/>
    <n v="707"/>
    <n v="4900"/>
    <n v="4900"/>
    <n v="1200"/>
    <s v="2013-05-07"/>
    <n v="1200"/>
    <n v="5880000"/>
    <s v="2013-05-08"/>
    <n v="1195"/>
    <m/>
    <n v="5855500"/>
    <s v="2013-05-09"/>
    <n v="504"/>
    <n v="2174620"/>
    <n v="42"/>
    <n v="37"/>
    <n v="42.2"/>
    <n v="37.1"/>
    <n v="5"/>
    <n v="691"/>
    <n v="8"/>
    <n v="8"/>
    <n v="39200"/>
    <n v="0.7"/>
  </r>
  <r>
    <x v="21"/>
    <s v="NOVACE0202OR"/>
    <s v="NOVAC202OR"/>
    <x v="1"/>
    <s v="NOVACE0202"/>
    <s v="HVIN-BRTLS 08WBP-BK88"/>
    <s v="OR"/>
    <m/>
    <n v="760"/>
    <n v="4900"/>
    <n v="4900"/>
    <n v="1200"/>
    <s v="2013-05-07"/>
    <n v="1199"/>
    <n v="5875100"/>
    <s v="2013-05-08"/>
    <n v="1196"/>
    <n v="-11"/>
    <n v="5860400"/>
    <s v="2013-05-09"/>
    <n v="497"/>
    <n v="2131110"/>
    <n v="41.5"/>
    <n v="36.299999999999997"/>
    <n v="41.6"/>
    <n v="36.4"/>
    <n v="14"/>
    <n v="699"/>
    <n v="11"/>
    <n v="11"/>
    <n v="53900"/>
    <n v="0.9"/>
  </r>
  <r>
    <x v="22"/>
    <s v="NOVBAE0003BL"/>
    <s v="NOVBA003BL"/>
    <x v="1"/>
    <s v="NOVBAE0003"/>
    <s v="KINGS - NHL"/>
    <s v="BL"/>
    <m/>
    <n v="5188"/>
    <n v="45000"/>
    <n v="45000"/>
    <n v="1680"/>
    <s v="2013-02-05"/>
    <n v="1677"/>
    <n v="75465000"/>
    <s v="2013-02-07"/>
    <n v="1606"/>
    <n v="20"/>
    <n v="72270000"/>
    <s v="2013-02-09"/>
    <n v="1092"/>
    <n v="48951000"/>
    <n v="65.099999999999994"/>
    <n v="64.900000000000006"/>
    <n v="68"/>
    <n v="67.7"/>
    <n v="51"/>
    <n v="514"/>
    <m/>
    <m/>
    <m/>
    <m/>
  </r>
  <r>
    <x v="22"/>
    <s v="NOVBAD3106YE"/>
    <s v="NOVBA106YE"/>
    <x v="0"/>
    <s v="NOVBAD3106"/>
    <s v="RANGERS - NHL"/>
    <s v="YE"/>
    <m/>
    <n v="11500"/>
    <n v="49000"/>
    <n v="49000"/>
    <n v="500"/>
    <s v="2012-10-31"/>
    <n v="505"/>
    <n v="24745000"/>
    <s v="2012-11-02"/>
    <n v="505"/>
    <m/>
    <n v="24745000"/>
    <s v="2012-11-08"/>
    <n v="502"/>
    <n v="24397100"/>
    <n v="99.4"/>
    <n v="98.6"/>
    <n v="99.4"/>
    <n v="98.6"/>
    <m/>
    <n v="3"/>
    <m/>
    <m/>
    <m/>
    <m/>
  </r>
  <r>
    <x v="22"/>
    <s v="NOVBAE0106YE"/>
    <s v="NOVBA106YE"/>
    <x v="1"/>
    <s v="NOVBAE0106"/>
    <s v="HVIN-BGCTY08WBP-BK88"/>
    <s v="YE"/>
    <m/>
    <n v="5219"/>
    <n v="49000"/>
    <n v="49000"/>
    <n v="2200"/>
    <s v="2013-01-23"/>
    <n v="2196"/>
    <n v="107604000"/>
    <s v="2013-01-24"/>
    <n v="2194"/>
    <n v="1"/>
    <n v="107506000"/>
    <s v="2013-01-25"/>
    <n v="2141"/>
    <n v="104512100"/>
    <n v="97.5"/>
    <n v="97.1"/>
    <n v="97.6"/>
    <n v="97.2"/>
    <n v="1"/>
    <n v="53"/>
    <n v="1"/>
    <n v="1"/>
    <n v="49000"/>
    <m/>
  </r>
  <r>
    <x v="22"/>
    <s v="NOVBAF0106YE"/>
    <s v="NOVBA106YE"/>
    <x v="5"/>
    <s v="NOVBAF0106"/>
    <s v="C20651474-00"/>
    <s v="YE"/>
    <m/>
    <n v="4304"/>
    <n v="49000"/>
    <n v="49000"/>
    <n v="1000"/>
    <s v="2014-01-06"/>
    <n v="1000"/>
    <n v="49000000"/>
    <s v="2014-01-08"/>
    <n v="399"/>
    <m/>
    <n v="19551000"/>
    <s v="2014-01-10"/>
    <n v="15"/>
    <n v="735000"/>
    <n v="1.5"/>
    <n v="1.5"/>
    <n v="3.8"/>
    <n v="3.8"/>
    <n v="601"/>
    <n v="384"/>
    <n v="5"/>
    <n v="5"/>
    <n v="245000"/>
    <n v="0.5"/>
  </r>
  <r>
    <x v="22"/>
    <s v="NOVBAE0107PP"/>
    <s v="NOVBA107PP"/>
    <x v="1"/>
    <s v="NOVBAE0107"/>
    <s v="BLACKHAWKS - NHL"/>
    <s v="PP"/>
    <m/>
    <n v="4106"/>
    <n v="49000"/>
    <n v="49000"/>
    <n v="500"/>
    <s v="2013-06-05"/>
    <n v="496"/>
    <n v="24304000"/>
    <s v="2013-04-04"/>
    <n v="479"/>
    <n v="-2"/>
    <n v="23471000"/>
    <s v="2013-06-06"/>
    <n v="153"/>
    <n v="7472500"/>
    <n v="30.8"/>
    <n v="30.7"/>
    <n v="31.9"/>
    <n v="31.8"/>
    <n v="19"/>
    <n v="326"/>
    <m/>
    <m/>
    <m/>
    <m/>
  </r>
  <r>
    <x v="22"/>
    <s v="NOVBAD3107RE"/>
    <s v="NOVBA107RE"/>
    <x v="0"/>
    <s v="NOVBAD3107"/>
    <s v="H-BRTLS 13WBP-RD"/>
    <s v="RE"/>
    <m/>
    <n v="12000"/>
    <n v="49000"/>
    <n v="49000"/>
    <n v="500"/>
    <s v="2012-10-31"/>
    <n v="495"/>
    <n v="24255000"/>
    <s v="2012-11-02"/>
    <n v="465"/>
    <n v="-1"/>
    <n v="22785000"/>
    <s v="2012-11-08"/>
    <n v="320"/>
    <n v="15464400"/>
    <n v="64.599999999999994"/>
    <n v="63.8"/>
    <n v="68.8"/>
    <n v="67.900000000000006"/>
    <n v="31"/>
    <n v="145"/>
    <m/>
    <m/>
    <m/>
    <m/>
  </r>
  <r>
    <x v="22"/>
    <s v="NOVBAE0107RE"/>
    <s v="NOVBA107RE"/>
    <x v="1"/>
    <s v="NOVBAE0107"/>
    <s v="H-CLSI V04WBP-BK"/>
    <s v="RE"/>
    <m/>
    <n v="4106"/>
    <n v="49000"/>
    <n v="49000"/>
    <n v="500"/>
    <s v="2013-06-05"/>
    <n v="496"/>
    <n v="24304000"/>
    <s v="2013-06-05"/>
    <n v="378"/>
    <m/>
    <n v="18522000"/>
    <s v="2013-06-08"/>
    <n v="83"/>
    <n v="3988600"/>
    <n v="16.7"/>
    <n v="16.399999999999999"/>
    <n v="22"/>
    <n v="21.5"/>
    <n v="118"/>
    <n v="295"/>
    <m/>
    <m/>
    <m/>
    <m/>
  </r>
  <r>
    <x v="22"/>
    <s v="NOVBAE0208BL"/>
    <s v="NOVBA208BL"/>
    <x v="1"/>
    <s v="NOVBAE0208"/>
    <s v="KINGS - NHL"/>
    <s v="BL"/>
    <m/>
    <n v="11000"/>
    <n v="49000"/>
    <n v="49000"/>
    <n v="500"/>
    <s v="2013-03-14"/>
    <n v="488"/>
    <n v="23912000"/>
    <s v="2013-03-15"/>
    <n v="483"/>
    <m/>
    <n v="23667000"/>
    <s v="2013-03-16"/>
    <n v="441"/>
    <n v="21511000"/>
    <n v="90.4"/>
    <n v="90"/>
    <n v="91.3"/>
    <n v="90.9"/>
    <n v="5"/>
    <n v="42"/>
    <m/>
    <m/>
    <m/>
    <m/>
  </r>
  <r>
    <x v="22"/>
    <s v="NOVBAE2209BK"/>
    <s v="NOVBA209BK"/>
    <x v="4"/>
    <s v="NOVBAE2209"/>
    <s v="H-TDUDE 10CTP-BKA"/>
    <s v="BK"/>
    <m/>
    <n v="11000"/>
    <n v="49000"/>
    <n v="34300"/>
    <n v="400"/>
    <s v="2013-03-22"/>
    <n v="400"/>
    <n v="19600000"/>
    <s v="2013-03-22"/>
    <n v="358"/>
    <m/>
    <n v="17542000"/>
    <s v="2013-03-23"/>
    <n v="358"/>
    <n v="17493000"/>
    <n v="89.5"/>
    <n v="89.3"/>
    <n v="100"/>
    <n v="99.7"/>
    <n v="42"/>
    <m/>
    <m/>
    <m/>
    <m/>
    <m/>
  </r>
  <r>
    <x v="22"/>
    <s v="NOVBAE0210NY"/>
    <s v="NOVBA210NY"/>
    <x v="1"/>
    <s v="NOVBAE0210"/>
    <s v="H-CLSI V08WBP-BK"/>
    <s v="NY"/>
    <m/>
    <n v="10500"/>
    <n v="49000"/>
    <n v="49000"/>
    <n v="400"/>
    <s v="2013-03-14"/>
    <n v="399"/>
    <n v="19551000"/>
    <s v="2013-03-15"/>
    <n v="397"/>
    <m/>
    <n v="19453000"/>
    <s v="2013-03-16"/>
    <n v="391"/>
    <n v="18977700"/>
    <n v="98"/>
    <n v="97.1"/>
    <n v="98.5"/>
    <n v="97.6"/>
    <n v="2"/>
    <n v="6"/>
    <m/>
    <m/>
    <m/>
    <m/>
  </r>
  <r>
    <x v="22"/>
    <s v="NOVBAE5303OR"/>
    <s v="NOVBA303OR"/>
    <x v="3"/>
    <s v="NOVBAE5303"/>
    <s v="H-MORRS 06CXP-PW"/>
    <s v="OR"/>
    <m/>
    <n v="4649"/>
    <n v="49000"/>
    <n v="49000"/>
    <n v="700"/>
    <s v="2013-08-13"/>
    <n v="700"/>
    <n v="34300000"/>
    <s v="2013-09-06"/>
    <n v="557"/>
    <n v="-2"/>
    <n v="27293000"/>
    <s v="2013-09-07"/>
    <n v="102"/>
    <n v="4998000"/>
    <n v="14.6"/>
    <n v="14.6"/>
    <n v="18.3"/>
    <n v="18.3"/>
    <n v="145"/>
    <n v="455"/>
    <n v="2"/>
    <n v="2"/>
    <n v="98000"/>
    <n v="0.3"/>
  </r>
  <r>
    <x v="22"/>
    <s v="NOVBAE5304BL"/>
    <s v="NOVBA304BL"/>
    <x v="3"/>
    <s v="NOVBAE5304"/>
    <s v="WHALERS - NHL"/>
    <s v="BL"/>
    <m/>
    <n v="4573"/>
    <n v="49000"/>
    <n v="49000"/>
    <n v="700"/>
    <s v="2013-08-13"/>
    <n v="700"/>
    <n v="34300000"/>
    <s v="2013-09-06"/>
    <n v="475"/>
    <n v="2"/>
    <n v="23275000"/>
    <s v="2013-09-13"/>
    <n v="17"/>
    <n v="833000"/>
    <n v="2.4"/>
    <n v="2.4"/>
    <n v="3.6"/>
    <n v="3.6"/>
    <n v="223"/>
    <n v="458"/>
    <n v="1"/>
    <n v="1"/>
    <n v="49000"/>
    <n v="0.1"/>
  </r>
  <r>
    <x v="22"/>
    <s v="NOVBAE3305KH"/>
    <s v="NOVBA305KH"/>
    <x v="2"/>
    <s v="NOVBAE3305"/>
    <s v="BLACKHAWKS - NHL"/>
    <s v="KH"/>
    <m/>
    <n v="4624"/>
    <n v="45000"/>
    <n v="45000"/>
    <n v="500"/>
    <s v="2013-08-13"/>
    <n v="500"/>
    <n v="22500000"/>
    <s v="2013-08-14"/>
    <n v="494"/>
    <m/>
    <n v="22230000"/>
    <s v="2013-08-15"/>
    <n v="141"/>
    <n v="6255000"/>
    <n v="28.2"/>
    <n v="27.8"/>
    <n v="28.5"/>
    <n v="28.1"/>
    <n v="6"/>
    <n v="353"/>
    <m/>
    <m/>
    <m/>
    <m/>
  </r>
  <r>
    <x v="22"/>
    <s v="NOVBAE3310MT"/>
    <s v="NOVBA310MT"/>
    <x v="2"/>
    <s v="NOVBAE3310"/>
    <s v="H-TDUDE 04CTP-BK"/>
    <s v="MT"/>
    <m/>
    <n v="6923"/>
    <n v="49000"/>
    <n v="49000"/>
    <n v="760"/>
    <s v="2013-07-11"/>
    <n v="758"/>
    <n v="37142000"/>
    <s v="2013-07-12"/>
    <n v="569"/>
    <m/>
    <n v="27881000"/>
    <s v="2013-07-13"/>
    <n v="229"/>
    <n v="11172000"/>
    <n v="30.2"/>
    <n v="30.1"/>
    <n v="40.200000000000003"/>
    <n v="40.1"/>
    <n v="189"/>
    <n v="340"/>
    <n v="1"/>
    <n v="1"/>
    <n v="49000"/>
    <n v="0.1"/>
  </r>
  <r>
    <x v="22"/>
    <s v="NOVBAE3311BL"/>
    <s v="NOVBA311BL"/>
    <x v="2"/>
    <s v="NOVBAE3311"/>
    <s v="RANGERS - NHL"/>
    <s v="BL"/>
    <m/>
    <n v="6923"/>
    <n v="49000"/>
    <n v="49000"/>
    <n v="1200"/>
    <s v="2013-07-11"/>
    <n v="1191"/>
    <n v="58359000"/>
    <s v="2013-07-12"/>
    <n v="710"/>
    <n v="-1"/>
    <n v="34790000"/>
    <s v="2013-07-13"/>
    <n v="354"/>
    <n v="17292296"/>
    <n v="29.7"/>
    <n v="29.6"/>
    <n v="49.9"/>
    <n v="49.7"/>
    <n v="482"/>
    <n v="356"/>
    <n v="4"/>
    <n v="4"/>
    <n v="194432"/>
    <n v="0.3"/>
  </r>
  <r>
    <x v="22"/>
    <s v="NOVBAE3312NY"/>
    <s v="NOVBA312NY"/>
    <x v="2"/>
    <s v="NOVBAE3312"/>
    <s v="H-TDUDE 13CTP-BK"/>
    <s v="NY"/>
    <m/>
    <n v="6985"/>
    <n v="49000"/>
    <n v="49000"/>
    <n v="500"/>
    <s v="2013-07-11"/>
    <n v="457"/>
    <n v="22393000"/>
    <s v="2013-07-12"/>
    <n v="448"/>
    <m/>
    <n v="21952000"/>
    <s v="2013-07-13"/>
    <n v="127"/>
    <n v="6198500"/>
    <n v="27.8"/>
    <n v="27.7"/>
    <n v="28.3"/>
    <n v="28.2"/>
    <n v="9"/>
    <n v="321"/>
    <m/>
    <m/>
    <m/>
    <m/>
  </r>
  <r>
    <x v="22"/>
    <s v="NOVBAE3313GY"/>
    <s v="NOVBA313GY"/>
    <x v="2"/>
    <s v="NOVBAE3313"/>
    <s v="BRUINS - NHL"/>
    <s v="GY"/>
    <m/>
    <n v="7173"/>
    <n v="49000"/>
    <n v="49000"/>
    <n v="1000"/>
    <s v="2013-07-11"/>
    <n v="997"/>
    <n v="48853000"/>
    <s v="2013-07-12"/>
    <n v="617"/>
    <n v="1"/>
    <n v="30233000"/>
    <s v="2013-07-13"/>
    <n v="270"/>
    <n v="13132000"/>
    <n v="27.1"/>
    <n v="26.9"/>
    <n v="43.8"/>
    <n v="43.4"/>
    <n v="379"/>
    <n v="347"/>
    <n v="2"/>
    <n v="2"/>
    <n v="98000"/>
    <n v="0.2"/>
  </r>
  <r>
    <x v="22"/>
    <s v="NOVBAE3314GY"/>
    <s v="NOVBA314GY"/>
    <x v="2"/>
    <s v="NOVBAE3314"/>
    <s v="H-MORRS 01CXP-GY"/>
    <s v="GY"/>
    <m/>
    <n v="6923"/>
    <n v="49000"/>
    <n v="49000"/>
    <n v="500"/>
    <s v="2013-07-11"/>
    <n v="497"/>
    <n v="24353000"/>
    <s v="2013-07-12"/>
    <n v="488"/>
    <m/>
    <n v="23912000"/>
    <s v="2013-07-13"/>
    <n v="132"/>
    <n v="6443500"/>
    <n v="26.6"/>
    <n v="26.5"/>
    <n v="27"/>
    <n v="26.9"/>
    <n v="9"/>
    <n v="356"/>
    <n v="1"/>
    <n v="1"/>
    <n v="49000"/>
    <n v="0.2"/>
  </r>
  <r>
    <x v="22"/>
    <s v="NOVBAE3314NY"/>
    <s v="NOVBA314NY"/>
    <x v="2"/>
    <s v="NOVBAE3314"/>
    <s v="BLACKHAWKS - NHL"/>
    <s v="NY"/>
    <m/>
    <n v="6923"/>
    <n v="49000"/>
    <n v="49000"/>
    <n v="500"/>
    <s v="2013-07-11"/>
    <n v="497"/>
    <n v="24353000"/>
    <s v="2013-07-12"/>
    <n v="477"/>
    <n v="1"/>
    <n v="23373000"/>
    <s v="2013-07-13"/>
    <n v="223"/>
    <n v="10927000"/>
    <n v="44.9"/>
    <n v="44.9"/>
    <n v="46.8"/>
    <n v="46.8"/>
    <n v="19"/>
    <n v="254"/>
    <m/>
    <m/>
    <m/>
    <m/>
  </r>
  <r>
    <x v="22"/>
    <s v="NOVBAE3315NY"/>
    <s v="NOVBA315NY"/>
    <x v="2"/>
    <s v="NOVBAE3315"/>
    <s v="H-MORRS 04CXP-GY"/>
    <s v="NY"/>
    <m/>
    <n v="7048"/>
    <n v="49000"/>
    <n v="49000"/>
    <n v="500"/>
    <s v="2013-07-11"/>
    <n v="499"/>
    <n v="24451000"/>
    <s v="2013-07-12"/>
    <n v="494"/>
    <m/>
    <n v="24206000"/>
    <s v="2013-07-13"/>
    <n v="154"/>
    <n v="7546000"/>
    <n v="30.9"/>
    <n v="30.9"/>
    <n v="31.2"/>
    <n v="31.2"/>
    <n v="5"/>
    <n v="340"/>
    <n v="1"/>
    <n v="1"/>
    <n v="49000"/>
    <n v="0.2"/>
  </r>
  <r>
    <x v="22"/>
    <s v="NOVBAE3316OR"/>
    <s v="NOVBA316OR"/>
    <x v="2"/>
    <s v="NOVBAE3316"/>
    <s v="RED WINGS - NHL"/>
    <s v="OR"/>
    <m/>
    <n v="7110"/>
    <n v="49000"/>
    <n v="49000"/>
    <n v="500"/>
    <s v="2013-07-11"/>
    <n v="499"/>
    <n v="24451000"/>
    <s v="2013-07-12"/>
    <n v="490"/>
    <m/>
    <n v="24010000"/>
    <s v="2013-07-13"/>
    <n v="128"/>
    <n v="6223000"/>
    <n v="25.7"/>
    <n v="25.5"/>
    <n v="26.1"/>
    <n v="25.9"/>
    <n v="9"/>
    <n v="362"/>
    <m/>
    <m/>
    <m/>
    <m/>
  </r>
  <r>
    <x v="22"/>
    <s v="NOVBAE3317RE"/>
    <s v="NOVBA317RE"/>
    <x v="2"/>
    <s v="NOVBAE3317"/>
    <s v="H-MORRS 05CXP-RD"/>
    <s v="RE"/>
    <m/>
    <n v="6923"/>
    <n v="49000"/>
    <n v="49000"/>
    <n v="500"/>
    <s v="2013-07-11"/>
    <n v="485"/>
    <n v="23765000"/>
    <s v="2013-07-12"/>
    <n v="480"/>
    <m/>
    <n v="23520000"/>
    <s v="2013-07-13"/>
    <n v="140"/>
    <n v="6737500"/>
    <n v="28.9"/>
    <n v="28.4"/>
    <n v="29.2"/>
    <n v="28.6"/>
    <n v="5"/>
    <n v="340"/>
    <m/>
    <m/>
    <m/>
    <m/>
  </r>
  <r>
    <x v="22"/>
    <s v="NOVBAE5319NY"/>
    <s v="NOVBA319NY"/>
    <x v="3"/>
    <s v="NOVBAE5319"/>
    <s v="HVIN-MORRS 44CXP-NY79"/>
    <s v="NY"/>
    <m/>
    <n v="4450"/>
    <n v="49000"/>
    <n v="49000"/>
    <n v="700"/>
    <s v="2013-09-11"/>
    <n v="700"/>
    <n v="34300000"/>
    <s v="2013-09-14"/>
    <n v="634"/>
    <m/>
    <n v="31066000"/>
    <s v="2013-09-15"/>
    <n v="176"/>
    <n v="8533932"/>
    <n v="25.1"/>
    <n v="24.9"/>
    <n v="27.8"/>
    <n v="27.5"/>
    <n v="66"/>
    <n v="458"/>
    <n v="3"/>
    <n v="3"/>
    <n v="145432"/>
    <n v="0.4"/>
  </r>
  <r>
    <x v="22"/>
    <s v="NOVBAE3321NY"/>
    <s v="NOVBA321NY"/>
    <x v="2"/>
    <s v="NOVBAE3321"/>
    <s v="OILERS - NHL"/>
    <s v="NY"/>
    <m/>
    <n v="5347"/>
    <n v="45000"/>
    <n v="45000"/>
    <n v="500"/>
    <s v="2013-09-11"/>
    <n v="500"/>
    <n v="22500000"/>
    <s v="2013-09-14"/>
    <n v="451"/>
    <m/>
    <n v="20295000"/>
    <s v="2013-09-20"/>
    <n v="10"/>
    <n v="427500"/>
    <n v="2"/>
    <n v="1.9"/>
    <n v="2.2000000000000002"/>
    <n v="2.1"/>
    <n v="49"/>
    <n v="441"/>
    <m/>
    <m/>
    <m/>
    <m/>
  </r>
  <r>
    <x v="22"/>
    <s v="NOVBAE5322BK"/>
    <s v="NOVBA322BK"/>
    <x v="3"/>
    <s v="NOVBAE5322"/>
    <s v="C20791473-00"/>
    <s v="BK"/>
    <m/>
    <n v="6855"/>
    <n v="49000"/>
    <n v="49000"/>
    <n v="700"/>
    <s v="2013-11-14"/>
    <n v="698"/>
    <n v="34202000"/>
    <s v="2013-11-15"/>
    <n v="570"/>
    <m/>
    <n v="27930000"/>
    <s v="2013-11-16"/>
    <n v="108"/>
    <n v="5292000"/>
    <n v="15.5"/>
    <n v="15.5"/>
    <n v="18.899999999999999"/>
    <n v="18.899999999999999"/>
    <n v="128"/>
    <n v="462"/>
    <n v="3"/>
    <n v="3"/>
    <n v="147000"/>
    <n v="0.4"/>
  </r>
  <r>
    <x v="22"/>
    <s v="NOVBAE0607PP"/>
    <s v="NOVBA607PP"/>
    <x v="1"/>
    <s v="NOVBAE0607"/>
    <s v="RED WINGS - NHL"/>
    <s v="PP"/>
    <m/>
    <n v="4106"/>
    <n v="45000"/>
    <n v="45000"/>
    <n v="300"/>
    <s v="2013-06-05"/>
    <n v="295"/>
    <n v="13275000"/>
    <s v="2013-04-04"/>
    <n v="286"/>
    <m/>
    <n v="12870000"/>
    <s v="2013-06-06"/>
    <n v="119"/>
    <n v="5310000"/>
    <n v="40.299999999999997"/>
    <n v="40"/>
    <n v="41.6"/>
    <n v="41.3"/>
    <n v="9"/>
    <n v="167"/>
    <m/>
    <m/>
    <m/>
    <m/>
  </r>
  <r>
    <x v="22"/>
    <s v="NOVBAE0607RE"/>
    <s v="NOVBA607RE"/>
    <x v="1"/>
    <s v="NOVBAE0607"/>
    <s v="H-TDUDE 05CTP-BKA"/>
    <s v="RE"/>
    <m/>
    <n v="4106"/>
    <n v="45000"/>
    <n v="45000"/>
    <n v="300"/>
    <s v="2013-06-05"/>
    <n v="290"/>
    <n v="13050000"/>
    <s v="2013-04-04"/>
    <n v="278"/>
    <n v="-3"/>
    <n v="12510000"/>
    <s v="2013-06-06"/>
    <n v="138"/>
    <n v="6187500"/>
    <n v="47.6"/>
    <n v="47.4"/>
    <n v="49.6"/>
    <n v="49.5"/>
    <n v="15"/>
    <n v="140"/>
    <m/>
    <m/>
    <m/>
    <m/>
  </r>
  <r>
    <x v="22"/>
    <s v="NOVBAE0708BL"/>
    <s v="NOVBA708BL"/>
    <x v="1"/>
    <s v="NOVBAE0708"/>
    <s v="CANADIENS - NHL"/>
    <s v="BL"/>
    <m/>
    <n v="10500"/>
    <n v="45000"/>
    <n v="45000"/>
    <n v="300"/>
    <s v="2013-03-14"/>
    <n v="290"/>
    <n v="13050000"/>
    <s v="2013-03-15"/>
    <n v="285"/>
    <m/>
    <n v="12825000"/>
    <s v="2013-03-16"/>
    <n v="204"/>
    <n v="9112500"/>
    <n v="70.3"/>
    <n v="69.8"/>
    <n v="71.599999999999994"/>
    <n v="71.099999999999994"/>
    <n v="5"/>
    <n v="81"/>
    <m/>
    <m/>
    <m/>
    <m/>
  </r>
  <r>
    <x v="22"/>
    <s v="NOVBAE5803OR"/>
    <s v="NOVBA803OR"/>
    <x v="3"/>
    <s v="NOVBAE5803"/>
    <s v="C20791473-00"/>
    <s v="OR"/>
    <m/>
    <n v="4464"/>
    <n v="45000"/>
    <n v="45000"/>
    <n v="500"/>
    <s v="2013-09-11"/>
    <n v="500"/>
    <n v="22500000"/>
    <s v="2013-09-14"/>
    <n v="497"/>
    <n v="1"/>
    <n v="22365000"/>
    <s v="2013-09-15"/>
    <n v="146"/>
    <n v="6502500"/>
    <n v="29.2"/>
    <n v="28.9"/>
    <n v="29.4"/>
    <n v="29.1"/>
    <n v="2"/>
    <n v="351"/>
    <n v="1"/>
    <n v="1"/>
    <n v="45000"/>
    <n v="0.2"/>
  </r>
  <r>
    <x v="22"/>
    <s v="NOVBAE5804BL"/>
    <s v="NOVBA804BL"/>
    <x v="3"/>
    <s v="NOVBAE5804"/>
    <s v="C2062000-00"/>
    <s v="BL"/>
    <m/>
    <n v="4297"/>
    <n v="45000"/>
    <n v="45000"/>
    <n v="500"/>
    <s v="2013-09-11"/>
    <n v="500"/>
    <n v="22500000"/>
    <s v="2013-09-14"/>
    <n v="461"/>
    <n v="-1"/>
    <n v="20745000"/>
    <s v="2013-09-16"/>
    <n v="21"/>
    <n v="900000"/>
    <n v="4.2"/>
    <n v="4"/>
    <n v="4.5999999999999996"/>
    <n v="4.3"/>
    <n v="40"/>
    <n v="440"/>
    <m/>
    <m/>
    <m/>
    <m/>
  </r>
  <r>
    <x v="22"/>
    <s v="NOVBAE5819NY"/>
    <s v="NOVBA819NY"/>
    <x v="3"/>
    <s v="NOVBAE5819"/>
    <s v="C20651474-00"/>
    <s v="NY"/>
    <m/>
    <n v="4333"/>
    <n v="45000"/>
    <n v="45000"/>
    <n v="500"/>
    <s v="2013-09-11"/>
    <n v="500"/>
    <n v="22500000"/>
    <s v="2013-09-14"/>
    <n v="499"/>
    <n v="-1"/>
    <n v="22455000"/>
    <s v="2013-09-15"/>
    <n v="133"/>
    <n v="5895000"/>
    <n v="26.6"/>
    <n v="26.2"/>
    <n v="26.7"/>
    <n v="26.3"/>
    <n v="2"/>
    <n v="366"/>
    <n v="1"/>
    <n v="1"/>
    <n v="45000"/>
    <n v="0.2"/>
  </r>
  <r>
    <x v="22"/>
    <s v="NOVERD3108NY"/>
    <s v="NOVER108NY"/>
    <x v="0"/>
    <s v="NOVERD3108"/>
    <s v="C19941318-00"/>
    <s v="NY"/>
    <m/>
    <n v="11997"/>
    <n v="59000"/>
    <n v="41300"/>
    <n v="500"/>
    <s v="2012-09-24"/>
    <n v="500"/>
    <n v="29500000"/>
    <s v="2012-09-25"/>
    <n v="377"/>
    <n v="3"/>
    <n v="22243000"/>
    <s v="2012-09-27"/>
    <n v="315"/>
    <n v="18225100"/>
    <n v="63"/>
    <n v="61.8"/>
    <n v="83.6"/>
    <n v="81.900000000000006"/>
    <n v="120"/>
    <n v="62"/>
    <m/>
    <m/>
    <m/>
    <m/>
  </r>
  <r>
    <x v="22"/>
    <s v="NOVERE5318RE"/>
    <s v="NOVER318RE"/>
    <x v="3"/>
    <s v="NOVERE5318"/>
    <s v="C20731471-00"/>
    <s v="RE"/>
    <m/>
    <n v="5463"/>
    <n v="59000"/>
    <n v="59000"/>
    <n v="500"/>
    <s v="2013-09-14"/>
    <n v="500"/>
    <n v="29500000"/>
    <s v="2013-09-14"/>
    <n v="499"/>
    <m/>
    <n v="29441000"/>
    <s v="2013-09-18"/>
    <n v="201"/>
    <n v="11829500"/>
    <n v="40.200000000000003"/>
    <n v="40.1"/>
    <n v="40.299999999999997"/>
    <n v="40.200000000000003"/>
    <n v="1"/>
    <n v="298"/>
    <n v="14"/>
    <n v="14"/>
    <n v="826000"/>
    <n v="2.8"/>
  </r>
  <r>
    <x v="22"/>
    <s v="NOVFAD3103GY"/>
    <s v="NOVFA103GY"/>
    <x v="0"/>
    <s v="NOVFAD3103"/>
    <s v="C20731471-00"/>
    <s v="GY"/>
    <m/>
    <n v="11893"/>
    <n v="59000"/>
    <n v="41300"/>
    <n v="495"/>
    <s v="2012-09-24"/>
    <n v="495"/>
    <n v="29205000"/>
    <s v="2012-09-25"/>
    <n v="91"/>
    <m/>
    <n v="5369000"/>
    <s v="2012-09-27"/>
    <n v="87"/>
    <n v="5026800"/>
    <n v="17.600000000000001"/>
    <n v="17.2"/>
    <n v="95.6"/>
    <n v="93.6"/>
    <n v="404"/>
    <n v="4"/>
    <m/>
    <m/>
    <m/>
    <m/>
  </r>
  <r>
    <x v="22"/>
    <s v="NOVFAD3104PP"/>
    <s v="NOVFA104PP"/>
    <x v="0"/>
    <s v="NOVFAD3104"/>
    <s v="C2126 SERIES SNAP BACK HAT_BLACK"/>
    <s v="PP"/>
    <m/>
    <n v="9784"/>
    <n v="55000"/>
    <n v="38500"/>
    <n v="489"/>
    <s v="2012-09-24"/>
    <n v="489"/>
    <n v="26895000"/>
    <s v="2012-09-25"/>
    <n v="117"/>
    <n v="-1"/>
    <n v="6435000"/>
    <s v="2012-09-27"/>
    <n v="114"/>
    <n v="6182000"/>
    <n v="23.3"/>
    <n v="23"/>
    <n v="97.4"/>
    <n v="96.1"/>
    <n v="373"/>
    <n v="3"/>
    <m/>
    <m/>
    <m/>
    <m/>
  </r>
  <r>
    <x v="22"/>
    <s v="NOVFAE0105BG"/>
    <s v="NOVFA105BG"/>
    <x v="1"/>
    <s v="NOVFAE0105"/>
    <s v="C2074 SNAPPER 5 PANEL HAT_BLACK"/>
    <s v="BG"/>
    <m/>
    <n v="6776"/>
    <n v="59000"/>
    <n v="59000"/>
    <n v="1000"/>
    <s v="2013-02-05"/>
    <n v="498"/>
    <n v="29382000"/>
    <s v="2013-02-07"/>
    <n v="494"/>
    <m/>
    <n v="29146000"/>
    <s v="2013-02-10"/>
    <n v="493"/>
    <n v="28874600"/>
    <n v="99"/>
    <n v="98.3"/>
    <n v="99.8"/>
    <n v="99.1"/>
    <n v="4"/>
    <n v="1"/>
    <m/>
    <m/>
    <m/>
    <m/>
  </r>
  <r>
    <x v="22"/>
    <s v="NOVFAE3105BG"/>
    <s v="NOVFA105BG"/>
    <x v="2"/>
    <s v="NOVFAE3105"/>
    <s v="C2073 SNAPPER PRINT SNAP BACK HAT_WHITE"/>
    <s v="BG"/>
    <m/>
    <n v="6570"/>
    <n v="59000"/>
    <n v="59000"/>
    <n v="700"/>
    <s v="2013-08-14"/>
    <n v="700"/>
    <n v="41300000"/>
    <s v="2013-08-14"/>
    <n v="695"/>
    <n v="-1"/>
    <n v="41005000"/>
    <s v="2013-08-15"/>
    <n v="329"/>
    <n v="19411000"/>
    <n v="47"/>
    <n v="47"/>
    <n v="47.3"/>
    <n v="47.3"/>
    <n v="6"/>
    <n v="366"/>
    <n v="1"/>
    <n v="1"/>
    <n v="59000"/>
    <n v="0.1"/>
  </r>
  <r>
    <x v="22"/>
    <s v="NOVFAD3105BK"/>
    <s v="NOVFA105BK"/>
    <x v="0"/>
    <s v="NOVFAD3105"/>
    <s v="C2126 SERIES SNAP BACK HAT_BLACK"/>
    <s v="BK"/>
    <m/>
    <n v="8742"/>
    <n v="59000"/>
    <n v="59000"/>
    <n v="500"/>
    <s v="2012-09-24"/>
    <n v="500"/>
    <n v="29500000"/>
    <s v="2012-09-25"/>
    <n v="330"/>
    <m/>
    <n v="19470000"/>
    <s v="2012-09-26"/>
    <n v="175"/>
    <n v="10266000"/>
    <n v="35"/>
    <n v="34.799999999999997"/>
    <n v="53"/>
    <n v="52.7"/>
    <n v="170"/>
    <n v="155"/>
    <n v="1"/>
    <n v="1"/>
    <n v="59000"/>
    <n v="0.2"/>
  </r>
  <r>
    <x v="22"/>
    <s v="NOVFAE0105BK"/>
    <s v="NOVFA105BK"/>
    <x v="1"/>
    <s v="NOVFAE0105"/>
    <s v="C2074 SNAPPER 5 PANEL HAT_BLACK"/>
    <s v="BK"/>
    <m/>
    <n v="6776"/>
    <n v="59000"/>
    <n v="59000"/>
    <n v="1000"/>
    <s v="2013-02-05"/>
    <n v="500"/>
    <n v="29500000"/>
    <s v="2013-02-07"/>
    <n v="498"/>
    <m/>
    <n v="29382000"/>
    <s v="2013-02-14"/>
    <n v="475"/>
    <n v="27907000"/>
    <n v="95"/>
    <n v="94.6"/>
    <n v="95.4"/>
    <n v="95"/>
    <n v="2"/>
    <n v="23"/>
    <m/>
    <m/>
    <m/>
    <m/>
  </r>
  <r>
    <x v="22"/>
    <s v="NOVFAE0206BL"/>
    <s v="NOVFA206BL"/>
    <x v="1"/>
    <s v="NOVFAE0206"/>
    <s v="C2074 SNAPPER 5 PANEL HAT_BLACK"/>
    <s v="BL"/>
    <m/>
    <n v="8803"/>
    <n v="53000"/>
    <n v="53000"/>
    <n v="500"/>
    <s v="2013-02-14"/>
    <n v="500"/>
    <n v="26500000"/>
    <s v="2013-02-14"/>
    <n v="492"/>
    <m/>
    <n v="26076000"/>
    <s v="2013-02-15"/>
    <n v="397"/>
    <n v="20982700"/>
    <n v="79.400000000000006"/>
    <n v="79.2"/>
    <n v="80.7"/>
    <n v="80.5"/>
    <n v="8"/>
    <n v="95"/>
    <m/>
    <m/>
    <m/>
    <m/>
  </r>
  <r>
    <x v="22"/>
    <s v="NOVFAE0207PP"/>
    <s v="NOVFA207PP"/>
    <x v="1"/>
    <s v="NOVFAE0207"/>
    <s v="C2074 SNAPPER 5 PANEL HAT_BLACK"/>
    <s v="PP"/>
    <m/>
    <n v="7782"/>
    <n v="59000"/>
    <n v="59000"/>
    <n v="500"/>
    <s v="2013-02-05"/>
    <n v="499"/>
    <n v="29441000"/>
    <s v="2013-02-07"/>
    <n v="494"/>
    <n v="-3"/>
    <n v="29146000"/>
    <s v="2013-02-09"/>
    <n v="360"/>
    <n v="21033500"/>
    <n v="72.099999999999994"/>
    <n v="71.400000000000006"/>
    <n v="72.900000000000006"/>
    <n v="72.2"/>
    <n v="8"/>
    <n v="134"/>
    <m/>
    <m/>
    <m/>
    <m/>
  </r>
  <r>
    <x v="22"/>
    <s v="NOVFAE0605BG"/>
    <s v="NOVFA605BG"/>
    <x v="1"/>
    <s v="NOVFAE0605"/>
    <s v="C2123 INDY 5 PANEL HAT_BLACK"/>
    <s v="BG"/>
    <m/>
    <n v="6446"/>
    <n v="55000"/>
    <n v="55000"/>
    <n v="300"/>
    <s v="2013-03-07"/>
    <n v="299"/>
    <n v="16445000"/>
    <s v="2013-03-08"/>
    <n v="296"/>
    <n v="2"/>
    <n v="16280000"/>
    <s v="2013-03-09"/>
    <n v="266"/>
    <n v="14547500"/>
    <n v="89"/>
    <n v="88.5"/>
    <n v="89.9"/>
    <n v="89.4"/>
    <n v="1"/>
    <n v="30"/>
    <m/>
    <m/>
    <m/>
    <m/>
  </r>
  <r>
    <x v="22"/>
    <s v="NOVFAE3605BG"/>
    <s v="NOVFA605BG"/>
    <x v="2"/>
    <s v="NOVFAE3605"/>
    <s v="C1912001-00/MADOC TRUCKER HAT"/>
    <s v="BG"/>
    <m/>
    <n v="6514"/>
    <n v="55000"/>
    <n v="55000"/>
    <n v="500"/>
    <s v="2013-08-14"/>
    <n v="500"/>
    <n v="27500000"/>
    <s v="2013-08-14"/>
    <n v="475"/>
    <m/>
    <n v="26125000"/>
    <s v="2013-08-15"/>
    <n v="114"/>
    <n v="6270000"/>
    <n v="22.8"/>
    <n v="22.8"/>
    <n v="24"/>
    <n v="24"/>
    <n v="25"/>
    <n v="361"/>
    <m/>
    <m/>
    <m/>
    <m/>
  </r>
  <r>
    <x v="22"/>
    <s v="NOVFAE0605BK"/>
    <s v="NOVFA605BK"/>
    <x v="1"/>
    <s v="NOVFAE0605"/>
    <s v="C2123 INDY 5 PANEL HAT_BLACK"/>
    <s v="BK"/>
    <m/>
    <n v="6446"/>
    <n v="55000"/>
    <n v="55000"/>
    <n v="300"/>
    <s v="2013-03-07"/>
    <n v="300"/>
    <n v="16500000"/>
    <s v="2013-03-08"/>
    <n v="293"/>
    <n v="-1"/>
    <n v="16115000"/>
    <s v="2013-03-09"/>
    <n v="228"/>
    <n v="12540000"/>
    <n v="76"/>
    <n v="76"/>
    <n v="77.8"/>
    <n v="77.8"/>
    <n v="8"/>
    <n v="65"/>
    <m/>
    <m/>
    <m/>
    <m/>
  </r>
  <r>
    <x v="22"/>
    <s v="NOVFAE0707PP"/>
    <s v="NOVFA707PP"/>
    <x v="1"/>
    <s v="NOVFAE0707"/>
    <s v="C2073 SNAPPER PRINT SNAP BACK HAT_WHITE"/>
    <s v="PP"/>
    <m/>
    <n v="6912"/>
    <n v="55000"/>
    <n v="55000"/>
    <n v="300"/>
    <s v="2013-03-07"/>
    <n v="300"/>
    <n v="16500000"/>
    <s v="2013-03-08"/>
    <n v="281"/>
    <n v="3"/>
    <n v="15455000"/>
    <s v="2013-03-10"/>
    <n v="80"/>
    <n v="4400000"/>
    <n v="26.7"/>
    <n v="26.7"/>
    <n v="28.5"/>
    <n v="28.5"/>
    <n v="16"/>
    <n v="201"/>
    <m/>
    <m/>
    <m/>
    <m/>
  </r>
  <r>
    <x v="22"/>
    <s v="NOVMIE0101BG"/>
    <s v="NOVMI101BG"/>
    <x v="1"/>
    <s v="NOVMIE0101"/>
    <s v="C1862005-00/ICONED TRUKER HAT"/>
    <s v="BG"/>
    <m/>
    <n v="5463"/>
    <n v="49000"/>
    <n v="49000"/>
    <n v="700"/>
    <s v="2013-02-14"/>
    <n v="690"/>
    <n v="33810000"/>
    <s v="2013-02-14"/>
    <n v="684"/>
    <n v="3"/>
    <n v="33516000"/>
    <s v="2013-02-15"/>
    <n v="662"/>
    <n v="32315500"/>
    <n v="95.9"/>
    <n v="95.6"/>
    <n v="96.8"/>
    <n v="96.4"/>
    <n v="3"/>
    <n v="22"/>
    <m/>
    <m/>
    <m/>
    <m/>
  </r>
  <r>
    <x v="22"/>
    <s v="NOVMIE3101BG"/>
    <s v="NOVMI101BG"/>
    <x v="2"/>
    <s v="NOVMIE3101"/>
    <s v="13-SS-NOV-12-PP"/>
    <s v="BG"/>
    <m/>
    <n v="4899"/>
    <n v="49000"/>
    <n v="49000"/>
    <n v="700"/>
    <s v="2013-08-14"/>
    <n v="700"/>
    <n v="34300000"/>
    <s v="2013-08-14"/>
    <n v="546"/>
    <n v="2"/>
    <n v="26754000"/>
    <s v="2013-08-15"/>
    <n v="153"/>
    <n v="7448000"/>
    <n v="21.9"/>
    <n v="21.7"/>
    <n v="28"/>
    <n v="27.8"/>
    <n v="152"/>
    <n v="393"/>
    <n v="1"/>
    <n v="1"/>
    <n v="49000"/>
    <n v="0.1"/>
  </r>
  <r>
    <x v="22"/>
    <s v="NOVMID3101BK"/>
    <s v="NOVMI101BK"/>
    <x v="0"/>
    <s v="NOVMID3101"/>
    <s v="C1912001-00/MADOC TRUCKER HAT"/>
    <s v="BK"/>
    <m/>
    <n v="4656"/>
    <n v="49000"/>
    <n v="49000"/>
    <n v="1700"/>
    <s v="2012-09-24"/>
    <n v="1700"/>
    <n v="83300000"/>
    <s v="2012-09-25"/>
    <n v="1348"/>
    <n v="3"/>
    <n v="66052000"/>
    <s v="2012-09-26"/>
    <n v="1053"/>
    <n v="51059200"/>
    <n v="61.9"/>
    <n v="61.3"/>
    <n v="78.099999999999994"/>
    <n v="77.3"/>
    <n v="349"/>
    <n v="295"/>
    <n v="1"/>
    <n v="1"/>
    <n v="49000"/>
    <n v="0.1"/>
  </r>
  <r>
    <x v="22"/>
    <s v="NOVMIE0101BK"/>
    <s v="NOVMI101BK"/>
    <x v="1"/>
    <s v="NOVMIE0101"/>
    <s v="C1862005-00/ICONED TRUKER HAT"/>
    <s v="BK"/>
    <m/>
    <n v="5463"/>
    <n v="49000"/>
    <n v="49000"/>
    <n v="700"/>
    <s v="2013-02-14"/>
    <n v="691"/>
    <n v="33859000"/>
    <s v="2013-02-15"/>
    <n v="681"/>
    <m/>
    <n v="33369000"/>
    <s v="2013-02-15"/>
    <n v="552"/>
    <n v="26901000"/>
    <n v="79.900000000000006"/>
    <n v="79.5"/>
    <n v="81.099999999999994"/>
    <n v="80.599999999999994"/>
    <n v="10"/>
    <n v="129"/>
    <n v="1"/>
    <n v="1"/>
    <n v="49000"/>
    <n v="0.1"/>
  </r>
  <r>
    <x v="22"/>
    <s v="NOVMIE0102BK"/>
    <s v="NOVMI102BK"/>
    <x v="1"/>
    <s v="NOVMIE0102"/>
    <s v="C2003001-00/RERUN TRUCKER HAT"/>
    <s v="BK"/>
    <m/>
    <n v="7063"/>
    <n v="49000"/>
    <n v="49000"/>
    <n v="2000"/>
    <s v="2013-03-07"/>
    <n v="995"/>
    <n v="48755000"/>
    <s v="2013-03-08"/>
    <n v="986"/>
    <m/>
    <n v="48314000"/>
    <s v="2013-03-09"/>
    <n v="920"/>
    <n v="44737000"/>
    <n v="92.5"/>
    <n v="91.8"/>
    <n v="93.3"/>
    <n v="92.6"/>
    <n v="9"/>
    <n v="66"/>
    <m/>
    <m/>
    <m/>
    <m/>
  </r>
  <r>
    <x v="22"/>
    <s v="NOVMIE3102BK"/>
    <s v="NOVMI102BK"/>
    <x v="2"/>
    <s v="NOVMIE3102"/>
    <s v="13-SS-NOV-04-DE"/>
    <s v="BK"/>
    <m/>
    <n v="6711"/>
    <n v="49000"/>
    <n v="49000"/>
    <n v="1000"/>
    <s v="2013-08-14"/>
    <n v="1000"/>
    <n v="49000000"/>
    <s v="2013-08-14"/>
    <n v="822"/>
    <n v="1"/>
    <n v="40278000"/>
    <s v="2013-08-15"/>
    <n v="318"/>
    <n v="15554364"/>
    <n v="31.8"/>
    <n v="31.7"/>
    <n v="38.700000000000003"/>
    <n v="38.6"/>
    <n v="177"/>
    <n v="504"/>
    <n v="3"/>
    <n v="3"/>
    <n v="143864"/>
    <n v="0.3"/>
  </r>
  <r>
    <x v="22"/>
    <s v="NOVMID3102GR"/>
    <s v="NOVMI102GR"/>
    <x v="0"/>
    <s v="NOVMID3102"/>
    <s v="C1862005-00/ICONED TRUKER HAT"/>
    <s v="GR"/>
    <m/>
    <n v="5563"/>
    <n v="49000"/>
    <n v="49000"/>
    <n v="1700"/>
    <s v="2012-09-24"/>
    <n v="1700"/>
    <n v="83300000"/>
    <s v="2012-09-25"/>
    <n v="1689"/>
    <n v="1"/>
    <n v="82761000"/>
    <s v="2012-09-26"/>
    <n v="1636"/>
    <n v="79179300"/>
    <n v="96.2"/>
    <n v="95.1"/>
    <n v="96.9"/>
    <n v="95.7"/>
    <n v="10"/>
    <n v="53"/>
    <n v="-1"/>
    <n v="-1"/>
    <n v="-49000"/>
    <n v="-0.1"/>
  </r>
  <r>
    <x v="22"/>
    <s v="NOVMIE3102GR"/>
    <s v="NOVMI102GR"/>
    <x v="2"/>
    <s v="NOVMIE3102"/>
    <s v="13-SS-NOV-07-NV"/>
    <s v="GR"/>
    <m/>
    <n v="6711"/>
    <n v="49000"/>
    <n v="49000"/>
    <n v="550"/>
    <s v="2013-08-14"/>
    <n v="550"/>
    <n v="26950000"/>
    <s v="2013-08-14"/>
    <n v="543"/>
    <n v="-1"/>
    <n v="26607000"/>
    <s v="2013-08-13"/>
    <n v="163"/>
    <n v="7938000"/>
    <n v="29.6"/>
    <n v="29.5"/>
    <n v="30"/>
    <n v="29.8"/>
    <n v="8"/>
    <n v="380"/>
    <n v="1"/>
    <n v="1"/>
    <n v="49000"/>
    <n v="0.2"/>
  </r>
  <r>
    <x v="22"/>
    <s v="NOVMIE0102RE"/>
    <s v="NOVMI102RE"/>
    <x v="1"/>
    <s v="NOVMIE0102"/>
    <s v="C2003001-00/RERUN TRUCKER HAT"/>
    <s v="RE"/>
    <m/>
    <n v="7063"/>
    <n v="49000"/>
    <n v="49000"/>
    <n v="2000"/>
    <s v="2013-03-07"/>
    <n v="1000"/>
    <n v="49000000"/>
    <s v="2013-03-08"/>
    <n v="990"/>
    <n v="3"/>
    <n v="48510000"/>
    <s v="2013-03-09"/>
    <n v="916"/>
    <n v="44609600"/>
    <n v="91.6"/>
    <n v="91"/>
    <n v="92.5"/>
    <n v="92"/>
    <n v="7"/>
    <n v="74"/>
    <m/>
    <m/>
    <m/>
    <m/>
  </r>
  <r>
    <x v="22"/>
    <s v="NOVMIE3102RE"/>
    <s v="NOVMI102RE"/>
    <x v="2"/>
    <s v="NOVMIE3102"/>
    <s v="13-SS-NOV-12-PP_KIDS"/>
    <s v="RE"/>
    <m/>
    <n v="6711"/>
    <n v="49000"/>
    <n v="49000"/>
    <n v="1000"/>
    <s v="2013-08-14"/>
    <n v="1000"/>
    <n v="49000000"/>
    <s v="2013-08-14"/>
    <n v="761"/>
    <n v="-5"/>
    <n v="37289000"/>
    <s v="2013-08-15"/>
    <n v="249"/>
    <n v="12199432"/>
    <n v="24.9"/>
    <n v="24.9"/>
    <n v="32.700000000000003"/>
    <n v="32.700000000000003"/>
    <n v="244"/>
    <n v="512"/>
    <n v="2"/>
    <n v="2"/>
    <n v="96432"/>
    <n v="0.2"/>
  </r>
  <r>
    <x v="22"/>
    <s v="NOVMIE0201MT"/>
    <s v="NOVMI201MT"/>
    <x v="1"/>
    <s v="NOVMIE0201"/>
    <s v="C2128 BAIT TRUCKER HAT_BLACK"/>
    <s v="MT"/>
    <m/>
    <n v="5778"/>
    <n v="49000"/>
    <n v="49000"/>
    <n v="500"/>
    <s v="2013-02-14"/>
    <n v="496"/>
    <n v="24304000"/>
    <s v="2013-02-14"/>
    <n v="492"/>
    <m/>
    <n v="24108000"/>
    <s v="2013-02-15"/>
    <n v="436"/>
    <n v="21212100"/>
    <n v="87.9"/>
    <n v="87.3"/>
    <n v="88.6"/>
    <n v="88"/>
    <n v="4"/>
    <n v="56"/>
    <m/>
    <m/>
    <m/>
    <m/>
  </r>
  <r>
    <x v="22"/>
    <s v="NOVMIE0202BL"/>
    <s v="NOVMI202BL"/>
    <x v="1"/>
    <s v="NOVMIE0202"/>
    <s v="C2127 CARSON TRUCKER HAT_BLACK"/>
    <s v="BL"/>
    <m/>
    <n v="5640"/>
    <n v="49000"/>
    <n v="49000"/>
    <n v="700"/>
    <s v="2013-02-14"/>
    <n v="700"/>
    <n v="34300000"/>
    <s v="2013-02-14"/>
    <n v="691"/>
    <n v="-9"/>
    <n v="33859000"/>
    <s v="2013-02-15"/>
    <n v="597"/>
    <n v="29174600"/>
    <n v="85.3"/>
    <n v="85.1"/>
    <n v="86.4"/>
    <n v="86.2"/>
    <n v="18"/>
    <n v="94"/>
    <m/>
    <m/>
    <m/>
    <m/>
  </r>
  <r>
    <x v="22"/>
    <s v="NOVMIE0203RE"/>
    <s v="NOVMI203RE"/>
    <x v="1"/>
    <s v="NOVMIE0203"/>
    <s v="C2127 CARSON TRUCKER HAT_BLACK"/>
    <s v="RE"/>
    <m/>
    <n v="7380"/>
    <n v="49000"/>
    <n v="49000"/>
    <n v="500"/>
    <s v="2013-02-14"/>
    <n v="500"/>
    <n v="24500000"/>
    <s v="2013-02-14"/>
    <n v="481"/>
    <n v="1"/>
    <n v="23569000"/>
    <s v="2013-02-15"/>
    <n v="291"/>
    <n v="14229600"/>
    <n v="58.2"/>
    <n v="58.1"/>
    <n v="60.5"/>
    <n v="60.4"/>
    <n v="18"/>
    <n v="190"/>
    <m/>
    <m/>
    <m/>
    <m/>
  </r>
  <r>
    <x v="22"/>
    <s v="NOVMIE0204NY"/>
    <s v="NOVMI204NY"/>
    <x v="1"/>
    <s v="NOVMIE0204"/>
    <s v="C2124 ICON FOAM TRUCKER HAT_BLACK"/>
    <s v="NY"/>
    <m/>
    <n v="5861"/>
    <n v="49000"/>
    <n v="49000"/>
    <n v="700"/>
    <s v="2013-02-14"/>
    <n v="700"/>
    <n v="34300000"/>
    <s v="2013-02-14"/>
    <n v="619"/>
    <n v="1"/>
    <n v="30331000"/>
    <s v="2013-02-15"/>
    <n v="269"/>
    <n v="13107500"/>
    <n v="38.4"/>
    <n v="38.200000000000003"/>
    <n v="43.5"/>
    <n v="43.2"/>
    <n v="80"/>
    <n v="350"/>
    <m/>
    <m/>
    <m/>
    <m/>
  </r>
  <r>
    <x v="22"/>
    <s v="NOVMIE0205PP"/>
    <s v="NOVMI205PP"/>
    <x v="1"/>
    <s v="NOVMIE0205"/>
    <s v="C2124 ICON FOAM TRUCKER HAT_BLACK"/>
    <s v="PP"/>
    <m/>
    <n v="5621"/>
    <n v="49000"/>
    <n v="49000"/>
    <n v="1150"/>
    <s v="2013-02-14"/>
    <n v="699"/>
    <n v="34251000"/>
    <s v="2013-02-14"/>
    <n v="667"/>
    <n v="-1"/>
    <n v="32683000"/>
    <s v="2013-02-15"/>
    <n v="394"/>
    <n v="19208000"/>
    <n v="56.4"/>
    <n v="56.1"/>
    <n v="59.1"/>
    <n v="58.8"/>
    <n v="33"/>
    <n v="273"/>
    <n v="1"/>
    <n v="1"/>
    <n v="49000"/>
    <n v="0.1"/>
  </r>
  <r>
    <x v="22"/>
    <s v="NOVMIE5301BK"/>
    <s v="NOVMI301BK"/>
    <x v="3"/>
    <s v="NOVMIE5301"/>
    <s v="13-SS-NOV-05-BK"/>
    <s v="BK"/>
    <m/>
    <n v="4646"/>
    <n v="49000"/>
    <n v="49000"/>
    <n v="500"/>
    <s v="2013-08-13"/>
    <n v="500"/>
    <n v="24500000"/>
    <s v="2013-09-06"/>
    <n v="464"/>
    <m/>
    <n v="22736000"/>
    <s v="2013-09-07"/>
    <n v="102"/>
    <n v="4924500"/>
    <n v="20.399999999999999"/>
    <n v="20.100000000000001"/>
    <n v="22"/>
    <n v="21.7"/>
    <n v="36"/>
    <n v="362"/>
    <n v="2"/>
    <n v="2"/>
    <n v="98000"/>
    <n v="0.4"/>
  </r>
  <r>
    <x v="22"/>
    <s v="NOVMIE3302GY"/>
    <s v="NOVMI302GY"/>
    <x v="2"/>
    <s v="NOVMIE3302"/>
    <s v="13-SS-NOV-12-PP_KIDS"/>
    <s v="GY"/>
    <m/>
    <n v="4535"/>
    <n v="49000"/>
    <n v="49000"/>
    <n v="500"/>
    <s v="2013-08-13"/>
    <n v="500"/>
    <n v="24500000"/>
    <s v="2013-08-14"/>
    <n v="495"/>
    <m/>
    <n v="24255000"/>
    <s v="2013-08-15"/>
    <n v="131"/>
    <n v="6370000"/>
    <n v="26.2"/>
    <n v="26"/>
    <n v="26.5"/>
    <n v="26.3"/>
    <n v="5"/>
    <n v="364"/>
    <n v="1"/>
    <n v="1"/>
    <n v="49000"/>
    <n v="0.2"/>
  </r>
  <r>
    <x v="22"/>
    <s v="NOVMIE5320KH"/>
    <s v="NOVMI320KH"/>
    <x v="3"/>
    <s v="NOVMIE5320"/>
    <s v="13FW NV 10_CAMP_CAMO"/>
    <s v="KH"/>
    <m/>
    <n v="4281"/>
    <n v="49000"/>
    <n v="49000"/>
    <n v="700"/>
    <s v="2013-09-11"/>
    <n v="700"/>
    <n v="34300000"/>
    <s v="2013-09-14"/>
    <n v="478"/>
    <n v="-10"/>
    <n v="23422000"/>
    <s v="2013-09-17"/>
    <n v="43"/>
    <n v="2107000"/>
    <n v="6.1"/>
    <n v="6.1"/>
    <n v="9"/>
    <n v="9"/>
    <n v="232"/>
    <n v="435"/>
    <n v="2"/>
    <n v="2"/>
    <n v="98000"/>
    <n v="0.3"/>
  </r>
  <r>
    <x v="22"/>
    <s v="NOVMIE0601BG"/>
    <s v="NOVMI601BG"/>
    <x v="1"/>
    <s v="NOVMIE0601"/>
    <s v="13SS NV 01_SOCKS_BL"/>
    <s v="BG"/>
    <m/>
    <n v="5311"/>
    <n v="45000"/>
    <n v="45000"/>
    <n v="300"/>
    <s v="2013-03-07"/>
    <n v="300"/>
    <n v="13500000"/>
    <s v="2013-03-08"/>
    <n v="300"/>
    <m/>
    <n v="13500000"/>
    <s v="2013-03-10"/>
    <n v="180"/>
    <n v="8100000"/>
    <n v="60"/>
    <n v="60"/>
    <n v="60"/>
    <n v="60"/>
    <m/>
    <n v="120"/>
    <m/>
    <m/>
    <m/>
    <m/>
  </r>
  <r>
    <x v="22"/>
    <s v="NOVMIE0601BK"/>
    <s v="NOVMI601BK"/>
    <x v="1"/>
    <s v="NOVMIE0601"/>
    <s v="13SS NV 02_SOCKS_OR"/>
    <s v="BK"/>
    <m/>
    <n v="5311"/>
    <n v="45000"/>
    <n v="45000"/>
    <n v="300"/>
    <s v="2013-03-07"/>
    <n v="300"/>
    <n v="13500000"/>
    <s v="2013-03-08"/>
    <n v="295"/>
    <m/>
    <n v="13275000"/>
    <s v="2013-03-10"/>
    <n v="198"/>
    <n v="8838000"/>
    <n v="66"/>
    <n v="65.5"/>
    <n v="67.099999999999994"/>
    <n v="66.599999999999994"/>
    <n v="5"/>
    <n v="97"/>
    <m/>
    <m/>
    <m/>
    <m/>
  </r>
  <r>
    <x v="22"/>
    <s v="NOVMIE0602BK"/>
    <s v="NOVMI602BK"/>
    <x v="1"/>
    <s v="NOVMIE0602"/>
    <s v="12FW-NV-04_WIRE_YE"/>
    <s v="BK"/>
    <m/>
    <n v="7407"/>
    <n v="45000"/>
    <n v="45000"/>
    <n v="397"/>
    <s v="2013-03-07"/>
    <n v="395"/>
    <n v="17775000"/>
    <s v="2013-03-08"/>
    <n v="381"/>
    <n v="-1"/>
    <n v="17145000"/>
    <s v="2013-03-09"/>
    <n v="221"/>
    <n v="9900000"/>
    <n v="55.9"/>
    <n v="55.7"/>
    <n v="58"/>
    <n v="57.7"/>
    <n v="15"/>
    <n v="160"/>
    <m/>
    <m/>
    <m/>
    <m/>
  </r>
  <r>
    <x v="22"/>
    <s v="NOVMIE0602RE"/>
    <s v="NOVMI602RE"/>
    <x v="1"/>
    <s v="NOVMIE0602"/>
    <s v="12FW-NV-05_WIRE_RD"/>
    <s v="RE"/>
    <m/>
    <n v="7407"/>
    <n v="45000"/>
    <n v="45000"/>
    <n v="400"/>
    <s v="2013-03-07"/>
    <n v="400"/>
    <n v="18000000"/>
    <s v="2013-03-08"/>
    <n v="399"/>
    <m/>
    <n v="17955000"/>
    <s v="2013-03-09"/>
    <n v="378"/>
    <n v="16920000"/>
    <n v="94.5"/>
    <n v="94"/>
    <n v="94.7"/>
    <n v="94.2"/>
    <n v="1"/>
    <n v="21"/>
    <m/>
    <m/>
    <m/>
    <m/>
  </r>
  <r>
    <x v="22"/>
    <s v="NOVMIE3602RE"/>
    <s v="NOVMI602RE"/>
    <x v="2"/>
    <s v="NOVMIE3602"/>
    <s v="13-SS-NOV-04-DE_KIDS"/>
    <s v="RE"/>
    <m/>
    <n v="6650"/>
    <n v="45000"/>
    <n v="45000"/>
    <n v="500"/>
    <s v="2013-08-14"/>
    <n v="500"/>
    <n v="22500000"/>
    <s v="2013-08-14"/>
    <n v="495"/>
    <m/>
    <n v="22275000"/>
    <s v="2013-08-15"/>
    <n v="240"/>
    <n v="10800000"/>
    <n v="48"/>
    <n v="48"/>
    <n v="48.5"/>
    <n v="48.5"/>
    <n v="5"/>
    <n v="255"/>
    <n v="2"/>
    <n v="2"/>
    <n v="90000"/>
    <n v="0.4"/>
  </r>
  <r>
    <x v="22"/>
    <s v="NOVMIE0701MT"/>
    <s v="NOVMI701MT"/>
    <x v="1"/>
    <s v="NOVMIE0701"/>
    <s v="12SS NV 03"/>
    <s v="MT"/>
    <m/>
    <n v="5523"/>
    <n v="45000"/>
    <n v="45000"/>
    <n v="300"/>
    <s v="2013-03-07"/>
    <n v="299"/>
    <n v="13455000"/>
    <s v="2013-03-08"/>
    <n v="296"/>
    <m/>
    <n v="13320000"/>
    <s v="2013-03-09"/>
    <n v="231"/>
    <n v="10350000"/>
    <n v="77.3"/>
    <n v="76.900000000000006"/>
    <n v="78"/>
    <n v="77.7"/>
    <n v="3"/>
    <n v="65"/>
    <m/>
    <m/>
    <m/>
    <m/>
  </r>
  <r>
    <x v="22"/>
    <s v="NOVMIE0702BL"/>
    <s v="NOVMI702BL"/>
    <x v="1"/>
    <s v="NOVMIE0702"/>
    <s v="12FW-NV-04_WIRE_YE"/>
    <s v="BL"/>
    <m/>
    <n v="5554"/>
    <n v="45000"/>
    <n v="45000"/>
    <n v="300"/>
    <s v="2013-03-07"/>
    <n v="300"/>
    <n v="13500000"/>
    <s v="2013-03-08"/>
    <n v="295"/>
    <n v="1"/>
    <n v="13275000"/>
    <s v="2013-03-09"/>
    <n v="176"/>
    <n v="7875000"/>
    <n v="58.7"/>
    <n v="58.3"/>
    <n v="59.7"/>
    <n v="59.3"/>
    <n v="4"/>
    <n v="119"/>
    <m/>
    <m/>
    <m/>
    <m/>
  </r>
  <r>
    <x v="22"/>
    <s v="NOVMIE0703RE"/>
    <s v="NOVMI703RE"/>
    <x v="1"/>
    <s v="NOVMIE0703"/>
    <s v="13-SS-NOV-12-PP"/>
    <s v="RE"/>
    <m/>
    <n v="7052"/>
    <n v="45000"/>
    <n v="45000"/>
    <n v="300"/>
    <s v="2013-03-07"/>
    <n v="299"/>
    <n v="13455000"/>
    <s v="2013-03-08"/>
    <n v="290"/>
    <n v="-1"/>
    <n v="13050000"/>
    <s v="2013-03-12"/>
    <n v="93"/>
    <n v="4086000"/>
    <n v="31.1"/>
    <n v="30.4"/>
    <n v="32.1"/>
    <n v="31.3"/>
    <n v="10"/>
    <n v="197"/>
    <m/>
    <m/>
    <m/>
    <m/>
  </r>
  <r>
    <x v="22"/>
    <s v="NOVMIE5820KH"/>
    <s v="NOVMI820KH"/>
    <x v="3"/>
    <s v="NOVMIE5820"/>
    <s v="13FW NV 18_CAMP_MT"/>
    <s v="KH"/>
    <m/>
    <n v="4180"/>
    <n v="45000"/>
    <n v="45000"/>
    <n v="500"/>
    <s v="2013-09-11"/>
    <n v="500"/>
    <n v="22500000"/>
    <s v="2013-09-14"/>
    <n v="472"/>
    <m/>
    <n v="21240000"/>
    <s v="2013-09-15"/>
    <n v="47"/>
    <n v="2115000"/>
    <n v="9.4"/>
    <n v="9.4"/>
    <n v="10"/>
    <n v="10"/>
    <n v="28"/>
    <n v="425"/>
    <n v="1"/>
    <n v="1"/>
    <n v="45000"/>
    <n v="0.2"/>
  </r>
  <r>
    <x v="22"/>
    <s v="NOVTPE5306GY"/>
    <s v="NOVTP306GY"/>
    <x v="3"/>
    <s v="NOVTPE5306"/>
    <s v="13FW NV 19_CAMP_BL"/>
    <s v="GY"/>
    <m/>
    <n v="5613"/>
    <n v="69000"/>
    <n v="69000"/>
    <n v="400"/>
    <s v="2013-09-14"/>
    <n v="399"/>
    <n v="27531000"/>
    <s v="2013-11-01"/>
    <n v="399"/>
    <m/>
    <n v="27531000"/>
    <s v="2013-11-02"/>
    <n v="216"/>
    <n v="14830000"/>
    <n v="54.1"/>
    <n v="53.9"/>
    <n v="54.1"/>
    <n v="53.9"/>
    <m/>
    <n v="183"/>
    <n v="24"/>
    <n v="24"/>
    <n v="1656000"/>
    <n v="6"/>
  </r>
  <r>
    <x v="22"/>
    <s v="NOVTPE5306NY"/>
    <s v="NOVTP306NY"/>
    <x v="3"/>
    <s v="NOVTPE5306"/>
    <s v="13FW NV 20_CAMP_NV"/>
    <s v="NY"/>
    <m/>
    <n v="5613"/>
    <n v="69000"/>
    <n v="69000"/>
    <n v="400"/>
    <s v="2013-09-11"/>
    <n v="400"/>
    <n v="27600000"/>
    <s v="2013-11-01"/>
    <n v="400"/>
    <n v="-1"/>
    <n v="27600000"/>
    <s v="2013-11-02"/>
    <n v="165"/>
    <n v="11316000"/>
    <n v="41.3"/>
    <n v="41"/>
    <n v="41.3"/>
    <n v="41"/>
    <n v="1"/>
    <n v="235"/>
    <n v="27"/>
    <n v="27"/>
    <n v="1863000"/>
    <n v="6.8"/>
  </r>
  <r>
    <x v="22"/>
    <s v="NOVTPE5307PP"/>
    <s v="NOVTP307PP"/>
    <x v="3"/>
    <s v="NOVTPE5307"/>
    <s v="13FW-NV-21_CAMP_GY"/>
    <s v="PP"/>
    <m/>
    <n v="8544"/>
    <n v="69000"/>
    <n v="69000"/>
    <n v="400"/>
    <s v="2013-09-11"/>
    <n v="400"/>
    <n v="27600000"/>
    <s v="2013-11-01"/>
    <n v="388"/>
    <m/>
    <n v="26772000"/>
    <s v="2013-11-02"/>
    <n v="124"/>
    <n v="8521500"/>
    <n v="31"/>
    <n v="30.9"/>
    <n v="32"/>
    <n v="31.8"/>
    <n v="12"/>
    <n v="264"/>
    <n v="5"/>
    <n v="5"/>
    <n v="345000"/>
    <n v="1.3"/>
  </r>
  <r>
    <x v="22"/>
    <s v="NOVTPE5308BK"/>
    <s v="NOVTP308BK"/>
    <x v="3"/>
    <s v="NOVTPE5308"/>
    <s v="13FW-NV-22_CAMP_GY"/>
    <s v="BK"/>
    <m/>
    <n v="5613"/>
    <n v="69000"/>
    <n v="69000"/>
    <n v="600"/>
    <s v="2013-10-10"/>
    <n v="598"/>
    <n v="41262000"/>
    <s v="2013-10-17"/>
    <n v="598"/>
    <m/>
    <n v="41262000"/>
    <s v="2013-10-19"/>
    <n v="302"/>
    <n v="20833584"/>
    <n v="50.5"/>
    <n v="50.5"/>
    <n v="50.5"/>
    <n v="50.5"/>
    <m/>
    <n v="296"/>
    <n v="52"/>
    <n v="52"/>
    <n v="3585792"/>
    <n v="8.6999999999999993"/>
  </r>
  <r>
    <x v="22"/>
    <s v="NOVTPE5308NY"/>
    <s v="NOVTP308NY"/>
    <x v="3"/>
    <s v="NOVTPE5308"/>
    <s v="13FW-NV-22_CAMP_GY"/>
    <s v="NY"/>
    <m/>
    <n v="5613"/>
    <n v="69000"/>
    <n v="69000"/>
    <n v="600"/>
    <s v="2013-10-10"/>
    <n v="600"/>
    <n v="41400000"/>
    <s v="2013-10-17"/>
    <n v="598"/>
    <n v="1"/>
    <n v="41262000"/>
    <s v="2013-10-19"/>
    <n v="314"/>
    <n v="21590100"/>
    <n v="52.3"/>
    <n v="52.2"/>
    <n v="52.5"/>
    <n v="52.3"/>
    <n v="1"/>
    <n v="284"/>
    <n v="36"/>
    <n v="36"/>
    <n v="2484000"/>
    <n v="6"/>
  </r>
  <r>
    <x v="22"/>
    <s v="NOVTPE5309GR"/>
    <s v="NOVTP309GR"/>
    <x v="3"/>
    <s v="NOVTPE5309"/>
    <s v="13FW NV 25_CAMP_NV"/>
    <s v="GR"/>
    <m/>
    <n v="5613"/>
    <n v="69000"/>
    <n v="69000"/>
    <n v="600"/>
    <s v="2013-10-10"/>
    <n v="598"/>
    <n v="41262000"/>
    <s v="2013-10-17"/>
    <n v="418"/>
    <n v="-1"/>
    <n v="28842000"/>
    <s v="2013-10-27"/>
    <n v="101"/>
    <n v="6903460"/>
    <n v="16.899999999999999"/>
    <n v="16.7"/>
    <n v="24.2"/>
    <n v="23.9"/>
    <n v="181"/>
    <n v="317"/>
    <n v="7"/>
    <n v="7"/>
    <n v="483000"/>
    <n v="1.2"/>
  </r>
  <r>
    <x v="22"/>
    <s v="NOVTPE5309OR"/>
    <s v="NOVTP309OR"/>
    <x v="3"/>
    <s v="NOVTPE5309"/>
    <s v="13FW NV 26_CAMP_OR"/>
    <s v="OR"/>
    <m/>
    <n v="5613"/>
    <n v="69000"/>
    <n v="69000"/>
    <n v="600"/>
    <s v="2013-10-10"/>
    <n v="597"/>
    <n v="41193000"/>
    <s v="2013-10-17"/>
    <n v="516"/>
    <m/>
    <n v="35604000"/>
    <s v="2013-10-20"/>
    <n v="187"/>
    <n v="12844212"/>
    <n v="31.3"/>
    <n v="31.2"/>
    <n v="36.200000000000003"/>
    <n v="36.1"/>
    <n v="81"/>
    <n v="329"/>
    <n v="23"/>
    <n v="23"/>
    <n v="1575960"/>
    <n v="3.9"/>
  </r>
  <r>
    <x v="22"/>
    <s v="NOVTPE5309PK"/>
    <s v="NOVTP309PK"/>
    <x v="3"/>
    <s v="NOVTPE5309"/>
    <s v="13FW NV 27_CAMP_RE"/>
    <s v="PK"/>
    <m/>
    <n v="5613"/>
    <n v="69000"/>
    <n v="69000"/>
    <n v="400"/>
    <s v="2013-10-10"/>
    <n v="399"/>
    <n v="27531000"/>
    <s v="2013-10-17"/>
    <n v="400"/>
    <n v="-1"/>
    <n v="27600000"/>
    <s v="2013-10-18"/>
    <n v="264"/>
    <n v="18120376"/>
    <n v="66.2"/>
    <n v="65.8"/>
    <n v="66"/>
    <n v="65.7"/>
    <m/>
    <n v="136"/>
    <n v="18"/>
    <n v="18"/>
    <n v="1242000"/>
    <n v="4.5"/>
  </r>
  <r>
    <x v="22"/>
    <s v="NOVTPE5309RE"/>
    <s v="NOVTP309RE"/>
    <x v="3"/>
    <s v="NOVTPE5309"/>
    <s v="13FW NV 28_WIRE_NV"/>
    <s v="RE"/>
    <m/>
    <n v="5613"/>
    <n v="69000"/>
    <n v="69000"/>
    <n v="600"/>
    <s v="2013-10-10"/>
    <n v="598"/>
    <n v="41262000"/>
    <s v="2013-10-17"/>
    <n v="598"/>
    <m/>
    <n v="41262000"/>
    <s v="2013-10-18"/>
    <n v="470"/>
    <n v="32350268"/>
    <n v="78.599999999999994"/>
    <n v="78.400000000000006"/>
    <n v="78.599999999999994"/>
    <n v="78.400000000000006"/>
    <m/>
    <n v="128"/>
    <n v="29"/>
    <n v="29"/>
    <n v="2001000"/>
    <n v="4.8"/>
  </r>
  <r>
    <x v="22"/>
    <s v="NOVTPE5807PP"/>
    <s v="NOVTP807PP"/>
    <x v="3"/>
    <s v="NOVTPE5807"/>
    <s v="13FW NV 08_CAMP_OR"/>
    <s v="PP"/>
    <m/>
    <n v="8551"/>
    <n v="65000"/>
    <n v="65000"/>
    <n v="300"/>
    <s v="2013-09-11"/>
    <n v="300"/>
    <n v="19500000"/>
    <s v="2013-11-01"/>
    <n v="299"/>
    <m/>
    <n v="19435000"/>
    <s v="2013-11-02"/>
    <n v="109"/>
    <n v="7052500"/>
    <n v="36.299999999999997"/>
    <n v="36.200000000000003"/>
    <n v="36.5"/>
    <n v="36.299999999999997"/>
    <n v="1"/>
    <n v="190"/>
    <n v="9"/>
    <n v="9"/>
    <n v="585000"/>
    <n v="3"/>
  </r>
  <r>
    <x v="22"/>
    <s v="NOVTPE5809OR"/>
    <s v="NOVTP809OR"/>
    <x v="3"/>
    <s v="NOVTPE5809"/>
    <s v="13FW NV 9_CAMP_BL"/>
    <s v="OR"/>
    <m/>
    <n v="5551"/>
    <n v="65000"/>
    <n v="65000"/>
    <n v="400"/>
    <s v="2013-10-10"/>
    <n v="400"/>
    <n v="26000000"/>
    <s v="2013-10-17"/>
    <n v="400"/>
    <m/>
    <n v="26000000"/>
    <s v="2013-10-19"/>
    <n v="173"/>
    <n v="11212500"/>
    <n v="43.3"/>
    <n v="43.1"/>
    <n v="43.3"/>
    <n v="43.1"/>
    <m/>
    <n v="227"/>
    <n v="4"/>
    <n v="4"/>
    <n v="260000"/>
    <n v="1"/>
  </r>
  <r>
    <x v="22"/>
    <s v="NOVTPE5809PK"/>
    <s v="NOVTP809PK"/>
    <x v="3"/>
    <s v="NOVTPE5809"/>
    <s v="13FW NV 15_CAMP_NV"/>
    <s v="PK"/>
    <m/>
    <n v="5551"/>
    <n v="65000"/>
    <n v="65000"/>
    <n v="300"/>
    <s v="2013-10-10"/>
    <n v="300"/>
    <n v="19500000"/>
    <s v="2013-10-17"/>
    <n v="299"/>
    <n v="1"/>
    <n v="19435000"/>
    <s v="2013-10-19"/>
    <n v="227"/>
    <n v="14717500"/>
    <n v="75.7"/>
    <n v="75.5"/>
    <n v="75.900000000000006"/>
    <n v="75.7"/>
    <m/>
    <n v="72"/>
    <n v="5"/>
    <n v="5"/>
    <n v="325000"/>
    <n v="1.7"/>
  </r>
  <r>
    <x v="23"/>
    <s v="PLAACE0201YE"/>
    <s v="PLAAC201YE"/>
    <x v="1"/>
    <s v="PLAACE0201"/>
    <s v="13FW NV 29_CURVED_BK"/>
    <s v="YE"/>
    <m/>
    <n v="707"/>
    <n v="3900"/>
    <n v="3900"/>
    <n v="1200"/>
    <s v="2013-05-07"/>
    <n v="1200"/>
    <n v="4680000"/>
    <s v="2013-05-08"/>
    <n v="1200"/>
    <n v="-5"/>
    <n v="4680000"/>
    <s v="2013-05-09"/>
    <n v="569"/>
    <n v="1982760"/>
    <n v="47.4"/>
    <n v="42.4"/>
    <n v="47.4"/>
    <n v="42.4"/>
    <n v="5"/>
    <n v="631"/>
    <n v="7"/>
    <n v="7"/>
    <n v="27300"/>
    <n v="0.6"/>
  </r>
  <r>
    <x v="23"/>
    <s v="PLAACE0202MT"/>
    <s v="PLAAC202MT"/>
    <x v="1"/>
    <s v="PLAACE0202"/>
    <s v="13FW NV 08_CAMP_OR_KIDS"/>
    <s v="MT"/>
    <m/>
    <n v="707"/>
    <n v="3900"/>
    <n v="3900"/>
    <n v="1200"/>
    <s v="2013-05-07"/>
    <n v="1197"/>
    <n v="4668300"/>
    <s v="2013-05-08"/>
    <n v="1200"/>
    <n v="-5"/>
    <n v="4680000"/>
    <s v="2013-05-09"/>
    <n v="604"/>
    <n v="2118480"/>
    <n v="50.5"/>
    <n v="45.4"/>
    <n v="50.3"/>
    <n v="45.3"/>
    <n v="2"/>
    <n v="596"/>
    <n v="3"/>
    <n v="3"/>
    <n v="11700"/>
    <n v="0.3"/>
  </r>
  <r>
    <x v="23"/>
    <s v="PLAACE0203BG"/>
    <s v="PLAAC203BG"/>
    <x v="1"/>
    <s v="PLAACE0203"/>
    <s v="13FW NV 9_CAMP_BL_KIDS"/>
    <s v="BG"/>
    <m/>
    <n v="787"/>
    <n v="4900"/>
    <n v="4900"/>
    <n v="1200"/>
    <s v="2013-05-07"/>
    <n v="1200"/>
    <n v="5880000"/>
    <s v="2013-05-08"/>
    <n v="1199"/>
    <n v="1"/>
    <n v="5875100"/>
    <s v="2013-05-09"/>
    <n v="528"/>
    <n v="2281050"/>
    <n v="44"/>
    <n v="38.799999999999997"/>
    <n v="44"/>
    <n v="38.799999999999997"/>
    <m/>
    <n v="671"/>
    <n v="8"/>
    <n v="8"/>
    <n v="39200"/>
    <n v="0.7"/>
  </r>
  <r>
    <x v="23"/>
    <s v="PLAACE0204PK"/>
    <s v="PLAAC204PK"/>
    <x v="1"/>
    <s v="PLAACE0204"/>
    <s v="13FW NV 15_CAMP_NV_KIDS"/>
    <s v="PK"/>
    <m/>
    <n v="787"/>
    <n v="4900"/>
    <n v="4900"/>
    <n v="1200"/>
    <s v="2013-05-07"/>
    <n v="1200"/>
    <n v="5880000"/>
    <s v="2013-05-08"/>
    <n v="1197"/>
    <n v="-8"/>
    <n v="5865300"/>
    <s v="2013-05-09"/>
    <n v="495"/>
    <n v="2122680"/>
    <n v="41.3"/>
    <n v="36.1"/>
    <n v="41.4"/>
    <n v="36.200000000000003"/>
    <n v="11"/>
    <n v="702"/>
    <n v="6"/>
    <n v="6"/>
    <n v="29400"/>
    <n v="0.5"/>
  </r>
  <r>
    <x v="23"/>
    <s v="PLAACE0205BK"/>
    <s v="PLAAC205BK"/>
    <x v="1"/>
    <s v="PLAACE0205"/>
    <s v="12FW-NV-04_WIRE_YE"/>
    <s v="BK"/>
    <m/>
    <n v="840"/>
    <n v="4900"/>
    <n v="4900"/>
    <n v="1200"/>
    <s v="2013-05-07"/>
    <n v="1200"/>
    <n v="5880000"/>
    <s v="2013-05-08"/>
    <n v="1195"/>
    <n v="4"/>
    <n v="5855500"/>
    <s v="2013-05-09"/>
    <n v="534"/>
    <n v="1698033"/>
    <n v="44.5"/>
    <n v="28.9"/>
    <n v="44.7"/>
    <n v="29"/>
    <n v="1"/>
    <n v="661"/>
    <n v="9"/>
    <n v="9"/>
    <n v="44100"/>
    <n v="0.8"/>
  </r>
  <r>
    <x v="24"/>
    <s v="PLABAE0209BK"/>
    <s v="PLABA209BK"/>
    <x v="1"/>
    <s v="PLABAE0209"/>
    <s v="12FW-NV08_CURVED_NV"/>
    <s v="BK"/>
    <m/>
    <n v="11000"/>
    <n v="49000"/>
    <n v="49000"/>
    <n v="600"/>
    <s v="2013-01-10"/>
    <n v="597"/>
    <n v="29253000"/>
    <s v="2013-01-10"/>
    <n v="596"/>
    <m/>
    <n v="29204000"/>
    <s v="2013-01-10"/>
    <n v="534"/>
    <n v="22441700"/>
    <n v="89.4"/>
    <n v="76.7"/>
    <n v="89.6"/>
    <n v="76.8"/>
    <n v="1"/>
    <n v="62"/>
    <m/>
    <m/>
    <m/>
    <m/>
  </r>
  <r>
    <x v="25"/>
    <s v="PLABPE3301BW"/>
    <s v="PLABP301BW"/>
    <x v="2"/>
    <s v="PLABPE3301"/>
    <s v="13FW NV 11_CURVED_RED"/>
    <s v="BW"/>
    <m/>
    <n v="0"/>
    <n v="129000"/>
    <n v="129000"/>
    <n v="500"/>
    <s v="2013-07-16"/>
    <n v="500"/>
    <n v="64500000"/>
    <s v="2013-07-16"/>
    <n v="499"/>
    <n v="1"/>
    <n v="64371000"/>
    <s v="2013-07-17"/>
    <n v="358"/>
    <n v="45720500"/>
    <n v="71.599999999999994"/>
    <n v="70.900000000000006"/>
    <n v="71.7"/>
    <n v="71"/>
    <m/>
    <n v="141"/>
    <n v="4"/>
    <n v="4"/>
    <n v="516000"/>
    <n v="0.8"/>
  </r>
  <r>
    <x v="25"/>
    <s v="PLABPF0301BW"/>
    <s v="PLABP301BW"/>
    <x v="5"/>
    <s v="PLABPF0301"/>
    <s v="12FW-NV-01_HAT_BK"/>
    <s v="BW"/>
    <m/>
    <n v="24000"/>
    <n v="129000"/>
    <n v="129000"/>
    <n v="700"/>
    <s v="2013-12-12"/>
    <n v="700"/>
    <n v="90300000"/>
    <s v="2013-12-13"/>
    <n v="130"/>
    <m/>
    <n v="16770000"/>
    <s v="2013-12-15"/>
    <n v="28"/>
    <n v="3599616"/>
    <n v="4"/>
    <n v="4"/>
    <n v="21.5"/>
    <n v="21.5"/>
    <n v="570"/>
    <n v="102"/>
    <n v="5"/>
    <n v="5"/>
    <n v="640872"/>
    <n v="0.7"/>
  </r>
  <r>
    <x v="25"/>
    <s v="PLABPE3302BK"/>
    <s v="PLABP302BK"/>
    <x v="2"/>
    <s v="PLABPE3302"/>
    <s v="12FW NV 06_HAT_OR"/>
    <s v="BK"/>
    <m/>
    <n v="0"/>
    <n v="129000"/>
    <n v="129000"/>
    <n v="500"/>
    <s v="2013-07-16"/>
    <n v="500"/>
    <n v="64500000"/>
    <s v="2013-07-16"/>
    <n v="498"/>
    <n v="2"/>
    <n v="64242000"/>
    <s v="2013-07-17"/>
    <n v="194"/>
    <n v="24630744"/>
    <n v="38.799999999999997"/>
    <n v="38.200000000000003"/>
    <n v="39"/>
    <n v="38.299999999999997"/>
    <m/>
    <n v="304"/>
    <n v="5"/>
    <n v="5"/>
    <n v="640872"/>
    <n v="1"/>
  </r>
  <r>
    <x v="25"/>
    <s v="PLABPE3303OR"/>
    <s v="PLABP303OR"/>
    <x v="2"/>
    <s v="PLABPE3303"/>
    <s v="12FW NV 07_HAT_MT"/>
    <s v="OR"/>
    <m/>
    <n v="0"/>
    <n v="129000"/>
    <n v="129000"/>
    <n v="500"/>
    <s v="2013-07-16"/>
    <n v="499"/>
    <n v="64371000"/>
    <s v="2013-07-16"/>
    <n v="496"/>
    <n v="1"/>
    <n v="63984000"/>
    <s v="2013-07-18"/>
    <n v="213"/>
    <n v="27021372"/>
    <n v="42.7"/>
    <n v="42"/>
    <n v="42.9"/>
    <n v="42.2"/>
    <n v="2"/>
    <n v="283"/>
    <n v="1"/>
    <n v="1"/>
    <n v="129000"/>
    <n v="0.2"/>
  </r>
  <r>
    <x v="25"/>
    <s v="PLABPE3304BK"/>
    <s v="PLABP304BK"/>
    <x v="2"/>
    <s v="PLABPE3304"/>
    <s v="12FW-NV-01_HAT_BK"/>
    <s v="BK"/>
    <m/>
    <n v="0"/>
    <n v="129000"/>
    <n v="129000"/>
    <n v="500"/>
    <s v="2013-07-16"/>
    <n v="500"/>
    <n v="64500000"/>
    <s v="2013-07-16"/>
    <n v="499"/>
    <n v="1"/>
    <n v="64371000"/>
    <s v="2013-07-17"/>
    <n v="259"/>
    <n v="33019872"/>
    <n v="51.8"/>
    <n v="51.2"/>
    <n v="51.9"/>
    <n v="51.3"/>
    <m/>
    <n v="240"/>
    <n v="7"/>
    <n v="7"/>
    <n v="903000"/>
    <n v="1.4"/>
  </r>
  <r>
    <x v="24"/>
    <s v="PLAERD3102IV"/>
    <s v="PLAER102IV"/>
    <x v="0"/>
    <s v="PLAERD3102"/>
    <s v="12FW-NV-01_HAT_BK"/>
    <s v="IV"/>
    <m/>
    <n v="17000"/>
    <n v="65000"/>
    <n v="45500"/>
    <n v="400"/>
    <s v="2012-11-08"/>
    <n v="390"/>
    <n v="25350000"/>
    <s v="2012-11-09"/>
    <n v="248"/>
    <n v="4"/>
    <n v="16120000"/>
    <s v="2012-11-10"/>
    <n v="195"/>
    <n v="12161500"/>
    <n v="50"/>
    <n v="48"/>
    <n v="78.599999999999994"/>
    <n v="75.400000000000006"/>
    <n v="138"/>
    <n v="53"/>
    <n v="1"/>
    <n v="1"/>
    <n v="45500"/>
    <n v="0.3"/>
  </r>
  <r>
    <x v="24"/>
    <s v="PLAERE3311BL"/>
    <s v="PLAER311BL"/>
    <x v="2"/>
    <s v="PLAERE3311"/>
    <s v="13-SS-NOV-06-BL"/>
    <s v="BL"/>
    <m/>
    <n v="0"/>
    <n v="79000"/>
    <n v="79000"/>
    <n v="350"/>
    <s v="2013-09-26"/>
    <n v="350"/>
    <n v="27650000"/>
    <s v="2013-09-26"/>
    <n v="350"/>
    <m/>
    <n v="27650000"/>
    <s v="2013-09-26"/>
    <n v="350"/>
    <n v="3026450"/>
    <n v="100"/>
    <n v="10.9"/>
    <n v="100"/>
    <n v="10.9"/>
    <m/>
    <m/>
    <m/>
    <m/>
    <m/>
    <m/>
  </r>
  <r>
    <x v="24"/>
    <s v="PLAERE3311RE"/>
    <s v="PLAER311RE"/>
    <x v="2"/>
    <s v="PLAERE3311"/>
    <s v="13-SS-NOV-11-PP"/>
    <s v="RE"/>
    <m/>
    <n v="0"/>
    <n v="79000"/>
    <n v="79000"/>
    <n v="350"/>
    <s v="2013-09-26"/>
    <n v="350"/>
    <n v="27650000"/>
    <s v="2013-09-26"/>
    <n v="350"/>
    <m/>
    <n v="27650000"/>
    <s v="2013-09-26"/>
    <n v="350"/>
    <n v="3026450"/>
    <n v="100"/>
    <n v="10.9"/>
    <n v="100"/>
    <n v="10.9"/>
    <m/>
    <m/>
    <m/>
    <m/>
    <m/>
    <m/>
  </r>
  <r>
    <x v="24"/>
    <s v="PLAERE3313BK"/>
    <s v="PLAER313BK"/>
    <x v="2"/>
    <s v="PLAERE3313"/>
    <s v="12FW-NV-01_HAT_BK"/>
    <s v="BK"/>
    <m/>
    <n v="0"/>
    <n v="79000"/>
    <n v="79000"/>
    <n v="300"/>
    <s v="2013-09-26"/>
    <n v="300"/>
    <n v="23700000"/>
    <s v="2013-09-26"/>
    <n v="300"/>
    <m/>
    <n v="23700000"/>
    <s v="2013-09-26"/>
    <n v="300"/>
    <n v="1887000"/>
    <n v="100"/>
    <n v="8"/>
    <n v="100"/>
    <n v="8"/>
    <m/>
    <m/>
    <m/>
    <m/>
    <m/>
    <m/>
  </r>
  <r>
    <x v="24"/>
    <s v="PLAERE3313KH"/>
    <s v="PLAER313KH"/>
    <x v="2"/>
    <s v="PLAERE3313"/>
    <s v="12FW-NV-01_HAT_BK"/>
    <s v="KH"/>
    <m/>
    <n v="0"/>
    <n v="79000"/>
    <n v="79000"/>
    <n v="300"/>
    <s v="2013-09-26"/>
    <n v="300"/>
    <n v="23700000"/>
    <s v="2013-09-26"/>
    <n v="300"/>
    <m/>
    <n v="23700000"/>
    <s v="2013-09-26"/>
    <n v="300"/>
    <n v="1887000"/>
    <n v="100"/>
    <n v="8"/>
    <n v="100"/>
    <n v="8"/>
    <m/>
    <m/>
    <m/>
    <m/>
    <m/>
    <m/>
  </r>
  <r>
    <x v="26"/>
    <s v="PLAJPE5305BK"/>
    <s v="PLAJP305BK"/>
    <x v="3"/>
    <s v="PLAJPE5305"/>
    <s v="13-SS-NOV-11-PP"/>
    <s v="BK"/>
    <m/>
    <n v="40425"/>
    <n v="199000"/>
    <n v="199000"/>
    <n v="1050"/>
    <s v="2013-09-10"/>
    <n v="1044"/>
    <n v="207756000"/>
    <s v="2013-09-12"/>
    <n v="961"/>
    <n v="-3"/>
    <n v="191239000"/>
    <s v="2013-09-13"/>
    <n v="387"/>
    <n v="75500600"/>
    <n v="37.1"/>
    <n v="36.299999999999997"/>
    <n v="40.299999999999997"/>
    <n v="39.5"/>
    <n v="86"/>
    <n v="574"/>
    <n v="10"/>
    <n v="10"/>
    <n v="1691500"/>
    <n v="1"/>
  </r>
  <r>
    <x v="26"/>
    <s v="PLAJPE5306BK"/>
    <s v="PLAJP306BK"/>
    <x v="3"/>
    <s v="PLAJPE5306"/>
    <s v="12FW-NV-01_HAT_BG"/>
    <s v="BK"/>
    <m/>
    <n v="38000"/>
    <n v="189000"/>
    <n v="189000"/>
    <n v="1260"/>
    <s v="2013-09-27"/>
    <n v="1255"/>
    <n v="237195000"/>
    <s v="2013-09-27"/>
    <n v="1079"/>
    <n v="-8"/>
    <n v="203931000"/>
    <s v="2013-09-28"/>
    <n v="334"/>
    <n v="61397904"/>
    <n v="26.6"/>
    <n v="25.9"/>
    <n v="31"/>
    <n v="30.1"/>
    <n v="184"/>
    <n v="745"/>
    <n v="19"/>
    <n v="19"/>
    <n v="3490452"/>
    <n v="1.5"/>
  </r>
  <r>
    <x v="26"/>
    <s v="PLAJPE5307BL"/>
    <s v="PLAJP307BL"/>
    <x v="3"/>
    <s v="PLAJPE5307"/>
    <s v="12FW-NV-01_HAT_BG_KIDS"/>
    <s v="BL"/>
    <m/>
    <n v="41800"/>
    <n v="189000"/>
    <n v="189000"/>
    <n v="1000"/>
    <s v="2013-09-30"/>
    <n v="957"/>
    <n v="180873000"/>
    <s v="2013-10-01"/>
    <n v="840"/>
    <n v="-3"/>
    <n v="158760000"/>
    <s v="2013-10-02"/>
    <n v="241"/>
    <n v="44030952"/>
    <n v="25.2"/>
    <n v="24.3"/>
    <n v="28.7"/>
    <n v="27.7"/>
    <n v="120"/>
    <n v="599"/>
    <n v="12"/>
    <n v="12"/>
    <n v="2173500"/>
    <n v="1.3"/>
  </r>
  <r>
    <x v="26"/>
    <s v="PLAJPF1401BK"/>
    <s v="PLAJP401BK"/>
    <x v="9"/>
    <s v="PLAJPF1401"/>
    <s v="12FW-NV-03_WIRE_BK"/>
    <s v="BK"/>
    <m/>
    <n v="26230"/>
    <n v="129000"/>
    <n v="129000"/>
    <n v="800"/>
    <s v="2014-01-07"/>
    <n v="756"/>
    <n v="97524000"/>
    <s v="2014-01-15"/>
    <n v="627"/>
    <m/>
    <n v="80883000"/>
    <s v="2014-01-16"/>
    <n v="14"/>
    <n v="1806000"/>
    <n v="1.9"/>
    <n v="1.9"/>
    <n v="2.2000000000000002"/>
    <n v="2.2000000000000002"/>
    <n v="129"/>
    <n v="613"/>
    <n v="14"/>
    <n v="14"/>
    <n v="1806000"/>
    <n v="1.9"/>
  </r>
  <r>
    <x v="26"/>
    <s v="PLAJPE5806BK"/>
    <s v="PLAJP806BK"/>
    <x v="3"/>
    <s v="PLAJPE5806"/>
    <s v="12FW NV 02_WIRE_BK"/>
    <s v="BK"/>
    <m/>
    <n v="35228"/>
    <n v="179000"/>
    <n v="179000"/>
    <n v="840"/>
    <s v="2013-09-27"/>
    <n v="838"/>
    <n v="150002000"/>
    <s v="2013-09-27"/>
    <n v="626"/>
    <n v="3"/>
    <n v="112054000"/>
    <s v="2013-09-01"/>
    <n v="117"/>
    <n v="20567816"/>
    <n v="14"/>
    <n v="13.7"/>
    <n v="18.7"/>
    <n v="18.399999999999999"/>
    <n v="209"/>
    <n v="509"/>
    <n v="7"/>
    <n v="7"/>
    <n v="1253000"/>
    <n v="0.8"/>
  </r>
  <r>
    <x v="26"/>
    <s v="PLAJPE5807BL"/>
    <s v="PLAJP807BL"/>
    <x v="3"/>
    <s v="PLAJPE5807"/>
    <s v="12FW-NV-03_WIRE_GR"/>
    <s v="BL"/>
    <m/>
    <n v="39700"/>
    <n v="179000"/>
    <n v="179000"/>
    <n v="800"/>
    <s v="2013-09-30"/>
    <n v="798"/>
    <n v="142842000"/>
    <s v="2013-10-01"/>
    <n v="690"/>
    <n v="22"/>
    <n v="123510000"/>
    <s v="2013-10-02"/>
    <n v="167"/>
    <n v="29249316"/>
    <n v="20.9"/>
    <n v="20.5"/>
    <n v="24.2"/>
    <n v="23.7"/>
    <n v="86"/>
    <n v="523"/>
    <n v="10"/>
    <n v="10"/>
    <n v="1784272"/>
    <n v="1.3"/>
  </r>
  <r>
    <x v="26"/>
    <s v="PLAJPF1901BK"/>
    <s v="PLAJP901BK"/>
    <x v="9"/>
    <s v="PLAJPF1901"/>
    <s v="12FW-NV-03_WIRE_BK"/>
    <s v="BK"/>
    <m/>
    <n v="24100"/>
    <n v="109000"/>
    <n v="109000"/>
    <n v="950"/>
    <s v="2014-01-07"/>
    <n v="821"/>
    <n v="89489000"/>
    <s v="2014-01-15"/>
    <n v="621"/>
    <m/>
    <n v="67689000"/>
    <s v="2014-01-17"/>
    <n v="5"/>
    <n v="545000"/>
    <n v="0.6"/>
    <n v="0.6"/>
    <n v="0.8"/>
    <n v="0.8"/>
    <n v="200"/>
    <n v="616"/>
    <n v="5"/>
    <n v="5"/>
    <n v="545000"/>
    <n v="0.6"/>
  </r>
  <r>
    <x v="26"/>
    <s v="PLATLE5301BK"/>
    <s v="PLATL301BK"/>
    <x v="3"/>
    <s v="PLATLE5301"/>
    <s v="12-FW-NOV-03-BK"/>
    <s v="BK"/>
    <m/>
    <n v="24255"/>
    <n v="99000"/>
    <n v="99000"/>
    <n v="1260"/>
    <s v="2013-09-10"/>
    <n v="1248"/>
    <n v="123552000"/>
    <s v="2013-09-12"/>
    <n v="1257"/>
    <n v="-9"/>
    <n v="124443000"/>
    <s v="2013-09-12"/>
    <n v="684"/>
    <n v="67511664"/>
    <n v="54.8"/>
    <n v="54.6"/>
    <n v="54.4"/>
    <n v="54.3"/>
    <m/>
    <n v="573"/>
    <n v="33"/>
    <n v="33"/>
    <n v="3263832"/>
    <n v="2.6"/>
  </r>
  <r>
    <x v="26"/>
    <s v="PLATLE5302BK"/>
    <s v="PLATL302BK"/>
    <x v="3"/>
    <s v="PLATLE5302"/>
    <s v="12-FW-NOV-03-BK"/>
    <s v="BK"/>
    <m/>
    <n v="17325"/>
    <n v="89000"/>
    <n v="89000"/>
    <n v="1259"/>
    <s v="2013-08-20"/>
    <n v="1256"/>
    <n v="111784000"/>
    <s v="2013-09-04"/>
    <n v="1253"/>
    <n v="3"/>
    <n v="111517000"/>
    <s v="2013-09-05"/>
    <n v="481"/>
    <n v="42712152"/>
    <n v="38.299999999999997"/>
    <n v="38.200000000000003"/>
    <n v="38.4"/>
    <n v="38.299999999999997"/>
    <m/>
    <n v="772"/>
    <n v="15"/>
    <n v="15"/>
    <n v="1335000"/>
    <n v="1.2"/>
  </r>
  <r>
    <x v="26"/>
    <s v="PLATLE5303BK"/>
    <s v="PLATL303BK"/>
    <x v="3"/>
    <s v="PLATLE5303"/>
    <s v="13-SS-NOV-01-MT"/>
    <s v="BK"/>
    <m/>
    <n v="21700"/>
    <n v="99000"/>
    <n v="99000"/>
    <n v="1200"/>
    <s v="2013-07-31"/>
    <n v="1187"/>
    <n v="117513000"/>
    <s v="2013-09-04"/>
    <n v="1183"/>
    <n v="1"/>
    <n v="117117000"/>
    <s v="2013-09-07"/>
    <n v="445"/>
    <n v="43302996"/>
    <n v="37.5"/>
    <n v="36.799999999999997"/>
    <n v="37.6"/>
    <n v="37"/>
    <n v="3"/>
    <n v="738"/>
    <n v="14"/>
    <n v="14"/>
    <n v="1386000"/>
    <n v="1.2"/>
  </r>
  <r>
    <x v="26"/>
    <s v="PLATLE5304RE"/>
    <s v="PLATL304RE"/>
    <x v="3"/>
    <s v="PLATLE5304"/>
    <s v="13-SS-NOV-02-BL"/>
    <s v="RE"/>
    <m/>
    <n v="23300"/>
    <n v="99000"/>
    <n v="99000"/>
    <n v="1975"/>
    <s v="2013-08-22"/>
    <n v="982"/>
    <n v="97218000"/>
    <s v="2013-09-04"/>
    <n v="930"/>
    <n v="24"/>
    <n v="92070000"/>
    <s v="2013-09-05"/>
    <n v="162"/>
    <n v="15824160"/>
    <n v="16.5"/>
    <n v="16.3"/>
    <n v="17.399999999999999"/>
    <n v="17.2"/>
    <n v="28"/>
    <n v="768"/>
    <n v="1"/>
    <n v="1"/>
    <n v="95832"/>
    <n v="0.1"/>
  </r>
  <r>
    <x v="26"/>
    <s v="PLATLF1402WH"/>
    <s v="PLATL402WH"/>
    <x v="9"/>
    <s v="PLATLF1402"/>
    <s v="12FW-NV-03_WIRE_BK"/>
    <s v="WH"/>
    <m/>
    <n v="18570"/>
    <n v="89000"/>
    <n v="89000"/>
    <n v="1000"/>
    <s v="2014-01-07"/>
    <n v="923"/>
    <n v="82147000"/>
    <s v="2014-01-15"/>
    <n v="760"/>
    <m/>
    <n v="67640000"/>
    <s v="2014-01-16"/>
    <n v="8"/>
    <n v="712000"/>
    <n v="0.9"/>
    <n v="0.9"/>
    <n v="1.1000000000000001"/>
    <n v="1.1000000000000001"/>
    <n v="163"/>
    <n v="752"/>
    <n v="8"/>
    <n v="8"/>
    <n v="712000"/>
    <n v="0.9"/>
  </r>
  <r>
    <x v="26"/>
    <s v="PLATLF1403BK"/>
    <s v="PLATL403BK"/>
    <x v="9"/>
    <s v="PLATLF1403"/>
    <s v="12-FW-NOV-03-RD"/>
    <s v="BK"/>
    <m/>
    <n v="19200"/>
    <n v="89000"/>
    <n v="89000"/>
    <n v="1000"/>
    <s v="2014-01-07"/>
    <n v="1007"/>
    <n v="89623000"/>
    <s v="2014-01-15"/>
    <n v="780"/>
    <m/>
    <n v="69420000"/>
    <s v="2014-01-16"/>
    <n v="10"/>
    <n v="890000"/>
    <n v="1"/>
    <n v="1"/>
    <n v="1.3"/>
    <n v="1.3"/>
    <n v="227"/>
    <n v="770"/>
    <n v="10"/>
    <n v="10"/>
    <n v="890000"/>
    <n v="1"/>
  </r>
  <r>
    <x v="26"/>
    <s v="PLATLF1404BK"/>
    <s v="PLATL404BK"/>
    <x v="9"/>
    <s v="PLATLF1404"/>
    <s v="12-FW-NOV-03-RD"/>
    <s v="BK"/>
    <m/>
    <n v="16260"/>
    <n v="89000"/>
    <n v="89000"/>
    <n v="800"/>
    <s v="2014-01-07"/>
    <n v="815"/>
    <n v="72535000"/>
    <s v="2014-01-15"/>
    <n v="662"/>
    <m/>
    <n v="58918000"/>
    <s v="2014-01-16"/>
    <n v="14"/>
    <n v="1201500"/>
    <n v="1.7"/>
    <n v="1.7"/>
    <n v="2.1"/>
    <n v="2"/>
    <n v="153"/>
    <n v="648"/>
    <n v="14"/>
    <n v="14"/>
    <n v="1201500"/>
    <n v="1.7"/>
  </r>
  <r>
    <x v="26"/>
    <s v="PLATLF2405BK"/>
    <s v="PLATL405BK"/>
    <x v="8"/>
    <s v="PLATLF2405"/>
    <s v="13-SS-NOV-03-RD"/>
    <s v="BK"/>
    <m/>
    <n v="9530"/>
    <n v="49000"/>
    <n v="49000"/>
    <n v="1500"/>
    <s v="2014-01-07"/>
    <n v="1494"/>
    <n v="73206000"/>
    <m/>
    <m/>
    <m/>
    <m/>
    <m/>
    <m/>
    <m/>
    <m/>
    <m/>
    <m/>
    <m/>
    <n v="1494"/>
    <m/>
    <m/>
    <m/>
    <m/>
    <m/>
  </r>
  <r>
    <x v="26"/>
    <s v="PLATLF2405WH"/>
    <s v="PLATL405WH"/>
    <x v="8"/>
    <s v="PLATLF2405"/>
    <s v="12FW-NV-03_WIRE_BG"/>
    <s v="WH"/>
    <m/>
    <n v="9530"/>
    <n v="49000"/>
    <n v="49000"/>
    <n v="1500"/>
    <s v="2014-01-07"/>
    <n v="1502"/>
    <n v="73598000"/>
    <m/>
    <m/>
    <m/>
    <m/>
    <m/>
    <m/>
    <m/>
    <m/>
    <m/>
    <m/>
    <m/>
    <n v="1502"/>
    <m/>
    <m/>
    <m/>
    <m/>
    <m/>
  </r>
  <r>
    <x v="26"/>
    <s v="PLATLE5801BK"/>
    <s v="PLATL801BK"/>
    <x v="3"/>
    <s v="PLATLE5801"/>
    <s v="13-SS-NOV-03-RD"/>
    <s v="BK"/>
    <m/>
    <n v="20559"/>
    <n v="89000"/>
    <n v="89000"/>
    <n v="1050"/>
    <s v="2013-09-10"/>
    <n v="1033"/>
    <n v="91937000"/>
    <s v="2013-09-12"/>
    <n v="1009"/>
    <n v="-18"/>
    <n v="89801000"/>
    <s v="2013-09-13"/>
    <n v="326"/>
    <n v="28841956"/>
    <n v="31.6"/>
    <n v="31.4"/>
    <n v="32.299999999999997"/>
    <n v="32.1"/>
    <n v="42"/>
    <n v="683"/>
    <n v="12"/>
    <n v="12"/>
    <n v="1068000"/>
    <n v="1.2"/>
  </r>
  <r>
    <x v="26"/>
    <s v="PLATLE5802BK"/>
    <s v="PLATL802BK"/>
    <x v="3"/>
    <s v="PLATLE5802"/>
    <s v="13-SS-NOV-09-NV"/>
    <s v="BK"/>
    <m/>
    <n v="15824"/>
    <n v="79000"/>
    <n v="79000"/>
    <n v="1048"/>
    <s v="2013-08-20"/>
    <n v="1047"/>
    <n v="82713000"/>
    <s v="2013-09-04"/>
    <n v="1007"/>
    <m/>
    <n v="79553000"/>
    <s v="2013-09-07"/>
    <n v="259"/>
    <n v="20458472"/>
    <n v="24.7"/>
    <n v="24.7"/>
    <n v="25.7"/>
    <n v="25.7"/>
    <n v="40"/>
    <n v="748"/>
    <n v="10"/>
    <n v="10"/>
    <n v="790000"/>
    <n v="1"/>
  </r>
  <r>
    <x v="26"/>
    <s v="PLATLE5803BK"/>
    <s v="PLATL803BK"/>
    <x v="3"/>
    <s v="PLATLE5803"/>
    <s v="13-SS-NOV-10-PP"/>
    <s v="BK"/>
    <m/>
    <n v="19000"/>
    <n v="89000"/>
    <n v="89000"/>
    <n v="1000"/>
    <s v="2013-08-28"/>
    <n v="981"/>
    <n v="87309000"/>
    <s v="2013-09-05"/>
    <n v="955"/>
    <n v="4"/>
    <n v="84995000"/>
    <s v="2013-09-06"/>
    <n v="225"/>
    <n v="19963412"/>
    <n v="22.9"/>
    <n v="22.9"/>
    <n v="23.6"/>
    <n v="23.5"/>
    <n v="22"/>
    <n v="730"/>
    <n v="10"/>
    <n v="10"/>
    <n v="887152"/>
    <n v="1"/>
  </r>
  <r>
    <x v="26"/>
    <s v="PLATLE5804RE"/>
    <s v="PLATL804RE"/>
    <x v="3"/>
    <s v="PLATLE5804"/>
    <s v="12FW-NV-03_WIRE_BK"/>
    <s v="RE"/>
    <m/>
    <n v="21300"/>
    <n v="89000"/>
    <n v="89000"/>
    <n v="2031"/>
    <s v="2013-08-22"/>
    <n v="1030"/>
    <n v="91670000"/>
    <s v="2013-09-04"/>
    <n v="940"/>
    <n v="-1"/>
    <n v="83660000"/>
    <s v="2013-09-01"/>
    <n v="159"/>
    <n v="14145304"/>
    <n v="15.4"/>
    <n v="15.4"/>
    <n v="16.899999999999999"/>
    <n v="16.899999999999999"/>
    <n v="91"/>
    <n v="781"/>
    <n v="8"/>
    <n v="8"/>
    <n v="709152"/>
    <n v="0.8"/>
  </r>
  <r>
    <x v="26"/>
    <s v="PLATLF1902WH"/>
    <s v="PLATL902WH"/>
    <x v="9"/>
    <s v="PLATLF1902"/>
    <s v="13-SS-NOV-01-MT"/>
    <s v="WH"/>
    <m/>
    <n v="17080"/>
    <n v="69000"/>
    <n v="69000"/>
    <n v="1200"/>
    <s v="2014-01-07"/>
    <n v="1042"/>
    <n v="71898000"/>
    <s v="2014-01-15"/>
    <n v="836"/>
    <m/>
    <n v="57684000"/>
    <s v="2014-01-16"/>
    <n v="12"/>
    <n v="828000"/>
    <n v="1.2"/>
    <n v="1.2"/>
    <n v="1.4"/>
    <n v="1.4"/>
    <n v="206"/>
    <n v="824"/>
    <n v="12"/>
    <n v="12"/>
    <n v="828000"/>
    <n v="1.2"/>
  </r>
  <r>
    <x v="26"/>
    <s v="PLATLF1903BK"/>
    <s v="PLATL903BK"/>
    <x v="9"/>
    <s v="PLATLF1903"/>
    <s v="13-SS-NOV-02-BL"/>
    <s v="BK"/>
    <m/>
    <n v="17660"/>
    <n v="69000"/>
    <n v="69000"/>
    <n v="1200"/>
    <s v="2014-01-07"/>
    <n v="1056"/>
    <n v="72864000"/>
    <s v="2014-01-15"/>
    <n v="835"/>
    <m/>
    <n v="57615000"/>
    <s v="2014-01-16"/>
    <n v="8"/>
    <n v="552000"/>
    <n v="0.8"/>
    <n v="0.8"/>
    <n v="1"/>
    <n v="1"/>
    <n v="221"/>
    <n v="827"/>
    <n v="8"/>
    <n v="8"/>
    <n v="552000"/>
    <n v="0.8"/>
  </r>
  <r>
    <x v="26"/>
    <s v="PLATLF2905BK"/>
    <s v="PLATL905BK"/>
    <x v="8"/>
    <s v="PLATLF2905"/>
    <s v="12-FW-NOV-03-GR"/>
    <s v="BK"/>
    <m/>
    <n v="8920"/>
    <n v="45000"/>
    <n v="45000"/>
    <n v="1700"/>
    <s v="2014-01-07"/>
    <n v="1695"/>
    <n v="76275000"/>
    <m/>
    <m/>
    <m/>
    <m/>
    <m/>
    <m/>
    <m/>
    <m/>
    <m/>
    <m/>
    <m/>
    <n v="1695"/>
    <m/>
    <m/>
    <m/>
    <m/>
    <m/>
  </r>
  <r>
    <x v="26"/>
    <s v="PLATLF2905WH"/>
    <s v="PLATL905WH"/>
    <x v="8"/>
    <s v="PLATLF2905"/>
    <s v="12-FW-NOV-03-GR"/>
    <s v="WH"/>
    <m/>
    <n v="8920"/>
    <n v="45000"/>
    <n v="45000"/>
    <n v="1700"/>
    <s v="2014-01-07"/>
    <n v="1708"/>
    <n v="76860000"/>
    <m/>
    <m/>
    <m/>
    <m/>
    <m/>
    <m/>
    <m/>
    <m/>
    <m/>
    <m/>
    <m/>
    <n v="1708"/>
    <m/>
    <m/>
    <m/>
    <m/>
    <m/>
  </r>
  <r>
    <x v="24"/>
    <s v="PLAUMD3001BK"/>
    <s v="PLAUM001BK"/>
    <x v="0"/>
    <s v="PLAUMD3001"/>
    <s v="12-FW-NOV-03-GR"/>
    <s v="BK"/>
    <m/>
    <n v="11000"/>
    <n v="59000"/>
    <n v="41300"/>
    <n v="500"/>
    <s v="2012-09-20"/>
    <n v="513"/>
    <n v="30267000"/>
    <s v="2012-09-20"/>
    <n v="509"/>
    <n v="2"/>
    <n v="30031000"/>
    <s v="2012-09-21"/>
    <n v="509"/>
    <n v="29771600"/>
    <n v="99.2"/>
    <n v="98.4"/>
    <n v="100"/>
    <n v="99.1"/>
    <n v="2"/>
    <m/>
    <m/>
    <m/>
    <m/>
    <m/>
  </r>
  <r>
    <x v="24"/>
    <s v="PLAUMD3002NY"/>
    <s v="PLAUM002NY"/>
    <x v="0"/>
    <s v="PLAUMD3002"/>
    <s v="13FW NV 07_WIRE_GY"/>
    <s v="NY"/>
    <m/>
    <n v="10500"/>
    <n v="59000"/>
    <n v="41300"/>
    <n v="1000"/>
    <s v="2012-09-12"/>
    <n v="508"/>
    <n v="29972000"/>
    <s v="2012-09-12"/>
    <n v="507"/>
    <m/>
    <n v="29913000"/>
    <s v="2012-09-13"/>
    <n v="507"/>
    <n v="29706500"/>
    <n v="99.8"/>
    <n v="99.1"/>
    <n v="100"/>
    <n v="99.3"/>
    <n v="1"/>
    <m/>
    <m/>
    <m/>
    <m/>
    <m/>
  </r>
  <r>
    <x v="24"/>
    <s v="PLAUME0003BW"/>
    <s v="PLAUM003BW"/>
    <x v="1"/>
    <s v="PLAUME0003"/>
    <s v="13FW NV 04_TROOPER_NV"/>
    <s v="BW"/>
    <m/>
    <n v="7425"/>
    <n v="59000"/>
    <n v="59000"/>
    <n v="984"/>
    <s v="2013-01-23"/>
    <n v="984"/>
    <n v="58056000"/>
    <s v="2013-01-24"/>
    <n v="986"/>
    <n v="-3"/>
    <n v="58174000"/>
    <s v="2013-01-25"/>
    <n v="977"/>
    <n v="54781500"/>
    <n v="99.3"/>
    <n v="94.4"/>
    <n v="99.1"/>
    <n v="94.2"/>
    <n v="1"/>
    <n v="9"/>
    <n v="1"/>
    <n v="1"/>
    <n v="59000"/>
    <n v="0.1"/>
  </r>
  <r>
    <x v="24"/>
    <s v="PLAUME3003BW"/>
    <s v="PLAUM003BW"/>
    <x v="2"/>
    <s v="PLAUME3003"/>
    <s v="13FW PB BACKPACK_02_BK"/>
    <s v="BW"/>
    <m/>
    <n v="7360"/>
    <n v="59000"/>
    <n v="59000"/>
    <n v="2200"/>
    <s v="2013-07-09"/>
    <n v="1999"/>
    <n v="117941000"/>
    <s v="2013-07-09"/>
    <n v="1298"/>
    <m/>
    <n v="76582000"/>
    <s v="2013-07-10"/>
    <n v="810"/>
    <n v="47584120"/>
    <n v="40.5"/>
    <n v="40.299999999999997"/>
    <n v="62.4"/>
    <n v="62.1"/>
    <n v="701"/>
    <n v="488"/>
    <n v="12"/>
    <n v="12"/>
    <n v="700448"/>
    <n v="0.6"/>
  </r>
  <r>
    <x v="24"/>
    <s v="PLAUME0004BL"/>
    <s v="PLAUM004BL"/>
    <x v="1"/>
    <s v="PLAUME0004"/>
    <s v="13FW NV 04_TROOPER_NV"/>
    <s v="BL"/>
    <m/>
    <n v="9500"/>
    <n v="59000"/>
    <n v="59000"/>
    <n v="500"/>
    <s v="2013-02-07"/>
    <n v="498"/>
    <n v="29382000"/>
    <s v="2013-02-07"/>
    <n v="497"/>
    <m/>
    <n v="29323000"/>
    <s v="2013-02-08"/>
    <n v="495"/>
    <n v="29051600"/>
    <n v="99.4"/>
    <n v="98.9"/>
    <n v="99.6"/>
    <n v="99.1"/>
    <n v="1"/>
    <n v="2"/>
    <m/>
    <m/>
    <m/>
    <m/>
  </r>
  <r>
    <x v="24"/>
    <s v="PLAUME3004BL"/>
    <s v="PLAUM004BL"/>
    <x v="2"/>
    <s v="PLAUME3004"/>
    <s v="13FW PB BACKPACK_03_PK"/>
    <s v="BL"/>
    <m/>
    <n v="7659"/>
    <n v="59000"/>
    <n v="59000"/>
    <n v="500"/>
    <s v="2013-09-04"/>
    <n v="499"/>
    <n v="29441000"/>
    <s v="2013-09-04"/>
    <n v="499"/>
    <m/>
    <n v="29441000"/>
    <s v="2013-09-05"/>
    <n v="264"/>
    <n v="15487500"/>
    <n v="52.9"/>
    <n v="52.6"/>
    <n v="52.9"/>
    <n v="52.6"/>
    <m/>
    <n v="235"/>
    <n v="6"/>
    <n v="6"/>
    <n v="354000"/>
    <n v="1.2"/>
  </r>
  <r>
    <x v="24"/>
    <s v="PLAUME0005BK"/>
    <s v="PLAUM005BK"/>
    <x v="1"/>
    <s v="PLAUME0005"/>
    <s v="13FW NV 05_TROOPER_OR"/>
    <s v="BK"/>
    <m/>
    <n v="10000"/>
    <n v="49000"/>
    <n v="49000"/>
    <n v="700"/>
    <s v="2013-01-10"/>
    <n v="691"/>
    <n v="33859000"/>
    <s v="2013-01-10"/>
    <n v="692"/>
    <n v="-1"/>
    <n v="33908000"/>
    <s v="2013-01-11"/>
    <n v="497"/>
    <n v="24255000"/>
    <n v="71.900000000000006"/>
    <n v="71.599999999999994"/>
    <n v="71.8"/>
    <n v="71.5"/>
    <m/>
    <n v="195"/>
    <n v="6"/>
    <n v="6"/>
    <n v="294000"/>
    <n v="0.9"/>
  </r>
  <r>
    <x v="24"/>
    <s v="PLAUMD3006PP"/>
    <s v="PLAUM006PP"/>
    <x v="0"/>
    <s v="PLAUMD3006"/>
    <s v="12-FW-NOV-03-RD_KIDS"/>
    <s v="PP"/>
    <m/>
    <n v="10000"/>
    <n v="49000"/>
    <n v="34300"/>
    <n v="500"/>
    <s v="2012-09-07"/>
    <n v="504"/>
    <n v="24696000"/>
    <s v="2012-09-01"/>
    <n v="434"/>
    <n v="9"/>
    <n v="21266000"/>
    <s v="2012-09-08"/>
    <n v="428"/>
    <n v="20873000"/>
    <n v="84.9"/>
    <n v="84.5"/>
    <n v="98.6"/>
    <n v="98.2"/>
    <n v="61"/>
    <n v="6"/>
    <m/>
    <m/>
    <m/>
    <m/>
  </r>
  <r>
    <x v="24"/>
    <s v="PLAUMD3101IV"/>
    <s v="PLAUM101IV"/>
    <x v="0"/>
    <s v="PLAUMD3101"/>
    <s v="13FW NV 06_WIRE_BK"/>
    <s v="IV"/>
    <m/>
    <n v="16000"/>
    <n v="65000"/>
    <n v="45500"/>
    <n v="400"/>
    <s v="2012-10-31"/>
    <n v="399"/>
    <n v="25935000"/>
    <s v="2012-11-02"/>
    <n v="192"/>
    <n v="-3"/>
    <n v="12480000"/>
    <s v="2012-11-03"/>
    <n v="187"/>
    <n v="12005500"/>
    <n v="46.9"/>
    <n v="46.3"/>
    <n v="97.4"/>
    <n v="96.2"/>
    <n v="210"/>
    <n v="5"/>
    <m/>
    <m/>
    <m/>
    <m/>
  </r>
  <r>
    <x v="24"/>
    <s v="PLAUMD3103BL"/>
    <s v="PLAUM103BL"/>
    <x v="0"/>
    <s v="PLAUMD3103"/>
    <s v="13FW NV 17_WIRE_CAMO"/>
    <s v="BL"/>
    <m/>
    <n v="13000"/>
    <n v="59000"/>
    <n v="41300"/>
    <n v="400"/>
    <s v="2012-10-31"/>
    <n v="400"/>
    <n v="23600000"/>
    <s v="2012-11-02"/>
    <n v="105"/>
    <n v="-7"/>
    <n v="6195000"/>
    <s v="2012-11-06"/>
    <n v="102"/>
    <n v="6012100"/>
    <n v="25.5"/>
    <n v="25.5"/>
    <n v="97.1"/>
    <n v="97"/>
    <n v="302"/>
    <n v="3"/>
    <m/>
    <m/>
    <m/>
    <m/>
  </r>
  <r>
    <x v="24"/>
    <s v="PLAUMD3104GY"/>
    <s v="PLAUM104GY"/>
    <x v="0"/>
    <s v="PLAUMD3104"/>
    <s v="13FW NV 17_WIRE_CAMO_KIDS"/>
    <s v="GY"/>
    <m/>
    <n v="12000"/>
    <n v="59000"/>
    <n v="41300"/>
    <n v="400"/>
    <s v="2012-10-31"/>
    <n v="399"/>
    <n v="23541000"/>
    <s v="2012-11-07"/>
    <n v="219"/>
    <n v="-5"/>
    <n v="12921000"/>
    <s v="2012-11-08"/>
    <n v="215"/>
    <n v="12384100"/>
    <n v="53.9"/>
    <n v="52.6"/>
    <n v="98.2"/>
    <n v="95.8"/>
    <n v="185"/>
    <n v="4"/>
    <n v="1"/>
    <n v="1"/>
    <n v="41300"/>
    <n v="0.3"/>
  </r>
  <r>
    <x v="24"/>
    <s v="PLAUMD3105BW"/>
    <s v="PLAUM105BW"/>
    <x v="0"/>
    <s v="PLAUMD3105"/>
    <s v="13FW NV 01_TROOPER_NV"/>
    <s v="BW"/>
    <m/>
    <n v="14000"/>
    <n v="65000"/>
    <n v="45500"/>
    <n v="400"/>
    <s v="2012-10-31"/>
    <n v="400"/>
    <n v="26000000"/>
    <s v="2012-11-02"/>
    <n v="312"/>
    <n v="2"/>
    <n v="20280000"/>
    <s v="2012-11-03"/>
    <n v="305"/>
    <n v="19513000"/>
    <n v="76.3"/>
    <n v="75.099999999999994"/>
    <n v="97.8"/>
    <n v="96.2"/>
    <n v="86"/>
    <n v="7"/>
    <m/>
    <m/>
    <m/>
    <m/>
  </r>
  <r>
    <x v="24"/>
    <s v="PLAUMD3106BK"/>
    <s v="PLAUM106BK"/>
    <x v="0"/>
    <s v="PLAUMD3106"/>
    <s v="13FW NV 01_TROOPER_NV"/>
    <s v="BK"/>
    <m/>
    <n v="14000"/>
    <n v="65000"/>
    <n v="45500"/>
    <n v="300"/>
    <s v="2012-11-16"/>
    <n v="285"/>
    <n v="18525000"/>
    <s v="2012-11-16"/>
    <n v="263"/>
    <n v="-4"/>
    <n v="17095000"/>
    <s v="2012-11-17"/>
    <n v="256"/>
    <n v="16588000"/>
    <n v="89.8"/>
    <n v="89.5"/>
    <n v="97.3"/>
    <n v="97"/>
    <n v="26"/>
    <n v="7"/>
    <m/>
    <m/>
    <m/>
    <m/>
  </r>
  <r>
    <x v="24"/>
    <s v="PLAUMD3107NY"/>
    <s v="PLAUM107NY"/>
    <x v="0"/>
    <s v="PLAUMD3107"/>
    <s v="13FW NV 03_TROOPER_PP"/>
    <s v="NY"/>
    <m/>
    <n v="14000"/>
    <n v="65000"/>
    <n v="45500"/>
    <n v="400"/>
    <s v="2012-11-22"/>
    <n v="397"/>
    <n v="25805000"/>
    <s v="2012-11-23"/>
    <n v="394"/>
    <n v="1"/>
    <n v="25610000"/>
    <s v="2012-11-24"/>
    <n v="394"/>
    <n v="25213500"/>
    <n v="99.2"/>
    <n v="97.7"/>
    <n v="100"/>
    <n v="98.5"/>
    <n v="2"/>
    <m/>
    <m/>
    <m/>
    <m/>
    <m/>
  </r>
  <r>
    <x v="24"/>
    <s v="PLAUME0201BL"/>
    <s v="PLAUM201BL"/>
    <x v="1"/>
    <s v="PLAUME0201"/>
    <s v="13FW NV 05_TROOPER_OR"/>
    <s v="BL"/>
    <m/>
    <n v="9652"/>
    <n v="69000"/>
    <n v="69000"/>
    <n v="1191"/>
    <s v="2013-02-06"/>
    <n v="1188"/>
    <n v="81972000"/>
    <s v="2013-02-06"/>
    <n v="1187"/>
    <m/>
    <n v="81903000"/>
    <s v="2013-02-07"/>
    <n v="1173"/>
    <n v="80364300"/>
    <n v="98.7"/>
    <n v="98"/>
    <n v="98.8"/>
    <n v="98.1"/>
    <n v="1"/>
    <n v="14"/>
    <m/>
    <m/>
    <m/>
    <m/>
  </r>
  <r>
    <x v="24"/>
    <s v="PLAUMF0201BL"/>
    <s v="PLAUM201BL"/>
    <x v="5"/>
    <s v="PLAUMF0201"/>
    <s v="13FW_PLAYBOY_JUMPER-02-BL_KIDS"/>
    <s v="BL"/>
    <m/>
    <n v="10104"/>
    <n v="69000"/>
    <n v="69000"/>
    <n v="2000"/>
    <s v="2013-12-20"/>
    <n v="2000"/>
    <n v="138000000"/>
    <s v="2014-01-01"/>
    <n v="305"/>
    <m/>
    <n v="21045000"/>
    <s v="2014-01-10"/>
    <n v="11"/>
    <n v="759000"/>
    <n v="0.6"/>
    <n v="0.6"/>
    <n v="3.6"/>
    <n v="3.6"/>
    <n v="1695"/>
    <n v="294"/>
    <n v="7"/>
    <n v="7"/>
    <n v="483000"/>
    <n v="0.4"/>
  </r>
  <r>
    <x v="24"/>
    <s v="PLAUME0202PK"/>
    <s v="PLAUM202PK"/>
    <x v="1"/>
    <s v="PLAUME0202"/>
    <s v="13FW NV 05_TROOPER_OR"/>
    <s v="PK"/>
    <m/>
    <n v="7393"/>
    <n v="59000"/>
    <n v="59000"/>
    <n v="1186"/>
    <s v="2013-02-22"/>
    <n v="1183"/>
    <n v="69797000"/>
    <s v="2013-02-26"/>
    <n v="1179"/>
    <m/>
    <n v="69561000"/>
    <s v="2013-02-27"/>
    <n v="1178"/>
    <n v="69024100"/>
    <n v="99.6"/>
    <n v="98.9"/>
    <n v="99.9"/>
    <n v="99.2"/>
    <n v="4"/>
    <n v="1"/>
    <m/>
    <m/>
    <m/>
    <m/>
  </r>
  <r>
    <x v="24"/>
    <s v="PLAUMF0202PK"/>
    <s v="PLAUM202PK"/>
    <x v="5"/>
    <s v="PLAUMF0202"/>
    <s v="14SS PLAYBOY JUMPER_01_BK"/>
    <s v="PK"/>
    <m/>
    <n v="7734"/>
    <n v="59000"/>
    <n v="59000"/>
    <n v="1975"/>
    <s v="2013-12-20"/>
    <n v="1975"/>
    <n v="116525000"/>
    <s v="2014-01-01"/>
    <n v="309"/>
    <m/>
    <n v="18231000"/>
    <s v="2014-01-10"/>
    <n v="16"/>
    <n v="944000"/>
    <n v="0.8"/>
    <n v="0.8"/>
    <n v="5.2"/>
    <n v="5.2"/>
    <n v="1666"/>
    <n v="293"/>
    <n v="12"/>
    <n v="12"/>
    <n v="708000"/>
    <n v="0.6"/>
  </r>
  <r>
    <x v="24"/>
    <s v="PLAUME0203BK"/>
    <s v="PLAUM203BK"/>
    <x v="1"/>
    <s v="PLAUME0203"/>
    <s v="13FW NV 05_TROOPER_OR"/>
    <s v="BK"/>
    <m/>
    <n v="7115"/>
    <n v="59000"/>
    <n v="59000"/>
    <n v="1598"/>
    <s v="2013-02-22"/>
    <n v="1597"/>
    <n v="94223000"/>
    <s v="2013-02-25"/>
    <n v="1594"/>
    <n v="-1"/>
    <n v="94046000"/>
    <s v="2013-02-25"/>
    <n v="1591"/>
    <n v="88588300"/>
    <n v="99.6"/>
    <n v="94"/>
    <n v="99.8"/>
    <n v="94.2"/>
    <n v="4"/>
    <n v="3"/>
    <m/>
    <m/>
    <m/>
    <m/>
  </r>
  <r>
    <x v="24"/>
    <s v="PLAUME3203BK"/>
    <s v="PLAUM203BK"/>
    <x v="2"/>
    <s v="PLAUME3203"/>
    <s v="13FW PB BACKPACK_04_BK"/>
    <s v="BK"/>
    <m/>
    <n v="7734"/>
    <n v="59000"/>
    <n v="59000"/>
    <n v="3500"/>
    <s v="2013-08-20"/>
    <n v="3497"/>
    <n v="206323000"/>
    <s v="2013-08-20"/>
    <n v="1819"/>
    <n v="1"/>
    <n v="107321000"/>
    <s v="2013-08-20"/>
    <n v="1236"/>
    <n v="72752060"/>
    <n v="35.299999999999997"/>
    <n v="35.299999999999997"/>
    <n v="67.900000000000006"/>
    <n v="67.8"/>
    <n v="1677"/>
    <n v="583"/>
    <n v="25"/>
    <n v="25"/>
    <n v="1473112"/>
    <n v="0.7"/>
  </r>
  <r>
    <x v="24"/>
    <s v="PLAUME0204YE"/>
    <s v="PLAUM204YE"/>
    <x v="1"/>
    <s v="PLAUME0204"/>
    <s v="13FW NV 03_TROOPER_PP"/>
    <s v="YE"/>
    <m/>
    <n v="7980"/>
    <n v="59000"/>
    <n v="59000"/>
    <n v="952"/>
    <s v="2013-02-06"/>
    <n v="951"/>
    <n v="56109000"/>
    <s v="2013-02-06"/>
    <n v="952"/>
    <n v="-2"/>
    <n v="56168000"/>
    <s v="2013-02-07"/>
    <n v="946"/>
    <n v="55542600"/>
    <n v="99.5"/>
    <n v="99"/>
    <n v="99.4"/>
    <n v="98.9"/>
    <n v="1"/>
    <n v="6"/>
    <m/>
    <m/>
    <m/>
    <m/>
  </r>
  <r>
    <x v="24"/>
    <s v="PLAUME3204YE"/>
    <s v="PLAUM204YE"/>
    <x v="2"/>
    <s v="PLAUME3204"/>
    <s v="13FW PB BACKPACK_01_LEO"/>
    <s v="YE"/>
    <m/>
    <n v="7737"/>
    <n v="59000"/>
    <n v="59000"/>
    <n v="4500"/>
    <s v="2013-06-03"/>
    <n v="4496"/>
    <n v="265264000"/>
    <s v="2013-06-04"/>
    <n v="2999"/>
    <m/>
    <n v="176941000"/>
    <s v="2013-06-05"/>
    <n v="2163"/>
    <n v="127170724"/>
    <n v="48.1"/>
    <n v="47.9"/>
    <n v="72.099999999999994"/>
    <n v="71.900000000000006"/>
    <n v="1497"/>
    <n v="836"/>
    <n v="18"/>
    <n v="18"/>
    <n v="1060112"/>
    <n v="0.4"/>
  </r>
  <r>
    <x v="24"/>
    <s v="PLAUME0205BK"/>
    <s v="PLAUM205BK"/>
    <x v="1"/>
    <s v="PLAUME0205"/>
    <s v="13FW NV 05_TROOPER_OR"/>
    <s v="BK"/>
    <m/>
    <n v="7514"/>
    <n v="59000"/>
    <n v="59000"/>
    <n v="1091"/>
    <s v="2013-02-06"/>
    <n v="1090"/>
    <n v="64310000"/>
    <s v="2013-02-06"/>
    <n v="1087"/>
    <m/>
    <n v="64133000"/>
    <s v="2013-02-07"/>
    <n v="1064"/>
    <n v="62433800"/>
    <n v="97.6"/>
    <n v="97.1"/>
    <n v="97.9"/>
    <n v="97.4"/>
    <n v="3"/>
    <n v="23"/>
    <n v="-2"/>
    <n v="-2"/>
    <n v="-118000"/>
    <n v="-0.2"/>
  </r>
  <r>
    <x v="24"/>
    <s v="PLAUME0206PK"/>
    <s v="PLAUM206PK"/>
    <x v="1"/>
    <s v="PLAUME0206"/>
    <s v="13FW NV 05_TROOPER_OR"/>
    <s v="PK"/>
    <m/>
    <n v="6575"/>
    <n v="59000"/>
    <n v="59000"/>
    <n v="494"/>
    <s v="2013-02-22"/>
    <n v="494"/>
    <n v="29146000"/>
    <s v="2013-02-26"/>
    <n v="493"/>
    <m/>
    <n v="29087000"/>
    <s v="2013-02-27"/>
    <n v="489"/>
    <n v="28367200"/>
    <n v="99"/>
    <n v="97.3"/>
    <n v="99.2"/>
    <n v="97.5"/>
    <n v="1"/>
    <n v="4"/>
    <m/>
    <m/>
    <m/>
    <m/>
  </r>
  <r>
    <x v="24"/>
    <s v="PLAUME0207OR"/>
    <s v="PLAUM207OR"/>
    <x v="1"/>
    <s v="PLAUME0207"/>
    <s v="13SS PB 01_SOCKS_YE"/>
    <s v="OR"/>
    <m/>
    <n v="6510"/>
    <n v="59000"/>
    <n v="59000"/>
    <n v="472"/>
    <s v="2013-02-06"/>
    <n v="472"/>
    <n v="27848000"/>
    <s v="2013-02-06"/>
    <n v="453"/>
    <n v="1"/>
    <n v="26727000"/>
    <s v="2013-02-13"/>
    <n v="245"/>
    <n v="14307500"/>
    <n v="51.9"/>
    <n v="51.4"/>
    <n v="54.1"/>
    <n v="53.5"/>
    <n v="18"/>
    <n v="208"/>
    <m/>
    <m/>
    <m/>
    <m/>
  </r>
  <r>
    <x v="24"/>
    <s v="PLAUME0208GR"/>
    <s v="PLAUM208GR"/>
    <x v="1"/>
    <s v="PLAUME0208"/>
    <s v="13SS PB 02_SOCKS_MT"/>
    <s v="GR"/>
    <m/>
    <n v="7196"/>
    <n v="59000"/>
    <n v="59000"/>
    <n v="584"/>
    <s v="2013-02-06"/>
    <n v="581"/>
    <n v="34279000"/>
    <s v="2013-02-06"/>
    <n v="581"/>
    <n v="-2"/>
    <n v="34279000"/>
    <s v="2013-02-07"/>
    <n v="564"/>
    <n v="28103300"/>
    <n v="97.1"/>
    <n v="82"/>
    <n v="97.1"/>
    <n v="82"/>
    <n v="2"/>
    <n v="17"/>
    <m/>
    <m/>
    <m/>
    <m/>
  </r>
  <r>
    <x v="24"/>
    <s v="PLAUME3208GR"/>
    <s v="PLAUM208GR"/>
    <x v="2"/>
    <s v="PLAUME3208"/>
    <s v="12FW PB 05_CURVED_GY"/>
    <s v="GR"/>
    <m/>
    <n v="7734"/>
    <n v="59000"/>
    <n v="59000"/>
    <n v="400"/>
    <s v="2013-08-20"/>
    <n v="400"/>
    <n v="23600000"/>
    <s v="2013-08-20"/>
    <n v="354"/>
    <m/>
    <n v="20886000"/>
    <s v="2013-08-21"/>
    <n v="55"/>
    <n v="3245000"/>
    <n v="13.8"/>
    <n v="13.8"/>
    <n v="15.5"/>
    <n v="15.5"/>
    <n v="46"/>
    <n v="299"/>
    <n v="1"/>
    <n v="1"/>
    <n v="59000"/>
    <n v="0.3"/>
  </r>
  <r>
    <x v="24"/>
    <s v="PLAUME3301BL"/>
    <s v="PLAUM301BL"/>
    <x v="2"/>
    <s v="PLAUME3301"/>
    <s v="PE3MWGC702"/>
    <s v="BL"/>
    <m/>
    <n v="8732"/>
    <n v="65000"/>
    <n v="65000"/>
    <n v="670"/>
    <s v="2013-09-25"/>
    <n v="628"/>
    <n v="40820000"/>
    <s v="2013-09-25"/>
    <n v="608"/>
    <m/>
    <n v="39520000"/>
    <s v="2013-09-26"/>
    <n v="228"/>
    <n v="14781260"/>
    <n v="36.299999999999997"/>
    <n v="36.200000000000003"/>
    <n v="37.5"/>
    <n v="37.4"/>
    <n v="20"/>
    <n v="380"/>
    <n v="15"/>
    <n v="15"/>
    <n v="975000"/>
    <n v="2.4"/>
  </r>
  <r>
    <x v="24"/>
    <s v="PLAUME3302PK"/>
    <s v="PLAUM302PK"/>
    <x v="2"/>
    <s v="PLAUME3302"/>
    <s v="PE3MWGC702"/>
    <s v="PK"/>
    <m/>
    <n v="8732"/>
    <n v="65000"/>
    <n v="65000"/>
    <n v="628"/>
    <s v="2013-09-25"/>
    <n v="670"/>
    <n v="43550000"/>
    <s v="2013-09-25"/>
    <n v="669"/>
    <m/>
    <n v="43485000"/>
    <s v="2013-09-26"/>
    <n v="384"/>
    <n v="24819600"/>
    <n v="57.3"/>
    <n v="57"/>
    <n v="57.4"/>
    <n v="57.1"/>
    <n v="1"/>
    <n v="285"/>
    <n v="18"/>
    <n v="18"/>
    <n v="1167920"/>
    <n v="2.7"/>
  </r>
  <r>
    <x v="24"/>
    <s v="PLAUME3303BK"/>
    <s v="PLAUM303BK"/>
    <x v="2"/>
    <s v="PLAUME3303"/>
    <s v="PEMWGC705"/>
    <s v="BK"/>
    <m/>
    <n v="7734"/>
    <n v="59000"/>
    <n v="59000"/>
    <n v="1000"/>
    <s v="2013-09-04"/>
    <n v="998"/>
    <n v="58882000"/>
    <s v="2013-09-04"/>
    <n v="897"/>
    <m/>
    <n v="52923000"/>
    <s v="2013-09-05"/>
    <n v="248"/>
    <n v="14632000"/>
    <n v="24.8"/>
    <n v="24.8"/>
    <n v="27.6"/>
    <n v="27.6"/>
    <n v="101"/>
    <n v="649"/>
    <n v="7"/>
    <n v="7"/>
    <n v="413000"/>
    <n v="0.7"/>
  </r>
  <r>
    <x v="24"/>
    <s v="PLAUME3304OR"/>
    <s v="PLAUM304OR"/>
    <x v="2"/>
    <s v="PLAUME3304"/>
    <s v="PEMWGC705"/>
    <s v="OR"/>
    <m/>
    <n v="7734"/>
    <n v="59000"/>
    <n v="59000"/>
    <n v="500"/>
    <s v="2013-09-04"/>
    <n v="500"/>
    <n v="29500000"/>
    <s v="2013-09-04"/>
    <n v="475"/>
    <m/>
    <n v="28025000"/>
    <s v="2013-09-05"/>
    <n v="75"/>
    <n v="4389836"/>
    <n v="15"/>
    <n v="14.9"/>
    <n v="15.8"/>
    <n v="15.7"/>
    <n v="25"/>
    <n v="400"/>
    <n v="3"/>
    <n v="3"/>
    <n v="175112"/>
    <n v="0.6"/>
  </r>
  <r>
    <x v="24"/>
    <s v="PLAUME3305BW"/>
    <s v="PLAUM305BW"/>
    <x v="2"/>
    <s v="PLAUME3305"/>
    <s v="13FW_PLAYBOY_JUMPER-01-BK"/>
    <s v="BW"/>
    <m/>
    <n v="7734"/>
    <n v="59000"/>
    <n v="59000"/>
    <n v="1000"/>
    <s v="2013-09-04"/>
    <n v="1000"/>
    <n v="59000000"/>
    <s v="2013-09-04"/>
    <n v="860"/>
    <n v="-1"/>
    <n v="50740000"/>
    <s v="2013-09-05"/>
    <n v="293"/>
    <n v="17228000"/>
    <n v="29.3"/>
    <n v="29.2"/>
    <n v="34.1"/>
    <n v="34"/>
    <n v="141"/>
    <n v="567"/>
    <n v="10"/>
    <n v="10"/>
    <n v="590000"/>
    <n v="1"/>
  </r>
  <r>
    <x v="24"/>
    <s v="PLAUME3306BK"/>
    <s v="PLAUM306BK"/>
    <x v="2"/>
    <s v="PLAUME3306"/>
    <s v="13FW_PLAYBOY_JUMPER-03-LEO"/>
    <s v="BK"/>
    <m/>
    <n v="7734"/>
    <n v="59000"/>
    <n v="59000"/>
    <n v="700"/>
    <s v="2013-09-04"/>
    <n v="700"/>
    <n v="41300000"/>
    <s v="2013-09-04"/>
    <n v="699"/>
    <n v="1"/>
    <n v="41241000"/>
    <s v="2013-09-05"/>
    <n v="223"/>
    <n v="13068500"/>
    <n v="31.9"/>
    <n v="31.6"/>
    <n v="31.9"/>
    <n v="31.7"/>
    <m/>
    <n v="476"/>
    <n v="10"/>
    <n v="10"/>
    <n v="560500"/>
    <n v="1.4"/>
  </r>
  <r>
    <x v="24"/>
    <s v="PLAUME3306WH"/>
    <s v="PLAUM306WH"/>
    <x v="2"/>
    <s v="PLAUME3306"/>
    <s v="13FW_PLAYBOY_JUMPER-02-BL"/>
    <s v="WH"/>
    <m/>
    <n v="7734"/>
    <n v="59000"/>
    <n v="59000"/>
    <n v="481"/>
    <s v="2013-08-27"/>
    <n v="480"/>
    <n v="28320000"/>
    <s v="2013-09-03"/>
    <n v="456"/>
    <m/>
    <n v="26904000"/>
    <s v="2013-09-04"/>
    <n v="92"/>
    <n v="5369000"/>
    <n v="19.2"/>
    <n v="19"/>
    <n v="20.2"/>
    <n v="20"/>
    <n v="24"/>
    <n v="364"/>
    <n v="1"/>
    <n v="1"/>
    <n v="29500"/>
    <n v="0.2"/>
  </r>
  <r>
    <x v="24"/>
    <s v="PLAUME0701BL"/>
    <s v="PLAUM701BL"/>
    <x v="1"/>
    <s v="PLAUME0701"/>
    <s v="13SS PB 03_SOCKS_BG"/>
    <s v="BL"/>
    <m/>
    <n v="9265"/>
    <n v="65000"/>
    <n v="65000"/>
    <n v="298"/>
    <s v="2013-02-06"/>
    <n v="297"/>
    <n v="19305000"/>
    <s v="2013-02-06"/>
    <n v="297"/>
    <n v="-3"/>
    <n v="19305000"/>
    <s v="2013-02-08"/>
    <n v="286"/>
    <n v="18525000"/>
    <n v="96.3"/>
    <n v="96"/>
    <n v="96.3"/>
    <n v="96"/>
    <n v="3"/>
    <n v="11"/>
    <m/>
    <m/>
    <m/>
    <m/>
  </r>
  <r>
    <x v="24"/>
    <s v="PLAUMF0701BL"/>
    <s v="PLAUM701BL"/>
    <x v="5"/>
    <s v="PLAUMF0701"/>
    <s v="14SS PLAYBOY JUMPER_01_BK_KIDS"/>
    <s v="BL"/>
    <m/>
    <n v="9917"/>
    <n v="65000"/>
    <n v="65000"/>
    <n v="1000"/>
    <s v="2013-12-20"/>
    <n v="1000"/>
    <n v="65000000"/>
    <s v="2014-01-01"/>
    <n v="597"/>
    <m/>
    <n v="38805000"/>
    <s v="2014-01-09"/>
    <n v="14"/>
    <n v="910000"/>
    <n v="1.4"/>
    <n v="1.4"/>
    <n v="2.2999999999999998"/>
    <n v="2.2999999999999998"/>
    <n v="403"/>
    <n v="583"/>
    <n v="7"/>
    <n v="7"/>
    <n v="455000"/>
    <n v="0.7"/>
  </r>
  <r>
    <x v="24"/>
    <s v="PLAUME0703BK"/>
    <s v="PLAUM703BK"/>
    <x v="1"/>
    <s v="PLAUME0703"/>
    <s v="13SS PB 04_SOCKS_PK"/>
    <s v="BK"/>
    <m/>
    <n v="7216"/>
    <n v="53000"/>
    <n v="53000"/>
    <n v="1000"/>
    <s v="2013-02-22"/>
    <n v="999"/>
    <n v="52947000"/>
    <s v="2013-02-26"/>
    <n v="995"/>
    <n v="1"/>
    <n v="52735000"/>
    <s v="2013-02-27"/>
    <n v="960"/>
    <n v="50562000"/>
    <n v="96.1"/>
    <n v="95.5"/>
    <n v="96.5"/>
    <n v="95.9"/>
    <n v="3"/>
    <n v="35"/>
    <m/>
    <m/>
    <m/>
    <m/>
  </r>
  <r>
    <x v="24"/>
    <s v="PLAUME3703BK"/>
    <s v="PLAUM703BK"/>
    <x v="2"/>
    <s v="PLAUME3703"/>
    <s v="13FW_PLAYBOY_JUMPER-03-LEO_KIDS"/>
    <s v="BK"/>
    <m/>
    <n v="7547"/>
    <n v="53000"/>
    <n v="53000"/>
    <n v="1000"/>
    <s v="2013-10-29"/>
    <n v="997"/>
    <n v="52841000"/>
    <s v="2013-10-30"/>
    <n v="487"/>
    <n v="-1"/>
    <n v="25811000"/>
    <s v="2013-10-31"/>
    <n v="146"/>
    <n v="7673216"/>
    <n v="14.6"/>
    <n v="14.5"/>
    <n v="30"/>
    <n v="29.7"/>
    <n v="511"/>
    <n v="341"/>
    <n v="22"/>
    <n v="22"/>
    <n v="1166000"/>
    <n v="2.2000000000000002"/>
  </r>
  <r>
    <x v="24"/>
    <s v="PLAUME0704YE"/>
    <s v="PLAUM704YE"/>
    <x v="1"/>
    <s v="PLAUME0704"/>
    <s v="13SS PB 05_SOCKS_BK"/>
    <s v="YE"/>
    <m/>
    <n v="7372"/>
    <n v="53000"/>
    <n v="53000"/>
    <n v="293"/>
    <s v="2013-02-06"/>
    <n v="293"/>
    <n v="15529000"/>
    <s v="2013-02-06"/>
    <n v="291"/>
    <n v="-1"/>
    <n v="15423000"/>
    <s v="2013-02-08"/>
    <n v="279"/>
    <n v="14760500"/>
    <n v="95.2"/>
    <n v="95.1"/>
    <n v="95.9"/>
    <n v="95.7"/>
    <n v="3"/>
    <n v="12"/>
    <n v="-1"/>
    <n v="-1"/>
    <n v="-53000"/>
    <n v="-0.3"/>
  </r>
  <r>
    <x v="24"/>
    <s v="PLAUMF0704YE"/>
    <s v="PLAUM704YE"/>
    <x v="5"/>
    <s v="PLAUMF0704"/>
    <s v="13FW_PLAYBOY_MTM-01-BK"/>
    <s v="YE"/>
    <m/>
    <n v="7921"/>
    <n v="53000"/>
    <n v="53000"/>
    <n v="1000"/>
    <s v="2013-12-04"/>
    <n v="1000"/>
    <n v="53000000"/>
    <s v="2013-12-06"/>
    <n v="672"/>
    <m/>
    <n v="35616000"/>
    <s v="2013-12-10"/>
    <n v="23"/>
    <n v="1219000"/>
    <n v="2.2999999999999998"/>
    <n v="2.2999999999999998"/>
    <n v="3.4"/>
    <n v="3.4"/>
    <n v="328"/>
    <n v="649"/>
    <n v="2"/>
    <n v="2"/>
    <n v="106000"/>
    <n v="0.2"/>
  </r>
  <r>
    <x v="24"/>
    <s v="PLAUME0707OR"/>
    <s v="PLAUM707OR"/>
    <x v="1"/>
    <s v="PLAUME0707"/>
    <s v="13SS PB 11_CURVED_BK"/>
    <s v="OR"/>
    <m/>
    <n v="6335"/>
    <n v="53000"/>
    <n v="53000"/>
    <n v="250"/>
    <s v="2013-02-06"/>
    <n v="250"/>
    <n v="13250000"/>
    <s v="2013-02-06"/>
    <n v="235"/>
    <n v="-1"/>
    <n v="12455000"/>
    <s v="2013-02-09"/>
    <n v="96"/>
    <n v="5008500"/>
    <n v="38.4"/>
    <n v="37.799999999999997"/>
    <n v="40.9"/>
    <n v="40.200000000000003"/>
    <n v="16"/>
    <n v="139"/>
    <m/>
    <m/>
    <m/>
    <m/>
  </r>
  <r>
    <x v="24"/>
    <s v="PLAUME0708GR"/>
    <s v="PLAUM708GR"/>
    <x v="1"/>
    <s v="PLAUME0708"/>
    <s v="13FW PB BACKPACK_01_LEO"/>
    <s v="GR"/>
    <m/>
    <n v="7020"/>
    <n v="53000"/>
    <n v="53000"/>
    <n v="298"/>
    <s v="2013-02-06"/>
    <n v="294"/>
    <n v="15582000"/>
    <s v="2013-02-06"/>
    <n v="284"/>
    <n v="3"/>
    <n v="15052000"/>
    <s v="2013-02-09"/>
    <n v="220"/>
    <n v="11633500"/>
    <n v="74.8"/>
    <n v="74.7"/>
    <n v="77.5"/>
    <n v="77.3"/>
    <n v="7"/>
    <n v="64"/>
    <m/>
    <m/>
    <m/>
    <m/>
  </r>
  <r>
    <x v="27"/>
    <s v="SMBBAD3121WH"/>
    <s v="SMBBA121WH"/>
    <x v="0"/>
    <s v="SMBBAD3121"/>
    <s v="13FW_PLAYBOY_MTM-04-LEO"/>
    <s v="WH"/>
    <m/>
    <n v="10501"/>
    <n v="49000"/>
    <n v="34300"/>
    <n v="1200"/>
    <s v="2012-07-13"/>
    <n v="1200"/>
    <n v="58800000"/>
    <s v="2012-07-17"/>
    <n v="898"/>
    <n v="2"/>
    <n v="44002000"/>
    <s v="2012-07-25"/>
    <n v="884"/>
    <n v="42037100"/>
    <n v="73.7"/>
    <n v="71.5"/>
    <n v="98.4"/>
    <n v="95.5"/>
    <n v="300"/>
    <n v="14"/>
    <m/>
    <m/>
    <m/>
    <m/>
  </r>
  <r>
    <x v="27"/>
    <s v="SMBBAD3136PK"/>
    <s v="SMBBA136PK"/>
    <x v="0"/>
    <s v="SMBBAD3136"/>
    <s v="13FW_PLAYBOY_MTM-02-BK"/>
    <s v="PK"/>
    <m/>
    <n v="13500"/>
    <n v="59000"/>
    <n v="41300"/>
    <n v="600"/>
    <s v="2012-12-21"/>
    <n v="584"/>
    <n v="34456000"/>
    <s v="2012-12-21"/>
    <n v="216"/>
    <n v="2"/>
    <n v="12744000"/>
    <s v="2012-12-22"/>
    <n v="208"/>
    <n v="11994700"/>
    <n v="35.6"/>
    <n v="34.799999999999997"/>
    <n v="96.3"/>
    <n v="94.1"/>
    <n v="366"/>
    <n v="8"/>
    <m/>
    <m/>
    <m/>
    <m/>
  </r>
  <r>
    <x v="27"/>
    <s v="SMBBAD3137YE"/>
    <s v="SMBBA137YE"/>
    <x v="0"/>
    <s v="SMBBAD3137"/>
    <s v="13FW_PLAYBOY_MTM-03-RE"/>
    <s v="YE"/>
    <m/>
    <n v="13500"/>
    <n v="59000"/>
    <n v="41300"/>
    <n v="600"/>
    <s v="2012-12-13"/>
    <n v="606"/>
    <n v="35754000"/>
    <s v="2012-12-14"/>
    <n v="261"/>
    <n v="1"/>
    <n v="15399000"/>
    <s v="2012-12-15"/>
    <n v="249"/>
    <n v="14366500"/>
    <n v="41.1"/>
    <n v="40.200000000000003"/>
    <n v="95.4"/>
    <n v="93.3"/>
    <n v="344"/>
    <n v="12"/>
    <m/>
    <m/>
    <m/>
    <m/>
  </r>
  <r>
    <x v="27"/>
    <s v="SMBBAE0222BL"/>
    <s v="SMBBA222BL"/>
    <x v="1"/>
    <s v="SMBBAE0222"/>
    <s v="13FW_PLAYBOY_MTM-02-BK_KIDS"/>
    <s v="BL"/>
    <m/>
    <n v="7992"/>
    <n v="49000"/>
    <n v="49000"/>
    <n v="1100"/>
    <s v="2013-04-04"/>
    <n v="1050"/>
    <n v="51450000"/>
    <s v="2013-04-04"/>
    <n v="1041"/>
    <n v="-1"/>
    <n v="51009000"/>
    <s v="2013-04-05"/>
    <n v="822"/>
    <n v="40091800"/>
    <n v="78.3"/>
    <n v="77.900000000000006"/>
    <n v="79"/>
    <n v="78.599999999999994"/>
    <n v="10"/>
    <n v="219"/>
    <n v="1"/>
    <n v="1"/>
    <n v="49000"/>
    <n v="0.1"/>
  </r>
  <r>
    <x v="27"/>
    <s v="SMBBAE3222BL"/>
    <s v="SMBBA222BL"/>
    <x v="2"/>
    <s v="SMBBAE3222"/>
    <s v="13SS PB 09_FLAT_GR"/>
    <s v="BL"/>
    <m/>
    <n v="6800"/>
    <n v="49000"/>
    <n v="49000"/>
    <n v="700"/>
    <s v="2013-10-28"/>
    <n v="699"/>
    <n v="34251000"/>
    <s v="2013-10-29"/>
    <n v="343"/>
    <n v="-3"/>
    <n v="16807000"/>
    <s v="2013-10-30"/>
    <n v="45"/>
    <n v="2189320"/>
    <n v="6.4"/>
    <n v="6.4"/>
    <n v="13.1"/>
    <n v="13"/>
    <n v="359"/>
    <n v="298"/>
    <n v="9"/>
    <n v="9"/>
    <n v="436296"/>
    <n v="1.3"/>
  </r>
  <r>
    <x v="27"/>
    <s v="SMBBAE0222GY"/>
    <s v="SMBBA222GY"/>
    <x v="1"/>
    <s v="SMBBAE0222"/>
    <s v="13FW_PLAYBOY_MTM-03-RE_KIDS"/>
    <s v="GY"/>
    <m/>
    <n v="7992"/>
    <n v="49000"/>
    <n v="49000"/>
    <n v="1100"/>
    <s v="2013-04-04"/>
    <n v="1051"/>
    <n v="51499000"/>
    <s v="2013-04-04"/>
    <n v="1045"/>
    <n v="1"/>
    <n v="51205000"/>
    <s v="2013-04-06"/>
    <n v="924"/>
    <n v="45163300"/>
    <n v="87.9"/>
    <n v="87.7"/>
    <n v="88.4"/>
    <n v="88.2"/>
    <n v="5"/>
    <n v="121"/>
    <n v="1"/>
    <n v="1"/>
    <n v="49000"/>
    <n v="0.1"/>
  </r>
  <r>
    <x v="27"/>
    <s v="SMBBAE3222GY"/>
    <s v="SMBBA222GY"/>
    <x v="2"/>
    <s v="SMBBAE3222"/>
    <s v="13SS PB 02_FLAT_BL"/>
    <s v="GY"/>
    <m/>
    <n v="6800"/>
    <n v="49000"/>
    <n v="49000"/>
    <n v="710"/>
    <s v="2013-09-06"/>
    <n v="697"/>
    <n v="34153000"/>
    <s v="2013-09-07"/>
    <n v="698"/>
    <n v="-3"/>
    <n v="34202000"/>
    <s v="2013-09-08"/>
    <n v="255"/>
    <n v="12430320"/>
    <n v="36.6"/>
    <n v="36.4"/>
    <n v="36.5"/>
    <n v="36.299999999999997"/>
    <n v="2"/>
    <n v="443"/>
    <n v="8"/>
    <n v="8"/>
    <n v="387296"/>
    <n v="1.1000000000000001"/>
  </r>
  <r>
    <x v="27"/>
    <s v="SMBBAE0222NY"/>
    <s v="SMBBA222NY"/>
    <x v="1"/>
    <s v="SMBBAE0222"/>
    <s v="14SS PLAYBOY MTM_01_WH"/>
    <s v="NY"/>
    <m/>
    <n v="7992"/>
    <n v="49000"/>
    <n v="49000"/>
    <n v="1100"/>
    <s v="2013-04-04"/>
    <n v="1057"/>
    <n v="51793000"/>
    <s v="2013-04-04"/>
    <n v="1048"/>
    <n v="-1"/>
    <n v="51352000"/>
    <s v="2013-04-05"/>
    <n v="881"/>
    <n v="43071000"/>
    <n v="83.3"/>
    <n v="83.2"/>
    <n v="84.1"/>
    <n v="83.9"/>
    <n v="10"/>
    <n v="167"/>
    <n v="3"/>
    <n v="3"/>
    <n v="147000"/>
    <n v="0.3"/>
  </r>
  <r>
    <x v="27"/>
    <s v="SMBBAE3222NY"/>
    <s v="SMBBA222NY"/>
    <x v="2"/>
    <s v="SMBBAE3222"/>
    <s v="13SS PB 07_FLAT_BK"/>
    <s v="NY"/>
    <m/>
    <n v="6800"/>
    <n v="49000"/>
    <n v="49000"/>
    <n v="800"/>
    <s v="2013-09-27"/>
    <n v="800"/>
    <n v="39200000"/>
    <s v="2013-09-27"/>
    <n v="515"/>
    <n v="6"/>
    <n v="25235000"/>
    <s v="2013-09-28"/>
    <n v="228"/>
    <n v="11159456"/>
    <n v="28.5"/>
    <n v="28.5"/>
    <n v="44.3"/>
    <n v="44.2"/>
    <n v="279"/>
    <n v="287"/>
    <n v="7"/>
    <n v="7"/>
    <n v="339864"/>
    <n v="0.9"/>
  </r>
  <r>
    <x v="27"/>
    <s v="SMBBAE0223BL"/>
    <s v="SMBBA223BL"/>
    <x v="1"/>
    <s v="SMBBAE0223"/>
    <s v="14SS PLAYBOY MTM_02_BK"/>
    <s v="BL"/>
    <m/>
    <n v="6892"/>
    <n v="45000"/>
    <n v="45000"/>
    <n v="600"/>
    <s v="2013-04-04"/>
    <n v="598"/>
    <n v="26910000"/>
    <s v="2013-04-04"/>
    <n v="586"/>
    <n v="-3"/>
    <n v="26370000"/>
    <s v="2013-04-06"/>
    <n v="382"/>
    <n v="17167500"/>
    <n v="63.9"/>
    <n v="63.8"/>
    <n v="65.2"/>
    <n v="65.099999999999994"/>
    <n v="15"/>
    <n v="204"/>
    <m/>
    <m/>
    <m/>
    <m/>
  </r>
  <r>
    <x v="27"/>
    <s v="SMBBAE0223GY"/>
    <s v="SMBBA223GY"/>
    <x v="1"/>
    <s v="SMBBAE0223"/>
    <s v="14SS PLAYBOY MTM_03_BK"/>
    <s v="GY"/>
    <m/>
    <n v="6892"/>
    <n v="45000"/>
    <n v="45000"/>
    <n v="600"/>
    <s v="2013-04-04"/>
    <n v="594"/>
    <n v="26730000"/>
    <s v="2013-04-04"/>
    <n v="593"/>
    <n v="-3"/>
    <n v="26685000"/>
    <s v="2013-04-05"/>
    <n v="516"/>
    <n v="23175000"/>
    <n v="86.9"/>
    <n v="86.7"/>
    <n v="87"/>
    <n v="86.8"/>
    <n v="4"/>
    <n v="77"/>
    <m/>
    <m/>
    <m/>
    <m/>
  </r>
  <r>
    <x v="27"/>
    <s v="SMBBAE3223GY"/>
    <s v="SMBBA223GY"/>
    <x v="2"/>
    <s v="SMBBAE3223"/>
    <s v="13SS PB 08_FLAT_LE"/>
    <s v="GY"/>
    <m/>
    <n v="6870"/>
    <n v="45000"/>
    <n v="45000"/>
    <n v="1000"/>
    <s v="2013-08-09"/>
    <n v="999"/>
    <n v="44955000"/>
    <s v="2013-08-09"/>
    <n v="690"/>
    <m/>
    <n v="31050000"/>
    <s v="2013-08-10"/>
    <n v="204"/>
    <n v="9150300"/>
    <n v="20.399999999999999"/>
    <n v="20.399999999999999"/>
    <n v="29.6"/>
    <n v="29.5"/>
    <n v="309"/>
    <n v="486"/>
    <n v="8"/>
    <n v="8"/>
    <n v="360000"/>
    <n v="0.8"/>
  </r>
  <r>
    <x v="27"/>
    <s v="SMBBAE0223NY"/>
    <s v="SMBBA223NY"/>
    <x v="1"/>
    <s v="SMBBAE0223"/>
    <s v="14SS PLAYBOY MTM_01_WH_KIDS"/>
    <s v="NY"/>
    <m/>
    <n v="6892"/>
    <n v="45000"/>
    <n v="45000"/>
    <n v="400"/>
    <s v="2013-04-04"/>
    <n v="399"/>
    <n v="17955000"/>
    <s v="2013-04-04"/>
    <n v="390"/>
    <n v="3"/>
    <n v="17550000"/>
    <s v="2013-04-06"/>
    <n v="356"/>
    <n v="15907500"/>
    <n v="89.2"/>
    <n v="88.6"/>
    <n v="91.3"/>
    <n v="90.6"/>
    <n v="6"/>
    <n v="34"/>
    <m/>
    <m/>
    <m/>
    <m/>
  </r>
  <r>
    <x v="27"/>
    <s v="SMBBAE0224MT"/>
    <s v="SMBBA224MT"/>
    <x v="1"/>
    <s v="SMBBAE0224"/>
    <s v="14SS PLAYBOY MTM_02_BK_KIDS"/>
    <s v="MT"/>
    <m/>
    <n v="7096"/>
    <n v="45000"/>
    <n v="45000"/>
    <n v="400"/>
    <s v="2013-04-04"/>
    <n v="395"/>
    <n v="17775000"/>
    <s v="2013-04-04"/>
    <n v="387"/>
    <n v="-1"/>
    <n v="17415000"/>
    <s v="2013-04-05"/>
    <n v="301"/>
    <n v="13477500"/>
    <n v="76.2"/>
    <n v="75.8"/>
    <n v="77.8"/>
    <n v="77.400000000000006"/>
    <n v="9"/>
    <n v="86"/>
    <n v="1"/>
    <n v="1"/>
    <n v="45000"/>
    <n v="0.3"/>
  </r>
  <r>
    <x v="27"/>
    <s v="SMBBAE0224OR"/>
    <s v="SMBBA224OR"/>
    <x v="1"/>
    <s v="SMBBAE0224"/>
    <s v="14SS PLAYBOY TSHIRTS 12 BK"/>
    <s v="OR"/>
    <m/>
    <n v="7096"/>
    <n v="45000"/>
    <n v="45000"/>
    <n v="400"/>
    <s v="2013-04-04"/>
    <n v="396"/>
    <n v="17820000"/>
    <s v="2013-04-04"/>
    <n v="384"/>
    <m/>
    <n v="17280000"/>
    <s v="2013-04-05"/>
    <n v="272"/>
    <n v="12172500"/>
    <n v="68.7"/>
    <n v="68.3"/>
    <n v="70.8"/>
    <n v="70.400000000000006"/>
    <n v="12"/>
    <n v="112"/>
    <n v="1"/>
    <n v="1"/>
    <n v="45000"/>
    <n v="0.3"/>
  </r>
  <r>
    <x v="27"/>
    <s v="SMBBAE0225BL"/>
    <s v="SMBBA225BL"/>
    <x v="1"/>
    <s v="SMBBAE0225"/>
    <s v="14SS PLAYBOY TSHIRTS 12 BK"/>
    <s v="BL"/>
    <m/>
    <n v="6955"/>
    <n v="49000"/>
    <n v="49000"/>
    <n v="400"/>
    <s v="2013-04-04"/>
    <n v="369"/>
    <n v="18081000"/>
    <s v="2013-04-05"/>
    <n v="345"/>
    <m/>
    <n v="16905000"/>
    <s v="2013-04-06"/>
    <n v="93"/>
    <n v="4508000"/>
    <n v="25.2"/>
    <n v="24.9"/>
    <n v="27"/>
    <n v="26.7"/>
    <n v="24"/>
    <n v="252"/>
    <m/>
    <m/>
    <m/>
    <m/>
  </r>
  <r>
    <x v="27"/>
    <s v="SMBBAE0225OR"/>
    <s v="SMBBA225OR"/>
    <x v="1"/>
    <s v="SMBBAE0225"/>
    <s v="14SS PLAYBOY TSHIRTS 12 BK_KIDS"/>
    <s v="OR"/>
    <m/>
    <n v="6955"/>
    <n v="49000"/>
    <n v="49000"/>
    <n v="400"/>
    <s v="2013-04-04"/>
    <n v="277"/>
    <n v="13573000"/>
    <s v="2013-04-05"/>
    <n v="267"/>
    <m/>
    <n v="13083000"/>
    <s v="2013-04-07"/>
    <n v="199"/>
    <n v="3201500"/>
    <n v="71.8"/>
    <n v="23.6"/>
    <n v="74.5"/>
    <n v="24.5"/>
    <n v="10"/>
    <n v="68"/>
    <n v="1"/>
    <n v="1"/>
    <n v="49000"/>
    <n v="0.4"/>
  </r>
  <r>
    <x v="27"/>
    <s v="SMBBAE0226GY"/>
    <s v="SMBBA226GY"/>
    <x v="1"/>
    <s v="SMBBAE0226"/>
    <s v="14SS PLAYBOY TSHIRTS 12 BK_KIDS"/>
    <s v="GY"/>
    <m/>
    <n v="6505"/>
    <n v="49000"/>
    <n v="49000"/>
    <n v="600"/>
    <s v="2013-04-24"/>
    <n v="597"/>
    <n v="29253000"/>
    <s v="2013-04-24"/>
    <n v="590"/>
    <n v="-2"/>
    <n v="28910000"/>
    <s v="2013-04-27"/>
    <n v="198"/>
    <n v="9652970"/>
    <n v="33.200000000000003"/>
    <n v="33"/>
    <n v="33.6"/>
    <n v="33.4"/>
    <n v="9"/>
    <n v="392"/>
    <n v="2"/>
    <n v="2"/>
    <n v="98000"/>
    <n v="0.3"/>
  </r>
  <r>
    <x v="27"/>
    <s v="SMBBAE0226PK"/>
    <s v="SMBBA226PK"/>
    <x v="1"/>
    <s v="SMBBAE0226"/>
    <s v="12SS 01_FLAT"/>
    <s v="PK"/>
    <m/>
    <n v="6505"/>
    <n v="49000"/>
    <n v="49000"/>
    <n v="600"/>
    <s v="2013-04-03"/>
    <n v="577"/>
    <n v="28273000"/>
    <s v="2013-04-03"/>
    <n v="579"/>
    <n v="-4"/>
    <n v="28371000"/>
    <s v="2013-04-04"/>
    <n v="497"/>
    <n v="24304000"/>
    <n v="86.1"/>
    <n v="86"/>
    <n v="85.8"/>
    <n v="85.7"/>
    <n v="2"/>
    <n v="82"/>
    <n v="1"/>
    <n v="1"/>
    <n v="49000"/>
    <n v="0.2"/>
  </r>
  <r>
    <x v="27"/>
    <s v="SMBBAE3226PK"/>
    <s v="SMBBA226PK"/>
    <x v="2"/>
    <s v="SMBBAE3226"/>
    <s v="13SS PB 01_FLAT_OR"/>
    <s v="PK"/>
    <m/>
    <n v="7536"/>
    <n v="49000"/>
    <n v="49000"/>
    <n v="700"/>
    <s v="2013-08-09"/>
    <n v="699"/>
    <n v="34251000"/>
    <s v="2013-08-09"/>
    <n v="696"/>
    <n v="3"/>
    <n v="34104000"/>
    <s v="2013-08-10"/>
    <n v="436"/>
    <n v="21364000"/>
    <n v="62.4"/>
    <n v="62.4"/>
    <n v="62.6"/>
    <n v="62.6"/>
    <m/>
    <n v="260"/>
    <n v="5"/>
    <n v="5"/>
    <n v="245000"/>
    <n v="0.7"/>
  </r>
  <r>
    <x v="27"/>
    <s v="SMBBAE0227GY"/>
    <s v="SMBBA227GY"/>
    <x v="1"/>
    <s v="SMBBAE0227"/>
    <s v="12SS 02_FLAT"/>
    <s v="GY"/>
    <m/>
    <n v="6505"/>
    <n v="45000"/>
    <n v="45000"/>
    <n v="600"/>
    <s v="2013-03-25"/>
    <n v="600"/>
    <n v="27000000"/>
    <s v="2013-03-27"/>
    <n v="587"/>
    <m/>
    <n v="26415000"/>
    <s v="2013-03-28"/>
    <n v="276"/>
    <n v="12415500"/>
    <n v="46"/>
    <n v="46"/>
    <n v="47"/>
    <n v="47"/>
    <n v="13"/>
    <n v="311"/>
    <n v="3"/>
    <n v="3"/>
    <n v="135000"/>
    <n v="0.5"/>
  </r>
  <r>
    <x v="27"/>
    <s v="SMBBAE0227PK"/>
    <s v="SMBBA227PK"/>
    <x v="1"/>
    <s v="SMBBAE0227"/>
    <s v="12SS 06_CRVD"/>
    <s v="PK"/>
    <m/>
    <n v="6505"/>
    <n v="45000"/>
    <n v="45000"/>
    <n v="600"/>
    <s v="2013-03-25"/>
    <n v="595"/>
    <n v="26775000"/>
    <s v="2013-03-27"/>
    <n v="593"/>
    <n v="-3"/>
    <n v="26685000"/>
    <s v="2013-03-28"/>
    <n v="420"/>
    <n v="18832500"/>
    <n v="70.599999999999994"/>
    <n v="70.3"/>
    <n v="70.8"/>
    <n v="70.599999999999994"/>
    <n v="5"/>
    <n v="173"/>
    <n v="2"/>
    <n v="2"/>
    <n v="90000"/>
    <n v="0.3"/>
  </r>
  <r>
    <x v="27"/>
    <s v="SMBBAE0228NY"/>
    <s v="SMBBA228NY"/>
    <x v="1"/>
    <s v="SMBBAE0228"/>
    <s v="12FW PB 01_FLAT_IV"/>
    <s v="NY"/>
    <m/>
    <n v="6440"/>
    <n v="49000"/>
    <n v="49000"/>
    <n v="600"/>
    <s v="2013-04-03"/>
    <n v="593"/>
    <n v="29057000"/>
    <s v="2013-04-03"/>
    <n v="586"/>
    <m/>
    <n v="28714000"/>
    <s v="2013-04-04"/>
    <n v="547"/>
    <n v="26616800"/>
    <n v="92.2"/>
    <n v="91.6"/>
    <n v="93.3"/>
    <n v="92.7"/>
    <n v="7"/>
    <n v="39"/>
    <n v="1"/>
    <n v="1"/>
    <n v="49000"/>
    <n v="0.2"/>
  </r>
  <r>
    <x v="27"/>
    <s v="SMBBAE0229NY"/>
    <s v="SMBBA229NY"/>
    <x v="1"/>
    <s v="SMBBAE0229"/>
    <s v="12FW PB 08_CURVED_BL"/>
    <s v="NY"/>
    <m/>
    <n v="6003"/>
    <n v="49000"/>
    <n v="49000"/>
    <n v="1300"/>
    <s v="2013-04-09"/>
    <n v="1299"/>
    <n v="63651000"/>
    <s v="2013-04-10"/>
    <n v="1291"/>
    <m/>
    <n v="63259000"/>
    <s v="2013-04-11"/>
    <n v="1269"/>
    <n v="61911500"/>
    <n v="97.7"/>
    <n v="97.3"/>
    <n v="98.3"/>
    <n v="97.9"/>
    <n v="8"/>
    <n v="22"/>
    <n v="1"/>
    <n v="1"/>
    <n v="49000"/>
    <n v="0.1"/>
  </r>
  <r>
    <x v="27"/>
    <s v="SMBBAE3229NY"/>
    <s v="SMBBA229NY"/>
    <x v="2"/>
    <s v="SMBBAE3229"/>
    <s v="13SS PB 09_FLAT_GR"/>
    <s v="NY"/>
    <m/>
    <n v="6523"/>
    <n v="49000"/>
    <n v="49000"/>
    <n v="1000"/>
    <s v="2013-10-08"/>
    <n v="999"/>
    <n v="48951000"/>
    <s v="2013-10-08"/>
    <n v="999"/>
    <m/>
    <n v="48951000"/>
    <s v="2013-10-09"/>
    <n v="598"/>
    <n v="29253980"/>
    <n v="59.9"/>
    <n v="59.8"/>
    <n v="59.9"/>
    <n v="59.8"/>
    <m/>
    <n v="401"/>
    <n v="21"/>
    <n v="21"/>
    <n v="1029000"/>
    <n v="2.1"/>
  </r>
  <r>
    <x v="27"/>
    <s v="SMBBAE0230BL"/>
    <s v="SMBBA230BL"/>
    <x v="1"/>
    <s v="SMBBAE0230"/>
    <s v="12FW PB 09_CURVED_GY"/>
    <s v="BL"/>
    <m/>
    <n v="7346"/>
    <n v="49000"/>
    <n v="49000"/>
    <n v="400"/>
    <s v="2013-04-09"/>
    <n v="386"/>
    <n v="18914000"/>
    <s v="2013-04-10"/>
    <n v="368"/>
    <n v="-1"/>
    <n v="18032000"/>
    <s v="2013-04-13"/>
    <n v="178"/>
    <n v="8722000"/>
    <n v="46.1"/>
    <n v="46.1"/>
    <n v="48.4"/>
    <n v="48.4"/>
    <n v="19"/>
    <n v="190"/>
    <m/>
    <m/>
    <m/>
    <m/>
  </r>
  <r>
    <x v="27"/>
    <s v="SMBBAE0230PK"/>
    <s v="SMBBA230PK"/>
    <x v="1"/>
    <s v="SMBBAE0230"/>
    <s v="12FW PB 10_CURVED_BR"/>
    <s v="PK"/>
    <m/>
    <n v="7346"/>
    <n v="49000"/>
    <n v="49000"/>
    <n v="900"/>
    <s v="2013-04-03"/>
    <n v="891"/>
    <n v="43659000"/>
    <s v="2013-04-03"/>
    <n v="889"/>
    <n v="1"/>
    <n v="43561000"/>
    <s v="2013-04-04"/>
    <n v="873"/>
    <n v="42595700"/>
    <n v="98"/>
    <n v="97.6"/>
    <n v="98.2"/>
    <n v="97.8"/>
    <n v="1"/>
    <n v="16"/>
    <n v="9"/>
    <n v="9"/>
    <n v="441000"/>
    <n v="1"/>
  </r>
  <r>
    <x v="27"/>
    <s v="SMBBAE0231BL"/>
    <s v="SMBBA231BL"/>
    <x v="1"/>
    <s v="SMBBAE0231"/>
    <s v="12FW PB 03_FLAT_BK"/>
    <s v="BL"/>
    <m/>
    <n v="6442"/>
    <n v="45000"/>
    <n v="45000"/>
    <n v="400"/>
    <s v="2013-03-25"/>
    <n v="394"/>
    <n v="17730000"/>
    <s v="2013-03-27"/>
    <n v="389"/>
    <n v="-3"/>
    <n v="17505000"/>
    <s v="2013-03-29"/>
    <n v="203"/>
    <n v="9112500"/>
    <n v="51.5"/>
    <n v="51.4"/>
    <n v="52.2"/>
    <n v="52.1"/>
    <n v="8"/>
    <n v="186"/>
    <m/>
    <m/>
    <m/>
    <m/>
  </r>
  <r>
    <x v="27"/>
    <s v="SMBBAE0232BK"/>
    <s v="SMBBA232BK"/>
    <x v="1"/>
    <s v="SMBBAE0232"/>
    <s v="12FW PB 02_FLAT_NV"/>
    <s v="BK"/>
    <m/>
    <n v="6970"/>
    <n v="49000"/>
    <n v="49000"/>
    <n v="400"/>
    <s v="2013-04-04"/>
    <n v="400"/>
    <n v="19600000"/>
    <s v="2013-04-05"/>
    <n v="399"/>
    <n v="-1"/>
    <n v="19551000"/>
    <s v="2013-04-06"/>
    <n v="263"/>
    <n v="12838000"/>
    <n v="65.8"/>
    <n v="65.5"/>
    <n v="65.900000000000006"/>
    <n v="65.7"/>
    <n v="2"/>
    <n v="136"/>
    <n v="1"/>
    <n v="1"/>
    <n v="49000"/>
    <n v="0.3"/>
  </r>
  <r>
    <x v="27"/>
    <s v="SMBBAE0233BK"/>
    <s v="SMBBA233BK"/>
    <x v="1"/>
    <s v="SMBBAE0233"/>
    <s v="12SS PB 03_FLAT_FL_UK"/>
    <s v="BK"/>
    <m/>
    <n v="6970"/>
    <n v="45000"/>
    <n v="45000"/>
    <n v="400"/>
    <s v="2013-04-04"/>
    <n v="399"/>
    <n v="17955000"/>
    <s v="2013-04-05"/>
    <n v="397"/>
    <m/>
    <n v="17865000"/>
    <s v="2013-04-06"/>
    <n v="285"/>
    <n v="12802500"/>
    <n v="71.400000000000006"/>
    <n v="71.3"/>
    <n v="71.8"/>
    <n v="71.7"/>
    <n v="2"/>
    <n v="112"/>
    <n v="1"/>
    <n v="1"/>
    <n v="45000"/>
    <n v="0.3"/>
  </r>
  <r>
    <x v="27"/>
    <s v="SMBBAE0234BK"/>
    <s v="SMBBA234BK"/>
    <x v="1"/>
    <s v="SMBBAE0234"/>
    <s v="12SS PB 04_FLAT_FL_SR"/>
    <s v="BK"/>
    <m/>
    <n v="7850"/>
    <n v="49000"/>
    <n v="49000"/>
    <n v="400"/>
    <s v="2013-04-04"/>
    <n v="399"/>
    <n v="19551000"/>
    <s v="2013-04-05"/>
    <n v="399"/>
    <m/>
    <n v="19551000"/>
    <s v="2013-04-06"/>
    <n v="392"/>
    <n v="18693500"/>
    <n v="98.2"/>
    <n v="95.6"/>
    <n v="98.2"/>
    <n v="95.6"/>
    <m/>
    <n v="7"/>
    <n v="8"/>
    <n v="8"/>
    <n v="392000"/>
    <n v="2"/>
  </r>
  <r>
    <x v="27"/>
    <s v="SMBBAE0235BK"/>
    <s v="SMBBA235BK"/>
    <x v="1"/>
    <s v="SMBBAE0235"/>
    <s v="12SS PB 05_FLAT_FL"/>
    <s v="BK"/>
    <m/>
    <n v="6091"/>
    <n v="49000"/>
    <n v="49000"/>
    <n v="400"/>
    <s v="2013-04-04"/>
    <n v="398"/>
    <n v="19502000"/>
    <s v="2013-04-05"/>
    <n v="398"/>
    <m/>
    <n v="19502000"/>
    <s v="2013-04-06"/>
    <n v="396"/>
    <n v="19291300"/>
    <n v="99.5"/>
    <n v="98.9"/>
    <n v="99.5"/>
    <n v="98.9"/>
    <m/>
    <n v="2"/>
    <m/>
    <m/>
    <m/>
    <m/>
  </r>
  <r>
    <x v="27"/>
    <s v="SMBBAE3235BK"/>
    <s v="SMBBA235BK"/>
    <x v="2"/>
    <s v="SMBBAE3235"/>
    <s v="12SS PB 03_FLAT_FL_UK"/>
    <s v="BK"/>
    <m/>
    <n v="7109"/>
    <n v="49000"/>
    <n v="49000"/>
    <n v="1500"/>
    <s v="2013-08-09"/>
    <n v="1500"/>
    <n v="73500000"/>
    <s v="2013-08-09"/>
    <n v="1445"/>
    <n v="-2"/>
    <n v="70805000"/>
    <s v="2013-08-10"/>
    <n v="1049"/>
    <n v="51330048"/>
    <n v="69.900000000000006"/>
    <n v="69.8"/>
    <n v="72.599999999999994"/>
    <n v="72.5"/>
    <n v="57"/>
    <n v="396"/>
    <n v="29"/>
    <n v="29"/>
    <n v="1416296"/>
    <n v="1.9"/>
  </r>
  <r>
    <x v="27"/>
    <s v="SMBBAE0236KH"/>
    <s v="SMBBA236KH"/>
    <x v="1"/>
    <s v="SMBBAE0236"/>
    <s v="13SS PB 02_FLAT_BL"/>
    <s v="KH"/>
    <m/>
    <n v="7096"/>
    <n v="49000"/>
    <n v="49000"/>
    <n v="400"/>
    <s v="2013-04-04"/>
    <n v="400"/>
    <n v="19600000"/>
    <s v="2013-04-05"/>
    <n v="392"/>
    <n v="-1"/>
    <n v="19208000"/>
    <s v="2013-04-09"/>
    <n v="153"/>
    <n v="7384300"/>
    <n v="38.299999999999997"/>
    <n v="37.700000000000003"/>
    <n v="39"/>
    <n v="38.4"/>
    <n v="9"/>
    <n v="239"/>
    <m/>
    <m/>
    <m/>
    <m/>
  </r>
  <r>
    <x v="27"/>
    <s v="SMBBAE0237YE"/>
    <s v="SMBBA237YE"/>
    <x v="1"/>
    <s v="SMBBAE0237"/>
    <s v="13SS PB 06_FLAT_PK"/>
    <s v="YE"/>
    <m/>
    <n v="5966"/>
    <n v="49000"/>
    <n v="49000"/>
    <n v="300"/>
    <s v="2013-04-04"/>
    <n v="294"/>
    <n v="14406000"/>
    <s v="2013-04-05"/>
    <n v="288"/>
    <m/>
    <n v="14112000"/>
    <s v="2013-04-06"/>
    <n v="218"/>
    <n v="10608500"/>
    <n v="74.099999999999994"/>
    <n v="73.599999999999994"/>
    <n v="75.7"/>
    <n v="75.2"/>
    <n v="6"/>
    <n v="70"/>
    <m/>
    <m/>
    <m/>
    <m/>
  </r>
  <r>
    <x v="27"/>
    <s v="SMBBAE0238GR"/>
    <s v="SMBBA238GR"/>
    <x v="1"/>
    <s v="SMBBAE0238"/>
    <s v="13SS PB 07_FLAT_BK"/>
    <s v="GR"/>
    <m/>
    <n v="6133"/>
    <n v="49000"/>
    <n v="49000"/>
    <n v="400"/>
    <s v="2013-04-04"/>
    <n v="399"/>
    <n v="19551000"/>
    <s v="2013-04-05"/>
    <n v="388"/>
    <m/>
    <n v="19012000"/>
    <s v="2013-04-06"/>
    <n v="328"/>
    <n v="16023000"/>
    <n v="82.2"/>
    <n v="82"/>
    <n v="84.5"/>
    <n v="84.3"/>
    <n v="11"/>
    <n v="60"/>
    <m/>
    <m/>
    <m/>
    <m/>
  </r>
  <r>
    <x v="27"/>
    <s v="SMBBAE0239BL"/>
    <s v="SMBBA239BL"/>
    <x v="1"/>
    <s v="SMBBAE0239"/>
    <s v="13SS PB 08_FLAT_LE"/>
    <s v="BL"/>
    <m/>
    <n v="6260"/>
    <n v="49000"/>
    <n v="49000"/>
    <n v="400"/>
    <s v="2013-04-04"/>
    <n v="399"/>
    <n v="19551000"/>
    <s v="2013-04-05"/>
    <n v="394"/>
    <m/>
    <n v="19306000"/>
    <s v="2013-04-06"/>
    <n v="358"/>
    <n v="17027500"/>
    <n v="89.7"/>
    <n v="87.1"/>
    <n v="90.9"/>
    <n v="88.2"/>
    <n v="5"/>
    <n v="36"/>
    <m/>
    <m/>
    <m/>
    <m/>
  </r>
  <r>
    <x v="27"/>
    <s v="SMBBAE3324RE"/>
    <s v="SMBBA324RE"/>
    <x v="2"/>
    <s v="SMBBAE3324"/>
    <s v="12SS PB 04_FLAT_FL_SR"/>
    <s v="RE"/>
    <m/>
    <n v="7219"/>
    <n v="39000"/>
    <n v="39000"/>
    <n v="500"/>
    <s v="2013-09-27"/>
    <n v="500"/>
    <n v="19500000"/>
    <s v="2013-09-27"/>
    <n v="424"/>
    <n v="1"/>
    <n v="16536000"/>
    <s v="2013-09-29"/>
    <n v="92"/>
    <n v="3568500"/>
    <n v="18.399999999999999"/>
    <n v="18.3"/>
    <n v="21.7"/>
    <n v="21.6"/>
    <n v="75"/>
    <n v="332"/>
    <n v="5"/>
    <n v="5"/>
    <n v="195000"/>
    <n v="1"/>
  </r>
  <r>
    <x v="27"/>
    <s v="SMBBAE3325GR"/>
    <s v="SMBBA325GR"/>
    <x v="2"/>
    <s v="SMBBAE3325"/>
    <s v="13SS PB 07_FLAT_BK"/>
    <s v="GR"/>
    <m/>
    <n v="7897"/>
    <n v="39000"/>
    <n v="39000"/>
    <n v="500"/>
    <s v="2013-10-11"/>
    <n v="499"/>
    <n v="19461000"/>
    <s v="2013-10-15"/>
    <n v="415"/>
    <n v="-1"/>
    <n v="16185000"/>
    <s v="2013-10-17"/>
    <n v="78"/>
    <n v="3042000"/>
    <n v="15.6"/>
    <n v="15.6"/>
    <n v="18.8"/>
    <n v="18.8"/>
    <n v="85"/>
    <n v="337"/>
    <n v="6"/>
    <n v="6"/>
    <n v="234000"/>
    <n v="1.2"/>
  </r>
  <r>
    <x v="27"/>
    <s v="SMBBAE3326GY"/>
    <s v="SMBBA326GY"/>
    <x v="2"/>
    <s v="SMBBAE3326"/>
    <s v="13SS PB 08_FLAT_LE"/>
    <s v="GY"/>
    <m/>
    <n v="8085"/>
    <n v="39000"/>
    <n v="39000"/>
    <n v="700"/>
    <s v="2013-09-24"/>
    <n v="700"/>
    <n v="27300000"/>
    <s v="2013-09-24"/>
    <n v="700"/>
    <m/>
    <n v="27300000"/>
    <s v="2013-09-25"/>
    <n v="585"/>
    <n v="22693000"/>
    <n v="83.6"/>
    <n v="83.1"/>
    <n v="83.6"/>
    <n v="83.1"/>
    <m/>
    <n v="115"/>
    <n v="20"/>
    <n v="20"/>
    <n v="780000"/>
    <n v="2.9"/>
  </r>
  <r>
    <x v="27"/>
    <s v="SMBBAE3327GY"/>
    <s v="SMBBA327GY"/>
    <x v="2"/>
    <s v="SMBBAE3327"/>
    <s v="13SS PB 09_FLAT_GR"/>
    <s v="GY"/>
    <m/>
    <n v="7963"/>
    <n v="39000"/>
    <n v="39000"/>
    <n v="700"/>
    <s v="2013-09-24"/>
    <n v="699"/>
    <n v="27261000"/>
    <s v="2013-09-24"/>
    <n v="698"/>
    <n v="1"/>
    <n v="27222000"/>
    <s v="2013-09-25"/>
    <n v="440"/>
    <n v="17086500"/>
    <n v="62.9"/>
    <n v="62.7"/>
    <n v="63"/>
    <n v="62.8"/>
    <m/>
    <n v="258"/>
    <n v="10"/>
    <n v="10"/>
    <n v="390000"/>
    <n v="1.4"/>
  </r>
  <r>
    <x v="27"/>
    <s v="SMBBAE3359BK"/>
    <s v="SMBBA359BK"/>
    <x v="2"/>
    <s v="SMBBAE3359"/>
    <s v="13FW PB 06_FLAT_BL"/>
    <s v="BK"/>
    <m/>
    <n v="13500"/>
    <n v="65000"/>
    <n v="65000"/>
    <n v="2289"/>
    <s v="2013-08-29"/>
    <n v="974"/>
    <n v="63310000"/>
    <s v="2013-08-30"/>
    <n v="703"/>
    <n v="-1"/>
    <n v="45695000"/>
    <s v="2013-08-31"/>
    <n v="288"/>
    <n v="18707520"/>
    <n v="29.6"/>
    <n v="29.5"/>
    <n v="41"/>
    <n v="40.9"/>
    <n v="272"/>
    <n v="415"/>
    <n v="13"/>
    <n v="13"/>
    <n v="842920"/>
    <n v="1.3"/>
  </r>
  <r>
    <x v="27"/>
    <s v="SMBBAE3374RE"/>
    <s v="SMBBA374RE"/>
    <x v="2"/>
    <s v="SMBBAE3374"/>
    <s v="13FW PB 07_FLAT_PK"/>
    <s v="RE"/>
    <m/>
    <n v="8578"/>
    <n v="43000"/>
    <n v="43000"/>
    <n v="500"/>
    <s v="2013-09-24"/>
    <n v="500"/>
    <n v="21500000"/>
    <s v="2013-09-24"/>
    <n v="484"/>
    <m/>
    <n v="20812000"/>
    <s v="2013-09-25"/>
    <n v="140"/>
    <n v="6020000"/>
    <n v="28"/>
    <n v="28"/>
    <n v="28.9"/>
    <n v="28.9"/>
    <n v="16"/>
    <n v="344"/>
    <n v="2"/>
    <n v="2"/>
    <n v="86000"/>
    <n v="0.4"/>
  </r>
  <r>
    <x v="27"/>
    <s v="SMBBAE3375GR"/>
    <s v="SMBBA375GR"/>
    <x v="2"/>
    <s v="SMBBAE3375"/>
    <s v="13FW PB_15_FLAT_BK"/>
    <s v="GR"/>
    <m/>
    <n v="8877"/>
    <n v="43000"/>
    <n v="43000"/>
    <n v="500"/>
    <s v="2013-10-11"/>
    <n v="500"/>
    <n v="21500000"/>
    <s v="2013-10-15"/>
    <n v="443"/>
    <n v="1"/>
    <n v="19049000"/>
    <s v="2013-10-16"/>
    <n v="102"/>
    <n v="4381000"/>
    <n v="20.399999999999999"/>
    <n v="20.399999999999999"/>
    <n v="23"/>
    <n v="23"/>
    <n v="56"/>
    <n v="341"/>
    <n v="10"/>
    <n v="10"/>
    <n v="430000"/>
    <n v="2"/>
  </r>
  <r>
    <x v="27"/>
    <s v="SMBBAD3636PK"/>
    <s v="SMBBA636PK"/>
    <x v="0"/>
    <s v="SMBBAD3636"/>
    <s v="13FW_PLAYBOY_MTM-01-BK_KIDS"/>
    <s v="PK"/>
    <m/>
    <n v="13000"/>
    <n v="55000"/>
    <n v="38500"/>
    <n v="400"/>
    <s v="2012-12-21"/>
    <n v="398"/>
    <n v="21890000"/>
    <s v="2012-12-21"/>
    <n v="326"/>
    <n v="-2"/>
    <n v="17930000"/>
    <s v="2012-12-22"/>
    <n v="320"/>
    <n v="17534000"/>
    <n v="80.400000000000006"/>
    <n v="80.099999999999994"/>
    <n v="98.2"/>
    <n v="97.8"/>
    <n v="74"/>
    <n v="6"/>
    <n v="1"/>
    <n v="1"/>
    <n v="38500"/>
    <n v="0.3"/>
  </r>
  <r>
    <x v="27"/>
    <s v="SMBBAD3637YE"/>
    <s v="SMBBA637YE"/>
    <x v="0"/>
    <s v="SMBBAD3637"/>
    <s v="13FW_PLAYBOY_MTM-04-LEO_KIDS"/>
    <s v="YE"/>
    <m/>
    <n v="13000"/>
    <n v="55000"/>
    <n v="38500"/>
    <n v="400"/>
    <s v="2012-12-13"/>
    <n v="396"/>
    <n v="21780000"/>
    <s v="2012-12-14"/>
    <n v="341"/>
    <m/>
    <n v="18755000"/>
    <s v="2012-12-15"/>
    <n v="331"/>
    <n v="18161000"/>
    <n v="83.6"/>
    <n v="83.4"/>
    <n v="97.1"/>
    <n v="96.8"/>
    <n v="55"/>
    <n v="10"/>
    <n v="1"/>
    <n v="1"/>
    <n v="38500"/>
    <n v="0.3"/>
  </r>
  <r>
    <x v="27"/>
    <s v="SMBBAE0722BL"/>
    <s v="SMBBA722BL"/>
    <x v="1"/>
    <s v="SMBBAE0722"/>
    <s v="13SS PB 04_FLAT_PRIMITIVE"/>
    <s v="BL"/>
    <m/>
    <n v="6703"/>
    <n v="43000"/>
    <n v="43000"/>
    <n v="1300"/>
    <s v="2013-04-09"/>
    <n v="1296"/>
    <n v="55728000"/>
    <s v="2013-04-10"/>
    <n v="1281"/>
    <m/>
    <n v="55083000"/>
    <s v="2013-04-11"/>
    <n v="902"/>
    <n v="38678500"/>
    <n v="69.599999999999994"/>
    <n v="69.400000000000006"/>
    <n v="70.400000000000006"/>
    <n v="70.2"/>
    <n v="15"/>
    <n v="379"/>
    <n v="1"/>
    <n v="1"/>
    <n v="43000"/>
    <n v="0.1"/>
  </r>
  <r>
    <x v="27"/>
    <s v="SMBBAE0722GY"/>
    <s v="SMBBA722GY"/>
    <x v="1"/>
    <s v="SMBBAE0722"/>
    <s v="13SS PB 05_FLAT_FL"/>
    <s v="GY"/>
    <m/>
    <n v="6703"/>
    <n v="43000"/>
    <n v="43000"/>
    <n v="1000"/>
    <s v="2013-04-19"/>
    <n v="997"/>
    <n v="42871000"/>
    <s v="2013-04-19"/>
    <n v="999"/>
    <n v="-3"/>
    <n v="42957000"/>
    <s v="2013-04-20"/>
    <n v="917"/>
    <n v="39323500"/>
    <n v="92"/>
    <n v="91.7"/>
    <n v="91.8"/>
    <n v="91.5"/>
    <n v="1"/>
    <n v="82"/>
    <m/>
    <m/>
    <m/>
    <m/>
  </r>
  <r>
    <x v="27"/>
    <s v="SMBBAE3722GY"/>
    <s v="SMBBA722GY"/>
    <x v="2"/>
    <s v="SMBBAE3722"/>
    <s v="13FW PB 16_FLAT_OR"/>
    <s v="GY"/>
    <m/>
    <n v="7327"/>
    <n v="43000"/>
    <n v="43000"/>
    <n v="800"/>
    <s v="2013-10-08"/>
    <n v="800"/>
    <n v="34400000"/>
    <s v="2013-10-08"/>
    <n v="433"/>
    <n v="-2"/>
    <n v="18619000"/>
    <s v="2013-10-09"/>
    <n v="137"/>
    <n v="5839744"/>
    <n v="17.100000000000001"/>
    <n v="17"/>
    <n v="31.6"/>
    <n v="31.4"/>
    <n v="369"/>
    <n v="296"/>
    <n v="12"/>
    <n v="12"/>
    <n v="514624"/>
    <n v="1.5"/>
  </r>
  <r>
    <x v="27"/>
    <s v="SMBBAE0722NY"/>
    <s v="SMBBA722NY"/>
    <x v="1"/>
    <s v="SMBBAE0722"/>
    <s v="13SS PB 01_FLAT_OR"/>
    <s v="NY"/>
    <m/>
    <n v="6703"/>
    <n v="43000"/>
    <n v="43000"/>
    <n v="300"/>
    <s v="2013-04-19"/>
    <n v="203"/>
    <n v="8729000"/>
    <s v="2013-04-19"/>
    <n v="199"/>
    <n v="1"/>
    <n v="8557000"/>
    <s v="2013-04-20"/>
    <n v="197"/>
    <n v="8471000"/>
    <n v="97"/>
    <n v="97"/>
    <n v="99"/>
    <n v="99"/>
    <n v="3"/>
    <n v="2"/>
    <m/>
    <m/>
    <m/>
    <m/>
  </r>
  <r>
    <x v="27"/>
    <s v="SMBBED3127MT"/>
    <s v="SMBBE127MT"/>
    <x v="0"/>
    <s v="SMBBED3127"/>
    <s v="13FW PB 17_FLAT_LEO"/>
    <s v="MT"/>
    <m/>
    <n v="5599"/>
    <n v="43000"/>
    <n v="30100"/>
    <n v="1000"/>
    <s v="2012-11-28"/>
    <n v="1000"/>
    <n v="43000000"/>
    <s v="2012-11-29"/>
    <n v="267"/>
    <n v="5"/>
    <n v="11481000"/>
    <s v="2012-12-01"/>
    <n v="175"/>
    <n v="6428500"/>
    <n v="17.5"/>
    <n v="15"/>
    <n v="65.5"/>
    <n v="56"/>
    <n v="728"/>
    <n v="92"/>
    <n v="4"/>
    <n v="4"/>
    <n v="120400"/>
    <n v="0.4"/>
  </r>
  <r>
    <x v="27"/>
    <s v="SMBBED3127NY"/>
    <s v="SMBBE127NY"/>
    <x v="0"/>
    <s v="SMBBED3127"/>
    <s v="13FW PB 18_FLAT_WH"/>
    <s v="NY"/>
    <m/>
    <n v="5599"/>
    <n v="43000"/>
    <n v="30100"/>
    <n v="1000"/>
    <s v="2012-11-28"/>
    <n v="1000"/>
    <n v="43000000"/>
    <s v="2012-11-29"/>
    <n v="169"/>
    <n v="2"/>
    <n v="7267000"/>
    <s v="2012-12-01"/>
    <n v="81"/>
    <n v="2932600"/>
    <n v="8.1"/>
    <n v="6.8"/>
    <n v="47.9"/>
    <n v="40.4"/>
    <n v="829"/>
    <n v="88"/>
    <n v="1"/>
    <n v="1"/>
    <n v="30100"/>
    <n v="0.1"/>
  </r>
  <r>
    <x v="27"/>
    <s v="SMBBED3128PK"/>
    <s v="SMBBE128PK"/>
    <x v="0"/>
    <s v="SMBBED3128"/>
    <s v="13FW PB 18_FLAT_WH"/>
    <s v="PK"/>
    <m/>
    <n v="6734"/>
    <n v="43000"/>
    <n v="30100"/>
    <n v="1000"/>
    <s v="2012-11-28"/>
    <n v="1000"/>
    <n v="43000000"/>
    <s v="2012-11-29"/>
    <n v="397"/>
    <n v="26"/>
    <n v="17071000"/>
    <s v="2012-11-30"/>
    <n v="279"/>
    <n v="10221100"/>
    <n v="27.9"/>
    <n v="23.8"/>
    <n v="70.3"/>
    <n v="59.9"/>
    <n v="577"/>
    <n v="118"/>
    <n v="6"/>
    <n v="6"/>
    <n v="180600"/>
    <n v="0.6"/>
  </r>
  <r>
    <x v="27"/>
    <s v="SMBBED3129BK"/>
    <s v="SMBBE129BK"/>
    <x v="0"/>
    <s v="SMBBED3129"/>
    <s v="13SS PB 07_FLAT_BK_KIDS"/>
    <s v="BK"/>
    <m/>
    <n v="5195"/>
    <n v="39000"/>
    <n v="27300"/>
    <n v="700"/>
    <s v="2012-11-28"/>
    <n v="700"/>
    <n v="27300000"/>
    <s v="2012-11-29"/>
    <n v="171"/>
    <n v="12"/>
    <n v="6669000"/>
    <s v="2012-11-30"/>
    <n v="98"/>
    <n v="3342300"/>
    <n v="14"/>
    <n v="12.2"/>
    <n v="57.3"/>
    <n v="50.1"/>
    <n v="517"/>
    <n v="73"/>
    <m/>
    <m/>
    <m/>
    <m/>
  </r>
  <r>
    <x v="27"/>
    <s v="SMBBED3130BL"/>
    <s v="SMBBE130BL"/>
    <x v="0"/>
    <s v="SMBBED3130"/>
    <s v="13SS PB 02_FLAT_BL"/>
    <s v="BL"/>
    <m/>
    <n v="5613"/>
    <n v="39000"/>
    <n v="27300"/>
    <n v="700"/>
    <s v="2012-11-28"/>
    <n v="700"/>
    <n v="27300000"/>
    <s v="2012-11-29"/>
    <n v="258"/>
    <n v="12"/>
    <n v="10062000"/>
    <s v="2012-12-01"/>
    <n v="178"/>
    <n v="6095700"/>
    <n v="25.4"/>
    <n v="22.3"/>
    <n v="69"/>
    <n v="60.6"/>
    <n v="430"/>
    <n v="80"/>
    <m/>
    <m/>
    <m/>
    <m/>
  </r>
  <r>
    <x v="27"/>
    <s v="SMBBED3131WH"/>
    <s v="SMBBE131WH"/>
    <x v="0"/>
    <s v="SMBBED3131"/>
    <s v="13SS PB 06_FLAT_PK"/>
    <s v="WH"/>
    <m/>
    <n v="7092"/>
    <n v="43000"/>
    <n v="30100"/>
    <n v="700"/>
    <s v="2012-11-28"/>
    <n v="700"/>
    <n v="30100000"/>
    <s v="2012-11-29"/>
    <n v="167"/>
    <n v="13"/>
    <n v="7181000"/>
    <s v="2012-11-30"/>
    <n v="103"/>
    <n v="3706600"/>
    <n v="14.7"/>
    <n v="12.3"/>
    <n v="61.7"/>
    <n v="51.6"/>
    <n v="520"/>
    <n v="64"/>
    <m/>
    <m/>
    <m/>
    <m/>
  </r>
  <r>
    <x v="27"/>
    <s v="SMBBEE5301NY"/>
    <s v="SMBBE301NY"/>
    <x v="3"/>
    <s v="SMBBEE5301"/>
    <s v="12SS SMB_09_CURVED_S.BL"/>
    <s v="NY"/>
    <m/>
    <n v="3404"/>
    <n v="39000"/>
    <n v="39000"/>
    <n v="700"/>
    <s v="2013-09-14"/>
    <n v="700"/>
    <n v="27300000"/>
    <s v="2013-09-14"/>
    <n v="557"/>
    <m/>
    <n v="21723000"/>
    <s v="2013-09-18"/>
    <n v="113"/>
    <n v="4356768"/>
    <n v="16.100000000000001"/>
    <n v="16"/>
    <n v="20.3"/>
    <n v="20.100000000000001"/>
    <n v="143"/>
    <n v="444"/>
    <n v="2"/>
    <n v="2"/>
    <n v="76752"/>
    <n v="0.3"/>
  </r>
  <r>
    <x v="27"/>
    <s v="SMBBEE5301RE"/>
    <s v="SMBBE301RE"/>
    <x v="3"/>
    <s v="SMBBEE5301"/>
    <s v="12FW SMB CAP_01_FLAT_PK"/>
    <s v="RE"/>
    <m/>
    <n v="3404"/>
    <n v="39000"/>
    <n v="39000"/>
    <n v="700"/>
    <s v="2013-09-14"/>
    <n v="700"/>
    <n v="27300000"/>
    <s v="2013-09-14"/>
    <n v="517"/>
    <m/>
    <n v="20163000"/>
    <s v="2013-09-16"/>
    <n v="80"/>
    <n v="3112512"/>
    <n v="11.4"/>
    <n v="11.4"/>
    <n v="15.5"/>
    <n v="15.4"/>
    <n v="183"/>
    <n v="437"/>
    <n v="1"/>
    <n v="1"/>
    <n v="39000"/>
    <n v="0.1"/>
  </r>
  <r>
    <x v="27"/>
    <s v="SMBBEE5363RE"/>
    <s v="SMBBE363RE"/>
    <x v="3"/>
    <s v="SMBBEE5363"/>
    <s v="12FW SMB CAP_02_FLAT_YL"/>
    <s v="RE"/>
    <m/>
    <n v="5514"/>
    <n v="49000"/>
    <n v="49000"/>
    <n v="500"/>
    <s v="2013-10-29"/>
    <n v="500"/>
    <n v="24500000"/>
    <s v="2013-10-30"/>
    <n v="501"/>
    <n v="-1"/>
    <n v="24549000"/>
    <s v="2013-11-01"/>
    <n v="191"/>
    <n v="9310000"/>
    <n v="38.200000000000003"/>
    <n v="38"/>
    <n v="38.1"/>
    <n v="37.9"/>
    <m/>
    <n v="310"/>
    <n v="7"/>
    <n v="7"/>
    <n v="343000"/>
    <n v="1.4"/>
  </r>
  <r>
    <x v="27"/>
    <s v="SMBBED3628PK"/>
    <s v="SMBBE628PK"/>
    <x v="0"/>
    <s v="SMBBED3628"/>
    <s v="13SS PB 02_FLAT_BL"/>
    <s v="PK"/>
    <m/>
    <n v="6674"/>
    <n v="39000"/>
    <n v="27300"/>
    <n v="500"/>
    <s v="2012-11-28"/>
    <n v="500"/>
    <n v="19500000"/>
    <s v="2012-11-29"/>
    <n v="469"/>
    <n v="7"/>
    <n v="18291000"/>
    <s v="2012-11-30"/>
    <n v="335"/>
    <n v="11930100"/>
    <n v="67"/>
    <n v="61.2"/>
    <n v="71.400000000000006"/>
    <n v="65.2"/>
    <n v="24"/>
    <n v="134"/>
    <n v="7"/>
    <n v="7"/>
    <n v="191100"/>
    <n v="1.4"/>
  </r>
  <r>
    <x v="27"/>
    <s v="SMBBED3630BL"/>
    <s v="SMBBE630BL"/>
    <x v="0"/>
    <s v="SMBBED3630"/>
    <s v="13SS PB 08_FLAT_LE"/>
    <s v="BL"/>
    <m/>
    <n v="5613"/>
    <n v="39000"/>
    <n v="27300"/>
    <n v="500"/>
    <s v="2012-11-28"/>
    <n v="500"/>
    <n v="19500000"/>
    <s v="2012-11-29"/>
    <n v="332"/>
    <n v="6"/>
    <n v="12948000"/>
    <s v="2012-11-30"/>
    <n v="247"/>
    <n v="8186100"/>
    <n v="49.4"/>
    <n v="42"/>
    <n v="74.400000000000006"/>
    <n v="63.2"/>
    <n v="162"/>
    <n v="85"/>
    <n v="5"/>
    <n v="5"/>
    <n v="136500"/>
    <n v="1"/>
  </r>
  <r>
    <x v="27"/>
    <s v="SMBBEE5863RE"/>
    <s v="SMBBE863RE"/>
    <x v="3"/>
    <s v="SMBBEE5863"/>
    <s v="12FW SMB CAP_01_FLAT_PK_KIDS"/>
    <s v="RE"/>
    <m/>
    <n v="5514"/>
    <n v="45000"/>
    <n v="45000"/>
    <n v="700"/>
    <s v="2013-10-29"/>
    <n v="700"/>
    <n v="31500000"/>
    <s v="2013-10-30"/>
    <n v="622"/>
    <n v="1"/>
    <n v="27990000"/>
    <s v="2013-10-31"/>
    <n v="298"/>
    <n v="13320000"/>
    <n v="42.6"/>
    <n v="42.3"/>
    <n v="47.9"/>
    <n v="47.6"/>
    <n v="77"/>
    <n v="324"/>
    <n v="6"/>
    <n v="6"/>
    <n v="270000"/>
    <n v="0.9"/>
  </r>
  <r>
    <x v="27"/>
    <s v="SMBERE5308BW"/>
    <s v="SMBER308BW"/>
    <x v="3"/>
    <s v="SMBERE5308"/>
    <s v="12FW SMB CAP_02_FLAT_YL_KIDS"/>
    <s v="BW"/>
    <m/>
    <n v="6694"/>
    <n v="65000"/>
    <n v="65000"/>
    <n v="500"/>
    <s v="2013-11-05"/>
    <n v="500"/>
    <n v="32500000"/>
    <s v="2013-11-06"/>
    <n v="315"/>
    <m/>
    <n v="20475000"/>
    <s v="2013-11-09"/>
    <n v="65"/>
    <n v="4225000"/>
    <n v="13"/>
    <n v="13"/>
    <n v="20.6"/>
    <n v="20.6"/>
    <n v="185"/>
    <n v="250"/>
    <m/>
    <m/>
    <m/>
    <m/>
  </r>
  <r>
    <x v="27"/>
    <s v="SMBERE5340GY"/>
    <s v="SMBER340GY"/>
    <x v="3"/>
    <s v="SMBERE5340"/>
    <s v="13SS SMB CAP_45_CURVED_BL"/>
    <s v="GY"/>
    <m/>
    <n v="10164"/>
    <n v="49000"/>
    <n v="49000"/>
    <n v="1400"/>
    <s v="2013-12-13"/>
    <n v="690"/>
    <n v="33810000"/>
    <s v="2013-12-18"/>
    <n v="648"/>
    <m/>
    <n v="31752000"/>
    <s v="2013-12-19"/>
    <n v="302"/>
    <n v="14793100"/>
    <n v="43.8"/>
    <n v="43.8"/>
    <n v="46.6"/>
    <n v="46.6"/>
    <n v="42"/>
    <n v="346"/>
    <n v="38"/>
    <n v="38"/>
    <n v="1862000"/>
    <n v="5.5"/>
  </r>
  <r>
    <x v="27"/>
    <s v="SMBERE5388BL"/>
    <s v="SMBER388BL"/>
    <x v="3"/>
    <s v="SMBERE5388"/>
    <s v="13SS SMB CAP_45_CURVED_BL"/>
    <s v="BL"/>
    <m/>
    <n v="11010"/>
    <n v="55000"/>
    <n v="55000"/>
    <n v="500"/>
    <s v="2013-12-10"/>
    <n v="500"/>
    <n v="27500000"/>
    <s v="2013-12-11"/>
    <n v="487"/>
    <m/>
    <n v="26785000"/>
    <s v="2013-12-12"/>
    <n v="218"/>
    <n v="11990000"/>
    <n v="43.6"/>
    <n v="43.6"/>
    <n v="44.8"/>
    <n v="44.8"/>
    <n v="13"/>
    <n v="269"/>
    <n v="30"/>
    <n v="30"/>
    <n v="1650000"/>
    <n v="6"/>
  </r>
  <r>
    <x v="27"/>
    <s v="SMBERE5389OR"/>
    <s v="SMBER389OR"/>
    <x v="3"/>
    <s v="SMBERE5389"/>
    <s v="13SS SMB CAP_45_CURVED_BL"/>
    <s v="OR"/>
    <m/>
    <n v="10891"/>
    <n v="55000"/>
    <n v="55000"/>
    <n v="500"/>
    <s v="2013-12-10"/>
    <n v="485"/>
    <n v="26675000"/>
    <s v="2013-12-11"/>
    <n v="464"/>
    <m/>
    <n v="25520000"/>
    <s v="2013-12-12"/>
    <n v="148"/>
    <n v="8112500"/>
    <n v="30.5"/>
    <n v="30.4"/>
    <n v="31.9"/>
    <n v="31.8"/>
    <n v="21"/>
    <n v="316"/>
    <n v="3"/>
    <n v="3"/>
    <n v="165000"/>
    <n v="0.6"/>
  </r>
  <r>
    <x v="27"/>
    <s v="SMBERE5391BU"/>
    <s v="SMBER391BU"/>
    <x v="3"/>
    <s v="SMBERE5391"/>
    <s v="13SS SMB CAP_45_CURVED_BL"/>
    <s v="BU"/>
    <m/>
    <n v="11070"/>
    <n v="55000"/>
    <n v="55000"/>
    <n v="680"/>
    <s v="2013-12-10"/>
    <n v="680"/>
    <n v="37400000"/>
    <s v="2013-12-11"/>
    <n v="562"/>
    <m/>
    <n v="30910000"/>
    <s v="2013-12-12"/>
    <n v="243"/>
    <n v="13365000"/>
    <n v="35.700000000000003"/>
    <n v="35.700000000000003"/>
    <n v="43.2"/>
    <n v="43.2"/>
    <n v="118"/>
    <n v="319"/>
    <n v="32"/>
    <n v="32"/>
    <n v="1760000"/>
    <n v="4.7"/>
  </r>
  <r>
    <x v="27"/>
    <s v="SMBFID3122BK"/>
    <s v="SMBFI122BK"/>
    <x v="0"/>
    <s v="SMBFID3122"/>
    <s v="13SS SMB CAP_45_CURVED_BL"/>
    <s v="BK"/>
    <m/>
    <n v="7714"/>
    <n v="49000"/>
    <n v="34300"/>
    <n v="1400"/>
    <s v="2012-07-23"/>
    <n v="1200"/>
    <n v="58800000"/>
    <s v="2012-07-24"/>
    <n v="382"/>
    <n v="-1"/>
    <n v="18718000"/>
    <s v="2012-07-25"/>
    <n v="370"/>
    <n v="17836000"/>
    <n v="30.8"/>
    <n v="30.3"/>
    <n v="96.9"/>
    <n v="95.3"/>
    <n v="819"/>
    <n v="12"/>
    <m/>
    <m/>
    <m/>
    <m/>
  </r>
  <r>
    <x v="27"/>
    <s v="SMBFID3123MT"/>
    <s v="SMBFI123MT"/>
    <x v="0"/>
    <s v="SMBFID3123"/>
    <s v="13SS SMB CAP_45_CURVED_BL"/>
    <s v="MT"/>
    <m/>
    <n v="9478"/>
    <n v="49000"/>
    <n v="34300"/>
    <n v="200"/>
    <s v="2012-07-16"/>
    <n v="200"/>
    <n v="9800000"/>
    <s v="2012-07-17"/>
    <n v="123"/>
    <n v="5"/>
    <n v="6027000"/>
    <s v="2012-07-25"/>
    <n v="119"/>
    <n v="5806500"/>
    <n v="59.5"/>
    <n v="59.3"/>
    <n v="96.7"/>
    <n v="96.3"/>
    <n v="72"/>
    <n v="4"/>
    <m/>
    <m/>
    <m/>
    <m/>
  </r>
  <r>
    <x v="27"/>
    <s v="SMBFID3124BL"/>
    <s v="SMBFI124BL"/>
    <x v="0"/>
    <s v="SMBFID3124"/>
    <s v="13SS SMB_20_CURVED_MT"/>
    <s v="BL"/>
    <m/>
    <n v="9878"/>
    <n v="49000"/>
    <n v="34300"/>
    <n v="200"/>
    <s v="2012-07-13"/>
    <n v="199"/>
    <n v="9751000"/>
    <s v="2012-07-17"/>
    <n v="177"/>
    <n v="3"/>
    <n v="8673000"/>
    <s v="2012-07-25"/>
    <n v="176"/>
    <n v="8624000"/>
    <n v="88.4"/>
    <n v="88.4"/>
    <n v="99.4"/>
    <n v="99.4"/>
    <n v="19"/>
    <n v="1"/>
    <m/>
    <m/>
    <m/>
    <m/>
  </r>
  <r>
    <x v="27"/>
    <s v="SMBFID3125PP"/>
    <s v="SMBFI125PP"/>
    <x v="0"/>
    <s v="SMBFID3125"/>
    <s v="13SS SMB_20_CURVED_MT"/>
    <s v="PP"/>
    <m/>
    <n v="9878"/>
    <n v="49000"/>
    <n v="34300"/>
    <n v="200"/>
    <s v="2012-07-20"/>
    <n v="200"/>
    <n v="9800000"/>
    <s v="2012-07-24"/>
    <n v="142"/>
    <n v="2"/>
    <n v="6958000"/>
    <s v="2012-07-29"/>
    <n v="138"/>
    <n v="6713000"/>
    <n v="69"/>
    <n v="68.5"/>
    <n v="97.2"/>
    <n v="96.5"/>
    <n v="56"/>
    <n v="4"/>
    <m/>
    <m/>
    <m/>
    <m/>
  </r>
  <r>
    <x v="27"/>
    <s v="SMBFID3126BU"/>
    <s v="SMBFI126BU"/>
    <x v="0"/>
    <s v="SMBFID3126"/>
    <s v="13SS SMB CAP_26_CURVED_BL"/>
    <s v="BU"/>
    <m/>
    <n v="8271"/>
    <n v="49000"/>
    <n v="34300"/>
    <n v="1628"/>
    <s v="2012-07-20"/>
    <n v="1652"/>
    <n v="80948000"/>
    <s v="2012-07-24"/>
    <n v="481"/>
    <n v="7"/>
    <n v="23569000"/>
    <s v="2012-07-25"/>
    <n v="470"/>
    <n v="22667400"/>
    <n v="28.5"/>
    <n v="28"/>
    <n v="97.7"/>
    <n v="96.2"/>
    <n v="1164"/>
    <n v="11"/>
    <n v="1"/>
    <n v="1"/>
    <n v="34300"/>
    <n v="0.1"/>
  </r>
  <r>
    <x v="27"/>
    <s v="SMBFID3132BK"/>
    <s v="SMBFI132BK"/>
    <x v="0"/>
    <s v="SMBFID3132"/>
    <s v="13SS SMB CAP_26_CURVED_BL"/>
    <s v="BK"/>
    <m/>
    <n v="13500"/>
    <n v="59000"/>
    <n v="41300"/>
    <n v="600"/>
    <s v="2012-11-22"/>
    <n v="593"/>
    <n v="34987000"/>
    <s v="2012-11-23"/>
    <n v="591"/>
    <n v="1"/>
    <n v="34869000"/>
    <s v="2012-11-24"/>
    <n v="591"/>
    <n v="34343900"/>
    <n v="99.7"/>
    <n v="98.2"/>
    <n v="100"/>
    <n v="98.5"/>
    <n v="1"/>
    <m/>
    <m/>
    <m/>
    <m/>
    <m/>
  </r>
  <r>
    <x v="27"/>
    <s v="SMBFID3133MT"/>
    <s v="SMBFI133MT"/>
    <x v="0"/>
    <s v="SMBFID3133"/>
    <s v="13SS SMB CAP_30_CURVED_PK"/>
    <s v="MT"/>
    <m/>
    <n v="13500"/>
    <n v="59000"/>
    <n v="41300"/>
    <n v="600"/>
    <s v="2012-12-07"/>
    <n v="600"/>
    <n v="35400000"/>
    <s v="2012-12-07"/>
    <n v="573"/>
    <m/>
    <n v="33807000"/>
    <s v="2012-12-08"/>
    <n v="572"/>
    <n v="33541500"/>
    <n v="95.3"/>
    <n v="94.8"/>
    <n v="99.8"/>
    <n v="99.2"/>
    <n v="27"/>
    <n v="1"/>
    <m/>
    <m/>
    <m/>
    <m/>
  </r>
  <r>
    <x v="27"/>
    <s v="SMBFID3134RE"/>
    <s v="SMBFI134RE"/>
    <x v="0"/>
    <s v="SMBFID3134"/>
    <s v="13SS SMB CAP_30_CURVED_PK"/>
    <s v="RE"/>
    <m/>
    <n v="13500"/>
    <n v="59000"/>
    <n v="59000"/>
    <n v="600"/>
    <s v="2012-11-22"/>
    <n v="596"/>
    <n v="35164000"/>
    <s v="2012-11-23"/>
    <n v="590"/>
    <n v="2"/>
    <n v="34810000"/>
    <s v="2012-11-24"/>
    <n v="589"/>
    <n v="34261300"/>
    <n v="98.8"/>
    <n v="97.4"/>
    <n v="99.8"/>
    <n v="98.4"/>
    <n v="4"/>
    <n v="1"/>
    <m/>
    <m/>
    <m/>
    <m/>
  </r>
  <r>
    <x v="27"/>
    <s v="SMBFIE0134RE"/>
    <s v="SMBFI134RE"/>
    <x v="1"/>
    <s v="SMBFIE0134"/>
    <s v="13SS SMB CAP_41_CURVED_PK"/>
    <s v="RE"/>
    <m/>
    <n v="8622"/>
    <n v="59000"/>
    <n v="59000"/>
    <n v="3100"/>
    <s v="2013-01-31"/>
    <n v="3084"/>
    <n v="181956000"/>
    <s v="2013-01-31"/>
    <n v="3052"/>
    <n v="-3"/>
    <n v="180068000"/>
    <s v="2013-02-01"/>
    <n v="3046"/>
    <n v="175628250"/>
    <n v="98.8"/>
    <n v="96.5"/>
    <n v="99.8"/>
    <n v="97.5"/>
    <n v="35"/>
    <n v="6"/>
    <n v="1"/>
    <n v="1"/>
    <n v="59000"/>
    <m/>
  </r>
  <r>
    <x v="27"/>
    <s v="SMBFIE3134RE"/>
    <s v="SMBFI134RE"/>
    <x v="2"/>
    <s v="SMBFIE3134"/>
    <s v="12SS SMB_03_FLAT_MT"/>
    <s v="RE"/>
    <m/>
    <n v="9722"/>
    <n v="59000"/>
    <n v="59000"/>
    <n v="5000"/>
    <s v="2013-08-09"/>
    <n v="4991"/>
    <n v="294469000"/>
    <s v="2013-08-09"/>
    <n v="3170"/>
    <m/>
    <n v="187030000"/>
    <s v="2013-08-10"/>
    <n v="2651"/>
    <n v="156263964"/>
    <n v="53.1"/>
    <n v="53.1"/>
    <n v="83.6"/>
    <n v="83.6"/>
    <n v="1821"/>
    <n v="519"/>
    <n v="76"/>
    <n v="76"/>
    <n v="4478336"/>
    <n v="1.5"/>
  </r>
  <r>
    <x v="27"/>
    <s v="SMBFID3135BK"/>
    <s v="SMBFI135BK"/>
    <x v="0"/>
    <s v="SMBFID3135"/>
    <s v="13SS SMB CAP_30_CURVED_PK"/>
    <s v="BK"/>
    <m/>
    <n v="13500"/>
    <n v="59000"/>
    <n v="59000"/>
    <n v="1200"/>
    <s v="2012-12-07"/>
    <n v="573"/>
    <n v="33807000"/>
    <s v="2012-12-07"/>
    <n v="573"/>
    <n v="1"/>
    <n v="33807000"/>
    <s v="2012-12-08"/>
    <n v="571"/>
    <n v="33630000"/>
    <n v="99.7"/>
    <n v="99.5"/>
    <n v="99.7"/>
    <n v="99.5"/>
    <n v="-1"/>
    <n v="2"/>
    <m/>
    <m/>
    <m/>
    <m/>
  </r>
  <r>
    <x v="27"/>
    <s v="SMBFIE0135BK"/>
    <s v="SMBFI135BK"/>
    <x v="1"/>
    <s v="SMBFIE0135"/>
    <s v="13SS SMB_16_CURVED_BL"/>
    <s v="BK"/>
    <m/>
    <n v="6624"/>
    <n v="59000"/>
    <n v="59000"/>
    <n v="4106"/>
    <s v="2013-02-07"/>
    <n v="3103"/>
    <n v="183077000"/>
    <s v="2013-02-07"/>
    <n v="3097"/>
    <n v="1"/>
    <n v="182723000"/>
    <s v="2013-02-08"/>
    <n v="3033"/>
    <n v="176044200"/>
    <n v="97.7"/>
    <n v="96.2"/>
    <n v="97.9"/>
    <n v="96.3"/>
    <n v="5"/>
    <n v="64"/>
    <n v="2"/>
    <n v="2"/>
    <n v="118000"/>
    <n v="0.1"/>
  </r>
  <r>
    <x v="27"/>
    <s v="SMBFIE3135BK"/>
    <s v="SMBFI135BK"/>
    <x v="2"/>
    <s v="SMBFIE3135"/>
    <s v="12SS SMB_04_FLAT_MT"/>
    <s v="BK"/>
    <m/>
    <n v="8505"/>
    <n v="59000"/>
    <n v="59000"/>
    <n v="3000"/>
    <s v="2013-08-23"/>
    <n v="2999"/>
    <n v="176941000"/>
    <s v="2013-08-23"/>
    <n v="2246"/>
    <n v="-2"/>
    <n v="132514000"/>
    <s v="2013-08-24"/>
    <n v="1714"/>
    <n v="100948352"/>
    <n v="57.2"/>
    <n v="57.1"/>
    <n v="76.3"/>
    <n v="76.2"/>
    <n v="755"/>
    <n v="532"/>
    <n v="54"/>
    <n v="54"/>
    <n v="3172784"/>
    <n v="1.8"/>
  </r>
  <r>
    <x v="27"/>
    <s v="SMBFIE0201GR"/>
    <s v="SMBFI201GR"/>
    <x v="1"/>
    <s v="SMBFIE0201"/>
    <s v="13SS SMB CAP_35_CURVED_BK"/>
    <s v="GR"/>
    <m/>
    <n v="6992"/>
    <n v="49000"/>
    <n v="49000"/>
    <n v="371"/>
    <s v="2013-03-04"/>
    <n v="396"/>
    <n v="19404000"/>
    <s v="2013-03-06"/>
    <n v="376"/>
    <n v="2"/>
    <n v="18424000"/>
    <s v="2013-03-10"/>
    <n v="138"/>
    <n v="6762000"/>
    <n v="34.799999999999997"/>
    <n v="34.799999999999997"/>
    <n v="36.700000000000003"/>
    <n v="36.700000000000003"/>
    <n v="18"/>
    <n v="238"/>
    <m/>
    <m/>
    <m/>
    <m/>
  </r>
  <r>
    <x v="27"/>
    <s v="SMBFIE0201OR"/>
    <s v="SMBFI201OR"/>
    <x v="1"/>
    <s v="SMBFIE0201"/>
    <s v="13SS SMB CAP_35_CURVED_BK"/>
    <s v="OR"/>
    <m/>
    <n v="6992"/>
    <n v="49000"/>
    <n v="49000"/>
    <n v="400"/>
    <s v="2013-03-04"/>
    <n v="393"/>
    <n v="19257000"/>
    <s v="2013-03-06"/>
    <n v="389"/>
    <n v="-2"/>
    <n v="19061000"/>
    <s v="2013-03-07"/>
    <n v="293"/>
    <n v="14259000"/>
    <n v="74.599999999999994"/>
    <n v="74"/>
    <n v="75.3"/>
    <n v="74.8"/>
    <n v="6"/>
    <n v="96"/>
    <n v="1"/>
    <n v="1"/>
    <n v="49000"/>
    <n v="0.3"/>
  </r>
  <r>
    <x v="27"/>
    <s v="SMBFIE0201PK"/>
    <s v="SMBFI201PK"/>
    <x v="1"/>
    <s v="SMBFIE0201"/>
    <s v="13SS SMB CAP_34_CURVED_BK"/>
    <s v="PK"/>
    <m/>
    <n v="6992"/>
    <n v="49000"/>
    <n v="49000"/>
    <n v="400"/>
    <s v="2013-03-04"/>
    <n v="393"/>
    <n v="19257000"/>
    <s v="2013-03-06"/>
    <n v="380"/>
    <n v="4"/>
    <n v="18620000"/>
    <s v="2013-03-08"/>
    <n v="301"/>
    <n v="14700000"/>
    <n v="76.599999999999994"/>
    <n v="76.3"/>
    <n v="79.2"/>
    <n v="78.900000000000006"/>
    <n v="9"/>
    <n v="79"/>
    <m/>
    <m/>
    <m/>
    <m/>
  </r>
  <r>
    <x v="27"/>
    <s v="SMBFIE0201YE"/>
    <s v="SMBFI201YE"/>
    <x v="1"/>
    <s v="SMBFIE0201"/>
    <s v="13SS SMB CAP_37_CURVED_BK"/>
    <s v="YE"/>
    <m/>
    <n v="6992"/>
    <n v="49000"/>
    <n v="49000"/>
    <n v="400"/>
    <s v="2013-02-21"/>
    <n v="364"/>
    <n v="17836000"/>
    <s v="2013-03-07"/>
    <n v="359"/>
    <n v="-5"/>
    <n v="17591000"/>
    <s v="2013-03-08"/>
    <n v="290"/>
    <n v="14087500"/>
    <n v="79.7"/>
    <n v="79"/>
    <n v="80.8"/>
    <n v="80.099999999999994"/>
    <n v="10"/>
    <n v="69"/>
    <m/>
    <m/>
    <m/>
    <m/>
  </r>
  <r>
    <x v="27"/>
    <s v="SMBFIE0202NY"/>
    <s v="SMBFI202NY"/>
    <x v="1"/>
    <s v="SMBFIE0202"/>
    <s v="13SS SMB CAP_25_CURVED_KK"/>
    <s v="NY"/>
    <m/>
    <n v="6499"/>
    <n v="49000"/>
    <n v="49000"/>
    <n v="500"/>
    <s v="2013-02-21"/>
    <n v="487"/>
    <n v="23863000"/>
    <s v="2013-02-21"/>
    <n v="464"/>
    <m/>
    <n v="22736000"/>
    <s v="2013-02-22"/>
    <n v="286"/>
    <n v="13818000"/>
    <n v="58.7"/>
    <n v="57.9"/>
    <n v="61.6"/>
    <n v="60.8"/>
    <n v="23"/>
    <n v="178"/>
    <n v="1"/>
    <n v="1"/>
    <n v="49000"/>
    <n v="0.2"/>
  </r>
  <r>
    <x v="27"/>
    <s v="SMBFIE0202RE"/>
    <s v="SMBFI202RE"/>
    <x v="1"/>
    <s v="SMBFIE0202"/>
    <s v="13SS SMB CAP_40_CURVED_YL"/>
    <s v="RE"/>
    <m/>
    <n v="6499"/>
    <n v="49000"/>
    <n v="49000"/>
    <n v="500"/>
    <s v="2013-02-21"/>
    <n v="494"/>
    <n v="24206000"/>
    <s v="2013-02-21"/>
    <n v="492"/>
    <m/>
    <n v="24108000"/>
    <s v="2013-02-23"/>
    <n v="392"/>
    <n v="18958100"/>
    <n v="79.400000000000006"/>
    <n v="78.3"/>
    <n v="79.7"/>
    <n v="78.599999999999994"/>
    <n v="2"/>
    <n v="100"/>
    <n v="1"/>
    <n v="1"/>
    <n v="49000"/>
    <n v="0.2"/>
  </r>
  <r>
    <x v="27"/>
    <s v="SMBFIE3202RE"/>
    <s v="SMBFI202RE"/>
    <x v="2"/>
    <s v="SMBFIE3202"/>
    <s v="12SS SMB_05_FLAT_PP"/>
    <s v="RE"/>
    <m/>
    <n v="7536"/>
    <n v="49000"/>
    <n v="49000"/>
    <n v="500"/>
    <s v="2013-06-11"/>
    <n v="500"/>
    <n v="24500000"/>
    <s v="2013-06-11"/>
    <n v="506"/>
    <n v="-6"/>
    <n v="24794000"/>
    <s v="2013-06-12"/>
    <n v="205"/>
    <n v="10020500"/>
    <n v="41"/>
    <n v="40.9"/>
    <n v="40.5"/>
    <n v="40.4"/>
    <m/>
    <n v="301"/>
    <n v="3"/>
    <n v="3"/>
    <n v="147000"/>
    <n v="0.6"/>
  </r>
  <r>
    <x v="27"/>
    <s v="SMBFIE0203BL"/>
    <s v="SMBFI203BL"/>
    <x v="1"/>
    <s v="SMBFIE0203"/>
    <s v="13SS SMB CAP_36_CURVED_GE"/>
    <s v="BL"/>
    <m/>
    <n v="7101"/>
    <n v="49000"/>
    <n v="49000"/>
    <n v="1000"/>
    <s v="2013-03-04"/>
    <n v="991"/>
    <n v="48559000"/>
    <s v="2013-03-06"/>
    <n v="996"/>
    <n v="-6"/>
    <n v="48804000"/>
    <s v="2013-03-07"/>
    <n v="954"/>
    <n v="46623500"/>
    <n v="96.3"/>
    <n v="96"/>
    <n v="95.8"/>
    <n v="95.5"/>
    <n v="1"/>
    <n v="42"/>
    <m/>
    <m/>
    <m/>
    <m/>
  </r>
  <r>
    <x v="27"/>
    <s v="SMBFIE3203BL"/>
    <s v="SMBFI203BL"/>
    <x v="2"/>
    <s v="SMBFIE3203"/>
    <s v="12SS SMB_01_FLAT_BD"/>
    <s v="BL"/>
    <m/>
    <n v="6317"/>
    <n v="49000"/>
    <n v="49000"/>
    <n v="1500"/>
    <s v="2013-08-09"/>
    <n v="1500"/>
    <n v="73500000"/>
    <s v="2013-08-09"/>
    <n v="965"/>
    <n v="8"/>
    <n v="47285000"/>
    <s v="2013-08-10"/>
    <n v="428"/>
    <n v="20910456"/>
    <n v="28.5"/>
    <n v="28.4"/>
    <n v="44.4"/>
    <n v="44.2"/>
    <n v="527"/>
    <n v="537"/>
    <n v="11"/>
    <n v="11"/>
    <n v="537432"/>
    <n v="0.7"/>
  </r>
  <r>
    <x v="27"/>
    <s v="SMBFIE0204GY"/>
    <s v="SMBFI204GY"/>
    <x v="1"/>
    <s v="SMBFIE0204"/>
    <s v="13SS SMB_14_CURVED_BL"/>
    <s v="GY"/>
    <m/>
    <n v="6011"/>
    <n v="49000"/>
    <n v="49000"/>
    <n v="400"/>
    <s v="2013-04-09"/>
    <n v="399"/>
    <n v="19551000"/>
    <s v="2013-04-10"/>
    <n v="398"/>
    <m/>
    <n v="19502000"/>
    <s v="2013-04-11"/>
    <n v="357"/>
    <n v="17444000"/>
    <n v="89.5"/>
    <n v="89.2"/>
    <n v="89.7"/>
    <n v="89.4"/>
    <n v="1"/>
    <n v="41"/>
    <n v="2"/>
    <n v="2"/>
    <n v="98000"/>
    <n v="0.5"/>
  </r>
  <r>
    <x v="27"/>
    <s v="SMBFIE0205BK"/>
    <s v="SMBFI205BK"/>
    <x v="1"/>
    <s v="SMBFIE0205"/>
    <s v="13SS SMB CAP_45_CURVED_BL"/>
    <s v="BK"/>
    <m/>
    <n v="7831"/>
    <n v="49000"/>
    <n v="49000"/>
    <n v="1400"/>
    <s v="2013-02-21"/>
    <n v="1398"/>
    <n v="68502000"/>
    <s v="2013-02-21"/>
    <n v="1398"/>
    <m/>
    <n v="68502000"/>
    <s v="2013-02-22"/>
    <n v="1386"/>
    <n v="62890500"/>
    <n v="99.1"/>
    <n v="91.8"/>
    <n v="99.1"/>
    <n v="91.8"/>
    <m/>
    <n v="12"/>
    <m/>
    <m/>
    <m/>
    <m/>
  </r>
  <r>
    <x v="27"/>
    <s v="SMBFIE3205BK"/>
    <s v="SMBFI205BK"/>
    <x v="2"/>
    <s v="SMBFIE3205"/>
    <s v="12FW SMB_01_FLAT_BK"/>
    <s v="BK"/>
    <m/>
    <n v="6179"/>
    <n v="49000"/>
    <n v="49000"/>
    <n v="1000"/>
    <s v="2013-07-11"/>
    <n v="2000"/>
    <n v="98000000"/>
    <s v="2013-07-12"/>
    <n v="1999"/>
    <n v="1"/>
    <n v="97951000"/>
    <s v="2013-07-13"/>
    <n v="1512"/>
    <n v="73973824"/>
    <n v="75.599999999999994"/>
    <n v="75.5"/>
    <n v="75.599999999999994"/>
    <n v="75.5"/>
    <m/>
    <n v="487"/>
    <n v="25"/>
    <n v="25"/>
    <n v="1225000"/>
    <n v="1.3"/>
  </r>
  <r>
    <x v="27"/>
    <s v="SMBFIE0206BK"/>
    <s v="SMBFI206BK"/>
    <x v="1"/>
    <s v="SMBFIE0206"/>
    <s v="13SS SMB CAP_45_CURVED_BL"/>
    <s v="BK"/>
    <m/>
    <n v="6891"/>
    <n v="45000"/>
    <n v="45000"/>
    <n v="1100"/>
    <s v="2013-02-21"/>
    <n v="1099"/>
    <n v="49455000"/>
    <s v="2013-02-21"/>
    <n v="1098"/>
    <m/>
    <n v="49410000"/>
    <s v="2013-02-22"/>
    <n v="1090"/>
    <n v="48636000"/>
    <n v="99.2"/>
    <n v="98.3"/>
    <n v="99.3"/>
    <n v="98.4"/>
    <n v="1"/>
    <n v="8"/>
    <m/>
    <m/>
    <m/>
    <m/>
  </r>
  <r>
    <x v="27"/>
    <s v="SMBFIE3206BK"/>
    <s v="SMBFI206BK"/>
    <x v="2"/>
    <s v="SMBFIE3206"/>
    <s v="12FW SMB_01_FLAT_MT"/>
    <s v="BK"/>
    <m/>
    <n v="6734"/>
    <n v="45000"/>
    <n v="45000"/>
    <n v="2500"/>
    <s v="2013-08-23"/>
    <n v="2500"/>
    <n v="112500000"/>
    <s v="2013-08-23"/>
    <n v="1539"/>
    <n v="-4"/>
    <n v="69255000"/>
    <s v="2013-08-24"/>
    <n v="876"/>
    <n v="39295800"/>
    <n v="35"/>
    <n v="34.9"/>
    <n v="56.9"/>
    <n v="56.7"/>
    <n v="965"/>
    <n v="663"/>
    <n v="31"/>
    <n v="31"/>
    <n v="1372500"/>
    <n v="1.2"/>
  </r>
  <r>
    <x v="27"/>
    <s v="SMBFIE0207NY"/>
    <s v="SMBFI207NY"/>
    <x v="1"/>
    <s v="SMBFIE0207"/>
    <s v="13SS SMB CAP_45_CURVED_BL"/>
    <s v="NY"/>
    <m/>
    <n v="6381"/>
    <n v="49000"/>
    <n v="49000"/>
    <n v="400"/>
    <s v="2013-04-24"/>
    <n v="400"/>
    <n v="19600000"/>
    <s v="2013-04-24"/>
    <n v="398"/>
    <n v="1"/>
    <n v="19502000"/>
    <s v="2013-04-26"/>
    <n v="396"/>
    <n v="19281500"/>
    <n v="99"/>
    <n v="98.4"/>
    <n v="99.5"/>
    <n v="98.9"/>
    <n v="1"/>
    <n v="2"/>
    <m/>
    <m/>
    <m/>
    <m/>
  </r>
  <r>
    <x v="27"/>
    <s v="SMBFIE0208NY"/>
    <s v="SMBFI208NY"/>
    <x v="1"/>
    <s v="SMBFIE0208"/>
    <s v="13SS SMB CAP_46_CURVED_BL"/>
    <s v="NY"/>
    <m/>
    <n v="6029"/>
    <n v="49000"/>
    <n v="49000"/>
    <n v="400"/>
    <s v="2013-04-09"/>
    <n v="399"/>
    <n v="19551000"/>
    <s v="2013-04-10"/>
    <n v="398"/>
    <n v="-1"/>
    <n v="19502000"/>
    <s v="2013-04-11"/>
    <n v="356"/>
    <n v="17395000"/>
    <n v="89.2"/>
    <n v="89"/>
    <n v="89.4"/>
    <n v="89.2"/>
    <n v="2"/>
    <n v="42"/>
    <m/>
    <m/>
    <m/>
    <m/>
  </r>
  <r>
    <x v="27"/>
    <s v="SMBFIE0209PK"/>
    <s v="SMBFI209PK"/>
    <x v="1"/>
    <s v="SMBFIE0209"/>
    <s v="13SS SMB CAP_46_CURVED_BL"/>
    <s v="PK"/>
    <m/>
    <n v="6941"/>
    <n v="49000"/>
    <n v="49000"/>
    <n v="400"/>
    <s v="2013-04-03"/>
    <n v="395"/>
    <n v="19355000"/>
    <s v="2013-04-03"/>
    <n v="311"/>
    <n v="-1"/>
    <n v="15239000"/>
    <s v="2013-04-07"/>
    <n v="292"/>
    <n v="14014000"/>
    <n v="73.900000000000006"/>
    <n v="72.400000000000006"/>
    <n v="93.9"/>
    <n v="92"/>
    <n v="85"/>
    <n v="19"/>
    <m/>
    <m/>
    <m/>
    <m/>
  </r>
  <r>
    <x v="27"/>
    <s v="SMBFIE0210GR"/>
    <s v="SMBFI210GR"/>
    <x v="1"/>
    <s v="SMBFIE0210"/>
    <s v="13SS SMB CAP_46_CURVED_BL"/>
    <s v="GR"/>
    <m/>
    <n v="5828"/>
    <n v="49000"/>
    <n v="49000"/>
    <n v="400"/>
    <s v="2013-04-03"/>
    <n v="378"/>
    <n v="18522000"/>
    <s v="2013-04-03"/>
    <n v="372"/>
    <m/>
    <n v="18228000"/>
    <s v="2013-04-05"/>
    <n v="291"/>
    <n v="14210000"/>
    <n v="77"/>
    <n v="76.7"/>
    <n v="78.2"/>
    <n v="78"/>
    <n v="6"/>
    <n v="81"/>
    <n v="2"/>
    <n v="2"/>
    <n v="98000"/>
    <n v="0.5"/>
  </r>
  <r>
    <x v="27"/>
    <s v="SMBFIE0211GR"/>
    <s v="SMBFI211GR"/>
    <x v="1"/>
    <s v="SMBFIE0211"/>
    <s v="13SS SMB CAP_46_CURVED_BL"/>
    <s v="GR"/>
    <m/>
    <n v="5633"/>
    <n v="45000"/>
    <n v="45000"/>
    <n v="400"/>
    <s v="2013-05-20"/>
    <n v="400"/>
    <n v="18000000"/>
    <s v="2013-05-23"/>
    <n v="387"/>
    <m/>
    <n v="17415000"/>
    <s v="2013-05-24"/>
    <n v="194"/>
    <n v="8707500"/>
    <n v="48.5"/>
    <n v="48.4"/>
    <n v="50.1"/>
    <n v="50"/>
    <n v="13"/>
    <n v="193"/>
    <n v="1"/>
    <n v="1"/>
    <n v="45000"/>
    <n v="0.3"/>
  </r>
  <r>
    <x v="27"/>
    <s v="SMBFIE0211GY"/>
    <s v="SMBFI211GY"/>
    <x v="1"/>
    <s v="SMBFIE0211"/>
    <s v="13SS SMB CAP_30_CURVED_PK"/>
    <s v="GY"/>
    <m/>
    <n v="5633"/>
    <n v="45000"/>
    <n v="45000"/>
    <n v="400"/>
    <s v="2013-03-11"/>
    <n v="399"/>
    <n v="17955000"/>
    <s v="2013-03-12"/>
    <n v="400"/>
    <n v="-1"/>
    <n v="18000000"/>
    <s v="2013-03-13"/>
    <n v="390"/>
    <n v="17527500"/>
    <n v="97.7"/>
    <n v="97.6"/>
    <n v="97.5"/>
    <n v="97.4"/>
    <m/>
    <n v="10"/>
    <n v="1"/>
    <n v="1"/>
    <n v="45000"/>
    <n v="0.3"/>
  </r>
  <r>
    <x v="27"/>
    <s v="SMBFIE0212BK"/>
    <s v="SMBFI212BK"/>
    <x v="1"/>
    <s v="SMBFIE0212"/>
    <s v="13SS SMB_23_CURVED_NY"/>
    <s v="BK"/>
    <m/>
    <n v="6030"/>
    <n v="49000"/>
    <n v="49000"/>
    <n v="900"/>
    <s v="2013-02-21"/>
    <n v="891"/>
    <n v="43659000"/>
    <s v="2013-02-21"/>
    <n v="892"/>
    <n v="-2"/>
    <n v="43708000"/>
    <s v="2013-02-22"/>
    <n v="891"/>
    <n v="39591300"/>
    <n v="100"/>
    <n v="90.7"/>
    <n v="99.9"/>
    <n v="90.6"/>
    <n v="1"/>
    <n v="1"/>
    <m/>
    <m/>
    <m/>
    <m/>
  </r>
  <r>
    <x v="27"/>
    <s v="SMBFIE0213BK"/>
    <s v="SMBFI213BK"/>
    <x v="1"/>
    <s v="SMBFIE0213"/>
    <s v="13SS SMB CAP_37_CURVED_BK"/>
    <s v="BK"/>
    <m/>
    <n v="5191"/>
    <n v="45000"/>
    <n v="45000"/>
    <n v="900"/>
    <s v="2013-02-21"/>
    <n v="901"/>
    <n v="40545000"/>
    <s v="2013-02-21"/>
    <n v="900"/>
    <n v="-1"/>
    <n v="40500000"/>
    <s v="2013-02-22"/>
    <n v="893"/>
    <n v="40050000"/>
    <n v="99.1"/>
    <n v="98.8"/>
    <n v="99.2"/>
    <n v="98.9"/>
    <n v="2"/>
    <n v="7"/>
    <m/>
    <m/>
    <m/>
    <m/>
  </r>
  <r>
    <x v="27"/>
    <s v="SMBFIE3213BK"/>
    <s v="SMBFI213BK"/>
    <x v="2"/>
    <s v="SMBFIE3213"/>
    <s v="12FW SMB_02_FLAT_RD"/>
    <s v="BK"/>
    <m/>
    <n v="5048"/>
    <n v="45000"/>
    <n v="45000"/>
    <n v="4500"/>
    <s v="2013-08-09"/>
    <n v="4500"/>
    <n v="202500000"/>
    <s v="2013-08-09"/>
    <n v="2046"/>
    <n v="1"/>
    <n v="92070000"/>
    <s v="2013-08-10"/>
    <n v="1543"/>
    <n v="69219360"/>
    <n v="34.299999999999997"/>
    <n v="34.200000000000003"/>
    <n v="75.400000000000006"/>
    <n v="75.2"/>
    <n v="2453"/>
    <n v="503"/>
    <n v="38"/>
    <n v="38"/>
    <n v="1707120"/>
    <n v="0.8"/>
  </r>
  <r>
    <x v="27"/>
    <s v="SMBFIE0214BK"/>
    <s v="SMBFI214BK"/>
    <x v="1"/>
    <s v="SMBFIE0214"/>
    <s v="13FW SMB_02_CURVED_RD_N"/>
    <s v="BK"/>
    <m/>
    <n v="6173"/>
    <n v="49000"/>
    <n v="49000"/>
    <n v="900"/>
    <s v="2013-02-05"/>
    <n v="893"/>
    <n v="43757000"/>
    <s v="2013-02-07"/>
    <n v="890"/>
    <n v="-1"/>
    <n v="43610000"/>
    <s v="2013-02-08"/>
    <n v="880"/>
    <n v="43046500"/>
    <n v="98.5"/>
    <n v="98.4"/>
    <n v="98.9"/>
    <n v="98.7"/>
    <n v="4"/>
    <n v="10"/>
    <n v="2"/>
    <n v="2"/>
    <n v="98000"/>
    <n v="0.2"/>
  </r>
  <r>
    <x v="27"/>
    <s v="SMBFIE0215BK"/>
    <s v="SMBFI215BK"/>
    <x v="1"/>
    <s v="SMBFIE0215"/>
    <s v="13FW SMB_03_CURVED_GR_N"/>
    <s v="BK"/>
    <m/>
    <n v="5157"/>
    <n v="45000"/>
    <n v="45000"/>
    <n v="900"/>
    <s v="2013-02-05"/>
    <n v="898"/>
    <n v="40410000"/>
    <s v="2013-02-07"/>
    <n v="895"/>
    <m/>
    <n v="40275000"/>
    <s v="2013-02-08"/>
    <n v="886"/>
    <n v="39735000"/>
    <n v="98.7"/>
    <n v="98.3"/>
    <n v="99"/>
    <n v="98.7"/>
    <n v="3"/>
    <n v="9"/>
    <m/>
    <m/>
    <m/>
    <m/>
  </r>
  <r>
    <x v="27"/>
    <s v="SMBFIE3215BK"/>
    <s v="SMBFI215BK"/>
    <x v="2"/>
    <s v="SMBFIE3215"/>
    <s v="12FW SMB_03_FLAT_BK"/>
    <s v="BK"/>
    <m/>
    <n v="5039"/>
    <n v="45000"/>
    <n v="45000"/>
    <n v="4300"/>
    <s v="2013-08-23"/>
    <n v="2996"/>
    <n v="134820000"/>
    <s v="2013-08-23"/>
    <n v="1533"/>
    <m/>
    <n v="68985000"/>
    <s v="2013-08-24"/>
    <n v="873"/>
    <n v="39205980"/>
    <n v="29.1"/>
    <n v="29.1"/>
    <n v="56.9"/>
    <n v="56.8"/>
    <n v="1463"/>
    <n v="660"/>
    <n v="26"/>
    <n v="26"/>
    <n v="1165680"/>
    <n v="0.9"/>
  </r>
  <r>
    <x v="27"/>
    <s v="SMBFIE0216BK"/>
    <s v="SMBFI216BK"/>
    <x v="1"/>
    <s v="SMBFIE0216"/>
    <s v="13FW SMB_06_CURVED_GY_N"/>
    <s v="BK"/>
    <m/>
    <n v="6029"/>
    <n v="49000"/>
    <n v="49000"/>
    <n v="400"/>
    <s v="2013-04-24"/>
    <n v="396"/>
    <n v="19404000"/>
    <s v="2013-04-24"/>
    <n v="396"/>
    <m/>
    <n v="19404000"/>
    <s v="2013-04-25"/>
    <n v="309"/>
    <n v="15116500"/>
    <n v="78"/>
    <n v="77.900000000000006"/>
    <n v="78"/>
    <n v="77.900000000000006"/>
    <m/>
    <n v="87"/>
    <m/>
    <m/>
    <m/>
    <m/>
  </r>
  <r>
    <x v="27"/>
    <s v="SMBFIE0217BK"/>
    <s v="SMBFI217BK"/>
    <x v="1"/>
    <s v="SMBFIE0217"/>
    <s v="13FW SMB_08_CURVED_GY_N"/>
    <s v="BK"/>
    <m/>
    <n v="6000"/>
    <n v="45000"/>
    <n v="45000"/>
    <n v="400"/>
    <s v="2013-03-11"/>
    <n v="400"/>
    <n v="18000000"/>
    <s v="2013-03-12"/>
    <n v="400"/>
    <m/>
    <n v="18000000"/>
    <s v="2013-03-14"/>
    <n v="393"/>
    <n v="17640000"/>
    <n v="98.3"/>
    <n v="98"/>
    <n v="98.3"/>
    <n v="98"/>
    <m/>
    <n v="7"/>
    <m/>
    <m/>
    <m/>
    <m/>
  </r>
  <r>
    <x v="27"/>
    <s v="SMBFIE0218NY"/>
    <s v="SMBFI218NY"/>
    <x v="1"/>
    <s v="SMBFIE0218"/>
    <s v="13FW SMB_01_CURVED_BK_F"/>
    <s v="NY"/>
    <m/>
    <n v="6842"/>
    <n v="49000"/>
    <n v="49000"/>
    <n v="1400"/>
    <s v="2013-04-03"/>
    <n v="1396"/>
    <n v="68404000"/>
    <s v="2013-04-03"/>
    <n v="1395"/>
    <n v="-4"/>
    <n v="68355000"/>
    <s v="2013-04-04"/>
    <n v="1386"/>
    <n v="67389700"/>
    <n v="99.3"/>
    <n v="98.5"/>
    <n v="99.4"/>
    <n v="98.6"/>
    <n v="5"/>
    <n v="9"/>
    <n v="-1"/>
    <n v="-1"/>
    <n v="-49000"/>
    <n v="-0.1"/>
  </r>
  <r>
    <x v="27"/>
    <s v="SMBFIE3218NY"/>
    <s v="SMBFI218NY"/>
    <x v="2"/>
    <s v="SMBFIE3218"/>
    <s v="12FW SMB_01_FLAT_BK_KIDS"/>
    <s v="NY"/>
    <m/>
    <n v="6668"/>
    <n v="49000"/>
    <n v="49000"/>
    <n v="4800"/>
    <s v="2013-08-09"/>
    <n v="3998"/>
    <n v="195902000"/>
    <s v="2013-08-09"/>
    <n v="2408"/>
    <n v="2"/>
    <n v="117992000"/>
    <s v="2013-08-10"/>
    <n v="1829"/>
    <n v="89469688"/>
    <n v="45.7"/>
    <n v="45.7"/>
    <n v="76"/>
    <n v="75.8"/>
    <n v="1588"/>
    <n v="579"/>
    <n v="36"/>
    <n v="36"/>
    <n v="1746752"/>
    <n v="0.9"/>
  </r>
  <r>
    <x v="27"/>
    <s v="SMBFIE0219PK"/>
    <s v="SMBFI219PK"/>
    <x v="1"/>
    <s v="SMBFIE0219"/>
    <s v="13FW SMB_02_CURVED_RD_F"/>
    <s v="PK"/>
    <m/>
    <n v="6128"/>
    <n v="49000"/>
    <n v="49000"/>
    <n v="400"/>
    <s v="2013-04-03"/>
    <n v="394"/>
    <n v="19306000"/>
    <s v="2013-04-03"/>
    <n v="393"/>
    <m/>
    <n v="19257000"/>
    <s v="2013-04-04"/>
    <n v="394"/>
    <n v="19257000"/>
    <n v="100"/>
    <n v="99.7"/>
    <n v="100.3"/>
    <n v="100"/>
    <n v="1"/>
    <n v="-1"/>
    <m/>
    <m/>
    <m/>
    <m/>
  </r>
  <r>
    <x v="27"/>
    <s v="SMBFIE0258IV"/>
    <s v="SMBFI258IV"/>
    <x v="1"/>
    <s v="SMBFIE0258"/>
    <s v="13FW SMB_03_CURVED_GR_F"/>
    <s v="IV"/>
    <m/>
    <n v="17000"/>
    <n v="69000"/>
    <n v="69000"/>
    <n v="200"/>
    <s v="2013-02-21"/>
    <n v="205"/>
    <n v="14145000"/>
    <s v="2013-02-21"/>
    <n v="202"/>
    <m/>
    <n v="13938000"/>
    <s v="2013-02-23"/>
    <n v="76"/>
    <n v="5223300"/>
    <n v="37.1"/>
    <n v="36.9"/>
    <n v="37.6"/>
    <n v="37.5"/>
    <n v="3"/>
    <n v="126"/>
    <n v="2"/>
    <n v="2"/>
    <n v="138000"/>
    <n v="1"/>
  </r>
  <r>
    <x v="27"/>
    <s v="SMBFIE0259PK"/>
    <s v="SMBFI259PK"/>
    <x v="1"/>
    <s v="SMBFIE0259"/>
    <s v="13SS SMB CAP_46_CURVED_BL_KIDS"/>
    <s v="PK"/>
    <m/>
    <n v="13500"/>
    <n v="69000"/>
    <n v="69000"/>
    <n v="200"/>
    <s v="2013-02-15"/>
    <n v="205"/>
    <n v="14145000"/>
    <s v="2013-02-15"/>
    <n v="205"/>
    <m/>
    <n v="14145000"/>
    <s v="2013-02-16"/>
    <n v="204"/>
    <n v="13931100"/>
    <n v="99.5"/>
    <n v="98.5"/>
    <n v="99.5"/>
    <n v="98.5"/>
    <m/>
    <n v="1"/>
    <m/>
    <m/>
    <m/>
    <m/>
  </r>
  <r>
    <x v="27"/>
    <s v="SMBFIE0260OR"/>
    <s v="SMBFI260OR"/>
    <x v="1"/>
    <s v="SMBFIE0260"/>
    <s v="12FW SMB KNIT_01_MT"/>
    <s v="OR"/>
    <m/>
    <n v="14700"/>
    <n v="69000"/>
    <n v="69000"/>
    <n v="200"/>
    <s v="2013-02-15"/>
    <n v="204"/>
    <n v="14076000"/>
    <s v="2013-02-15"/>
    <n v="202"/>
    <m/>
    <n v="13938000"/>
    <s v="2013-02-16"/>
    <n v="163"/>
    <n v="11074500"/>
    <n v="79.900000000000006"/>
    <n v="78.7"/>
    <n v="80.7"/>
    <n v="79.5"/>
    <n v="2"/>
    <n v="39"/>
    <n v="1"/>
    <n v="1"/>
    <n v="69000"/>
    <n v="0.5"/>
  </r>
  <r>
    <x v="27"/>
    <s v="SMBFIE0261RE"/>
    <s v="SMBFI261RE"/>
    <x v="1"/>
    <s v="SMBFIE0261"/>
    <s v="12FW SMB KNIT_01_MT"/>
    <s v="RE"/>
    <m/>
    <n v="18200"/>
    <n v="99000"/>
    <n v="99000"/>
    <n v="200"/>
    <s v="2013-05-10"/>
    <n v="171"/>
    <n v="16929000"/>
    <s v="2013-05-10"/>
    <n v="171"/>
    <m/>
    <n v="16929000"/>
    <s v="2013-05-11"/>
    <n v="134"/>
    <n v="13216500"/>
    <n v="78.400000000000006"/>
    <n v="78.099999999999994"/>
    <n v="78.400000000000006"/>
    <n v="78.099999999999994"/>
    <m/>
    <n v="37"/>
    <m/>
    <m/>
    <m/>
    <m/>
  </r>
  <r>
    <x v="27"/>
    <s v="SMBFIE3304BK"/>
    <s v="SMBFI304BK"/>
    <x v="2"/>
    <s v="SMBFIE3304"/>
    <s v="12FW SMB_01_FLAT_MT_KIDS"/>
    <s v="BK"/>
    <m/>
    <n v="6964"/>
    <n v="55000"/>
    <n v="55000"/>
    <n v="700"/>
    <s v="2013-10-17"/>
    <n v="700"/>
    <n v="38500000"/>
    <s v="2013-10-18"/>
    <n v="440"/>
    <m/>
    <n v="24200000"/>
    <s v="2013-10-19"/>
    <n v="102"/>
    <n v="5610000"/>
    <n v="14.6"/>
    <n v="14.6"/>
    <n v="23.2"/>
    <n v="23.2"/>
    <n v="260"/>
    <n v="338"/>
    <n v="10"/>
    <n v="10"/>
    <n v="550000"/>
    <n v="1.4"/>
  </r>
  <r>
    <x v="27"/>
    <s v="SMBFIE5306CL"/>
    <s v="SMBFI306CL"/>
    <x v="3"/>
    <s v="SMBFIE5306"/>
    <s v="13SS SMB CAP_02_FLAT_BK"/>
    <s v="CL"/>
    <m/>
    <n v="5403"/>
    <n v="45000"/>
    <n v="45000"/>
    <n v="700"/>
    <s v="2013-11-11"/>
    <n v="699"/>
    <n v="31455000"/>
    <s v="2013-11-12"/>
    <n v="418"/>
    <m/>
    <n v="18810000"/>
    <s v="2013-11-13"/>
    <n v="52"/>
    <n v="2317500"/>
    <n v="7.4"/>
    <n v="7.4"/>
    <n v="12.4"/>
    <n v="12.3"/>
    <n v="281"/>
    <n v="366"/>
    <n v="2"/>
    <n v="2"/>
    <n v="67500"/>
    <n v="0.3"/>
  </r>
  <r>
    <x v="27"/>
    <s v="SMBFIE5307PK"/>
    <s v="SMBFI307PK"/>
    <x v="3"/>
    <s v="SMBFIE5307"/>
    <s v="13SS SMB CAP_25_FLAT_BK"/>
    <s v="PK"/>
    <m/>
    <n v="7681"/>
    <n v="45000"/>
    <n v="45000"/>
    <n v="700"/>
    <s v="2013-11-05"/>
    <n v="700"/>
    <n v="31500000"/>
    <s v="2013-11-06"/>
    <n v="437"/>
    <n v="-4"/>
    <n v="19665000"/>
    <s v="2013-11-08"/>
    <n v="123"/>
    <n v="5512500"/>
    <n v="17.600000000000001"/>
    <n v="17.5"/>
    <n v="28.1"/>
    <n v="28"/>
    <n v="267"/>
    <n v="314"/>
    <n v="3"/>
    <n v="3"/>
    <n v="135000"/>
    <n v="0.4"/>
  </r>
  <r>
    <x v="27"/>
    <s v="SMBFIE5310YE"/>
    <s v="SMBFI310YE"/>
    <x v="3"/>
    <s v="SMBFIE5310"/>
    <s v="13SS SMB CAP_25_FLAT_BK"/>
    <s v="YE"/>
    <m/>
    <n v="5226"/>
    <n v="45000"/>
    <n v="45000"/>
    <n v="800"/>
    <s v="2013-10-18"/>
    <n v="700"/>
    <n v="31500000"/>
    <s v="2013-10-18"/>
    <n v="501"/>
    <n v="4"/>
    <n v="22545000"/>
    <s v="2013-10-19"/>
    <n v="140"/>
    <n v="6200000"/>
    <n v="20"/>
    <n v="19.7"/>
    <n v="27.9"/>
    <n v="27.5"/>
    <n v="195"/>
    <n v="361"/>
    <n v="-6"/>
    <n v="-6"/>
    <n v="-270000"/>
    <n v="-0.9"/>
  </r>
  <r>
    <x v="27"/>
    <s v="SMBFIE3312NY"/>
    <s v="SMBFI312NY"/>
    <x v="2"/>
    <s v="SMBFIE3312"/>
    <s v="12FW SMB_02_FLAT_RD_KIDS"/>
    <s v="NY"/>
    <m/>
    <n v="4052"/>
    <n v="45000"/>
    <n v="45000"/>
    <n v="700"/>
    <s v="2013-11-05"/>
    <n v="698"/>
    <n v="31410000"/>
    <s v="2013-11-06"/>
    <n v="558"/>
    <m/>
    <n v="25110000"/>
    <s v="2013-11-07"/>
    <n v="240"/>
    <n v="10767500"/>
    <n v="34.4"/>
    <n v="34.299999999999997"/>
    <n v="43"/>
    <n v="42.9"/>
    <n v="140"/>
    <n v="318"/>
    <n v="30"/>
    <n v="30"/>
    <n v="1350000"/>
    <n v="4.3"/>
  </r>
  <r>
    <x v="27"/>
    <s v="SMBFIE5332GY"/>
    <s v="SMBFI332GY"/>
    <x v="3"/>
    <s v="SMBFIE5332"/>
    <s v="13SS SMB CAP_16_FLAT_NY"/>
    <s v="GY"/>
    <m/>
    <n v="6296"/>
    <n v="45000"/>
    <n v="45000"/>
    <n v="700"/>
    <s v="2013-11-05"/>
    <n v="699"/>
    <n v="31455000"/>
    <s v="2013-11-06"/>
    <n v="698"/>
    <m/>
    <n v="31410000"/>
    <s v="2013-11-07"/>
    <n v="573"/>
    <n v="25731000"/>
    <n v="82"/>
    <n v="81.8"/>
    <n v="82.1"/>
    <n v="81.900000000000006"/>
    <n v="1"/>
    <n v="125"/>
    <n v="27"/>
    <n v="27"/>
    <n v="1215000"/>
    <n v="3.9"/>
  </r>
  <r>
    <x v="27"/>
    <s v="SMBFIE3333BL"/>
    <s v="SMBFI333BL"/>
    <x v="2"/>
    <s v="SMBFIE3333"/>
    <s v="12FW SMB_03_FLAT_BK_KIDS"/>
    <s v="BL"/>
    <m/>
    <n v="7224"/>
    <n v="45000"/>
    <n v="45000"/>
    <n v="700"/>
    <s v="2013-10-17"/>
    <n v="699"/>
    <n v="31455000"/>
    <s v="2013-10-18"/>
    <n v="475"/>
    <m/>
    <n v="21375000"/>
    <s v="2013-10-19"/>
    <n v="125"/>
    <n v="5625000"/>
    <n v="17.899999999999999"/>
    <n v="17.899999999999999"/>
    <n v="26.3"/>
    <n v="26.3"/>
    <n v="224"/>
    <n v="350"/>
    <n v="5"/>
    <n v="5"/>
    <n v="225000"/>
    <n v="0.7"/>
  </r>
  <r>
    <x v="27"/>
    <s v="SMBFIE3334GR"/>
    <s v="SMBFI334GR"/>
    <x v="2"/>
    <s v="SMBFIE3334"/>
    <s v="12FW SMB_02_FLAT_RD"/>
    <s v="GR"/>
    <m/>
    <n v="7224"/>
    <n v="45000"/>
    <n v="45000"/>
    <n v="700"/>
    <s v="2013-10-17"/>
    <n v="697"/>
    <n v="31365000"/>
    <s v="2013-10-18"/>
    <n v="428"/>
    <n v="-1"/>
    <n v="19260000"/>
    <s v="2013-10-19"/>
    <n v="85"/>
    <n v="3802500"/>
    <n v="12.2"/>
    <n v="12.1"/>
    <n v="19.899999999999999"/>
    <n v="19.7"/>
    <n v="270"/>
    <n v="343"/>
    <n v="4"/>
    <n v="4"/>
    <n v="180000"/>
    <n v="0.6"/>
  </r>
  <r>
    <x v="27"/>
    <s v="SMBFIE3337BK"/>
    <s v="SMBFI337BK"/>
    <x v="2"/>
    <s v="SMBFIE3337"/>
    <s v="12FW SMB_03_FLAT_BK"/>
    <s v="BK"/>
    <m/>
    <n v="6345"/>
    <n v="45000"/>
    <n v="45000"/>
    <n v="700"/>
    <s v="2013-10-17"/>
    <n v="700"/>
    <n v="31500000"/>
    <s v="2013-10-18"/>
    <n v="699"/>
    <m/>
    <n v="31455000"/>
    <s v="2013-10-19"/>
    <n v="543"/>
    <n v="24430500"/>
    <n v="77.599999999999994"/>
    <n v="77.599999999999994"/>
    <n v="77.7"/>
    <n v="77.7"/>
    <n v="1"/>
    <n v="156"/>
    <n v="22"/>
    <n v="22"/>
    <n v="990000"/>
    <n v="3.1"/>
  </r>
  <r>
    <x v="27"/>
    <s v="SMBFIE5352GY"/>
    <s v="SMBFI352GY"/>
    <x v="3"/>
    <s v="SMBFIE5352"/>
    <s v="13SS SMB CAP_17_FLAT_PK"/>
    <s v="GY"/>
    <m/>
    <n v="6441"/>
    <n v="49000"/>
    <n v="49000"/>
    <n v="800"/>
    <s v="2013-10-18"/>
    <n v="700"/>
    <n v="34300000"/>
    <s v="2013-10-18"/>
    <n v="700"/>
    <m/>
    <n v="34300000"/>
    <s v="2013-10-19"/>
    <n v="381"/>
    <n v="18622352"/>
    <n v="54.4"/>
    <n v="54.3"/>
    <n v="54.4"/>
    <n v="54.3"/>
    <m/>
    <n v="319"/>
    <n v="17"/>
    <n v="17"/>
    <n v="829864"/>
    <n v="2.4"/>
  </r>
  <r>
    <x v="27"/>
    <s v="SMBFIE3353RE"/>
    <s v="SMBFI353RE"/>
    <x v="2"/>
    <s v="SMBFIE3353"/>
    <s v="13SS SMB CAP_05_FLAT_YL"/>
    <s v="RE"/>
    <m/>
    <n v="6212"/>
    <n v="49000"/>
    <n v="49000"/>
    <n v="500"/>
    <s v="2013-10-17"/>
    <n v="500"/>
    <n v="24500000"/>
    <s v="2013-10-18"/>
    <n v="381"/>
    <m/>
    <n v="18669000"/>
    <s v="2013-10-19"/>
    <n v="69"/>
    <n v="3371200"/>
    <n v="13.8"/>
    <n v="13.8"/>
    <n v="18.100000000000001"/>
    <n v="18.100000000000001"/>
    <n v="119"/>
    <n v="312"/>
    <n v="5"/>
    <n v="5"/>
    <n v="245000"/>
    <n v="1"/>
  </r>
  <r>
    <x v="27"/>
    <s v="SMBFIE3354BK"/>
    <s v="SMBFI354BK"/>
    <x v="2"/>
    <s v="SMBFIE3354"/>
    <s v="13SS SMB CAP_05_FLAT_YL"/>
    <s v="BK"/>
    <m/>
    <n v="7944"/>
    <n v="59000"/>
    <n v="59000"/>
    <n v="1000"/>
    <s v="2013-10-17"/>
    <n v="997"/>
    <n v="58823000"/>
    <s v="2013-10-18"/>
    <n v="773"/>
    <m/>
    <n v="45607000"/>
    <s v="2013-10-19"/>
    <n v="386"/>
    <n v="22734500"/>
    <n v="38.700000000000003"/>
    <n v="38.6"/>
    <n v="49.9"/>
    <n v="49.8"/>
    <n v="224"/>
    <n v="387"/>
    <n v="25"/>
    <n v="25"/>
    <n v="1475000"/>
    <n v="2.5"/>
  </r>
  <r>
    <x v="27"/>
    <s v="SMBFIE5355OR"/>
    <s v="SMBFI355OR"/>
    <x v="3"/>
    <s v="SMBFIE5355"/>
    <s v="13SS SMB_26_FLAT_IV"/>
    <s v="OR"/>
    <m/>
    <n v="6733"/>
    <n v="59000"/>
    <n v="59000"/>
    <n v="800"/>
    <s v="2013-10-18"/>
    <n v="698"/>
    <n v="41182000"/>
    <s v="2013-10-18"/>
    <n v="488"/>
    <m/>
    <n v="28792000"/>
    <s v="2013-10-19"/>
    <n v="144"/>
    <n v="8491000"/>
    <n v="20.6"/>
    <n v="20.6"/>
    <n v="29.5"/>
    <n v="29.5"/>
    <n v="210"/>
    <n v="344"/>
    <n v="5"/>
    <n v="5"/>
    <n v="295000"/>
    <n v="0.7"/>
  </r>
  <r>
    <x v="27"/>
    <s v="SMBFIE5360YE"/>
    <s v="SMBFI360YE"/>
    <x v="3"/>
    <s v="SMBFIE5360"/>
    <s v="13SS SMB_27_FLAT_PK"/>
    <s v="YE"/>
    <m/>
    <n v="6206"/>
    <n v="49000"/>
    <n v="49000"/>
    <n v="1200"/>
    <s v="2013-10-18"/>
    <n v="1000"/>
    <n v="49000000"/>
    <s v="2013-10-18"/>
    <n v="593"/>
    <m/>
    <n v="29057000"/>
    <s v="2013-10-19"/>
    <n v="219"/>
    <n v="10646228"/>
    <n v="21.9"/>
    <n v="21.7"/>
    <n v="36.9"/>
    <n v="36.6"/>
    <n v="407"/>
    <n v="374"/>
    <n v="13"/>
    <n v="13"/>
    <n v="633864"/>
    <n v="1.3"/>
  </r>
  <r>
    <x v="27"/>
    <s v="SMBFIE3361NY"/>
    <s v="SMBFI361NY"/>
    <x v="2"/>
    <s v="SMBFIE3361"/>
    <s v="13SS SMB CAP_05_FLAT_YL"/>
    <s v="NY"/>
    <m/>
    <n v="5626"/>
    <n v="59000"/>
    <n v="59000"/>
    <n v="998"/>
    <s v="2013-10-17"/>
    <n v="998"/>
    <n v="58882000"/>
    <s v="2013-10-18"/>
    <n v="660"/>
    <m/>
    <n v="38940000"/>
    <s v="2013-10-19"/>
    <n v="255"/>
    <n v="15015500"/>
    <n v="25.6"/>
    <n v="25.5"/>
    <n v="38.6"/>
    <n v="38.6"/>
    <n v="338"/>
    <n v="405"/>
    <n v="22"/>
    <n v="22"/>
    <n v="1298000"/>
    <n v="2.2000000000000002"/>
  </r>
  <r>
    <x v="27"/>
    <s v="SMBFIE3362NY"/>
    <s v="SMBFI362NY"/>
    <x v="2"/>
    <s v="SMBFIE3362"/>
    <s v="13SS SMB CAP_05_FLAT_YL"/>
    <s v="NY"/>
    <m/>
    <n v="5032"/>
    <n v="49000"/>
    <n v="49000"/>
    <n v="1000"/>
    <s v="2013-11-05"/>
    <n v="1000"/>
    <n v="49000000"/>
    <s v="2013-11-06"/>
    <n v="575"/>
    <m/>
    <n v="28175000"/>
    <s v="2013-11-07"/>
    <n v="111"/>
    <n v="5414500"/>
    <n v="11.1"/>
    <n v="11.1"/>
    <n v="19.3"/>
    <n v="19.2"/>
    <n v="425"/>
    <n v="464"/>
    <n v="13"/>
    <n v="13"/>
    <n v="637000"/>
    <n v="1.3"/>
  </r>
  <r>
    <x v="27"/>
    <s v="SMBFIE3385PK"/>
    <s v="SMBFI385PK"/>
    <x v="2"/>
    <s v="SMBFIE3385"/>
    <s v="13SS SMB CAP_08_FLAT_NV"/>
    <s v="PK"/>
    <m/>
    <n v="8204"/>
    <n v="49000"/>
    <n v="49000"/>
    <n v="700"/>
    <s v="2013-10-17"/>
    <n v="699"/>
    <n v="34251000"/>
    <s v="2013-10-18"/>
    <n v="478"/>
    <m/>
    <n v="23422000"/>
    <s v="2013-10-19"/>
    <n v="130"/>
    <n v="6370000"/>
    <n v="18.600000000000001"/>
    <n v="18.600000000000001"/>
    <n v="27.2"/>
    <n v="27.2"/>
    <n v="221"/>
    <n v="348"/>
    <n v="13"/>
    <n v="13"/>
    <n v="637000"/>
    <n v="1.9"/>
  </r>
  <r>
    <x v="27"/>
    <s v="SMBFIE3386BK"/>
    <s v="SMBFI386BK"/>
    <x v="2"/>
    <s v="SMBFIE3386"/>
    <s v="13SS SMB CAP_08_FLAT_NV"/>
    <s v="BK"/>
    <m/>
    <n v="5536"/>
    <n v="59000"/>
    <n v="59000"/>
    <n v="1000"/>
    <s v="2013-10-17"/>
    <n v="997"/>
    <n v="58823000"/>
    <s v="2013-10-18"/>
    <n v="910"/>
    <m/>
    <n v="53690000"/>
    <s v="2013-10-19"/>
    <n v="519"/>
    <n v="30557000"/>
    <n v="52.1"/>
    <n v="51.9"/>
    <n v="57"/>
    <n v="56.9"/>
    <n v="87"/>
    <n v="391"/>
    <n v="36"/>
    <n v="36"/>
    <n v="2124000"/>
    <n v="3.6"/>
  </r>
  <r>
    <x v="27"/>
    <s v="SMBFID3632BK"/>
    <s v="SMBFI632BK"/>
    <x v="0"/>
    <s v="SMBFID3632"/>
    <s v="13SS SMB CAP_30_CURVED_PK"/>
    <s v="BK"/>
    <m/>
    <n v="13000"/>
    <n v="55000"/>
    <n v="38500"/>
    <n v="400"/>
    <s v="2012-12-07"/>
    <n v="400"/>
    <n v="22000000"/>
    <s v="2012-12-07"/>
    <n v="399"/>
    <m/>
    <n v="21945000"/>
    <s v="2012-12-08"/>
    <n v="399"/>
    <n v="21802000"/>
    <n v="99.8"/>
    <n v="99.1"/>
    <n v="100"/>
    <n v="99.3"/>
    <n v="1"/>
    <m/>
    <m/>
    <m/>
    <m/>
    <m/>
  </r>
  <r>
    <x v="27"/>
    <s v="SMBFID3633MT"/>
    <s v="SMBFI633MT"/>
    <x v="0"/>
    <s v="SMBFID3633"/>
    <s v="13SS SMB_22_CURVED_NY"/>
    <s v="MT"/>
    <m/>
    <n v="13000"/>
    <n v="55000"/>
    <n v="38500"/>
    <n v="400"/>
    <s v="2012-12-07"/>
    <n v="379"/>
    <n v="20845000"/>
    <s v="2012-12-07"/>
    <n v="374"/>
    <n v="-5"/>
    <n v="20570000"/>
    <s v="2012-12-16"/>
    <n v="374"/>
    <n v="20449000"/>
    <n v="98.7"/>
    <n v="98.1"/>
    <n v="100"/>
    <n v="99.4"/>
    <n v="10"/>
    <m/>
    <m/>
    <m/>
    <m/>
    <m/>
  </r>
  <r>
    <x v="27"/>
    <s v="SMBFID3634RE"/>
    <s v="SMBFI634RE"/>
    <x v="0"/>
    <s v="SMBFID3634"/>
    <s v="13SS SMB_23_CURVED_NY"/>
    <s v="RE"/>
    <m/>
    <n v="13000"/>
    <n v="55000"/>
    <n v="55000"/>
    <n v="400"/>
    <s v="2012-11-22"/>
    <n v="399"/>
    <n v="21945000"/>
    <s v="2012-11-23"/>
    <n v="394"/>
    <n v="1"/>
    <n v="21670000"/>
    <s v="2012-11-24"/>
    <n v="395"/>
    <n v="21631500"/>
    <n v="99"/>
    <n v="98.6"/>
    <n v="100.3"/>
    <n v="99.8"/>
    <n v="4"/>
    <n v="-1"/>
    <m/>
    <m/>
    <m/>
    <m/>
  </r>
  <r>
    <x v="27"/>
    <s v="SMBFIE0634RE"/>
    <s v="SMBFI634RE"/>
    <x v="1"/>
    <s v="SMBFIE0634"/>
    <s v="12FW SMB KNIT_03_PK"/>
    <s v="RE"/>
    <m/>
    <n v="8431"/>
    <n v="55000"/>
    <n v="55000"/>
    <n v="2900"/>
    <s v="2013-02-07"/>
    <n v="2892"/>
    <n v="159060000"/>
    <s v="2013-02-07"/>
    <n v="2872"/>
    <n v="-5"/>
    <n v="157960000"/>
    <s v="2013-02-07"/>
    <n v="2860"/>
    <n v="157069000"/>
    <n v="98.9"/>
    <n v="98.7"/>
    <n v="99.6"/>
    <n v="99.4"/>
    <n v="25"/>
    <n v="12"/>
    <n v="-1"/>
    <n v="-1"/>
    <n v="-55000"/>
    <m/>
  </r>
  <r>
    <x v="27"/>
    <s v="SMBFIE3634RE"/>
    <s v="SMBFI634RE"/>
    <x v="2"/>
    <s v="SMBFIE3634"/>
    <s v="13SS SMB CAP_12_FLAT_BL"/>
    <s v="RE"/>
    <m/>
    <n v="9521"/>
    <n v="55000"/>
    <n v="55000"/>
    <n v="6500"/>
    <s v="2013-08-23"/>
    <n v="4992"/>
    <n v="274560000"/>
    <s v="2013-08-23"/>
    <n v="3857"/>
    <n v="5"/>
    <n v="212135000"/>
    <s v="2013-08-23"/>
    <n v="3356"/>
    <n v="184125440"/>
    <n v="67.2"/>
    <n v="67.099999999999994"/>
    <n v="87"/>
    <n v="86.8"/>
    <n v="1130"/>
    <n v="501"/>
    <n v="47"/>
    <n v="47"/>
    <n v="2579720"/>
    <n v="0.9"/>
  </r>
  <r>
    <x v="27"/>
    <s v="SMBFIF0634RE"/>
    <s v="SMBFI634RE"/>
    <x v="5"/>
    <s v="SMBFIF0634"/>
    <s v="12FW SMB_02_FLAT_RD_KIDS"/>
    <s v="RE"/>
    <m/>
    <n v="6872"/>
    <n v="55000"/>
    <n v="55000"/>
    <n v="2000"/>
    <s v="2014-01-03"/>
    <n v="2000"/>
    <n v="110000000"/>
    <s v="2014-01-07"/>
    <n v="441"/>
    <m/>
    <n v="24255000"/>
    <s v="2014-01-08"/>
    <n v="97"/>
    <n v="5307500"/>
    <n v="4.9000000000000004"/>
    <n v="4.8"/>
    <n v="22"/>
    <n v="21.9"/>
    <n v="1559"/>
    <n v="344"/>
    <n v="55"/>
    <n v="55"/>
    <n v="3025000"/>
    <n v="2.8"/>
  </r>
  <r>
    <x v="27"/>
    <s v="SMBFID3635BK"/>
    <s v="SMBFI635BK"/>
    <x v="0"/>
    <s v="SMBFID3635"/>
    <s v="13SS SMB CAP_41_CURVED_PK"/>
    <s v="BK"/>
    <m/>
    <n v="13000"/>
    <n v="55000"/>
    <n v="55000"/>
    <n v="400"/>
    <s v="2012-11-30"/>
    <n v="400"/>
    <n v="22000000"/>
    <s v="2012-12-04"/>
    <n v="400"/>
    <m/>
    <n v="22000000"/>
    <s v="2012-12-05"/>
    <n v="397"/>
    <n v="21835000"/>
    <n v="99.3"/>
    <n v="99.3"/>
    <n v="99.3"/>
    <n v="99.3"/>
    <m/>
    <n v="3"/>
    <m/>
    <m/>
    <m/>
    <m/>
  </r>
  <r>
    <x v="27"/>
    <s v="SMBFIE0635BK"/>
    <s v="SMBFI635BK"/>
    <x v="1"/>
    <s v="SMBFIE0635"/>
    <s v="12FW SMB KNIT_05_BK"/>
    <s v="BK"/>
    <m/>
    <n v="7129"/>
    <n v="55000"/>
    <n v="55000"/>
    <n v="3212"/>
    <s v="2013-02-19"/>
    <n v="2666"/>
    <n v="146630000"/>
    <s v="2013-02-20"/>
    <n v="2667"/>
    <n v="-1"/>
    <n v="146685000"/>
    <s v="2013-02-21"/>
    <n v="2601"/>
    <n v="142593000"/>
    <n v="97.6"/>
    <n v="97.2"/>
    <n v="97.5"/>
    <n v="97.2"/>
    <m/>
    <n v="66"/>
    <n v="2"/>
    <n v="2"/>
    <n v="110000"/>
    <n v="0.1"/>
  </r>
  <r>
    <x v="27"/>
    <s v="SMBFIE3635BK"/>
    <s v="SMBFI635BK"/>
    <x v="2"/>
    <s v="SMBFIE3635"/>
    <s v="13SS SMB CAP_11_FLAT_GY"/>
    <s v="BK"/>
    <m/>
    <n v="8317"/>
    <n v="55000"/>
    <n v="55000"/>
    <n v="3200"/>
    <s v="2013-08-23"/>
    <n v="1998"/>
    <n v="109890000"/>
    <s v="2013-08-26"/>
    <n v="1996"/>
    <n v="1"/>
    <n v="109780000"/>
    <s v="2013-08-29"/>
    <n v="1700"/>
    <n v="93381380"/>
    <n v="85.1"/>
    <n v="85"/>
    <n v="85.2"/>
    <n v="85.1"/>
    <n v="1"/>
    <n v="296"/>
    <n v="16"/>
    <n v="16"/>
    <n v="880000"/>
    <n v="0.8"/>
  </r>
  <r>
    <x v="27"/>
    <s v="SMBFIF0635BK"/>
    <s v="SMBFI635BK"/>
    <x v="5"/>
    <s v="SMBFIF0635"/>
    <s v="12FW SMB_03_FLAT_BK_KIDS"/>
    <s v="BK"/>
    <m/>
    <n v="5833"/>
    <n v="55000"/>
    <n v="55000"/>
    <n v="2000"/>
    <s v="2014-01-03"/>
    <n v="2000"/>
    <n v="110000000"/>
    <s v="2014-01-07"/>
    <n v="410"/>
    <m/>
    <n v="22550000"/>
    <s v="2014-01-08"/>
    <n v="50"/>
    <n v="2750000"/>
    <n v="2.5"/>
    <n v="2.5"/>
    <n v="12.2"/>
    <n v="12.2"/>
    <n v="1590"/>
    <n v="360"/>
    <n v="32"/>
    <n v="32"/>
    <n v="1760000"/>
    <n v="1.6"/>
  </r>
  <r>
    <x v="27"/>
    <s v="SMBFIE0701GR"/>
    <s v="SMBFI701GR"/>
    <x v="1"/>
    <s v="SMBFIE0701"/>
    <s v="12FW SMB KNIT_06_BL"/>
    <s v="GR"/>
    <m/>
    <n v="6991"/>
    <n v="43000"/>
    <n v="43000"/>
    <n v="200"/>
    <s v="2013-03-04"/>
    <n v="188"/>
    <n v="8084000"/>
    <s v="2013-03-06"/>
    <n v="185"/>
    <m/>
    <n v="7955000"/>
    <s v="2013-03-08"/>
    <n v="165"/>
    <n v="7073500"/>
    <n v="87.8"/>
    <n v="87.5"/>
    <n v="89.2"/>
    <n v="88.9"/>
    <n v="3"/>
    <n v="20"/>
    <m/>
    <m/>
    <m/>
    <m/>
  </r>
  <r>
    <x v="27"/>
    <s v="SMBFIE0701OR"/>
    <s v="SMBFI701OR"/>
    <x v="1"/>
    <s v="SMBFIE0701"/>
    <s v="`"/>
    <s v="OR"/>
    <m/>
    <n v="6991"/>
    <n v="43000"/>
    <n v="43000"/>
    <n v="200"/>
    <s v="2013-02-21"/>
    <n v="192"/>
    <n v="8256000"/>
    <s v="2013-03-07"/>
    <n v="188"/>
    <n v="2"/>
    <n v="8084000"/>
    <s v="2013-03-08"/>
    <n v="186"/>
    <n v="7998000"/>
    <n v="96.9"/>
    <n v="96.9"/>
    <n v="98.9"/>
    <n v="98.9"/>
    <n v="2"/>
    <n v="2"/>
    <m/>
    <m/>
    <m/>
    <m/>
  </r>
  <r>
    <x v="27"/>
    <s v="SMBFIE0701PK"/>
    <s v="SMBFI701PK"/>
    <x v="1"/>
    <s v="SMBFIE0701"/>
    <s v="12FW SMB KNIT_03_PK_KIDS"/>
    <s v="PK"/>
    <m/>
    <n v="6991"/>
    <n v="43000"/>
    <n v="43000"/>
    <n v="1224"/>
    <s v="2013-03-04"/>
    <n v="1187"/>
    <n v="51041000"/>
    <s v="2013-03-06"/>
    <n v="1184"/>
    <n v="-3"/>
    <n v="50912000"/>
    <s v="2013-03-08"/>
    <n v="1009"/>
    <n v="43301000"/>
    <n v="85"/>
    <n v="84.8"/>
    <n v="85.2"/>
    <n v="85.1"/>
    <n v="6"/>
    <n v="175"/>
    <n v="5"/>
    <n v="5"/>
    <n v="215000"/>
    <n v="0.4"/>
  </r>
  <r>
    <x v="27"/>
    <s v="SMBFIE0701YE"/>
    <s v="SMBFI701YE"/>
    <x v="1"/>
    <s v="SMBFIE0701"/>
    <s v="12FW SMB KNIT_06_BL_KIDS"/>
    <s v="YE"/>
    <m/>
    <n v="6991"/>
    <n v="43000"/>
    <n v="43000"/>
    <n v="716"/>
    <s v="2013-03-04"/>
    <n v="692"/>
    <n v="29756000"/>
    <s v="2013-03-06"/>
    <n v="685"/>
    <n v="1"/>
    <n v="29455000"/>
    <s v="2013-03-07"/>
    <n v="508"/>
    <n v="21822500"/>
    <n v="73.400000000000006"/>
    <n v="73.3"/>
    <n v="74.2"/>
    <n v="74.099999999999994"/>
    <n v="6"/>
    <n v="177"/>
    <m/>
    <m/>
    <m/>
    <m/>
  </r>
  <r>
    <x v="27"/>
    <s v="SMBFIE0702NY"/>
    <s v="SMBFI702NY"/>
    <x v="1"/>
    <s v="SMBFIE0702"/>
    <s v="13FW SMB KNIT_01_BK_N"/>
    <s v="NY"/>
    <m/>
    <n v="7325"/>
    <n v="43000"/>
    <n v="43000"/>
    <n v="1325"/>
    <s v="2013-02-21"/>
    <n v="1322"/>
    <n v="56846000"/>
    <s v="2013-02-22"/>
    <n v="1209"/>
    <m/>
    <n v="51987000"/>
    <s v="2013-02-23"/>
    <n v="612"/>
    <n v="26165500"/>
    <n v="46.3"/>
    <n v="46"/>
    <n v="50.6"/>
    <n v="50.3"/>
    <n v="113"/>
    <n v="597"/>
    <m/>
    <m/>
    <m/>
    <m/>
  </r>
  <r>
    <x v="27"/>
    <s v="SMBFIE0702RE"/>
    <s v="SMBFI702RE"/>
    <x v="1"/>
    <s v="SMBFIE0702"/>
    <s v="13FW SMB KNIT_01_BK_N"/>
    <s v="RE"/>
    <m/>
    <n v="7325"/>
    <n v="43000"/>
    <n v="43000"/>
    <n v="1500"/>
    <s v="2013-02-21"/>
    <n v="1492"/>
    <n v="64156000"/>
    <s v="2013-02-22"/>
    <n v="1480"/>
    <n v="-1"/>
    <n v="63640000"/>
    <s v="2013-02-23"/>
    <n v="1157"/>
    <n v="49660700"/>
    <n v="77.5"/>
    <n v="77.400000000000006"/>
    <n v="78.2"/>
    <n v="78"/>
    <n v="13"/>
    <n v="323"/>
    <m/>
    <m/>
    <m/>
    <m/>
  </r>
  <r>
    <x v="27"/>
    <s v="SMBFIE3702RE"/>
    <s v="SMBFI702RE"/>
    <x v="2"/>
    <s v="SMBFIE3702"/>
    <s v="13SS SMB CAP_01_FLAT_BK"/>
    <s v="RE"/>
    <m/>
    <n v="5833"/>
    <n v="43000"/>
    <n v="43000"/>
    <n v="1000"/>
    <s v="2013-07-19"/>
    <n v="1000"/>
    <n v="43000000"/>
    <s v="2013-07-19"/>
    <n v="802"/>
    <n v="-7"/>
    <n v="34486000"/>
    <s v="2013-07-20"/>
    <n v="332"/>
    <n v="14212360"/>
    <n v="33.200000000000003"/>
    <n v="33.1"/>
    <n v="41.4"/>
    <n v="41.2"/>
    <n v="205"/>
    <n v="470"/>
    <n v="15"/>
    <n v="15"/>
    <n v="636744"/>
    <n v="1.5"/>
  </r>
  <r>
    <x v="27"/>
    <s v="SMBFIE0703BL"/>
    <s v="SMBFI703BL"/>
    <x v="1"/>
    <s v="SMBFIE0703"/>
    <s v="13FW SMB KNIT_03_RD_F"/>
    <s v="BL"/>
    <m/>
    <n v="7256"/>
    <n v="43000"/>
    <n v="43000"/>
    <n v="800"/>
    <s v="2013-03-04"/>
    <n v="795"/>
    <n v="34185000"/>
    <s v="2013-03-06"/>
    <n v="792"/>
    <m/>
    <n v="34056000"/>
    <s v="2013-03-07"/>
    <n v="790"/>
    <n v="33879700"/>
    <n v="99.4"/>
    <n v="99.1"/>
    <n v="99.7"/>
    <n v="99.5"/>
    <n v="3"/>
    <n v="2"/>
    <m/>
    <m/>
    <m/>
    <m/>
  </r>
  <r>
    <x v="27"/>
    <s v="SMBFIE3703BL"/>
    <s v="SMBFI703BL"/>
    <x v="2"/>
    <s v="SMBFIE3703"/>
    <s v="13SS SMB CAP_01_FLAT_BK"/>
    <s v="BL"/>
    <m/>
    <n v="7109"/>
    <n v="43000"/>
    <n v="43000"/>
    <n v="3000"/>
    <s v="2013-08-09"/>
    <n v="2998"/>
    <n v="128914000"/>
    <s v="2013-08-09"/>
    <n v="1729"/>
    <n v="-2"/>
    <n v="74347000"/>
    <s v="2013-08-10"/>
    <n v="1126"/>
    <n v="48359348"/>
    <n v="37.6"/>
    <n v="37.5"/>
    <n v="65.099999999999994"/>
    <n v="65"/>
    <n v="1271"/>
    <n v="603"/>
    <n v="36"/>
    <n v="36"/>
    <n v="1532864"/>
    <n v="1.2"/>
  </r>
  <r>
    <x v="27"/>
    <s v="SMBFIE0704GY"/>
    <s v="SMBFI704GY"/>
    <x v="1"/>
    <s v="SMBFIE0704"/>
    <s v="13FW SMB KNIT_03_RD_F_KIDS"/>
    <s v="GY"/>
    <m/>
    <n v="5820"/>
    <n v="43000"/>
    <n v="43000"/>
    <n v="200"/>
    <s v="2013-04-09"/>
    <n v="199"/>
    <n v="8557000"/>
    <s v="2013-04-10"/>
    <n v="198"/>
    <n v="-1"/>
    <n v="8514000"/>
    <s v="2013-04-11"/>
    <n v="197"/>
    <n v="8428000"/>
    <n v="99"/>
    <n v="98.5"/>
    <n v="99.5"/>
    <n v="99"/>
    <n v="2"/>
    <n v="1"/>
    <m/>
    <m/>
    <m/>
    <m/>
  </r>
  <r>
    <x v="27"/>
    <s v="SMBFIE0705BK"/>
    <s v="SMBFI705BK"/>
    <x v="1"/>
    <s v="SMBFIE0705"/>
    <s v="13FW SMB_02_FLAT_BW_N"/>
    <s v="BK"/>
    <m/>
    <n v="7516"/>
    <n v="43000"/>
    <n v="43000"/>
    <n v="1200"/>
    <s v="2013-02-21"/>
    <n v="1196"/>
    <n v="51428000"/>
    <s v="2013-02-22"/>
    <n v="1196"/>
    <m/>
    <n v="51428000"/>
    <s v="2013-02-23"/>
    <n v="1195"/>
    <n v="51234500"/>
    <n v="99.9"/>
    <n v="99.6"/>
    <n v="99.9"/>
    <n v="99.6"/>
    <m/>
    <n v="1"/>
    <m/>
    <m/>
    <m/>
    <m/>
  </r>
  <r>
    <x v="27"/>
    <s v="SMBFIE3705BK"/>
    <s v="SMBFI705BK"/>
    <x v="2"/>
    <s v="SMBFIE3705"/>
    <s v="13SS SMB_15_FLAT_NY"/>
    <s v="BK"/>
    <m/>
    <n v="6006"/>
    <n v="43000"/>
    <n v="43000"/>
    <n v="5300"/>
    <s v="2013-07-11"/>
    <n v="4000"/>
    <n v="172000000"/>
    <s v="2013-07-12"/>
    <n v="3278"/>
    <n v="-8"/>
    <n v="140954000"/>
    <s v="2013-07-13"/>
    <n v="2717"/>
    <n v="109865928"/>
    <n v="67.900000000000006"/>
    <n v="63.9"/>
    <n v="82.9"/>
    <n v="77.900000000000006"/>
    <n v="730"/>
    <n v="561"/>
    <n v="70"/>
    <n v="70"/>
    <n v="3003120"/>
    <n v="1.8"/>
  </r>
  <r>
    <x v="27"/>
    <s v="SMBFIE0707NY"/>
    <s v="SMBFI707NY"/>
    <x v="1"/>
    <s v="SMBFIE0707"/>
    <s v="13FW SMB_05_CURVED_GY_N"/>
    <s v="NY"/>
    <m/>
    <n v="6203"/>
    <n v="43000"/>
    <n v="43000"/>
    <n v="200"/>
    <s v="2013-04-19"/>
    <n v="199"/>
    <n v="8557000"/>
    <s v="2013-04-19"/>
    <n v="199"/>
    <m/>
    <n v="8557000"/>
    <s v="2013-04-20"/>
    <n v="198"/>
    <n v="8492500"/>
    <n v="99.5"/>
    <n v="99.2"/>
    <n v="99.5"/>
    <n v="99.2"/>
    <m/>
    <n v="1"/>
    <m/>
    <m/>
    <m/>
    <m/>
  </r>
  <r>
    <x v="27"/>
    <s v="SMBFIE0708NY"/>
    <s v="SMBFI708NY"/>
    <x v="1"/>
    <s v="SMBFIE0708"/>
    <s v="13FW SMB_04_CURVED_BL_F"/>
    <s v="NY"/>
    <m/>
    <n v="5822"/>
    <n v="43000"/>
    <n v="43000"/>
    <n v="900"/>
    <s v="2013-04-09"/>
    <n v="899"/>
    <n v="38657000"/>
    <s v="2013-04-10"/>
    <n v="897"/>
    <m/>
    <n v="38571000"/>
    <s v="2013-04-11"/>
    <n v="894"/>
    <n v="38420500"/>
    <n v="99.4"/>
    <n v="99.4"/>
    <n v="99.7"/>
    <n v="99.6"/>
    <n v="2"/>
    <n v="3"/>
    <m/>
    <m/>
    <m/>
    <m/>
  </r>
  <r>
    <x v="27"/>
    <s v="SMBFIE3708NY"/>
    <s v="SMBFI708NY"/>
    <x v="2"/>
    <s v="SMBFIE3708"/>
    <s v="13SS SMB CAP_19_FLAT_NY"/>
    <s v="NY"/>
    <m/>
    <n v="6404"/>
    <n v="43000"/>
    <n v="43000"/>
    <n v="1000"/>
    <s v="2013-10-08"/>
    <n v="999"/>
    <n v="42957000"/>
    <s v="2013-10-08"/>
    <n v="999"/>
    <m/>
    <n v="42957000"/>
    <s v="2013-10-09"/>
    <n v="737"/>
    <n v="31650236"/>
    <n v="73.8"/>
    <n v="73.7"/>
    <n v="73.8"/>
    <n v="73.7"/>
    <m/>
    <n v="262"/>
    <n v="26"/>
    <n v="26"/>
    <n v="1118000"/>
    <n v="2.6"/>
  </r>
  <r>
    <x v="27"/>
    <s v="SMBFIE0709PK"/>
    <s v="SMBFI709PK"/>
    <x v="1"/>
    <s v="SMBFIE0709"/>
    <s v="13FW SMB_04_CURVED_OR_F"/>
    <s v="PK"/>
    <m/>
    <n v="6753"/>
    <n v="43000"/>
    <n v="43000"/>
    <n v="1000"/>
    <s v="2013-04-09"/>
    <n v="994"/>
    <n v="42742000"/>
    <s v="2013-04-10"/>
    <n v="731"/>
    <n v="2"/>
    <n v="31433000"/>
    <s v="2013-04-11"/>
    <n v="703"/>
    <n v="30164500"/>
    <n v="70.7"/>
    <n v="70.599999999999994"/>
    <n v="96.2"/>
    <n v="96"/>
    <n v="261"/>
    <n v="28"/>
    <m/>
    <m/>
    <m/>
    <m/>
  </r>
  <r>
    <x v="27"/>
    <s v="SMBFIE3709PK"/>
    <s v="SMBFI709PK"/>
    <x v="2"/>
    <s v="SMBFIE3709"/>
    <s v="13SS SMB CAP_18_FLAT_PK"/>
    <s v="PK"/>
    <m/>
    <n v="7011"/>
    <n v="43000"/>
    <n v="43000"/>
    <n v="700"/>
    <s v="2013-09-27"/>
    <n v="700"/>
    <n v="30100000"/>
    <s v="2013-09-27"/>
    <n v="478"/>
    <m/>
    <n v="20554000"/>
    <s v="2013-09-28"/>
    <n v="149"/>
    <n v="6390488"/>
    <n v="21.3"/>
    <n v="21.2"/>
    <n v="31.2"/>
    <n v="31.1"/>
    <n v="222"/>
    <n v="329"/>
    <n v="11"/>
    <n v="11"/>
    <n v="468872"/>
    <n v="1.6"/>
  </r>
  <r>
    <x v="27"/>
    <s v="SMBFIE0721KH"/>
    <s v="SMBFI721KH"/>
    <x v="1"/>
    <s v="SMBFIE0721"/>
    <s v="13FW SMB_09_CURVED_BD_F"/>
    <s v="KH"/>
    <m/>
    <n v="6685"/>
    <n v="43000"/>
    <n v="43000"/>
    <n v="300"/>
    <s v="2013-04-09"/>
    <n v="297"/>
    <n v="12771000"/>
    <s v="2013-04-10"/>
    <n v="293"/>
    <n v="2"/>
    <n v="12599000"/>
    <s v="2013-04-11"/>
    <n v="272"/>
    <n v="11696000"/>
    <n v="91.6"/>
    <n v="91.6"/>
    <n v="92.8"/>
    <n v="92.8"/>
    <n v="2"/>
    <n v="21"/>
    <m/>
    <m/>
    <m/>
    <m/>
  </r>
  <r>
    <x v="27"/>
    <s v="SMBFIE0721WH"/>
    <s v="SMBFI721WH"/>
    <x v="1"/>
    <s v="SMBFIE0721"/>
    <s v="12SS SMB_02_FLAT_BK"/>
    <s v="WH"/>
    <m/>
    <n v="6685"/>
    <n v="43000"/>
    <n v="43000"/>
    <n v="1300"/>
    <s v="2013-04-09"/>
    <n v="1296"/>
    <n v="55728000"/>
    <s v="2013-04-10"/>
    <n v="1290"/>
    <n v="-1"/>
    <n v="55470000"/>
    <s v="2013-04-11"/>
    <n v="982"/>
    <n v="42161500"/>
    <n v="75.8"/>
    <n v="75.7"/>
    <n v="76.099999999999994"/>
    <n v="76"/>
    <n v="7"/>
    <n v="308"/>
    <n v="1"/>
    <n v="1"/>
    <n v="43000"/>
    <n v="0.1"/>
  </r>
  <r>
    <x v="27"/>
    <s v="SMBFIE3833BL"/>
    <s v="SMBFI833BL"/>
    <x v="2"/>
    <s v="SMBFIE3833"/>
    <s v="13SS SMB CAP_10_FLAT_GE"/>
    <s v="BL"/>
    <m/>
    <n v="7224"/>
    <n v="43000"/>
    <n v="43000"/>
    <n v="700"/>
    <s v="2013-10-17"/>
    <n v="700"/>
    <n v="30100000"/>
    <s v="2013-10-18"/>
    <n v="406"/>
    <m/>
    <n v="17458000"/>
    <s v="2013-10-19"/>
    <n v="66"/>
    <n v="2838000"/>
    <n v="9.4"/>
    <n v="9.4"/>
    <n v="16.3"/>
    <n v="16.3"/>
    <n v="294"/>
    <n v="340"/>
    <n v="7"/>
    <n v="7"/>
    <n v="301000"/>
    <n v="1"/>
  </r>
  <r>
    <x v="27"/>
    <s v="SMBFIE3834GR"/>
    <s v="SMBFI834GR"/>
    <x v="2"/>
    <s v="SMBFIE3834"/>
    <s v="13SS SMB CAP_14_FLAT_GY"/>
    <s v="GR"/>
    <m/>
    <n v="7224"/>
    <n v="43000"/>
    <n v="43000"/>
    <n v="700"/>
    <s v="2013-10-17"/>
    <n v="700"/>
    <n v="30100000"/>
    <s v="2013-10-18"/>
    <n v="394"/>
    <m/>
    <n v="16942000"/>
    <s v="2013-10-19"/>
    <n v="53"/>
    <n v="2257500"/>
    <n v="7.6"/>
    <n v="7.5"/>
    <n v="13.5"/>
    <n v="13.3"/>
    <n v="306"/>
    <n v="341"/>
    <n v="5"/>
    <n v="5"/>
    <n v="193500"/>
    <n v="0.7"/>
  </r>
  <r>
    <x v="27"/>
    <s v="SMBFIE3854BK"/>
    <s v="SMBFI854BK"/>
    <x v="2"/>
    <s v="SMBFIE3854"/>
    <s v="13SS SMB CAP_14_FLAT_GY"/>
    <s v="BK"/>
    <m/>
    <n v="7944"/>
    <n v="55000"/>
    <n v="55000"/>
    <n v="1000"/>
    <s v="2013-10-17"/>
    <n v="1000"/>
    <n v="55000000"/>
    <s v="2013-10-18"/>
    <n v="893"/>
    <n v="-1"/>
    <n v="49115000"/>
    <s v="2013-10-19"/>
    <n v="512"/>
    <n v="28160000"/>
    <n v="51.2"/>
    <n v="51.2"/>
    <n v="57.3"/>
    <n v="57.3"/>
    <n v="108"/>
    <n v="381"/>
    <n v="42"/>
    <n v="42"/>
    <n v="2310000"/>
    <n v="4.2"/>
  </r>
  <r>
    <x v="27"/>
    <s v="SMBFIE5855OR"/>
    <s v="SMBFI855OR"/>
    <x v="3"/>
    <s v="SMBFIE5855"/>
    <s v="13SS SMB_28_FLAT_OG"/>
    <s v="OR"/>
    <m/>
    <n v="6733"/>
    <n v="55000"/>
    <n v="55000"/>
    <n v="800"/>
    <s v="2013-10-18"/>
    <n v="700"/>
    <n v="38500000"/>
    <s v="2013-10-18"/>
    <n v="582"/>
    <m/>
    <n v="32010000"/>
    <s v="2013-10-19"/>
    <n v="207"/>
    <n v="11385000"/>
    <n v="29.6"/>
    <n v="29.6"/>
    <n v="35.6"/>
    <n v="35.6"/>
    <n v="118"/>
    <n v="375"/>
    <n v="5"/>
    <n v="5"/>
    <n v="275000"/>
    <n v="0.7"/>
  </r>
  <r>
    <x v="27"/>
    <s v="SMBFIE5860YE"/>
    <s v="SMBFI860YE"/>
    <x v="3"/>
    <s v="SMBFIE5860"/>
    <s v="13SS SMB_29_FLAT_RD_F"/>
    <s v="YE"/>
    <m/>
    <n v="6206"/>
    <n v="45000"/>
    <n v="45000"/>
    <n v="1400"/>
    <s v="2013-10-18"/>
    <n v="1000"/>
    <n v="45000000"/>
    <s v="2013-10-18"/>
    <n v="621"/>
    <n v="-2"/>
    <n v="27945000"/>
    <s v="2013-10-19"/>
    <n v="244"/>
    <n v="10957500"/>
    <n v="24.4"/>
    <n v="24.4"/>
    <n v="39.299999999999997"/>
    <n v="39.200000000000003"/>
    <n v="381"/>
    <n v="377"/>
    <n v="-1"/>
    <n v="-1"/>
    <n v="-45000"/>
    <n v="-0.1"/>
  </r>
  <r>
    <x v="27"/>
    <s v="SMBFIE3861NY"/>
    <s v="SMBFI861NY"/>
    <x v="2"/>
    <s v="SMBFIE3861"/>
    <s v="13SS SMB CAP_03_FLAT_BK"/>
    <s v="NY"/>
    <m/>
    <n v="5626"/>
    <n v="55000"/>
    <n v="55000"/>
    <n v="1000"/>
    <s v="2013-10-17"/>
    <n v="1000"/>
    <n v="55000000"/>
    <s v="2013-10-18"/>
    <n v="827"/>
    <m/>
    <n v="45485000"/>
    <s v="2013-10-19"/>
    <n v="409"/>
    <n v="22465080"/>
    <n v="40.9"/>
    <n v="40.799999999999997"/>
    <n v="49.5"/>
    <n v="49.4"/>
    <n v="173"/>
    <n v="418"/>
    <n v="38"/>
    <n v="38"/>
    <n v="2082960"/>
    <n v="3.8"/>
  </r>
  <r>
    <x v="27"/>
    <s v="SMBFIE3885PK"/>
    <s v="SMBFI885PK"/>
    <x v="2"/>
    <s v="SMBFIE3885"/>
    <s v="13SS SMB CAP_03_FLAT_BK"/>
    <s v="PK"/>
    <m/>
    <n v="8204"/>
    <n v="45000"/>
    <n v="45000"/>
    <n v="698"/>
    <s v="2013-10-17"/>
    <n v="698"/>
    <n v="31410000"/>
    <s v="2013-10-18"/>
    <n v="667"/>
    <n v="-2"/>
    <n v="30015000"/>
    <s v="2013-10-19"/>
    <n v="324"/>
    <n v="14575500"/>
    <n v="46.4"/>
    <n v="46.4"/>
    <n v="48.6"/>
    <n v="48.6"/>
    <n v="33"/>
    <n v="343"/>
    <n v="24"/>
    <n v="24"/>
    <n v="1080000"/>
    <n v="3.4"/>
  </r>
  <r>
    <x v="27"/>
    <s v="SMBFIE3886BK"/>
    <s v="SMBFI886BK"/>
    <x v="2"/>
    <s v="SMBFIE3886"/>
    <s v="13SS SMB CAP_02_FLAT_BK"/>
    <s v="BK"/>
    <m/>
    <n v="5536"/>
    <n v="55000"/>
    <n v="55000"/>
    <n v="1000"/>
    <s v="2013-10-17"/>
    <n v="998"/>
    <n v="54890000"/>
    <s v="2013-10-18"/>
    <n v="969"/>
    <m/>
    <n v="53295000"/>
    <s v="2013-10-19"/>
    <n v="552"/>
    <n v="30295000"/>
    <n v="55.3"/>
    <n v="55.2"/>
    <n v="57"/>
    <n v="56.8"/>
    <n v="29"/>
    <n v="417"/>
    <n v="31"/>
    <n v="31"/>
    <n v="1677500"/>
    <n v="3.1"/>
  </r>
  <r>
    <x v="27"/>
    <s v="SMBFLD3101BK"/>
    <s v="SMBFL101BK"/>
    <x v="0"/>
    <s v="SMBFLD3101"/>
    <s v="13SS SMB CAP_07_FLAT_OG"/>
    <s v="BK"/>
    <m/>
    <n v="7878"/>
    <n v="43000"/>
    <n v="30100"/>
    <n v="330"/>
    <s v="2012-08-01"/>
    <n v="330"/>
    <n v="14190000"/>
    <s v="2012-08-01"/>
    <n v="272"/>
    <n v="-2"/>
    <n v="11696000"/>
    <s v="2012-08-02"/>
    <n v="265"/>
    <n v="11218700"/>
    <n v="80.3"/>
    <n v="79.099999999999994"/>
    <n v="97.4"/>
    <n v="95.9"/>
    <n v="60"/>
    <n v="7"/>
    <m/>
    <m/>
    <m/>
    <m/>
  </r>
  <r>
    <x v="27"/>
    <s v="SMBFLD3102BK"/>
    <s v="SMBFL102BK"/>
    <x v="0"/>
    <s v="SMBFLD3102"/>
    <s v="13SS SMB CAP_07_FLAT_OG"/>
    <s v="BK"/>
    <m/>
    <n v="8973"/>
    <n v="43000"/>
    <n v="30100"/>
    <n v="830"/>
    <s v="2012-08-03"/>
    <n v="821"/>
    <n v="35303000"/>
    <s v="2012-08-03"/>
    <n v="709"/>
    <n v="4"/>
    <n v="30487000"/>
    <s v="2012-08-04"/>
    <n v="697"/>
    <n v="29566800"/>
    <n v="84.9"/>
    <n v="83.8"/>
    <n v="98.3"/>
    <n v="97"/>
    <n v="108"/>
    <n v="12"/>
    <m/>
    <m/>
    <m/>
    <m/>
  </r>
  <r>
    <x v="27"/>
    <s v="SMBFLD3103BK"/>
    <s v="SMBFL103BK"/>
    <x v="0"/>
    <s v="SMBFLD3103"/>
    <s v="13SS SMB CAP_07_FLAT_OG"/>
    <s v="BK"/>
    <m/>
    <n v="9478"/>
    <n v="49000"/>
    <n v="34300"/>
    <n v="330"/>
    <s v="2012-08-03"/>
    <n v="330"/>
    <n v="16170000"/>
    <s v="2012-08-03"/>
    <n v="212"/>
    <n v="1"/>
    <n v="10388000"/>
    <s v="2012-08-04"/>
    <n v="204"/>
    <n v="9942100"/>
    <n v="61.8"/>
    <n v="61.5"/>
    <n v="96.2"/>
    <n v="95.7"/>
    <n v="117"/>
    <n v="8"/>
    <m/>
    <m/>
    <m/>
    <m/>
  </r>
  <r>
    <x v="27"/>
    <s v="SMBFLD3104NY"/>
    <s v="SMBFL104NY"/>
    <x v="0"/>
    <s v="SMBFLD3104"/>
    <s v="13SS SMB CAP_07_FLAT_OG"/>
    <s v="NY"/>
    <m/>
    <n v="9478"/>
    <n v="49000"/>
    <n v="34300"/>
    <n v="330"/>
    <s v="2012-07-30"/>
    <n v="330"/>
    <n v="16170000"/>
    <s v="2012-07-31"/>
    <n v="180"/>
    <n v="3"/>
    <n v="8820000"/>
    <s v="2012-08-01"/>
    <n v="170"/>
    <n v="8266300"/>
    <n v="51.5"/>
    <n v="51.1"/>
    <n v="94.4"/>
    <n v="93.7"/>
    <n v="147"/>
    <n v="10"/>
    <n v="1"/>
    <n v="1"/>
    <n v="34300"/>
    <n v="0.3"/>
  </r>
  <r>
    <x v="27"/>
    <s v="SMBFLD3105RE"/>
    <s v="SMBFL105RE"/>
    <x v="0"/>
    <s v="SMBFLD3105"/>
    <s v="13SS SMB CAP_08_FLAT_NV"/>
    <s v="RE"/>
    <m/>
    <n v="8678"/>
    <n v="43000"/>
    <n v="30100"/>
    <n v="330"/>
    <s v="2012-07-30"/>
    <n v="329"/>
    <n v="14147000"/>
    <s v="2012-07-31"/>
    <n v="246"/>
    <n v="2"/>
    <n v="10578000"/>
    <s v="2012-07-31"/>
    <n v="239"/>
    <n v="10212500"/>
    <n v="72.599999999999994"/>
    <n v="72.2"/>
    <n v="97.2"/>
    <n v="96.5"/>
    <n v="81"/>
    <n v="7"/>
    <m/>
    <m/>
    <m/>
    <m/>
  </r>
  <r>
    <x v="27"/>
    <s v="SMBFLD3106BL"/>
    <s v="SMBFL106BL"/>
    <x v="0"/>
    <s v="SMBFLD3106"/>
    <s v="13SS SMB CAP_08_FLAT_NV"/>
    <s v="BL"/>
    <m/>
    <n v="8678"/>
    <n v="43000"/>
    <n v="30100"/>
    <n v="330"/>
    <s v="2012-07-30"/>
    <n v="329"/>
    <n v="14147000"/>
    <s v="2012-07-31"/>
    <n v="209"/>
    <n v="6"/>
    <n v="8987000"/>
    <s v="2012-08-02"/>
    <n v="200"/>
    <n v="8557000"/>
    <n v="60.8"/>
    <n v="60.5"/>
    <n v="95.7"/>
    <n v="95.2"/>
    <n v="114"/>
    <n v="9"/>
    <m/>
    <m/>
    <m/>
    <m/>
  </r>
  <r>
    <x v="27"/>
    <s v="SMBFLD3107BL"/>
    <s v="SMBFL107BL"/>
    <x v="0"/>
    <s v="SMBFLD3107"/>
    <s v="13SS SMB CAP_12_FLAT_BL"/>
    <s v="BL"/>
    <m/>
    <n v="9478"/>
    <n v="49000"/>
    <n v="34300"/>
    <n v="300"/>
    <s v="2012-08-09"/>
    <n v="299"/>
    <n v="14651000"/>
    <s v="2012-08-09"/>
    <n v="153"/>
    <n v="5"/>
    <n v="7497000"/>
    <s v="2012-08-12"/>
    <n v="142"/>
    <n v="6909000"/>
    <n v="47.5"/>
    <n v="47.2"/>
    <n v="92.8"/>
    <n v="92.2"/>
    <n v="141"/>
    <n v="11"/>
    <m/>
    <m/>
    <m/>
    <m/>
  </r>
  <r>
    <x v="27"/>
    <s v="SMBFLD3108PK"/>
    <s v="SMBFL108PK"/>
    <x v="0"/>
    <s v="SMBFLD3108"/>
    <s v="13SS SMB CAP_11_FLAT_GY"/>
    <s v="PK"/>
    <m/>
    <n v="7342"/>
    <n v="49000"/>
    <n v="34300"/>
    <n v="1300"/>
    <s v="2012-07-26"/>
    <n v="1297"/>
    <n v="63553000"/>
    <s v="2012-07-27"/>
    <n v="512"/>
    <n v="3"/>
    <n v="25088000"/>
    <s v="2012-07-28"/>
    <n v="477"/>
    <n v="23226000"/>
    <n v="36.799999999999997"/>
    <n v="36.5"/>
    <n v="93.2"/>
    <n v="92.6"/>
    <n v="782"/>
    <n v="35"/>
    <n v="1"/>
    <n v="1"/>
    <n v="34300"/>
    <n v="0.1"/>
  </r>
  <r>
    <x v="27"/>
    <s v="SMBFLD3109RE"/>
    <s v="SMBFL109RE"/>
    <x v="0"/>
    <s v="SMBFLD3109"/>
    <s v="13SS SMB CAP_01_FLAT_BK"/>
    <s v="RE"/>
    <m/>
    <n v="7774"/>
    <n v="49000"/>
    <n v="34300"/>
    <n v="1830"/>
    <s v="2012-08-01"/>
    <n v="1827"/>
    <n v="89523000"/>
    <s v="2012-08-01"/>
    <n v="886"/>
    <n v="-2"/>
    <n v="43414000"/>
    <s v="2012-08-02"/>
    <n v="850"/>
    <n v="41449100"/>
    <n v="46.5"/>
    <n v="46.3"/>
    <n v="95.9"/>
    <n v="95.5"/>
    <n v="943"/>
    <n v="36"/>
    <m/>
    <m/>
    <m/>
    <m/>
  </r>
  <r>
    <x v="27"/>
    <s v="SMBFLD3110MT"/>
    <s v="SMBFL110MT"/>
    <x v="0"/>
    <s v="SMBFLD3110"/>
    <s v="13SS SMB_15_FLAT_NY"/>
    <s v="MT"/>
    <m/>
    <n v="7897"/>
    <n v="49000"/>
    <n v="34300"/>
    <n v="1830"/>
    <s v="2012-07-26"/>
    <n v="1826"/>
    <n v="89474000"/>
    <s v="2012-07-27"/>
    <n v="627"/>
    <n v="3"/>
    <n v="30723000"/>
    <s v="2012-07-28"/>
    <n v="591"/>
    <n v="28753200"/>
    <n v="32.4"/>
    <n v="32.1"/>
    <n v="94.3"/>
    <n v="93.6"/>
    <n v="1196"/>
    <n v="36"/>
    <n v="1"/>
    <n v="1"/>
    <n v="34300"/>
    <n v="0.1"/>
  </r>
  <r>
    <x v="27"/>
    <s v="SMBFLD3111BL"/>
    <s v="SMBFL111BL"/>
    <x v="0"/>
    <s v="SMBFLD3111"/>
    <s v="13SS SMB CAP_19_FLAT_NY"/>
    <s v="BL"/>
    <m/>
    <n v="9078"/>
    <n v="49000"/>
    <n v="34300"/>
    <n v="600"/>
    <s v="2012-07-23"/>
    <n v="296"/>
    <n v="14504000"/>
    <s v="2012-07-24"/>
    <n v="181"/>
    <n v="1"/>
    <n v="8869000"/>
    <s v="2012-07-25"/>
    <n v="181"/>
    <n v="8869000"/>
    <n v="61.1"/>
    <n v="61.1"/>
    <n v="100"/>
    <n v="100"/>
    <n v="114"/>
    <m/>
    <m/>
    <m/>
    <m/>
    <m/>
  </r>
  <r>
    <x v="27"/>
    <s v="SMBFLD3112YE"/>
    <s v="SMBFL112YE"/>
    <x v="0"/>
    <s v="SMBFLD3112"/>
    <s v="13SS SMB CAP_18_FLAT_PK"/>
    <s v="YE"/>
    <m/>
    <n v="9478"/>
    <n v="49000"/>
    <n v="34300"/>
    <n v="300"/>
    <s v="2012-07-25"/>
    <n v="300"/>
    <n v="14700000"/>
    <s v="2012-07-25"/>
    <n v="248"/>
    <n v="1"/>
    <n v="12152000"/>
    <s v="2012-07-26"/>
    <n v="248"/>
    <n v="12103000"/>
    <n v="82.7"/>
    <n v="82.3"/>
    <n v="100"/>
    <n v="99.6"/>
    <n v="51"/>
    <m/>
    <m/>
    <m/>
    <m/>
    <m/>
  </r>
  <r>
    <x v="27"/>
    <s v="SMBFLD3113GD"/>
    <s v="SMBFL113GD"/>
    <x v="0"/>
    <s v="SMBFLD3113"/>
    <s v="13SS SMB CAP_24_FLAT_KH"/>
    <s v="GD"/>
    <m/>
    <n v="6724"/>
    <n v="43000"/>
    <n v="30100"/>
    <n v="1830"/>
    <s v="2012-07-30"/>
    <n v="1829"/>
    <n v="78647000"/>
    <s v="2012-07-31"/>
    <n v="1656"/>
    <n v="1"/>
    <n v="71208000"/>
    <s v="2012-08-01"/>
    <n v="1638"/>
    <n v="70145900"/>
    <n v="89.6"/>
    <n v="89.2"/>
    <n v="98.9"/>
    <n v="98.5"/>
    <n v="172"/>
    <n v="18"/>
    <n v="1"/>
    <n v="1"/>
    <n v="30100"/>
    <n v="0.1"/>
  </r>
  <r>
    <x v="27"/>
    <s v="SMBFLD3114NY"/>
    <s v="SMBFL114NY"/>
    <x v="0"/>
    <s v="SMBFLD3114"/>
    <s v="13SS SMB CAP_24_FLAT_KH"/>
    <s v="NY"/>
    <m/>
    <n v="8678"/>
    <n v="43000"/>
    <n v="30100"/>
    <n v="330"/>
    <s v="2012-07-26"/>
    <n v="330"/>
    <n v="14190000"/>
    <s v="2012-07-27"/>
    <n v="246"/>
    <n v="3"/>
    <n v="10578000"/>
    <s v="2012-07-28"/>
    <n v="238"/>
    <n v="10208200"/>
    <n v="72.099999999999994"/>
    <n v="71.900000000000006"/>
    <n v="96.7"/>
    <n v="96.5"/>
    <n v="81"/>
    <n v="8"/>
    <m/>
    <m/>
    <m/>
    <m/>
  </r>
  <r>
    <x v="27"/>
    <s v="SMBFLD3115GR"/>
    <s v="SMBFL115GR"/>
    <x v="0"/>
    <s v="SMBFLD3115"/>
    <s v="12FW SMB_02_FLAT_RD"/>
    <s v="GR"/>
    <m/>
    <n v="7878"/>
    <n v="43000"/>
    <n v="30100"/>
    <n v="330"/>
    <s v="2012-08-09"/>
    <n v="327"/>
    <n v="14061000"/>
    <s v="2012-08-09"/>
    <n v="282"/>
    <m/>
    <n v="12126000"/>
    <s v="2012-08-10"/>
    <n v="282"/>
    <n v="12100200"/>
    <n v="86.2"/>
    <n v="86.1"/>
    <n v="100"/>
    <n v="99.8"/>
    <n v="45"/>
    <m/>
    <m/>
    <m/>
    <m/>
    <m/>
  </r>
  <r>
    <x v="27"/>
    <s v="SMBFLD3116BK"/>
    <s v="SMBFL116BK"/>
    <x v="0"/>
    <s v="SMBFLD3116"/>
    <s v="12FW SMB_03_FLAT_BK"/>
    <s v="BK"/>
    <m/>
    <n v="7878"/>
    <n v="43000"/>
    <n v="30100"/>
    <n v="330"/>
    <s v="2012-08-03"/>
    <n v="330"/>
    <n v="14190000"/>
    <s v="2012-08-03"/>
    <n v="287"/>
    <n v="3"/>
    <n v="12341000"/>
    <s v="2012-08-04"/>
    <n v="286"/>
    <n v="12272200"/>
    <n v="86.7"/>
    <n v="86.5"/>
    <n v="99.7"/>
    <n v="99.4"/>
    <n v="40"/>
    <n v="1"/>
    <m/>
    <m/>
    <m/>
    <m/>
  </r>
  <r>
    <x v="27"/>
    <s v="SMBFLD3117BL"/>
    <s v="SMBFL117BL"/>
    <x v="0"/>
    <s v="SMBFLD3117"/>
    <s v="13SS SMB CAP_09_FLAT_RD"/>
    <s v="BL"/>
    <m/>
    <n v="8749"/>
    <n v="49000"/>
    <n v="34300"/>
    <n v="4330"/>
    <s v="2012-07-23"/>
    <n v="3283"/>
    <n v="160867000"/>
    <s v="2012-07-24"/>
    <n v="2086"/>
    <n v="1"/>
    <n v="102214000"/>
    <s v="2012-07-25"/>
    <n v="2036"/>
    <n v="97230700"/>
    <n v="62"/>
    <n v="60.4"/>
    <n v="97.6"/>
    <n v="95.1"/>
    <n v="1196"/>
    <n v="50"/>
    <m/>
    <m/>
    <m/>
    <m/>
  </r>
  <r>
    <x v="27"/>
    <s v="SMBFLD3118BU"/>
    <s v="SMBFL118BU"/>
    <x v="0"/>
    <s v="SMBFLD3118"/>
    <s v="13SS SMB CAP_12_FLAT_BL"/>
    <s v="BU"/>
    <m/>
    <n v="7736"/>
    <n v="49000"/>
    <n v="34300"/>
    <n v="1830"/>
    <s v="2012-07-20"/>
    <n v="1830"/>
    <n v="89670000"/>
    <s v="2012-07-24"/>
    <n v="836"/>
    <n v="-2"/>
    <n v="40964000"/>
    <s v="2012-07-25"/>
    <n v="807"/>
    <n v="39258800"/>
    <n v="44.1"/>
    <n v="43.8"/>
    <n v="96.5"/>
    <n v="95.8"/>
    <n v="996"/>
    <n v="29"/>
    <n v="1"/>
    <n v="1"/>
    <n v="34300"/>
    <n v="0.1"/>
  </r>
  <r>
    <x v="27"/>
    <s v="SMBFLD3119BK"/>
    <s v="SMBFL119BK"/>
    <x v="0"/>
    <s v="SMBFLD3119"/>
    <s v="13SS SMB CAP_01_FLAT_BK"/>
    <s v="BK"/>
    <m/>
    <n v="9478"/>
    <n v="49000"/>
    <n v="34300"/>
    <n v="330"/>
    <s v="2012-08-09"/>
    <n v="321"/>
    <n v="15729000"/>
    <s v="2012-08-09"/>
    <n v="224"/>
    <n v="5"/>
    <n v="10976000"/>
    <s v="2012-08-10"/>
    <n v="216"/>
    <n v="10554600"/>
    <n v="67.3"/>
    <n v="67.099999999999994"/>
    <n v="96.4"/>
    <n v="96.2"/>
    <n v="92"/>
    <n v="8"/>
    <m/>
    <m/>
    <m/>
    <m/>
  </r>
  <r>
    <x v="27"/>
    <s v="SMBFLD3138RE"/>
    <s v="SMBFL138RE"/>
    <x v="0"/>
    <s v="SMBFLD3138"/>
    <s v="13SS SMB CAP_01_FLAT_BK"/>
    <s v="RE"/>
    <m/>
    <n v="12500"/>
    <n v="53000"/>
    <n v="37100"/>
    <n v="550"/>
    <s v="2012-11-22"/>
    <n v="539"/>
    <n v="28567000"/>
    <s v="2012-11-23"/>
    <n v="471"/>
    <m/>
    <n v="24963000"/>
    <s v="2012-11-24"/>
    <n v="462"/>
    <n v="24417100"/>
    <n v="85.7"/>
    <n v="85.5"/>
    <n v="98.1"/>
    <n v="97.8"/>
    <n v="68"/>
    <n v="9"/>
    <n v="1"/>
    <n v="1"/>
    <n v="37100"/>
    <n v="0.2"/>
  </r>
  <r>
    <x v="27"/>
    <s v="SMBFLD3139NY"/>
    <s v="SMBFL139NY"/>
    <x v="0"/>
    <s v="SMBFLD3139"/>
    <s v="13SS SMB CAP_03_FLAT_BK"/>
    <s v="NY"/>
    <m/>
    <n v="11500"/>
    <n v="49000"/>
    <n v="34300"/>
    <n v="550"/>
    <s v="2012-11-22"/>
    <n v="545"/>
    <n v="26705000"/>
    <s v="2012-11-23"/>
    <n v="481"/>
    <n v="-2"/>
    <n v="23569000"/>
    <s v="2012-11-24"/>
    <n v="472"/>
    <n v="23069200"/>
    <n v="86.6"/>
    <n v="86.4"/>
    <n v="98.1"/>
    <n v="97.9"/>
    <n v="66"/>
    <n v="9"/>
    <m/>
    <m/>
    <m/>
    <m/>
  </r>
  <r>
    <x v="27"/>
    <s v="SMBFLD3140GY"/>
    <s v="SMBFL140GY"/>
    <x v="0"/>
    <s v="SMBFLD3140"/>
    <s v="13SS SMB CAP_02_FLAT_BK"/>
    <s v="GY"/>
    <m/>
    <n v="11500"/>
    <n v="49000"/>
    <n v="34300"/>
    <n v="550"/>
    <s v="2012-12-13"/>
    <n v="522"/>
    <n v="25578000"/>
    <s v="2012-12-14"/>
    <n v="448"/>
    <n v="-1"/>
    <n v="21952000"/>
    <s v="2012-12-15"/>
    <n v="439"/>
    <n v="21457100"/>
    <n v="84.1"/>
    <n v="83.9"/>
    <n v="98"/>
    <n v="97.7"/>
    <n v="75"/>
    <n v="9"/>
    <m/>
    <m/>
    <m/>
    <m/>
  </r>
  <r>
    <x v="27"/>
    <s v="SMBFLD3141BK"/>
    <s v="SMBFL141BK"/>
    <x v="0"/>
    <s v="SMBFLD3141"/>
    <s v="13SS SMB CAP_16_FLAT_NY"/>
    <s v="BK"/>
    <m/>
    <n v="12500"/>
    <n v="53000"/>
    <n v="37100"/>
    <n v="550"/>
    <s v="2012-11-16"/>
    <n v="542"/>
    <n v="28726000"/>
    <s v="2012-11-16"/>
    <n v="393"/>
    <n v="-11"/>
    <n v="20829000"/>
    <s v="2012-11-17"/>
    <n v="384"/>
    <n v="20299200"/>
    <n v="70.8"/>
    <n v="70.7"/>
    <n v="97.7"/>
    <n v="97.5"/>
    <n v="160"/>
    <n v="9"/>
    <n v="1"/>
    <n v="1"/>
    <n v="37100"/>
    <n v="0.2"/>
  </r>
  <r>
    <x v="27"/>
    <s v="SMBFLD3142MT"/>
    <s v="SMBFL142MT"/>
    <x v="0"/>
    <s v="SMBFLD3142"/>
    <s v="13FW SMB_13_FLAT_BK_N"/>
    <s v="MT"/>
    <m/>
    <n v="12500"/>
    <n v="53000"/>
    <n v="37100"/>
    <n v="550"/>
    <s v="2012-11-29"/>
    <n v="557"/>
    <n v="29521000"/>
    <s v="2012-11-30"/>
    <n v="456"/>
    <m/>
    <n v="24168000"/>
    <s v="2012-12-01"/>
    <n v="445"/>
    <n v="23479000"/>
    <n v="79.900000000000006"/>
    <n v="79.5"/>
    <n v="97.6"/>
    <n v="97.1"/>
    <n v="101"/>
    <n v="11"/>
    <n v="1"/>
    <n v="1"/>
    <n v="37100"/>
    <n v="0.2"/>
  </r>
  <r>
    <x v="27"/>
    <s v="SMBFLE0201BL"/>
    <s v="SMBFL201BL"/>
    <x v="1"/>
    <s v="SMBFLE0201"/>
    <s v="13FW SMB_10_FLAT_NV_F"/>
    <s v="BL"/>
    <m/>
    <n v="7597"/>
    <n v="49000"/>
    <n v="49000"/>
    <n v="600"/>
    <s v="2013-02-01"/>
    <n v="597"/>
    <n v="29253000"/>
    <s v="2013-02-01"/>
    <n v="586"/>
    <m/>
    <n v="28714000"/>
    <s v="2013-02-02"/>
    <n v="520"/>
    <n v="25426100"/>
    <n v="87.1"/>
    <n v="86.9"/>
    <n v="88.7"/>
    <n v="88.5"/>
    <n v="11"/>
    <n v="66"/>
    <m/>
    <m/>
    <m/>
    <m/>
  </r>
  <r>
    <x v="27"/>
    <s v="SMBFLE3201BL"/>
    <s v="SMBFL201BL"/>
    <x v="2"/>
    <s v="SMBFLE3201"/>
    <s v="12FW SMB_08_CURVED_MT"/>
    <s v="BL"/>
    <m/>
    <n v="7474"/>
    <n v="49000"/>
    <n v="49000"/>
    <n v="500"/>
    <s v="2013-06-11"/>
    <n v="500"/>
    <n v="24500000"/>
    <s v="2013-06-11"/>
    <n v="493"/>
    <m/>
    <n v="24157000"/>
    <s v="2013-06-12"/>
    <n v="251"/>
    <n v="12299000"/>
    <n v="50.2"/>
    <n v="50.2"/>
    <n v="50.9"/>
    <n v="50.9"/>
    <n v="7"/>
    <n v="242"/>
    <m/>
    <m/>
    <m/>
    <m/>
  </r>
  <r>
    <x v="27"/>
    <s v="SMBFLE0202NY"/>
    <s v="SMBFL202NY"/>
    <x v="1"/>
    <s v="SMBFLE0202"/>
    <s v="13FW SMB_15_FLAT_PK_F"/>
    <s v="NY"/>
    <m/>
    <n v="7476"/>
    <n v="49000"/>
    <n v="49000"/>
    <n v="600"/>
    <s v="2013-02-01"/>
    <n v="592"/>
    <n v="29008000"/>
    <s v="2013-02-01"/>
    <n v="578"/>
    <m/>
    <n v="28322000"/>
    <s v="2013-02-02"/>
    <n v="373"/>
    <n v="18247600"/>
    <n v="63"/>
    <n v="62.9"/>
    <n v="64.5"/>
    <n v="64.400000000000006"/>
    <n v="14"/>
    <n v="205"/>
    <n v="4"/>
    <n v="4"/>
    <n v="196000"/>
    <n v="0.7"/>
  </r>
  <r>
    <x v="27"/>
    <s v="SMBFLE0203NY"/>
    <s v="SMBFL203NY"/>
    <x v="1"/>
    <s v="SMBFLE0203"/>
    <s v="13FW SMB_05_FLAT_BK_F"/>
    <s v="NY"/>
    <m/>
    <n v="6142"/>
    <n v="43000"/>
    <n v="43000"/>
    <n v="600"/>
    <s v="2013-02-01"/>
    <n v="599"/>
    <n v="25757000"/>
    <s v="2013-02-01"/>
    <n v="600"/>
    <n v="-1"/>
    <n v="25800000"/>
    <s v="2013-02-02"/>
    <n v="516"/>
    <n v="22145000"/>
    <n v="86.1"/>
    <n v="86"/>
    <n v="86"/>
    <n v="85.8"/>
    <m/>
    <n v="84"/>
    <n v="1"/>
    <n v="1"/>
    <n v="43000"/>
    <n v="0.2"/>
  </r>
  <r>
    <x v="27"/>
    <s v="SMBFLE3203NY"/>
    <s v="SMBFL203NY"/>
    <x v="2"/>
    <s v="SMBFLE3203"/>
    <s v="12SS SMB_04_CURVED_BL_KIDS"/>
    <s v="NY"/>
    <m/>
    <n v="6069"/>
    <n v="43000"/>
    <n v="43000"/>
    <n v="700"/>
    <s v="2013-10-08"/>
    <n v="700"/>
    <n v="30100000"/>
    <s v="2013-10-08"/>
    <n v="699"/>
    <m/>
    <n v="30057000"/>
    <s v="2013-10-09"/>
    <n v="311"/>
    <n v="13363700"/>
    <n v="44.4"/>
    <n v="44.4"/>
    <n v="44.5"/>
    <n v="44.5"/>
    <n v="1"/>
    <n v="388"/>
    <n v="15"/>
    <n v="15"/>
    <n v="645000"/>
    <n v="2.1"/>
  </r>
  <r>
    <x v="27"/>
    <s v="SMBFLE0204NY"/>
    <s v="SMBFL204NY"/>
    <x v="1"/>
    <s v="SMBFLE0204"/>
    <s v="12FW SMB_02_FLAT_RD_KIDS"/>
    <s v="NY"/>
    <m/>
    <n v="7718"/>
    <n v="49000"/>
    <n v="49000"/>
    <n v="600"/>
    <s v="2013-02-01"/>
    <n v="600"/>
    <n v="29400000"/>
    <s v="2013-02-01"/>
    <n v="585"/>
    <n v="-2"/>
    <n v="28665000"/>
    <s v="2013-02-02"/>
    <n v="402"/>
    <n v="19619600"/>
    <n v="67"/>
    <n v="66.7"/>
    <n v="68.7"/>
    <n v="68.400000000000006"/>
    <n v="17"/>
    <n v="183"/>
    <n v="2"/>
    <n v="2"/>
    <n v="98000"/>
    <n v="0.3"/>
  </r>
  <r>
    <x v="27"/>
    <s v="SMBFLE0205NY"/>
    <s v="SMBFL205NY"/>
    <x v="1"/>
    <s v="SMBFLE0205"/>
    <s v="12FW SMB_03_FLAT_BK_KIDS"/>
    <s v="NY"/>
    <m/>
    <n v="6385"/>
    <n v="43000"/>
    <n v="43000"/>
    <n v="600"/>
    <s v="2013-02-01"/>
    <n v="598"/>
    <n v="25714000"/>
    <s v="2013-02-01"/>
    <n v="597"/>
    <n v="-1"/>
    <n v="25671000"/>
    <s v="2013-02-02"/>
    <n v="522"/>
    <n v="22424500"/>
    <n v="87.3"/>
    <n v="87.2"/>
    <n v="87.4"/>
    <n v="87.4"/>
    <n v="2"/>
    <n v="75"/>
    <n v="1"/>
    <n v="1"/>
    <n v="43000"/>
    <n v="0.2"/>
  </r>
  <r>
    <x v="27"/>
    <s v="SMBFLE3205NY"/>
    <s v="SMBFL205NY"/>
    <x v="2"/>
    <s v="SMBFLE3205"/>
    <s v="12SS SMB_03_CURVED_BD_KIDS"/>
    <s v="NY"/>
    <m/>
    <n v="6084"/>
    <n v="43000"/>
    <n v="43000"/>
    <n v="700"/>
    <s v="2013-09-27"/>
    <n v="700"/>
    <n v="30100000"/>
    <s v="2013-09-27"/>
    <n v="700"/>
    <m/>
    <n v="30100000"/>
    <s v="2013-09-28"/>
    <n v="351"/>
    <n v="15093000"/>
    <n v="50.1"/>
    <n v="50.1"/>
    <n v="50.1"/>
    <n v="50.1"/>
    <m/>
    <n v="349"/>
    <n v="12"/>
    <n v="12"/>
    <n v="516000"/>
    <n v="1.7"/>
  </r>
  <r>
    <x v="27"/>
    <s v="SMBFLE0206GY"/>
    <s v="SMBFL206GY"/>
    <x v="1"/>
    <s v="SMBFLE0206"/>
    <s v="13SS SMB CAP_09_FLAT_RD"/>
    <s v="GY"/>
    <m/>
    <n v="7476"/>
    <n v="49000"/>
    <n v="49000"/>
    <n v="600"/>
    <s v="2013-02-01"/>
    <n v="597"/>
    <n v="29253000"/>
    <s v="2013-02-01"/>
    <n v="588"/>
    <n v="-3"/>
    <n v="28812000"/>
    <s v="2013-02-02"/>
    <n v="495"/>
    <n v="24201100"/>
    <n v="82.9"/>
    <n v="82.7"/>
    <n v="84.2"/>
    <n v="84"/>
    <n v="12"/>
    <n v="93"/>
    <m/>
    <m/>
    <m/>
    <m/>
  </r>
  <r>
    <x v="27"/>
    <s v="SMBFLE3206GY"/>
    <s v="SMBFL206GY"/>
    <x v="2"/>
    <s v="SMBFLE3206"/>
    <s v="12FW SMB_05_CURVED_RD_KIDS"/>
    <s v="GY"/>
    <m/>
    <n v="7349"/>
    <n v="49000"/>
    <n v="49000"/>
    <n v="500"/>
    <s v="2013-06-11"/>
    <n v="500"/>
    <n v="24500000"/>
    <s v="2013-06-11"/>
    <n v="493"/>
    <n v="6"/>
    <n v="24157000"/>
    <s v="2013-06-14"/>
    <n v="284"/>
    <n v="13842500"/>
    <n v="56.8"/>
    <n v="56.5"/>
    <n v="57.6"/>
    <n v="57.3"/>
    <n v="1"/>
    <n v="209"/>
    <n v="5"/>
    <n v="5"/>
    <n v="245000"/>
    <n v="1"/>
  </r>
  <r>
    <x v="27"/>
    <s v="SMBFLE0207GY"/>
    <s v="SMBFL207GY"/>
    <x v="1"/>
    <s v="SMBFLE0207"/>
    <s v="13SS SMB CAP_12_FLAT_BL_KIDS"/>
    <s v="GY"/>
    <m/>
    <n v="7718"/>
    <n v="49000"/>
    <n v="49000"/>
    <n v="596"/>
    <s v="2013-02-01"/>
    <n v="591"/>
    <n v="28959000"/>
    <s v="2013-02-01"/>
    <n v="573"/>
    <n v="-1"/>
    <n v="28077000"/>
    <s v="2013-02-02"/>
    <n v="470"/>
    <n v="23030000"/>
    <n v="79.5"/>
    <n v="79.5"/>
    <n v="82"/>
    <n v="82"/>
    <n v="19"/>
    <n v="103"/>
    <n v="2"/>
    <n v="2"/>
    <n v="98000"/>
    <n v="0.3"/>
  </r>
  <r>
    <x v="27"/>
    <s v="SMBFLE0208BK"/>
    <s v="SMBFL208BK"/>
    <x v="1"/>
    <s v="SMBFLE0208"/>
    <s v="13SS SMB CAP_01_FLAT_BK"/>
    <s v="BK"/>
    <m/>
    <n v="6203"/>
    <n v="43000"/>
    <n v="43000"/>
    <n v="1000"/>
    <s v="2013-02-01"/>
    <n v="999"/>
    <n v="42957000"/>
    <s v="2013-02-01"/>
    <n v="1000"/>
    <n v="-1"/>
    <n v="43000000"/>
    <s v="2013-02-02"/>
    <n v="718"/>
    <n v="30745000"/>
    <n v="71.900000000000006"/>
    <n v="71.599999999999994"/>
    <n v="71.8"/>
    <n v="71.5"/>
    <m/>
    <n v="282"/>
    <n v="6"/>
    <n v="6"/>
    <n v="258000"/>
    <n v="0.6"/>
  </r>
  <r>
    <x v="27"/>
    <s v="SMBFLE3208BK"/>
    <s v="SMBFL208BK"/>
    <x v="2"/>
    <s v="SMBFLE3208"/>
    <s v="12FW SMB_04_CURVED_NV_KIDS"/>
    <s v="BK"/>
    <m/>
    <n v="6128"/>
    <n v="43000"/>
    <n v="43000"/>
    <n v="600"/>
    <s v="2013-10-08"/>
    <n v="299"/>
    <n v="12857000"/>
    <s v="2013-10-08"/>
    <n v="299"/>
    <m/>
    <n v="12857000"/>
    <s v="2013-10-10"/>
    <n v="162"/>
    <n v="6961000"/>
    <n v="54.2"/>
    <n v="54.1"/>
    <n v="54.2"/>
    <n v="54.1"/>
    <m/>
    <n v="137"/>
    <n v="10"/>
    <n v="10"/>
    <n v="430000"/>
    <n v="3.3"/>
  </r>
  <r>
    <x v="27"/>
    <s v="SMBFLE0240BK"/>
    <s v="SMBFL240BK"/>
    <x v="1"/>
    <s v="SMBFLE0240"/>
    <s v="13SS SMB CAP_19_FLAT_NY_KIDS"/>
    <s v="BK"/>
    <m/>
    <n v="6833"/>
    <n v="49000"/>
    <n v="49000"/>
    <n v="700"/>
    <s v="2013-02-05"/>
    <n v="688"/>
    <n v="33712000"/>
    <s v="2013-02-01"/>
    <n v="674"/>
    <m/>
    <n v="33026000"/>
    <s v="2013-02-08"/>
    <n v="297"/>
    <n v="14504000"/>
    <n v="43.2"/>
    <n v="43"/>
    <n v="44.1"/>
    <n v="43.9"/>
    <n v="14"/>
    <n v="377"/>
    <n v="4"/>
    <n v="4"/>
    <n v="196000"/>
    <n v="0.6"/>
  </r>
  <r>
    <x v="27"/>
    <s v="SMBFLE0240BL"/>
    <s v="SMBFL240BL"/>
    <x v="1"/>
    <s v="SMBFLE0240"/>
    <s v="13SS SMB CAP_18_FLAT_PK_KIDS"/>
    <s v="BL"/>
    <m/>
    <n v="6833"/>
    <n v="49000"/>
    <n v="49000"/>
    <n v="700"/>
    <s v="2013-02-21"/>
    <n v="704"/>
    <n v="34496000"/>
    <s v="2013-02-22"/>
    <n v="669"/>
    <n v="3"/>
    <n v="32781000"/>
    <s v="2013-02-24"/>
    <n v="299"/>
    <n v="14577500"/>
    <n v="42.5"/>
    <n v="42.3"/>
    <n v="44.7"/>
    <n v="44.5"/>
    <n v="32"/>
    <n v="370"/>
    <m/>
    <m/>
    <m/>
    <m/>
  </r>
  <r>
    <x v="27"/>
    <s v="SMBFLE0240KH"/>
    <s v="SMBFL240KH"/>
    <x v="1"/>
    <s v="SMBFLE0240"/>
    <s v="13FW SMB_15_FLAT_BL_N_KIDS"/>
    <s v="KH"/>
    <m/>
    <n v="6833"/>
    <n v="49000"/>
    <n v="49000"/>
    <n v="700"/>
    <s v="2013-02-05"/>
    <n v="692"/>
    <n v="33908000"/>
    <s v="2013-02-01"/>
    <n v="669"/>
    <n v="-1"/>
    <n v="32781000"/>
    <s v="2013-02-08"/>
    <n v="297"/>
    <n v="14543200"/>
    <n v="42.9"/>
    <n v="42.9"/>
    <n v="44.4"/>
    <n v="44.4"/>
    <n v="24"/>
    <n v="372"/>
    <m/>
    <m/>
    <m/>
    <m/>
  </r>
  <r>
    <x v="27"/>
    <s v="SMBFLE0241BK"/>
    <s v="SMBFL241BK"/>
    <x v="1"/>
    <s v="SMBFLE0241"/>
    <s v="13FW SMB_15_FLAT_GR_N_KIDS"/>
    <s v="BK"/>
    <m/>
    <n v="6058"/>
    <n v="45000"/>
    <n v="45000"/>
    <n v="700"/>
    <s v="2013-02-05"/>
    <n v="702"/>
    <n v="31590000"/>
    <s v="2013-02-01"/>
    <n v="700"/>
    <m/>
    <n v="31500000"/>
    <s v="2013-02-08"/>
    <n v="490"/>
    <n v="22027500"/>
    <n v="69.8"/>
    <n v="69.7"/>
    <n v="70"/>
    <n v="69.900000000000006"/>
    <n v="2"/>
    <n v="210"/>
    <n v="10"/>
    <n v="10"/>
    <n v="450000"/>
    <n v="1.4"/>
  </r>
  <r>
    <x v="27"/>
    <s v="SMBFLE3241BK"/>
    <s v="SMBFL241BK"/>
    <x v="2"/>
    <s v="SMBFLE3241"/>
    <s v="12FW SMB_06_CURVED_GY_KIDS"/>
    <s v="BK"/>
    <m/>
    <n v="5829"/>
    <n v="45000"/>
    <n v="45000"/>
    <n v="500"/>
    <s v="2013-10-08"/>
    <n v="500"/>
    <n v="22500000"/>
    <s v="2013-10-08"/>
    <n v="500"/>
    <m/>
    <n v="22500000"/>
    <s v="2013-10-09"/>
    <n v="278"/>
    <n v="12510000"/>
    <n v="55.6"/>
    <n v="55.6"/>
    <n v="55.6"/>
    <n v="55.6"/>
    <m/>
    <n v="222"/>
    <n v="10"/>
    <n v="10"/>
    <n v="450000"/>
    <n v="2"/>
  </r>
  <r>
    <x v="27"/>
    <s v="SMBFLE0241BL"/>
    <s v="SMBFL241BL"/>
    <x v="1"/>
    <s v="SMBFLE0241"/>
    <s v="13FW SMB_13_FLAT_BK_F_KIDS"/>
    <s v="BL"/>
    <m/>
    <n v="6058"/>
    <n v="45000"/>
    <n v="45000"/>
    <n v="700"/>
    <s v="2013-02-05"/>
    <n v="697"/>
    <n v="31365000"/>
    <s v="2013-02-01"/>
    <n v="675"/>
    <n v="-1"/>
    <n v="30375000"/>
    <s v="2013-02-08"/>
    <n v="321"/>
    <n v="14422500"/>
    <n v="46.1"/>
    <n v="46"/>
    <n v="47.6"/>
    <n v="47.5"/>
    <n v="23"/>
    <n v="354"/>
    <n v="2"/>
    <n v="2"/>
    <n v="90000"/>
    <n v="0.3"/>
  </r>
  <r>
    <x v="27"/>
    <s v="SMBFLE0241KH"/>
    <s v="SMBFL241KH"/>
    <x v="1"/>
    <s v="SMBFLE0241"/>
    <s v="13FW SMB_06_FLAT_NV_F_KIDS"/>
    <s v="KH"/>
    <m/>
    <n v="6058"/>
    <n v="45000"/>
    <n v="45000"/>
    <n v="700"/>
    <s v="2013-02-05"/>
    <n v="699"/>
    <n v="31455000"/>
    <s v="2013-02-01"/>
    <n v="687"/>
    <m/>
    <n v="30915000"/>
    <s v="2013-02-08"/>
    <n v="393"/>
    <n v="17625000"/>
    <n v="56.2"/>
    <n v="56"/>
    <n v="57.2"/>
    <n v="57"/>
    <n v="12"/>
    <n v="294"/>
    <n v="4"/>
    <n v="4"/>
    <n v="180000"/>
    <n v="0.6"/>
  </r>
  <r>
    <x v="27"/>
    <s v="SMBFLE0242BG"/>
    <s v="SMBFL242BG"/>
    <x v="1"/>
    <s v="SMBFLE0242"/>
    <s v="13FW SMB_15_FLAT_PK_F_KIDS"/>
    <s v="BG"/>
    <m/>
    <n v="6145"/>
    <n v="49000"/>
    <n v="49000"/>
    <n v="700"/>
    <s v="2013-03-04"/>
    <n v="689"/>
    <n v="33761000"/>
    <s v="2013-03-06"/>
    <n v="666"/>
    <m/>
    <n v="32634000"/>
    <s v="2013-03-08"/>
    <n v="394"/>
    <n v="19257000"/>
    <n v="57.2"/>
    <n v="57"/>
    <n v="59.2"/>
    <n v="59"/>
    <n v="23"/>
    <n v="272"/>
    <n v="1"/>
    <n v="1"/>
    <n v="49000"/>
    <n v="0.1"/>
  </r>
  <r>
    <x v="27"/>
    <s v="SMBFLE0242NY"/>
    <s v="SMBFL242NY"/>
    <x v="1"/>
    <s v="SMBFLE0242"/>
    <s v="13FW SMB_05_FLAT_BK_F_KIDS"/>
    <s v="NY"/>
    <m/>
    <n v="6145"/>
    <n v="49000"/>
    <n v="49000"/>
    <n v="700"/>
    <s v="2013-03-04"/>
    <n v="683"/>
    <n v="33467000"/>
    <s v="2013-03-06"/>
    <n v="679"/>
    <n v="-1"/>
    <n v="33271000"/>
    <s v="2013-03-08"/>
    <n v="578"/>
    <n v="28268100"/>
    <n v="84.6"/>
    <n v="84.5"/>
    <n v="85.1"/>
    <n v="85"/>
    <n v="5"/>
    <n v="101"/>
    <n v="1"/>
    <n v="1"/>
    <n v="49000"/>
    <n v="0.1"/>
  </r>
  <r>
    <x v="27"/>
    <s v="SMBFLE3242NY"/>
    <s v="SMBFL242NY"/>
    <x v="2"/>
    <s v="SMBFLE3242"/>
    <s v="12FW SMB_07_CURVED_BK_KIDS"/>
    <s v="NY"/>
    <m/>
    <n v="6968"/>
    <n v="49000"/>
    <n v="49000"/>
    <n v="500"/>
    <s v="2013-10-11"/>
    <n v="500"/>
    <n v="24500000"/>
    <s v="2013-10-15"/>
    <n v="441"/>
    <n v="2"/>
    <n v="21609000"/>
    <s v="2013-10-16"/>
    <n v="50"/>
    <n v="2450000"/>
    <n v="10"/>
    <n v="10"/>
    <n v="11.3"/>
    <n v="11.3"/>
    <n v="57"/>
    <n v="391"/>
    <n v="2"/>
    <n v="2"/>
    <n v="98000"/>
    <n v="0.4"/>
  </r>
  <r>
    <x v="27"/>
    <s v="SMBFLE0243BG"/>
    <s v="SMBFL243BG"/>
    <x v="1"/>
    <s v="SMBFLE0243"/>
    <s v="13FW SMB_09_FLAT_MD_N"/>
    <s v="BG"/>
    <m/>
    <n v="6145"/>
    <n v="45000"/>
    <n v="45000"/>
    <n v="700"/>
    <s v="2013-05-13"/>
    <n v="695"/>
    <n v="31275000"/>
    <s v="2013-05-14"/>
    <n v="679"/>
    <m/>
    <n v="30555000"/>
    <s v="2013-05-15"/>
    <n v="273"/>
    <n v="12240000"/>
    <n v="39.299999999999997"/>
    <n v="39.1"/>
    <n v="40.200000000000003"/>
    <n v="40.1"/>
    <n v="16"/>
    <n v="406"/>
    <n v="2"/>
    <n v="2"/>
    <n v="90000"/>
    <n v="0.3"/>
  </r>
  <r>
    <x v="27"/>
    <s v="SMBFLE0243NY"/>
    <s v="SMBFL243NY"/>
    <x v="1"/>
    <s v="SMBFLE0243"/>
    <s v="13FW SMB_01_FLAT_PK_F"/>
    <s v="NY"/>
    <m/>
    <n v="6145"/>
    <n v="45000"/>
    <n v="45000"/>
    <n v="700"/>
    <s v="2013-03-04"/>
    <n v="695"/>
    <n v="31275000"/>
    <s v="2013-03-06"/>
    <n v="681"/>
    <n v="3"/>
    <n v="30645000"/>
    <s v="2013-03-07"/>
    <n v="558"/>
    <n v="25087500"/>
    <n v="80.3"/>
    <n v="80.2"/>
    <n v="81.900000000000006"/>
    <n v="81.900000000000006"/>
    <n v="11"/>
    <n v="123"/>
    <m/>
    <m/>
    <m/>
    <m/>
  </r>
  <r>
    <x v="27"/>
    <s v="SMBFLE3243NY"/>
    <s v="SMBFL243NY"/>
    <x v="2"/>
    <s v="SMBFLE3243"/>
    <s v="12FW SMB_08_CURVED_MT_KIDS"/>
    <s v="NY"/>
    <m/>
    <n v="5988"/>
    <n v="45000"/>
    <n v="45000"/>
    <n v="500"/>
    <s v="2013-10-11"/>
    <n v="500"/>
    <n v="22500000"/>
    <s v="2013-10-15"/>
    <n v="439"/>
    <n v="-2"/>
    <n v="19755000"/>
    <s v="2013-10-16"/>
    <n v="51"/>
    <n v="2295000"/>
    <n v="10.199999999999999"/>
    <n v="10.199999999999999"/>
    <n v="11.6"/>
    <n v="11.6"/>
    <n v="63"/>
    <n v="388"/>
    <n v="5"/>
    <n v="5"/>
    <n v="225000"/>
    <n v="1"/>
  </r>
  <r>
    <x v="27"/>
    <s v="SMBFLE0244GR"/>
    <s v="SMBFL244GR"/>
    <x v="1"/>
    <s v="SMBFLE0244"/>
    <s v="13FW SMB_03_FLAT_YL_N"/>
    <s v="GR"/>
    <m/>
    <n v="6941"/>
    <n v="49000"/>
    <n v="49000"/>
    <n v="700"/>
    <s v="2013-02-21"/>
    <n v="696"/>
    <n v="34104000"/>
    <s v="2013-02-22"/>
    <n v="660"/>
    <n v="1"/>
    <n v="32340000"/>
    <s v="2013-02-23"/>
    <n v="294"/>
    <n v="14357000"/>
    <n v="42.2"/>
    <n v="42.1"/>
    <n v="44.5"/>
    <n v="44.4"/>
    <n v="35"/>
    <n v="366"/>
    <n v="-1"/>
    <n v="-1"/>
    <n v="-49000"/>
    <n v="-0.1"/>
  </r>
  <r>
    <x v="27"/>
    <s v="SMBFLE0244NY"/>
    <s v="SMBFL244NY"/>
    <x v="1"/>
    <s v="SMBFLE0244"/>
    <s v="13FW SMB_11_FLAT_GY_N"/>
    <s v="NY"/>
    <m/>
    <n v="6941"/>
    <n v="49000"/>
    <n v="49000"/>
    <n v="700"/>
    <s v="2013-02-21"/>
    <n v="691"/>
    <n v="33859000"/>
    <s v="2013-02-22"/>
    <n v="685"/>
    <n v="-3"/>
    <n v="33565000"/>
    <s v="2013-02-23"/>
    <n v="407"/>
    <n v="19918500"/>
    <n v="58.9"/>
    <n v="58.8"/>
    <n v="59.4"/>
    <n v="59.3"/>
    <n v="9"/>
    <n v="278"/>
    <n v="1"/>
    <n v="1"/>
    <n v="49000"/>
    <n v="0.1"/>
  </r>
  <r>
    <x v="27"/>
    <s v="SMBFLE0244RE"/>
    <s v="SMBFL244RE"/>
    <x v="1"/>
    <s v="SMBFLE0244"/>
    <s v="13FW SMB_04_FLAT_GY_F"/>
    <s v="RE"/>
    <m/>
    <n v="6941"/>
    <n v="49000"/>
    <n v="49000"/>
    <n v="700"/>
    <s v="2013-05-10"/>
    <n v="666"/>
    <n v="32634000"/>
    <s v="2013-05-13"/>
    <n v="653"/>
    <n v="2"/>
    <n v="31997000"/>
    <s v="2013-05-17"/>
    <n v="215"/>
    <n v="10535000"/>
    <n v="32.299999999999997"/>
    <n v="32.299999999999997"/>
    <n v="32.9"/>
    <n v="32.9"/>
    <n v="11"/>
    <n v="438"/>
    <n v="7"/>
    <n v="7"/>
    <n v="343000"/>
    <n v="1.1000000000000001"/>
  </r>
  <r>
    <x v="27"/>
    <s v="SMBFLE0245GR"/>
    <s v="SMBFL245GR"/>
    <x v="1"/>
    <s v="SMBFLE0245"/>
    <s v="13FW SMB_12_FLAT_OR_F"/>
    <s v="GR"/>
    <m/>
    <n v="6185"/>
    <n v="45000"/>
    <n v="45000"/>
    <n v="700"/>
    <s v="2013-02-05"/>
    <n v="689"/>
    <n v="31005000"/>
    <s v="2013-02-01"/>
    <n v="685"/>
    <n v="-13"/>
    <n v="30825000"/>
    <s v="2013-02-08"/>
    <n v="400"/>
    <n v="17977500"/>
    <n v="58.1"/>
    <n v="58"/>
    <n v="58.4"/>
    <n v="58.3"/>
    <n v="17"/>
    <n v="285"/>
    <n v="4"/>
    <n v="4"/>
    <n v="180000"/>
    <n v="0.6"/>
  </r>
  <r>
    <x v="27"/>
    <s v="SMBFLE0245NY"/>
    <s v="SMBFL245NY"/>
    <x v="1"/>
    <s v="SMBFLE0245"/>
    <s v="13FW SMB_03_FLAT_YL_F"/>
    <s v="NY"/>
    <m/>
    <n v="6185"/>
    <n v="45000"/>
    <n v="45000"/>
    <n v="700"/>
    <s v="2013-02-05"/>
    <n v="686"/>
    <n v="30870000"/>
    <s v="2013-02-01"/>
    <n v="680"/>
    <n v="1"/>
    <n v="30600000"/>
    <s v="2013-02-09"/>
    <n v="568"/>
    <n v="25515000"/>
    <n v="82.8"/>
    <n v="82.7"/>
    <n v="83.5"/>
    <n v="83.4"/>
    <n v="5"/>
    <n v="112"/>
    <n v="1"/>
    <n v="1"/>
    <n v="45000"/>
    <n v="0.1"/>
  </r>
  <r>
    <x v="27"/>
    <s v="SMBFLF0245NY"/>
    <s v="SMBFL245NY"/>
    <x v="5"/>
    <s v="SMBFLF0245"/>
    <s v="13SS SMB CAP_50_CURVED_BK"/>
    <s v="NY"/>
    <m/>
    <n v="5717"/>
    <n v="45000"/>
    <n v="45000"/>
    <n v="1000"/>
    <s v="2014-01-03"/>
    <n v="1000"/>
    <n v="45000000"/>
    <s v="2014-01-07"/>
    <n v="569"/>
    <m/>
    <n v="25605000"/>
    <s v="2014-01-08"/>
    <n v="58"/>
    <n v="2610000"/>
    <n v="5.8"/>
    <n v="5.8"/>
    <n v="10.199999999999999"/>
    <n v="10.199999999999999"/>
    <n v="431"/>
    <n v="511"/>
    <n v="31"/>
    <n v="31"/>
    <n v="1395000"/>
    <n v="3.1"/>
  </r>
  <r>
    <x v="27"/>
    <s v="SMBFLE0245RE"/>
    <s v="SMBFL245RE"/>
    <x v="1"/>
    <s v="SMBFLE0245"/>
    <s v="13FW SMB_12_FLAT_OR_F_KIDS"/>
    <s v="RE"/>
    <m/>
    <n v="6185"/>
    <n v="45000"/>
    <n v="45000"/>
    <n v="700"/>
    <s v="2013-02-05"/>
    <n v="690"/>
    <n v="31050000"/>
    <s v="2013-02-01"/>
    <n v="682"/>
    <n v="-4"/>
    <n v="30690000"/>
    <s v="2013-02-08"/>
    <n v="314"/>
    <n v="14017500"/>
    <n v="45.5"/>
    <n v="45.1"/>
    <n v="46"/>
    <n v="45.7"/>
    <n v="12"/>
    <n v="368"/>
    <n v="3"/>
    <n v="3"/>
    <n v="135000"/>
    <n v="0.4"/>
  </r>
  <r>
    <x v="27"/>
    <s v="SMBFLE0246BK"/>
    <s v="SMBFL246BK"/>
    <x v="1"/>
    <s v="SMBFLE0246"/>
    <s v="13FW SMB_03_FLAT_YL_F_KIDS"/>
    <s v="BK"/>
    <m/>
    <n v="6321"/>
    <n v="49000"/>
    <n v="49000"/>
    <n v="500"/>
    <s v="2013-03-04"/>
    <n v="490"/>
    <n v="24010000"/>
    <s v="2013-03-06"/>
    <n v="490"/>
    <m/>
    <n v="24010000"/>
    <s v="2013-03-08"/>
    <n v="186"/>
    <n v="9040500"/>
    <n v="38"/>
    <n v="37.700000000000003"/>
    <n v="38"/>
    <n v="37.700000000000003"/>
    <m/>
    <n v="304"/>
    <n v="2"/>
    <n v="2"/>
    <n v="98000"/>
    <n v="0.4"/>
  </r>
  <r>
    <x v="27"/>
    <s v="SMBFLE0247BK"/>
    <s v="SMBFL247BK"/>
    <x v="1"/>
    <s v="SMBFLE0247"/>
    <s v="12FW SMB_02_FLAT_RD_KIDS"/>
    <s v="BK"/>
    <m/>
    <n v="6309"/>
    <n v="45000"/>
    <n v="45000"/>
    <n v="500"/>
    <s v="2013-03-11"/>
    <n v="500"/>
    <n v="22500000"/>
    <s v="2013-03-12"/>
    <n v="495"/>
    <m/>
    <n v="22275000"/>
    <s v="2013-03-14"/>
    <n v="298"/>
    <n v="13387500"/>
    <n v="59.6"/>
    <n v="59.5"/>
    <n v="60.2"/>
    <n v="60.1"/>
    <n v="5"/>
    <n v="197"/>
    <m/>
    <m/>
    <m/>
    <m/>
  </r>
  <r>
    <x v="27"/>
    <s v="SMBFLE0248NY"/>
    <s v="SMBFL248NY"/>
    <x v="1"/>
    <s v="SMBFLE0248"/>
    <s v="12FW SMB_03_FLAT_BK_KIDS"/>
    <s v="NY"/>
    <m/>
    <n v="6339"/>
    <n v="49000"/>
    <n v="49000"/>
    <n v="500"/>
    <s v="2013-05-10"/>
    <n v="497"/>
    <n v="24353000"/>
    <s v="2013-05-10"/>
    <n v="495"/>
    <n v="1"/>
    <n v="24255000"/>
    <s v="2013-05-11"/>
    <n v="215"/>
    <n v="10535000"/>
    <n v="43.3"/>
    <n v="43.3"/>
    <n v="43.4"/>
    <n v="43.4"/>
    <n v="1"/>
    <n v="280"/>
    <n v="2"/>
    <n v="2"/>
    <n v="98000"/>
    <n v="0.4"/>
  </r>
  <r>
    <x v="27"/>
    <s v="SMBFLE0249NY"/>
    <s v="SMBFL249NY"/>
    <x v="1"/>
    <s v="SMBFLE0249"/>
    <s v="12SS SMB_01_CURVED_BK"/>
    <s v="NY"/>
    <m/>
    <n v="6320"/>
    <n v="45000"/>
    <n v="45000"/>
    <n v="500"/>
    <s v="2013-03-18"/>
    <n v="494"/>
    <n v="22230000"/>
    <s v="2013-03-26"/>
    <n v="495"/>
    <n v="-6"/>
    <n v="22275000"/>
    <s v="2013-03-27"/>
    <n v="366"/>
    <n v="16447500"/>
    <n v="74.099999999999994"/>
    <n v="74"/>
    <n v="73.900000000000006"/>
    <n v="73.8"/>
    <n v="5"/>
    <n v="129"/>
    <m/>
    <m/>
    <m/>
    <m/>
  </r>
  <r>
    <x v="27"/>
    <s v="SMBFLE0250BK"/>
    <s v="SMBFL250BK"/>
    <x v="1"/>
    <s v="SMBFLE0250"/>
    <s v="12SS SMB_02_CURVED_BK"/>
    <s v="BK"/>
    <m/>
    <n v="6394"/>
    <n v="45000"/>
    <n v="45000"/>
    <n v="500"/>
    <s v="2013-03-04"/>
    <n v="487"/>
    <n v="21915000"/>
    <s v="2013-03-06"/>
    <n v="484"/>
    <m/>
    <n v="21780000"/>
    <s v="2013-03-07"/>
    <n v="271"/>
    <n v="12195000"/>
    <n v="55.6"/>
    <n v="55.6"/>
    <n v="56"/>
    <n v="56"/>
    <n v="3"/>
    <n v="213"/>
    <n v="3"/>
    <n v="3"/>
    <n v="135000"/>
    <n v="0.6"/>
  </r>
  <r>
    <x v="27"/>
    <s v="SMBFLE0251BK"/>
    <s v="SMBFL251BK"/>
    <x v="1"/>
    <s v="SMBFLE0251"/>
    <s v="12SS SMB_05_CURVED_BK"/>
    <s v="BK"/>
    <m/>
    <n v="6416"/>
    <n v="45000"/>
    <n v="45000"/>
    <n v="500"/>
    <s v="2013-02-21"/>
    <n v="495"/>
    <n v="22275000"/>
    <s v="2013-02-22"/>
    <n v="487"/>
    <n v="-1"/>
    <n v="21915000"/>
    <s v="2013-02-23"/>
    <n v="363"/>
    <n v="16312500"/>
    <n v="73.3"/>
    <n v="73.2"/>
    <n v="74.5"/>
    <n v="74.400000000000006"/>
    <n v="9"/>
    <n v="124"/>
    <m/>
    <m/>
    <m/>
    <m/>
  </r>
  <r>
    <x v="27"/>
    <s v="SMBFLE0252BK"/>
    <s v="SMBFL252BK"/>
    <x v="1"/>
    <s v="SMBFLE0252"/>
    <s v="12SS SMB_06_CURVED_NV"/>
    <s v="BK"/>
    <m/>
    <n v="6394"/>
    <n v="45000"/>
    <n v="45000"/>
    <n v="500"/>
    <s v="2013-03-04"/>
    <n v="489"/>
    <n v="22005000"/>
    <s v="2013-03-06"/>
    <n v="485"/>
    <n v="4"/>
    <n v="21825000"/>
    <s v="2013-03-08"/>
    <n v="289"/>
    <n v="13005000"/>
    <n v="59.1"/>
    <n v="59.1"/>
    <n v="59.6"/>
    <n v="59.6"/>
    <m/>
    <n v="196"/>
    <n v="4"/>
    <n v="4"/>
    <n v="180000"/>
    <n v="0.8"/>
  </r>
  <r>
    <x v="27"/>
    <s v="SMBFLE0253PK"/>
    <s v="SMBFL253PK"/>
    <x v="1"/>
    <s v="SMBFLE0253"/>
    <s v="12SS SMB_12_CURVED_RD"/>
    <s v="PK"/>
    <m/>
    <n v="6507"/>
    <n v="45000"/>
    <n v="45000"/>
    <n v="500"/>
    <s v="2013-03-18"/>
    <n v="499"/>
    <n v="22455000"/>
    <s v="2013-03-26"/>
    <n v="492"/>
    <m/>
    <n v="22140000"/>
    <s v="2013-03-27"/>
    <n v="334"/>
    <n v="14985000"/>
    <n v="66.900000000000006"/>
    <n v="66.7"/>
    <n v="67.900000000000006"/>
    <n v="67.7"/>
    <n v="7"/>
    <n v="158"/>
    <n v="3"/>
    <n v="3"/>
    <n v="135000"/>
    <n v="0.6"/>
  </r>
  <r>
    <x v="27"/>
    <s v="SMBFLE0253RE"/>
    <s v="SMBFL253RE"/>
    <x v="1"/>
    <s v="SMBFLE0253"/>
    <s v="12SS SMB_13_CURVED_BL"/>
    <s v="RE"/>
    <m/>
    <n v="6507"/>
    <n v="45000"/>
    <n v="45000"/>
    <n v="500"/>
    <s v="2013-03-18"/>
    <n v="498"/>
    <n v="22410000"/>
    <s v="2013-03-26"/>
    <n v="487"/>
    <n v="1"/>
    <n v="21915000"/>
    <s v="2013-03-31"/>
    <n v="177"/>
    <n v="7965000"/>
    <n v="35.5"/>
    <n v="35.5"/>
    <n v="36.299999999999997"/>
    <n v="36.299999999999997"/>
    <n v="10"/>
    <n v="310"/>
    <n v="1"/>
    <n v="1"/>
    <n v="45000"/>
    <n v="0.2"/>
  </r>
  <r>
    <x v="27"/>
    <s v="SMBFLE0254BK"/>
    <s v="SMBFL254BK"/>
    <x v="1"/>
    <s v="SMBFLE0254"/>
    <s v="12SS SMB_14_CURVED_S.BL"/>
    <s v="BK"/>
    <m/>
    <n v="7067"/>
    <n v="55000"/>
    <n v="55000"/>
    <n v="500"/>
    <s v="2013-03-25"/>
    <n v="493"/>
    <n v="27115000"/>
    <s v="2013-03-27"/>
    <n v="483"/>
    <m/>
    <n v="26565000"/>
    <s v="2013-03-29"/>
    <n v="206"/>
    <n v="11275000"/>
    <n v="41.8"/>
    <n v="41.6"/>
    <n v="42.7"/>
    <n v="42.4"/>
    <n v="10"/>
    <n v="277"/>
    <n v="4"/>
    <n v="4"/>
    <n v="220000"/>
    <n v="0.8"/>
  </r>
  <r>
    <x v="27"/>
    <s v="SMBFLE0255GR"/>
    <s v="SMBFL255GR"/>
    <x v="1"/>
    <s v="SMBFLE0255"/>
    <s v="12SS SMB_15_CURVED_PK"/>
    <s v="GR"/>
    <m/>
    <n v="6702"/>
    <n v="49000"/>
    <n v="49000"/>
    <n v="500"/>
    <s v="2013-03-11"/>
    <n v="490"/>
    <n v="24010000"/>
    <s v="2013-04-24"/>
    <n v="461"/>
    <m/>
    <n v="22589000"/>
    <s v="2013-04-26"/>
    <n v="297"/>
    <n v="14553000"/>
    <n v="60.6"/>
    <n v="60.6"/>
    <n v="64.400000000000006"/>
    <n v="64.400000000000006"/>
    <n v="29"/>
    <n v="164"/>
    <n v="1"/>
    <n v="1"/>
    <n v="49000"/>
    <n v="0.2"/>
  </r>
  <r>
    <x v="27"/>
    <s v="SMBFLE0255PK"/>
    <s v="SMBFL255PK"/>
    <x v="1"/>
    <s v="SMBFLE0255"/>
    <s v="12SS SMB_17_CURVED_NV"/>
    <s v="PK"/>
    <m/>
    <n v="6702"/>
    <n v="49000"/>
    <n v="49000"/>
    <n v="500"/>
    <s v="2013-03-11"/>
    <n v="497"/>
    <n v="24353000"/>
    <s v="2013-04-24"/>
    <n v="494"/>
    <m/>
    <n v="24206000"/>
    <s v="2013-04-25"/>
    <n v="404"/>
    <n v="19747000"/>
    <n v="81.3"/>
    <n v="81.099999999999994"/>
    <n v="81.8"/>
    <n v="81.599999999999994"/>
    <n v="3"/>
    <n v="90"/>
    <n v="4"/>
    <n v="4"/>
    <n v="196000"/>
    <n v="0.8"/>
  </r>
  <r>
    <x v="27"/>
    <s v="SMBFLE0256GR"/>
    <s v="SMBFL256GR"/>
    <x v="1"/>
    <s v="SMBFLE0256"/>
    <s v="12SS SMB_16_CURVED_PP"/>
    <s v="GR"/>
    <m/>
    <n v="6889"/>
    <n v="49000"/>
    <n v="49000"/>
    <n v="500"/>
    <s v="2013-03-11"/>
    <n v="497"/>
    <n v="24353000"/>
    <s v="2013-05-10"/>
    <n v="490"/>
    <n v="-1"/>
    <n v="24010000"/>
    <s v="2013-05-11"/>
    <n v="326"/>
    <n v="15974000"/>
    <n v="65.599999999999994"/>
    <n v="65.599999999999994"/>
    <n v="66.5"/>
    <n v="66.5"/>
    <n v="8"/>
    <n v="164"/>
    <n v="1"/>
    <n v="1"/>
    <n v="49000"/>
    <n v="0.2"/>
  </r>
  <r>
    <x v="27"/>
    <s v="SMBFLE0256OR"/>
    <s v="SMBFL256OR"/>
    <x v="1"/>
    <s v="SMBFLE0256"/>
    <s v="12SS SMB_19_CURVED_BL"/>
    <s v="OR"/>
    <m/>
    <n v="6889"/>
    <n v="49000"/>
    <n v="49000"/>
    <n v="500"/>
    <s v="2013-05-10"/>
    <n v="500"/>
    <n v="24500000"/>
    <s v="2013-05-10"/>
    <n v="487"/>
    <n v="1"/>
    <n v="23863000"/>
    <s v="2013-05-11"/>
    <n v="322"/>
    <n v="15704500"/>
    <n v="64.400000000000006"/>
    <n v="64.099999999999994"/>
    <n v="66.099999999999994"/>
    <n v="65.8"/>
    <n v="12"/>
    <n v="165"/>
    <n v="2"/>
    <n v="2"/>
    <n v="98000"/>
    <n v="0.4"/>
  </r>
  <r>
    <x v="27"/>
    <s v="SMBFLE0257PK"/>
    <s v="SMBFL257PK"/>
    <x v="1"/>
    <s v="SMBFLE0257"/>
    <s v="12SS SMB_18_CURVED_YL"/>
    <s v="PK"/>
    <m/>
    <n v="6526"/>
    <n v="49000"/>
    <n v="49000"/>
    <n v="500"/>
    <s v="2013-04-30"/>
    <n v="496"/>
    <n v="24304000"/>
    <s v="2013-05-01"/>
    <n v="465"/>
    <m/>
    <n v="22785000"/>
    <s v="2013-05-02"/>
    <n v="212"/>
    <n v="10388000"/>
    <n v="42.7"/>
    <n v="42.7"/>
    <n v="45.6"/>
    <n v="45.6"/>
    <n v="31"/>
    <n v="253"/>
    <n v="2"/>
    <n v="2"/>
    <n v="98000"/>
    <n v="0.4"/>
  </r>
  <r>
    <x v="27"/>
    <s v="SMBFLE3314BU"/>
    <s v="SMBFL314BU"/>
    <x v="2"/>
    <s v="SMBFLE3314"/>
    <s v="12FW SMB 04 CURVED"/>
    <s v="BU"/>
    <m/>
    <n v="7107"/>
    <n v="39000"/>
    <n v="39000"/>
    <n v="700"/>
    <s v="2013-09-13"/>
    <n v="700"/>
    <n v="27300000"/>
    <s v="2013-09-13"/>
    <n v="698"/>
    <n v="2"/>
    <n v="27222000"/>
    <s v="2013-09-14"/>
    <n v="273"/>
    <n v="10647000"/>
    <n v="39"/>
    <n v="39"/>
    <n v="39.1"/>
    <n v="39.1"/>
    <m/>
    <n v="425"/>
    <n v="7"/>
    <n v="7"/>
    <n v="273000"/>
    <n v="1"/>
  </r>
  <r>
    <x v="27"/>
    <s v="SMBFLE3316BU"/>
    <s v="SMBFL316BU"/>
    <x v="2"/>
    <s v="SMBFLE3316"/>
    <s v="12FW SMB 06 CURVED"/>
    <s v="BU"/>
    <m/>
    <n v="6856"/>
    <n v="39000"/>
    <n v="39000"/>
    <n v="700"/>
    <s v="2013-09-13"/>
    <n v="700"/>
    <n v="27300000"/>
    <s v="2013-09-14"/>
    <n v="700"/>
    <m/>
    <n v="27300000"/>
    <s v="2013-09-15"/>
    <n v="286"/>
    <n v="11154000"/>
    <n v="40.9"/>
    <n v="40.9"/>
    <n v="40.9"/>
    <n v="40.9"/>
    <m/>
    <n v="414"/>
    <n v="8"/>
    <n v="8"/>
    <n v="312000"/>
    <n v="1.1000000000000001"/>
  </r>
  <r>
    <x v="27"/>
    <s v="SMBFLE3317BL"/>
    <s v="SMBFL317BL"/>
    <x v="2"/>
    <s v="SMBFLE3317"/>
    <s v="12FW SMB 06 CURVED"/>
    <s v="BL"/>
    <m/>
    <n v="6978"/>
    <n v="39000"/>
    <n v="39000"/>
    <n v="735"/>
    <s v="2013-09-13"/>
    <n v="704"/>
    <n v="27456000"/>
    <s v="2013-09-14"/>
    <n v="703"/>
    <n v="1"/>
    <n v="27417000"/>
    <s v="2013-09-15"/>
    <n v="502"/>
    <n v="19553500"/>
    <n v="71.3"/>
    <n v="71.2"/>
    <n v="71.400000000000006"/>
    <n v="71.3"/>
    <m/>
    <n v="201"/>
    <n v="13"/>
    <n v="13"/>
    <n v="507000"/>
    <n v="1.8"/>
  </r>
  <r>
    <x v="27"/>
    <s v="SMBFLE3318BK"/>
    <s v="SMBFL318BK"/>
    <x v="2"/>
    <s v="SMBFLE3318"/>
    <s v="12FW SMB 05 CURVED"/>
    <s v="BK"/>
    <m/>
    <n v="7233"/>
    <n v="39000"/>
    <n v="39000"/>
    <n v="800"/>
    <s v="2013-09-24"/>
    <n v="800"/>
    <n v="31200000"/>
    <s v="2013-09-24"/>
    <n v="800"/>
    <m/>
    <n v="31200000"/>
    <s v="2013-09-25"/>
    <n v="455"/>
    <n v="17686500"/>
    <n v="56.9"/>
    <n v="56.7"/>
    <n v="56.9"/>
    <n v="56.7"/>
    <m/>
    <n v="345"/>
    <n v="11"/>
    <n v="11"/>
    <n v="429000"/>
    <n v="1.4"/>
  </r>
  <r>
    <x v="27"/>
    <s v="SMBFLE3319NY"/>
    <s v="SMBFL319NY"/>
    <x v="2"/>
    <s v="SMBFLE3319"/>
    <s v="12FW SMB 05 CURVED"/>
    <s v="NY"/>
    <m/>
    <n v="7591"/>
    <n v="39000"/>
    <n v="39000"/>
    <n v="800"/>
    <s v="2013-09-13"/>
    <n v="800"/>
    <n v="31200000"/>
    <s v="2013-09-14"/>
    <n v="800"/>
    <m/>
    <n v="31200000"/>
    <s v="2013-09-15"/>
    <n v="327"/>
    <n v="12748000"/>
    <n v="40.9"/>
    <n v="40.9"/>
    <n v="40.9"/>
    <n v="40.9"/>
    <m/>
    <n v="473"/>
    <n v="20"/>
    <n v="20"/>
    <n v="780000"/>
    <n v="2.5"/>
  </r>
  <r>
    <x v="27"/>
    <s v="SMBFLE3320GY"/>
    <s v="SMBFL320GY"/>
    <x v="2"/>
    <s v="SMBFLE3320"/>
    <s v="12FW SMB 07 CURVED"/>
    <s v="GY"/>
    <m/>
    <n v="6926"/>
    <n v="39000"/>
    <n v="39000"/>
    <n v="700"/>
    <s v="2013-09-13"/>
    <n v="700"/>
    <n v="27300000"/>
    <s v="2013-09-13"/>
    <n v="700"/>
    <m/>
    <n v="27300000"/>
    <s v="2013-09-14"/>
    <n v="440"/>
    <n v="17160000"/>
    <n v="62.9"/>
    <n v="62.9"/>
    <n v="62.9"/>
    <n v="62.9"/>
    <m/>
    <n v="260"/>
    <n v="22"/>
    <n v="22"/>
    <n v="858000"/>
    <n v="3.1"/>
  </r>
  <r>
    <x v="27"/>
    <s v="SMBFLE3321NY"/>
    <s v="SMBFL321NY"/>
    <x v="2"/>
    <s v="SMBFLE3321"/>
    <s v="12FW SMB 03 CURVED"/>
    <s v="NY"/>
    <m/>
    <n v="7111"/>
    <n v="39000"/>
    <n v="39000"/>
    <n v="800"/>
    <s v="2013-09-24"/>
    <n v="800"/>
    <n v="31200000"/>
    <s v="2013-09-24"/>
    <n v="799"/>
    <n v="1"/>
    <n v="31161000"/>
    <s v="2013-09-25"/>
    <n v="501"/>
    <n v="19539000"/>
    <n v="62.6"/>
    <n v="62.6"/>
    <n v="62.7"/>
    <n v="62.7"/>
    <m/>
    <n v="298"/>
    <n v="27"/>
    <n v="27"/>
    <n v="1053000"/>
    <n v="3.4"/>
  </r>
  <r>
    <x v="27"/>
    <s v="SMBFLE3323BK"/>
    <s v="SMBFL323BK"/>
    <x v="2"/>
    <s v="SMBFLE3323"/>
    <s v="12FW SMB 08 CURVED"/>
    <s v="BK"/>
    <m/>
    <n v="7107"/>
    <n v="39000"/>
    <n v="39000"/>
    <n v="800"/>
    <s v="2013-09-13"/>
    <n v="800"/>
    <n v="31200000"/>
    <s v="2013-09-13"/>
    <n v="800"/>
    <m/>
    <n v="31200000"/>
    <s v="2013-09-14"/>
    <n v="474"/>
    <n v="18476000"/>
    <n v="59.3"/>
    <n v="59.2"/>
    <n v="59.3"/>
    <n v="59.2"/>
    <m/>
    <n v="326"/>
    <n v="17"/>
    <n v="17"/>
    <n v="663000"/>
    <n v="2.1"/>
  </r>
  <r>
    <x v="27"/>
    <s v="SMBFLE3329NY"/>
    <s v="SMBFL329NY"/>
    <x v="2"/>
    <s v="SMBFLE3329"/>
    <s v="13SS SMB_17_CURVED_BK"/>
    <s v="NY"/>
    <m/>
    <n v="6734"/>
    <n v="39000"/>
    <n v="39000"/>
    <n v="600"/>
    <s v="2013-09-13"/>
    <n v="600"/>
    <n v="23400000"/>
    <s v="2013-09-14"/>
    <n v="600"/>
    <m/>
    <n v="23400000"/>
    <s v="2013-09-15"/>
    <n v="190"/>
    <n v="7410000"/>
    <n v="31.7"/>
    <n v="31.7"/>
    <n v="31.7"/>
    <n v="31.7"/>
    <m/>
    <n v="410"/>
    <n v="6"/>
    <n v="6"/>
    <n v="234000"/>
    <n v="1"/>
  </r>
  <r>
    <x v="27"/>
    <s v="SMBFLE3330GY"/>
    <s v="SMBFL330GY"/>
    <x v="2"/>
    <s v="SMBFLE3330"/>
    <s v="13SS SMB_17_CURVED_BK"/>
    <s v="GY"/>
    <m/>
    <n v="7591"/>
    <n v="39000"/>
    <n v="39000"/>
    <n v="600"/>
    <s v="2013-09-13"/>
    <n v="600"/>
    <n v="23400000"/>
    <s v="2013-09-14"/>
    <n v="600"/>
    <m/>
    <n v="23400000"/>
    <s v="2013-09-15"/>
    <n v="306"/>
    <n v="11914500"/>
    <n v="51"/>
    <n v="50.9"/>
    <n v="51"/>
    <n v="50.9"/>
    <m/>
    <n v="294"/>
    <n v="14"/>
    <n v="14"/>
    <n v="546000"/>
    <n v="2.2999999999999998"/>
  </r>
  <r>
    <x v="27"/>
    <s v="SMBFLE3331GY"/>
    <s v="SMBFL331GY"/>
    <x v="2"/>
    <s v="SMBFLE3331"/>
    <s v="13SS SMB_17_CURVED_BK"/>
    <s v="GY"/>
    <m/>
    <n v="7167"/>
    <n v="39000"/>
    <n v="39000"/>
    <n v="600"/>
    <s v="2013-09-13"/>
    <n v="600"/>
    <n v="23400000"/>
    <s v="2013-09-13"/>
    <n v="600"/>
    <m/>
    <n v="23400000"/>
    <s v="2013-09-14"/>
    <n v="209"/>
    <n v="8151000"/>
    <n v="34.799999999999997"/>
    <n v="34.799999999999997"/>
    <n v="34.799999999999997"/>
    <n v="34.799999999999997"/>
    <m/>
    <n v="391"/>
    <n v="7"/>
    <n v="7"/>
    <n v="273000"/>
    <n v="1.2"/>
  </r>
  <r>
    <x v="27"/>
    <s v="SMBFLE3372BK"/>
    <s v="SMBFL372BK"/>
    <x v="2"/>
    <s v="SMBFLE3372"/>
    <s v="13SS SMB_17_CURVED_BK"/>
    <s v="BK"/>
    <m/>
    <n v="7966"/>
    <n v="43000"/>
    <n v="43000"/>
    <n v="800"/>
    <s v="2013-09-13"/>
    <n v="800"/>
    <n v="34400000"/>
    <s v="2013-09-13"/>
    <n v="794"/>
    <m/>
    <n v="34142000"/>
    <s v="2013-09-14"/>
    <n v="369"/>
    <n v="15867000"/>
    <n v="46.1"/>
    <n v="46.1"/>
    <n v="46.5"/>
    <n v="46.5"/>
    <n v="6"/>
    <n v="425"/>
    <n v="8"/>
    <n v="8"/>
    <n v="344000"/>
    <n v="1"/>
  </r>
  <r>
    <x v="27"/>
    <s v="SMBFLE3378BK"/>
    <s v="SMBFL378BK"/>
    <x v="2"/>
    <s v="SMBFLE3378"/>
    <s v="13SS SMB_17_CURVED_BK"/>
    <s v="BK"/>
    <m/>
    <n v="9711"/>
    <n v="43000"/>
    <n v="43000"/>
    <n v="800"/>
    <s v="2013-11-18"/>
    <n v="800"/>
    <n v="34400000"/>
    <s v="2013-11-20"/>
    <n v="798"/>
    <m/>
    <n v="34314000"/>
    <s v="2013-11-21"/>
    <n v="241"/>
    <n v="10363000"/>
    <n v="30.1"/>
    <n v="30.1"/>
    <n v="30.2"/>
    <n v="30.2"/>
    <n v="2"/>
    <n v="557"/>
    <n v="42"/>
    <n v="42"/>
    <n v="1806000"/>
    <n v="5.3"/>
  </r>
  <r>
    <x v="27"/>
    <s v="SMBFLF0416BK"/>
    <s v="SMBFL416BK"/>
    <x v="5"/>
    <s v="SMBFLF0416"/>
    <s v="13SS SMB CAP_50_CURVED_BK"/>
    <s v="BK"/>
    <m/>
    <n v="6526"/>
    <n v="35000"/>
    <n v="35000"/>
    <n v="1000"/>
    <m/>
    <m/>
    <m/>
    <m/>
    <m/>
    <m/>
    <m/>
    <m/>
    <m/>
    <m/>
    <m/>
    <m/>
    <m/>
    <m/>
    <m/>
    <m/>
    <m/>
    <m/>
    <m/>
    <m/>
  </r>
  <r>
    <x v="27"/>
    <s v="SMBFLF0417BK"/>
    <s v="SMBFL417BK"/>
    <x v="5"/>
    <s v="SMBFLF0417"/>
    <s v="13SS SMB CAP_51_CURVED_NV"/>
    <s v="BK"/>
    <m/>
    <n v="6468"/>
    <n v="35000"/>
    <n v="35000"/>
    <n v="1000"/>
    <m/>
    <m/>
    <m/>
    <m/>
    <m/>
    <m/>
    <m/>
    <m/>
    <m/>
    <m/>
    <m/>
    <m/>
    <m/>
    <m/>
    <m/>
    <m/>
    <m/>
    <m/>
    <m/>
    <m/>
  </r>
  <r>
    <x v="27"/>
    <s v="SMBFLF0417NY"/>
    <s v="SMBFL417NY"/>
    <x v="5"/>
    <s v="SMBFLF0417"/>
    <s v="13SS SMB CAP_51_CURVED_NV"/>
    <s v="NY"/>
    <m/>
    <n v="6468"/>
    <n v="35000"/>
    <n v="35000"/>
    <n v="1000"/>
    <m/>
    <m/>
    <m/>
    <m/>
    <m/>
    <m/>
    <m/>
    <m/>
    <m/>
    <m/>
    <m/>
    <m/>
    <m/>
    <m/>
    <m/>
    <m/>
    <m/>
    <m/>
    <m/>
    <m/>
  </r>
  <r>
    <x v="27"/>
    <s v="SMBFLF0418BK"/>
    <s v="SMBFL418BK"/>
    <x v="5"/>
    <s v="SMBFLF0418"/>
    <s v="13SS SMB_01_CURVED_BK"/>
    <s v="BK"/>
    <m/>
    <n v="6641"/>
    <n v="35000"/>
    <n v="35000"/>
    <n v="800"/>
    <m/>
    <m/>
    <m/>
    <m/>
    <m/>
    <m/>
    <m/>
    <m/>
    <m/>
    <m/>
    <m/>
    <m/>
    <m/>
    <m/>
    <m/>
    <m/>
    <m/>
    <m/>
    <m/>
    <m/>
  </r>
  <r>
    <x v="27"/>
    <s v="SMBFLF0418NY"/>
    <s v="SMBFL418NY"/>
    <x v="5"/>
    <s v="SMBFLF0418"/>
    <s v="13SS SMB_02_CURVED_BK"/>
    <s v="NY"/>
    <m/>
    <n v="6641"/>
    <n v="35000"/>
    <n v="35000"/>
    <n v="800"/>
    <m/>
    <m/>
    <m/>
    <m/>
    <m/>
    <m/>
    <m/>
    <m/>
    <m/>
    <m/>
    <m/>
    <m/>
    <m/>
    <m/>
    <m/>
    <m/>
    <m/>
    <m/>
    <m/>
    <m/>
  </r>
  <r>
    <x v="27"/>
    <s v="SMBFLD3617BL"/>
    <s v="SMBFL617BL"/>
    <x v="0"/>
    <s v="SMBFLD3617"/>
    <s v="13FW SMB_10_FLAT_NV_N"/>
    <s v="BL"/>
    <m/>
    <n v="7234"/>
    <n v="43000"/>
    <n v="30100"/>
    <n v="200"/>
    <s v="2012-12-03"/>
    <n v="200"/>
    <n v="8600000"/>
    <s v="2012-12-04"/>
    <n v="82"/>
    <m/>
    <n v="3526000"/>
    <s v="2012-12-08"/>
    <n v="79"/>
    <n v="3366900"/>
    <n v="39.5"/>
    <n v="39.200000000000003"/>
    <n v="96.3"/>
    <n v="95.5"/>
    <n v="118"/>
    <n v="3"/>
    <m/>
    <m/>
    <m/>
    <m/>
  </r>
  <r>
    <x v="27"/>
    <s v="SMBFLD3618BU"/>
    <s v="SMBFL618BU"/>
    <x v="0"/>
    <s v="SMBFLD3618"/>
    <s v="13FW SMB_15_FLAT_BL_N"/>
    <s v="BU"/>
    <m/>
    <n v="7415"/>
    <n v="43000"/>
    <n v="30100"/>
    <n v="200"/>
    <s v="2012-12-03"/>
    <n v="199"/>
    <n v="8557000"/>
    <s v="2012-12-04"/>
    <n v="70"/>
    <n v="-1"/>
    <n v="3010000"/>
    <s v="2012-12-09"/>
    <n v="66"/>
    <n v="2838000"/>
    <n v="33.200000000000003"/>
    <n v="33.200000000000003"/>
    <n v="94.3"/>
    <n v="94.3"/>
    <n v="130"/>
    <n v="4"/>
    <m/>
    <m/>
    <m/>
    <m/>
  </r>
  <r>
    <x v="27"/>
    <s v="SMBFLD3638RE"/>
    <s v="SMBFL638RE"/>
    <x v="0"/>
    <s v="SMBFLD3638"/>
    <s v="13FW SMB_15_FLAT_GR_N"/>
    <s v="RE"/>
    <m/>
    <n v="12000"/>
    <n v="49000"/>
    <n v="34300"/>
    <n v="200"/>
    <s v="2012-11-22"/>
    <n v="194"/>
    <n v="9506000"/>
    <s v="2012-11-23"/>
    <n v="187"/>
    <m/>
    <n v="9163000"/>
    <s v="2012-11-24"/>
    <n v="187"/>
    <n v="9114000"/>
    <n v="96.4"/>
    <n v="95.9"/>
    <n v="100"/>
    <n v="99.5"/>
    <n v="7"/>
    <m/>
    <m/>
    <m/>
    <m/>
    <m/>
  </r>
  <r>
    <x v="27"/>
    <s v="SMBFLD3639NY"/>
    <s v="SMBFL639NY"/>
    <x v="0"/>
    <s v="SMBFLD3639"/>
    <s v="13FW SMB _15_FLAT_BK_N"/>
    <s v="NY"/>
    <m/>
    <n v="11000"/>
    <n v="45000"/>
    <n v="31500"/>
    <n v="200"/>
    <s v="2012-11-22"/>
    <n v="199"/>
    <n v="8955000"/>
    <s v="2012-11-23"/>
    <n v="159"/>
    <n v="1"/>
    <n v="7155000"/>
    <s v="2012-11-24"/>
    <n v="156"/>
    <n v="6997500"/>
    <n v="78.400000000000006"/>
    <n v="78.099999999999994"/>
    <n v="98.1"/>
    <n v="97.8"/>
    <n v="39"/>
    <n v="3"/>
    <m/>
    <m/>
    <m/>
    <m/>
  </r>
  <r>
    <x v="27"/>
    <s v="SMBFLD3640GY"/>
    <s v="SMBFL640GY"/>
    <x v="0"/>
    <s v="SMBFLD3640"/>
    <s v="13FW SMB_08_FLAT_RD_F"/>
    <s v="GY"/>
    <m/>
    <n v="11000"/>
    <n v="45000"/>
    <n v="31500"/>
    <n v="200"/>
    <s v="2012-12-13"/>
    <n v="187"/>
    <n v="8415000"/>
    <s v="2012-12-14"/>
    <n v="154"/>
    <n v="1"/>
    <n v="6930000"/>
    <s v="2012-12-15"/>
    <n v="151"/>
    <n v="6795000"/>
    <n v="80.7"/>
    <n v="80.7"/>
    <n v="98.1"/>
    <n v="98.1"/>
    <n v="32"/>
    <n v="3"/>
    <m/>
    <m/>
    <m/>
    <m/>
  </r>
  <r>
    <x v="27"/>
    <s v="SMBFLD3641BK"/>
    <s v="SMBFL641BK"/>
    <x v="0"/>
    <s v="SMBFLD3641"/>
    <s v="13FW SMB_13_FLAT_BK_F"/>
    <s v="BK"/>
    <m/>
    <n v="12000"/>
    <n v="49000"/>
    <n v="34300"/>
    <n v="200"/>
    <s v="2012-11-29"/>
    <n v="195"/>
    <n v="9555000"/>
    <s v="2012-11-30"/>
    <n v="125"/>
    <n v="2"/>
    <n v="6125000"/>
    <s v="2012-12-01"/>
    <n v="122"/>
    <n v="5484500"/>
    <n v="62.6"/>
    <n v="57.4"/>
    <n v="97.6"/>
    <n v="89.5"/>
    <n v="68"/>
    <n v="3"/>
    <m/>
    <m/>
    <m/>
    <m/>
  </r>
  <r>
    <x v="27"/>
    <s v="SMBFLD3642MT"/>
    <s v="SMBFL642MT"/>
    <x v="0"/>
    <s v="SMBFLD3642"/>
    <s v="13FW SMB_06_FLAT_NV_F"/>
    <s v="MT"/>
    <m/>
    <n v="12000"/>
    <n v="49000"/>
    <n v="34300"/>
    <n v="200"/>
    <s v="2012-11-29"/>
    <n v="190"/>
    <n v="9310000"/>
    <s v="2012-11-30"/>
    <n v="159"/>
    <m/>
    <n v="7791000"/>
    <s v="2012-12-02"/>
    <n v="156"/>
    <n v="7639100"/>
    <n v="82.1"/>
    <n v="82.1"/>
    <n v="98.1"/>
    <n v="98.1"/>
    <n v="31"/>
    <n v="3"/>
    <m/>
    <m/>
    <m/>
    <m/>
  </r>
  <r>
    <x v="27"/>
    <s v="SMBFLE0701BL"/>
    <s v="SMBFL701BL"/>
    <x v="1"/>
    <s v="SMBFLE0701"/>
    <s v="12SS SMB_08_CURVED_NV"/>
    <s v="BL"/>
    <m/>
    <n v="7563"/>
    <n v="43000"/>
    <n v="43000"/>
    <n v="1000"/>
    <s v="2013-02-01"/>
    <n v="990"/>
    <n v="42570000"/>
    <s v="2013-02-01"/>
    <n v="989"/>
    <n v="-1"/>
    <n v="42527000"/>
    <s v="2013-02-02"/>
    <n v="980"/>
    <n v="42066900"/>
    <n v="99"/>
    <n v="98.8"/>
    <n v="99.1"/>
    <n v="98.9"/>
    <n v="2"/>
    <n v="9"/>
    <n v="1"/>
    <n v="1"/>
    <n v="43000"/>
    <n v="0.1"/>
  </r>
  <r>
    <x v="27"/>
    <s v="SMBFLE3701BL"/>
    <s v="SMBFL701BL"/>
    <x v="2"/>
    <s v="SMBFLE3701"/>
    <s v="13SS SMB_17_CURVED_BK"/>
    <s v="BL"/>
    <m/>
    <n v="7349"/>
    <n v="43000"/>
    <n v="43000"/>
    <n v="1000"/>
    <s v="2013-06-11"/>
    <n v="998"/>
    <n v="42914000"/>
    <s v="2013-06-11"/>
    <n v="992"/>
    <n v="2"/>
    <n v="42656000"/>
    <s v="2013-06-12"/>
    <n v="550"/>
    <n v="23607000"/>
    <n v="55.1"/>
    <n v="55"/>
    <n v="55.4"/>
    <n v="55.3"/>
    <n v="4"/>
    <n v="442"/>
    <n v="3"/>
    <n v="3"/>
    <n v="129000"/>
    <n v="0.3"/>
  </r>
  <r>
    <x v="27"/>
    <s v="SMBFLE0704NY"/>
    <s v="SMBFL704NY"/>
    <x v="1"/>
    <s v="SMBFLE0704"/>
    <s v="12SS SMB_07_CURVED_RD"/>
    <s v="NY"/>
    <m/>
    <n v="7597"/>
    <n v="43000"/>
    <n v="43000"/>
    <n v="500"/>
    <s v="2013-02-01"/>
    <n v="496"/>
    <n v="21328000"/>
    <s v="2013-02-01"/>
    <n v="493"/>
    <m/>
    <n v="21199000"/>
    <s v="2013-02-02"/>
    <n v="379"/>
    <n v="16254000"/>
    <n v="76.400000000000006"/>
    <n v="76.2"/>
    <n v="76.900000000000006"/>
    <n v="76.7"/>
    <n v="3"/>
    <n v="114"/>
    <n v="3"/>
    <n v="3"/>
    <n v="129000"/>
    <n v="0.6"/>
  </r>
  <r>
    <x v="27"/>
    <s v="SMBFLE0740BK"/>
    <s v="SMBFL740BK"/>
    <x v="1"/>
    <s v="SMBFLE0740"/>
    <s v="12SS SMB_10_CURVED_GR5"/>
    <s v="BK"/>
    <m/>
    <n v="6607"/>
    <n v="43000"/>
    <n v="43000"/>
    <n v="500"/>
    <s v="2013-03-11"/>
    <n v="476"/>
    <n v="20468000"/>
    <s v="2013-04-19"/>
    <n v="458"/>
    <n v="2"/>
    <n v="19694000"/>
    <s v="2013-04-19"/>
    <n v="117"/>
    <n v="5009500"/>
    <n v="24.6"/>
    <n v="24.5"/>
    <n v="25.5"/>
    <n v="25.4"/>
    <n v="16"/>
    <n v="341"/>
    <n v="3"/>
    <n v="3"/>
    <n v="129000"/>
    <n v="0.6"/>
  </r>
  <r>
    <x v="27"/>
    <s v="SMBFLE0740BL"/>
    <s v="SMBFL740BL"/>
    <x v="1"/>
    <s v="SMBFLE0740"/>
    <s v="12SS SMB_11_CURVED_BK"/>
    <s v="BL"/>
    <m/>
    <n v="6607"/>
    <n v="43000"/>
    <n v="43000"/>
    <n v="464"/>
    <s v="2013-03-04"/>
    <n v="494"/>
    <n v="21242000"/>
    <s v="2013-03-06"/>
    <n v="485"/>
    <m/>
    <n v="20855000"/>
    <s v="2013-03-07"/>
    <n v="329"/>
    <n v="14147000"/>
    <n v="66.599999999999994"/>
    <n v="66.599999999999994"/>
    <n v="67.8"/>
    <n v="67.8"/>
    <n v="9"/>
    <n v="156"/>
    <m/>
    <m/>
    <m/>
    <m/>
  </r>
  <r>
    <x v="27"/>
    <s v="SMBFLE0740KH"/>
    <s v="SMBFL740KH"/>
    <x v="1"/>
    <s v="SMBFLE0740"/>
    <s v="12SS SMB_04_CURVED_BL"/>
    <s v="KH"/>
    <m/>
    <n v="6607"/>
    <n v="43000"/>
    <n v="43000"/>
    <n v="500"/>
    <s v="2013-03-04"/>
    <n v="431"/>
    <n v="18533000"/>
    <s v="2013-03-06"/>
    <n v="417"/>
    <n v="1"/>
    <n v="17931000"/>
    <s v="2013-03-08"/>
    <n v="270"/>
    <n v="11584200"/>
    <n v="62.6"/>
    <n v="62.5"/>
    <n v="64.7"/>
    <n v="64.599999999999994"/>
    <n v="13"/>
    <n v="147"/>
    <n v="1"/>
    <n v="1"/>
    <n v="43000"/>
    <n v="0.2"/>
  </r>
  <r>
    <x v="27"/>
    <s v="SMBFLE3740KH"/>
    <s v="SMBFL740KH"/>
    <x v="2"/>
    <s v="SMBFLE3740"/>
    <s v="13SS SMB CAP_48_CURVED_NV"/>
    <s v="KH"/>
    <m/>
    <n v="6910"/>
    <n v="43000"/>
    <n v="43000"/>
    <n v="300"/>
    <s v="2013-06-11"/>
    <n v="300"/>
    <n v="12900000"/>
    <s v="2013-06-11"/>
    <n v="299"/>
    <n v="1"/>
    <n v="12857000"/>
    <s v="2013-06-16"/>
    <n v="105"/>
    <n v="4515000"/>
    <n v="35"/>
    <n v="35"/>
    <n v="35.1"/>
    <n v="35.1"/>
    <m/>
    <n v="194"/>
    <m/>
    <m/>
    <m/>
    <m/>
  </r>
  <r>
    <x v="27"/>
    <s v="SMBFLE0742BG"/>
    <s v="SMBFL742BG"/>
    <x v="1"/>
    <s v="SMBFLE0742"/>
    <s v="12SS SMB_03_CURVED_BD"/>
    <s v="BG"/>
    <m/>
    <n v="6932"/>
    <n v="43000"/>
    <n v="43000"/>
    <n v="1200"/>
    <s v="2013-03-04"/>
    <n v="1163"/>
    <n v="50009000"/>
    <s v="2013-03-06"/>
    <n v="1142"/>
    <n v="2"/>
    <n v="49106000"/>
    <s v="2013-03-07"/>
    <n v="762"/>
    <n v="32637000"/>
    <n v="65.5"/>
    <n v="65.3"/>
    <n v="66.7"/>
    <n v="66.5"/>
    <n v="19"/>
    <n v="380"/>
    <n v="2"/>
    <n v="2"/>
    <n v="86000"/>
    <n v="0.2"/>
  </r>
  <r>
    <x v="27"/>
    <s v="SMBFLE0742NY"/>
    <s v="SMBFL742NY"/>
    <x v="1"/>
    <s v="SMBFLE0742"/>
    <s v="12SS SMB_22_CURVED_BK"/>
    <s v="NY"/>
    <m/>
    <n v="6932"/>
    <n v="43000"/>
    <n v="43000"/>
    <n v="500"/>
    <s v="2013-03-11"/>
    <n v="498"/>
    <n v="21414000"/>
    <s v="2013-04-19"/>
    <n v="496"/>
    <n v="-1"/>
    <n v="21328000"/>
    <s v="2013-04-20"/>
    <n v="477"/>
    <n v="20425000"/>
    <n v="95.8"/>
    <n v="95.4"/>
    <n v="96.2"/>
    <n v="95.8"/>
    <n v="3"/>
    <n v="19"/>
    <m/>
    <m/>
    <m/>
    <m/>
  </r>
  <r>
    <x v="27"/>
    <s v="SMBFLE3742NY"/>
    <s v="SMBFL742NY"/>
    <x v="2"/>
    <s v="SMBFLE3742"/>
    <s v="13SS SMB CAP_48_CURVED_NV"/>
    <s v="NY"/>
    <m/>
    <n v="5544"/>
    <n v="43000"/>
    <n v="43000"/>
    <n v="1000"/>
    <s v="2013-07-19"/>
    <n v="989"/>
    <n v="42527000"/>
    <s v="2013-07-19"/>
    <n v="799"/>
    <n v="-6"/>
    <n v="34357000"/>
    <s v="2013-07-20"/>
    <n v="378"/>
    <n v="16204980"/>
    <n v="38.200000000000003"/>
    <n v="38.1"/>
    <n v="47.3"/>
    <n v="47.2"/>
    <n v="196"/>
    <n v="421"/>
    <n v="7"/>
    <n v="7"/>
    <n v="295496"/>
    <n v="0.7"/>
  </r>
  <r>
    <x v="27"/>
    <s v="SMBFLE0744GR"/>
    <s v="SMBFL744GR"/>
    <x v="1"/>
    <s v="SMBFLE0744"/>
    <s v="12FW SMB_05_CURVED_RD"/>
    <s v="GR"/>
    <m/>
    <n v="6737"/>
    <n v="43000"/>
    <n v="43000"/>
    <n v="500"/>
    <s v="2013-03-06"/>
    <n v="447"/>
    <n v="19221000"/>
    <s v="2013-03-06"/>
    <n v="437"/>
    <n v="-12"/>
    <n v="18791000"/>
    <s v="2013-03-07"/>
    <n v="280"/>
    <n v="12040000"/>
    <n v="62.6"/>
    <n v="62.6"/>
    <n v="64.099999999999994"/>
    <n v="64.099999999999994"/>
    <n v="22"/>
    <n v="157"/>
    <n v="1"/>
    <n v="1"/>
    <n v="43000"/>
    <n v="0.2"/>
  </r>
  <r>
    <x v="27"/>
    <s v="SMBFLE3744GR"/>
    <s v="SMBFL744GR"/>
    <x v="2"/>
    <s v="SMBFLE3744"/>
    <s v="13SS SMB CAP_48_CURVED_NV"/>
    <s v="GR"/>
    <m/>
    <n v="7036"/>
    <n v="43000"/>
    <n v="43000"/>
    <n v="300"/>
    <s v="2013-06-11"/>
    <n v="300"/>
    <n v="12900000"/>
    <s v="2013-06-11"/>
    <n v="298"/>
    <n v="-2"/>
    <n v="12814000"/>
    <s v="2013-06-13"/>
    <n v="97"/>
    <n v="4171000"/>
    <n v="32.299999999999997"/>
    <n v="32.299999999999997"/>
    <n v="32.6"/>
    <n v="32.6"/>
    <n v="4"/>
    <n v="201"/>
    <n v="1"/>
    <n v="1"/>
    <n v="43000"/>
    <n v="0.3"/>
  </r>
  <r>
    <x v="27"/>
    <s v="SMBFLE0744NY"/>
    <s v="SMBFL744NY"/>
    <x v="1"/>
    <s v="SMBFLE0744"/>
    <s v="12FW SMB_04_CURVED_NV"/>
    <s v="NY"/>
    <m/>
    <n v="6737"/>
    <n v="43000"/>
    <n v="43000"/>
    <n v="500"/>
    <s v="2013-03-11"/>
    <n v="500"/>
    <n v="21500000"/>
    <s v="2013-04-19"/>
    <n v="487"/>
    <m/>
    <n v="20941000"/>
    <s v="2013-04-20"/>
    <n v="220"/>
    <n v="9423500"/>
    <n v="44"/>
    <n v="43.8"/>
    <n v="45.2"/>
    <n v="45"/>
    <n v="13"/>
    <n v="267"/>
    <m/>
    <m/>
    <m/>
    <m/>
  </r>
  <r>
    <x v="27"/>
    <s v="SMBFLE0744RE"/>
    <s v="SMBFL744RE"/>
    <x v="1"/>
    <s v="SMBFLE0744"/>
    <s v="12FW SMB_06_CURVED_GY"/>
    <s v="RE"/>
    <m/>
    <n v="6737"/>
    <n v="43000"/>
    <n v="43000"/>
    <n v="500"/>
    <s v="2013-04-19"/>
    <n v="457"/>
    <n v="19651000"/>
    <s v="2013-04-19"/>
    <n v="453"/>
    <m/>
    <n v="19479000"/>
    <s v="2013-04-20"/>
    <n v="378"/>
    <n v="16232500"/>
    <n v="82.7"/>
    <n v="82.6"/>
    <n v="83.4"/>
    <n v="83.3"/>
    <n v="4"/>
    <n v="75"/>
    <m/>
    <m/>
    <m/>
    <m/>
  </r>
  <r>
    <x v="27"/>
    <s v="SMBFLE3744RE"/>
    <s v="SMBFL744RE"/>
    <x v="2"/>
    <s v="SMBFLE3744"/>
    <s v="13SS SMB CAP_48_CURVED_NV"/>
    <s v="RE"/>
    <m/>
    <n v="7036"/>
    <n v="43000"/>
    <n v="43000"/>
    <n v="500"/>
    <s v="2013-08-09"/>
    <n v="499"/>
    <n v="21457000"/>
    <s v="2013-08-09"/>
    <n v="497"/>
    <n v="2"/>
    <n v="21371000"/>
    <s v="2013-08-10"/>
    <n v="242"/>
    <n v="10384500"/>
    <n v="48.5"/>
    <n v="48.4"/>
    <n v="48.7"/>
    <n v="48.6"/>
    <m/>
    <n v="255"/>
    <n v="4"/>
    <n v="4"/>
    <n v="172000"/>
    <n v="0.8"/>
  </r>
  <r>
    <x v="27"/>
    <s v="SMBFLE0757PK"/>
    <s v="SMBFL757PK"/>
    <x v="1"/>
    <s v="SMBFLE0757"/>
    <s v="12FW SMB_07_CURVED_BK"/>
    <s v="PK"/>
    <m/>
    <n v="6339"/>
    <n v="43000"/>
    <n v="43000"/>
    <n v="500"/>
    <s v="2013-04-19"/>
    <n v="497"/>
    <n v="21371000"/>
    <s v="2013-04-19"/>
    <n v="495"/>
    <m/>
    <n v="21285000"/>
    <s v="2013-04-20"/>
    <n v="493"/>
    <n v="21177500"/>
    <n v="99.2"/>
    <n v="99.1"/>
    <n v="99.6"/>
    <n v="99.5"/>
    <n v="2"/>
    <n v="2"/>
    <m/>
    <m/>
    <m/>
    <m/>
  </r>
  <r>
    <x v="27"/>
    <s v="SMBFLE3757PK"/>
    <s v="SMBFL757PK"/>
    <x v="2"/>
    <s v="SMBFLE3757"/>
    <s v="13SS SMB_04_CURVED_NV"/>
    <s v="PK"/>
    <m/>
    <n v="5891"/>
    <n v="43000"/>
    <n v="43000"/>
    <n v="1000"/>
    <s v="2013-07-24"/>
    <n v="1002"/>
    <n v="43086000"/>
    <s v="2013-07-24"/>
    <n v="999"/>
    <n v="3"/>
    <n v="42957000"/>
    <s v="2013-07-25"/>
    <n v="553"/>
    <n v="23736000"/>
    <n v="55.2"/>
    <n v="55.1"/>
    <n v="55.4"/>
    <n v="55.3"/>
    <m/>
    <n v="446"/>
    <n v="7"/>
    <n v="7"/>
    <n v="301000"/>
    <n v="0.7"/>
  </r>
  <r>
    <x v="27"/>
    <s v="SMBFLE3814BU"/>
    <s v="SMBFL814BU"/>
    <x v="2"/>
    <s v="SMBFLE3814"/>
    <s v="13SS SMB_04_CURVED_NV"/>
    <s v="BU"/>
    <m/>
    <n v="7101"/>
    <n v="35000"/>
    <n v="35000"/>
    <n v="500"/>
    <s v="2013-09-13"/>
    <n v="488"/>
    <n v="17080000"/>
    <s v="2013-09-14"/>
    <n v="486"/>
    <m/>
    <n v="17010000"/>
    <s v="2013-09-15"/>
    <n v="93"/>
    <n v="3255000"/>
    <n v="19.100000000000001"/>
    <n v="19.100000000000001"/>
    <n v="19.100000000000001"/>
    <n v="19.100000000000001"/>
    <n v="2"/>
    <n v="393"/>
    <n v="4"/>
    <n v="4"/>
    <n v="140000"/>
    <n v="0.8"/>
  </r>
  <r>
    <x v="27"/>
    <s v="SMBFLE3816BU"/>
    <s v="SMBFL816BU"/>
    <x v="2"/>
    <s v="SMBFLE3816"/>
    <s v="13SS SMB_04_CURVED_NV"/>
    <s v="BU"/>
    <m/>
    <n v="6687"/>
    <n v="35000"/>
    <n v="35000"/>
    <n v="500"/>
    <s v="2013-09-24"/>
    <n v="500"/>
    <n v="17500000"/>
    <s v="2013-09-24"/>
    <n v="416"/>
    <m/>
    <n v="14560000"/>
    <s v="2013-09-26"/>
    <n v="79"/>
    <n v="2748200"/>
    <n v="15.8"/>
    <n v="15.7"/>
    <n v="19"/>
    <n v="18.899999999999999"/>
    <n v="84"/>
    <n v="337"/>
    <n v="5"/>
    <n v="5"/>
    <n v="169400"/>
    <n v="1"/>
  </r>
  <r>
    <x v="27"/>
    <s v="SMBFLE3819NY"/>
    <s v="SMBFL819NY"/>
    <x v="2"/>
    <s v="SMBFLE3819"/>
    <s v="13SS SMB_04_CURVED_NV"/>
    <s v="NY"/>
    <m/>
    <n v="7161"/>
    <n v="35000"/>
    <n v="35000"/>
    <n v="500"/>
    <s v="2013-09-27"/>
    <n v="500"/>
    <n v="17500000"/>
    <s v="2013-09-27"/>
    <n v="436"/>
    <n v="1"/>
    <n v="15260000"/>
    <s v="2013-09-28"/>
    <n v="104"/>
    <n v="3617500"/>
    <n v="20.8"/>
    <n v="20.7"/>
    <n v="23.9"/>
    <n v="23.7"/>
    <n v="63"/>
    <n v="332"/>
    <n v="5"/>
    <n v="5"/>
    <n v="175000"/>
    <n v="1"/>
  </r>
  <r>
    <x v="27"/>
    <s v="SMBFLE3872BK"/>
    <s v="SMBFL872BK"/>
    <x v="2"/>
    <s v="SMBFLE3872"/>
    <s v="13SS SMB_04_CURVED_NV"/>
    <s v="BK"/>
    <m/>
    <n v="7807"/>
    <n v="39000"/>
    <n v="39000"/>
    <n v="500"/>
    <s v="2013-10-08"/>
    <n v="500"/>
    <n v="19500000"/>
    <s v="2013-10-08"/>
    <n v="500"/>
    <m/>
    <n v="19500000"/>
    <s v="2013-10-09"/>
    <n v="190"/>
    <n v="7410000"/>
    <n v="38"/>
    <n v="38"/>
    <n v="38"/>
    <n v="38"/>
    <m/>
    <n v="310"/>
    <n v="12"/>
    <n v="12"/>
    <n v="468000"/>
    <n v="2.4"/>
  </r>
  <r>
    <x v="27"/>
    <s v="SMBFLE3878BK"/>
    <s v="SMBFL878BK"/>
    <x v="2"/>
    <s v="SMBFLE3878"/>
    <s v="13SS SMB_04_CURVED_NV"/>
    <s v="BK"/>
    <m/>
    <n v="9593"/>
    <n v="39000"/>
    <n v="39000"/>
    <n v="500"/>
    <s v="2013-11-18"/>
    <n v="500"/>
    <n v="19500000"/>
    <s v="2013-11-20"/>
    <n v="422"/>
    <m/>
    <n v="16458000"/>
    <s v="2013-11-21"/>
    <n v="129"/>
    <n v="5031000"/>
    <n v="25.8"/>
    <n v="25.8"/>
    <n v="30.6"/>
    <n v="30.6"/>
    <n v="78"/>
    <n v="293"/>
    <n v="14"/>
    <n v="14"/>
    <n v="546000"/>
    <n v="2.8"/>
  </r>
  <r>
    <x v="27"/>
    <s v="SMBTRE2220NY"/>
    <s v="SMBTR220NY"/>
    <x v="4"/>
    <s v="SMBTRE2220"/>
    <s v="13SS SMB_03_CURVED_NV"/>
    <s v="NY"/>
    <m/>
    <n v="6687"/>
    <n v="49000"/>
    <n v="34300"/>
    <n v="300"/>
    <s v="2013-04-09"/>
    <n v="294"/>
    <n v="14406000"/>
    <s v="2013-04-10"/>
    <n v="277"/>
    <m/>
    <n v="13573000"/>
    <s v="2013-04-11"/>
    <n v="277"/>
    <n v="13524000"/>
    <n v="94.2"/>
    <n v="93.9"/>
    <n v="100"/>
    <n v="99.6"/>
    <n v="17"/>
    <m/>
    <m/>
    <m/>
    <m/>
    <m/>
  </r>
  <r>
    <x v="27"/>
    <s v="SMBTRE2221PP"/>
    <s v="SMBTR221PP"/>
    <x v="4"/>
    <s v="SMBTRE2221"/>
    <s v="13SS SMB_11_CURVED_PK"/>
    <s v="PP"/>
    <m/>
    <n v="6630"/>
    <n v="45000"/>
    <n v="31500"/>
    <n v="300"/>
    <s v="2013-03-18"/>
    <n v="297"/>
    <n v="13365000"/>
    <s v="2013-03-26"/>
    <n v="135"/>
    <m/>
    <n v="6075000"/>
    <s v="2013-03-28"/>
    <n v="135"/>
    <n v="5459015"/>
    <n v="45.5"/>
    <n v="40.799999999999997"/>
    <n v="100"/>
    <n v="89.9"/>
    <n v="162"/>
    <m/>
    <m/>
    <m/>
    <m/>
    <m/>
  </r>
  <r>
    <x v="28"/>
    <s v="TRUBAD3001BK"/>
    <s v="TRUBA001BK"/>
    <x v="0"/>
    <s v="TRUBAD3001"/>
    <s v="13SS SMB_11_CURVED_PK"/>
    <s v="BK"/>
    <m/>
    <n v="49505"/>
    <n v="149000"/>
    <n v="104300"/>
    <n v="24"/>
    <s v="2012-08-30"/>
    <n v="24"/>
    <n v="3576000"/>
    <s v="2012-09-03"/>
    <n v="24"/>
    <m/>
    <n v="3576000"/>
    <s v="2012-09-03"/>
    <n v="24"/>
    <n v="1609200"/>
    <n v="100"/>
    <n v="45"/>
    <n v="100"/>
    <n v="45"/>
    <m/>
    <m/>
    <m/>
    <m/>
    <m/>
    <m/>
  </r>
  <r>
    <x v="28"/>
    <s v="TRUBAD3001KH"/>
    <s v="TRUBA001KH"/>
    <x v="0"/>
    <s v="TRUBAD3001"/>
    <s v="13SS SMB CAP_43_CURVED_BK"/>
    <s v="KH"/>
    <m/>
    <n v="49505"/>
    <n v="149000"/>
    <n v="104300"/>
    <n v="120"/>
    <s v="2012-08-30"/>
    <n v="120"/>
    <n v="17880000"/>
    <s v="2012-08-31"/>
    <n v="76"/>
    <m/>
    <n v="11324000"/>
    <s v="2012-09-03"/>
    <n v="76"/>
    <n v="10340600"/>
    <n v="63.3"/>
    <n v="57.8"/>
    <n v="100"/>
    <n v="91.3"/>
    <n v="44"/>
    <m/>
    <m/>
    <m/>
    <m/>
    <m/>
  </r>
  <r>
    <x v="28"/>
    <s v="TRUBAD3001RE"/>
    <s v="TRUBA001RE"/>
    <x v="0"/>
    <s v="TRUBAD3001"/>
    <s v="13SS SMB_07_CURVED_BK"/>
    <s v="RE"/>
    <m/>
    <n v="49505"/>
    <n v="149000"/>
    <n v="104300"/>
    <n v="120"/>
    <s v="2012-08-30"/>
    <n v="120"/>
    <n v="17880000"/>
    <s v="2012-08-31"/>
    <n v="74"/>
    <m/>
    <n v="11026000"/>
    <s v="2012-09-03"/>
    <n v="74"/>
    <n v="10042600"/>
    <n v="61.7"/>
    <n v="56.2"/>
    <n v="100"/>
    <n v="91.1"/>
    <n v="46"/>
    <m/>
    <m/>
    <m/>
    <m/>
    <m/>
  </r>
  <r>
    <x v="28"/>
    <s v="TRUBAD3001WH"/>
    <s v="TRUBA001WH"/>
    <x v="0"/>
    <s v="TRUBAD3001"/>
    <s v="13SS SMB_07_CURVED_BK"/>
    <s v="WH"/>
    <m/>
    <n v="49505"/>
    <n v="149000"/>
    <n v="104300"/>
    <n v="108"/>
    <s v="2012-08-30"/>
    <n v="108"/>
    <n v="16092000"/>
    <s v="2012-08-31"/>
    <n v="71"/>
    <m/>
    <n v="10579000"/>
    <s v="2012-09-03"/>
    <n v="71"/>
    <n v="8694150"/>
    <n v="65.7"/>
    <n v="54"/>
    <n v="100"/>
    <n v="82.2"/>
    <n v="37"/>
    <m/>
    <m/>
    <m/>
    <m/>
    <m/>
  </r>
  <r>
    <x v="28"/>
    <s v="TRUBAD3002KH"/>
    <s v="TRUBA002KH"/>
    <x v="0"/>
    <s v="TRUBAD3002"/>
    <s v="13SS SMB_09_CURVED_GE"/>
    <s v="KH"/>
    <m/>
    <n v="39084"/>
    <n v="129000"/>
    <n v="90300"/>
    <n v="156"/>
    <s v="2012-08-30"/>
    <n v="156"/>
    <n v="20124000"/>
    <s v="2012-08-31"/>
    <n v="108"/>
    <m/>
    <n v="13932000"/>
    <s v="2012-09-03"/>
    <n v="108"/>
    <n v="10526400"/>
    <n v="69.2"/>
    <n v="52.3"/>
    <n v="100"/>
    <n v="75.599999999999994"/>
    <n v="48"/>
    <m/>
    <m/>
    <m/>
    <m/>
    <m/>
  </r>
  <r>
    <x v="28"/>
    <s v="TRUBAD3002WH"/>
    <s v="TRUBA002WH"/>
    <x v="0"/>
    <s v="TRUBAD3002"/>
    <s v="13SS SMB_09_CURVED_GE"/>
    <s v="WH"/>
    <m/>
    <n v="39084"/>
    <n v="129000"/>
    <n v="90300"/>
    <n v="120"/>
    <s v="2012-08-30"/>
    <n v="120"/>
    <n v="15480000"/>
    <s v="2012-08-31"/>
    <n v="61"/>
    <m/>
    <n v="7869000"/>
    <s v="2012-09-03"/>
    <n v="61"/>
    <n v="5314800"/>
    <n v="50.8"/>
    <n v="34.299999999999997"/>
    <n v="100"/>
    <n v="67.5"/>
    <n v="59"/>
    <m/>
    <m/>
    <m/>
    <m/>
    <m/>
  </r>
  <r>
    <x v="28"/>
    <s v="TRUBAD3003BK"/>
    <s v="TRUBA003BK"/>
    <x v="0"/>
    <s v="TRUBAD3003"/>
    <s v="13SS SMB_13_CURVED_PK"/>
    <s v="BK"/>
    <m/>
    <n v="44295"/>
    <n v="139000"/>
    <n v="97300"/>
    <n v="84"/>
    <s v="2012-08-30"/>
    <n v="84"/>
    <n v="11676000"/>
    <s v="2012-08-31"/>
    <n v="37"/>
    <n v="-1"/>
    <n v="5143000"/>
    <s v="2012-09-08"/>
    <n v="37"/>
    <n v="5101300"/>
    <n v="44"/>
    <n v="43.7"/>
    <n v="100"/>
    <n v="99.2"/>
    <n v="48"/>
    <m/>
    <m/>
    <m/>
    <m/>
    <m/>
  </r>
  <r>
    <x v="28"/>
    <s v="TRUBAD3003BL"/>
    <s v="TRUBA003BL"/>
    <x v="0"/>
    <s v="TRUBAD3003"/>
    <s v="12FW SMB 04 CURVED"/>
    <s v="BL"/>
    <m/>
    <n v="44295"/>
    <n v="139000"/>
    <n v="97300"/>
    <n v="12"/>
    <s v="2012-08-30"/>
    <n v="12"/>
    <n v="1668000"/>
    <s v="2012-09-03"/>
    <n v="12"/>
    <m/>
    <n v="1668000"/>
    <s v="2012-09-03"/>
    <n v="12"/>
    <n v="750600"/>
    <n v="100"/>
    <n v="45"/>
    <n v="100"/>
    <n v="45"/>
    <m/>
    <m/>
    <m/>
    <m/>
    <m/>
    <m/>
  </r>
  <r>
    <x v="28"/>
    <s v="TRUBAD3003GY"/>
    <s v="TRUBA003GY"/>
    <x v="0"/>
    <s v="TRUBAD3003"/>
    <s v="12FW SMB 05 CURVED"/>
    <s v="GY"/>
    <m/>
    <n v="44295"/>
    <n v="139000"/>
    <n v="97300"/>
    <n v="84"/>
    <s v="2012-08-30"/>
    <n v="84"/>
    <n v="11676000"/>
    <s v="2012-08-31"/>
    <n v="15"/>
    <m/>
    <n v="2085000"/>
    <s v="2012-10-01"/>
    <n v="15"/>
    <n v="2085000"/>
    <n v="17.899999999999999"/>
    <n v="17.899999999999999"/>
    <n v="100"/>
    <n v="100"/>
    <n v="69"/>
    <m/>
    <m/>
    <m/>
    <m/>
    <m/>
  </r>
  <r>
    <x v="28"/>
    <s v="TRUBAD3004GY"/>
    <s v="TRUBA004GY"/>
    <x v="0"/>
    <s v="TRUBAD3004"/>
    <s v="13SS SMB_18_CURVED_KK"/>
    <s v="GY"/>
    <m/>
    <n v="39084"/>
    <n v="139000"/>
    <n v="97300"/>
    <n v="156"/>
    <s v="2012-08-30"/>
    <n v="156"/>
    <n v="21684000"/>
    <s v="2012-08-31"/>
    <n v="52"/>
    <n v="-1"/>
    <n v="7228000"/>
    <s v="2012-09-03"/>
    <n v="52"/>
    <n v="6310600"/>
    <n v="33.299999999999997"/>
    <n v="29.1"/>
    <n v="100"/>
    <n v="87.3"/>
    <n v="105"/>
    <m/>
    <m/>
    <m/>
    <m/>
    <m/>
  </r>
  <r>
    <x v="28"/>
    <s v="TRUBAD3004KH"/>
    <s v="TRUBA004KH"/>
    <x v="0"/>
    <s v="TRUBAD3004"/>
    <s v="13SS SMB_18_CURVED_KK"/>
    <s v="KH"/>
    <m/>
    <n v="39084"/>
    <n v="139000"/>
    <n v="97300"/>
    <n v="156"/>
    <s v="2012-08-30"/>
    <n v="155"/>
    <n v="21545000"/>
    <s v="2012-08-31"/>
    <n v="48"/>
    <m/>
    <n v="6672000"/>
    <s v="2012-09-03"/>
    <n v="48"/>
    <n v="5754600"/>
    <n v="31"/>
    <n v="26.7"/>
    <n v="100"/>
    <n v="86.3"/>
    <n v="107"/>
    <m/>
    <m/>
    <m/>
    <m/>
    <m/>
  </r>
  <r>
    <x v="28"/>
    <s v="TRUBAD3004NY"/>
    <s v="TRUBA004NY"/>
    <x v="0"/>
    <s v="TRUBAD3004"/>
    <s v="13SS SMB_18_CURVED_KK"/>
    <s v="NY"/>
    <m/>
    <n v="39084"/>
    <n v="139000"/>
    <n v="97300"/>
    <n v="192"/>
    <s v="2012-08-30"/>
    <n v="191"/>
    <n v="26549000"/>
    <s v="2012-08-31"/>
    <n v="115"/>
    <n v="5"/>
    <n v="15985000"/>
    <s v="2012-09-03"/>
    <n v="115"/>
    <n v="12315400"/>
    <n v="60.2"/>
    <n v="46.4"/>
    <n v="100"/>
    <n v="77"/>
    <n v="71"/>
    <m/>
    <m/>
    <m/>
    <m/>
    <m/>
  </r>
  <r>
    <x v="28"/>
    <s v="TRUBAD3004RE"/>
    <s v="TRUBA004RE"/>
    <x v="0"/>
    <s v="TRUBAD3004"/>
    <s v="13SS SMB CAP_49_CURVED_BG"/>
    <s v="RE"/>
    <m/>
    <n v="39084"/>
    <n v="139000"/>
    <n v="97300"/>
    <n v="192"/>
    <s v="2012-08-30"/>
    <n v="192"/>
    <n v="26688000"/>
    <s v="2012-08-31"/>
    <n v="103"/>
    <m/>
    <n v="14317000"/>
    <s v="2012-09-03"/>
    <n v="103"/>
    <n v="10647400"/>
    <n v="53.6"/>
    <n v="39.9"/>
    <n v="100"/>
    <n v="74.400000000000006"/>
    <n v="89"/>
    <m/>
    <m/>
    <m/>
    <m/>
    <m/>
  </r>
  <r>
    <x v="28"/>
    <s v="TRUBAD3005BK"/>
    <s v="TRUBA005BK"/>
    <x v="0"/>
    <s v="TRUBAD3005"/>
    <s v="13SS SMB CAP_49_CURVED_BG"/>
    <s v="BK"/>
    <m/>
    <n v="44295"/>
    <n v="139000"/>
    <n v="97300"/>
    <n v="120"/>
    <s v="2012-08-30"/>
    <n v="119"/>
    <n v="16541000"/>
    <s v="2012-08-31"/>
    <n v="36"/>
    <m/>
    <n v="5004000"/>
    <s v="2012-09-03"/>
    <n v="36"/>
    <n v="4086600"/>
    <n v="30.3"/>
    <n v="24.7"/>
    <n v="100"/>
    <n v="81.7"/>
    <n v="83"/>
    <m/>
    <m/>
    <m/>
    <m/>
    <m/>
  </r>
  <r>
    <x v="28"/>
    <s v="TRUBAD3005BW"/>
    <s v="TRUBA005BW"/>
    <x v="0"/>
    <s v="TRUBAD3005"/>
    <s v="13SS SMB_04_CURVED_NV"/>
    <s v="BW"/>
    <m/>
    <n v="44295"/>
    <n v="139000"/>
    <n v="97300"/>
    <n v="24"/>
    <s v="2012-08-30"/>
    <n v="24"/>
    <n v="3336000"/>
    <s v="2012-09-03"/>
    <n v="24"/>
    <m/>
    <n v="3336000"/>
    <s v="2012-09-03"/>
    <n v="24"/>
    <n v="1501200"/>
    <n v="100"/>
    <n v="45"/>
    <n v="100"/>
    <n v="45"/>
    <m/>
    <m/>
    <m/>
    <m/>
    <m/>
    <m/>
  </r>
  <r>
    <x v="28"/>
    <s v="TRUBAD3005NY"/>
    <s v="TRUBA005NY"/>
    <x v="0"/>
    <s v="TRUBAD3005"/>
    <s v="13SS SMB_04_CURVED_NV"/>
    <s v="NY"/>
    <m/>
    <n v="44295"/>
    <n v="139000"/>
    <n v="97300"/>
    <n v="144"/>
    <s v="2012-08-30"/>
    <n v="144"/>
    <n v="20016000"/>
    <s v="2012-08-31"/>
    <n v="93"/>
    <m/>
    <n v="12927000"/>
    <s v="2012-09-03"/>
    <n v="93"/>
    <n v="11092200"/>
    <n v="64.599999999999994"/>
    <n v="55.4"/>
    <n v="100"/>
    <n v="85.8"/>
    <n v="51"/>
    <m/>
    <m/>
    <m/>
    <m/>
    <m/>
  </r>
  <r>
    <x v="28"/>
    <s v="TRUBAD3005RE"/>
    <s v="TRUBA005RE"/>
    <x v="0"/>
    <s v="TRUBAD3005"/>
    <s v="13SS SMB_04_CURVED_NV"/>
    <s v="RE"/>
    <m/>
    <n v="44295"/>
    <n v="139000"/>
    <n v="97300"/>
    <n v="132"/>
    <s v="2012-08-30"/>
    <n v="131"/>
    <n v="18209000"/>
    <s v="2012-08-31"/>
    <n v="69"/>
    <m/>
    <n v="9591000"/>
    <s v="2012-09-03"/>
    <n v="69"/>
    <n v="7756200"/>
    <n v="52.7"/>
    <n v="42.6"/>
    <n v="100"/>
    <n v="80.900000000000006"/>
    <n v="62"/>
    <m/>
    <m/>
    <m/>
    <m/>
    <m/>
  </r>
  <r>
    <x v="28"/>
    <s v="TRUBAD3006BL"/>
    <s v="TRUBA006BL"/>
    <x v="0"/>
    <s v="TRUBAD3006"/>
    <s v="13SS SMB_13_CURVED_PK"/>
    <s v="BL"/>
    <m/>
    <n v="49505"/>
    <n v="149000"/>
    <n v="104300"/>
    <n v="120"/>
    <s v="2012-08-30"/>
    <n v="120"/>
    <n v="17880000"/>
    <s v="2012-08-31"/>
    <n v="10"/>
    <n v="-1"/>
    <n v="1490000"/>
    <s v="2012-11-08"/>
    <n v="10"/>
    <n v="1490000"/>
    <n v="8.3000000000000007"/>
    <n v="8.3000000000000007"/>
    <n v="100"/>
    <n v="100"/>
    <n v="111"/>
    <m/>
    <m/>
    <m/>
    <m/>
    <m/>
  </r>
  <r>
    <x v="28"/>
    <s v="TRUBAD3006BW"/>
    <s v="TRUBA006BW"/>
    <x v="0"/>
    <s v="TRUBAD3006"/>
    <s v="12FW SMB 04 CURVED"/>
    <s v="BW"/>
    <m/>
    <n v="49505"/>
    <n v="149000"/>
    <n v="104300"/>
    <n v="120"/>
    <s v="2012-08-30"/>
    <n v="120"/>
    <n v="17880000"/>
    <s v="2012-08-31"/>
    <n v="17"/>
    <m/>
    <n v="2533000"/>
    <s v="2012-09-07"/>
    <n v="17"/>
    <n v="2533000"/>
    <n v="14.2"/>
    <n v="14.2"/>
    <n v="100"/>
    <n v="100"/>
    <n v="103"/>
    <m/>
    <m/>
    <m/>
    <m/>
    <m/>
  </r>
  <r>
    <x v="28"/>
    <s v="TRUBAD3006NY"/>
    <s v="TRUBA006NY"/>
    <x v="0"/>
    <s v="TRUBAD3006"/>
    <s v="12FW SMB 10 CURVED"/>
    <s v="NY"/>
    <m/>
    <n v="49505"/>
    <n v="149000"/>
    <n v="104300"/>
    <n v="144"/>
    <s v="2012-08-30"/>
    <n v="144"/>
    <n v="21456000"/>
    <s v="2012-08-31"/>
    <n v="36"/>
    <n v="1"/>
    <n v="5364000"/>
    <s v="2012-09-03"/>
    <n v="36"/>
    <n v="3397200"/>
    <n v="25"/>
    <n v="15.8"/>
    <n v="100"/>
    <n v="63.3"/>
    <n v="107"/>
    <m/>
    <m/>
    <m/>
    <m/>
    <m/>
  </r>
  <r>
    <x v="28"/>
    <s v="TRUBAD3006RE"/>
    <s v="TRUBA006RE"/>
    <x v="0"/>
    <s v="TRUBAD3006"/>
    <s v="12FW SMB 05 CURVED"/>
    <s v="RE"/>
    <m/>
    <n v="49505"/>
    <n v="149000"/>
    <n v="104300"/>
    <n v="168"/>
    <s v="2012-08-30"/>
    <n v="165"/>
    <n v="24585000"/>
    <s v="2012-08-31"/>
    <n v="81"/>
    <m/>
    <n v="12069000"/>
    <s v="2012-09-03"/>
    <n v="81"/>
    <n v="10169250"/>
    <n v="49.1"/>
    <n v="41.4"/>
    <n v="100"/>
    <n v="84.3"/>
    <n v="84"/>
    <m/>
    <m/>
    <m/>
    <m/>
    <m/>
  </r>
  <r>
    <x v="28"/>
    <s v="TRUBAD3009BU"/>
    <s v="TRUBA009BU"/>
    <x v="0"/>
    <s v="TRUBAD3009"/>
    <s v="12FW SMB 07 CURVED"/>
    <s v="BU"/>
    <m/>
    <n v="44581"/>
    <n v="159000"/>
    <n v="111300"/>
    <n v="72"/>
    <s v="2012-09-12"/>
    <n v="72"/>
    <n v="11448000"/>
    <s v="2012-09-13"/>
    <n v="37"/>
    <n v="1"/>
    <n v="5883000"/>
    <s v="2012-09-15"/>
    <n v="37"/>
    <n v="5883000"/>
    <n v="51.4"/>
    <n v="51.4"/>
    <n v="100"/>
    <n v="100"/>
    <n v="34"/>
    <m/>
    <m/>
    <m/>
    <m/>
    <m/>
  </r>
  <r>
    <x v="28"/>
    <s v="TRUBAD3009KH"/>
    <s v="TRUBA009KH"/>
    <x v="0"/>
    <s v="TRUBAD3009"/>
    <s v="12FW SMB 08 CURVED"/>
    <s v="KH"/>
    <m/>
    <n v="44581"/>
    <n v="159000"/>
    <n v="111300"/>
    <n v="132"/>
    <s v="2012-09-12"/>
    <n v="132"/>
    <n v="20988000"/>
    <s v="2012-09-13"/>
    <n v="45"/>
    <m/>
    <n v="7155000"/>
    <s v="2012-09-15"/>
    <n v="45"/>
    <n v="7155000"/>
    <n v="34.1"/>
    <n v="34.1"/>
    <n v="100"/>
    <n v="100"/>
    <n v="87"/>
    <m/>
    <m/>
    <m/>
    <m/>
    <m/>
  </r>
  <r>
    <x v="28"/>
    <s v="TRUBAD3009WH"/>
    <s v="TRUBA009WH"/>
    <x v="0"/>
    <s v="TRUBAD3009"/>
    <s v="13SS SMB_17_CURVED_BK"/>
    <s v="WH"/>
    <m/>
    <n v="44581"/>
    <n v="159000"/>
    <n v="111300"/>
    <n v="72"/>
    <s v="2012-09-12"/>
    <n v="72"/>
    <n v="11448000"/>
    <s v="2012-09-13"/>
    <n v="13"/>
    <m/>
    <n v="2067000"/>
    <s v="2012-09-18"/>
    <n v="13"/>
    <n v="2067000"/>
    <n v="18.100000000000001"/>
    <n v="18.100000000000001"/>
    <n v="100"/>
    <n v="100"/>
    <n v="59"/>
    <m/>
    <m/>
    <m/>
    <m/>
    <m/>
  </r>
  <r>
    <x v="28"/>
    <s v="TRUBAD3010BK"/>
    <s v="TRUBA010BK"/>
    <x v="0"/>
    <s v="TRUBAD3010"/>
    <s v="13SS SMB CAP_48_CURVED_NV"/>
    <s v="BK"/>
    <m/>
    <n v="39889"/>
    <n v="149000"/>
    <n v="104300"/>
    <n v="84"/>
    <s v="2012-09-12"/>
    <n v="84"/>
    <n v="12516000"/>
    <s v="2012-09-13"/>
    <n v="20"/>
    <n v="-1"/>
    <n v="2980000"/>
    <s v="2012-09-29"/>
    <n v="20"/>
    <n v="2980000"/>
    <n v="23.8"/>
    <n v="23.8"/>
    <n v="100"/>
    <n v="100"/>
    <n v="65"/>
    <m/>
    <m/>
    <m/>
    <m/>
    <m/>
  </r>
  <r>
    <x v="28"/>
    <s v="TRUBAD3010KH"/>
    <s v="TRUBA010KH"/>
    <x v="0"/>
    <s v="TRUBAD3010"/>
    <s v="13SS SMB CAP_48_CURVED_NV"/>
    <s v="KH"/>
    <m/>
    <n v="39889"/>
    <n v="149000"/>
    <n v="104300"/>
    <n v="108"/>
    <s v="2012-09-12"/>
    <n v="108"/>
    <n v="16092000"/>
    <s v="2012-09-13"/>
    <n v="16"/>
    <n v="1"/>
    <n v="2384000"/>
    <s v="2012-09-15"/>
    <n v="16"/>
    <n v="2384000"/>
    <n v="14.8"/>
    <n v="14.8"/>
    <n v="100"/>
    <n v="100"/>
    <n v="91"/>
    <m/>
    <m/>
    <m/>
    <m/>
    <m/>
  </r>
  <r>
    <x v="28"/>
    <s v="TRUBAD3010NY"/>
    <s v="TRUBA010NY"/>
    <x v="0"/>
    <s v="TRUBAD3010"/>
    <s v="13FW-SMB-10-CURVED-BD-N"/>
    <s v="NY"/>
    <m/>
    <n v="39889"/>
    <n v="149000"/>
    <n v="104300"/>
    <n v="108"/>
    <s v="2012-09-12"/>
    <n v="107"/>
    <n v="15943000"/>
    <s v="2012-09-13"/>
    <n v="16"/>
    <m/>
    <n v="2384000"/>
    <s v="2012-09-15"/>
    <n v="16"/>
    <n v="2384000"/>
    <n v="15"/>
    <n v="15"/>
    <n v="100"/>
    <n v="100"/>
    <n v="91"/>
    <m/>
    <m/>
    <m/>
    <m/>
    <m/>
  </r>
  <r>
    <x v="28"/>
    <s v="TRUBAE0201BL"/>
    <s v="TRUBA201BL"/>
    <x v="1"/>
    <s v="TRUBAE0201"/>
    <s v="13FW-SMB-12-CURVED-BG-N"/>
    <s v="BL"/>
    <m/>
    <n v="38850"/>
    <n v="155000"/>
    <n v="155000"/>
    <n v="24"/>
    <s v="2013-03-26"/>
    <n v="24"/>
    <n v="3720000"/>
    <s v="2013-03-27"/>
    <n v="24"/>
    <m/>
    <n v="3720000"/>
    <s v="2013-03-27"/>
    <n v="24"/>
    <n v="1674000"/>
    <n v="100"/>
    <n v="45"/>
    <n v="100"/>
    <n v="45"/>
    <m/>
    <m/>
    <m/>
    <m/>
    <m/>
    <m/>
  </r>
  <r>
    <x v="28"/>
    <s v="TRUBAE0201KH"/>
    <s v="TRUBA201KH"/>
    <x v="1"/>
    <s v="TRUBAE0201"/>
    <s v="13FW-SMB-13-CURVED-BL-N"/>
    <s v="KH"/>
    <m/>
    <n v="38850"/>
    <n v="155000"/>
    <n v="155000"/>
    <n v="192"/>
    <s v="2013-03-26"/>
    <n v="192"/>
    <n v="29760000"/>
    <s v="2013-03-28"/>
    <n v="183"/>
    <m/>
    <n v="28365000"/>
    <s v="2013-04-01"/>
    <n v="45"/>
    <n v="6975000"/>
    <n v="23.4"/>
    <n v="23.4"/>
    <n v="24.6"/>
    <n v="24.6"/>
    <n v="9"/>
    <n v="138"/>
    <m/>
    <m/>
    <m/>
    <m/>
  </r>
  <r>
    <x v="28"/>
    <s v="TRUBAE0201NY"/>
    <s v="TRUBA201NY"/>
    <x v="1"/>
    <s v="TRUBAE0201"/>
    <s v="13FW-SMB-13-CURVED-BK-N"/>
    <s v="NY"/>
    <m/>
    <n v="38850"/>
    <n v="155000"/>
    <n v="155000"/>
    <n v="216"/>
    <s v="2013-03-26"/>
    <n v="215"/>
    <n v="33325000"/>
    <s v="2013-03-27"/>
    <n v="210"/>
    <n v="-1"/>
    <n v="32550000"/>
    <s v="2013-03-27"/>
    <n v="131"/>
    <n v="18212500"/>
    <n v="60.9"/>
    <n v="54.7"/>
    <n v="62.4"/>
    <n v="56"/>
    <n v="6"/>
    <n v="79"/>
    <m/>
    <m/>
    <m/>
    <m/>
  </r>
  <r>
    <x v="28"/>
    <s v="TRUBAE0201RE"/>
    <s v="TRUBA201RE"/>
    <x v="1"/>
    <s v="TRUBAE0201"/>
    <s v="13FW-SMB-15-CURVED-NY-N"/>
    <s v="RE"/>
    <m/>
    <n v="38850"/>
    <n v="155000"/>
    <n v="155000"/>
    <n v="24"/>
    <s v="2013-03-26"/>
    <n v="24"/>
    <n v="3720000"/>
    <s v="2013-03-27"/>
    <n v="24"/>
    <m/>
    <n v="3720000"/>
    <s v="2013-03-27"/>
    <n v="24"/>
    <n v="1674000"/>
    <n v="100"/>
    <n v="45"/>
    <n v="100"/>
    <n v="45"/>
    <m/>
    <m/>
    <m/>
    <m/>
    <m/>
    <m/>
  </r>
  <r>
    <x v="28"/>
    <s v="TRUBAE0201WH"/>
    <s v="TRUBA201WH"/>
    <x v="1"/>
    <s v="TRUBAE0201"/>
    <s v="13FW-SMB-17-CURVED-BG-GY-N"/>
    <s v="WH"/>
    <m/>
    <n v="38850"/>
    <n v="155000"/>
    <n v="155000"/>
    <n v="144"/>
    <s v="2013-03-26"/>
    <n v="144"/>
    <n v="22320000"/>
    <s v="2013-03-28"/>
    <n v="113"/>
    <n v="2"/>
    <n v="17515000"/>
    <s v="2013-03-31"/>
    <n v="9"/>
    <n v="1395000"/>
    <n v="6.3"/>
    <n v="6.3"/>
    <n v="8"/>
    <n v="8"/>
    <n v="29"/>
    <n v="104"/>
    <m/>
    <m/>
    <m/>
    <m/>
  </r>
  <r>
    <x v="28"/>
    <s v="TRUBAE0201YE"/>
    <s v="TRUBA201YE"/>
    <x v="1"/>
    <s v="TRUBAE0201"/>
    <s v="13FW-SMB-18-CURVED-NY-N"/>
    <s v="YE"/>
    <m/>
    <n v="38850"/>
    <n v="155000"/>
    <n v="155000"/>
    <n v="144"/>
    <s v="2013-03-26"/>
    <n v="144"/>
    <n v="22320000"/>
    <s v="2013-03-28"/>
    <n v="123"/>
    <m/>
    <n v="19065000"/>
    <s v="2013-04-21"/>
    <n v="17"/>
    <n v="2635000"/>
    <n v="11.8"/>
    <n v="11.8"/>
    <n v="13.8"/>
    <n v="13.8"/>
    <n v="21"/>
    <n v="106"/>
    <m/>
    <m/>
    <m/>
    <m/>
  </r>
  <r>
    <x v="28"/>
    <s v="TRUBAE0202AR"/>
    <s v="TRUBA202AR"/>
    <x v="1"/>
    <s v="TRUBAE0202"/>
    <s v="13FW SMB_20_CURVED_BK_N"/>
    <s v="AR"/>
    <m/>
    <n v="43417"/>
    <n v="169000"/>
    <n v="169000"/>
    <n v="216"/>
    <s v="2013-03-26"/>
    <n v="215"/>
    <n v="36335000"/>
    <s v="2013-03-27"/>
    <n v="210"/>
    <m/>
    <n v="35490000"/>
    <s v="2013-03-27"/>
    <n v="111"/>
    <n v="16528200"/>
    <n v="51.6"/>
    <n v="45.5"/>
    <n v="52.9"/>
    <n v="46.6"/>
    <n v="5"/>
    <n v="99"/>
    <m/>
    <m/>
    <m/>
    <m/>
  </r>
  <r>
    <x v="28"/>
    <s v="TRUBAE0202BL"/>
    <s v="TRUBA202BL"/>
    <x v="1"/>
    <s v="TRUBAE0202"/>
    <s v="13FW-SMB-14-CURVED-NY-N"/>
    <s v="BL"/>
    <m/>
    <n v="43417"/>
    <n v="169000"/>
    <n v="169000"/>
    <n v="144"/>
    <s v="2013-03-26"/>
    <n v="144"/>
    <n v="24336000"/>
    <s v="2013-03-28"/>
    <n v="127"/>
    <m/>
    <n v="21463000"/>
    <s v="2013-04-17"/>
    <n v="27"/>
    <n v="4563000"/>
    <n v="18.8"/>
    <n v="18.8"/>
    <n v="21.3"/>
    <n v="21.3"/>
    <n v="17"/>
    <n v="100"/>
    <n v="1"/>
    <n v="1"/>
    <n v="169000"/>
    <n v="0.7"/>
  </r>
  <r>
    <x v="28"/>
    <s v="TRUBAE0202LI"/>
    <s v="TRUBA202LI"/>
    <x v="1"/>
    <s v="TRUBAE0202"/>
    <s v="13FW-SMB-15-CURVED-GY-N"/>
    <s v="LI"/>
    <m/>
    <n v="43417"/>
    <n v="169000"/>
    <n v="169000"/>
    <n v="192"/>
    <s v="2013-03-26"/>
    <n v="191"/>
    <n v="32279000"/>
    <s v="2013-03-28"/>
    <n v="184"/>
    <n v="2"/>
    <n v="31096000"/>
    <s v="2013-03-30"/>
    <n v="91"/>
    <n v="15379000"/>
    <n v="47.6"/>
    <n v="47.6"/>
    <n v="49.5"/>
    <n v="49.5"/>
    <n v="5"/>
    <n v="93"/>
    <n v="2"/>
    <n v="2"/>
    <n v="338000"/>
    <n v="1"/>
  </r>
  <r>
    <x v="28"/>
    <s v="TRUBAE0202OR"/>
    <s v="TRUBA202OR"/>
    <x v="1"/>
    <s v="TRUBAE0202"/>
    <s v="13FW-SMB-19-CURVED-GY-N"/>
    <s v="OR"/>
    <m/>
    <n v="43417"/>
    <n v="169000"/>
    <n v="169000"/>
    <n v="144"/>
    <s v="2013-03-26"/>
    <n v="144"/>
    <n v="24336000"/>
    <s v="2013-03-28"/>
    <n v="115"/>
    <m/>
    <n v="19435000"/>
    <s v="2013-03-29"/>
    <n v="21"/>
    <n v="3549000"/>
    <n v="14.6"/>
    <n v="14.6"/>
    <n v="18.3"/>
    <n v="18.3"/>
    <n v="29"/>
    <n v="94"/>
    <m/>
    <m/>
    <m/>
    <m/>
  </r>
  <r>
    <x v="28"/>
    <s v="TRUBAE0202WH"/>
    <s v="TRUBA202WH"/>
    <x v="1"/>
    <s v="TRUBAE0202"/>
    <s v="13FW-SMB-16-CURVED-BK-F"/>
    <s v="WH"/>
    <m/>
    <n v="43417"/>
    <n v="169000"/>
    <n v="169000"/>
    <n v="24"/>
    <s v="2013-03-26"/>
    <n v="22"/>
    <n v="3718000"/>
    <s v="2013-03-27"/>
    <n v="23"/>
    <n v="-1"/>
    <n v="3887000"/>
    <s v="2013-03-27"/>
    <n v="23"/>
    <n v="1749150"/>
    <n v="104.5"/>
    <n v="47"/>
    <n v="100"/>
    <n v="45"/>
    <m/>
    <m/>
    <m/>
    <m/>
    <m/>
    <m/>
  </r>
  <r>
    <x v="28"/>
    <s v="TRUBAE0203NY"/>
    <s v="TRUBA203NY"/>
    <x v="1"/>
    <s v="TRUBAE0203"/>
    <s v="13FW SMB_07_CURVED_BK_F"/>
    <s v="NY"/>
    <m/>
    <n v="43417"/>
    <n v="169000"/>
    <n v="169000"/>
    <n v="96"/>
    <s v="2013-03-26"/>
    <n v="95"/>
    <n v="16055000"/>
    <s v="2013-03-28"/>
    <n v="92"/>
    <m/>
    <n v="15548000"/>
    <s v="2013-04-15"/>
    <n v="25"/>
    <n v="4225000"/>
    <n v="26.3"/>
    <n v="26.3"/>
    <n v="27.2"/>
    <n v="27.2"/>
    <n v="3"/>
    <n v="67"/>
    <m/>
    <m/>
    <m/>
    <m/>
  </r>
  <r>
    <x v="28"/>
    <s v="TRUBAE0203RE"/>
    <s v="TRUBA203RE"/>
    <x v="1"/>
    <s v="TRUBAE0203"/>
    <s v="12FW SMB 04 CURVED"/>
    <s v="RE"/>
    <m/>
    <n v="43417"/>
    <n v="169000"/>
    <n v="169000"/>
    <n v="96"/>
    <s v="2013-03-26"/>
    <n v="96"/>
    <n v="16224000"/>
    <s v="2013-03-28"/>
    <n v="92"/>
    <m/>
    <n v="15548000"/>
    <s v="2013-04-04"/>
    <n v="21"/>
    <n v="3549000"/>
    <n v="21.9"/>
    <n v="21.9"/>
    <n v="22.8"/>
    <n v="22.8"/>
    <n v="4"/>
    <n v="71"/>
    <m/>
    <m/>
    <m/>
    <m/>
  </r>
  <r>
    <x v="28"/>
    <s v="TRUBAE0204AR"/>
    <s v="TRUBA204AR"/>
    <x v="1"/>
    <s v="TRUBAE0204"/>
    <s v="13SS SMB_18_CURVED_KK"/>
    <s v="AR"/>
    <m/>
    <n v="38850"/>
    <n v="155000"/>
    <n v="155000"/>
    <n v="192"/>
    <s v="2013-03-26"/>
    <n v="192"/>
    <n v="29760000"/>
    <s v="2013-03-28"/>
    <n v="189"/>
    <m/>
    <n v="29295000"/>
    <s v="2013-04-10"/>
    <n v="44"/>
    <n v="6820000"/>
    <n v="22.9"/>
    <n v="22.9"/>
    <n v="23.3"/>
    <n v="23.3"/>
    <n v="3"/>
    <n v="145"/>
    <m/>
    <m/>
    <m/>
    <m/>
  </r>
  <r>
    <x v="28"/>
    <s v="TRUBAE0204BK"/>
    <s v="TRUBA204BK"/>
    <x v="1"/>
    <s v="TRUBAE0204"/>
    <s v="13SS SMB CAP_48_CURVED_NV"/>
    <s v="BK"/>
    <m/>
    <n v="38850"/>
    <n v="155000"/>
    <n v="155000"/>
    <n v="36"/>
    <s v="2013-03-26"/>
    <n v="36"/>
    <n v="5580000"/>
    <s v="2013-03-27"/>
    <n v="36"/>
    <m/>
    <n v="5580000"/>
    <s v="2013-03-27"/>
    <n v="36"/>
    <n v="2511000"/>
    <n v="100"/>
    <n v="45"/>
    <n v="100"/>
    <n v="45"/>
    <m/>
    <m/>
    <m/>
    <m/>
    <m/>
    <m/>
  </r>
  <r>
    <x v="28"/>
    <s v="TRUBAE0204BL"/>
    <s v="TRUBA204BL"/>
    <x v="1"/>
    <s v="TRUBAE0204"/>
    <s v="13SS SMB_06_CURVED_GE"/>
    <s v="BL"/>
    <m/>
    <n v="38850"/>
    <n v="155000"/>
    <n v="155000"/>
    <n v="144"/>
    <s v="2013-03-26"/>
    <n v="144"/>
    <n v="22320000"/>
    <s v="2013-03-28"/>
    <n v="130"/>
    <m/>
    <n v="20150000"/>
    <s v="2013-03-30"/>
    <n v="34"/>
    <n v="5270000"/>
    <n v="23.6"/>
    <n v="23.6"/>
    <n v="26.2"/>
    <n v="26.2"/>
    <n v="14"/>
    <n v="96"/>
    <n v="1"/>
    <n v="1"/>
    <n v="155000"/>
    <n v="0.7"/>
  </r>
  <r>
    <x v="28"/>
    <s v="TRUBAE0204NY"/>
    <s v="TRUBA204NY"/>
    <x v="1"/>
    <s v="TRUBAE0204"/>
    <s v="13SS SMB_06_CURVED_GE"/>
    <s v="NY"/>
    <m/>
    <n v="38850"/>
    <n v="155000"/>
    <n v="155000"/>
    <n v="228"/>
    <s v="2013-03-26"/>
    <n v="228"/>
    <n v="35340000"/>
    <s v="2013-03-27"/>
    <n v="221"/>
    <m/>
    <n v="34255000"/>
    <s v="2013-03-27"/>
    <n v="80"/>
    <n v="9331000"/>
    <n v="35.1"/>
    <n v="26.4"/>
    <n v="36.200000000000003"/>
    <n v="27.2"/>
    <n v="7"/>
    <n v="141"/>
    <n v="2"/>
    <n v="2"/>
    <n v="310000"/>
    <n v="0.9"/>
  </r>
  <r>
    <x v="28"/>
    <s v="TRUBAE0204OR"/>
    <s v="TRUBA204OR"/>
    <x v="1"/>
    <s v="TRUBAE0204"/>
    <s v="13SS SMB_13_CURVED_PK"/>
    <s v="OR"/>
    <m/>
    <n v="38850"/>
    <n v="155000"/>
    <n v="155000"/>
    <n v="192"/>
    <s v="2013-03-26"/>
    <n v="192"/>
    <n v="29760000"/>
    <s v="2013-03-28"/>
    <n v="184"/>
    <m/>
    <n v="28520000"/>
    <s v="2013-03-29"/>
    <n v="45"/>
    <n v="6975000"/>
    <n v="23.4"/>
    <n v="23.4"/>
    <n v="24.5"/>
    <n v="24.5"/>
    <n v="8"/>
    <n v="139"/>
    <n v="1"/>
    <n v="1"/>
    <n v="155000"/>
    <n v="0.5"/>
  </r>
  <r>
    <x v="28"/>
    <s v="TRUBAE0204PK"/>
    <s v="TRUBA204PK"/>
    <x v="1"/>
    <s v="TRUBAE0204"/>
    <s v="13FW-SMB-10-CURVED-BD-N_KIDS"/>
    <s v="PK"/>
    <m/>
    <n v="38850"/>
    <n v="155000"/>
    <n v="155000"/>
    <n v="228"/>
    <s v="2013-03-26"/>
    <n v="227"/>
    <n v="35185000"/>
    <s v="2013-03-27"/>
    <n v="219"/>
    <n v="-1"/>
    <n v="33945000"/>
    <s v="2013-03-27"/>
    <n v="78"/>
    <n v="9021000"/>
    <n v="34.4"/>
    <n v="25.6"/>
    <n v="35.6"/>
    <n v="26.6"/>
    <n v="9"/>
    <n v="141"/>
    <m/>
    <m/>
    <m/>
    <m/>
  </r>
  <r>
    <x v="28"/>
    <s v="TRUBAE0204PP"/>
    <s v="TRUBA204PP"/>
    <x v="1"/>
    <s v="TRUBAE0204"/>
    <s v="13FW-SMB-12-CURVED-BG-N_KIDS"/>
    <s v="PP"/>
    <m/>
    <n v="38850"/>
    <n v="155000"/>
    <n v="155000"/>
    <n v="24"/>
    <s v="2013-03-26"/>
    <n v="24"/>
    <n v="3720000"/>
    <s v="2013-03-27"/>
    <n v="24"/>
    <m/>
    <n v="3720000"/>
    <s v="2013-03-27"/>
    <n v="24"/>
    <n v="1674000"/>
    <n v="100"/>
    <n v="45"/>
    <n v="100"/>
    <n v="45"/>
    <m/>
    <m/>
    <m/>
    <m/>
    <m/>
    <m/>
  </r>
  <r>
    <x v="28"/>
    <s v="TRUBAE0205GY"/>
    <s v="TRUBA205GY"/>
    <x v="1"/>
    <s v="TRUBAE0205"/>
    <s v="13FW-SMB-15-CURVED-NY-N_KIDS"/>
    <s v="GY"/>
    <m/>
    <n v="34282"/>
    <n v="135000"/>
    <n v="135000"/>
    <n v="144"/>
    <s v="2013-03-26"/>
    <n v="144"/>
    <n v="19440000"/>
    <s v="2013-03-28"/>
    <n v="114"/>
    <m/>
    <n v="15390000"/>
    <s v="2013-05-24"/>
    <n v="19"/>
    <n v="2565000"/>
    <n v="13.2"/>
    <n v="13.2"/>
    <n v="16.7"/>
    <n v="16.7"/>
    <n v="30"/>
    <n v="95"/>
    <m/>
    <m/>
    <m/>
    <m/>
  </r>
  <r>
    <x v="28"/>
    <s v="TRUBAE0205NY"/>
    <s v="TRUBA205NY"/>
    <x v="1"/>
    <s v="TRUBAE0205"/>
    <s v="13FW-SMB-16-CURVED-BK-F_KIDS"/>
    <s v="NY"/>
    <m/>
    <n v="34282"/>
    <n v="135000"/>
    <n v="135000"/>
    <n v="144"/>
    <s v="2013-03-26"/>
    <n v="143"/>
    <n v="19305000"/>
    <s v="2013-03-28"/>
    <n v="108"/>
    <m/>
    <n v="14580000"/>
    <s v="2013-04-01"/>
    <n v="13"/>
    <n v="1755000"/>
    <n v="9.1"/>
    <n v="9.1"/>
    <n v="12"/>
    <n v="12"/>
    <n v="35"/>
    <n v="95"/>
    <m/>
    <m/>
    <m/>
    <m/>
  </r>
  <r>
    <x v="28"/>
    <s v="TRUBAE0205OR"/>
    <s v="TRUBA205OR"/>
    <x v="1"/>
    <s v="TRUBAE0205"/>
    <s v="13FW SMB_07_CURVED_BK_F_KIDS"/>
    <s v="OR"/>
    <m/>
    <n v="34282"/>
    <n v="135000"/>
    <n v="135000"/>
    <n v="144"/>
    <s v="2013-03-26"/>
    <n v="144"/>
    <n v="19440000"/>
    <s v="2013-03-28"/>
    <n v="111"/>
    <m/>
    <n v="14985000"/>
    <s v="2013-04-16"/>
    <n v="15"/>
    <n v="2025000"/>
    <n v="10.4"/>
    <n v="10.4"/>
    <n v="13.5"/>
    <n v="13.5"/>
    <n v="33"/>
    <n v="96"/>
    <m/>
    <m/>
    <m/>
    <m/>
  </r>
  <r>
    <x v="28"/>
    <s v="TRUBAE0205PP"/>
    <s v="TRUBA205PP"/>
    <x v="1"/>
    <s v="TRUBAE0205"/>
    <s v="13SS SMB_04_CURVED_NV"/>
    <s v="PP"/>
    <m/>
    <n v="34282"/>
    <n v="135000"/>
    <n v="135000"/>
    <n v="12"/>
    <s v="2013-03-26"/>
    <n v="12"/>
    <n v="1620000"/>
    <s v="2013-03-27"/>
    <n v="12"/>
    <m/>
    <n v="1620000"/>
    <s v="2013-03-27"/>
    <n v="12"/>
    <n v="729000"/>
    <n v="100"/>
    <n v="45"/>
    <n v="100"/>
    <n v="45"/>
    <m/>
    <m/>
    <m/>
    <m/>
    <m/>
    <m/>
  </r>
  <r>
    <x v="28"/>
    <s v="TRUBAE0205WH"/>
    <s v="TRUBA205WH"/>
    <x v="1"/>
    <s v="TRUBAE0205"/>
    <s v="14SS SMB_07_CURVED_BK_N"/>
    <s v="WH"/>
    <m/>
    <n v="34282"/>
    <n v="135000"/>
    <n v="135000"/>
    <n v="144"/>
    <s v="2013-03-26"/>
    <n v="144"/>
    <n v="19440000"/>
    <s v="2013-03-28"/>
    <n v="122"/>
    <m/>
    <n v="16470000"/>
    <s v="2013-03-31"/>
    <n v="25"/>
    <n v="3334500"/>
    <n v="17.399999999999999"/>
    <n v="17.2"/>
    <n v="20.5"/>
    <n v="20.2"/>
    <n v="22"/>
    <n v="97"/>
    <m/>
    <m/>
    <m/>
    <m/>
  </r>
  <r>
    <x v="28"/>
    <s v="TRUBAE0206BL"/>
    <s v="TRUBA206BL"/>
    <x v="1"/>
    <s v="TRUBAE0206"/>
    <s v="14SS SMB_13_CURVED_BK_N"/>
    <s v="BL"/>
    <m/>
    <n v="38850"/>
    <n v="155000"/>
    <n v="155000"/>
    <n v="120"/>
    <s v="2013-03-26"/>
    <n v="120"/>
    <n v="18600000"/>
    <s v="2013-03-27"/>
    <n v="118"/>
    <m/>
    <n v="18290000"/>
    <s v="2013-03-27"/>
    <n v="60"/>
    <n v="7254000"/>
    <n v="50"/>
    <n v="39"/>
    <n v="50.8"/>
    <n v="39.700000000000003"/>
    <n v="2"/>
    <n v="58"/>
    <m/>
    <m/>
    <m/>
    <m/>
  </r>
  <r>
    <x v="28"/>
    <s v="TRUBAE0206NA"/>
    <s v="TRUBA206NA"/>
    <x v="1"/>
    <s v="TRUBAE0206"/>
    <s v="14SS SMB_13_CURVED_BK_N"/>
    <s v="NA"/>
    <m/>
    <n v="38850"/>
    <n v="155000"/>
    <n v="155000"/>
    <n v="96"/>
    <s v="2013-03-26"/>
    <n v="95"/>
    <n v="14725000"/>
    <s v="2013-03-28"/>
    <n v="85"/>
    <m/>
    <n v="13175000"/>
    <s v="2013-03-30"/>
    <n v="18"/>
    <n v="2790000"/>
    <n v="18.899999999999999"/>
    <n v="18.899999999999999"/>
    <n v="21.2"/>
    <n v="21.2"/>
    <n v="10"/>
    <n v="67"/>
    <m/>
    <m/>
    <m/>
    <m/>
  </r>
  <r>
    <x v="28"/>
    <s v="TRUBAE0207AR"/>
    <s v="TRUBA207AR"/>
    <x v="1"/>
    <s v="TRUBAE0207"/>
    <s v="14SS SMB_CURVED_10_NY_N"/>
    <s v="AR"/>
    <m/>
    <n v="34282"/>
    <n v="135000"/>
    <n v="135000"/>
    <n v="36"/>
    <s v="2013-03-26"/>
    <n v="36"/>
    <n v="4860000"/>
    <s v="2013-03-27"/>
    <n v="36"/>
    <m/>
    <n v="4860000"/>
    <s v="2013-03-27"/>
    <n v="36"/>
    <n v="2187000"/>
    <n v="100"/>
    <n v="45"/>
    <n v="100"/>
    <n v="45"/>
    <m/>
    <m/>
    <m/>
    <m/>
    <m/>
    <m/>
  </r>
  <r>
    <x v="28"/>
    <s v="TRUBAE0207WH"/>
    <s v="TRUBA207WH"/>
    <x v="1"/>
    <s v="TRUBAE0207"/>
    <s v="14SS SMB_CURVED_10_NY_N"/>
    <s v="WH"/>
    <m/>
    <n v="34282"/>
    <n v="135000"/>
    <n v="135000"/>
    <n v="36"/>
    <s v="2013-03-26"/>
    <n v="35"/>
    <n v="4725000"/>
    <s v="2013-03-27"/>
    <n v="35"/>
    <m/>
    <n v="4725000"/>
    <s v="2013-03-27"/>
    <n v="35"/>
    <n v="2126250"/>
    <n v="100"/>
    <n v="45"/>
    <n v="100"/>
    <n v="45"/>
    <m/>
    <m/>
    <m/>
    <m/>
    <m/>
    <m/>
  </r>
  <r>
    <x v="28"/>
    <s v="TRUBAE0208KH"/>
    <s v="TRUBA208KH"/>
    <x v="1"/>
    <s v="TRUBAE0208"/>
    <s v="13SS SMB CAP_21_FLAT_NV"/>
    <s v="KH"/>
    <m/>
    <n v="38850"/>
    <n v="155000"/>
    <n v="155000"/>
    <n v="120"/>
    <s v="2013-03-26"/>
    <n v="120"/>
    <n v="18600000"/>
    <s v="2013-03-27"/>
    <n v="115"/>
    <n v="1"/>
    <n v="17825000"/>
    <s v="2013-03-27"/>
    <n v="42"/>
    <n v="4464000"/>
    <n v="35"/>
    <n v="24"/>
    <n v="36.5"/>
    <n v="25"/>
    <n v="4"/>
    <n v="73"/>
    <m/>
    <m/>
    <m/>
    <m/>
  </r>
  <r>
    <x v="28"/>
    <s v="TRUBAE0208NY"/>
    <s v="TRUBA208NY"/>
    <x v="1"/>
    <s v="TRUBAE0208"/>
    <s v="13SS SMB CAP_22_FLAT_PP"/>
    <s v="NY"/>
    <m/>
    <n v="38850"/>
    <n v="155000"/>
    <n v="155000"/>
    <n v="120"/>
    <s v="2013-03-26"/>
    <n v="119"/>
    <n v="18445000"/>
    <s v="2013-03-27"/>
    <n v="106"/>
    <m/>
    <n v="16430000"/>
    <s v="2013-03-27"/>
    <n v="38"/>
    <n v="3844000"/>
    <n v="31.9"/>
    <n v="20.8"/>
    <n v="35.799999999999997"/>
    <n v="23.4"/>
    <n v="13"/>
    <n v="68"/>
    <m/>
    <m/>
    <m/>
    <m/>
  </r>
  <r>
    <x v="28"/>
    <s v="TRUBAE0208WH"/>
    <s v="TRUBA208WH"/>
    <x v="1"/>
    <s v="TRUBAE0208"/>
    <s v="TR1561-REDWOOD"/>
    <s v="WH"/>
    <m/>
    <n v="38850"/>
    <n v="155000"/>
    <n v="155000"/>
    <n v="96"/>
    <s v="2013-03-26"/>
    <n v="96"/>
    <n v="14880000"/>
    <s v="2013-03-28"/>
    <n v="78"/>
    <m/>
    <n v="12090000"/>
    <s v="2013-04-13"/>
    <n v="6"/>
    <n v="930000"/>
    <n v="6.3"/>
    <n v="6.3"/>
    <n v="7.7"/>
    <n v="7.7"/>
    <n v="18"/>
    <n v="72"/>
    <m/>
    <m/>
    <m/>
    <m/>
  </r>
  <r>
    <x v="28"/>
    <s v="TRUBAE0209PP"/>
    <s v="TRUBA209PP"/>
    <x v="1"/>
    <s v="TRUBAE0209"/>
    <s v="TR1561-REDWOOD"/>
    <s v="PP"/>
    <m/>
    <n v="38850"/>
    <n v="155000"/>
    <n v="155000"/>
    <n v="96"/>
    <s v="2013-03-26"/>
    <n v="96"/>
    <n v="14880000"/>
    <s v="2013-03-28"/>
    <n v="93"/>
    <n v="-1"/>
    <n v="14415000"/>
    <s v="2013-05-23"/>
    <n v="10"/>
    <n v="1550000"/>
    <n v="10.4"/>
    <n v="10.4"/>
    <n v="10.8"/>
    <n v="10.8"/>
    <n v="4"/>
    <n v="83"/>
    <n v="-1"/>
    <n v="-1"/>
    <n v="-155000"/>
    <n v="-1"/>
  </r>
  <r>
    <x v="28"/>
    <s v="TRUBAE0209RE"/>
    <s v="TRUBA209RE"/>
    <x v="1"/>
    <s v="TRUBAE0209"/>
    <s v="TR1561-REDWOOD"/>
    <s v="RE"/>
    <m/>
    <n v="38850"/>
    <n v="155000"/>
    <n v="155000"/>
    <n v="96"/>
    <s v="2013-03-26"/>
    <n v="96"/>
    <n v="14880000"/>
    <s v="2013-03-28"/>
    <n v="91"/>
    <m/>
    <n v="14105000"/>
    <s v="2013-04-04"/>
    <n v="19"/>
    <n v="2945000"/>
    <n v="19.8"/>
    <n v="19.8"/>
    <n v="20.9"/>
    <n v="20.9"/>
    <n v="5"/>
    <n v="72"/>
    <m/>
    <m/>
    <m/>
    <m/>
  </r>
  <r>
    <x v="28"/>
    <s v="TRUBAE0210BK"/>
    <s v="TRUBA210BK"/>
    <x v="1"/>
    <s v="TRUBAE0210"/>
    <s v="TR1561-REDWOOD"/>
    <s v="BK"/>
    <m/>
    <n v="38850"/>
    <n v="155000"/>
    <n v="155000"/>
    <n v="144"/>
    <s v="2013-03-26"/>
    <n v="144"/>
    <n v="22320000"/>
    <s v="2013-03-28"/>
    <n v="132"/>
    <m/>
    <n v="20460000"/>
    <s v="2013-04-07"/>
    <n v="63"/>
    <n v="9765000"/>
    <n v="43.8"/>
    <n v="43.8"/>
    <n v="47.7"/>
    <n v="47.7"/>
    <n v="12"/>
    <n v="69"/>
    <m/>
    <m/>
    <m/>
    <m/>
  </r>
  <r>
    <x v="28"/>
    <s v="TRUBAE0210GY"/>
    <s v="TRUBA210GY"/>
    <x v="1"/>
    <s v="TRUBAE0210"/>
    <s v="TR1521-ARMY"/>
    <s v="GY"/>
    <m/>
    <n v="38850"/>
    <n v="155000"/>
    <n v="155000"/>
    <n v="144"/>
    <s v="2013-03-26"/>
    <n v="144"/>
    <n v="22320000"/>
    <s v="2013-03-28"/>
    <n v="118"/>
    <m/>
    <n v="18290000"/>
    <s v="2013-04-13"/>
    <n v="29"/>
    <n v="4495000"/>
    <n v="20.100000000000001"/>
    <n v="20.100000000000001"/>
    <n v="24.6"/>
    <n v="24.6"/>
    <n v="26"/>
    <n v="89"/>
    <m/>
    <m/>
    <m/>
    <m/>
  </r>
  <r>
    <x v="28"/>
    <s v="TRUBAE0210LI"/>
    <s v="TRUBA210LI"/>
    <x v="1"/>
    <s v="TRUBAE0210"/>
    <s v="TR1521-ARMY"/>
    <s v="LI"/>
    <m/>
    <n v="38850"/>
    <n v="155000"/>
    <n v="155000"/>
    <n v="144"/>
    <s v="2013-03-26"/>
    <n v="144"/>
    <n v="22320000"/>
    <s v="2013-03-28"/>
    <n v="108"/>
    <m/>
    <n v="16740000"/>
    <s v="2013-03-29"/>
    <n v="17"/>
    <n v="2635000"/>
    <n v="11.8"/>
    <n v="11.8"/>
    <n v="15.7"/>
    <n v="15.7"/>
    <n v="36"/>
    <n v="91"/>
    <n v="1"/>
    <n v="1"/>
    <n v="155000"/>
    <n v="0.7"/>
  </r>
  <r>
    <x v="28"/>
    <s v="TRUBAE0210RE"/>
    <s v="TRUBA210RE"/>
    <x v="1"/>
    <s v="TRUBAE0210"/>
    <s v="TR1523-DK INDIGO"/>
    <s v="RE"/>
    <m/>
    <n v="38850"/>
    <n v="155000"/>
    <n v="155000"/>
    <n v="144"/>
    <s v="2013-03-26"/>
    <n v="144"/>
    <n v="22320000"/>
    <s v="2013-03-28"/>
    <n v="122"/>
    <m/>
    <n v="18910000"/>
    <s v="2013-04-10"/>
    <n v="34"/>
    <n v="5270000"/>
    <n v="23.6"/>
    <n v="23.6"/>
    <n v="27.9"/>
    <n v="27.9"/>
    <n v="22"/>
    <n v="88"/>
    <m/>
    <m/>
    <m/>
    <m/>
  </r>
  <r>
    <x v="28"/>
    <s v="TRUBAE0211GR"/>
    <s v="TRUBA211GR"/>
    <x v="1"/>
    <s v="TRUBAE0211"/>
    <s v="TR1523-DK INDIGO"/>
    <s v="GR"/>
    <m/>
    <n v="38850"/>
    <n v="155000"/>
    <n v="155000"/>
    <n v="24"/>
    <s v="2013-03-26"/>
    <n v="24"/>
    <n v="3720000"/>
    <s v="2013-03-27"/>
    <n v="24"/>
    <m/>
    <n v="3720000"/>
    <s v="2013-03-27"/>
    <n v="24"/>
    <n v="1674000"/>
    <n v="100"/>
    <n v="45"/>
    <n v="100"/>
    <n v="45"/>
    <m/>
    <m/>
    <m/>
    <m/>
    <m/>
    <m/>
  </r>
  <r>
    <x v="28"/>
    <s v="TRUBAE3301RE"/>
    <s v="TRUBA301RE"/>
    <x v="2"/>
    <s v="TRUBAE3301"/>
    <s v="TR1523-DK INDIGO"/>
    <s v="RE"/>
    <m/>
    <n v="38348"/>
    <n v="169000"/>
    <n v="169000"/>
    <n v="168"/>
    <s v="2013-09-03"/>
    <n v="168"/>
    <n v="28392000"/>
    <s v="2013-09-04"/>
    <n v="168"/>
    <m/>
    <n v="28392000"/>
    <s v="2013-09-07"/>
    <n v="52"/>
    <n v="8788000"/>
    <n v="31"/>
    <n v="31"/>
    <n v="31"/>
    <n v="31"/>
    <m/>
    <n v="116"/>
    <n v="1"/>
    <n v="1"/>
    <n v="169000"/>
    <n v="0.6"/>
  </r>
  <r>
    <x v="28"/>
    <s v="TRUBAE3302BK"/>
    <s v="TRUBA302BK"/>
    <x v="2"/>
    <s v="TRUBAE3302"/>
    <s v="TR1559-NAVY"/>
    <s v="BK"/>
    <m/>
    <n v="30271"/>
    <n v="139000"/>
    <n v="139000"/>
    <n v="144"/>
    <s v="2013-09-03"/>
    <n v="144"/>
    <n v="20016000"/>
    <s v="2013-09-04"/>
    <n v="139"/>
    <m/>
    <n v="19321000"/>
    <s v="2013-09-05"/>
    <n v="35"/>
    <n v="4865000"/>
    <n v="24.3"/>
    <n v="24.3"/>
    <n v="25.2"/>
    <n v="25.2"/>
    <n v="5"/>
    <n v="104"/>
    <n v="2"/>
    <n v="2"/>
    <n v="278000"/>
    <n v="1.4"/>
  </r>
  <r>
    <x v="28"/>
    <s v="TRUBAE3302RE"/>
    <s v="TRUBA302RE"/>
    <x v="2"/>
    <s v="TRUBAE3302"/>
    <s v="TR1559-NAVY"/>
    <s v="RE"/>
    <m/>
    <n v="30271"/>
    <n v="139000"/>
    <n v="139000"/>
    <n v="168"/>
    <s v="2013-09-03"/>
    <n v="168"/>
    <n v="23352000"/>
    <s v="2013-09-04"/>
    <n v="168"/>
    <m/>
    <n v="23352000"/>
    <s v="2013-09-08"/>
    <n v="51"/>
    <n v="7089000"/>
    <n v="30.4"/>
    <n v="30.4"/>
    <n v="30.4"/>
    <n v="30.4"/>
    <m/>
    <n v="117"/>
    <n v="2"/>
    <n v="2"/>
    <n v="278000"/>
    <n v="1.2"/>
  </r>
  <r>
    <x v="28"/>
    <s v="TRUBAE3303BL"/>
    <s v="TRUBA303BL"/>
    <x v="2"/>
    <s v="TRUBAE3303"/>
    <s v="TR1559-NAVY"/>
    <s v="BL"/>
    <m/>
    <n v="38336"/>
    <n v="169000"/>
    <n v="169000"/>
    <n v="108"/>
    <s v="2013-09-03"/>
    <n v="108"/>
    <n v="18252000"/>
    <s v="2013-09-04"/>
    <n v="103"/>
    <m/>
    <n v="17407000"/>
    <s v="2013-09-23"/>
    <n v="7"/>
    <n v="1183000"/>
    <n v="6.5"/>
    <n v="6.5"/>
    <n v="6.8"/>
    <n v="6.8"/>
    <n v="5"/>
    <n v="96"/>
    <m/>
    <m/>
    <m/>
    <m/>
  </r>
  <r>
    <x v="28"/>
    <s v="TRUBAE3303PK"/>
    <s v="TRUBA303PK"/>
    <x v="2"/>
    <s v="TRUBAE3303"/>
    <s v="TR1559-NAVY"/>
    <s v="PK"/>
    <m/>
    <n v="38336"/>
    <n v="169000"/>
    <n v="169000"/>
    <n v="108"/>
    <s v="2013-09-03"/>
    <n v="105"/>
    <n v="17745000"/>
    <s v="2013-09-04"/>
    <n v="104"/>
    <m/>
    <n v="17576000"/>
    <s v="2013-09-06"/>
    <n v="32"/>
    <n v="5408000"/>
    <n v="30.5"/>
    <n v="30.5"/>
    <n v="30.8"/>
    <n v="30.8"/>
    <n v="1"/>
    <n v="72"/>
    <m/>
    <m/>
    <m/>
    <m/>
  </r>
  <r>
    <x v="28"/>
    <s v="TRUBAE3303RE"/>
    <s v="TRUBA303RE"/>
    <x v="2"/>
    <s v="TRUBAE3303"/>
    <s v="TR1560-BROWN"/>
    <s v="RE"/>
    <m/>
    <n v="38336"/>
    <n v="169000"/>
    <n v="169000"/>
    <n v="168"/>
    <s v="2013-09-03"/>
    <n v="166"/>
    <n v="28054000"/>
    <s v="2013-09-04"/>
    <n v="166"/>
    <m/>
    <n v="28054000"/>
    <s v="2013-09-08"/>
    <n v="38"/>
    <n v="6422000"/>
    <n v="22.9"/>
    <n v="22.9"/>
    <n v="22.9"/>
    <n v="22.9"/>
    <m/>
    <n v="128"/>
    <n v="1"/>
    <n v="1"/>
    <n v="169000"/>
    <n v="0.6"/>
  </r>
  <r>
    <x v="28"/>
    <s v="TRUBAE3303WH"/>
    <s v="TRUBA303WH"/>
    <x v="2"/>
    <s v="TRUBAE3303"/>
    <s v="TR1560-BROWN"/>
    <s v="WH"/>
    <m/>
    <n v="38336"/>
    <n v="169000"/>
    <n v="169000"/>
    <n v="108"/>
    <s v="2013-09-03"/>
    <n v="108"/>
    <n v="18252000"/>
    <s v="2013-09-04"/>
    <n v="105"/>
    <m/>
    <n v="17745000"/>
    <s v="2013-09-07"/>
    <n v="24"/>
    <n v="4056000"/>
    <n v="22.2"/>
    <n v="22.2"/>
    <n v="22.9"/>
    <n v="22.9"/>
    <n v="3"/>
    <n v="81"/>
    <n v="1"/>
    <n v="1"/>
    <n v="169000"/>
    <n v="0.9"/>
  </r>
  <r>
    <x v="28"/>
    <s v="TRUBAE3304CL"/>
    <s v="TRUBA304CL"/>
    <x v="2"/>
    <s v="TRUBAE3304"/>
    <s v="TR1560-BROWN"/>
    <s v="CL"/>
    <m/>
    <n v="26239"/>
    <n v="115000"/>
    <n v="115000"/>
    <n v="108"/>
    <s v="2013-09-03"/>
    <n v="108"/>
    <n v="12420000"/>
    <s v="2013-09-04"/>
    <n v="108"/>
    <m/>
    <n v="12420000"/>
    <s v="2013-09-13"/>
    <n v="11"/>
    <n v="1265000"/>
    <n v="10.199999999999999"/>
    <n v="10.199999999999999"/>
    <n v="10.199999999999999"/>
    <n v="10.199999999999999"/>
    <m/>
    <n v="97"/>
    <n v="1"/>
    <n v="1"/>
    <n v="115000"/>
    <n v="0.9"/>
  </r>
  <r>
    <x v="28"/>
    <s v="TRUBAE3304NY"/>
    <s v="TRUBA304NY"/>
    <x v="2"/>
    <s v="TRUBAE3304"/>
    <s v="TR1560-BROWN"/>
    <s v="NY"/>
    <m/>
    <n v="26239"/>
    <n v="115000"/>
    <n v="115000"/>
    <n v="144"/>
    <s v="2013-09-03"/>
    <n v="144"/>
    <n v="16560000"/>
    <s v="2013-09-04"/>
    <n v="144"/>
    <m/>
    <n v="16560000"/>
    <s v="2013-09-11"/>
    <n v="33"/>
    <n v="3795000"/>
    <n v="22.9"/>
    <n v="22.9"/>
    <n v="22.9"/>
    <n v="22.9"/>
    <m/>
    <n v="111"/>
    <n v="2"/>
    <n v="2"/>
    <n v="230000"/>
    <n v="1.4"/>
  </r>
  <r>
    <x v="28"/>
    <s v="TRUBAE3304RE"/>
    <s v="TRUBA304RE"/>
    <x v="2"/>
    <s v="TRUBAE3304"/>
    <s v="TR1520-ROYAL BLUE"/>
    <s v="RE"/>
    <m/>
    <n v="26239"/>
    <n v="115000"/>
    <n v="115000"/>
    <n v="168"/>
    <s v="2013-09-03"/>
    <n v="168"/>
    <n v="19320000"/>
    <s v="2013-09-04"/>
    <n v="118"/>
    <m/>
    <n v="13570000"/>
    <s v="2013-09-10"/>
    <n v="15"/>
    <n v="1690500"/>
    <n v="8.9"/>
    <n v="8.8000000000000007"/>
    <n v="12.7"/>
    <n v="12.5"/>
    <n v="50"/>
    <n v="103"/>
    <m/>
    <m/>
    <m/>
    <m/>
  </r>
  <r>
    <x v="28"/>
    <s v="TRUFEE0213BL"/>
    <s v="TRUFE213BL"/>
    <x v="1"/>
    <s v="TRUFEE0213"/>
    <s v="TR1520-ROYAL BLUE"/>
    <s v="BL"/>
    <m/>
    <n v="34282"/>
    <n v="135000"/>
    <n v="135000"/>
    <n v="12"/>
    <s v="2013-03-26"/>
    <n v="12"/>
    <n v="1620000"/>
    <s v="2013-03-27"/>
    <n v="12"/>
    <m/>
    <n v="1620000"/>
    <s v="2013-03-27"/>
    <n v="12"/>
    <n v="729000"/>
    <n v="100"/>
    <n v="45"/>
    <n v="100"/>
    <n v="45"/>
    <m/>
    <m/>
    <m/>
    <m/>
    <m/>
    <m/>
  </r>
  <r>
    <x v="28"/>
    <s v="TRUFIE3305BK"/>
    <s v="TRUFI305BK"/>
    <x v="2"/>
    <s v="TRUFIE3305"/>
    <s v="TR1520-ROYAL BLUE"/>
    <s v="BK"/>
    <m/>
    <n v="22205"/>
    <n v="99000"/>
    <n v="99000"/>
    <n v="96"/>
    <s v="2013-09-03"/>
    <n v="96"/>
    <n v="9504000"/>
    <s v="2013-09-04"/>
    <n v="95"/>
    <m/>
    <n v="9405000"/>
    <s v="2013-09-08"/>
    <n v="13"/>
    <n v="1287000"/>
    <n v="13.5"/>
    <n v="13.5"/>
    <n v="13.7"/>
    <n v="13.7"/>
    <n v="1"/>
    <n v="82"/>
    <n v="1"/>
    <n v="1"/>
    <n v="99000"/>
    <n v="1"/>
  </r>
  <r>
    <x v="28"/>
    <s v="TRUFIE3305NY"/>
    <s v="TRUFI305NY"/>
    <x v="2"/>
    <s v="TRUFIE3305"/>
    <s v="TR1520-ROYAL BLUE"/>
    <s v="NY"/>
    <m/>
    <n v="22205"/>
    <n v="99000"/>
    <n v="99000"/>
    <n v="96"/>
    <s v="2013-09-03"/>
    <n v="96"/>
    <n v="9504000"/>
    <s v="2013-09-04"/>
    <n v="93"/>
    <m/>
    <n v="9207000"/>
    <s v="2013-09-06"/>
    <n v="13"/>
    <n v="1287000"/>
    <n v="13.5"/>
    <n v="13.5"/>
    <n v="14"/>
    <n v="14"/>
    <n v="3"/>
    <n v="80"/>
    <m/>
    <m/>
    <m/>
    <m/>
  </r>
  <r>
    <x v="28"/>
    <s v="TRUFIE3305RE"/>
    <s v="TRUFI305RE"/>
    <x v="2"/>
    <s v="TRUFIE3305"/>
    <s v="TR1583-ARMY"/>
    <s v="RE"/>
    <m/>
    <n v="22205"/>
    <n v="99000"/>
    <n v="99000"/>
    <n v="96"/>
    <s v="2013-09-03"/>
    <n v="96"/>
    <n v="9504000"/>
    <s v="2013-09-04"/>
    <n v="90"/>
    <m/>
    <n v="8910000"/>
    <s v="2013-09-07"/>
    <n v="6"/>
    <n v="594000"/>
    <n v="6.3"/>
    <n v="6.3"/>
    <n v="6.7"/>
    <n v="6.7"/>
    <n v="6"/>
    <n v="84"/>
    <m/>
    <m/>
    <m/>
    <m/>
  </r>
  <r>
    <x v="28"/>
    <s v="TRUFIE3305YE"/>
    <s v="TRUFI305YE"/>
    <x v="2"/>
    <s v="TRUFIE3305"/>
    <s v="TR1583-ARMY"/>
    <s v="YE"/>
    <m/>
    <n v="22205"/>
    <n v="99000"/>
    <n v="99000"/>
    <n v="72"/>
    <s v="2013-09-03"/>
    <n v="72"/>
    <n v="7128000"/>
    <s v="2013-09-04"/>
    <n v="72"/>
    <m/>
    <n v="7128000"/>
    <s v="2013-10-04"/>
    <n v="3"/>
    <n v="297000"/>
    <n v="4.2"/>
    <n v="4.2"/>
    <n v="4.2"/>
    <n v="4.2"/>
    <m/>
    <n v="69"/>
    <m/>
    <m/>
    <m/>
    <m/>
  </r>
  <r>
    <x v="28"/>
    <s v="TRUFIE3306NY"/>
    <s v="TRUFI306NY"/>
    <x v="2"/>
    <s v="TRUFIE3306"/>
    <s v="TR1583-ARMY"/>
    <s v="NY"/>
    <m/>
    <n v="26239"/>
    <n v="115000"/>
    <n v="115000"/>
    <n v="96"/>
    <s v="2013-09-03"/>
    <n v="96"/>
    <n v="11040000"/>
    <s v="2013-09-04"/>
    <n v="89"/>
    <m/>
    <n v="10235000"/>
    <s v="2013-09-06"/>
    <n v="5"/>
    <n v="563500"/>
    <n v="5.2"/>
    <n v="5.0999999999999996"/>
    <n v="5.6"/>
    <n v="5.5"/>
    <n v="7"/>
    <n v="84"/>
    <m/>
    <m/>
    <m/>
    <m/>
  </r>
  <r>
    <x v="28"/>
    <s v="TRUFIE3306OR"/>
    <s v="TRUFI306OR"/>
    <x v="2"/>
    <s v="TRUFIE3306"/>
    <s v="TR1558-ARMY"/>
    <s v="OR"/>
    <m/>
    <n v="26239"/>
    <n v="115000"/>
    <n v="115000"/>
    <n v="72"/>
    <s v="2013-09-03"/>
    <n v="72"/>
    <n v="8280000"/>
    <s v="2013-09-04"/>
    <n v="71"/>
    <m/>
    <n v="8165000"/>
    <s v="2013-09-13"/>
    <m/>
    <m/>
    <m/>
    <m/>
    <m/>
    <m/>
    <n v="1"/>
    <n v="71"/>
    <m/>
    <m/>
    <m/>
    <m/>
  </r>
  <r>
    <x v="28"/>
    <s v="TRUFIE3306RE"/>
    <s v="TRUFI306RE"/>
    <x v="2"/>
    <s v="TRUFIE3306"/>
    <s v="TR1558-ARMY"/>
    <s v="RE"/>
    <m/>
    <n v="26239"/>
    <n v="115000"/>
    <n v="115000"/>
    <n v="96"/>
    <s v="2013-09-03"/>
    <n v="96"/>
    <n v="11040000"/>
    <s v="2013-09-04"/>
    <n v="91"/>
    <m/>
    <n v="10465000"/>
    <s v="2013-09-15"/>
    <n v="6"/>
    <n v="690000"/>
    <n v="6.3"/>
    <n v="6.3"/>
    <n v="6.6"/>
    <n v="6.6"/>
    <n v="5"/>
    <n v="85"/>
    <m/>
    <m/>
    <m/>
    <m/>
  </r>
  <r>
    <x v="28"/>
    <s v="TRUHUD3011BL"/>
    <s v="TRUHU011BL"/>
    <x v="0"/>
    <s v="TRUHUD3011"/>
    <s v="TR1558-ARMY"/>
    <s v="BL"/>
    <m/>
    <n v="39889"/>
    <n v="159000"/>
    <n v="111300"/>
    <n v="144"/>
    <s v="2012-09-12"/>
    <n v="144"/>
    <n v="22896000"/>
    <s v="2012-09-13"/>
    <n v="16"/>
    <m/>
    <n v="2544000"/>
    <s v="2012-09-15"/>
    <n v="16"/>
    <n v="2544000"/>
    <n v="11.1"/>
    <n v="11.1"/>
    <n v="100"/>
    <n v="100"/>
    <n v="128"/>
    <m/>
    <m/>
    <m/>
    <m/>
    <m/>
  </r>
  <r>
    <x v="28"/>
    <s v="TRUHUD3011BW"/>
    <s v="TRUHU011BW"/>
    <x v="0"/>
    <s v="TRUHUD3011"/>
    <s v="TR1598TOMATO"/>
    <s v="BW"/>
    <m/>
    <n v="39889"/>
    <n v="159000"/>
    <n v="111300"/>
    <n v="84"/>
    <s v="2012-09-12"/>
    <n v="84"/>
    <n v="13356000"/>
    <s v="2012-09-13"/>
    <n v="8"/>
    <m/>
    <n v="1272000"/>
    <s v="2012-10-01"/>
    <n v="8"/>
    <n v="1272000"/>
    <n v="9.5"/>
    <n v="9.5"/>
    <n v="100"/>
    <n v="100"/>
    <n v="76"/>
    <m/>
    <m/>
    <m/>
    <m/>
    <m/>
  </r>
  <r>
    <x v="28"/>
    <s v="TRUHUD3011GR"/>
    <s v="TRUHU011GR"/>
    <x v="0"/>
    <s v="TRUHUD3011"/>
    <s v="TR1598TOMATO"/>
    <s v="GR"/>
    <m/>
    <n v="39889"/>
    <n v="159000"/>
    <n v="111300"/>
    <n v="84"/>
    <s v="2012-09-12"/>
    <n v="84"/>
    <n v="13356000"/>
    <s v="2012-09-13"/>
    <n v="11"/>
    <m/>
    <n v="1749000"/>
    <s v="2012-10-15"/>
    <n v="11"/>
    <n v="1749000"/>
    <n v="13.1"/>
    <n v="13.1"/>
    <n v="100"/>
    <n v="100"/>
    <n v="73"/>
    <m/>
    <m/>
    <m/>
    <m/>
    <m/>
  </r>
  <r>
    <x v="28"/>
    <s v="TRUHUD3011RE"/>
    <s v="TRUHU011RE"/>
    <x v="0"/>
    <s v="TRUHUD3011"/>
    <s v="TR1598TOMATO"/>
    <s v="RE"/>
    <m/>
    <n v="39889"/>
    <n v="159000"/>
    <n v="111300"/>
    <n v="144"/>
    <s v="2012-09-12"/>
    <n v="144"/>
    <n v="22896000"/>
    <s v="2012-09-13"/>
    <n v="37"/>
    <m/>
    <n v="5883000"/>
    <s v="2012-09-22"/>
    <n v="37"/>
    <n v="5835300"/>
    <n v="25.7"/>
    <n v="25.5"/>
    <n v="100"/>
    <n v="99.2"/>
    <n v="107"/>
    <m/>
    <m/>
    <m/>
    <m/>
    <m/>
  </r>
  <r>
    <x v="28"/>
    <s v="TRUMIE0212BK"/>
    <s v="TRUMI212BK"/>
    <x v="1"/>
    <s v="TRUMIE0212"/>
    <s v="TR1598TOMATO"/>
    <s v="BK"/>
    <m/>
    <n v="38850"/>
    <n v="155000"/>
    <n v="155000"/>
    <n v="144"/>
    <s v="2013-03-26"/>
    <n v="144"/>
    <n v="22320000"/>
    <s v="2013-03-28"/>
    <n v="141"/>
    <m/>
    <n v="21855000"/>
    <s v="2013-04-08"/>
    <n v="86"/>
    <n v="13283500"/>
    <n v="59.7"/>
    <n v="59.5"/>
    <n v="61"/>
    <n v="60.8"/>
    <n v="3"/>
    <n v="55"/>
    <n v="1"/>
    <n v="1"/>
    <n v="155000"/>
    <n v="0.7"/>
  </r>
  <r>
    <x v="28"/>
    <s v="TRUMIE0212GR"/>
    <s v="TRUMI212GR"/>
    <x v="1"/>
    <s v="TRUMIE0212"/>
    <s v="TR1598TOMATO"/>
    <s v="GR"/>
    <m/>
    <n v="38850"/>
    <n v="155000"/>
    <n v="155000"/>
    <n v="24"/>
    <s v="2013-03-26"/>
    <n v="24"/>
    <n v="3720000"/>
    <s v="2013-03-27"/>
    <n v="21"/>
    <n v="3"/>
    <n v="3255000"/>
    <s v="2013-03-27"/>
    <n v="24"/>
    <n v="1674000"/>
    <n v="100"/>
    <n v="45"/>
    <n v="114.3"/>
    <n v="51.4"/>
    <m/>
    <n v="-3"/>
    <m/>
    <m/>
    <m/>
    <m/>
  </r>
  <r>
    <x v="28"/>
    <s v="TRUMIE0212GY"/>
    <s v="TRUMI212GY"/>
    <x v="1"/>
    <s v="TRUMIE0212"/>
    <s v="TR1598TOMATO"/>
    <s v="GY"/>
    <m/>
    <n v="38850"/>
    <n v="155000"/>
    <n v="155000"/>
    <n v="168"/>
    <s v="2013-03-26"/>
    <n v="167"/>
    <n v="25885000"/>
    <s v="2013-03-27"/>
    <n v="143"/>
    <n v="-3"/>
    <n v="22165000"/>
    <s v="2013-03-27"/>
    <n v="51"/>
    <n v="5859000"/>
    <n v="30.5"/>
    <n v="22.6"/>
    <n v="35.700000000000003"/>
    <n v="26.4"/>
    <n v="27"/>
    <n v="92"/>
    <m/>
    <m/>
    <m/>
    <m/>
  </r>
  <r>
    <x v="28"/>
    <s v="TRUMIE0212KH"/>
    <s v="TRUMI212KH"/>
    <x v="1"/>
    <s v="TRUMIE0212"/>
    <s v="TR1599ORANGE"/>
    <s v="KH"/>
    <m/>
    <n v="38850"/>
    <n v="155000"/>
    <n v="155000"/>
    <n v="216"/>
    <s v="2013-03-26"/>
    <n v="215"/>
    <n v="33325000"/>
    <s v="2013-03-27"/>
    <n v="200"/>
    <m/>
    <n v="31000000"/>
    <s v="2013-03-27"/>
    <n v="83"/>
    <n v="10819000"/>
    <n v="38.6"/>
    <n v="32.5"/>
    <n v="41.5"/>
    <n v="34.9"/>
    <n v="15"/>
    <n v="117"/>
    <m/>
    <m/>
    <m/>
    <m/>
  </r>
  <r>
    <x v="28"/>
    <s v="TRUMIE0212PK"/>
    <s v="TRUMI212PK"/>
    <x v="1"/>
    <s v="TRUMIE0212"/>
    <s v="TR1599ORANGE"/>
    <s v="PK"/>
    <m/>
    <n v="38850"/>
    <n v="155000"/>
    <n v="155000"/>
    <n v="96"/>
    <s v="2013-03-26"/>
    <n v="96"/>
    <n v="14880000"/>
    <s v="2013-03-28"/>
    <n v="80"/>
    <m/>
    <n v="12400000"/>
    <s v="2013-04-03"/>
    <n v="14"/>
    <n v="2170000"/>
    <n v="14.6"/>
    <n v="14.6"/>
    <n v="17.5"/>
    <n v="17.5"/>
    <n v="16"/>
    <n v="66"/>
    <m/>
    <m/>
    <m/>
    <m/>
  </r>
  <r>
    <x v="28"/>
    <s v="TRUMIE0212RE"/>
    <s v="TRUMI212RE"/>
    <x v="1"/>
    <s v="TRUMIE0212"/>
    <s v="TR1599ORANGE"/>
    <s v="RE"/>
    <m/>
    <n v="38850"/>
    <n v="155000"/>
    <n v="155000"/>
    <n v="96"/>
    <s v="2013-03-26"/>
    <n v="95"/>
    <n v="14725000"/>
    <s v="2013-03-28"/>
    <n v="85"/>
    <m/>
    <n v="13175000"/>
    <s v="2013-04-19"/>
    <n v="15"/>
    <n v="2325000"/>
    <n v="15.8"/>
    <n v="15.8"/>
    <n v="17.600000000000001"/>
    <n v="17.600000000000001"/>
    <n v="10"/>
    <n v="70"/>
    <m/>
    <m/>
    <m/>
    <m/>
  </r>
  <r>
    <x v="28"/>
    <s v="TRUTPD3007RE"/>
    <s v="TRUTP007RE"/>
    <x v="0"/>
    <s v="TRUTPD3007"/>
    <s v="TR1599ORANGE"/>
    <s v="RE"/>
    <m/>
    <n v="78155"/>
    <n v="219000"/>
    <n v="153300"/>
    <n v="84"/>
    <s v="2012-08-30"/>
    <n v="74"/>
    <n v="16206000"/>
    <s v="2012-08-31"/>
    <n v="36"/>
    <m/>
    <n v="7884000"/>
    <s v="2012-11-14"/>
    <n v="18"/>
    <n v="3810600"/>
    <n v="24.3"/>
    <n v="23.5"/>
    <n v="50"/>
    <n v="48.3"/>
    <n v="38"/>
    <n v="18"/>
    <m/>
    <m/>
    <m/>
    <m/>
  </r>
  <r>
    <x v="28"/>
    <s v="TRUTPD3008BL"/>
    <s v="TRUTP008BL"/>
    <x v="0"/>
    <s v="TRUTPD3008"/>
    <s v="TR1599ORANGE"/>
    <s v="BL"/>
    <m/>
    <n v="78155"/>
    <n v="219000"/>
    <n v="153300"/>
    <n v="84"/>
    <s v="2012-08-30"/>
    <n v="74"/>
    <n v="16206000"/>
    <s v="2012-08-31"/>
    <n v="20"/>
    <n v="-7"/>
    <n v="4380000"/>
    <s v="2012-12-25"/>
    <n v="3"/>
    <n v="525600"/>
    <n v="4.0999999999999996"/>
    <n v="3.2"/>
    <n v="15"/>
    <n v="12"/>
    <n v="61"/>
    <n v="17"/>
    <n v="1"/>
    <n v="1"/>
    <n v="153300"/>
    <n v="1.4"/>
  </r>
  <r>
    <x v="28"/>
    <s v="TRUTPD3008GY"/>
    <s v="TRUTP008GY"/>
    <x v="0"/>
    <s v="TRUTPD3008"/>
    <s v="TR1600FUCHSIA"/>
    <s v="GY"/>
    <m/>
    <n v="78155"/>
    <n v="219000"/>
    <n v="153300"/>
    <n v="108"/>
    <s v="2012-08-30"/>
    <n v="96"/>
    <n v="21024000"/>
    <s v="2012-08-31"/>
    <n v="29"/>
    <m/>
    <n v="6351000"/>
    <s v="2012-12-06"/>
    <n v="11"/>
    <n v="2409000"/>
    <n v="11.5"/>
    <n v="11.5"/>
    <n v="37.9"/>
    <n v="37.9"/>
    <n v="67"/>
    <n v="18"/>
    <m/>
    <m/>
    <m/>
    <m/>
  </r>
  <r>
    <x v="28"/>
    <s v="TRUTPD3008KH"/>
    <s v="TRUTP008KH"/>
    <x v="0"/>
    <s v="TRUTPD3008"/>
    <s v="TR1600FUCHSIA"/>
    <s v="KH"/>
    <m/>
    <n v="78155"/>
    <n v="219000"/>
    <n v="153300"/>
    <n v="108"/>
    <s v="2012-08-30"/>
    <n v="98"/>
    <n v="21462000"/>
    <s v="2012-08-31"/>
    <n v="29"/>
    <n v="1"/>
    <n v="6351000"/>
    <s v="2012-11-24"/>
    <n v="11"/>
    <n v="2343300"/>
    <n v="11.2"/>
    <n v="10.9"/>
    <n v="37.9"/>
    <n v="36.9"/>
    <n v="68"/>
    <n v="18"/>
    <m/>
    <m/>
    <m/>
    <m/>
  </r>
  <r>
    <x v="28"/>
    <s v="TRUTPD3012BK"/>
    <s v="TRUTP012BK"/>
    <x v="0"/>
    <s v="TRUTPD3012"/>
    <s v="TR1601ORANGE"/>
    <s v="BK"/>
    <m/>
    <n v="37513"/>
    <n v="159000"/>
    <n v="111300"/>
    <n v="108"/>
    <s v="2012-05-08"/>
    <n v="96"/>
    <n v="15264000"/>
    <s v="2012-11-13"/>
    <n v="12"/>
    <n v="1"/>
    <n v="1908000"/>
    <s v="2012-11-30"/>
    <n v="4"/>
    <n v="636000"/>
    <n v="4.2"/>
    <n v="4.2"/>
    <n v="33.299999999999997"/>
    <n v="33.299999999999997"/>
    <n v="83"/>
    <n v="8"/>
    <m/>
    <m/>
    <m/>
    <m/>
  </r>
  <r>
    <x v="28"/>
    <s v="TRUTPD3012NY"/>
    <s v="TRUTP012NY"/>
    <x v="0"/>
    <s v="TRUTPD3012"/>
    <s v="TR1601ORANGE"/>
    <s v="NY"/>
    <m/>
    <n v="37513"/>
    <n v="159000"/>
    <n v="111300"/>
    <n v="108"/>
    <s v="2012-05-08"/>
    <n v="98"/>
    <n v="15582000"/>
    <s v="2012-11-13"/>
    <n v="16"/>
    <n v="2"/>
    <n v="2544000"/>
    <s v="2012-12-02"/>
    <n v="8"/>
    <n v="1272000"/>
    <n v="8.1999999999999993"/>
    <n v="8.1999999999999993"/>
    <n v="50"/>
    <n v="50"/>
    <n v="80"/>
    <n v="8"/>
    <m/>
    <m/>
    <m/>
    <m/>
  </r>
  <r>
    <x v="28"/>
    <s v="TRUTPD3012WH"/>
    <s v="TRUTP012WH"/>
    <x v="0"/>
    <s v="TRUTPD3012"/>
    <s v="TR1601ORANGE"/>
    <s v="WH"/>
    <m/>
    <n v="37513"/>
    <n v="159000"/>
    <n v="111300"/>
    <n v="108"/>
    <s v="2012-05-08"/>
    <n v="96"/>
    <n v="15264000"/>
    <s v="2012-11-13"/>
    <n v="18"/>
    <m/>
    <n v="2862000"/>
    <s v="2012-11-30"/>
    <n v="10"/>
    <n v="1526400"/>
    <n v="10.4"/>
    <n v="10"/>
    <n v="55.6"/>
    <n v="53.3"/>
    <n v="78"/>
    <n v="8"/>
    <m/>
    <m/>
    <m/>
    <m/>
  </r>
  <r>
    <x v="28"/>
    <s v="TRUTPD3013ZZ"/>
    <s v="TRUTP013ZZ"/>
    <x v="0"/>
    <s v="TRUTPD3013"/>
    <s v="TR1601ORANGE"/>
    <s v="ZZ"/>
    <m/>
    <n v="49359"/>
    <n v="199000"/>
    <n v="139300"/>
    <n v="108"/>
    <s v="2012-05-08"/>
    <n v="106"/>
    <n v="21094000"/>
    <s v="2012-11-14"/>
    <n v="30"/>
    <m/>
    <n v="5970000"/>
    <s v="2012-11-17"/>
    <n v="23"/>
    <n v="4517300"/>
    <n v="21.7"/>
    <n v="21.4"/>
    <n v="76.7"/>
    <n v="75.7"/>
    <n v="76"/>
    <n v="7"/>
    <n v="1"/>
    <n v="1"/>
    <n v="139300"/>
    <n v="0.9"/>
  </r>
  <r>
    <x v="28"/>
    <s v="TRUTPD3014BK"/>
    <s v="TRUTP014BK"/>
    <x v="0"/>
    <s v="TRUTPD3014"/>
    <s v="TR1601ORANGE"/>
    <s v="BK"/>
    <m/>
    <n v="73052"/>
    <n v="249000"/>
    <n v="174300"/>
    <n v="108"/>
    <s v="2012-05-08"/>
    <n v="106"/>
    <n v="26394000"/>
    <s v="2012-11-14"/>
    <n v="15"/>
    <n v="10"/>
    <n v="3735000"/>
    <s v="2012-12-03"/>
    <n v="7"/>
    <n v="1743000"/>
    <n v="6.6"/>
    <n v="6.6"/>
    <n v="46.7"/>
    <n v="46.7"/>
    <n v="81"/>
    <n v="8"/>
    <m/>
    <m/>
    <m/>
    <m/>
  </r>
  <r>
    <x v="29"/>
    <s v="UCLBAD3101BW"/>
    <s v="UCLBA101BW"/>
    <x v="0"/>
    <s v="UCLBAD3101"/>
    <s v="TR1601ORANGE"/>
    <s v="BW"/>
    <m/>
    <n v="11195"/>
    <n v="49000"/>
    <n v="34300"/>
    <n v="500"/>
    <s v="2012-12-21"/>
    <n v="492"/>
    <n v="24108000"/>
    <s v="2012-12-21"/>
    <n v="57"/>
    <n v="6"/>
    <n v="2793000"/>
    <s v="2012-12-22"/>
    <n v="54"/>
    <n v="2646000"/>
    <n v="11"/>
    <n v="11"/>
    <n v="94.7"/>
    <n v="94.7"/>
    <n v="429"/>
    <n v="3"/>
    <m/>
    <m/>
    <m/>
    <m/>
  </r>
  <r>
    <x v="29"/>
    <s v="UCLBAD3102BL"/>
    <s v="UCLBA102BL"/>
    <x v="0"/>
    <s v="UCLBAD3102"/>
    <s v="TR1601ORANGE"/>
    <s v="BL"/>
    <m/>
    <n v="11029"/>
    <n v="49000"/>
    <n v="49000"/>
    <n v="500"/>
    <s v="2012-12-21"/>
    <n v="481"/>
    <n v="23569000"/>
    <s v="2012-12-21"/>
    <n v="269"/>
    <n v="7"/>
    <n v="13181000"/>
    <s v="2012-12-22"/>
    <n v="231"/>
    <n v="11319000"/>
    <n v="48"/>
    <n v="48"/>
    <n v="85.9"/>
    <n v="85.9"/>
    <n v="205"/>
    <n v="38"/>
    <n v="2"/>
    <n v="2"/>
    <n v="98000"/>
    <n v="0.4"/>
  </r>
  <r>
    <x v="29"/>
    <s v="UCLBAD3103BW"/>
    <s v="UCLBA103BW"/>
    <x v="0"/>
    <s v="UCLBAD3103"/>
    <s v="TR1603ORANGE"/>
    <s v="BW"/>
    <m/>
    <n v="11063"/>
    <n v="49000"/>
    <n v="34300"/>
    <n v="500"/>
    <s v="2012-12-21"/>
    <n v="508"/>
    <n v="24892000"/>
    <s v="2012-12-21"/>
    <n v="113"/>
    <n v="16"/>
    <n v="5537000"/>
    <s v="2012-12-22"/>
    <n v="114"/>
    <n v="5375300"/>
    <n v="22.4"/>
    <n v="21.6"/>
    <n v="100.9"/>
    <n v="97.1"/>
    <n v="379"/>
    <n v="-1"/>
    <m/>
    <m/>
    <m/>
    <m/>
  </r>
  <r>
    <x v="29"/>
    <s v="UCLBAD3104NY"/>
    <s v="UCLBA104NY"/>
    <x v="0"/>
    <s v="UCLBAD3104"/>
    <s v="TR1603ORANGE"/>
    <s v="NY"/>
    <m/>
    <n v="10908"/>
    <n v="49000"/>
    <n v="34300"/>
    <n v="500"/>
    <s v="2012-12-21"/>
    <n v="502"/>
    <n v="24598000"/>
    <s v="2012-12-21"/>
    <n v="99"/>
    <n v="7"/>
    <n v="4851000"/>
    <s v="2012-12-22"/>
    <n v="100"/>
    <n v="4782400"/>
    <n v="19.899999999999999"/>
    <n v="19.399999999999999"/>
    <n v="101"/>
    <n v="98.6"/>
    <n v="396"/>
    <n v="-1"/>
    <m/>
    <m/>
    <m/>
    <m/>
  </r>
  <r>
    <x v="30"/>
    <s v="URBFIE5301BK"/>
    <s v="URBFI301BK"/>
    <x v="3"/>
    <s v="URBFIE5301"/>
    <s v="TR1692 CERULEAN BLUE"/>
    <s v="BK"/>
    <m/>
    <n v="3730"/>
    <n v="49000"/>
    <n v="49000"/>
    <n v="500"/>
    <s v="2013-09-13"/>
    <n v="493"/>
    <n v="24157000"/>
    <s v="2013-09-13"/>
    <n v="498"/>
    <n v="-6"/>
    <n v="24402000"/>
    <s v="2013-09-14"/>
    <n v="187"/>
    <n v="9163000"/>
    <n v="37.9"/>
    <n v="37.9"/>
    <n v="37.6"/>
    <n v="37.6"/>
    <n v="1"/>
    <n v="311"/>
    <n v="6"/>
    <n v="6"/>
    <n v="294000"/>
    <n v="1.2"/>
  </r>
  <r>
    <x v="30"/>
    <s v="URBFIE3302NY"/>
    <s v="URBFI302NY"/>
    <x v="2"/>
    <s v="URBFIE3302"/>
    <s v="TR1603ORANGE"/>
    <s v="NY"/>
    <m/>
    <n v="3730"/>
    <n v="49000"/>
    <n v="49000"/>
    <n v="500"/>
    <s v="2013-10-01"/>
    <n v="498"/>
    <n v="24402000"/>
    <s v="2013-10-01"/>
    <n v="498"/>
    <m/>
    <n v="24402000"/>
    <s v="2013-10-02"/>
    <n v="156"/>
    <n v="7614600"/>
    <n v="31.3"/>
    <n v="31.2"/>
    <n v="31.3"/>
    <n v="31.2"/>
    <m/>
    <n v="342"/>
    <n v="8"/>
    <n v="8"/>
    <n v="392000"/>
    <n v="1.6"/>
  </r>
  <r>
    <x v="30"/>
    <s v="URBFIE3303NY"/>
    <s v="URBFI303NY"/>
    <x v="2"/>
    <s v="URBFIE3303"/>
    <s v="TR1603ORANGE"/>
    <s v="NY"/>
    <m/>
    <n v="3730"/>
    <n v="49000"/>
    <n v="49000"/>
    <n v="500"/>
    <s v="2013-09-13"/>
    <n v="498"/>
    <n v="24402000"/>
    <s v="2013-09-13"/>
    <n v="498"/>
    <m/>
    <n v="24402000"/>
    <s v="2013-09-14"/>
    <n v="212"/>
    <n v="10334100"/>
    <n v="42.6"/>
    <n v="42.3"/>
    <n v="42.6"/>
    <n v="42.3"/>
    <m/>
    <n v="286"/>
    <n v="7"/>
    <n v="7"/>
    <n v="343000"/>
    <n v="1.4"/>
  </r>
  <r>
    <x v="30"/>
    <s v="URBFIE3304BK"/>
    <s v="URBFI304BK"/>
    <x v="2"/>
    <s v="URBFIE3304"/>
    <s v="TR1603ORANGE"/>
    <s v="BK"/>
    <m/>
    <n v="3730"/>
    <n v="49000"/>
    <n v="49000"/>
    <n v="600"/>
    <s v="2013-10-01"/>
    <n v="600"/>
    <n v="29400000"/>
    <s v="2013-10-01"/>
    <n v="600"/>
    <m/>
    <n v="29400000"/>
    <s v="2013-10-02"/>
    <n v="544"/>
    <n v="26607000"/>
    <n v="90.7"/>
    <n v="90.5"/>
    <n v="90.7"/>
    <n v="90.5"/>
    <m/>
    <n v="56"/>
    <m/>
    <m/>
    <m/>
    <m/>
  </r>
  <r>
    <x v="30"/>
    <s v="URBFIF0304BK"/>
    <s v="URBFI304BK"/>
    <x v="5"/>
    <s v="URBFIF0304"/>
    <s v="TR1695 CAMEL"/>
    <s v="BK"/>
    <m/>
    <n v="8690"/>
    <n v="49000"/>
    <n v="49000"/>
    <n v="800"/>
    <s v="2013-12-20"/>
    <n v="800"/>
    <n v="39200000"/>
    <s v="2013-12-21"/>
    <n v="713"/>
    <m/>
    <n v="34937000"/>
    <s v="2013-12-22"/>
    <n v="367"/>
    <n v="17978100"/>
    <n v="45.9"/>
    <n v="45.9"/>
    <n v="51.5"/>
    <n v="51.5"/>
    <n v="87"/>
    <n v="346"/>
    <n v="73"/>
    <n v="73"/>
    <n v="3577000"/>
    <n v="9.1"/>
  </r>
  <r>
    <x v="30"/>
    <s v="URBFIE3304RE"/>
    <s v="URBFI304RE"/>
    <x v="2"/>
    <s v="URBFIE3304"/>
    <s v="TR1608INDIGO"/>
    <s v="RE"/>
    <m/>
    <n v="3730"/>
    <n v="49000"/>
    <n v="49000"/>
    <n v="600"/>
    <s v="2013-09-13"/>
    <n v="599"/>
    <n v="29351000"/>
    <s v="2013-09-13"/>
    <n v="592"/>
    <m/>
    <n v="29008000"/>
    <s v="2013-09-14"/>
    <n v="324"/>
    <n v="15838956"/>
    <n v="54.1"/>
    <n v="54"/>
    <n v="54.7"/>
    <n v="54.6"/>
    <n v="7"/>
    <n v="268"/>
    <n v="25"/>
    <n v="25"/>
    <n v="1225000"/>
    <n v="4.2"/>
  </r>
  <r>
    <x v="30"/>
    <s v="URBFIE3305RE"/>
    <s v="URBFI305RE"/>
    <x v="2"/>
    <s v="URBFIE3305"/>
    <s v="TR1608INDIGO"/>
    <s v="RE"/>
    <m/>
    <n v="3730"/>
    <n v="49000"/>
    <n v="49000"/>
    <n v="400"/>
    <s v="2013-09-13"/>
    <n v="400"/>
    <n v="19600000"/>
    <s v="2013-09-13"/>
    <n v="400"/>
    <m/>
    <n v="19600000"/>
    <s v="2013-09-14"/>
    <n v="300"/>
    <n v="14695100"/>
    <n v="75"/>
    <n v="75"/>
    <n v="75"/>
    <n v="75"/>
    <m/>
    <n v="100"/>
    <n v="14"/>
    <n v="14"/>
    <n v="686000"/>
    <n v="3.5"/>
  </r>
  <r>
    <x v="30"/>
    <s v="URBFIE3306BK"/>
    <s v="URBFI306BK"/>
    <x v="2"/>
    <s v="URBFIE3306"/>
    <s v="TR1606OFF WHITE"/>
    <s v="BK"/>
    <m/>
    <n v="3730"/>
    <n v="49000"/>
    <n v="49000"/>
    <n v="800"/>
    <s v="2013-09-13"/>
    <n v="799"/>
    <n v="39151000"/>
    <s v="2013-09-13"/>
    <n v="799"/>
    <m/>
    <n v="39151000"/>
    <s v="2013-09-14"/>
    <n v="748"/>
    <n v="36603000"/>
    <n v="93.6"/>
    <n v="93.5"/>
    <n v="93.6"/>
    <n v="93.5"/>
    <m/>
    <n v="51"/>
    <n v="14"/>
    <n v="14"/>
    <n v="686000"/>
    <n v="1.8"/>
  </r>
  <r>
    <x v="30"/>
    <s v="URBFIE3307BK"/>
    <s v="URBFI307BK"/>
    <x v="2"/>
    <s v="URBFIE3307"/>
    <s v="TR1606OFF WHITE"/>
    <s v="BK"/>
    <m/>
    <n v="3730"/>
    <n v="49000"/>
    <n v="49000"/>
    <n v="600"/>
    <s v="2013-10-01"/>
    <n v="598"/>
    <n v="29302000"/>
    <s v="2013-10-01"/>
    <n v="599"/>
    <n v="-1"/>
    <n v="29351000"/>
    <s v="2013-10-02"/>
    <n v="594"/>
    <n v="29057000"/>
    <n v="99.3"/>
    <n v="99.2"/>
    <n v="99.2"/>
    <n v="99"/>
    <m/>
    <n v="5"/>
    <m/>
    <m/>
    <m/>
    <m/>
  </r>
  <r>
    <x v="30"/>
    <s v="URBFIF0307BK"/>
    <s v="URBFI307BK"/>
    <x v="5"/>
    <s v="URBFIF0307"/>
    <s v="TR1695 CAMEL"/>
    <s v="BK"/>
    <m/>
    <n v="8690"/>
    <n v="49000"/>
    <n v="49000"/>
    <n v="2000"/>
    <s v="2013-12-20"/>
    <n v="2000"/>
    <n v="98000000"/>
    <s v="2013-12-21"/>
    <n v="1065"/>
    <m/>
    <n v="52185000"/>
    <s v="2013-12-22"/>
    <n v="559"/>
    <n v="27386100"/>
    <n v="28"/>
    <n v="27.9"/>
    <n v="52.5"/>
    <n v="52.5"/>
    <n v="935"/>
    <n v="506"/>
    <n v="94"/>
    <n v="94"/>
    <n v="4606000"/>
    <n v="4.7"/>
  </r>
  <r>
    <x v="30"/>
    <s v="URBFIE3307BL"/>
    <s v="URBFI307BL"/>
    <x v="2"/>
    <s v="URBFIE3307"/>
    <s v="TR1621NAVY"/>
    <s v="BL"/>
    <m/>
    <n v="3730"/>
    <n v="49000"/>
    <n v="49000"/>
    <n v="568"/>
    <s v="2013-09-13"/>
    <n v="599"/>
    <n v="29351000"/>
    <s v="2013-09-13"/>
    <n v="567"/>
    <m/>
    <n v="27783000"/>
    <s v="2013-09-14"/>
    <n v="189"/>
    <n v="9234148"/>
    <n v="31.6"/>
    <n v="31.5"/>
    <n v="33.299999999999997"/>
    <n v="33.200000000000003"/>
    <n v="32"/>
    <n v="378"/>
    <n v="9"/>
    <n v="9"/>
    <n v="436296"/>
    <n v="1.5"/>
  </r>
  <r>
    <x v="30"/>
    <s v="URBFIE3307RE"/>
    <s v="URBFI307RE"/>
    <x v="2"/>
    <s v="URBFIE3307"/>
    <s v="TR1621NAVY"/>
    <s v="RE"/>
    <m/>
    <n v="3730"/>
    <n v="49000"/>
    <n v="49000"/>
    <n v="632"/>
    <s v="2013-09-13"/>
    <n v="583"/>
    <n v="28567000"/>
    <s v="2013-09-13"/>
    <n v="585"/>
    <n v="-2"/>
    <n v="28665000"/>
    <s v="2013-09-14"/>
    <n v="421"/>
    <n v="20616260"/>
    <n v="72.2"/>
    <n v="72.2"/>
    <n v="72"/>
    <n v="71.900000000000006"/>
    <m/>
    <n v="164"/>
    <n v="12"/>
    <n v="12"/>
    <n v="588000"/>
    <n v="2.1"/>
  </r>
  <r>
    <x v="30"/>
    <s v="URBFIE5308GY"/>
    <s v="URBFI308GY"/>
    <x v="3"/>
    <s v="URBFIE5308"/>
    <s v="TR1695 CAMEL"/>
    <s v="GY"/>
    <m/>
    <n v="3730"/>
    <n v="49000"/>
    <n v="49000"/>
    <n v="1685"/>
    <s v="2013-09-13"/>
    <n v="1681"/>
    <n v="82369000"/>
    <s v="2013-09-13"/>
    <n v="975"/>
    <m/>
    <n v="47775000"/>
    <s v="2013-09-14"/>
    <n v="627"/>
    <n v="30625000"/>
    <n v="37.299999999999997"/>
    <n v="37.200000000000003"/>
    <n v="64.3"/>
    <n v="64.099999999999994"/>
    <n v="706"/>
    <n v="348"/>
    <n v="76"/>
    <n v="76"/>
    <n v="3724000"/>
    <n v="4.5"/>
  </r>
  <r>
    <x v="30"/>
    <s v="URBFIE3309GY"/>
    <s v="URBFI309GY"/>
    <x v="2"/>
    <s v="URBFIE3309"/>
    <s v="TR1621NAVY"/>
    <s v="GY"/>
    <m/>
    <n v="3730"/>
    <n v="49000"/>
    <n v="49000"/>
    <n v="1100"/>
    <s v="2013-09-13"/>
    <n v="1099"/>
    <n v="53851000"/>
    <s v="2013-09-13"/>
    <n v="848"/>
    <m/>
    <n v="41552000"/>
    <s v="2013-09-14"/>
    <n v="461"/>
    <n v="22535100"/>
    <n v="41.9"/>
    <n v="41.8"/>
    <n v="54.4"/>
    <n v="54.2"/>
    <n v="251"/>
    <n v="387"/>
    <n v="30"/>
    <n v="30"/>
    <n v="1470000"/>
    <n v="2.7"/>
  </r>
  <r>
    <x v="30"/>
    <s v="URBFIE3310BL"/>
    <s v="URBFI310BL"/>
    <x v="2"/>
    <s v="URBFIE3310"/>
    <s v="TR1605FUCHSIA"/>
    <s v="BL"/>
    <m/>
    <n v="3730"/>
    <n v="49000"/>
    <n v="49000"/>
    <n v="400"/>
    <s v="2013-10-01"/>
    <n v="400"/>
    <n v="19600000"/>
    <s v="2013-10-01"/>
    <n v="399"/>
    <n v="1"/>
    <n v="19551000"/>
    <s v="2013-10-02"/>
    <n v="152"/>
    <n v="7448000"/>
    <n v="38"/>
    <n v="38"/>
    <n v="38.1"/>
    <n v="38.1"/>
    <m/>
    <n v="247"/>
    <n v="6"/>
    <n v="6"/>
    <n v="294000"/>
    <n v="1.5"/>
  </r>
  <r>
    <x v="30"/>
    <s v="URBFIE3311OR"/>
    <s v="URBFI311OR"/>
    <x v="2"/>
    <s v="URBFIE3311"/>
    <s v="TR1605FUCHSIA"/>
    <s v="OR"/>
    <m/>
    <n v="3730"/>
    <n v="49000"/>
    <n v="49000"/>
    <n v="600"/>
    <s v="2013-09-13"/>
    <n v="526"/>
    <n v="25774000"/>
    <s v="2013-09-13"/>
    <n v="422"/>
    <m/>
    <n v="20678000"/>
    <s v="2013-09-14"/>
    <n v="118"/>
    <n v="5782000"/>
    <n v="22.4"/>
    <n v="22.4"/>
    <n v="28"/>
    <n v="28"/>
    <n v="104"/>
    <n v="304"/>
    <n v="9"/>
    <n v="9"/>
    <n v="441000"/>
    <n v="1.7"/>
  </r>
  <r>
    <x v="30"/>
    <s v="URBFIE3312PP"/>
    <s v="URBFI312PP"/>
    <x v="2"/>
    <s v="URBFIE3312"/>
    <s v="TR1597TOMATO"/>
    <s v="PP"/>
    <m/>
    <n v="3730"/>
    <n v="49000"/>
    <n v="49000"/>
    <n v="400"/>
    <s v="2013-09-13"/>
    <n v="397"/>
    <n v="19453000"/>
    <s v="2013-09-13"/>
    <n v="397"/>
    <m/>
    <n v="19453000"/>
    <s v="2013-09-14"/>
    <n v="268"/>
    <n v="13127100"/>
    <n v="67.5"/>
    <n v="67.5"/>
    <n v="67.5"/>
    <n v="67.5"/>
    <m/>
    <n v="129"/>
    <n v="1"/>
    <n v="1"/>
    <n v="49000"/>
    <n v="0.3"/>
  </r>
  <r>
    <x v="30"/>
    <s v="URBFIF0312PP"/>
    <s v="URBFI312PP"/>
    <x v="5"/>
    <s v="URBFIF0312"/>
    <s v="TR1615MULTI"/>
    <s v="PP"/>
    <m/>
    <n v="8690"/>
    <n v="49000"/>
    <n v="49000"/>
    <n v="500"/>
    <s v="2013-12-20"/>
    <n v="500"/>
    <n v="24500000"/>
    <s v="2013-12-21"/>
    <n v="409"/>
    <m/>
    <n v="20041000"/>
    <s v="2013-12-22"/>
    <n v="117"/>
    <n v="5733000"/>
    <n v="23.4"/>
    <n v="23.4"/>
    <n v="28.6"/>
    <n v="28.6"/>
    <n v="91"/>
    <n v="292"/>
    <n v="18"/>
    <n v="18"/>
    <n v="882000"/>
    <n v="3.6"/>
  </r>
  <r>
    <x v="30"/>
    <s v="URBFIE3313BW"/>
    <s v="URBFI313BW"/>
    <x v="2"/>
    <s v="URBFIE3313"/>
    <s v="TR1597TOMATO"/>
    <s v="BW"/>
    <m/>
    <n v="3730"/>
    <n v="49000"/>
    <n v="49000"/>
    <n v="600"/>
    <s v="2013-10-01"/>
    <n v="600"/>
    <n v="29400000"/>
    <s v="2013-10-01"/>
    <n v="598"/>
    <n v="2"/>
    <n v="29302000"/>
    <s v="2013-10-02"/>
    <n v="451"/>
    <n v="22017660"/>
    <n v="75.2"/>
    <n v="74.900000000000006"/>
    <n v="75.400000000000006"/>
    <n v="75.099999999999994"/>
    <m/>
    <n v="147"/>
    <n v="11"/>
    <n v="11"/>
    <n v="537432"/>
    <n v="1.8"/>
  </r>
  <r>
    <x v="30"/>
    <s v="URBFIE3314BK"/>
    <s v="URBFI314BK"/>
    <x v="2"/>
    <s v="URBFIE3314"/>
    <s v="TR1597TOMATO"/>
    <s v="BK"/>
    <m/>
    <n v="3730"/>
    <n v="49000"/>
    <n v="49000"/>
    <n v="800"/>
    <s v="2013-09-13"/>
    <n v="798"/>
    <n v="39102000"/>
    <s v="2013-09-13"/>
    <n v="798"/>
    <m/>
    <n v="39102000"/>
    <s v="2013-09-14"/>
    <n v="737"/>
    <n v="36034600"/>
    <n v="92.4"/>
    <n v="92.2"/>
    <n v="92.4"/>
    <n v="92.2"/>
    <m/>
    <n v="61"/>
    <n v="7"/>
    <n v="7"/>
    <n v="343000"/>
    <n v="0.9"/>
  </r>
  <r>
    <x v="30"/>
    <s v="URBFIF0314BK"/>
    <s v="URBFI314BK"/>
    <x v="5"/>
    <s v="URBFIF0314"/>
    <s v="TR1699 NAVY"/>
    <s v="BK"/>
    <m/>
    <n v="8690"/>
    <n v="49000"/>
    <n v="49000"/>
    <n v="500"/>
    <s v="2013-12-20"/>
    <n v="500"/>
    <n v="24500000"/>
    <s v="2013-12-21"/>
    <n v="499"/>
    <m/>
    <n v="24451000"/>
    <s v="2013-12-22"/>
    <n v="253"/>
    <n v="12397000"/>
    <n v="50.6"/>
    <n v="50.6"/>
    <n v="50.7"/>
    <n v="50.7"/>
    <n v="1"/>
    <n v="246"/>
    <n v="37"/>
    <n v="37"/>
    <n v="1813000"/>
    <n v="7.4"/>
  </r>
  <r>
    <x v="30"/>
    <s v="URBFIE3315BK"/>
    <s v="URBFI315BK"/>
    <x v="2"/>
    <s v="URBFIE3315"/>
    <s v="TR1597TOMATO"/>
    <s v="BK"/>
    <m/>
    <n v="3730"/>
    <n v="49000"/>
    <n v="49000"/>
    <n v="600"/>
    <s v="2013-10-01"/>
    <n v="600"/>
    <n v="29400000"/>
    <s v="2013-10-01"/>
    <n v="461"/>
    <n v="1"/>
    <n v="22589000"/>
    <s v="2013-10-02"/>
    <n v="117"/>
    <n v="5684000"/>
    <n v="19.5"/>
    <n v="19.3"/>
    <n v="25.4"/>
    <n v="25.2"/>
    <n v="138"/>
    <n v="344"/>
    <n v="11"/>
    <n v="11"/>
    <n v="539000"/>
    <n v="1.8"/>
  </r>
  <r>
    <x v="30"/>
    <s v="URBFIE3316BK"/>
    <s v="URBFI316BK"/>
    <x v="2"/>
    <s v="URBFIE3316"/>
    <s v="TR1622SEA GRASS"/>
    <s v="BK"/>
    <m/>
    <n v="9979"/>
    <n v="55000"/>
    <n v="55000"/>
    <n v="2100"/>
    <s v="2013-09-03"/>
    <n v="2088"/>
    <n v="114840000"/>
    <s v="2013-09-03"/>
    <n v="1474"/>
    <n v="-2"/>
    <n v="81070000"/>
    <s v="2013-09-04"/>
    <n v="1011"/>
    <n v="55460920"/>
    <n v="48.4"/>
    <n v="48.3"/>
    <n v="68.599999999999994"/>
    <n v="68.400000000000006"/>
    <n v="616"/>
    <n v="463"/>
    <n v="42"/>
    <n v="42"/>
    <n v="2308240"/>
    <n v="2"/>
  </r>
  <r>
    <x v="30"/>
    <s v="URBFIE3317BK"/>
    <s v="URBFI317BK"/>
    <x v="2"/>
    <s v="URBFIE3317"/>
    <s v="TR1683 RED"/>
    <s v="BK"/>
    <m/>
    <n v="9979"/>
    <n v="55000"/>
    <n v="55000"/>
    <n v="1400"/>
    <s v="2013-09-03"/>
    <n v="1396"/>
    <n v="76780000"/>
    <s v="2013-09-03"/>
    <n v="1083"/>
    <n v="1"/>
    <n v="59565000"/>
    <s v="2013-09-04"/>
    <n v="587"/>
    <n v="32177500"/>
    <n v="42"/>
    <n v="41.9"/>
    <n v="54.2"/>
    <n v="54"/>
    <n v="312"/>
    <n v="496"/>
    <n v="25"/>
    <n v="25"/>
    <n v="1375000"/>
    <n v="1.8"/>
  </r>
  <r>
    <x v="30"/>
    <s v="URBFIE3318BK"/>
    <s v="URBFI318BK"/>
    <x v="2"/>
    <s v="URBFIE3318"/>
    <s v="TR1690 RED"/>
    <s v="BK"/>
    <m/>
    <n v="9979"/>
    <n v="55000"/>
    <n v="55000"/>
    <n v="1997"/>
    <s v="2013-09-03"/>
    <n v="1794"/>
    <n v="98670000"/>
    <s v="2013-09-03"/>
    <n v="1200"/>
    <n v="-1"/>
    <n v="66000000"/>
    <s v="2013-09-04"/>
    <n v="821"/>
    <n v="45080640"/>
    <n v="45.8"/>
    <n v="45.7"/>
    <n v="68.400000000000006"/>
    <n v="68.3"/>
    <n v="595"/>
    <n v="379"/>
    <n v="27"/>
    <n v="27"/>
    <n v="1483240"/>
    <n v="1.5"/>
  </r>
  <r>
    <x v="30"/>
    <s v="URBFIE3319YE"/>
    <s v="URBFI319YE"/>
    <x v="2"/>
    <s v="URBFIE3319"/>
    <s v="TR1690 RED"/>
    <s v="YE"/>
    <m/>
    <n v="9979"/>
    <n v="55000"/>
    <n v="55000"/>
    <n v="1400"/>
    <s v="2013-09-03"/>
    <n v="1393"/>
    <n v="76615000"/>
    <s v="2013-09-03"/>
    <n v="993"/>
    <m/>
    <n v="54615000"/>
    <s v="2013-09-04"/>
    <n v="533"/>
    <n v="29222500"/>
    <n v="38.299999999999997"/>
    <n v="38.1"/>
    <n v="53.7"/>
    <n v="53.5"/>
    <n v="400"/>
    <n v="460"/>
    <n v="14"/>
    <n v="14"/>
    <n v="770000"/>
    <n v="1"/>
  </r>
  <r>
    <x v="30"/>
    <s v="URBFIE3320YE"/>
    <s v="URBFI320YE"/>
    <x v="2"/>
    <s v="URBFIE3320"/>
    <s v="TR1692 CERULEAN BLUE"/>
    <s v="YE"/>
    <m/>
    <n v="9979"/>
    <n v="55000"/>
    <n v="55000"/>
    <n v="600"/>
    <s v="2013-09-03"/>
    <n v="596"/>
    <n v="32780000"/>
    <s v="2013-09-03"/>
    <n v="573"/>
    <m/>
    <n v="31515000"/>
    <s v="2013-09-04"/>
    <n v="105"/>
    <n v="5775000"/>
    <n v="17.600000000000001"/>
    <n v="17.600000000000001"/>
    <n v="18.3"/>
    <n v="18.3"/>
    <n v="23"/>
    <n v="468"/>
    <n v="5"/>
    <n v="5"/>
    <n v="275000"/>
    <n v="0.8"/>
  </r>
  <r>
    <x v="30"/>
    <s v="URBFIE3321BK"/>
    <s v="URBFI321BK"/>
    <x v="2"/>
    <s v="URBFIE3321"/>
    <s v="TR1692 CERULEAN BLUE"/>
    <s v="BK"/>
    <m/>
    <n v="9979"/>
    <n v="55000"/>
    <n v="55000"/>
    <n v="1400"/>
    <s v="2013-09-03"/>
    <n v="1395"/>
    <n v="76725000"/>
    <s v="2013-09-03"/>
    <n v="1153"/>
    <n v="-2"/>
    <n v="63415000"/>
    <s v="2013-09-04"/>
    <n v="648"/>
    <n v="35552500"/>
    <n v="46.5"/>
    <n v="46.3"/>
    <n v="56.2"/>
    <n v="56.1"/>
    <n v="244"/>
    <n v="505"/>
    <n v="21"/>
    <n v="21"/>
    <n v="1155000"/>
    <n v="1.5"/>
  </r>
  <r>
    <x v="30"/>
    <s v="URBFIE3322NY"/>
    <s v="URBFI322NY"/>
    <x v="2"/>
    <s v="URBFIE3322"/>
    <s v="TR1692 CERULEAN BLUE"/>
    <s v="NY"/>
    <m/>
    <n v="3730"/>
    <n v="49000"/>
    <n v="49000"/>
    <n v="600"/>
    <s v="2013-10-01"/>
    <n v="597"/>
    <n v="29253000"/>
    <s v="2013-10-01"/>
    <n v="597"/>
    <n v="-1"/>
    <n v="29253000"/>
    <s v="2013-10-02"/>
    <n v="461"/>
    <n v="22510600"/>
    <n v="77.2"/>
    <n v="77"/>
    <n v="77.2"/>
    <n v="77"/>
    <n v="1"/>
    <n v="136"/>
    <n v="10"/>
    <n v="10"/>
    <n v="490000"/>
    <n v="1.7"/>
  </r>
  <r>
    <x v="30"/>
    <s v="URBFIF0402BK"/>
    <s v="URBFI402BK"/>
    <x v="5"/>
    <s v="URBFIF0402"/>
    <s v="TR1699 NAVY"/>
    <s v="BK"/>
    <m/>
    <n v="2869"/>
    <n v="35000"/>
    <n v="35000"/>
    <n v="1100"/>
    <s v="2014-01-14"/>
    <n v="1100"/>
    <n v="38500000"/>
    <s v="2014-01-16"/>
    <n v="390"/>
    <m/>
    <n v="13650000"/>
    <s v="2014-01-17"/>
    <n v="11"/>
    <n v="385000"/>
    <n v="1"/>
    <n v="1"/>
    <n v="2.8"/>
    <n v="2.8"/>
    <n v="710"/>
    <n v="379"/>
    <n v="11"/>
    <n v="11"/>
    <n v="385000"/>
    <n v="1"/>
  </r>
  <r>
    <x v="30"/>
    <s v="URBFIF0403BK"/>
    <s v="URBFI403BK"/>
    <x v="5"/>
    <s v="URBFIF0403"/>
    <s v="TR1699 NAVY"/>
    <s v="BK"/>
    <m/>
    <n v="2869"/>
    <n v="35000"/>
    <n v="35000"/>
    <n v="1200"/>
    <s v="2014-01-14"/>
    <n v="1199"/>
    <n v="41965000"/>
    <s v="2014-01-16"/>
    <n v="390"/>
    <m/>
    <n v="13650000"/>
    <s v="2014-01-17"/>
    <n v="93"/>
    <n v="3255000"/>
    <n v="7.8"/>
    <n v="7.8"/>
    <n v="23.8"/>
    <n v="23.8"/>
    <n v="809"/>
    <n v="297"/>
    <n v="93"/>
    <n v="93"/>
    <n v="3255000"/>
    <n v="7.8"/>
  </r>
  <r>
    <x v="30"/>
    <s v="URBFIF0404RE"/>
    <s v="URBFI404RE"/>
    <x v="5"/>
    <s v="URBFIF0404"/>
    <s v="TR1699 NAVY"/>
    <s v="RE"/>
    <m/>
    <n v="2869"/>
    <n v="35000"/>
    <n v="35000"/>
    <n v="800"/>
    <s v="2014-01-14"/>
    <n v="800"/>
    <n v="28000000"/>
    <s v="2014-01-16"/>
    <n v="390"/>
    <m/>
    <n v="13650000"/>
    <s v="2014-01-17"/>
    <n v="11"/>
    <n v="385000"/>
    <n v="1.4"/>
    <n v="1.4"/>
    <n v="2.8"/>
    <n v="2.8"/>
    <n v="410"/>
    <n v="379"/>
    <n v="11"/>
    <n v="11"/>
    <n v="385000"/>
    <n v="1.4"/>
  </r>
  <r>
    <x v="30"/>
    <s v="URBFIF0406BL"/>
    <s v="URBFI406BL"/>
    <x v="5"/>
    <s v="URBFIF0406"/>
    <s v="TR1701 NAVY"/>
    <s v="BL"/>
    <m/>
    <n v="3368"/>
    <n v="35000"/>
    <n v="35000"/>
    <n v="950"/>
    <s v="2014-01-14"/>
    <n v="949"/>
    <n v="33215000"/>
    <s v="2014-01-16"/>
    <n v="390"/>
    <m/>
    <n v="13650000"/>
    <s v="2014-01-17"/>
    <n v="4"/>
    <n v="140000"/>
    <n v="0.4"/>
    <n v="0.4"/>
    <n v="1"/>
    <n v="1"/>
    <n v="559"/>
    <n v="386"/>
    <n v="4"/>
    <n v="4"/>
    <n v="140000"/>
    <n v="0.4"/>
  </r>
  <r>
    <x v="30"/>
    <s v="URBFIF0407GY"/>
    <s v="URBFI407GY"/>
    <x v="5"/>
    <s v="URBFIF0407"/>
    <s v="TR1701 NAVY"/>
    <s v="GY"/>
    <m/>
    <n v="2994"/>
    <n v="35000"/>
    <n v="35000"/>
    <n v="1000"/>
    <s v="2014-01-14"/>
    <n v="1000"/>
    <n v="35000000"/>
    <s v="2014-01-16"/>
    <n v="390"/>
    <m/>
    <n v="13650000"/>
    <s v="2014-01-17"/>
    <n v="15"/>
    <n v="525000"/>
    <n v="1.5"/>
    <n v="1.5"/>
    <n v="3.8"/>
    <n v="3.8"/>
    <n v="610"/>
    <n v="375"/>
    <n v="15"/>
    <n v="15"/>
    <n v="525000"/>
    <n v="1.5"/>
  </r>
  <r>
    <x v="30"/>
    <s v="URBFIF0410BL"/>
    <s v="URBFI410BL"/>
    <x v="5"/>
    <s v="URBFIF0410"/>
    <s v="TR1701 NAVY"/>
    <s v="BL"/>
    <m/>
    <n v="3493"/>
    <n v="43000"/>
    <n v="43000"/>
    <n v="1200"/>
    <s v="2014-01-14"/>
    <n v="1198"/>
    <n v="51514000"/>
    <s v="2014-01-16"/>
    <n v="390"/>
    <m/>
    <n v="16770000"/>
    <s v="2014-01-17"/>
    <n v="1"/>
    <n v="43000"/>
    <n v="0.1"/>
    <n v="0.1"/>
    <n v="0.3"/>
    <n v="0.3"/>
    <n v="808"/>
    <n v="389"/>
    <n v="1"/>
    <n v="1"/>
    <n v="43000"/>
    <n v="0.1"/>
  </r>
  <r>
    <x v="30"/>
    <s v="URBFIF0411BK"/>
    <s v="URBFI411BK"/>
    <x v="5"/>
    <s v="URBFIF0411"/>
    <s v="TR 1584-GREEN"/>
    <s v="BK"/>
    <m/>
    <n v="3306"/>
    <n v="43000"/>
    <n v="43000"/>
    <n v="1200"/>
    <s v="2014-01-14"/>
    <n v="1198"/>
    <n v="51514000"/>
    <s v="2014-01-16"/>
    <n v="390"/>
    <m/>
    <n v="16770000"/>
    <s v="2014-01-17"/>
    <n v="37"/>
    <n v="1591000"/>
    <n v="3.1"/>
    <n v="3.1"/>
    <n v="9.5"/>
    <n v="9.5"/>
    <n v="808"/>
    <n v="353"/>
    <n v="37"/>
    <n v="37"/>
    <n v="1591000"/>
    <n v="3.1"/>
  </r>
  <r>
    <x v="31"/>
    <s v="VBLBAD3003BK"/>
    <s v="VBLBA003BK"/>
    <x v="0"/>
    <s v="VBLBAD3003"/>
    <s v="TR 1584-GREEN"/>
    <s v="BK"/>
    <m/>
    <n v="9500"/>
    <n v="43000"/>
    <n v="43000"/>
    <n v="1120"/>
    <s v="2012-09-07"/>
    <n v="986"/>
    <n v="42398000"/>
    <s v="2012-09-01"/>
    <n v="989"/>
    <n v="-6"/>
    <n v="42527000"/>
    <s v="2012-09-07"/>
    <n v="962"/>
    <n v="41076400"/>
    <n v="97.6"/>
    <n v="96.9"/>
    <n v="97.3"/>
    <n v="96.6"/>
    <n v="3"/>
    <n v="27"/>
    <m/>
    <m/>
    <m/>
    <m/>
  </r>
  <r>
    <x v="31"/>
    <s v="VBLBAE0003BK"/>
    <s v="VBLBA003BK"/>
    <x v="1"/>
    <s v="VBLBAE0003"/>
    <s v="TR1609GRASS"/>
    <s v="BK"/>
    <m/>
    <n v="9500"/>
    <n v="43000"/>
    <n v="43000"/>
    <n v="500"/>
    <s v="2013-03-29"/>
    <n v="505"/>
    <n v="21715000"/>
    <s v="2013-03-29"/>
    <n v="501"/>
    <m/>
    <n v="21543000"/>
    <s v="2013-03-30"/>
    <n v="444"/>
    <n v="19027500"/>
    <n v="87.9"/>
    <n v="87.6"/>
    <n v="88.6"/>
    <n v="88.3"/>
    <n v="4"/>
    <n v="57"/>
    <m/>
    <m/>
    <m/>
    <m/>
  </r>
  <r>
    <x v="31"/>
    <s v="VBLBAE3003BK"/>
    <s v="VBLBA003BK"/>
    <x v="2"/>
    <s v="VBLBAE3003"/>
    <s v="13FW_URBAN SWAGGER_21_FLAT_BK"/>
    <s v="BK"/>
    <m/>
    <n v="9500"/>
    <n v="43000"/>
    <n v="43000"/>
    <n v="2450"/>
    <s v="2013-05-16"/>
    <n v="2450"/>
    <n v="105350000"/>
    <s v="2013-05-16"/>
    <n v="2056"/>
    <n v="4"/>
    <n v="88408000"/>
    <s v="2013-05-17"/>
    <n v="1317"/>
    <n v="56516620"/>
    <n v="53.8"/>
    <n v="53.6"/>
    <n v="64.099999999999994"/>
    <n v="63.9"/>
    <n v="390"/>
    <n v="739"/>
    <n v="3"/>
    <n v="3"/>
    <n v="126248"/>
    <n v="0.1"/>
  </r>
  <r>
    <x v="31"/>
    <s v="VBLBAD3101GY"/>
    <s v="VBLBA101GY"/>
    <x v="0"/>
    <s v="VBLBAD3101"/>
    <s v="TR 1584-GREEN"/>
    <s v="GY"/>
    <m/>
    <n v="12500"/>
    <n v="59000"/>
    <n v="59000"/>
    <n v="500"/>
    <s v="2012-11-22"/>
    <n v="508"/>
    <n v="29972000"/>
    <s v="2012-11-23"/>
    <n v="505"/>
    <m/>
    <n v="29795000"/>
    <s v="2012-11-24"/>
    <n v="500"/>
    <n v="29323000"/>
    <n v="98.4"/>
    <n v="97.8"/>
    <n v="99"/>
    <n v="98.4"/>
    <n v="3"/>
    <n v="5"/>
    <m/>
    <m/>
    <m/>
    <m/>
  </r>
  <r>
    <x v="31"/>
    <s v="VBLBAE3101GY"/>
    <s v="VBLBA101GY"/>
    <x v="2"/>
    <s v="VBLBAE3101"/>
    <s v="13FW_URBAN SWAGGER_23_FLAT_BK"/>
    <s v="GY"/>
    <m/>
    <n v="12500"/>
    <n v="59000"/>
    <n v="59000"/>
    <n v="1020"/>
    <s v="2013-10-04"/>
    <n v="1019"/>
    <n v="60121000"/>
    <s v="2013-10-04"/>
    <n v="952"/>
    <m/>
    <n v="56168000"/>
    <s v="2013-10-05"/>
    <n v="546"/>
    <n v="32125500"/>
    <n v="53.6"/>
    <n v="53.4"/>
    <n v="57.4"/>
    <n v="57.2"/>
    <n v="67"/>
    <n v="406"/>
    <n v="24"/>
    <n v="24"/>
    <n v="1416000"/>
    <n v="2.4"/>
  </r>
  <r>
    <x v="31"/>
    <s v="VBLBAE3103BK"/>
    <s v="VBLBA103BK"/>
    <x v="2"/>
    <s v="VBLBAE3103"/>
    <s v="13FW_URBAN SWAGGER_27_FLAT_BK"/>
    <s v="BK"/>
    <m/>
    <n v="3680"/>
    <n v="55000"/>
    <n v="55000"/>
    <n v="3500"/>
    <s v="2013-12-03"/>
    <n v="3000"/>
    <n v="165000000"/>
    <s v="2013-12-04"/>
    <n v="808"/>
    <m/>
    <n v="44440000"/>
    <s v="2013-12-05"/>
    <n v="425"/>
    <n v="23287500"/>
    <n v="14.2"/>
    <n v="14.1"/>
    <n v="52.6"/>
    <n v="52.4"/>
    <n v="2192"/>
    <n v="383"/>
    <n v="67"/>
    <n v="67"/>
    <n v="3685000"/>
    <n v="2.2000000000000002"/>
  </r>
  <r>
    <x v="31"/>
    <s v="VBLBAE0103GR"/>
    <s v="VBLBA103GR"/>
    <x v="1"/>
    <s v="VBLBAE0103"/>
    <s v="TR1609GRASS"/>
    <s v="GR"/>
    <m/>
    <n v="3707"/>
    <n v="55000"/>
    <n v="55000"/>
    <n v="2200"/>
    <s v="2013-02-27"/>
    <n v="2198"/>
    <n v="120890000"/>
    <s v="2013-02-27"/>
    <n v="2199"/>
    <n v="-2"/>
    <n v="120945000"/>
    <s v="2013-02-28"/>
    <n v="2190"/>
    <n v="115215500"/>
    <n v="99.6"/>
    <n v="95.3"/>
    <n v="99.6"/>
    <n v="95.3"/>
    <n v="1"/>
    <n v="9"/>
    <n v="-2"/>
    <n v="-2"/>
    <n v="-110000"/>
    <n v="-0.1"/>
  </r>
  <r>
    <x v="31"/>
    <s v="VBLBAE3103GR"/>
    <s v="VBLBA103GR"/>
    <x v="2"/>
    <s v="VBLBAE3103"/>
    <s v="13FW_URBAN SWAGGER_27_FLAT_YE"/>
    <s v="GR"/>
    <m/>
    <n v="3680"/>
    <n v="55000"/>
    <n v="55000"/>
    <n v="6975"/>
    <s v="2013-07-09"/>
    <n v="4974"/>
    <n v="273570000"/>
    <s v="2013-07-09"/>
    <n v="2804"/>
    <n v="1"/>
    <n v="154220000"/>
    <s v="2013-07-10"/>
    <n v="2225"/>
    <n v="122020360"/>
    <n v="44.7"/>
    <n v="44.6"/>
    <n v="79.400000000000006"/>
    <n v="79.099999999999994"/>
    <n v="2169"/>
    <n v="579"/>
    <n v="17"/>
    <n v="17"/>
    <n v="929720"/>
    <n v="0.3"/>
  </r>
  <r>
    <x v="31"/>
    <s v="VBLBAD3103RE"/>
    <s v="VBLBA103RE"/>
    <x v="0"/>
    <s v="VBLBAD3103"/>
    <s v="TR 1584-GREEN"/>
    <s v="RE"/>
    <m/>
    <n v="11000"/>
    <n v="55000"/>
    <n v="55000"/>
    <n v="500"/>
    <s v="2012-11-16"/>
    <n v="495"/>
    <n v="27225000"/>
    <s v="2012-11-16"/>
    <n v="492"/>
    <n v="2"/>
    <n v="27060000"/>
    <s v="2012-11-17"/>
    <n v="490"/>
    <n v="26620000"/>
    <n v="99"/>
    <n v="97.8"/>
    <n v="99.6"/>
    <n v="98.4"/>
    <n v="1"/>
    <n v="2"/>
    <m/>
    <m/>
    <m/>
    <m/>
  </r>
  <r>
    <x v="31"/>
    <s v="VBLBAE0103RE"/>
    <s v="VBLBA103RE"/>
    <x v="1"/>
    <s v="VBLBAE0103"/>
    <s v="TR1609GRASS"/>
    <s v="RE"/>
    <m/>
    <n v="3707"/>
    <n v="55000"/>
    <n v="55000"/>
    <n v="4500"/>
    <s v="2013-02-21"/>
    <n v="4471"/>
    <n v="245905000"/>
    <s v="2013-02-21"/>
    <n v="4466"/>
    <m/>
    <n v="245630000"/>
    <s v="2013-02-20"/>
    <n v="4451"/>
    <n v="243549300"/>
    <n v="99.6"/>
    <n v="99"/>
    <n v="99.7"/>
    <n v="99.2"/>
    <n v="5"/>
    <n v="15"/>
    <m/>
    <m/>
    <m/>
    <m/>
  </r>
  <r>
    <x v="31"/>
    <s v="VBLBAE3103RE"/>
    <s v="VBLBA103RE"/>
    <x v="2"/>
    <s v="VBLBAE3103"/>
    <s v="13FW_URBAN SWAGGER_26_FLAT_YL"/>
    <s v="RE"/>
    <m/>
    <n v="3680"/>
    <n v="55000"/>
    <n v="55000"/>
    <n v="20000"/>
    <s v="2013-07-09"/>
    <n v="9997"/>
    <n v="549835000"/>
    <s v="2013-07-09"/>
    <n v="6275"/>
    <n v="2"/>
    <n v="345125000"/>
    <s v="2013-07-09"/>
    <n v="5603"/>
    <n v="307255080"/>
    <n v="56"/>
    <n v="55.9"/>
    <n v="89.3"/>
    <n v="89"/>
    <n v="3720"/>
    <n v="672"/>
    <n v="53"/>
    <n v="53"/>
    <n v="2895640"/>
    <n v="0.5"/>
  </r>
  <r>
    <x v="31"/>
    <s v="VBLBAD3106BK"/>
    <s v="VBLBA106BK"/>
    <x v="0"/>
    <s v="VBLBAD3106"/>
    <s v="TR1609GRASS"/>
    <s v="BK"/>
    <m/>
    <n v="11000"/>
    <n v="55000"/>
    <n v="55000"/>
    <n v="500"/>
    <s v="2012-11-22"/>
    <n v="506"/>
    <n v="27830000"/>
    <s v="2012-11-23"/>
    <n v="504"/>
    <m/>
    <n v="27720000"/>
    <s v="2012-11-24"/>
    <n v="501"/>
    <n v="27467000"/>
    <n v="99"/>
    <n v="98.7"/>
    <n v="99.4"/>
    <n v="99.1"/>
    <n v="2"/>
    <n v="3"/>
    <m/>
    <m/>
    <m/>
    <m/>
  </r>
  <r>
    <x v="31"/>
    <s v="VBLBAE5106BK"/>
    <s v="VBLBA106BK"/>
    <x v="3"/>
    <s v="VBLBAE5106"/>
    <s v="12FW VB 03_CAMP_NV"/>
    <s v="BK"/>
    <m/>
    <n v="3805"/>
    <n v="55000"/>
    <n v="55000"/>
    <n v="911"/>
    <s v="2013-10-10"/>
    <n v="909"/>
    <n v="49995000"/>
    <s v="2013-10-11"/>
    <n v="607"/>
    <m/>
    <n v="33385000"/>
    <s v="2013-10-12"/>
    <n v="150"/>
    <n v="8250000"/>
    <n v="16.5"/>
    <n v="16.5"/>
    <n v="24.7"/>
    <n v="24.7"/>
    <n v="302"/>
    <n v="457"/>
    <n v="2"/>
    <n v="2"/>
    <n v="110000"/>
    <n v="0.2"/>
  </r>
  <r>
    <x v="31"/>
    <s v="VBLBAD3107NY"/>
    <s v="VBLBA107NY"/>
    <x v="0"/>
    <s v="VBLBAD3107"/>
    <s v="TR1609GRASS"/>
    <s v="NY"/>
    <m/>
    <n v="11000"/>
    <n v="55000"/>
    <n v="55000"/>
    <n v="400"/>
    <s v="2012-12-13"/>
    <n v="400"/>
    <n v="22000000"/>
    <s v="2012-12-14"/>
    <n v="395"/>
    <m/>
    <n v="21725000"/>
    <s v="2012-12-15"/>
    <n v="370"/>
    <n v="20284000"/>
    <n v="92.5"/>
    <n v="92.2"/>
    <n v="93.7"/>
    <n v="93.4"/>
    <n v="5"/>
    <n v="25"/>
    <m/>
    <m/>
    <m/>
    <m/>
  </r>
  <r>
    <x v="31"/>
    <s v="VBLBAE3107NY"/>
    <s v="VBLBA107NY"/>
    <x v="2"/>
    <s v="VBLBAE3107"/>
    <s v="13FW_URBAN SWAGGER_24_FLAT_BK"/>
    <s v="NY"/>
    <m/>
    <n v="11000"/>
    <n v="55000"/>
    <n v="55000"/>
    <n v="950"/>
    <s v="2013-09-05"/>
    <n v="949"/>
    <n v="52195000"/>
    <s v="2013-09-07"/>
    <n v="908"/>
    <m/>
    <n v="49940000"/>
    <s v="2013-09-08"/>
    <n v="385"/>
    <n v="21092500"/>
    <n v="40.6"/>
    <n v="40.4"/>
    <n v="42.4"/>
    <n v="42.2"/>
    <n v="41"/>
    <n v="523"/>
    <n v="6"/>
    <n v="6"/>
    <n v="330000"/>
    <n v="0.6"/>
  </r>
  <r>
    <x v="31"/>
    <s v="VBLBAD3108BK"/>
    <s v="VBLBA108BK"/>
    <x v="0"/>
    <s v="VBLBAD3108"/>
    <s v="TR1609GRASS"/>
    <s v="BK"/>
    <m/>
    <n v="13000"/>
    <n v="59000"/>
    <n v="41300"/>
    <n v="500"/>
    <s v="2012-11-22"/>
    <n v="503"/>
    <n v="29677000"/>
    <s v="2012-11-23"/>
    <n v="329"/>
    <n v="-2"/>
    <n v="19411000"/>
    <s v="2012-11-24"/>
    <n v="319"/>
    <n v="18661700"/>
    <n v="63.4"/>
    <n v="62.9"/>
    <n v="97"/>
    <n v="96.1"/>
    <n v="176"/>
    <n v="10"/>
    <n v="2"/>
    <n v="2"/>
    <n v="82600"/>
    <n v="0.4"/>
  </r>
  <r>
    <x v="31"/>
    <s v="VBLBAE5113RE"/>
    <s v="VBLBA113RE"/>
    <x v="3"/>
    <s v="VBLBAE5113"/>
    <s v="12FW VB 02_CAMP_BK"/>
    <s v="RE"/>
    <m/>
    <n v="3680"/>
    <n v="55000"/>
    <n v="55000"/>
    <n v="1500"/>
    <s v="2013-10-10"/>
    <n v="1497"/>
    <n v="82335000"/>
    <s v="2013-10-11"/>
    <n v="1496"/>
    <n v="-1"/>
    <n v="82280000"/>
    <s v="2013-10-12"/>
    <n v="1296"/>
    <n v="71132400"/>
    <n v="86.6"/>
    <n v="86.4"/>
    <n v="86.6"/>
    <n v="86.5"/>
    <n v="2"/>
    <n v="200"/>
    <n v="42"/>
    <n v="42"/>
    <n v="2310000"/>
    <n v="2.8"/>
  </r>
  <r>
    <x v="31"/>
    <s v="VBLBAE0201GY"/>
    <s v="VBLBA201GY"/>
    <x v="1"/>
    <s v="VBLBAE0201"/>
    <s v="TR1531-RED"/>
    <s v="GY"/>
    <m/>
    <n v="10200"/>
    <n v="45000"/>
    <n v="45000"/>
    <n v="1400"/>
    <s v="2013-02-14"/>
    <n v="1405"/>
    <n v="63225000"/>
    <s v="2013-02-15"/>
    <n v="1402"/>
    <m/>
    <n v="63090000"/>
    <s v="2013-02-16"/>
    <n v="1396"/>
    <n v="62604000"/>
    <n v="99.4"/>
    <n v="99"/>
    <n v="99.6"/>
    <n v="99.2"/>
    <n v="3"/>
    <n v="6"/>
    <m/>
    <m/>
    <m/>
    <m/>
  </r>
  <r>
    <x v="31"/>
    <s v="VBLBAE3201GY"/>
    <s v="VBLBA201GY"/>
    <x v="2"/>
    <s v="VBLBAE3201"/>
    <s v="13FW_URBAN SWAGGER_07_FLAT_NY"/>
    <s v="GY"/>
    <m/>
    <n v="10200"/>
    <n v="45000"/>
    <n v="45000"/>
    <n v="10783"/>
    <s v="2013-05-24"/>
    <n v="8130"/>
    <n v="365850000"/>
    <s v="2013-05-24"/>
    <n v="3833"/>
    <n v="5"/>
    <n v="172485000"/>
    <s v="2013-05-25"/>
    <n v="3059"/>
    <n v="137124540"/>
    <n v="37.6"/>
    <n v="37.5"/>
    <n v="79.8"/>
    <n v="79.5"/>
    <n v="4292"/>
    <n v="774"/>
    <n v="12"/>
    <n v="12"/>
    <n v="511740"/>
    <n v="0.1"/>
  </r>
  <r>
    <x v="31"/>
    <s v="VBLBAE0202BL"/>
    <s v="VBLBA202BL"/>
    <x v="1"/>
    <s v="VBLBAE0202"/>
    <s v="TR1440-ARMY"/>
    <s v="BL"/>
    <m/>
    <n v="9900"/>
    <n v="45000"/>
    <n v="45000"/>
    <n v="2300"/>
    <s v="2013-02-05"/>
    <n v="2288"/>
    <n v="102960000"/>
    <s v="2013-02-05"/>
    <n v="2265"/>
    <n v="8"/>
    <n v="101925000"/>
    <s v="2013-02-06"/>
    <n v="2122"/>
    <n v="95161500"/>
    <n v="92.7"/>
    <n v="92.4"/>
    <n v="93.7"/>
    <n v="93.4"/>
    <n v="15"/>
    <n v="143"/>
    <m/>
    <m/>
    <m/>
    <m/>
  </r>
  <r>
    <x v="31"/>
    <s v="VBLBAF0202BL"/>
    <s v="VBLBA202BL"/>
    <x v="5"/>
    <s v="VBLBAF0202"/>
    <s v="13SS VB 09_CURVED_MT"/>
    <s v="BL"/>
    <m/>
    <n v="9200"/>
    <n v="45000"/>
    <n v="45000"/>
    <n v="1950"/>
    <s v="2013-12-20"/>
    <n v="2030"/>
    <n v="91350000"/>
    <s v="2013-12-21"/>
    <n v="305"/>
    <m/>
    <n v="13725000"/>
    <s v="2013-12-23"/>
    <n v="7"/>
    <n v="315000"/>
    <n v="0.3"/>
    <n v="0.3"/>
    <n v="2.2999999999999998"/>
    <n v="2.2999999999999998"/>
    <n v="1725"/>
    <n v="298"/>
    <n v="1"/>
    <n v="1"/>
    <n v="45000"/>
    <m/>
  </r>
  <r>
    <x v="31"/>
    <s v="VBLBAE0203MT"/>
    <s v="VBLBA203MT"/>
    <x v="1"/>
    <s v="VBLBAE0203"/>
    <s v="TR1440-ARMY"/>
    <s v="MT"/>
    <m/>
    <n v="10700"/>
    <n v="45000"/>
    <n v="45000"/>
    <n v="2000"/>
    <s v="2013-02-14"/>
    <n v="1999"/>
    <n v="89955000"/>
    <s v="2013-02-15"/>
    <n v="1997"/>
    <m/>
    <n v="89865000"/>
    <s v="2013-02-16"/>
    <n v="1965"/>
    <n v="88263000"/>
    <n v="98.3"/>
    <n v="98.1"/>
    <n v="98.4"/>
    <n v="98.2"/>
    <n v="2"/>
    <n v="32"/>
    <m/>
    <m/>
    <m/>
    <m/>
  </r>
  <r>
    <x v="31"/>
    <s v="VBLBAE2204KH"/>
    <s v="VBLBA204KH"/>
    <x v="4"/>
    <s v="VBLBAE2204"/>
    <s v="13FW_URBAN SWAGGER_03_FLAT_LEO"/>
    <s v="KH"/>
    <m/>
    <n v="9900"/>
    <n v="45000"/>
    <n v="31500"/>
    <n v="2688"/>
    <s v="2013-02-14"/>
    <n v="2059"/>
    <n v="92655000"/>
    <s v="2013-02-15"/>
    <n v="1556"/>
    <n v="3"/>
    <n v="70020000"/>
    <s v="2013-02-16"/>
    <n v="1553"/>
    <n v="69435000"/>
    <n v="75.400000000000006"/>
    <n v="74.900000000000006"/>
    <n v="99.8"/>
    <n v="99.2"/>
    <n v="500"/>
    <n v="3"/>
    <m/>
    <m/>
    <m/>
    <m/>
  </r>
  <r>
    <x v="31"/>
    <s v="VBLBAE2205NY"/>
    <s v="VBLBA205NY"/>
    <x v="4"/>
    <s v="VBLBAE2205"/>
    <s v="13FW_URBAN SWAGGER_18_FLAT_BK"/>
    <s v="NY"/>
    <m/>
    <n v="10100"/>
    <n v="45000"/>
    <n v="31500"/>
    <n v="400"/>
    <s v="2013-03-14"/>
    <n v="384"/>
    <n v="17280000"/>
    <s v="2013-03-15"/>
    <n v="384"/>
    <n v="-6"/>
    <n v="17280000"/>
    <s v="2013-03-16"/>
    <n v="383"/>
    <n v="17167500"/>
    <n v="99.7"/>
    <n v="99.3"/>
    <n v="99.7"/>
    <n v="99.3"/>
    <n v="6"/>
    <n v="1"/>
    <m/>
    <m/>
    <m/>
    <m/>
  </r>
  <r>
    <x v="31"/>
    <s v="VBLBAE0206BK"/>
    <s v="VBLBA206BK"/>
    <x v="1"/>
    <s v="VBLBAE0206"/>
    <s v="TR1440-ARMY"/>
    <s v="BK"/>
    <m/>
    <n v="4601"/>
    <n v="43000"/>
    <n v="43000"/>
    <n v="1200"/>
    <s v="2013-03-27"/>
    <n v="1194"/>
    <n v="51342000"/>
    <s v="2013-03-28"/>
    <n v="1191"/>
    <n v="-1"/>
    <n v="51213000"/>
    <s v="2013-03-29"/>
    <n v="1184"/>
    <n v="50826000"/>
    <n v="99.2"/>
    <n v="99"/>
    <n v="99.4"/>
    <n v="99.2"/>
    <n v="4"/>
    <n v="7"/>
    <m/>
    <m/>
    <m/>
    <m/>
  </r>
  <r>
    <x v="31"/>
    <s v="VBLBAE0206BL"/>
    <s v="VBLBA206BL"/>
    <x v="1"/>
    <s v="VBLBAE0206"/>
    <s v="ITR1168-BLACK"/>
    <s v="BL"/>
    <m/>
    <n v="4601"/>
    <n v="43000"/>
    <n v="43000"/>
    <n v="300"/>
    <s v="2013-03-27"/>
    <n v="283"/>
    <n v="12169000"/>
    <s v="2013-03-28"/>
    <n v="277"/>
    <m/>
    <n v="11911000"/>
    <s v="2013-03-31"/>
    <n v="234"/>
    <n v="10040500"/>
    <n v="82.7"/>
    <n v="82.5"/>
    <n v="84.5"/>
    <n v="84.3"/>
    <n v="6"/>
    <n v="43"/>
    <m/>
    <m/>
    <m/>
    <m/>
  </r>
  <r>
    <x v="31"/>
    <s v="VBLBAE0206NY"/>
    <s v="VBLBA206NY"/>
    <x v="1"/>
    <s v="VBLBAE0206"/>
    <s v="ITR1168-BLACK"/>
    <s v="NY"/>
    <m/>
    <n v="4601"/>
    <n v="43000"/>
    <n v="43000"/>
    <n v="1500"/>
    <s v="2013-03-27"/>
    <n v="994"/>
    <n v="42742000"/>
    <s v="2013-03-28"/>
    <n v="987"/>
    <n v="1"/>
    <n v="42441000"/>
    <s v="2013-03-29"/>
    <n v="982"/>
    <n v="42075500"/>
    <n v="98.8"/>
    <n v="98.4"/>
    <n v="99.5"/>
    <n v="99.1"/>
    <n v="6"/>
    <n v="5"/>
    <m/>
    <m/>
    <m/>
    <m/>
  </r>
  <r>
    <x v="31"/>
    <s v="VBLBAE0206RE"/>
    <s v="VBLBA206RE"/>
    <x v="1"/>
    <s v="VBLBAE0206"/>
    <s v="ITR1168-BLACK"/>
    <s v="RE"/>
    <m/>
    <n v="4601"/>
    <n v="43000"/>
    <n v="43000"/>
    <n v="1400"/>
    <s v="2013-03-27"/>
    <n v="899"/>
    <n v="38657000"/>
    <s v="2013-03-28"/>
    <n v="892"/>
    <n v="-1"/>
    <n v="38356000"/>
    <s v="2013-03-29"/>
    <n v="837"/>
    <n v="35905000"/>
    <n v="93.1"/>
    <n v="92.9"/>
    <n v="93.8"/>
    <n v="93.6"/>
    <n v="8"/>
    <n v="55"/>
    <n v="1"/>
    <n v="1"/>
    <n v="43000"/>
    <n v="0.1"/>
  </r>
  <r>
    <x v="31"/>
    <s v="VBLBAE0207NY"/>
    <s v="VBLBA207NY"/>
    <x v="1"/>
    <s v="VBLBAE0207"/>
    <s v="ITR1180-MULTI"/>
    <s v="NY"/>
    <m/>
    <n v="4848"/>
    <n v="43000"/>
    <n v="43000"/>
    <n v="1400"/>
    <s v="2013-03-27"/>
    <n v="1392"/>
    <n v="59856000"/>
    <s v="2013-03-28"/>
    <n v="1390"/>
    <n v="-3"/>
    <n v="59770000"/>
    <s v="2013-03-29"/>
    <n v="1380"/>
    <n v="59168000"/>
    <n v="99.1"/>
    <n v="98.9"/>
    <n v="99.3"/>
    <n v="99"/>
    <n v="5"/>
    <n v="10"/>
    <m/>
    <m/>
    <m/>
    <m/>
  </r>
  <r>
    <x v="31"/>
    <s v="VBLBAE0208GR"/>
    <s v="VBLBA208GR"/>
    <x v="1"/>
    <s v="VBLBAE0208"/>
    <s v="ITR1196-BLACK"/>
    <s v="GR"/>
    <m/>
    <n v="4627"/>
    <n v="43000"/>
    <n v="43000"/>
    <n v="1000"/>
    <s v="2013-03-27"/>
    <n v="995"/>
    <n v="42785000"/>
    <s v="2013-03-28"/>
    <n v="959"/>
    <m/>
    <n v="41237000"/>
    <s v="2013-03-30"/>
    <n v="628"/>
    <n v="26939500"/>
    <n v="63.1"/>
    <n v="63"/>
    <n v="65.5"/>
    <n v="65.3"/>
    <n v="36"/>
    <n v="331"/>
    <m/>
    <m/>
    <m/>
    <m/>
  </r>
  <r>
    <x v="31"/>
    <s v="VBLBAE0208PK"/>
    <s v="VBLBA208PK"/>
    <x v="1"/>
    <s v="VBLBAE0208"/>
    <s v="NCAA 3930_01_BR"/>
    <s v="PK"/>
    <m/>
    <n v="4627"/>
    <n v="43000"/>
    <n v="43000"/>
    <n v="1200"/>
    <s v="2013-03-27"/>
    <n v="799"/>
    <n v="34357000"/>
    <s v="2013-03-28"/>
    <n v="784"/>
    <m/>
    <n v="33712000"/>
    <s v="2013-03-29"/>
    <n v="731"/>
    <n v="31261000"/>
    <n v="91.5"/>
    <n v="91"/>
    <n v="93.2"/>
    <n v="92.7"/>
    <n v="15"/>
    <n v="53"/>
    <m/>
    <m/>
    <m/>
    <m/>
  </r>
  <r>
    <x v="31"/>
    <s v="VBLBAE0209BG"/>
    <s v="VBLBA209BG"/>
    <x v="1"/>
    <s v="VBLBAE0209"/>
    <s v="NCAA 3930_02_BL"/>
    <s v="BG"/>
    <m/>
    <n v="4917"/>
    <n v="43000"/>
    <n v="43000"/>
    <n v="1100"/>
    <s v="2013-03-27"/>
    <n v="1097"/>
    <n v="47171000"/>
    <s v="2013-03-28"/>
    <n v="1094"/>
    <m/>
    <n v="47042000"/>
    <s v="2013-03-29"/>
    <n v="1074"/>
    <n v="45979900"/>
    <n v="97.9"/>
    <n v="97.5"/>
    <n v="98.2"/>
    <n v="97.7"/>
    <n v="3"/>
    <n v="20"/>
    <m/>
    <m/>
    <m/>
    <m/>
  </r>
  <r>
    <x v="31"/>
    <s v="VBLBAE0210BK"/>
    <s v="VBLBA210BK"/>
    <x v="1"/>
    <s v="VBLBAE0210"/>
    <s v="NCAA 3930_14_BR"/>
    <s v="BK"/>
    <m/>
    <n v="4758"/>
    <n v="43000"/>
    <n v="43000"/>
    <n v="1200"/>
    <s v="2013-03-27"/>
    <n v="1199"/>
    <n v="51557000"/>
    <s v="2013-03-28"/>
    <n v="1165"/>
    <n v="-1"/>
    <n v="50095000"/>
    <s v="2013-03-29"/>
    <n v="749"/>
    <n v="31983400"/>
    <n v="62.5"/>
    <n v="62"/>
    <n v="64.3"/>
    <n v="63.8"/>
    <n v="35"/>
    <n v="416"/>
    <m/>
    <m/>
    <m/>
    <m/>
  </r>
  <r>
    <x v="31"/>
    <s v="VBLBAE0211BK"/>
    <s v="VBLBA211BK"/>
    <x v="1"/>
    <s v="VBLBAE0211"/>
    <s v="NCAA 3930_15_NV"/>
    <s v="BK"/>
    <m/>
    <n v="4702"/>
    <n v="43000"/>
    <n v="43000"/>
    <n v="400"/>
    <s v="2013-03-27"/>
    <n v="317"/>
    <n v="13631000"/>
    <s v="2013-03-28"/>
    <n v="311"/>
    <n v="-1"/>
    <n v="13373000"/>
    <s v="2013-03-29"/>
    <n v="307"/>
    <n v="13158000"/>
    <n v="96.8"/>
    <n v="96.5"/>
    <n v="98.7"/>
    <n v="98.4"/>
    <n v="7"/>
    <n v="4"/>
    <m/>
    <m/>
    <m/>
    <m/>
  </r>
  <r>
    <x v="31"/>
    <s v="VBLBAE0212BK"/>
    <s v="VBLBA212BK"/>
    <x v="1"/>
    <s v="VBLBAE0212"/>
    <s v="13FW_URBAN SWAGGER_03_FLAT_NV"/>
    <s v="BK"/>
    <m/>
    <n v="4798"/>
    <n v="43000"/>
    <n v="43000"/>
    <n v="500"/>
    <s v="2013-03-27"/>
    <n v="494"/>
    <n v="21242000"/>
    <s v="2013-03-28"/>
    <n v="484"/>
    <n v="1"/>
    <n v="20812000"/>
    <s v="2013-03-29"/>
    <n v="483"/>
    <n v="20618500"/>
    <n v="97.8"/>
    <n v="97.1"/>
    <n v="99.8"/>
    <n v="99.1"/>
    <n v="9"/>
    <n v="1"/>
    <m/>
    <m/>
    <m/>
    <m/>
  </r>
  <r>
    <x v="31"/>
    <s v="VBLBAE0212KH"/>
    <s v="VBLBA212KH"/>
    <x v="1"/>
    <s v="VBLBAE0212"/>
    <s v="13FW_URBAN SWAGGER_12_FLAT_NY"/>
    <s v="KH"/>
    <m/>
    <n v="4798"/>
    <n v="43000"/>
    <n v="43000"/>
    <n v="500"/>
    <s v="2013-03-27"/>
    <n v="491"/>
    <n v="21113000"/>
    <s v="2013-03-28"/>
    <n v="487"/>
    <n v="-3"/>
    <n v="20941000"/>
    <s v="2013-03-29"/>
    <n v="473"/>
    <n v="20274500"/>
    <n v="96.3"/>
    <n v="96"/>
    <n v="97.1"/>
    <n v="96.8"/>
    <n v="7"/>
    <n v="14"/>
    <m/>
    <m/>
    <m/>
    <m/>
  </r>
  <r>
    <x v="31"/>
    <s v="VBLBAE0215MT"/>
    <s v="VBLBA215MT"/>
    <x v="1"/>
    <s v="VBLBAE0215"/>
    <s v="13FW_URBAN SWAGGER_04_FLAT_RD"/>
    <s v="MT"/>
    <m/>
    <n v="11000"/>
    <n v="49000"/>
    <n v="49000"/>
    <n v="1000"/>
    <s v="2013-03-08"/>
    <n v="999"/>
    <n v="48951000"/>
    <s v="2013-03-08"/>
    <n v="995"/>
    <m/>
    <n v="48755000"/>
    <s v="2013-03-09"/>
    <n v="987"/>
    <n v="48191500"/>
    <n v="98.8"/>
    <n v="98.4"/>
    <n v="99.2"/>
    <n v="98.8"/>
    <n v="4"/>
    <n v="8"/>
    <m/>
    <m/>
    <m/>
    <m/>
  </r>
  <r>
    <x v="31"/>
    <s v="VBLBAF0215MT"/>
    <s v="VBLBA215MT"/>
    <x v="5"/>
    <s v="VBLBAF0215"/>
    <s v="13SS VB 10_CAMP_DOT_BK"/>
    <s v="MT"/>
    <m/>
    <n v="10500"/>
    <n v="49000"/>
    <n v="49000"/>
    <n v="1200"/>
    <s v="2013-12-27"/>
    <n v="1200"/>
    <n v="58800000"/>
    <s v="2013-12-31"/>
    <n v="322"/>
    <m/>
    <n v="15778000"/>
    <s v="2014-01-03"/>
    <n v="24"/>
    <n v="1176000"/>
    <n v="2"/>
    <n v="2"/>
    <n v="7.5"/>
    <n v="7.5"/>
    <n v="878"/>
    <n v="298"/>
    <n v="11"/>
    <n v="11"/>
    <n v="539000"/>
    <n v="0.9"/>
  </r>
  <r>
    <x v="31"/>
    <s v="VBLBAE0215RE"/>
    <s v="VBLBA215RE"/>
    <x v="1"/>
    <s v="VBLBAE0215"/>
    <s v="13FW_URBAN SWAGGER_04_FLAT_RD"/>
    <s v="RE"/>
    <m/>
    <n v="11000"/>
    <n v="49000"/>
    <n v="49000"/>
    <n v="9911"/>
    <s v="2013-03-08"/>
    <n v="2214"/>
    <n v="108486000"/>
    <s v="2013-03-08"/>
    <n v="2212"/>
    <m/>
    <n v="108388000"/>
    <s v="2013-03-09"/>
    <n v="2200"/>
    <n v="107574600"/>
    <n v="99.4"/>
    <n v="99.2"/>
    <n v="99.5"/>
    <n v="99.2"/>
    <n v="2"/>
    <n v="12"/>
    <m/>
    <m/>
    <m/>
    <m/>
  </r>
  <r>
    <x v="31"/>
    <s v="VBLBAF0215RE"/>
    <s v="VBLBA215RE"/>
    <x v="5"/>
    <s v="VBLBAF0215"/>
    <s v="13SS VB 10_CAMP_DOT_BK"/>
    <s v="RE"/>
    <m/>
    <n v="10500"/>
    <n v="49000"/>
    <n v="49000"/>
    <n v="2000"/>
    <s v="2014-01-03"/>
    <n v="2030"/>
    <n v="99470000"/>
    <s v="2014-01-06"/>
    <n v="415"/>
    <m/>
    <n v="20335000"/>
    <s v="2014-01-07"/>
    <n v="33"/>
    <n v="1617000"/>
    <n v="1.6"/>
    <n v="1.6"/>
    <n v="8"/>
    <n v="8"/>
    <n v="1615"/>
    <n v="382"/>
    <n v="13"/>
    <n v="13"/>
    <n v="637000"/>
    <n v="0.6"/>
  </r>
  <r>
    <x v="31"/>
    <s v="VBLBAE0216BK"/>
    <s v="VBLBA216BK"/>
    <x v="1"/>
    <s v="VBLBAE0216"/>
    <s v="13FW_URBAN SWAGGER_01_FLAT_RD"/>
    <s v="BK"/>
    <m/>
    <n v="10000"/>
    <n v="49000"/>
    <n v="49000"/>
    <n v="1500"/>
    <s v="2013-03-08"/>
    <n v="1493"/>
    <n v="73157000"/>
    <s v="2013-03-08"/>
    <n v="1492"/>
    <n v="1"/>
    <n v="73108000"/>
    <s v="2013-03-09"/>
    <n v="1491"/>
    <n v="72882600"/>
    <n v="99.9"/>
    <n v="99.6"/>
    <n v="99.9"/>
    <n v="99.7"/>
    <m/>
    <n v="1"/>
    <m/>
    <m/>
    <m/>
    <m/>
  </r>
  <r>
    <x v="31"/>
    <s v="VBLBAE3216BK"/>
    <s v="VBLBA216BK"/>
    <x v="2"/>
    <s v="VBLBAE3216"/>
    <s v="13FW_URBAN SWAGGER_03_FLAT_BK"/>
    <s v="BK"/>
    <m/>
    <n v="9607"/>
    <n v="49000"/>
    <n v="49000"/>
    <n v="17466"/>
    <s v="2013-04-26"/>
    <n v="11998"/>
    <n v="587902000"/>
    <s v="2013-04-26"/>
    <n v="7525"/>
    <n v="-9"/>
    <n v="368725000"/>
    <s v="2013-04-26"/>
    <n v="6700"/>
    <n v="326918648"/>
    <n v="55.8"/>
    <n v="55.6"/>
    <n v="89"/>
    <n v="88.7"/>
    <n v="4482"/>
    <n v="825"/>
    <n v="31"/>
    <n v="31"/>
    <n v="1509592"/>
    <n v="0.3"/>
  </r>
  <r>
    <x v="31"/>
    <s v="VBLBAE3216BL"/>
    <s v="VBLBA216BL"/>
    <x v="2"/>
    <s v="VBLBAE3216"/>
    <s v="13FW_URBAN SWAGGER_05_FLAT_GY"/>
    <s v="BL"/>
    <m/>
    <n v="9607"/>
    <n v="49000"/>
    <n v="49000"/>
    <n v="3500"/>
    <s v="2013-06-14"/>
    <n v="2000"/>
    <n v="98000000"/>
    <s v="2013-06-14"/>
    <n v="1349"/>
    <n v="1"/>
    <n v="66101000"/>
    <s v="2013-06-15"/>
    <n v="787"/>
    <n v="38238228"/>
    <n v="39.4"/>
    <n v="39"/>
    <n v="58.3"/>
    <n v="57.8"/>
    <n v="650"/>
    <n v="562"/>
    <n v="2"/>
    <n v="2"/>
    <n v="96432"/>
    <n v="0.1"/>
  </r>
  <r>
    <x v="31"/>
    <s v="VBLBAE3216GR"/>
    <s v="VBLBA216GR"/>
    <x v="2"/>
    <s v="VBLBAE3216"/>
    <s v="13FW_URBAN SWAGGER_04_FLAT_BK"/>
    <s v="GR"/>
    <m/>
    <n v="9607"/>
    <n v="49000"/>
    <n v="49000"/>
    <n v="2997"/>
    <s v="2013-06-07"/>
    <n v="1970"/>
    <n v="96530000"/>
    <s v="2013-06-07"/>
    <n v="1441"/>
    <n v="2"/>
    <n v="70609000"/>
    <s v="2013-06-08"/>
    <n v="831"/>
    <n v="40570432"/>
    <n v="42.2"/>
    <n v="42"/>
    <n v="57.7"/>
    <n v="57.5"/>
    <n v="527"/>
    <n v="610"/>
    <n v="-1"/>
    <n v="-1"/>
    <n v="-49000"/>
    <n v="-0.1"/>
  </r>
  <r>
    <x v="31"/>
    <s v="VBLBAE3216LI"/>
    <s v="VBLBA216LI"/>
    <x v="2"/>
    <s v="VBLBAE3216"/>
    <s v="13FW_URBAN SWAGGER_02_FLAT_BK"/>
    <s v="LI"/>
    <m/>
    <n v="9607"/>
    <n v="49000"/>
    <n v="49000"/>
    <n v="2202"/>
    <s v="2013-06-21"/>
    <n v="764"/>
    <n v="37436000"/>
    <s v="2013-06-21"/>
    <n v="753"/>
    <n v="4"/>
    <n v="36897000"/>
    <s v="2013-06-22"/>
    <n v="282"/>
    <n v="13793500"/>
    <n v="36.9"/>
    <n v="36.799999999999997"/>
    <n v="37.5"/>
    <n v="37.4"/>
    <n v="7"/>
    <n v="471"/>
    <n v="1"/>
    <n v="1"/>
    <n v="49000"/>
    <n v="0.1"/>
  </r>
  <r>
    <x v="31"/>
    <s v="VBLBAE3216RE"/>
    <s v="VBLBA216RE"/>
    <x v="2"/>
    <s v="VBLBAE3216"/>
    <s v="13FW_URBAN SWAGGER_10_FLAT_PP"/>
    <s v="RE"/>
    <m/>
    <n v="9607"/>
    <n v="49000"/>
    <n v="49000"/>
    <n v="1000"/>
    <s v="2013-06-07"/>
    <n v="999"/>
    <n v="48951000"/>
    <s v="2013-06-07"/>
    <n v="990"/>
    <n v="6"/>
    <n v="48510000"/>
    <s v="2013-06-08"/>
    <n v="639"/>
    <n v="31213000"/>
    <n v="64"/>
    <n v="63.8"/>
    <n v="64.5"/>
    <n v="64.3"/>
    <n v="3"/>
    <n v="351"/>
    <n v="3"/>
    <n v="3"/>
    <n v="147000"/>
    <n v="0.3"/>
  </r>
  <r>
    <x v="31"/>
    <s v="VBLBAE0217OR"/>
    <s v="VBLBA217OR"/>
    <x v="1"/>
    <s v="VBLBAE0217"/>
    <s v="13FW_URBAN SWAGGER_06_FLAT_LEO"/>
    <s v="OR"/>
    <m/>
    <n v="10000"/>
    <n v="49000"/>
    <n v="49000"/>
    <n v="500"/>
    <s v="2013-03-08"/>
    <n v="500"/>
    <n v="24500000"/>
    <s v="2013-03-08"/>
    <n v="496"/>
    <n v="2"/>
    <n v="24304000"/>
    <s v="2013-03-09"/>
    <n v="494"/>
    <n v="24108000"/>
    <n v="98.8"/>
    <n v="98.4"/>
    <n v="99.6"/>
    <n v="99.2"/>
    <n v="2"/>
    <n v="2"/>
    <m/>
    <m/>
    <m/>
    <m/>
  </r>
  <r>
    <x v="31"/>
    <s v="VBLBAE0218PK"/>
    <s v="VBLBA218PK"/>
    <x v="1"/>
    <s v="VBLBAE0218"/>
    <s v="13FW_URBAN SWAGGER_02_FLAT_RD"/>
    <s v="PK"/>
    <m/>
    <n v="11000"/>
    <n v="49000"/>
    <n v="49000"/>
    <n v="3941"/>
    <s v="2013-02-27"/>
    <n v="2762"/>
    <n v="135338000"/>
    <s v="2013-02-27"/>
    <n v="2762"/>
    <m/>
    <n v="135338000"/>
    <s v="2013-02-28"/>
    <n v="2750"/>
    <n v="134201200"/>
    <n v="99.6"/>
    <n v="99.2"/>
    <n v="99.6"/>
    <n v="99.2"/>
    <m/>
    <n v="12"/>
    <m/>
    <m/>
    <m/>
    <m/>
  </r>
  <r>
    <x v="31"/>
    <s v="VBLBAE0219BL"/>
    <s v="VBLBA219BL"/>
    <x v="1"/>
    <s v="VBLBAE0219"/>
    <s v="13FW_URBAN SWAGGER_02_FLAT_RD"/>
    <s v="BL"/>
    <m/>
    <n v="10000"/>
    <n v="49000"/>
    <n v="49000"/>
    <n v="1000"/>
    <s v="2013-03-08"/>
    <n v="999"/>
    <n v="48951000"/>
    <s v="2013-03-08"/>
    <n v="969"/>
    <m/>
    <n v="47481000"/>
    <s v="2013-03-09"/>
    <n v="715"/>
    <n v="34853700"/>
    <n v="71.599999999999994"/>
    <n v="71.2"/>
    <n v="73.8"/>
    <n v="73.400000000000006"/>
    <n v="30"/>
    <n v="254"/>
    <m/>
    <m/>
    <m/>
    <m/>
  </r>
  <r>
    <x v="31"/>
    <s v="VBLBAE5302BK"/>
    <s v="VBLBA302BK"/>
    <x v="3"/>
    <s v="VBLBAE5302"/>
    <s v="12SS VB 05_CAMP_BK"/>
    <s v="BK"/>
    <m/>
    <n v="3617"/>
    <n v="49000"/>
    <n v="49000"/>
    <n v="700"/>
    <s v="2013-08-01"/>
    <n v="700"/>
    <n v="34300000"/>
    <s v="2013-09-06"/>
    <n v="699"/>
    <m/>
    <n v="34251000"/>
    <s v="2013-09-07"/>
    <n v="257"/>
    <n v="12605000"/>
    <n v="36.700000000000003"/>
    <n v="36.700000000000003"/>
    <n v="36.799999999999997"/>
    <n v="36.799999999999997"/>
    <n v="1"/>
    <n v="442"/>
    <n v="4"/>
    <n v="4"/>
    <n v="196000"/>
    <n v="0.6"/>
  </r>
  <r>
    <x v="31"/>
    <s v="VBLBAE5303RE"/>
    <s v="VBLBA303RE"/>
    <x v="3"/>
    <s v="VBLBAE5303"/>
    <s v="13SS VB 16_CURVED_RD"/>
    <s v="RE"/>
    <m/>
    <n v="3617"/>
    <n v="49000"/>
    <n v="49000"/>
    <n v="700"/>
    <s v="2013-08-01"/>
    <n v="700"/>
    <n v="34300000"/>
    <s v="2013-09-06"/>
    <n v="579"/>
    <n v="2"/>
    <n v="28371000"/>
    <s v="2013-09-07"/>
    <n v="116"/>
    <n v="5702000"/>
    <n v="16.600000000000001"/>
    <n v="16.600000000000001"/>
    <n v="20"/>
    <n v="20.100000000000001"/>
    <n v="119"/>
    <n v="463"/>
    <n v="1"/>
    <n v="1"/>
    <n v="49000"/>
    <n v="0.1"/>
  </r>
  <r>
    <x v="31"/>
    <s v="VBLBAE5304BL"/>
    <s v="VBLBA304BL"/>
    <x v="3"/>
    <s v="VBLBAE5304"/>
    <s v="13SS VB 16_CURVED_RD"/>
    <s v="BL"/>
    <m/>
    <n v="3617"/>
    <n v="49000"/>
    <n v="49000"/>
    <n v="400"/>
    <s v="2013-08-01"/>
    <n v="400"/>
    <n v="19600000"/>
    <s v="2013-09-06"/>
    <n v="398"/>
    <m/>
    <n v="19502000"/>
    <s v="2013-09-08"/>
    <n v="68"/>
    <n v="3213930"/>
    <n v="17"/>
    <n v="16.399999999999999"/>
    <n v="17.100000000000001"/>
    <n v="16.5"/>
    <n v="2"/>
    <n v="330"/>
    <n v="1"/>
    <n v="1"/>
    <n v="49000"/>
    <n v="0.3"/>
  </r>
  <r>
    <x v="31"/>
    <s v="VBLBAE3305GY"/>
    <s v="VBLBA305GY"/>
    <x v="2"/>
    <s v="VBLBAE3305"/>
    <s v="13FW_URBAN SWAGGER_18_FLAT_BK"/>
    <s v="GY"/>
    <m/>
    <n v="5985"/>
    <n v="55000"/>
    <n v="55000"/>
    <n v="2303"/>
    <s v="2013-09-14"/>
    <n v="1097"/>
    <n v="60335000"/>
    <s v="2013-09-14"/>
    <n v="943"/>
    <n v="1"/>
    <n v="51865000"/>
    <s v="2013-09-15"/>
    <n v="546"/>
    <n v="29882500"/>
    <n v="49.8"/>
    <n v="49.5"/>
    <n v="57.9"/>
    <n v="57.6"/>
    <n v="153"/>
    <n v="397"/>
    <n v="14"/>
    <n v="14"/>
    <n v="770000"/>
    <n v="1.3"/>
  </r>
  <r>
    <x v="31"/>
    <s v="VBLBAE3306NY"/>
    <s v="VBLBA306NY"/>
    <x v="2"/>
    <s v="VBLBAE3306"/>
    <s v="14SS URBAN SWAGGER_02_FLAP_BK"/>
    <s v="NY"/>
    <m/>
    <n v="4182"/>
    <n v="49000"/>
    <n v="49000"/>
    <n v="700"/>
    <s v="2013-09-07"/>
    <n v="700"/>
    <n v="34300000"/>
    <s v="2013-09-07"/>
    <n v="554"/>
    <m/>
    <n v="27146000"/>
    <s v="2013-09-08"/>
    <n v="78"/>
    <n v="3822000"/>
    <n v="11.1"/>
    <n v="11.1"/>
    <n v="14.1"/>
    <n v="14.1"/>
    <n v="146"/>
    <n v="476"/>
    <m/>
    <m/>
    <m/>
    <m/>
  </r>
  <r>
    <x v="31"/>
    <s v="VBLBAE3307OR"/>
    <s v="VBLBA307OR"/>
    <x v="2"/>
    <s v="VBLBAE3307"/>
    <s v="14SS URBAN SWAGGER_03_FLAP_BK"/>
    <s v="OR"/>
    <m/>
    <n v="4657"/>
    <n v="49000"/>
    <n v="49000"/>
    <n v="500"/>
    <s v="2013-09-14"/>
    <n v="500"/>
    <n v="24500000"/>
    <s v="2013-09-14"/>
    <n v="357"/>
    <n v="1"/>
    <n v="17493000"/>
    <s v="2013-09-22"/>
    <n v="20"/>
    <n v="980000"/>
    <n v="4"/>
    <n v="4"/>
    <n v="5.6"/>
    <n v="5.6"/>
    <n v="142"/>
    <n v="337"/>
    <m/>
    <m/>
    <m/>
    <m/>
  </r>
  <r>
    <x v="31"/>
    <s v="VBLBAE3308OR"/>
    <s v="VBLBA308OR"/>
    <x v="2"/>
    <s v="VBLBAE3308"/>
    <s v="14SS URBAN SWAGGER_04_FLAP_RD"/>
    <s v="OR"/>
    <m/>
    <n v="4269"/>
    <n v="49000"/>
    <n v="49000"/>
    <n v="700"/>
    <s v="2013-09-07"/>
    <n v="700"/>
    <n v="34300000"/>
    <s v="2013-09-07"/>
    <n v="688"/>
    <n v="-3"/>
    <n v="33712000"/>
    <s v="2013-09-08"/>
    <n v="203"/>
    <n v="9922500"/>
    <n v="29"/>
    <n v="28.9"/>
    <n v="29.5"/>
    <n v="29.4"/>
    <n v="15"/>
    <n v="485"/>
    <n v="2"/>
    <n v="2"/>
    <n v="98000"/>
    <n v="0.3"/>
  </r>
  <r>
    <x v="31"/>
    <s v="VBLBAE3309GR"/>
    <s v="VBLBA309GR"/>
    <x v="2"/>
    <s v="VBLBAE3309"/>
    <s v="14SS_URBAN SWAGGER_14_FLAT_BL"/>
    <s v="GR"/>
    <m/>
    <n v="4439"/>
    <n v="49000"/>
    <n v="49000"/>
    <n v="500"/>
    <s v="2013-09-14"/>
    <n v="500"/>
    <n v="24500000"/>
    <s v="2013-09-14"/>
    <n v="499"/>
    <m/>
    <n v="24451000"/>
    <s v="2013-09-15"/>
    <n v="152"/>
    <n v="7448000"/>
    <n v="30.4"/>
    <n v="30.4"/>
    <n v="30.5"/>
    <n v="30.5"/>
    <n v="1"/>
    <n v="347"/>
    <n v="5"/>
    <n v="5"/>
    <n v="245000"/>
    <n v="1"/>
  </r>
  <r>
    <x v="31"/>
    <s v="VBLBAE3310RE"/>
    <s v="VBLBA310RE"/>
    <x v="2"/>
    <s v="VBLBAE3310"/>
    <s v="14SS_URBAN SWAGGER_15_FLAT_GY"/>
    <s v="RE"/>
    <m/>
    <n v="4440"/>
    <n v="49000"/>
    <n v="49000"/>
    <n v="437"/>
    <s v="2013-09-14"/>
    <n v="437"/>
    <n v="21413000"/>
    <s v="2013-09-14"/>
    <n v="436"/>
    <m/>
    <n v="21364000"/>
    <s v="2013-09-15"/>
    <n v="233"/>
    <n v="11417000"/>
    <n v="53.3"/>
    <n v="53.3"/>
    <n v="53.4"/>
    <n v="53.4"/>
    <n v="1"/>
    <n v="203"/>
    <n v="2"/>
    <n v="2"/>
    <n v="98000"/>
    <n v="0.5"/>
  </r>
  <r>
    <x v="31"/>
    <s v="VBLBAE3311NY"/>
    <s v="VBLBA311NY"/>
    <x v="2"/>
    <s v="VBLBAE3311"/>
    <s v="14SS_URBAN SWAGGER_18_FLAT_BL"/>
    <s v="NY"/>
    <m/>
    <n v="4509"/>
    <n v="49000"/>
    <n v="49000"/>
    <n v="572"/>
    <s v="2013-09-07"/>
    <n v="572"/>
    <n v="28028000"/>
    <s v="2013-09-07"/>
    <n v="565"/>
    <n v="-1"/>
    <n v="27685000"/>
    <s v="2013-09-08"/>
    <n v="327"/>
    <n v="15954000"/>
    <n v="57.2"/>
    <n v="56.9"/>
    <n v="57.9"/>
    <n v="57.6"/>
    <n v="8"/>
    <n v="238"/>
    <n v="4"/>
    <n v="4"/>
    <n v="196000"/>
    <n v="0.7"/>
  </r>
  <r>
    <x v="31"/>
    <s v="VBLBAE3312BK"/>
    <s v="VBLBA312BK"/>
    <x v="2"/>
    <s v="VBLBAE3312"/>
    <s v="14SS URBAN SWAGGER_06_FLAP_BK"/>
    <s v="BK"/>
    <m/>
    <n v="4925"/>
    <n v="55000"/>
    <n v="55000"/>
    <n v="700"/>
    <s v="2013-10-22"/>
    <n v="700"/>
    <n v="38500000"/>
    <s v="2013-10-22"/>
    <n v="700"/>
    <m/>
    <n v="38500000"/>
    <s v="2013-10-23"/>
    <n v="437"/>
    <n v="23947500"/>
    <n v="62.4"/>
    <n v="62.2"/>
    <n v="62.4"/>
    <n v="62.2"/>
    <m/>
    <n v="263"/>
    <n v="28"/>
    <n v="28"/>
    <n v="1485000"/>
    <n v="4"/>
  </r>
  <r>
    <x v="31"/>
    <s v="VBLBAE3313BL"/>
    <s v="VBLBA313BL"/>
    <x v="2"/>
    <s v="VBLBAE3313"/>
    <s v="12SS 05_CAMP"/>
    <s v="BL"/>
    <m/>
    <n v="4304"/>
    <n v="55000"/>
    <n v="55000"/>
    <n v="700"/>
    <s v="2013-10-10"/>
    <n v="699"/>
    <n v="38445000"/>
    <s v="2013-10-11"/>
    <n v="558"/>
    <m/>
    <n v="30690000"/>
    <s v="2013-10-12"/>
    <n v="101"/>
    <n v="5555000"/>
    <n v="14.4"/>
    <n v="14.4"/>
    <n v="18.100000000000001"/>
    <n v="18.100000000000001"/>
    <n v="141"/>
    <n v="457"/>
    <n v="1"/>
    <n v="1"/>
    <n v="55000"/>
    <n v="0.1"/>
  </r>
  <r>
    <x v="31"/>
    <s v="VBLBAE5316GY"/>
    <s v="VBLBA316GY"/>
    <x v="3"/>
    <s v="VBLBAE5316"/>
    <s v="13SS VB 01_CAMP_D.GY"/>
    <s v="GY"/>
    <m/>
    <n v="13500"/>
    <n v="59000"/>
    <n v="59000"/>
    <n v="1000"/>
    <s v="2013-10-30"/>
    <n v="1025"/>
    <n v="60475000"/>
    <s v="2013-10-31"/>
    <n v="465"/>
    <m/>
    <n v="27435000"/>
    <s v="2013-11-01"/>
    <n v="148"/>
    <n v="8727000"/>
    <n v="14.4"/>
    <n v="14.4"/>
    <n v="31.8"/>
    <n v="31.8"/>
    <n v="560"/>
    <n v="317"/>
    <n v="9"/>
    <n v="9"/>
    <n v="531000"/>
    <n v="0.9"/>
  </r>
  <r>
    <x v="31"/>
    <s v="VBLBAF0401KH"/>
    <s v="VBLBA401KH"/>
    <x v="5"/>
    <s v="VBLBAF0401"/>
    <s v="13SS VB 10_CAMP_DOT_BK"/>
    <s v="KH"/>
    <m/>
    <n v="4927"/>
    <n v="49000"/>
    <n v="49000"/>
    <n v="1920"/>
    <s v="2013-12-24"/>
    <n v="1920"/>
    <n v="94080000"/>
    <s v="2013-12-31"/>
    <n v="335"/>
    <m/>
    <n v="16415000"/>
    <s v="2014-01-03"/>
    <n v="37"/>
    <n v="1813000"/>
    <n v="1.9"/>
    <n v="1.9"/>
    <n v="11"/>
    <n v="11"/>
    <n v="1585"/>
    <n v="298"/>
    <n v="15"/>
    <n v="15"/>
    <n v="735000"/>
    <n v="0.8"/>
  </r>
  <r>
    <x v="31"/>
    <s v="VBLBAF0402BL"/>
    <s v="VBLBA402BL"/>
    <x v="5"/>
    <s v="VBLBAF0402"/>
    <s v="13SS VB 10_CAMP_DOT_BK"/>
    <s v="BL"/>
    <m/>
    <n v="5114"/>
    <n v="49000"/>
    <n v="49000"/>
    <n v="1920"/>
    <s v="2013-12-24"/>
    <n v="1920"/>
    <n v="94080000"/>
    <s v="2013-12-31"/>
    <n v="338"/>
    <m/>
    <n v="16562000"/>
    <s v="2014-01-02"/>
    <n v="36"/>
    <n v="1764000"/>
    <n v="1.9"/>
    <n v="1.9"/>
    <n v="10.7"/>
    <n v="10.7"/>
    <n v="1582"/>
    <n v="302"/>
    <n v="8"/>
    <n v="8"/>
    <n v="392000"/>
    <n v="0.4"/>
  </r>
  <r>
    <x v="31"/>
    <s v="VBLBAF0403GY"/>
    <s v="VBLBA403GY"/>
    <x v="5"/>
    <s v="VBLBAF0403"/>
    <s v="13SS VB 15_CAMP_NV"/>
    <s v="GY"/>
    <m/>
    <n v="4615"/>
    <n v="49000"/>
    <n v="49000"/>
    <n v="1920"/>
    <s v="2013-12-24"/>
    <n v="1920"/>
    <n v="94080000"/>
    <s v="2013-12-31"/>
    <n v="378"/>
    <m/>
    <n v="18522000"/>
    <s v="2014-01-02"/>
    <n v="89"/>
    <n v="4361000"/>
    <n v="4.5999999999999996"/>
    <n v="4.5999999999999996"/>
    <n v="23.5"/>
    <n v="23.5"/>
    <n v="1542"/>
    <n v="289"/>
    <n v="35"/>
    <n v="35"/>
    <n v="1715000"/>
    <n v="1.8"/>
  </r>
  <r>
    <x v="31"/>
    <s v="VBLBAF0408BK"/>
    <s v="VBLBA408BK"/>
    <x v="5"/>
    <s v="VBLBAF0408"/>
    <s v="13SS VB 12_CAMP_PK"/>
    <s v="BK"/>
    <m/>
    <n v="3430"/>
    <n v="43000"/>
    <n v="43000"/>
    <n v="1200"/>
    <s v="2013-12-27"/>
    <n v="1200"/>
    <n v="51600000"/>
    <s v="2013-12-31"/>
    <n v="325"/>
    <m/>
    <n v="13975000"/>
    <s v="2014-01-01"/>
    <n v="21"/>
    <n v="903000"/>
    <n v="1.8"/>
    <n v="1.8"/>
    <n v="6.5"/>
    <n v="6.5"/>
    <n v="875"/>
    <n v="304"/>
    <n v="7"/>
    <n v="7"/>
    <n v="301000"/>
    <n v="0.6"/>
  </r>
  <r>
    <x v="31"/>
    <s v="VBLBAF0409BK"/>
    <s v="VBLBA409BK"/>
    <x v="5"/>
    <s v="VBLBAF0409"/>
    <s v="13SS VB 12_CAMP_PK"/>
    <s v="BK"/>
    <m/>
    <n v="10100"/>
    <n v="45000"/>
    <n v="45000"/>
    <n v="1500"/>
    <s v="2013-12-27"/>
    <n v="1484"/>
    <n v="66780000"/>
    <s v="2013-12-31"/>
    <n v="349"/>
    <m/>
    <n v="15705000"/>
    <s v="2014-01-02"/>
    <n v="52"/>
    <n v="2340000"/>
    <n v="3.5"/>
    <n v="3.5"/>
    <n v="14.9"/>
    <n v="14.9"/>
    <n v="1135"/>
    <n v="297"/>
    <n v="17"/>
    <n v="17"/>
    <n v="765000"/>
    <n v="1.1000000000000001"/>
  </r>
  <r>
    <x v="31"/>
    <s v="VBLBAF0409BL"/>
    <s v="VBLBA409BL"/>
    <x v="5"/>
    <s v="VBLBAF0409"/>
    <s v="13SS VB 14_CAMP_BG"/>
    <s v="BL"/>
    <m/>
    <n v="10100"/>
    <n v="45000"/>
    <n v="45000"/>
    <n v="1500"/>
    <s v="2013-12-27"/>
    <n v="1500"/>
    <n v="67500000"/>
    <s v="2013-12-31"/>
    <n v="326"/>
    <m/>
    <n v="14670000"/>
    <s v="2014-01-02"/>
    <n v="27"/>
    <n v="1215000"/>
    <n v="1.8"/>
    <n v="1.8"/>
    <n v="8.3000000000000007"/>
    <n v="8.3000000000000007"/>
    <n v="1174"/>
    <n v="299"/>
    <n v="10"/>
    <n v="10"/>
    <n v="450000"/>
    <n v="0.7"/>
  </r>
  <r>
    <x v="31"/>
    <s v="VBLBAF0410BK"/>
    <s v="VBLBA410BK"/>
    <x v="5"/>
    <s v="VBLBAF0410"/>
    <s v="13SS VB 03_CAMP_BK"/>
    <s v="BK"/>
    <m/>
    <n v="10100"/>
    <n v="45000"/>
    <n v="45000"/>
    <n v="500"/>
    <s v="2014-01-16"/>
    <n v="500"/>
    <n v="22500000"/>
    <m/>
    <m/>
    <m/>
    <m/>
    <m/>
    <m/>
    <m/>
    <m/>
    <m/>
    <m/>
    <m/>
    <n v="500"/>
    <m/>
    <m/>
    <m/>
    <m/>
    <m/>
  </r>
  <r>
    <x v="31"/>
    <s v="VBLBAF0410BL"/>
    <s v="VBLBA410BL"/>
    <x v="5"/>
    <s v="VBLBAF0410"/>
    <s v="13SS VB 02_CAMP_BK"/>
    <s v="BL"/>
    <m/>
    <n v="10100"/>
    <n v="45000"/>
    <n v="45000"/>
    <n v="1400"/>
    <s v="2014-01-16"/>
    <n v="1350"/>
    <n v="60750000"/>
    <m/>
    <m/>
    <m/>
    <m/>
    <m/>
    <m/>
    <m/>
    <m/>
    <m/>
    <m/>
    <m/>
    <n v="1350"/>
    <m/>
    <m/>
    <m/>
    <m/>
    <m/>
  </r>
  <r>
    <x v="31"/>
    <s v="VBLBAF0411MT"/>
    <s v="VBLBA411MT"/>
    <x v="5"/>
    <s v="VBLBAF0411"/>
    <s v="13SS VB 11_CAMP_KH"/>
    <s v="MT"/>
    <m/>
    <n v="10100"/>
    <n v="45000"/>
    <n v="45000"/>
    <n v="1500"/>
    <s v="2013-12-12"/>
    <n v="1489"/>
    <n v="67005000"/>
    <s v="2013-12-13"/>
    <n v="398"/>
    <m/>
    <n v="17910000"/>
    <s v="2013-12-15"/>
    <n v="31"/>
    <n v="1372500"/>
    <n v="2.1"/>
    <n v="2"/>
    <n v="7.8"/>
    <n v="7.7"/>
    <n v="1091"/>
    <n v="367"/>
    <n v="8"/>
    <n v="8"/>
    <n v="360000"/>
    <n v="0.5"/>
  </r>
  <r>
    <x v="31"/>
    <s v="VBLBAE0702BL"/>
    <s v="VBLBA702BL"/>
    <x v="1"/>
    <s v="VBLBAE0702"/>
    <s v="13FW_URBAN SWAGGER_02_FLAT_RD"/>
    <s v="BL"/>
    <m/>
    <n v="9400"/>
    <n v="43000"/>
    <n v="43000"/>
    <n v="2300"/>
    <s v="2013-02-15"/>
    <n v="2296"/>
    <n v="98728000"/>
    <s v="2013-02-15"/>
    <n v="2262"/>
    <n v="-1"/>
    <n v="97266000"/>
    <s v="2013-02-16"/>
    <n v="1950"/>
    <n v="83570500"/>
    <n v="84.9"/>
    <n v="84.6"/>
    <n v="86.2"/>
    <n v="85.9"/>
    <n v="35"/>
    <n v="312"/>
    <n v="1"/>
    <n v="1"/>
    <n v="43000"/>
    <m/>
  </r>
  <r>
    <x v="31"/>
    <s v="VBLBAF0702BL"/>
    <s v="VBLBA702BL"/>
    <x v="5"/>
    <s v="VBLBAF0702"/>
    <s v="13SS VB 11_CAMP_KH"/>
    <s v="BL"/>
    <m/>
    <n v="9200"/>
    <n v="43000"/>
    <n v="43000"/>
    <n v="2025"/>
    <s v="2013-12-12"/>
    <n v="2025"/>
    <n v="87075000"/>
    <s v="2013-12-13"/>
    <n v="681"/>
    <m/>
    <n v="29283000"/>
    <s v="2013-12-15"/>
    <n v="27"/>
    <n v="1118000"/>
    <n v="1.3"/>
    <n v="1.3"/>
    <n v="4"/>
    <n v="3.8"/>
    <n v="1344"/>
    <n v="654"/>
    <n v="5"/>
    <n v="5"/>
    <n v="215000"/>
    <n v="0.2"/>
  </r>
  <r>
    <x v="31"/>
    <s v="VBLBAE2704KH"/>
    <s v="VBLBA704KH"/>
    <x v="4"/>
    <s v="VBLBAE2704"/>
    <s v="13FW_URBAN SWAGGER_22_FLAT_BK"/>
    <s v="KH"/>
    <m/>
    <n v="9400"/>
    <n v="43000"/>
    <n v="30100"/>
    <n v="3650"/>
    <s v="2013-02-14"/>
    <n v="3145"/>
    <n v="135235000"/>
    <s v="2013-02-15"/>
    <n v="1974"/>
    <n v="2"/>
    <n v="84882000"/>
    <s v="2013-02-16"/>
    <n v="1969"/>
    <n v="83791100"/>
    <n v="62.6"/>
    <n v="62"/>
    <n v="99.7"/>
    <n v="98.7"/>
    <n v="1169"/>
    <n v="5"/>
    <m/>
    <m/>
    <m/>
    <m/>
  </r>
  <r>
    <x v="31"/>
    <s v="VBLBAE0707NY"/>
    <s v="VBLBA707NY"/>
    <x v="1"/>
    <s v="VBLBAE0707"/>
    <s v="13FW_URBAN SWAGGER_01_FLAT_GY"/>
    <s v="NY"/>
    <m/>
    <n v="4808"/>
    <n v="39000"/>
    <n v="39000"/>
    <n v="1200"/>
    <s v="2013-03-27"/>
    <n v="1199"/>
    <n v="46761000"/>
    <s v="2013-03-28"/>
    <n v="1199"/>
    <n v="-2"/>
    <n v="46761000"/>
    <s v="2013-03-29"/>
    <n v="1191"/>
    <n v="46176000"/>
    <n v="99.3"/>
    <n v="98.7"/>
    <n v="99.3"/>
    <n v="98.7"/>
    <n v="2"/>
    <n v="8"/>
    <m/>
    <m/>
    <m/>
    <m/>
  </r>
  <r>
    <x v="31"/>
    <s v="VBLBAE0708GR"/>
    <s v="VBLBA708GR"/>
    <x v="1"/>
    <s v="VBLBAE0708"/>
    <s v="13FW_URBAN SWAGGER_01_FLAT_BL"/>
    <s v="GR"/>
    <m/>
    <n v="4826"/>
    <n v="39000"/>
    <n v="39000"/>
    <n v="436"/>
    <s v="2013-03-27"/>
    <n v="436"/>
    <n v="17004000"/>
    <s v="2013-03-28"/>
    <n v="428"/>
    <m/>
    <n v="16692000"/>
    <s v="2013-03-29"/>
    <n v="308"/>
    <n v="11875500"/>
    <n v="70.599999999999994"/>
    <n v="69.8"/>
    <n v="72"/>
    <n v="71.099999999999994"/>
    <n v="8"/>
    <n v="120"/>
    <m/>
    <m/>
    <m/>
    <m/>
  </r>
  <r>
    <x v="31"/>
    <s v="VBLBAE0708PK"/>
    <s v="VBLBA708PK"/>
    <x v="1"/>
    <s v="VBLBAE0708"/>
    <s v="13FW_URBAN SWAGGER_14_FLAT_OR"/>
    <s v="PK"/>
    <m/>
    <n v="4826"/>
    <n v="39000"/>
    <n v="39000"/>
    <n v="200"/>
    <s v="2013-03-27"/>
    <n v="200"/>
    <n v="7800000"/>
    <s v="2013-03-28"/>
    <n v="197"/>
    <n v="1"/>
    <n v="7683000"/>
    <s v="2013-03-29"/>
    <n v="188"/>
    <n v="7312500"/>
    <n v="94"/>
    <n v="93.8"/>
    <n v="95.4"/>
    <n v="95.2"/>
    <n v="2"/>
    <n v="9"/>
    <m/>
    <m/>
    <m/>
    <m/>
  </r>
  <r>
    <x v="31"/>
    <s v="VBLBAE0709BG"/>
    <s v="VBLBA709BG"/>
    <x v="1"/>
    <s v="VBLBAE0709"/>
    <s v="13FW_URBAN SWAGGER_10_FLAT_PP"/>
    <s v="BG"/>
    <m/>
    <n v="4939"/>
    <n v="39000"/>
    <n v="39000"/>
    <n v="200"/>
    <s v="2013-03-27"/>
    <n v="200"/>
    <n v="7800000"/>
    <s v="2013-03-28"/>
    <n v="197"/>
    <m/>
    <n v="7683000"/>
    <s v="2013-03-29"/>
    <n v="196"/>
    <n v="7585500"/>
    <n v="98"/>
    <n v="97.3"/>
    <n v="99.5"/>
    <n v="98.7"/>
    <n v="3"/>
    <n v="1"/>
    <m/>
    <m/>
    <m/>
    <m/>
  </r>
  <r>
    <x v="31"/>
    <s v="VBLBAE5802BK"/>
    <s v="VBLBA802BK"/>
    <x v="3"/>
    <s v="VBLBAE5802"/>
    <s v="13SS VB 04_CURVED_DENIM"/>
    <s v="BK"/>
    <m/>
    <n v="3617"/>
    <n v="45000"/>
    <n v="45000"/>
    <n v="1700"/>
    <s v="2013-08-01"/>
    <n v="1096"/>
    <n v="49320000"/>
    <s v="2013-09-06"/>
    <n v="739"/>
    <n v="-2"/>
    <n v="33255000"/>
    <s v="2013-09-07"/>
    <n v="350"/>
    <n v="15662500"/>
    <n v="31.9"/>
    <n v="31.8"/>
    <n v="47.4"/>
    <n v="47.1"/>
    <n v="359"/>
    <n v="389"/>
    <n v="4"/>
    <n v="4"/>
    <n v="180000"/>
    <n v="0.4"/>
  </r>
  <r>
    <x v="31"/>
    <s v="VBLBAE3811NY"/>
    <s v="VBLBA811NY"/>
    <x v="2"/>
    <s v="VBLBAE3811"/>
    <s v="12FW VB 05_CAMP_GY"/>
    <s v="NY"/>
    <m/>
    <n v="4462"/>
    <n v="45000"/>
    <n v="45000"/>
    <n v="1346"/>
    <s v="2013-09-07"/>
    <n v="1346"/>
    <n v="60570000"/>
    <s v="2013-09-16"/>
    <n v="711"/>
    <n v="1"/>
    <n v="31995000"/>
    <s v="2013-09-17"/>
    <n v="377"/>
    <n v="16920000"/>
    <n v="28"/>
    <n v="27.9"/>
    <n v="53"/>
    <n v="52.9"/>
    <n v="634"/>
    <n v="334"/>
    <n v="16"/>
    <n v="16"/>
    <n v="720000"/>
    <n v="1.2"/>
  </r>
  <r>
    <x v="31"/>
    <s v="VBLBAE3812BK"/>
    <s v="VBLBA812BK"/>
    <x v="2"/>
    <s v="VBLBAE3812"/>
    <s v="12FW VB 01_CURVED_RD"/>
    <s v="BK"/>
    <m/>
    <n v="4900"/>
    <n v="53000"/>
    <n v="53000"/>
    <n v="500"/>
    <s v="2013-10-22"/>
    <n v="500"/>
    <n v="26500000"/>
    <s v="2013-10-22"/>
    <n v="391"/>
    <m/>
    <n v="20723000"/>
    <s v="2013-10-23"/>
    <n v="89"/>
    <n v="4664000"/>
    <n v="17.8"/>
    <n v="17.600000000000001"/>
    <n v="22.8"/>
    <n v="22.5"/>
    <n v="109"/>
    <n v="302"/>
    <n v="4"/>
    <n v="4"/>
    <n v="212000"/>
    <n v="0.8"/>
  </r>
  <r>
    <x v="31"/>
    <s v="VBLBAE3813BL"/>
    <s v="VBLBA813BL"/>
    <x v="2"/>
    <s v="VBLBAE3813"/>
    <s v="12FW VB 04_CAMP_BK"/>
    <s v="BL"/>
    <m/>
    <n v="4304"/>
    <n v="53000"/>
    <n v="53000"/>
    <n v="500"/>
    <s v="2013-10-10"/>
    <n v="499"/>
    <n v="26447000"/>
    <s v="2013-10-11"/>
    <n v="495"/>
    <m/>
    <n v="26235000"/>
    <s v="2013-10-12"/>
    <n v="90"/>
    <n v="4770000"/>
    <n v="18"/>
    <n v="18"/>
    <n v="18.2"/>
    <n v="18.2"/>
    <n v="4"/>
    <n v="405"/>
    <n v="5"/>
    <n v="5"/>
    <n v="265000"/>
    <n v="1"/>
  </r>
  <r>
    <x v="31"/>
    <s v="VBLBAF0909BL"/>
    <s v="VBLBA909BL"/>
    <x v="5"/>
    <s v="VBLBAF0909"/>
    <s v="13SS VB 18_8PANNEL_RD"/>
    <s v="BL"/>
    <m/>
    <n v="10000"/>
    <n v="43000"/>
    <n v="43000"/>
    <n v="2670"/>
    <s v="2014-01-09"/>
    <n v="890"/>
    <n v="38270000"/>
    <s v="2014-01-09"/>
    <n v="605"/>
    <m/>
    <n v="26015000"/>
    <s v="2014-01-11"/>
    <n v="20"/>
    <n v="860000"/>
    <n v="2.2000000000000002"/>
    <n v="2.2000000000000002"/>
    <n v="3.3"/>
    <n v="3.3"/>
    <n v="285"/>
    <n v="585"/>
    <n v="15"/>
    <n v="15"/>
    <n v="645000"/>
    <n v="1.7"/>
  </r>
  <r>
    <x v="31"/>
    <s v="VBLERE5301OR"/>
    <s v="VBLER301OR"/>
    <x v="3"/>
    <s v="VBLERE5301"/>
    <s v="13SS VB 18_8PANNEL_RD"/>
    <s v="OR"/>
    <m/>
    <n v="16000"/>
    <n v="65000"/>
    <n v="65000"/>
    <n v="1020"/>
    <s v="2013-11-26"/>
    <n v="1020"/>
    <n v="66300000"/>
    <s v="2013-11-27"/>
    <n v="483"/>
    <m/>
    <n v="31395000"/>
    <s v="2013-11-28"/>
    <n v="116"/>
    <n v="7507500"/>
    <n v="11.4"/>
    <n v="11.3"/>
    <n v="24"/>
    <n v="23.9"/>
    <n v="537"/>
    <n v="367"/>
    <n v="4"/>
    <n v="4"/>
    <n v="260000"/>
    <n v="0.4"/>
  </r>
  <r>
    <x v="31"/>
    <s v="VBLERE5314BK"/>
    <s v="VBLER314BK"/>
    <x v="3"/>
    <s v="VBLERE5314"/>
    <s v="13SS VB 21_8PANNEL_BK"/>
    <s v="BK"/>
    <m/>
    <n v="3992"/>
    <n v="55000"/>
    <n v="55000"/>
    <n v="490"/>
    <s v="2013-09-14"/>
    <n v="490"/>
    <n v="26950000"/>
    <s v="2013-09-14"/>
    <n v="489"/>
    <m/>
    <n v="26895000"/>
    <s v="2013-09-15"/>
    <n v="245"/>
    <n v="13437220"/>
    <n v="50"/>
    <n v="49.9"/>
    <n v="50.1"/>
    <n v="50"/>
    <n v="1"/>
    <n v="244"/>
    <n v="10"/>
    <n v="10"/>
    <n v="550000"/>
    <n v="2"/>
  </r>
  <r>
    <x v="31"/>
    <s v="VBLERE5315GY"/>
    <s v="VBLER315GY"/>
    <x v="3"/>
    <s v="VBLERE5315"/>
    <s v="13SS VB 22_CAMP_OR"/>
    <s v="GY"/>
    <m/>
    <n v="5755"/>
    <n v="59000"/>
    <n v="59000"/>
    <n v="700"/>
    <s v="2013-09-14"/>
    <n v="700"/>
    <n v="41300000"/>
    <s v="2013-09-14"/>
    <n v="697"/>
    <m/>
    <n v="41123000"/>
    <s v="2013-09-15"/>
    <n v="696"/>
    <n v="40585840"/>
    <n v="99.4"/>
    <n v="98.3"/>
    <n v="99.9"/>
    <n v="98.7"/>
    <n v="3"/>
    <n v="1"/>
    <n v="-1"/>
    <n v="-1"/>
    <n v="-59000"/>
    <n v="-0.1"/>
  </r>
  <r>
    <x v="31"/>
    <s v="VBLERE5801OR"/>
    <s v="VBLER801OR"/>
    <x v="3"/>
    <s v="VBLERE5801"/>
    <s v="13SS VB 24_CAMP_PK"/>
    <s v="OR"/>
    <m/>
    <n v="15500"/>
    <n v="63000"/>
    <n v="63000"/>
    <n v="1100"/>
    <s v="2013-12-04"/>
    <n v="700"/>
    <n v="44100000"/>
    <s v="2013-12-06"/>
    <n v="344"/>
    <m/>
    <n v="21672000"/>
    <s v="2013-12-07"/>
    <n v="40"/>
    <n v="2520000"/>
    <n v="5.7"/>
    <n v="5.7"/>
    <n v="11.6"/>
    <n v="11.6"/>
    <n v="356"/>
    <n v="304"/>
    <n v="2"/>
    <n v="2"/>
    <n v="126000"/>
    <n v="0.3"/>
  </r>
  <r>
    <x v="31"/>
    <s v="VBLERE5814BK"/>
    <s v="VBLER814BK"/>
    <x v="3"/>
    <s v="VBLERE5814"/>
    <s v="13SS VB 25_CAMP_BL"/>
    <s v="BK"/>
    <m/>
    <n v="3992"/>
    <n v="53000"/>
    <n v="53000"/>
    <n v="500"/>
    <s v="2013-09-14"/>
    <n v="500"/>
    <n v="26500000"/>
    <s v="2013-09-14"/>
    <n v="494"/>
    <n v="1"/>
    <n v="26182000"/>
    <s v="2013-09-15"/>
    <n v="319"/>
    <n v="16801000"/>
    <n v="63.8"/>
    <n v="63.4"/>
    <n v="64.599999999999994"/>
    <n v="64.2"/>
    <n v="5"/>
    <n v="175"/>
    <n v="1"/>
    <n v="1"/>
    <n v="53000"/>
    <n v="0.2"/>
  </r>
  <r>
    <x v="31"/>
    <s v="VBLFID3102NY"/>
    <s v="VBLFI102NY"/>
    <x v="0"/>
    <s v="VBLFID3102"/>
    <s v="13SS VB 04_CURVED_DENIM_KIDS"/>
    <s v="NY"/>
    <m/>
    <n v="15000"/>
    <n v="65000"/>
    <n v="45500"/>
    <n v="500"/>
    <s v="2012-11-29"/>
    <n v="506"/>
    <n v="32890000"/>
    <s v="2012-11-30"/>
    <n v="62"/>
    <n v="-11"/>
    <n v="4030000"/>
    <s v="2012-12-01"/>
    <n v="44"/>
    <n v="2775500"/>
    <n v="8.6999999999999993"/>
    <n v="8.4"/>
    <n v="71"/>
    <n v="68.900000000000006"/>
    <n v="455"/>
    <n v="18"/>
    <n v="1"/>
    <n v="1"/>
    <n v="45500"/>
    <n v="0.2"/>
  </r>
  <r>
    <x v="31"/>
    <s v="VBLFID3104YE"/>
    <s v="VBLFI104YE"/>
    <x v="0"/>
    <s v="VBLFID3104"/>
    <s v="13SS VB 15_CAMP_NV_KIDS"/>
    <s v="YE"/>
    <m/>
    <n v="15000"/>
    <n v="65000"/>
    <n v="45500"/>
    <n v="500"/>
    <s v="2012-11-29"/>
    <n v="519"/>
    <n v="33735000"/>
    <s v="2012-11-30"/>
    <n v="279"/>
    <m/>
    <n v="18135000"/>
    <s v="2012-12-01"/>
    <n v="261"/>
    <n v="16217500"/>
    <n v="50.3"/>
    <n v="48.1"/>
    <n v="93.5"/>
    <n v="89.4"/>
    <n v="240"/>
    <n v="18"/>
    <n v="3"/>
    <n v="3"/>
    <n v="136500"/>
    <n v="0.6"/>
  </r>
  <r>
    <x v="31"/>
    <s v="VBLFID3105GY"/>
    <s v="VBLFI105GY"/>
    <x v="0"/>
    <s v="VBLFID3105"/>
    <s v="13SS VB 12_CAMP_PK_KIDS"/>
    <s v="GY"/>
    <m/>
    <n v="17000"/>
    <n v="65000"/>
    <n v="45500"/>
    <n v="500"/>
    <s v="2012-12-28"/>
    <n v="504"/>
    <n v="32760000"/>
    <s v="2012-12-28"/>
    <n v="75"/>
    <n v="2"/>
    <n v="4875000"/>
    <s v="2012-12-29"/>
    <n v="57"/>
    <n v="1018191"/>
    <n v="11.3"/>
    <n v="3.1"/>
    <n v="76"/>
    <n v="20.9"/>
    <n v="427"/>
    <n v="18"/>
    <m/>
    <m/>
    <m/>
    <m/>
  </r>
  <r>
    <x v="31"/>
    <s v="VBLFIE2213BG"/>
    <s v="VBLFI213BG"/>
    <x v="4"/>
    <s v="VBLFIE2213"/>
    <s v="13SS VB 12_CAMP_PK_KIDS"/>
    <s v="BG"/>
    <m/>
    <n v="5270"/>
    <n v="43000"/>
    <n v="30100"/>
    <n v="400"/>
    <s v="2013-03-27"/>
    <n v="400"/>
    <n v="17200000"/>
    <s v="2013-03-28"/>
    <n v="397"/>
    <m/>
    <n v="17071000"/>
    <s v="2013-03-29"/>
    <n v="396"/>
    <n v="16942000"/>
    <n v="99"/>
    <n v="98.5"/>
    <n v="99.7"/>
    <n v="99.2"/>
    <n v="3"/>
    <n v="1"/>
    <m/>
    <m/>
    <m/>
    <m/>
  </r>
  <r>
    <x v="31"/>
    <s v="VBLFIE2214GR"/>
    <s v="VBLFI214GR"/>
    <x v="4"/>
    <s v="VBLFIE2214"/>
    <s v="13SS VB 14_CAMP_BG_KIDS"/>
    <s v="GR"/>
    <m/>
    <n v="6148"/>
    <n v="43000"/>
    <n v="30100"/>
    <n v="400"/>
    <s v="2013-03-27"/>
    <n v="398"/>
    <n v="17114000"/>
    <s v="2013-03-28"/>
    <n v="381"/>
    <m/>
    <n v="16383000"/>
    <s v="2013-03-29"/>
    <n v="381"/>
    <n v="16297000"/>
    <n v="95.7"/>
    <n v="95.2"/>
    <n v="100"/>
    <n v="99.5"/>
    <n v="17"/>
    <m/>
    <m/>
    <m/>
    <m/>
    <m/>
  </r>
  <r>
    <x v="32"/>
    <s v="WTRBAE0001BK"/>
    <s v="WTRBA001BK"/>
    <x v="1"/>
    <s v="WTRBAE0001"/>
    <s v="13SS VB 05_CURVED_CAMO_KIDS"/>
    <s v="BK"/>
    <m/>
    <n v="6590"/>
    <n v="55000"/>
    <n v="55000"/>
    <n v="1200"/>
    <s v="2013-01-23"/>
    <n v="1200"/>
    <n v="66000000"/>
    <s v="2013-01-24"/>
    <n v="1187"/>
    <n v="12"/>
    <n v="65285000"/>
    <s v="2013-01-25"/>
    <n v="861"/>
    <n v="47300000"/>
    <n v="71.8"/>
    <n v="71.7"/>
    <n v="72.5"/>
    <n v="72.5"/>
    <n v="1"/>
    <n v="326"/>
    <n v="3"/>
    <n v="3"/>
    <n v="165000"/>
    <n v="0.3"/>
  </r>
  <r>
    <x v="32"/>
    <s v="WTRBAD3002GR"/>
    <s v="WTRBA002GR"/>
    <x v="0"/>
    <s v="WTRBAD3002"/>
    <s v="13SS VB 05_CURVED_CAMO"/>
    <s v="GR"/>
    <m/>
    <n v="11000"/>
    <n v="55000"/>
    <n v="38500"/>
    <n v="495"/>
    <s v="2012-10-31"/>
    <n v="495"/>
    <n v="27225000"/>
    <s v="2012-11-02"/>
    <n v="493"/>
    <m/>
    <n v="27115000"/>
    <s v="2012-11-03"/>
    <n v="493"/>
    <n v="27054500"/>
    <n v="99.6"/>
    <n v="99.4"/>
    <n v="100"/>
    <n v="99.8"/>
    <n v="2"/>
    <m/>
    <m/>
    <m/>
    <m/>
    <m/>
  </r>
  <r>
    <x v="32"/>
    <s v="WTRBAD3003RE"/>
    <s v="WTRBA003RE"/>
    <x v="0"/>
    <s v="WTRBAD3003"/>
    <s v="13SS VB 08_CAMP_NV"/>
    <s v="RE"/>
    <m/>
    <n v="11000"/>
    <n v="55000"/>
    <n v="55000"/>
    <n v="530"/>
    <s v="2012-10-11"/>
    <n v="503"/>
    <n v="27665000"/>
    <s v="2012-10-12"/>
    <n v="497"/>
    <n v="3"/>
    <n v="27335000"/>
    <s v="2012-10-13"/>
    <n v="478"/>
    <n v="25594500"/>
    <n v="95"/>
    <n v="92.5"/>
    <n v="96.2"/>
    <n v="93.6"/>
    <n v="3"/>
    <n v="19"/>
    <m/>
    <m/>
    <m/>
    <m/>
  </r>
  <r>
    <x v="32"/>
    <s v="WTRBAE0003RE"/>
    <s v="WTRBA003RE"/>
    <x v="1"/>
    <s v="WTRBAE0003"/>
    <s v="12SS VB 05_CAMP_BK"/>
    <s v="RE"/>
    <m/>
    <n v="11000"/>
    <n v="55000"/>
    <n v="55000"/>
    <n v="600"/>
    <s v="2013-01-23"/>
    <n v="600"/>
    <n v="33000000"/>
    <s v="2013-01-24"/>
    <n v="599"/>
    <m/>
    <n v="32945000"/>
    <s v="2013-01-27"/>
    <n v="573"/>
    <n v="31432500"/>
    <n v="95.5"/>
    <n v="95.3"/>
    <n v="95.7"/>
    <n v="95.4"/>
    <n v="1"/>
    <n v="26"/>
    <m/>
    <m/>
    <m/>
    <m/>
  </r>
  <r>
    <x v="32"/>
    <s v="WTRBAE3003RE"/>
    <s v="WTRBA003RE"/>
    <x v="2"/>
    <s v="WTRBAE3003"/>
    <s v="13SS VB 21_8PANNEL_BK"/>
    <s v="RE"/>
    <m/>
    <n v="11000"/>
    <n v="55000"/>
    <n v="55000"/>
    <n v="636"/>
    <s v="2013-08-29"/>
    <n v="486"/>
    <n v="26730000"/>
    <s v="2013-08-30"/>
    <n v="484"/>
    <m/>
    <n v="26620000"/>
    <s v="2013-08-31"/>
    <n v="270"/>
    <n v="14822500"/>
    <n v="55.6"/>
    <n v="55.5"/>
    <n v="55.8"/>
    <n v="55.7"/>
    <n v="2"/>
    <n v="214"/>
    <n v="2"/>
    <n v="2"/>
    <n v="110000"/>
    <n v="0.4"/>
  </r>
  <r>
    <x v="32"/>
    <s v="WTRBAE0201GR"/>
    <s v="WTRBA201GR"/>
    <x v="1"/>
    <s v="WTRBAE0201"/>
    <s v="12FW VB 05_CAMP_GY"/>
    <s v="GR"/>
    <m/>
    <n v="12500"/>
    <n v="55000"/>
    <n v="55000"/>
    <n v="600"/>
    <s v="2013-02-14"/>
    <n v="595"/>
    <n v="32725000"/>
    <s v="2013-02-15"/>
    <n v="586"/>
    <n v="2"/>
    <n v="32230000"/>
    <s v="2013-02-16"/>
    <n v="554"/>
    <n v="30387500"/>
    <n v="93.1"/>
    <n v="92.9"/>
    <n v="94.5"/>
    <n v="94.3"/>
    <n v="7"/>
    <n v="32"/>
    <m/>
    <m/>
    <m/>
    <m/>
  </r>
  <r>
    <x v="32"/>
    <s v="WTRBAE3201GR"/>
    <s v="WTRBA201GR"/>
    <x v="2"/>
    <s v="WTRBAE3201"/>
    <s v="13SS VB 21_8PANNEL_BK"/>
    <s v="GR"/>
    <m/>
    <n v="12500"/>
    <n v="55000"/>
    <n v="55000"/>
    <n v="804"/>
    <s v="2013-10-04"/>
    <n v="404"/>
    <n v="22220000"/>
    <s v="2013-10-04"/>
    <n v="393"/>
    <m/>
    <n v="21615000"/>
    <s v="2013-10-06"/>
    <n v="46"/>
    <n v="2530000"/>
    <n v="11.4"/>
    <n v="11.4"/>
    <n v="11.7"/>
    <n v="11.7"/>
    <n v="11"/>
    <n v="347"/>
    <n v="3"/>
    <n v="3"/>
    <n v="165000"/>
    <n v="0.7"/>
  </r>
  <r>
    <x v="32"/>
    <s v="WTRBAE0201NY"/>
    <s v="WTRBA201NY"/>
    <x v="1"/>
    <s v="WTRBAE0201"/>
    <s v="13SS VB 16_CURVED_RD"/>
    <s v="NY"/>
    <m/>
    <n v="12500"/>
    <n v="55000"/>
    <n v="55000"/>
    <n v="1600"/>
    <s v="2013-02-21"/>
    <n v="1570"/>
    <n v="86350000"/>
    <s v="2013-02-21"/>
    <n v="1573"/>
    <n v="-6"/>
    <n v="86515000"/>
    <s v="2013-02-22"/>
    <n v="1277"/>
    <n v="70109900"/>
    <n v="81.3"/>
    <n v="81.2"/>
    <n v="81.2"/>
    <n v="81"/>
    <n v="3"/>
    <n v="296"/>
    <n v="1"/>
    <n v="1"/>
    <n v="55000"/>
    <n v="0.1"/>
  </r>
  <r>
    <x v="32"/>
    <s v="WTRBAE3201NY"/>
    <s v="WTRBA201NY"/>
    <x v="2"/>
    <s v="WTRBAE3201"/>
    <s v="13SS VB 21_8PANNEL_BK"/>
    <s v="NY"/>
    <m/>
    <n v="12500"/>
    <n v="55000"/>
    <n v="55000"/>
    <n v="700"/>
    <s v="2013-11-28"/>
    <n v="700"/>
    <n v="38500000"/>
    <s v="2013-11-29"/>
    <n v="566"/>
    <n v="2"/>
    <n v="31130000"/>
    <s v="2013-12-01"/>
    <n v="30"/>
    <n v="1650000"/>
    <n v="4.3"/>
    <n v="4.3"/>
    <n v="5.3"/>
    <n v="5.3"/>
    <n v="132"/>
    <n v="536"/>
    <n v="5"/>
    <n v="5"/>
    <n v="275000"/>
    <n v="0.7"/>
  </r>
  <r>
    <x v="32"/>
    <s v="WTRBAE0211BL"/>
    <s v="WTRBA211BL"/>
    <x v="1"/>
    <s v="WTRBAE0211"/>
    <s v="13SS VB 16_CURVED_RD"/>
    <s v="BL"/>
    <m/>
    <n v="12000"/>
    <n v="55000"/>
    <n v="55000"/>
    <n v="500"/>
    <s v="2013-01-23"/>
    <n v="504"/>
    <n v="27720000"/>
    <s v="2013-01-24"/>
    <n v="498"/>
    <n v="2"/>
    <n v="27390000"/>
    <s v="2013-01-26"/>
    <n v="490"/>
    <n v="26840000"/>
    <n v="97.2"/>
    <n v="96.8"/>
    <n v="98.4"/>
    <n v="98"/>
    <n v="4"/>
    <n v="8"/>
    <m/>
    <m/>
    <m/>
    <m/>
  </r>
  <r>
    <x v="32"/>
    <s v="WTRBAE0211BW"/>
    <s v="WTRBA211BW"/>
    <x v="1"/>
    <s v="WTRBAE0211"/>
    <s v="13SS VB 16_CURVED_RD"/>
    <s v="BW"/>
    <m/>
    <n v="12000"/>
    <n v="55000"/>
    <n v="55000"/>
    <n v="500"/>
    <s v="2013-01-23"/>
    <n v="510"/>
    <n v="28050000"/>
    <s v="2013-01-24"/>
    <n v="510"/>
    <n v="-2"/>
    <n v="28050000"/>
    <s v="2013-01-25"/>
    <n v="501"/>
    <n v="27467000"/>
    <n v="98.2"/>
    <n v="97.9"/>
    <n v="98.2"/>
    <n v="97.9"/>
    <n v="2"/>
    <n v="9"/>
    <m/>
    <m/>
    <m/>
    <m/>
  </r>
  <r>
    <x v="32"/>
    <s v="WTRBAE3307BL"/>
    <s v="WTRBA307BL"/>
    <x v="2"/>
    <s v="WTRBAE3307"/>
    <s v="13SS VB 21_8PANNEL_BK"/>
    <s v="BL"/>
    <m/>
    <n v="15700"/>
    <n v="65000"/>
    <n v="65000"/>
    <n v="610"/>
    <s v="2013-10-17"/>
    <n v="590"/>
    <n v="38350000"/>
    <s v="2013-10-18"/>
    <n v="350"/>
    <m/>
    <n v="22750000"/>
    <s v="2013-10-19"/>
    <n v="105"/>
    <n v="6792500"/>
    <n v="17.8"/>
    <n v="17.7"/>
    <n v="30"/>
    <n v="29.9"/>
    <n v="240"/>
    <n v="245"/>
    <n v="4"/>
    <n v="4"/>
    <n v="260000"/>
    <n v="0.7"/>
  </r>
  <r>
    <x v="32"/>
    <s v="WTRBAE0603RE"/>
    <s v="WTRBA603RE"/>
    <x v="1"/>
    <s v="WTRBAE0603"/>
    <s v="12FW VB 03_CAMP_NV"/>
    <s v="RE"/>
    <m/>
    <n v="10500"/>
    <n v="49000"/>
    <n v="49000"/>
    <n v="400"/>
    <s v="2013-05-03"/>
    <n v="368"/>
    <n v="18032000"/>
    <s v="2013-05-03"/>
    <n v="368"/>
    <m/>
    <n v="18032000"/>
    <s v="2013-05-04"/>
    <n v="368"/>
    <n v="17958500"/>
    <n v="100"/>
    <n v="99.6"/>
    <n v="100"/>
    <n v="99.6"/>
    <m/>
    <m/>
    <n v="1"/>
    <n v="1"/>
    <n v="49000"/>
    <n v="0.3"/>
  </r>
  <r>
    <x v="32"/>
    <s v="WTRBAE3603RE"/>
    <s v="WTRBA603RE"/>
    <x v="2"/>
    <s v="WTRBAE3603"/>
    <s v="13FW VB 01_CURVED_GY"/>
    <s v="RE"/>
    <m/>
    <n v="11000"/>
    <n v="49000"/>
    <n v="49000"/>
    <n v="700"/>
    <s v="2013-11-21"/>
    <n v="700"/>
    <n v="34300000"/>
    <s v="2013-11-22"/>
    <n v="392"/>
    <m/>
    <n v="19208000"/>
    <s v="2013-11-23"/>
    <n v="89"/>
    <n v="4331600"/>
    <n v="12.7"/>
    <n v="12.6"/>
    <n v="22.7"/>
    <n v="22.6"/>
    <n v="308"/>
    <n v="303"/>
    <n v="12"/>
    <n v="12"/>
    <n v="588000"/>
    <n v="1.7"/>
  </r>
  <r>
    <x v="32"/>
    <s v="WTRBAF0603RE"/>
    <s v="WTRBA603RE"/>
    <x v="5"/>
    <s v="WTRBAF0603"/>
    <s v="13FW VB 05_CAMP_OR"/>
    <s v="RE"/>
    <m/>
    <n v="11020"/>
    <n v="49000"/>
    <n v="49000"/>
    <n v="996"/>
    <s v="2013-11-28"/>
    <n v="799"/>
    <n v="39151000"/>
    <s v="2013-11-29"/>
    <n v="625"/>
    <m/>
    <n v="30625000"/>
    <s v="2013-11-30"/>
    <n v="43"/>
    <n v="2154500"/>
    <n v="5.4"/>
    <n v="5.5"/>
    <n v="6.9"/>
    <n v="7"/>
    <n v="174"/>
    <n v="582"/>
    <n v="8"/>
    <n v="8"/>
    <n v="367500"/>
    <n v="1"/>
  </r>
  <r>
    <x v="32"/>
    <s v="WTRBAE0701GR"/>
    <s v="WTRBA701GR"/>
    <x v="1"/>
    <s v="WTRBAE0701"/>
    <s v="13SS VB 01_CAMP_D.GY"/>
    <s v="GR"/>
    <m/>
    <n v="12000"/>
    <n v="49000"/>
    <n v="49000"/>
    <n v="400"/>
    <s v="2013-02-14"/>
    <n v="387"/>
    <n v="18963000"/>
    <s v="2013-02-15"/>
    <n v="388"/>
    <n v="-2"/>
    <n v="19012000"/>
    <s v="2013-02-16"/>
    <n v="371"/>
    <n v="18130000"/>
    <n v="95.9"/>
    <n v="95.6"/>
    <n v="95.6"/>
    <n v="95.4"/>
    <n v="1"/>
    <n v="17"/>
    <m/>
    <m/>
    <m/>
    <m/>
  </r>
  <r>
    <x v="32"/>
    <s v="WTRBAE3701GR"/>
    <s v="WTRBA701GR"/>
    <x v="2"/>
    <s v="WTRBAE3701"/>
    <s v="13FW VB 04_CAMP_NV"/>
    <s v="GR"/>
    <m/>
    <n v="12000"/>
    <n v="49000"/>
    <n v="49000"/>
    <n v="778"/>
    <s v="2013-10-04"/>
    <n v="378"/>
    <n v="18522000"/>
    <s v="2013-10-04"/>
    <n v="374"/>
    <m/>
    <n v="18326000"/>
    <s v="2013-10-05"/>
    <n v="65"/>
    <n v="3136000"/>
    <n v="17.2"/>
    <n v="16.899999999999999"/>
    <n v="17.399999999999999"/>
    <n v="17.100000000000001"/>
    <n v="4"/>
    <n v="309"/>
    <n v="1"/>
    <n v="1"/>
    <n v="24500"/>
    <n v="0.3"/>
  </r>
  <r>
    <x v="32"/>
    <s v="WTRBAE0701NY"/>
    <s v="WTRBA701NY"/>
    <x v="1"/>
    <s v="WTRBAE0701"/>
    <s v="13SS VB 21_8PANNEL_BK"/>
    <s v="NY"/>
    <m/>
    <n v="12000"/>
    <n v="49000"/>
    <n v="49000"/>
    <n v="2250"/>
    <s v="2013-02-27"/>
    <n v="818"/>
    <n v="40082000"/>
    <s v="2013-02-27"/>
    <n v="810"/>
    <n v="1"/>
    <n v="39690000"/>
    <s v="2013-02-28"/>
    <n v="740"/>
    <n v="36250200"/>
    <n v="90.5"/>
    <n v="90.4"/>
    <n v="91.4"/>
    <n v="91.3"/>
    <n v="7"/>
    <n v="70"/>
    <n v="2"/>
    <n v="2"/>
    <n v="98000"/>
    <n v="0.2"/>
  </r>
  <r>
    <x v="32"/>
    <s v="WTRERD3101BL"/>
    <s v="WTRER101BL"/>
    <x v="0"/>
    <s v="WTRERD3101"/>
    <s v="13FW VB 06_CAMP_D.G"/>
    <s v="BL"/>
    <m/>
    <n v="15500"/>
    <n v="69000"/>
    <n v="48300"/>
    <n v="200"/>
    <s v="2012-11-08"/>
    <n v="482"/>
    <n v="33258000"/>
    <s v="2012-11-09"/>
    <n v="393"/>
    <n v="-3"/>
    <n v="27117000"/>
    <s v="2012-11-10"/>
    <n v="335"/>
    <n v="22709600"/>
    <n v="69.5"/>
    <n v="68.3"/>
    <n v="85.2"/>
    <n v="83.7"/>
    <n v="92"/>
    <n v="58"/>
    <n v="1"/>
    <n v="1"/>
    <n v="48300"/>
    <n v="0.2"/>
  </r>
  <r>
    <x v="32"/>
    <s v="WTRERD3102KH"/>
    <s v="WTRER102KH"/>
    <x v="0"/>
    <s v="WTRERD3102"/>
    <s v="13FW VB 12_CAMP_GR"/>
    <s v="KH"/>
    <m/>
    <n v="16500"/>
    <n v="69000"/>
    <n v="48300"/>
    <n v="837"/>
    <s v="2012-10-24"/>
    <n v="500"/>
    <n v="34500000"/>
    <s v="2012-10-26"/>
    <n v="493"/>
    <n v="-1"/>
    <n v="34017000"/>
    <s v="2012-10-27"/>
    <n v="474"/>
    <n v="32227300"/>
    <n v="94.8"/>
    <n v="93.4"/>
    <n v="96.1"/>
    <n v="94.7"/>
    <n v="8"/>
    <n v="19"/>
    <m/>
    <m/>
    <m/>
    <m/>
  </r>
  <r>
    <x v="32"/>
    <s v="WTRERD3103RE"/>
    <s v="WTRER103RE"/>
    <x v="0"/>
    <s v="WTRERD3103"/>
    <s v="13FW VB 13_CAMP_RD"/>
    <s v="RE"/>
    <m/>
    <n v="15500"/>
    <n v="69000"/>
    <n v="48300"/>
    <n v="500"/>
    <s v="2012-10-11"/>
    <n v="500"/>
    <n v="34500000"/>
    <s v="2012-10-12"/>
    <n v="439"/>
    <n v="-1"/>
    <n v="30291000"/>
    <s v="2012-10-13"/>
    <n v="379"/>
    <n v="25063200"/>
    <n v="75.8"/>
    <n v="72.599999999999994"/>
    <n v="86.3"/>
    <n v="82.7"/>
    <n v="62"/>
    <n v="60"/>
    <n v="4"/>
    <n v="4"/>
    <n v="193200"/>
    <n v="0.8"/>
  </r>
  <r>
    <x v="32"/>
    <s v="WTRERD3104RE"/>
    <s v="WTRER104RE"/>
    <x v="0"/>
    <s v="WTRERD3104"/>
    <s v="13FW VB 14_CAMP_NV"/>
    <s v="RE"/>
    <m/>
    <n v="4701"/>
    <n v="65000"/>
    <n v="45500"/>
    <n v="500"/>
    <s v="2012-11-07"/>
    <n v="500"/>
    <n v="32500000"/>
    <s v="2012-11-07"/>
    <n v="102"/>
    <n v="1"/>
    <n v="6630000"/>
    <s v="2012-11-10"/>
    <n v="57"/>
    <n v="3062500"/>
    <n v="11.4"/>
    <n v="9.4"/>
    <n v="55.9"/>
    <n v="46.2"/>
    <n v="397"/>
    <n v="45"/>
    <m/>
    <m/>
    <m/>
    <m/>
  </r>
  <r>
    <x v="32"/>
    <s v="WTRERD3106NY"/>
    <s v="WTRER106NY"/>
    <x v="0"/>
    <s v="WTRERD3106"/>
    <s v="13FW VB 19_WIRE_BK"/>
    <s v="NY"/>
    <m/>
    <n v="3761"/>
    <n v="65000"/>
    <n v="45500"/>
    <n v="500"/>
    <s v="2012-11-07"/>
    <n v="500"/>
    <n v="32500000"/>
    <s v="2012-11-07"/>
    <n v="269"/>
    <n v="-1"/>
    <n v="17485000"/>
    <s v="2012-11-09"/>
    <n v="212"/>
    <n v="12473500"/>
    <n v="42.4"/>
    <n v="38.4"/>
    <n v="78.8"/>
    <n v="71.3"/>
    <n v="232"/>
    <n v="57"/>
    <n v="1"/>
    <n v="1"/>
    <n v="45500"/>
    <n v="0.2"/>
  </r>
  <r>
    <x v="32"/>
    <s v="WTRERD3108BK"/>
    <s v="WTRER108BK"/>
    <x v="0"/>
    <s v="WTRERD3108"/>
    <s v="13FW VB 22_CURVED_CHECK"/>
    <s v="BK"/>
    <m/>
    <n v="4701"/>
    <n v="65000"/>
    <n v="45500"/>
    <n v="300"/>
    <s v="2012-11-07"/>
    <n v="300"/>
    <n v="19500000"/>
    <s v="2012-11-07"/>
    <n v="216"/>
    <n v="1"/>
    <n v="14040000"/>
    <s v="2012-11-09"/>
    <n v="170"/>
    <n v="10699000"/>
    <n v="56.7"/>
    <n v="54.9"/>
    <n v="78.7"/>
    <n v="76.2"/>
    <n v="83"/>
    <n v="46"/>
    <n v="3"/>
    <n v="3"/>
    <n v="136500"/>
    <n v="1"/>
  </r>
  <r>
    <x v="32"/>
    <s v="WTRERE5306OR"/>
    <s v="WTRER306OR"/>
    <x v="3"/>
    <s v="WTRERE5306"/>
    <s v="13FW VB 14_CAMP_NV_KIDS"/>
    <s v="OR"/>
    <m/>
    <n v="15900"/>
    <n v="65000"/>
    <n v="65000"/>
    <n v="1000"/>
    <s v="2013-11-07"/>
    <n v="504"/>
    <n v="32760000"/>
    <s v="2013-11-08"/>
    <n v="352"/>
    <n v="2"/>
    <n v="22880000"/>
    <s v="2013-11-09"/>
    <n v="53"/>
    <n v="3445000"/>
    <n v="10.5"/>
    <n v="10.5"/>
    <n v="15.1"/>
    <n v="15.1"/>
    <n v="150"/>
    <n v="299"/>
    <n v="1"/>
    <n v="1"/>
    <n v="65000"/>
    <n v="0.2"/>
  </r>
  <r>
    <x v="32"/>
    <s v="WTRERE5308GR"/>
    <s v="WTRER308GR"/>
    <x v="3"/>
    <s v="WTRERE5308"/>
    <s v="13FW VB 19_WIRE_BK_KIDS"/>
    <s v="GR"/>
    <m/>
    <n v="16700"/>
    <n v="69000"/>
    <n v="69000"/>
    <n v="1000"/>
    <s v="2013-11-07"/>
    <n v="503"/>
    <n v="34707000"/>
    <s v="2013-11-08"/>
    <n v="499"/>
    <n v="1"/>
    <n v="34431000"/>
    <s v="2013-11-09"/>
    <n v="371"/>
    <n v="25520000"/>
    <n v="73.8"/>
    <n v="73.5"/>
    <n v="74.3"/>
    <n v="74.099999999999994"/>
    <n v="3"/>
    <n v="128"/>
    <n v="13"/>
    <n v="13"/>
    <n v="862500"/>
    <n v="2.6"/>
  </r>
  <r>
    <x v="32"/>
    <s v="WTRERE5309BL"/>
    <s v="WTRER309BL"/>
    <x v="3"/>
    <s v="WTRERE5309"/>
    <s v="13FW VB 22_CURVED_CHECK_KIDS"/>
    <s v="BL"/>
    <m/>
    <n v="16700"/>
    <n v="69000"/>
    <n v="69000"/>
    <n v="600"/>
    <s v="2013-10-10"/>
    <n v="600"/>
    <n v="41400000"/>
    <s v="2013-10-10"/>
    <n v="599"/>
    <m/>
    <n v="41331000"/>
    <s v="2013-10-12"/>
    <n v="556"/>
    <n v="38181500"/>
    <n v="92.7"/>
    <n v="92.2"/>
    <n v="92.8"/>
    <n v="92.4"/>
    <n v="1"/>
    <n v="43"/>
    <n v="13"/>
    <n v="13"/>
    <n v="862500"/>
    <n v="2.2000000000000002"/>
  </r>
  <r>
    <x v="32"/>
    <s v="WTRERE5311KH"/>
    <s v="WTRER311KH"/>
    <x v="3"/>
    <s v="WTRERE5311"/>
    <s v="12FW VB 04_CAMP_BK"/>
    <s v="KH"/>
    <m/>
    <n v="17200"/>
    <n v="69000"/>
    <n v="69000"/>
    <n v="800"/>
    <s v="2013-12-10"/>
    <n v="400"/>
    <n v="27600000"/>
    <s v="2013-12-11"/>
    <n v="302"/>
    <m/>
    <n v="20838000"/>
    <s v="2013-12-13"/>
    <n v="36"/>
    <n v="2484000"/>
    <n v="9"/>
    <n v="9"/>
    <n v="11.9"/>
    <n v="11.9"/>
    <n v="98"/>
    <n v="266"/>
    <n v="3"/>
    <n v="3"/>
    <n v="207000"/>
    <n v="0.8"/>
  </r>
  <r>
    <x v="32"/>
    <s v="WTRERE5806OR"/>
    <s v="WTRER806OR"/>
    <x v="3"/>
    <s v="WTRERE5806"/>
    <s v="12FW VB 01_CURVED_RD"/>
    <s v="OR"/>
    <m/>
    <n v="15400"/>
    <n v="63000"/>
    <n v="63000"/>
    <n v="600"/>
    <s v="2013-11-14"/>
    <n v="307"/>
    <n v="19341000"/>
    <s v="2013-11-15"/>
    <n v="305"/>
    <m/>
    <n v="19215000"/>
    <s v="2013-11-16"/>
    <n v="49"/>
    <n v="3082000"/>
    <n v="16"/>
    <n v="15.9"/>
    <n v="16.100000000000001"/>
    <n v="16"/>
    <n v="2"/>
    <n v="256"/>
    <n v="3"/>
    <n v="3"/>
    <n v="189000"/>
    <n v="1"/>
  </r>
  <r>
    <x v="32"/>
    <s v="WTRFAE0203NY"/>
    <s v="WTRFA203NY"/>
    <x v="1"/>
    <s v="WTRFAE0203"/>
    <s v="13FW VB 07_CAMP_BK"/>
    <s v="NY"/>
    <m/>
    <n v="7009"/>
    <n v="55000"/>
    <n v="55000"/>
    <n v="400"/>
    <s v="2013-03-27"/>
    <n v="391"/>
    <n v="21505000"/>
    <s v="2013-03-29"/>
    <n v="328"/>
    <m/>
    <n v="18040000"/>
    <s v="2013-03-30"/>
    <n v="62"/>
    <n v="3382500"/>
    <n v="15.9"/>
    <n v="15.7"/>
    <n v="18.899999999999999"/>
    <n v="18.8"/>
    <n v="63"/>
    <n v="266"/>
    <m/>
    <m/>
    <m/>
    <m/>
  </r>
  <r>
    <x v="32"/>
    <s v="WTRFAE0204OR"/>
    <s v="WTRFA204OR"/>
    <x v="1"/>
    <s v="WTRFAE0204"/>
    <s v="13FW VB 08_CAMP_RD"/>
    <s v="OR"/>
    <m/>
    <n v="7445"/>
    <n v="55000"/>
    <n v="55000"/>
    <n v="400"/>
    <s v="2013-03-27"/>
    <n v="394"/>
    <n v="21670000"/>
    <s v="2013-03-29"/>
    <n v="380"/>
    <m/>
    <n v="20900000"/>
    <s v="2013-03-30"/>
    <n v="172"/>
    <n v="9405000"/>
    <n v="43.7"/>
    <n v="43.4"/>
    <n v="45.3"/>
    <n v="45"/>
    <n v="14"/>
    <n v="208"/>
    <n v="1"/>
    <n v="1"/>
    <n v="55000"/>
    <n v="0.3"/>
  </r>
  <r>
    <x v="32"/>
    <s v="WTRHUD3110RE"/>
    <s v="WTRHU110RE"/>
    <x v="0"/>
    <s v="WTRHUD3110"/>
    <s v="13FW VB 09_CAMP_S.BL"/>
    <s v="RE"/>
    <m/>
    <n v="13100"/>
    <n v="65000"/>
    <n v="45500"/>
    <n v="505"/>
    <s v="2012-10-25"/>
    <n v="505"/>
    <n v="32825000"/>
    <s v="2012-10-26"/>
    <n v="109"/>
    <n v="1"/>
    <n v="7085000"/>
    <s v="2012-10-27"/>
    <n v="105"/>
    <n v="6740500"/>
    <n v="20.8"/>
    <n v="20.5"/>
    <n v="96.3"/>
    <n v="95.1"/>
    <n v="395"/>
    <n v="4"/>
    <m/>
    <m/>
    <m/>
    <m/>
  </r>
  <r>
    <x v="32"/>
    <s v="WTRHUD3111NY"/>
    <s v="WTRHU111NY"/>
    <x v="0"/>
    <s v="WTRHUD3111"/>
    <s v="13FW VB 23_8PANNEL_D.GREY"/>
    <s v="NY"/>
    <m/>
    <n v="12700"/>
    <n v="65000"/>
    <n v="45500"/>
    <n v="515"/>
    <s v="2012-10-25"/>
    <n v="495"/>
    <n v="32175000"/>
    <s v="2012-10-26"/>
    <n v="297"/>
    <n v="-2"/>
    <n v="19305000"/>
    <s v="2012-10-27"/>
    <n v="285"/>
    <n v="16596930"/>
    <n v="57.6"/>
    <n v="51.6"/>
    <n v="96"/>
    <n v="86"/>
    <n v="200"/>
    <n v="12"/>
    <m/>
    <m/>
    <m/>
    <m/>
  </r>
  <r>
    <x v="32"/>
    <s v="WTRHUD3112GY"/>
    <s v="WTRHU112GY"/>
    <x v="0"/>
    <s v="WTRHUD3112"/>
    <s v="13FW VB 07_CAMP_BK_KIDS"/>
    <s v="GY"/>
    <m/>
    <n v="12700"/>
    <n v="65000"/>
    <n v="45500"/>
    <n v="508"/>
    <s v="2012-10-25"/>
    <n v="504"/>
    <n v="32760000"/>
    <s v="2012-10-26"/>
    <n v="77"/>
    <m/>
    <n v="5005000"/>
    <s v="2012-11-11"/>
    <n v="61"/>
    <n v="3926000"/>
    <n v="12.1"/>
    <n v="12"/>
    <n v="79.2"/>
    <n v="78.400000000000006"/>
    <n v="427"/>
    <n v="16"/>
    <m/>
    <m/>
    <m/>
    <m/>
  </r>
  <r>
    <x v="32"/>
    <s v="WTRHUE0207OR"/>
    <s v="WTRHU207OR"/>
    <x v="1"/>
    <s v="WTRHUE0207"/>
    <s v="13SS VB 04_CURVED_DENIM"/>
    <s v="OR"/>
    <m/>
    <n v="7801"/>
    <n v="59000"/>
    <n v="59000"/>
    <n v="500"/>
    <s v="2013-02-14"/>
    <n v="492"/>
    <n v="29028000"/>
    <s v="2013-02-14"/>
    <n v="480"/>
    <m/>
    <n v="28320000"/>
    <s v="2013-02-15"/>
    <n v="333"/>
    <n v="19558500"/>
    <n v="67.7"/>
    <n v="67.400000000000006"/>
    <n v="69.400000000000006"/>
    <n v="69.099999999999994"/>
    <n v="12"/>
    <n v="147"/>
    <n v="2"/>
    <n v="2"/>
    <n v="118000"/>
    <n v="0.4"/>
  </r>
  <r>
    <x v="32"/>
    <s v="WTRHUE0208GY"/>
    <s v="WTRHU208GY"/>
    <x v="1"/>
    <s v="WTRHUE0208"/>
    <s v="13SS VB 19_8PANNEL_MT"/>
    <s v="GY"/>
    <m/>
    <n v="12060"/>
    <n v="69000"/>
    <n v="69000"/>
    <n v="507"/>
    <s v="2013-01-30"/>
    <n v="507"/>
    <n v="34983000"/>
    <s v="2013-01-31"/>
    <n v="475"/>
    <m/>
    <n v="32775000"/>
    <s v="2013-02-06"/>
    <n v="198"/>
    <n v="13593000"/>
    <n v="39.1"/>
    <n v="38.9"/>
    <n v="41.7"/>
    <n v="41.5"/>
    <n v="32"/>
    <n v="277"/>
    <n v="1"/>
    <n v="1"/>
    <n v="69000"/>
    <n v="0.2"/>
  </r>
  <r>
    <x v="32"/>
    <s v="WTRHUE0209KH"/>
    <s v="WTRHU209KH"/>
    <x v="1"/>
    <s v="WTRHUE0209"/>
    <s v="13SS VB 19_8PANNEL_MT"/>
    <s v="KH"/>
    <m/>
    <n v="12200"/>
    <n v="69000"/>
    <n v="69000"/>
    <n v="406"/>
    <s v="2013-01-30"/>
    <n v="406"/>
    <n v="28014000"/>
    <s v="2013-01-31"/>
    <n v="373"/>
    <m/>
    <n v="25737000"/>
    <s v="2013-02-10"/>
    <n v="94"/>
    <n v="6451500"/>
    <n v="23.2"/>
    <n v="23"/>
    <n v="25.2"/>
    <n v="25.1"/>
    <n v="33"/>
    <n v="279"/>
    <m/>
    <m/>
    <m/>
    <m/>
  </r>
  <r>
    <x v="32"/>
    <s v="WTRMID3105BW"/>
    <s v="WTRMI105BW"/>
    <x v="0"/>
    <s v="WTRMID3105"/>
    <s v="13FW-VB-24_8PANNEL_KH"/>
    <s v="BW"/>
    <m/>
    <n v="5010"/>
    <n v="55000"/>
    <n v="38500"/>
    <n v="500"/>
    <s v="2012-11-07"/>
    <n v="500"/>
    <n v="27500000"/>
    <s v="2012-11-07"/>
    <n v="124"/>
    <n v="-1"/>
    <n v="6820000"/>
    <s v="2012-12-01"/>
    <n v="121"/>
    <n v="6655000"/>
    <n v="24.2"/>
    <n v="24.2"/>
    <n v="97.6"/>
    <n v="97.6"/>
    <n v="377"/>
    <n v="3"/>
    <m/>
    <m/>
    <m/>
    <m/>
  </r>
  <r>
    <x v="32"/>
    <s v="WTRMID3107BK"/>
    <s v="WTRMI107BK"/>
    <x v="0"/>
    <s v="WTRMID3107"/>
    <s v="13FW-VB-25_8PANNEL_BL"/>
    <s v="BK"/>
    <m/>
    <n v="5086"/>
    <n v="55000"/>
    <n v="38500"/>
    <n v="499"/>
    <s v="2012-11-08"/>
    <n v="456"/>
    <n v="25080000"/>
    <s v="2012-11-09"/>
    <n v="381"/>
    <n v="-2"/>
    <n v="20955000"/>
    <s v="2012-11-10"/>
    <n v="378"/>
    <n v="20779000"/>
    <n v="82.9"/>
    <n v="82.9"/>
    <n v="99.2"/>
    <n v="99.2"/>
    <n v="77"/>
    <n v="3"/>
    <m/>
    <m/>
    <m/>
    <m/>
  </r>
  <r>
    <x v="32"/>
    <s v="WTRMIE0202GR"/>
    <s v="WTRMI202GR"/>
    <x v="1"/>
    <s v="WTRMIE0202"/>
    <s v="13FW-VB-26_8PANNEL_D.GY"/>
    <s v="GR"/>
    <m/>
    <n v="12000"/>
    <n v="55000"/>
    <n v="55000"/>
    <n v="700"/>
    <s v="2013-02-07"/>
    <n v="695"/>
    <n v="38225000"/>
    <s v="2013-02-07"/>
    <n v="652"/>
    <m/>
    <n v="35860000"/>
    <s v="2013-02-08"/>
    <n v="296"/>
    <n v="16214000"/>
    <n v="42.6"/>
    <n v="42.4"/>
    <n v="45.4"/>
    <n v="45.2"/>
    <n v="43"/>
    <n v="356"/>
    <n v="2"/>
    <n v="2"/>
    <n v="110000"/>
    <n v="0.3"/>
  </r>
  <r>
    <x v="32"/>
    <s v="WTRMIE0205NY"/>
    <s v="WTRMI205NY"/>
    <x v="1"/>
    <s v="WTRMIE0205"/>
    <s v="14SS VB 10_CAMP_BK"/>
    <s v="NY"/>
    <m/>
    <n v="6071"/>
    <n v="49000"/>
    <n v="49000"/>
    <n v="500"/>
    <s v="2013-02-14"/>
    <n v="489"/>
    <n v="23961000"/>
    <s v="2013-02-14"/>
    <n v="457"/>
    <n v="-1"/>
    <n v="22393000"/>
    <s v="2013-02-18"/>
    <n v="210"/>
    <n v="10196800"/>
    <n v="42.9"/>
    <n v="42.6"/>
    <n v="46"/>
    <n v="45.5"/>
    <n v="33"/>
    <n v="247"/>
    <m/>
    <m/>
    <m/>
    <m/>
  </r>
  <r>
    <x v="32"/>
    <s v="WTRMIE0206NY"/>
    <s v="WTRMI206NY"/>
    <x v="1"/>
    <s v="WTRMIE0206"/>
    <s v="14SS VB 04_CURVED_BK"/>
    <s v="NY"/>
    <m/>
    <n v="6619"/>
    <n v="49000"/>
    <n v="49000"/>
    <n v="500"/>
    <s v="2013-03-27"/>
    <n v="498"/>
    <n v="24402000"/>
    <s v="2013-03-29"/>
    <n v="495"/>
    <n v="-1"/>
    <n v="24255000"/>
    <s v="2013-03-30"/>
    <n v="483"/>
    <n v="23569000"/>
    <n v="97"/>
    <n v="96.6"/>
    <n v="97.6"/>
    <n v="97.2"/>
    <n v="4"/>
    <n v="12"/>
    <m/>
    <m/>
    <m/>
    <m/>
  </r>
  <r>
    <x v="32"/>
    <s v="WTRMIE0210BG"/>
    <s v="WTRMI210BG"/>
    <x v="1"/>
    <s v="WTRMIE0210"/>
    <s v="14SS VB 04_CURVED_BK"/>
    <s v="BG"/>
    <m/>
    <n v="11716"/>
    <n v="59000"/>
    <n v="59000"/>
    <n v="600"/>
    <s v="2013-03-11"/>
    <n v="593"/>
    <n v="34987000"/>
    <s v="2013-03-12"/>
    <n v="570"/>
    <n v="-3"/>
    <n v="33630000"/>
    <s v="2013-03-13"/>
    <n v="455"/>
    <n v="25860560"/>
    <n v="76.7"/>
    <n v="73.900000000000006"/>
    <n v="79.8"/>
    <n v="76.900000000000006"/>
    <n v="26"/>
    <n v="115"/>
    <m/>
    <m/>
    <m/>
    <m/>
  </r>
  <r>
    <x v="32"/>
    <s v="WTRMIE0210NY"/>
    <s v="WTRMI210NY"/>
    <x v="1"/>
    <s v="WTRMIE0210"/>
    <s v="14SS VB 09_CURVED_BK"/>
    <s v="NY"/>
    <m/>
    <n v="11716"/>
    <n v="59000"/>
    <n v="59000"/>
    <n v="600"/>
    <s v="2013-03-11"/>
    <n v="602"/>
    <n v="35518000"/>
    <s v="2013-03-12"/>
    <n v="595"/>
    <n v="3"/>
    <n v="35105000"/>
    <s v="2013-03-13"/>
    <n v="579"/>
    <n v="34102000"/>
    <n v="96.2"/>
    <n v="96"/>
    <n v="97.3"/>
    <n v="97.1"/>
    <n v="4"/>
    <n v="16"/>
    <n v="1"/>
    <n v="1"/>
    <n v="59000"/>
    <n v="0.2"/>
  </r>
  <r>
    <x v="32"/>
    <s v="WTRMIE0212BL"/>
    <s v="WTRMI212BL"/>
    <x v="1"/>
    <s v="WTRMIE0212"/>
    <s v="14SS VB 09_CURVED_BK"/>
    <s v="BL"/>
    <m/>
    <n v="12000"/>
    <n v="55000"/>
    <n v="55000"/>
    <n v="400"/>
    <s v="2013-03-14"/>
    <n v="375"/>
    <n v="20625000"/>
    <s v="2013-03-22"/>
    <n v="359"/>
    <m/>
    <n v="19745000"/>
    <s v="2013-03-23"/>
    <n v="143"/>
    <n v="3961210"/>
    <n v="38.1"/>
    <n v="19.2"/>
    <n v="39.799999999999997"/>
    <n v="20.100000000000001"/>
    <n v="16"/>
    <n v="216"/>
    <m/>
    <m/>
    <m/>
    <m/>
  </r>
  <r>
    <x v="32"/>
    <s v="WTRMIE5301GY"/>
    <s v="WTRMI301GY"/>
    <x v="3"/>
    <s v="WTRMIE5301"/>
    <s v="13FW VB 03_WIRE_OR"/>
    <s v="GY"/>
    <m/>
    <n v="7069"/>
    <n v="49000"/>
    <n v="49000"/>
    <n v="800"/>
    <s v="2013-08-23"/>
    <n v="800"/>
    <n v="39200000"/>
    <s v="2013-09-06"/>
    <n v="798"/>
    <n v="1"/>
    <n v="39102000"/>
    <s v="2013-09-07"/>
    <n v="645"/>
    <n v="31600100"/>
    <n v="80.599999999999994"/>
    <n v="80.599999999999994"/>
    <n v="80.8"/>
    <n v="80.8"/>
    <n v="1"/>
    <n v="153"/>
    <n v="13"/>
    <n v="13"/>
    <n v="637000"/>
    <n v="1.6"/>
  </r>
  <r>
    <x v="32"/>
    <s v="WTRMIE5302GY"/>
    <s v="WTRMI302GY"/>
    <x v="3"/>
    <s v="WTRMIE5302"/>
    <s v="13FW VB 17_CAMP_BK"/>
    <s v="GY"/>
    <m/>
    <n v="7959"/>
    <n v="49000"/>
    <n v="49000"/>
    <n v="800"/>
    <s v="2013-08-23"/>
    <n v="800"/>
    <n v="39200000"/>
    <s v="2013-09-06"/>
    <n v="800"/>
    <m/>
    <n v="39200000"/>
    <s v="2013-09-07"/>
    <n v="577"/>
    <n v="28285000"/>
    <n v="72.099999999999994"/>
    <n v="72.2"/>
    <n v="72.099999999999994"/>
    <n v="72.2"/>
    <m/>
    <n v="223"/>
    <n v="20"/>
    <n v="20"/>
    <n v="980000"/>
    <n v="2.5"/>
  </r>
  <r>
    <x v="32"/>
    <s v="WTRMIE3303GY"/>
    <s v="WTRMI303GY"/>
    <x v="2"/>
    <s v="WTRMIE3303"/>
    <s v="14SS VB 17_CURVED_MT"/>
    <s v="GY"/>
    <m/>
    <n v="7422"/>
    <n v="49000"/>
    <n v="49000"/>
    <n v="800"/>
    <s v="2013-08-23"/>
    <n v="800"/>
    <n v="39200000"/>
    <s v="2013-08-27"/>
    <n v="800"/>
    <m/>
    <n v="39200000"/>
    <s v="2013-08-28"/>
    <n v="688"/>
    <n v="33638500"/>
    <n v="86"/>
    <n v="85.8"/>
    <n v="86"/>
    <n v="85.8"/>
    <m/>
    <n v="112"/>
    <n v="19"/>
    <n v="19"/>
    <n v="931000"/>
    <n v="2.4"/>
  </r>
  <r>
    <x v="32"/>
    <s v="WTRMIE3304RE"/>
    <s v="WTRMI304RE"/>
    <x v="2"/>
    <s v="WTRMIE3304"/>
    <s v="13SS VB 04_CURVED_DENIM_KIDS"/>
    <s v="RE"/>
    <m/>
    <n v="5214"/>
    <n v="49000"/>
    <n v="49000"/>
    <n v="1599"/>
    <s v="2013-08-23"/>
    <n v="1597"/>
    <n v="78253000"/>
    <s v="2013-08-27"/>
    <n v="1058"/>
    <n v="-2"/>
    <n v="51842000"/>
    <s v="2013-08-28"/>
    <n v="600"/>
    <n v="29375500"/>
    <n v="37.6"/>
    <n v="37.5"/>
    <n v="56.7"/>
    <n v="56.7"/>
    <n v="541"/>
    <n v="458"/>
    <n v="23"/>
    <n v="23"/>
    <n v="1127000"/>
    <n v="1.4"/>
  </r>
  <r>
    <x v="32"/>
    <s v="WTRMIE3310NY"/>
    <s v="WTRMI310NY"/>
    <x v="2"/>
    <s v="WTRMIE3310"/>
    <s v="14SS VB 04_CURVED_BL_KIDS"/>
    <s v="NY"/>
    <m/>
    <n v="12800"/>
    <n v="59000"/>
    <n v="59000"/>
    <n v="700"/>
    <s v="2013-11-21"/>
    <n v="500"/>
    <n v="29500000"/>
    <s v="2013-11-22"/>
    <n v="383"/>
    <m/>
    <n v="22597000"/>
    <s v="2013-11-26"/>
    <n v="27"/>
    <n v="1593000"/>
    <n v="5.4"/>
    <n v="5.4"/>
    <n v="7"/>
    <n v="7"/>
    <n v="117"/>
    <n v="356"/>
    <n v="3"/>
    <n v="3"/>
    <n v="177000"/>
    <n v="0.6"/>
  </r>
  <r>
    <x v="32"/>
    <s v="WTRTPD3109BL"/>
    <s v="WTRTP109BL"/>
    <x v="0"/>
    <s v="WTRTPD3109"/>
    <s v="13FW VB 18_WIRE_GY"/>
    <s v="BL"/>
    <m/>
    <n v="7113"/>
    <n v="79000"/>
    <n v="79000"/>
    <n v="700"/>
    <s v="2012-11-07"/>
    <n v="700"/>
    <n v="55300000"/>
    <s v="2012-10-01"/>
    <n v="694"/>
    <n v="4"/>
    <n v="54826000"/>
    <s v="2012-11-10"/>
    <n v="682"/>
    <n v="53459300"/>
    <n v="97.4"/>
    <n v="96.7"/>
    <n v="98.3"/>
    <n v="97.5"/>
    <n v="2"/>
    <n v="12"/>
    <n v="3"/>
    <n v="3"/>
    <n v="237000"/>
    <n v="0.4"/>
  </r>
  <r>
    <x v="32"/>
    <s v="WTRTPE5109BL"/>
    <s v="WTRTP109BL"/>
    <x v="3"/>
    <s v="WTRTPE5109"/>
    <s v="13FW VB 03_WIRE_OR_KIDS"/>
    <s v="BL"/>
    <m/>
    <n v="15997"/>
    <n v="79000"/>
    <n v="79000"/>
    <n v="800"/>
    <s v="2013-08-23"/>
    <n v="800"/>
    <n v="63200000"/>
    <s v="2013-10-15"/>
    <n v="800"/>
    <m/>
    <n v="63200000"/>
    <s v="2013-10-17"/>
    <n v="749"/>
    <n v="58876600"/>
    <n v="93.6"/>
    <n v="93.2"/>
    <n v="93.6"/>
    <n v="93.2"/>
    <m/>
    <n v="51"/>
    <n v="25"/>
    <n v="25"/>
    <n v="1856500"/>
    <n v="3.1"/>
  </r>
  <r>
    <x v="32"/>
    <s v="WTRTPE5305GY"/>
    <s v="WTRTP305GY"/>
    <x v="3"/>
    <s v="WTRTPE5305"/>
    <s v="13FW VB 17_CAMP_BK_KIDS"/>
    <s v="GY"/>
    <m/>
    <n v="6861"/>
    <n v="79000"/>
    <n v="79000"/>
    <n v="400"/>
    <s v="2013-10-10"/>
    <n v="398"/>
    <n v="31442000"/>
    <s v="2013-10-17"/>
    <n v="393"/>
    <m/>
    <n v="31047000"/>
    <s v="2013-10-18"/>
    <n v="384"/>
    <n v="30138500"/>
    <n v="96.5"/>
    <n v="95.9"/>
    <n v="97.7"/>
    <n v="97.1"/>
    <n v="5"/>
    <n v="9"/>
    <n v="3"/>
    <n v="3"/>
    <n v="237000"/>
    <n v="0.8"/>
  </r>
  <r>
    <x v="33"/>
    <s v="YGFBAE3324BK"/>
    <s v="YGFBA324BK"/>
    <x v="2"/>
    <s v="YGFBAE3324"/>
    <s v="12FW VB 06_CAMP_NV"/>
    <s v="BK"/>
    <m/>
    <n v="10020"/>
    <n v="53000"/>
    <n v="53000"/>
    <n v="500"/>
    <s v="2013-11-14"/>
    <n v="502"/>
    <n v="26606000"/>
    <s v="2013-11-15"/>
    <n v="333"/>
    <m/>
    <n v="17649000"/>
    <s v="2013-11-23"/>
    <n v="20"/>
    <n v="1060000"/>
    <n v="4"/>
    <n v="4"/>
    <n v="6"/>
    <n v="6"/>
    <n v="169"/>
    <n v="313"/>
    <n v="1"/>
    <n v="1"/>
    <n v="53000"/>
    <n v="0.2"/>
  </r>
  <r>
    <x v="33"/>
    <s v="YGFFIE3301PP"/>
    <s v="YGFFI301PP"/>
    <x v="2"/>
    <s v="YGFFIE3301"/>
    <s v="12FW VB 01_CURVED_MUT"/>
    <s v="PP"/>
    <m/>
    <n v="3705"/>
    <n v="55000"/>
    <n v="55000"/>
    <n v="100"/>
    <s v="2014-01-03"/>
    <n v="575"/>
    <n v="31625000"/>
    <s v="2014-01-07"/>
    <n v="326"/>
    <m/>
    <n v="17930000"/>
    <s v="2014-01-11"/>
    <n v="6"/>
    <n v="330000"/>
    <n v="1"/>
    <n v="1"/>
    <n v="1.8"/>
    <n v="1.8"/>
    <n v="249"/>
    <n v="320"/>
    <n v="5"/>
    <n v="5"/>
    <n v="275000"/>
    <n v="0.9"/>
  </r>
  <r>
    <x v="33"/>
    <s v="YGFFIE3302BK"/>
    <s v="YGFFI302BK"/>
    <x v="2"/>
    <s v="YGFFIE3302"/>
    <s v="12FW VB 07_SHORT CAMP_GY"/>
    <s v="BK"/>
    <m/>
    <n v="3069"/>
    <n v="59000"/>
    <n v="59000"/>
    <n v="1400"/>
    <s v="2014-01-03"/>
    <n v="585"/>
    <n v="34515000"/>
    <s v="2014-01-07"/>
    <n v="403"/>
    <m/>
    <n v="23777000"/>
    <s v="2014-01-08"/>
    <n v="88"/>
    <n v="5176896"/>
    <n v="15"/>
    <n v="15"/>
    <n v="21.8"/>
    <n v="21.8"/>
    <n v="182"/>
    <n v="315"/>
    <n v="55"/>
    <n v="55"/>
    <n v="3231784"/>
    <n v="9.4"/>
  </r>
  <r>
    <x v="33"/>
    <s v="YGFFIE3304BK"/>
    <s v="YGFFI304BK"/>
    <x v="2"/>
    <s v="YGFFIE3304"/>
    <s v="13SS VB 06_WIRE_BG"/>
    <s v="BK"/>
    <m/>
    <n v="3568"/>
    <n v="55000"/>
    <n v="55000"/>
    <n v="200"/>
    <s v="2014-01-03"/>
    <n v="777"/>
    <n v="42735000"/>
    <s v="2014-01-07"/>
    <n v="339"/>
    <m/>
    <n v="18645000"/>
    <s v="2014-01-09"/>
    <n v="21"/>
    <n v="1155000"/>
    <n v="2.7"/>
    <n v="2.7"/>
    <n v="6.2"/>
    <n v="6.2"/>
    <n v="438"/>
    <n v="318"/>
    <n v="12"/>
    <n v="12"/>
    <n v="660000"/>
    <n v="1.5"/>
  </r>
  <r>
    <x v="33"/>
    <s v="YGFFIE3305BK"/>
    <s v="YGFFI305BK"/>
    <x v="2"/>
    <s v="YGFFIE3305"/>
    <s v="13SS VB 07_WIRE_GR"/>
    <s v="BK"/>
    <m/>
    <n v="3842"/>
    <n v="59000"/>
    <n v="59000"/>
    <n v="1200"/>
    <s v="2014-01-03"/>
    <n v="360"/>
    <n v="21240000"/>
    <s v="2014-01-07"/>
    <n v="330"/>
    <m/>
    <n v="19470000"/>
    <s v="2014-01-10"/>
    <n v="8"/>
    <n v="472000"/>
    <n v="2.2000000000000002"/>
    <n v="2.2000000000000002"/>
    <n v="2.4"/>
    <n v="2.4"/>
    <n v="30"/>
    <n v="322"/>
    <n v="4"/>
    <n v="4"/>
    <n v="236000"/>
    <n v="1.1000000000000001"/>
  </r>
  <r>
    <x v="33"/>
    <s v="YGFFIE3305YE"/>
    <s v="YGFFI305YE"/>
    <x v="2"/>
    <s v="YGFFIE3305"/>
    <s v="WTR CAP-02"/>
    <s v="YE"/>
    <m/>
    <n v="3842"/>
    <n v="59000"/>
    <n v="59000"/>
    <n v="200"/>
    <s v="2014-01-03"/>
    <n v="449"/>
    <n v="26491000"/>
    <s v="2014-01-07"/>
    <n v="332"/>
    <m/>
    <n v="19588000"/>
    <s v="2014-01-09"/>
    <n v="3"/>
    <n v="177000"/>
    <n v="0.7"/>
    <n v="0.7"/>
    <n v="0.9"/>
    <n v="0.9"/>
    <n v="117"/>
    <n v="329"/>
    <n v="1"/>
    <n v="1"/>
    <n v="59000"/>
    <n v="0.2"/>
  </r>
  <r>
    <x v="33"/>
    <s v="YGFFIE3307BK"/>
    <s v="YGFFI307BK"/>
    <x v="2"/>
    <s v="YGFFIE3307"/>
    <s v="WTR CAP-03"/>
    <s v="BK"/>
    <m/>
    <n v="15980"/>
    <n v="75000"/>
    <n v="75000"/>
    <n v="600"/>
    <s v="2013-11-21"/>
    <n v="620"/>
    <n v="46500000"/>
    <s v="2013-11-22"/>
    <n v="356"/>
    <m/>
    <n v="26700000"/>
    <s v="2013-11-23"/>
    <n v="45"/>
    <n v="3365400"/>
    <n v="7.3"/>
    <n v="7.2"/>
    <n v="12.6"/>
    <n v="12.6"/>
    <n v="264"/>
    <n v="311"/>
    <n v="1"/>
    <n v="1"/>
    <n v="75000"/>
    <n v="0.2"/>
  </r>
  <r>
    <x v="33"/>
    <s v="YGFFIE3308PK"/>
    <s v="YGFFI308PK"/>
    <x v="2"/>
    <s v="YGFFIE3308"/>
    <s v="WTR-CAP-01"/>
    <s v="PK"/>
    <m/>
    <n v="15980"/>
    <n v="75000"/>
    <n v="75000"/>
    <n v="600"/>
    <s v="2013-11-21"/>
    <n v="591"/>
    <n v="44325000"/>
    <s v="2013-11-22"/>
    <n v="384"/>
    <m/>
    <n v="28800000"/>
    <s v="2013-12-01"/>
    <n v="18"/>
    <n v="1345200"/>
    <n v="3"/>
    <n v="3"/>
    <n v="4.7"/>
    <n v="4.7"/>
    <n v="207"/>
    <n v="366"/>
    <n v="4"/>
    <n v="4"/>
    <n v="300000"/>
    <n v="0.7"/>
  </r>
  <r>
    <x v="33"/>
    <s v="YGFFIE3309PK"/>
    <s v="YGFFI309PK"/>
    <x v="2"/>
    <s v="YGFFIE3309"/>
    <s v="WTR-CAP-03"/>
    <s v="PK"/>
    <m/>
    <n v="15980"/>
    <n v="75000"/>
    <n v="75000"/>
    <n v="500"/>
    <s v="2013-11-21"/>
    <n v="500"/>
    <n v="37500000"/>
    <s v="2013-11-22"/>
    <n v="499"/>
    <m/>
    <n v="37425000"/>
    <s v="2013-11-23"/>
    <n v="159"/>
    <n v="11876400"/>
    <n v="31.8"/>
    <n v="31.7"/>
    <n v="31.9"/>
    <n v="31.7"/>
    <n v="1"/>
    <n v="340"/>
    <n v="18"/>
    <n v="18"/>
    <n v="1345200"/>
    <n v="3.6"/>
  </r>
  <r>
    <x v="33"/>
    <s v="YGFFIE3310BK"/>
    <s v="YGFFI310BK"/>
    <x v="2"/>
    <s v="YGFFIE3310"/>
    <s v="13SS WITAILOR CAP-02-NY"/>
    <s v="BK"/>
    <m/>
    <n v="12686"/>
    <n v="59000"/>
    <n v="59000"/>
    <n v="500"/>
    <s v="2013-11-21"/>
    <n v="500"/>
    <n v="29500000"/>
    <s v="2013-11-22"/>
    <n v="482"/>
    <m/>
    <n v="28438000"/>
    <s v="2013-11-23"/>
    <n v="114"/>
    <n v="6697784"/>
    <n v="22.8"/>
    <n v="22.7"/>
    <n v="23.7"/>
    <n v="23.6"/>
    <n v="18"/>
    <n v="368"/>
    <n v="4"/>
    <n v="4"/>
    <n v="236000"/>
    <n v="0.8"/>
  </r>
  <r>
    <x v="33"/>
    <s v="YGFFIE3312BK"/>
    <s v="YGFFI312BK"/>
    <x v="2"/>
    <s v="YGFFIE3312"/>
    <s v="13SS WITAILOR CAP-02-NY"/>
    <s v="BK"/>
    <m/>
    <n v="4391"/>
    <n v="55000"/>
    <n v="55000"/>
    <n v="1800"/>
    <s v="2013-12-24"/>
    <n v="800"/>
    <n v="44000000"/>
    <s v="2013-12-26"/>
    <n v="448"/>
    <m/>
    <n v="24640000"/>
    <s v="2013-12-27"/>
    <n v="116"/>
    <n v="6374720"/>
    <n v="14.5"/>
    <n v="14.5"/>
    <n v="25.9"/>
    <n v="25.9"/>
    <n v="352"/>
    <n v="332"/>
    <n v="33"/>
    <n v="33"/>
    <n v="1815000"/>
    <n v="4.0999999999999996"/>
  </r>
  <r>
    <x v="33"/>
    <s v="YGFFIE3313BK"/>
    <s v="YGFFI313BK"/>
    <x v="2"/>
    <s v="YGFFIE3313"/>
    <s v="13-SS-WTR-10-BW"/>
    <s v="BK"/>
    <m/>
    <n v="3568"/>
    <n v="59000"/>
    <n v="59000"/>
    <n v="1400"/>
    <s v="2014-01-03"/>
    <n v="600"/>
    <n v="35400000"/>
    <s v="2014-01-07"/>
    <n v="351"/>
    <m/>
    <n v="20709000"/>
    <s v="2014-01-09"/>
    <n v="27"/>
    <n v="1591112"/>
    <n v="4.5"/>
    <n v="4.5"/>
    <n v="7.7"/>
    <n v="7.7"/>
    <n v="249"/>
    <n v="324"/>
    <n v="17"/>
    <n v="17"/>
    <n v="1001112"/>
    <n v="2.8"/>
  </r>
  <r>
    <x v="33"/>
    <s v="YGFFIE3314BK"/>
    <s v="YGFFI314BK"/>
    <x v="2"/>
    <s v="YGFFIE3314"/>
    <s v="13-SS-WTR-10-BW"/>
    <s v="BK"/>
    <m/>
    <n v="3156"/>
    <n v="59000"/>
    <n v="59000"/>
    <n v="100"/>
    <s v="2014-01-03"/>
    <n v="496"/>
    <n v="29264000"/>
    <s v="2014-01-07"/>
    <n v="358"/>
    <m/>
    <n v="21122000"/>
    <s v="2014-01-08"/>
    <n v="27"/>
    <n v="1593000"/>
    <n v="5.4"/>
    <n v="5.4"/>
    <n v="7.5"/>
    <n v="7.5"/>
    <n v="138"/>
    <n v="331"/>
    <n v="12"/>
    <n v="12"/>
    <n v="708000"/>
    <n v="2.4"/>
  </r>
  <r>
    <x v="33"/>
    <s v="YGFFIE3315RE"/>
    <s v="YGFFI315RE"/>
    <x v="2"/>
    <s v="YGFFIE3315"/>
    <s v="WTR-CAP-03"/>
    <s v="RE"/>
    <m/>
    <n v="4528"/>
    <n v="59000"/>
    <n v="59000"/>
    <n v="200"/>
    <s v="2014-01-03"/>
    <n v="542"/>
    <n v="31978000"/>
    <s v="2014-01-07"/>
    <n v="350"/>
    <m/>
    <n v="20650000"/>
    <s v="2014-01-09"/>
    <n v="30"/>
    <n v="1770000"/>
    <n v="5.5"/>
    <n v="5.5"/>
    <n v="8.6"/>
    <n v="8.6"/>
    <n v="192"/>
    <n v="320"/>
    <n v="18"/>
    <n v="18"/>
    <n v="1062000"/>
    <n v="3.3"/>
  </r>
  <r>
    <x v="33"/>
    <s v="YGFFIE3316BK"/>
    <s v="YGFFI316BK"/>
    <x v="2"/>
    <s v="YGFFIE3316"/>
    <s v="13SS WITAILOR CAP-02-NY"/>
    <s v="BK"/>
    <m/>
    <n v="3705"/>
    <n v="55000"/>
    <n v="55000"/>
    <n v="200"/>
    <s v="2014-01-03"/>
    <n v="600"/>
    <n v="33000000"/>
    <s v="2014-01-07"/>
    <n v="360"/>
    <m/>
    <n v="19800000"/>
    <s v="2014-01-08"/>
    <n v="33"/>
    <n v="1815000"/>
    <n v="5.5"/>
    <n v="5.5"/>
    <n v="9.1999999999999993"/>
    <n v="9.1999999999999993"/>
    <n v="240"/>
    <n v="327"/>
    <n v="17"/>
    <n v="17"/>
    <n v="935000"/>
    <n v="2.8"/>
  </r>
  <r>
    <x v="33"/>
    <s v="YGFFIE3317GY"/>
    <s v="YGFFI317GY"/>
    <x v="2"/>
    <s v="YGFFIE3317"/>
    <s v="13SS WITAILOR CAP-02-NY"/>
    <s v="GY"/>
    <m/>
    <n v="3293"/>
    <n v="59000"/>
    <n v="59000"/>
    <n v="200"/>
    <s v="2014-01-03"/>
    <n v="400"/>
    <n v="23600000"/>
    <s v="2014-01-07"/>
    <n v="400"/>
    <m/>
    <n v="23600000"/>
    <s v="2014-01-08"/>
    <n v="85"/>
    <n v="5015000"/>
    <n v="21.3"/>
    <n v="21.3"/>
    <n v="21.3"/>
    <n v="21.3"/>
    <m/>
    <n v="315"/>
    <n v="48"/>
    <n v="48"/>
    <n v="2832000"/>
    <n v="12"/>
  </r>
  <r>
    <x v="33"/>
    <s v="YGFFIE3318BK"/>
    <s v="YGFFI318BK"/>
    <x v="2"/>
    <s v="YGFFIE3318"/>
    <s v="WTR-CAP-03"/>
    <s v="BK"/>
    <m/>
    <n v="3430"/>
    <n v="55000"/>
    <n v="55000"/>
    <n v="1800"/>
    <s v="2013-12-24"/>
    <n v="800"/>
    <n v="44000000"/>
    <s v="2013-12-26"/>
    <n v="428"/>
    <m/>
    <n v="23540000"/>
    <s v="2013-12-27"/>
    <n v="80"/>
    <n v="4396480"/>
    <n v="10"/>
    <n v="10"/>
    <n v="18.7"/>
    <n v="18.7"/>
    <n v="372"/>
    <n v="348"/>
    <n v="24"/>
    <n v="24"/>
    <n v="1318240"/>
    <n v="3"/>
  </r>
  <r>
    <x v="33"/>
    <s v="YGFFIE3319BK"/>
    <s v="YGFFI319BK"/>
    <x v="2"/>
    <s v="YGFFIE3319"/>
    <s v="13SS WITAILOR CAP-01-GR"/>
    <s v="BK"/>
    <m/>
    <n v="3705"/>
    <n v="59000"/>
    <n v="59000"/>
    <n v="1400"/>
    <s v="2014-01-03"/>
    <n v="596"/>
    <n v="35164000"/>
    <s v="2014-01-07"/>
    <n v="387"/>
    <m/>
    <n v="22833000"/>
    <s v="2014-01-08"/>
    <n v="70"/>
    <n v="4118672"/>
    <n v="11.7"/>
    <n v="11.7"/>
    <n v="18.100000000000001"/>
    <n v="18"/>
    <n v="209"/>
    <n v="317"/>
    <n v="42"/>
    <n v="42"/>
    <n v="2466672"/>
    <n v="7"/>
  </r>
  <r>
    <x v="33"/>
    <s v="YGFFIE3321GY"/>
    <s v="YGFFI321GY"/>
    <x v="2"/>
    <s v="YGFFIE3321"/>
    <s v="13SS WITAILOR CAP-01-GR"/>
    <s v="GY"/>
    <m/>
    <n v="4391"/>
    <n v="59000"/>
    <n v="59000"/>
    <n v="1200"/>
    <s v="2014-01-03"/>
    <n v="500"/>
    <n v="29500000"/>
    <s v="2014-01-07"/>
    <n v="331"/>
    <m/>
    <n v="19529000"/>
    <s v="2014-01-09"/>
    <n v="10"/>
    <n v="590000"/>
    <n v="2"/>
    <n v="2"/>
    <n v="3"/>
    <n v="3"/>
    <n v="169"/>
    <n v="321"/>
    <n v="7"/>
    <n v="7"/>
    <n v="413000"/>
    <n v="1.4"/>
  </r>
  <r>
    <x v="33"/>
    <s v="YGFFIE3322BK"/>
    <s v="YGFFI322BK"/>
    <x v="2"/>
    <s v="YGFFIE3322"/>
    <s v="13FW WITAILOR CAP-02-BL"/>
    <s v="BK"/>
    <m/>
    <n v="4116"/>
    <n v="59000"/>
    <n v="59000"/>
    <n v="1200"/>
    <s v="2014-01-03"/>
    <n v="500"/>
    <n v="29500000"/>
    <s v="2014-01-07"/>
    <n v="319"/>
    <m/>
    <n v="18821000"/>
    <s v="2014-01-19"/>
    <n v="1"/>
    <n v="59000"/>
    <n v="0.2"/>
    <n v="0.2"/>
    <n v="0.3"/>
    <n v="0.3"/>
    <n v="181"/>
    <n v="318"/>
    <n v="1"/>
    <n v="1"/>
    <n v="59000"/>
    <n v="0.2"/>
  </r>
  <r>
    <x v="33"/>
    <s v="YGFFIE3323NY"/>
    <s v="YGFFI323NY"/>
    <x v="2"/>
    <s v="YGFFIE3323"/>
    <s v="WTR-CAP-03"/>
    <s v="NY"/>
    <m/>
    <n v="5626"/>
    <n v="59000"/>
    <n v="59000"/>
    <n v="1200"/>
    <s v="2014-01-03"/>
    <n v="494"/>
    <n v="29146000"/>
    <s v="2014-01-07"/>
    <n v="334"/>
    <m/>
    <n v="19706000"/>
    <s v="2014-01-11"/>
    <n v="10"/>
    <n v="590000"/>
    <n v="2"/>
    <n v="2"/>
    <n v="3"/>
    <n v="3"/>
    <n v="160"/>
    <n v="324"/>
    <n v="7"/>
    <n v="7"/>
    <n v="413000"/>
    <n v="1.4"/>
  </r>
  <r>
    <x v="33"/>
    <s v="YGFFIE3325RE"/>
    <s v="YGFFI325RE"/>
    <x v="2"/>
    <s v="YGFFIE3325"/>
    <s v="13SS WITAILOR CAP-01-GR"/>
    <s v="RE"/>
    <m/>
    <n v="12520"/>
    <n v="59000"/>
    <n v="59000"/>
    <n v="500"/>
    <s v="2013-11-14"/>
    <n v="506"/>
    <n v="29854000"/>
    <s v="2013-11-15"/>
    <n v="374"/>
    <n v="1"/>
    <n v="22066000"/>
    <s v="2013-11-16"/>
    <n v="57"/>
    <n v="3363000"/>
    <n v="11.3"/>
    <n v="11.3"/>
    <n v="15.2"/>
    <n v="15.2"/>
    <n v="131"/>
    <n v="317"/>
    <n v="4"/>
    <n v="4"/>
    <n v="236000"/>
    <n v="0.8"/>
  </r>
  <r>
    <x v="33"/>
    <s v="YGFFIE3326NY"/>
    <s v="YGFFI326NY"/>
    <x v="2"/>
    <s v="YGFFIE3326"/>
    <s v="WTR-CAP-03"/>
    <s v="NY"/>
    <m/>
    <n v="15980"/>
    <n v="75000"/>
    <n v="75000"/>
    <n v="300"/>
    <s v="2013-11-21"/>
    <n v="305"/>
    <n v="22875000"/>
    <s v="2013-11-22"/>
    <n v="300"/>
    <m/>
    <n v="22500000"/>
    <s v="2013-11-25"/>
    <n v="14"/>
    <n v="1042800"/>
    <n v="4.5999999999999996"/>
    <n v="4.5999999999999996"/>
    <n v="4.7"/>
    <n v="4.5999999999999996"/>
    <n v="5"/>
    <n v="286"/>
    <n v="1"/>
    <n v="1"/>
    <n v="75000"/>
    <n v="0.3"/>
  </r>
  <r>
    <x v="33"/>
    <s v="YGFFIE3327PP"/>
    <s v="YGFFI327PP"/>
    <x v="2"/>
    <s v="YGFFIE3327"/>
    <s v="12FW WITALOR CAP-02-BL"/>
    <s v="PP"/>
    <m/>
    <n v="15980"/>
    <n v="75000"/>
    <n v="75000"/>
    <n v="300"/>
    <s v="2013-11-21"/>
    <n v="298"/>
    <n v="22350000"/>
    <s v="2013-11-22"/>
    <n v="293"/>
    <m/>
    <n v="21975000"/>
    <s v="2013-11-26"/>
    <n v="12"/>
    <n v="875100"/>
    <n v="4"/>
    <n v="3.9"/>
    <n v="4.0999999999999996"/>
    <n v="4"/>
    <n v="5"/>
    <n v="281"/>
    <n v="1"/>
    <n v="1"/>
    <n v="75000"/>
    <n v="0.3"/>
  </r>
  <r>
    <x v="34"/>
    <s v="ZZZBPE3801YE"/>
    <s v="ZZZBP801YE"/>
    <x v="2"/>
    <s v="ZZZBPE3801"/>
    <s v="12FW WITALOR CAP-04-KK"/>
    <s v="YE"/>
    <m/>
    <n v="39500"/>
    <n v="149000"/>
    <n v="79000"/>
    <n v="300"/>
    <s v="2013-08-08"/>
    <n v="300"/>
    <n v="44700000"/>
    <s v="2013-09-05"/>
    <n v="300"/>
    <m/>
    <n v="44700000"/>
    <s v="2013-09-06"/>
    <n v="218"/>
    <n v="17222000"/>
    <n v="72.7"/>
    <n v="38.5"/>
    <n v="72.7"/>
    <n v="38.5"/>
    <m/>
    <n v="82"/>
    <n v="7"/>
    <n v="7"/>
    <n v="553000"/>
    <n v="2.2999999999999998"/>
  </r>
  <r>
    <x v="34"/>
    <s v="ZZZBPE3802BL"/>
    <s v="ZZZBP802BL"/>
    <x v="2"/>
    <s v="ZZZBPE3802"/>
    <s v="12FW WITALOR CAP-03-RD"/>
    <s v="BL"/>
    <m/>
    <n v="39500"/>
    <n v="149000"/>
    <n v="79000"/>
    <n v="300"/>
    <s v="2013-08-08"/>
    <n v="300"/>
    <n v="44700000"/>
    <s v="2013-09-05"/>
    <n v="300"/>
    <m/>
    <n v="44700000"/>
    <s v="2013-09-06"/>
    <n v="268"/>
    <n v="21157000"/>
    <n v="89.3"/>
    <n v="47.3"/>
    <n v="89.3"/>
    <n v="47.3"/>
    <m/>
    <n v="32"/>
    <n v="4"/>
    <n v="4"/>
    <n v="316000"/>
    <n v="1.3"/>
  </r>
  <r>
    <x v="34"/>
    <s v="ZZZBPE3803BL"/>
    <s v="ZZZBP803BL"/>
    <x v="2"/>
    <s v="ZZZBPE3803"/>
    <s v="12FW WITAILOR CAP-11-RD"/>
    <s v="BL"/>
    <m/>
    <n v="34500"/>
    <n v="129000"/>
    <n v="69000"/>
    <n v="300"/>
    <s v="2013-08-08"/>
    <n v="300"/>
    <n v="38700000"/>
    <s v="2013-09-05"/>
    <n v="299"/>
    <m/>
    <n v="38571000"/>
    <s v="2013-09-06"/>
    <n v="242"/>
    <n v="16698000"/>
    <n v="80.7"/>
    <n v="43.1"/>
    <n v="80.900000000000006"/>
    <n v="43.3"/>
    <n v="1"/>
    <n v="57"/>
    <n v="7"/>
    <n v="7"/>
    <n v="483000"/>
    <n v="2.2999999999999998"/>
  </r>
  <r>
    <x v="34"/>
    <s v="ZZZBPE3804BL"/>
    <s v="ZZZBP804BL"/>
    <x v="2"/>
    <s v="ZZZBPE3804"/>
    <s v="12FW WITALOR CAP-01-NY"/>
    <s v="BL"/>
    <m/>
    <n v="34500"/>
    <n v="129000"/>
    <n v="69000"/>
    <n v="300"/>
    <s v="2013-08-08"/>
    <n v="300"/>
    <n v="38700000"/>
    <s v="2013-09-05"/>
    <n v="300"/>
    <m/>
    <n v="38700000"/>
    <s v="2013-09-06"/>
    <n v="214"/>
    <n v="14766000"/>
    <n v="71.3"/>
    <n v="38.200000000000003"/>
    <n v="71.3"/>
    <n v="38.200000000000003"/>
    <m/>
    <n v="86"/>
    <n v="6"/>
    <n v="6"/>
    <n v="414000"/>
    <n v="2"/>
  </r>
  <r>
    <x v="35"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99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K4:N34" firstHeaderRow="1" firstDataRow="2" firstDataCol="1" rowPageCount="1" colPageCount="1"/>
  <pivotFields count="33">
    <pivotField axis="axisRow" compact="0" outline="0" subtotalTop="0" showAll="0" includeNewItemsInFilter="1">
      <items count="49">
        <item x="22"/>
        <item m="1" x="45"/>
        <item x="0"/>
        <item m="1" x="37"/>
        <item x="1"/>
        <item m="1" x="43"/>
        <item x="2"/>
        <item m="1" x="40"/>
        <item x="3"/>
        <item m="1" x="44"/>
        <item m="1" x="42"/>
        <item x="5"/>
        <item x="6"/>
        <item x="7"/>
        <item x="4"/>
        <item x="8"/>
        <item x="9"/>
        <item x="10"/>
        <item x="12"/>
        <item x="11"/>
        <item x="13"/>
        <item x="14"/>
        <item x="15"/>
        <item x="16"/>
        <item x="17"/>
        <item m="1" x="46"/>
        <item m="1" x="36"/>
        <item x="18"/>
        <item x="19"/>
        <item x="20"/>
        <item x="24"/>
        <item m="1" x="39"/>
        <item x="27"/>
        <item x="28"/>
        <item m="1" x="47"/>
        <item x="29"/>
        <item x="31"/>
        <item x="32"/>
        <item m="1" x="38"/>
        <item x="35"/>
        <item m="1" x="41"/>
        <item x="25"/>
        <item x="26"/>
        <item x="34"/>
        <item x="30"/>
        <item x="33"/>
        <item x="21"/>
        <item x="23"/>
        <item t="default"/>
      </items>
    </pivotField>
    <pivotField compact="0" outline="0" subtotalTop="0" showAll="0" includeNewItemsInFilter="1"/>
    <pivotField compact="0" outline="0" showAll="0" defaultSubtotal="0"/>
    <pivotField axis="axisPage" compact="0" outline="0" multipleItemSelectionAllowed="1" showAll="0" defaultSubtotal="0">
      <items count="13">
        <item h="1" m="1" x="12"/>
        <item h="1" m="1" x="11"/>
        <item h="1" x="0"/>
        <item h="1" x="1"/>
        <item h="1" x="6"/>
        <item h="1" x="4"/>
        <item h="1" x="10"/>
        <item x="2"/>
        <item x="3"/>
        <item x="7"/>
        <item h="1" x="5"/>
        <item h="1" x="8"/>
        <item h="1" x="9"/>
      </items>
    </pivotField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1">
    <field x="0"/>
  </rowFields>
  <rowItems count="29">
    <i>
      <x/>
    </i>
    <i>
      <x v="2"/>
    </i>
    <i>
      <x v="4"/>
    </i>
    <i>
      <x v="6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1"/>
    </i>
    <i>
      <x v="22"/>
    </i>
    <i>
      <x v="23"/>
    </i>
    <i>
      <x v="24"/>
    </i>
    <i>
      <x v="27"/>
    </i>
    <i>
      <x v="29"/>
    </i>
    <i>
      <x v="30"/>
    </i>
    <i>
      <x v="32"/>
    </i>
    <i>
      <x v="33"/>
    </i>
    <i>
      <x v="36"/>
    </i>
    <i>
      <x v="37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 입고수량" fld="13" baseField="0" baseItem="0" numFmtId="3"/>
    <dataField name=" 판매수량" fld="20" baseField="0" baseItem="0" numFmtId="3"/>
    <dataField name=" 판매율" fld="32" baseField="0" baseItem="0" numFmtId="181"/>
  </dataFields>
  <formats count="28">
    <format dxfId="361">
      <pivotArea type="all" dataOnly="0" outline="0" fieldPosition="0"/>
    </format>
    <format dxfId="360">
      <pivotArea type="all" dataOnly="0" outline="0" fieldPosition="0"/>
    </format>
    <format dxfId="359">
      <pivotArea dataOnly="0" grandRow="1" outline="0" fieldPosition="0"/>
    </format>
    <format dxfId="358">
      <pivotArea type="topRight" dataOnly="0" labelOnly="1" outline="0" offset="B1" fieldPosition="0"/>
    </format>
    <format dxfId="357">
      <pivotArea grandRow="1" outline="0" fieldPosition="0"/>
    </format>
    <format dxfId="356">
      <pivotArea dataOnly="0" labelOnly="1" grandRow="1" outline="0" fieldPosition="0"/>
    </format>
    <format dxfId="355">
      <pivotArea type="origin" dataOnly="0" labelOnly="1" outline="0" fieldPosition="0"/>
    </format>
    <format dxfId="354">
      <pivotArea field="-2" type="button" dataOnly="0" labelOnly="1" outline="0" axis="axisCol" fieldPosition="0"/>
    </format>
    <format dxfId="353">
      <pivotArea type="topRight" dataOnly="0" labelOnly="1" outline="0" fieldPosition="0"/>
    </format>
    <format dxfId="352">
      <pivotArea outline="0" fieldPosition="0">
        <references count="1">
          <reference field="4294967294" count="1">
            <x v="1"/>
          </reference>
        </references>
      </pivotArea>
    </format>
    <format dxfId="351">
      <pivotArea outline="0" fieldPosition="0">
        <references count="1">
          <reference field="4294967294" count="1">
            <x v="0"/>
          </reference>
        </references>
      </pivotArea>
    </format>
    <format dxfId="350">
      <pivotArea outline="0" fieldPosition="0">
        <references count="1">
          <reference field="4294967294" count="1">
            <x v="2"/>
          </reference>
        </references>
      </pivotArea>
    </format>
    <format dxfId="349">
      <pivotArea outline="0" collapsedLevelsAreSubtotals="1" fieldPosition="0">
        <references count="1">
          <reference field="0" count="1" selected="0">
            <x v="28"/>
          </reference>
        </references>
      </pivotArea>
    </format>
    <format dxfId="348">
      <pivotArea dataOnly="0" labelOnly="1" outline="0" fieldPosition="0">
        <references count="1">
          <reference field="0" count="1">
            <x v="28"/>
          </reference>
        </references>
      </pivotArea>
    </format>
    <format dxfId="347">
      <pivotArea dataOnly="0" outline="0" fieldPosition="0">
        <references count="1">
          <reference field="0" count="1">
            <x v="6"/>
          </reference>
        </references>
      </pivotArea>
    </format>
    <format dxfId="346">
      <pivotArea dataOnly="0" outline="0" fieldPosition="0">
        <references count="1">
          <reference field="0" count="1">
            <x v="27"/>
          </reference>
        </references>
      </pivotArea>
    </format>
    <format dxfId="345">
      <pivotArea outline="0" collapsedLevelsAreSubtotals="1" fieldPosition="0">
        <references count="1">
          <reference field="0" count="15" selected="0">
            <x v="0"/>
            <x v="2"/>
            <x v="4"/>
            <x v="6"/>
            <x v="11"/>
            <x v="12"/>
            <x v="13"/>
            <x v="18"/>
            <x v="21"/>
            <x v="23"/>
            <x v="27"/>
            <x v="30"/>
            <x v="32"/>
            <x v="36"/>
            <x v="37"/>
          </reference>
        </references>
      </pivotArea>
    </format>
    <format dxfId="344">
      <pivotArea dataOnly="0" labelOnly="1" outline="0" fieldPosition="0">
        <references count="1">
          <reference field="0" count="15">
            <x v="0"/>
            <x v="2"/>
            <x v="4"/>
            <x v="6"/>
            <x v="11"/>
            <x v="12"/>
            <x v="13"/>
            <x v="18"/>
            <x v="21"/>
            <x v="23"/>
            <x v="27"/>
            <x v="30"/>
            <x v="32"/>
            <x v="36"/>
            <x v="37"/>
          </reference>
        </references>
      </pivotArea>
    </format>
    <format dxfId="343">
      <pivotArea outline="0" collapsedLevelsAreSubtotals="1" fieldPosition="0">
        <references count="1">
          <reference field="0" count="1" selected="0">
            <x v="4"/>
          </reference>
        </references>
      </pivotArea>
    </format>
    <format dxfId="342">
      <pivotArea dataOnly="0" labelOnly="1" outline="0" fieldPosition="0">
        <references count="1">
          <reference field="0" count="1">
            <x v="4"/>
          </reference>
        </references>
      </pivotArea>
    </format>
    <format dxfId="341">
      <pivotArea outline="0" collapsedLevelsAreSubtotals="1" fieldPosition="0">
        <references count="1">
          <reference field="0" count="8" selected="0">
            <x v="11"/>
            <x v="12"/>
            <x v="15"/>
            <x v="18"/>
            <x v="21"/>
            <x v="30"/>
            <x v="32"/>
            <x v="36"/>
          </reference>
        </references>
      </pivotArea>
    </format>
    <format dxfId="340">
      <pivotArea dataOnly="0" labelOnly="1" outline="0" fieldPosition="0">
        <references count="1">
          <reference field="0" count="8">
            <x v="11"/>
            <x v="12"/>
            <x v="15"/>
            <x v="18"/>
            <x v="21"/>
            <x v="30"/>
            <x v="32"/>
            <x v="36"/>
          </reference>
        </references>
      </pivotArea>
    </format>
    <format dxfId="339">
      <pivotArea outline="0" collapsedLevelsAreSubtotals="1" fieldPosition="0">
        <references count="1">
          <reference field="0" count="24" selected="0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38">
      <pivotArea dataOnly="0" labelOnly="1" outline="0" fieldPosition="0">
        <references count="1">
          <reference field="0" count="24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37">
      <pivotArea outline="0" collapsedLevelsAreSubtotals="1" fieldPosition="0">
        <references count="1">
          <reference field="0" count="24" selected="0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36">
      <pivotArea dataOnly="0" labelOnly="1" outline="0" fieldPosition="0">
        <references count="1">
          <reference field="0" count="24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35">
      <pivotArea outline="0" collapsedLevelsAreSubtotals="1" fieldPosition="0">
        <references count="1">
          <reference field="0" count="24" selected="0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34">
      <pivotArea dataOnly="0" labelOnly="1" outline="0" fieldPosition="0">
        <references count="1">
          <reference field="0" count="24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99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D37" firstHeaderRow="1" firstDataRow="2" firstDataCol="1" rowPageCount="1" colPageCount="1"/>
  <pivotFields count="33">
    <pivotField axis="axisRow" compact="0" outline="0" subtotalTop="0" showAll="0" includeNewItemsInFilter="1">
      <items count="49">
        <item x="22"/>
        <item m="1" x="45"/>
        <item x="0"/>
        <item m="1" x="37"/>
        <item x="1"/>
        <item m="1" x="43"/>
        <item x="2"/>
        <item m="1" x="40"/>
        <item x="3"/>
        <item m="1" x="44"/>
        <item m="1" x="42"/>
        <item x="5"/>
        <item x="6"/>
        <item x="7"/>
        <item x="4"/>
        <item x="8"/>
        <item x="9"/>
        <item x="10"/>
        <item x="12"/>
        <item x="11"/>
        <item x="13"/>
        <item x="14"/>
        <item x="15"/>
        <item x="16"/>
        <item x="17"/>
        <item m="1" x="46"/>
        <item m="1" x="36"/>
        <item x="18"/>
        <item x="19"/>
        <item x="20"/>
        <item x="24"/>
        <item m="1" x="39"/>
        <item x="27"/>
        <item x="28"/>
        <item m="1" x="47"/>
        <item x="29"/>
        <item x="31"/>
        <item x="32"/>
        <item m="1" x="38"/>
        <item x="35"/>
        <item m="1" x="41"/>
        <item x="25"/>
        <item x="26"/>
        <item x="34"/>
        <item x="30"/>
        <item x="33"/>
        <item x="21"/>
        <item x="23"/>
        <item t="default"/>
      </items>
    </pivotField>
    <pivotField compact="0" outline="0" subtotalTop="0" showAll="0" includeNewItemsInFilter="1"/>
    <pivotField compact="0" outline="0" showAll="0" defaultSubtotal="0"/>
    <pivotField axis="axisPage" compact="0" outline="0" multipleItemSelectionAllowed="1" showAll="0" defaultSubtotal="0">
      <items count="13">
        <item h="1" m="1" x="12"/>
        <item h="1" m="1" x="11"/>
        <item h="1" x="0"/>
        <item x="1"/>
        <item x="6"/>
        <item x="4"/>
        <item h="1" x="10"/>
        <item x="2"/>
        <item x="3"/>
        <item x="7"/>
        <item h="1" x="5"/>
        <item h="1" x="8"/>
        <item h="1" x="9"/>
      </items>
    </pivotField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1">
    <field x="0"/>
  </rowFields>
  <rowItems count="32">
    <i>
      <x/>
    </i>
    <i>
      <x v="2"/>
    </i>
    <i>
      <x v="4"/>
    </i>
    <i>
      <x v="6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1"/>
    </i>
    <i>
      <x v="22"/>
    </i>
    <i>
      <x v="23"/>
    </i>
    <i>
      <x v="24"/>
    </i>
    <i>
      <x v="27"/>
    </i>
    <i>
      <x v="28"/>
    </i>
    <i>
      <x v="29"/>
    </i>
    <i>
      <x v="30"/>
    </i>
    <i>
      <x v="32"/>
    </i>
    <i>
      <x v="33"/>
    </i>
    <i>
      <x v="36"/>
    </i>
    <i>
      <x v="37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 입고수량" fld="13" baseField="0" baseItem="0" numFmtId="3"/>
    <dataField name=" 판매수량" fld="20" baseField="0" baseItem="0" numFmtId="3"/>
    <dataField name=" 판매율" fld="32" baseField="0" baseItem="0" numFmtId="181"/>
  </dataFields>
  <formats count="28">
    <format dxfId="389">
      <pivotArea type="all" dataOnly="0" outline="0" fieldPosition="0"/>
    </format>
    <format dxfId="388">
      <pivotArea type="all" dataOnly="0" outline="0" fieldPosition="0"/>
    </format>
    <format dxfId="387">
      <pivotArea dataOnly="0" grandRow="1" outline="0" fieldPosition="0"/>
    </format>
    <format dxfId="386">
      <pivotArea type="topRight" dataOnly="0" labelOnly="1" outline="0" offset="B1" fieldPosition="0"/>
    </format>
    <format dxfId="385">
      <pivotArea grandRow="1" outline="0" fieldPosition="0"/>
    </format>
    <format dxfId="384">
      <pivotArea dataOnly="0" labelOnly="1" grandRow="1" outline="0" fieldPosition="0"/>
    </format>
    <format dxfId="383">
      <pivotArea type="origin" dataOnly="0" labelOnly="1" outline="0" fieldPosition="0"/>
    </format>
    <format dxfId="382">
      <pivotArea field="-2" type="button" dataOnly="0" labelOnly="1" outline="0" axis="axisCol" fieldPosition="0"/>
    </format>
    <format dxfId="381">
      <pivotArea type="topRight" dataOnly="0" labelOnly="1" outline="0" fieldPosition="0"/>
    </format>
    <format dxfId="380">
      <pivotArea outline="0" fieldPosition="0">
        <references count="1">
          <reference field="4294967294" count="1">
            <x v="1"/>
          </reference>
        </references>
      </pivotArea>
    </format>
    <format dxfId="379">
      <pivotArea outline="0" fieldPosition="0">
        <references count="1">
          <reference field="4294967294" count="1">
            <x v="0"/>
          </reference>
        </references>
      </pivotArea>
    </format>
    <format dxfId="378">
      <pivotArea outline="0" fieldPosition="0">
        <references count="1">
          <reference field="4294967294" count="1">
            <x v="2"/>
          </reference>
        </references>
      </pivotArea>
    </format>
    <format dxfId="377">
      <pivotArea outline="0" collapsedLevelsAreSubtotals="1" fieldPosition="0">
        <references count="1">
          <reference field="0" count="1" selected="0">
            <x v="28"/>
          </reference>
        </references>
      </pivotArea>
    </format>
    <format dxfId="376">
      <pivotArea dataOnly="0" labelOnly="1" outline="0" fieldPosition="0">
        <references count="1">
          <reference field="0" count="1">
            <x v="28"/>
          </reference>
        </references>
      </pivotArea>
    </format>
    <format dxfId="375">
      <pivotArea dataOnly="0" outline="0" fieldPosition="0">
        <references count="1">
          <reference field="0" count="1">
            <x v="6"/>
          </reference>
        </references>
      </pivotArea>
    </format>
    <format dxfId="374">
      <pivotArea dataOnly="0" outline="0" fieldPosition="0">
        <references count="1">
          <reference field="0" count="1">
            <x v="27"/>
          </reference>
        </references>
      </pivotArea>
    </format>
    <format dxfId="373">
      <pivotArea outline="0" collapsedLevelsAreSubtotals="1" fieldPosition="0">
        <references count="1">
          <reference field="0" count="15" selected="0">
            <x v="0"/>
            <x v="2"/>
            <x v="4"/>
            <x v="6"/>
            <x v="11"/>
            <x v="12"/>
            <x v="13"/>
            <x v="18"/>
            <x v="21"/>
            <x v="23"/>
            <x v="27"/>
            <x v="30"/>
            <x v="32"/>
            <x v="36"/>
            <x v="37"/>
          </reference>
        </references>
      </pivotArea>
    </format>
    <format dxfId="372">
      <pivotArea dataOnly="0" labelOnly="1" outline="0" fieldPosition="0">
        <references count="1">
          <reference field="0" count="15">
            <x v="0"/>
            <x v="2"/>
            <x v="4"/>
            <x v="6"/>
            <x v="11"/>
            <x v="12"/>
            <x v="13"/>
            <x v="18"/>
            <x v="21"/>
            <x v="23"/>
            <x v="27"/>
            <x v="30"/>
            <x v="32"/>
            <x v="36"/>
            <x v="37"/>
          </reference>
        </references>
      </pivotArea>
    </format>
    <format dxfId="371">
      <pivotArea outline="0" collapsedLevelsAreSubtotals="1" fieldPosition="0">
        <references count="1">
          <reference field="0" count="1" selected="0">
            <x v="4"/>
          </reference>
        </references>
      </pivotArea>
    </format>
    <format dxfId="370">
      <pivotArea dataOnly="0" labelOnly="1" outline="0" fieldPosition="0">
        <references count="1">
          <reference field="0" count="1">
            <x v="4"/>
          </reference>
        </references>
      </pivotArea>
    </format>
    <format dxfId="369">
      <pivotArea outline="0" collapsedLevelsAreSubtotals="1" fieldPosition="0">
        <references count="1">
          <reference field="0" count="8" selected="0">
            <x v="11"/>
            <x v="12"/>
            <x v="15"/>
            <x v="18"/>
            <x v="21"/>
            <x v="30"/>
            <x v="32"/>
            <x v="36"/>
          </reference>
        </references>
      </pivotArea>
    </format>
    <format dxfId="368">
      <pivotArea dataOnly="0" labelOnly="1" outline="0" fieldPosition="0">
        <references count="1">
          <reference field="0" count="8">
            <x v="11"/>
            <x v="12"/>
            <x v="15"/>
            <x v="18"/>
            <x v="21"/>
            <x v="30"/>
            <x v="32"/>
            <x v="36"/>
          </reference>
        </references>
      </pivotArea>
    </format>
    <format dxfId="367">
      <pivotArea outline="0" collapsedLevelsAreSubtotals="1" fieldPosition="0">
        <references count="1">
          <reference field="0" count="24" selected="0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66">
      <pivotArea dataOnly="0" labelOnly="1" outline="0" fieldPosition="0">
        <references count="1">
          <reference field="0" count="24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65">
      <pivotArea outline="0" collapsedLevelsAreSubtotals="1" fieldPosition="0">
        <references count="1">
          <reference field="0" count="24" selected="0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64">
      <pivotArea dataOnly="0" labelOnly="1" outline="0" fieldPosition="0">
        <references count="1">
          <reference field="0" count="24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63">
      <pivotArea outline="0" collapsedLevelsAreSubtotals="1" fieldPosition="0">
        <references count="1">
          <reference field="0" count="24" selected="0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  <format dxfId="362">
      <pivotArea dataOnly="0" labelOnly="1" outline="0" fieldPosition="0">
        <references count="1">
          <reference field="0" count="24">
            <x v="0"/>
            <x v="2"/>
            <x v="3"/>
            <x v="4"/>
            <x v="6"/>
            <x v="11"/>
            <x v="12"/>
            <x v="13"/>
            <x v="15"/>
            <x v="16"/>
            <x v="17"/>
            <x v="18"/>
            <x v="21"/>
            <x v="23"/>
            <x v="26"/>
            <x v="27"/>
            <x v="28"/>
            <x v="29"/>
            <x v="30"/>
            <x v="32"/>
            <x v="33"/>
            <x v="34"/>
            <x v="36"/>
            <x v="37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theme="1"/>
  </sheetPr>
  <dimension ref="A1:AF747"/>
  <sheetViews>
    <sheetView showZeros="0" zoomScale="80" zoomScaleNormal="80" workbookViewId="0">
      <pane xSplit="5" ySplit="6" topLeftCell="F731" activePane="bottomRight" state="frozen"/>
      <selection activeCell="W31" sqref="W31"/>
      <selection pane="topRight" activeCell="W31" sqref="W31"/>
      <selection pane="bottomLeft" activeCell="W31" sqref="W31"/>
      <selection pane="bottomRight" activeCell="A5" sqref="A5"/>
    </sheetView>
  </sheetViews>
  <sheetFormatPr defaultRowHeight="13.5"/>
  <cols>
    <col min="1" max="4" width="8.88671875" style="7" customWidth="1"/>
    <col min="5" max="5" width="9.77734375" style="3" customWidth="1"/>
    <col min="6" max="6" width="33" style="3" bestFit="1" customWidth="1"/>
    <col min="7" max="7" width="5" style="3" bestFit="1" customWidth="1"/>
    <col min="8" max="9" width="6.77734375" style="3" bestFit="1" customWidth="1"/>
    <col min="10" max="12" width="7.6640625" style="3" bestFit="1" customWidth="1"/>
    <col min="13" max="13" width="10.77734375" style="3" bestFit="1" customWidth="1"/>
    <col min="14" max="14" width="8.77734375" style="3" bestFit="1" customWidth="1"/>
    <col min="15" max="15" width="14.77734375" style="3" customWidth="1"/>
    <col min="16" max="16" width="10.77734375" style="3" customWidth="1"/>
    <col min="17" max="17" width="8.77734375" style="3" customWidth="1"/>
    <col min="18" max="18" width="6.77734375" style="3" customWidth="1"/>
    <col min="19" max="19" width="14.77734375" style="3" customWidth="1"/>
    <col min="20" max="20" width="10.77734375" style="3" customWidth="1"/>
    <col min="21" max="21" width="8.77734375" style="3" bestFit="1" customWidth="1"/>
    <col min="22" max="22" width="13.77734375" style="3" bestFit="1" customWidth="1"/>
    <col min="23" max="26" width="13.88671875" style="3" bestFit="1" customWidth="1"/>
    <col min="27" max="31" width="12.88671875" style="3" bestFit="1" customWidth="1"/>
    <col min="32" max="32" width="14.88671875" style="3" bestFit="1" customWidth="1"/>
    <col min="33" max="16384" width="8.88671875" style="3"/>
  </cols>
  <sheetData>
    <row r="1" spans="1:32" s="364" customFormat="1" ht="27">
      <c r="A1" s="365" t="s">
        <v>1442</v>
      </c>
      <c r="B1" s="365" t="s">
        <v>1443</v>
      </c>
      <c r="C1" s="365" t="s">
        <v>1444</v>
      </c>
      <c r="D1" s="363" t="s">
        <v>1435</v>
      </c>
    </row>
    <row r="2" spans="1:32">
      <c r="A2" s="362" t="s">
        <v>1790</v>
      </c>
      <c r="B2" s="362" t="s">
        <v>1789</v>
      </c>
      <c r="C2" s="376" t="s">
        <v>1787</v>
      </c>
      <c r="D2" s="362" t="s">
        <v>1788</v>
      </c>
    </row>
    <row r="3" spans="1:32" s="4" customFormat="1">
      <c r="A3" s="86" t="s">
        <v>1339</v>
      </c>
      <c r="B3" s="87"/>
      <c r="C3" s="87">
        <v>2</v>
      </c>
      <c r="D3" s="87">
        <f>C3+1</f>
        <v>3</v>
      </c>
      <c r="E3" s="87">
        <f t="shared" ref="E3:AF3" si="0">D3+1</f>
        <v>4</v>
      </c>
      <c r="F3" s="87">
        <f t="shared" si="0"/>
        <v>5</v>
      </c>
      <c r="G3" s="87">
        <f t="shared" si="0"/>
        <v>6</v>
      </c>
      <c r="H3" s="87">
        <f t="shared" si="0"/>
        <v>7</v>
      </c>
      <c r="I3" s="87">
        <f t="shared" si="0"/>
        <v>8</v>
      </c>
      <c r="J3" s="87">
        <f t="shared" si="0"/>
        <v>9</v>
      </c>
      <c r="K3" s="87">
        <f t="shared" si="0"/>
        <v>10</v>
      </c>
      <c r="L3" s="87">
        <f t="shared" si="0"/>
        <v>11</v>
      </c>
      <c r="M3" s="87">
        <f t="shared" si="0"/>
        <v>12</v>
      </c>
      <c r="N3" s="87">
        <f t="shared" si="0"/>
        <v>13</v>
      </c>
      <c r="O3" s="87">
        <f t="shared" si="0"/>
        <v>14</v>
      </c>
      <c r="P3" s="87">
        <f t="shared" si="0"/>
        <v>15</v>
      </c>
      <c r="Q3" s="87">
        <f t="shared" si="0"/>
        <v>16</v>
      </c>
      <c r="R3" s="87">
        <f t="shared" si="0"/>
        <v>17</v>
      </c>
      <c r="S3" s="87">
        <f t="shared" si="0"/>
        <v>18</v>
      </c>
      <c r="T3" s="87">
        <f t="shared" si="0"/>
        <v>19</v>
      </c>
      <c r="U3" s="87">
        <f t="shared" si="0"/>
        <v>20</v>
      </c>
      <c r="V3" s="87">
        <f t="shared" si="0"/>
        <v>21</v>
      </c>
      <c r="W3" s="87">
        <f t="shared" si="0"/>
        <v>22</v>
      </c>
      <c r="X3" s="87">
        <f t="shared" si="0"/>
        <v>23</v>
      </c>
      <c r="Y3" s="87">
        <f t="shared" si="0"/>
        <v>24</v>
      </c>
      <c r="Z3" s="87">
        <f t="shared" si="0"/>
        <v>25</v>
      </c>
      <c r="AA3" s="87">
        <f t="shared" si="0"/>
        <v>26</v>
      </c>
      <c r="AB3" s="87">
        <f t="shared" si="0"/>
        <v>27</v>
      </c>
      <c r="AC3" s="87">
        <f t="shared" si="0"/>
        <v>28</v>
      </c>
      <c r="AD3" s="87">
        <f t="shared" si="0"/>
        <v>29</v>
      </c>
      <c r="AE3" s="87">
        <f t="shared" si="0"/>
        <v>30</v>
      </c>
      <c r="AF3" s="87">
        <f t="shared" si="0"/>
        <v>31</v>
      </c>
    </row>
    <row r="4" spans="1:32" s="4" customFormat="1">
      <c r="A4" s="413">
        <v>42463</v>
      </c>
      <c r="B4" s="87"/>
      <c r="C4" s="87"/>
      <c r="D4" s="87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98">
        <f>SUBTOTAL(9,AD6:AD1048576)</f>
        <v>98</v>
      </c>
      <c r="AE4" s="88"/>
      <c r="AF4" s="88"/>
    </row>
    <row r="5" spans="1:32" s="4" customFormat="1">
      <c r="A5" s="14" t="s">
        <v>1290</v>
      </c>
      <c r="B5" s="20" t="s">
        <v>818</v>
      </c>
      <c r="C5" s="20" t="s">
        <v>911</v>
      </c>
      <c r="D5" s="20" t="s">
        <v>1340</v>
      </c>
      <c r="E5" s="12" t="s">
        <v>687</v>
      </c>
      <c r="F5" s="12" t="s">
        <v>688</v>
      </c>
      <c r="G5" s="12" t="s">
        <v>689</v>
      </c>
      <c r="H5" s="12" t="s">
        <v>690</v>
      </c>
      <c r="I5" s="12" t="s">
        <v>692</v>
      </c>
      <c r="J5" s="89" t="s">
        <v>691</v>
      </c>
      <c r="K5" s="89" t="s">
        <v>715</v>
      </c>
      <c r="L5" s="12" t="s">
        <v>716</v>
      </c>
      <c r="M5" s="12" t="s">
        <v>693</v>
      </c>
      <c r="N5" s="89" t="s">
        <v>694</v>
      </c>
      <c r="O5" s="88" t="s">
        <v>695</v>
      </c>
      <c r="P5" s="89" t="s">
        <v>696</v>
      </c>
      <c r="Q5" s="88" t="s">
        <v>697</v>
      </c>
      <c r="R5" s="88" t="s">
        <v>698</v>
      </c>
      <c r="S5" s="88" t="s">
        <v>699</v>
      </c>
      <c r="T5" s="88" t="s">
        <v>700</v>
      </c>
      <c r="U5" s="89" t="s">
        <v>701</v>
      </c>
      <c r="V5" s="12" t="s">
        <v>702</v>
      </c>
      <c r="W5" s="12" t="s">
        <v>703</v>
      </c>
      <c r="X5" s="12" t="s">
        <v>704</v>
      </c>
      <c r="Y5" s="12" t="s">
        <v>705</v>
      </c>
      <c r="Z5" s="12" t="s">
        <v>706</v>
      </c>
      <c r="AA5" s="12" t="s">
        <v>707</v>
      </c>
      <c r="AB5" s="12" t="s">
        <v>708</v>
      </c>
      <c r="AC5" s="12" t="s">
        <v>709</v>
      </c>
      <c r="AD5" s="89" t="s">
        <v>710</v>
      </c>
      <c r="AE5" s="12" t="s">
        <v>711</v>
      </c>
      <c r="AF5" s="12" t="s">
        <v>712</v>
      </c>
    </row>
    <row r="6" spans="1:32">
      <c r="A6" s="21" t="str">
        <f>IF(VLOOKUP(MID($B6,4,2),CODE!K:P,CODE!$O$1,FALSE)="",VLOOKUP(MID($B6,1,3),CODE!$B:$G,CODE!$D$1,FALSE),VLOOKUP(MID($B6,1,3),CODE!$B:$G,CODE!$D$1,FALSE)&amp;"-"&amp;VLOOKUP(MID($B6,4,2),CODE!K:P,CODE!$O$1,FALSE))</f>
        <v>BLH</v>
      </c>
      <c r="B6" s="21" t="str">
        <f>IF(ISERROR(VLOOKUP(E6&amp;G6,품번정리!$D:$E,2,FALSE))=TRUE,E6&amp;G6,VLOOKUP(E6&amp;G6,품번정리!$D:$E,2,FALSE))</f>
        <v>BLHFEF5003BK</v>
      </c>
      <c r="C6" s="16" t="str">
        <f>IF(ISERROR(VLOOKUP(MID(B6,1,5)&amp;MID(B6,8,5),품번정리!$A:$B,2,FALSE))=TRUE,MID(B6,1,5)&amp;MID(B6,8,5),VLOOKUP(MID(B6,1,5)&amp;MID(B6,8,5),품번정리!$A:$B,2,FALSE))</f>
        <v>BLHFE003BK</v>
      </c>
      <c r="D6" s="16" t="str">
        <f t="shared" ref="D6" si="1">MID(E6,6,2)</f>
        <v>F5</v>
      </c>
      <c r="E6" s="437" t="s">
        <v>3563</v>
      </c>
      <c r="F6" s="437" t="s">
        <v>3059</v>
      </c>
      <c r="G6" s="437" t="s">
        <v>722</v>
      </c>
      <c r="H6" s="437"/>
      <c r="I6" s="319">
        <v>8358</v>
      </c>
      <c r="J6" s="319">
        <v>69000</v>
      </c>
      <c r="K6" s="319">
        <v>69000</v>
      </c>
      <c r="L6" s="318">
        <v>5</v>
      </c>
      <c r="M6" s="437" t="s">
        <v>3060</v>
      </c>
      <c r="N6" s="318"/>
      <c r="O6" s="319"/>
      <c r="P6" s="437" t="s">
        <v>3060</v>
      </c>
      <c r="Q6" s="318"/>
      <c r="R6" s="318"/>
      <c r="S6" s="319"/>
      <c r="T6" s="437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</row>
    <row r="7" spans="1:32">
      <c r="A7" s="21" t="str">
        <f>IF(VLOOKUP(MID($B7,4,2),CODE!K:P,CODE!$O$1,FALSE)="",VLOOKUP(MID($B7,1,3),CODE!$B:$G,CODE!$D$1,FALSE),VLOOKUP(MID($B7,1,3),CODE!$B:$G,CODE!$D$1,FALSE)&amp;"-"&amp;VLOOKUP(MID($B7,4,2),CODE!K:P,CODE!$O$1,FALSE))</f>
        <v>BRH</v>
      </c>
      <c r="B7" s="21" t="str">
        <f>IF(ISERROR(VLOOKUP(E7&amp;G7,품번정리!$D:$E,2,FALSE))=TRUE,E7&amp;G7,VLOOKUP(E7&amp;G7,품번정리!$D:$E,2,FALSE))</f>
        <v>BRHERF5504WH</v>
      </c>
      <c r="C7" s="16" t="str">
        <f>IF(ISERROR(VLOOKUP(MID(B7,1,5)&amp;MID(B7,8,5),품번정리!$A:$B,2,FALSE))=TRUE,MID(B7,1,5)&amp;MID(B7,8,5),VLOOKUP(MID(B7,1,5)&amp;MID(B7,8,5),품번정리!$A:$B,2,FALSE))</f>
        <v>BRHER504WH</v>
      </c>
      <c r="D7" s="16" t="str">
        <f t="shared" ref="D7:D70" si="2">MID(E7,6,2)</f>
        <v>F5</v>
      </c>
      <c r="E7" s="437" t="s">
        <v>3061</v>
      </c>
      <c r="F7" s="437" t="s">
        <v>3062</v>
      </c>
      <c r="G7" s="437" t="s">
        <v>717</v>
      </c>
      <c r="H7" s="437"/>
      <c r="I7" s="319">
        <v>8833</v>
      </c>
      <c r="J7" s="319">
        <v>55000</v>
      </c>
      <c r="K7" s="319">
        <v>29000</v>
      </c>
      <c r="L7" s="318">
        <v>250</v>
      </c>
      <c r="M7" s="437" t="s">
        <v>3060</v>
      </c>
      <c r="N7" s="318">
        <v>190</v>
      </c>
      <c r="O7" s="319">
        <v>10450000</v>
      </c>
      <c r="P7" s="437" t="s">
        <v>3063</v>
      </c>
      <c r="Q7" s="318">
        <v>187</v>
      </c>
      <c r="R7" s="318"/>
      <c r="S7" s="319">
        <v>10285000</v>
      </c>
      <c r="T7" s="437" t="s">
        <v>3064</v>
      </c>
      <c r="U7" s="318">
        <v>164</v>
      </c>
      <c r="V7" s="319">
        <v>5438500</v>
      </c>
      <c r="W7" s="318">
        <v>86.3</v>
      </c>
      <c r="X7" s="318">
        <v>52</v>
      </c>
      <c r="Y7" s="318">
        <v>87.7</v>
      </c>
      <c r="Z7" s="318">
        <v>52.9</v>
      </c>
      <c r="AA7" s="318">
        <v>3</v>
      </c>
      <c r="AB7" s="318">
        <v>23</v>
      </c>
      <c r="AC7" s="318"/>
      <c r="AD7" s="318"/>
      <c r="AE7" s="318"/>
      <c r="AF7" s="318"/>
    </row>
    <row r="8" spans="1:32">
      <c r="A8" s="21" t="str">
        <f>IF(VLOOKUP(MID($B8,4,2),CODE!K:P,CODE!$O$1,FALSE)="",VLOOKUP(MID($B8,1,3),CODE!$B:$G,CODE!$D$1,FALSE),VLOOKUP(MID($B8,1,3),CODE!$B:$G,CODE!$D$1,FALSE)&amp;"-"&amp;VLOOKUP(MID($B8,4,2),CODE!K:P,CODE!$O$1,FALSE))</f>
        <v>BRK</v>
      </c>
      <c r="B8" s="21" t="str">
        <f>IF(ISERROR(VLOOKUP(E8&amp;G8,품번정리!$D:$E,2,FALSE))=TRUE,E8&amp;G8,VLOOKUP(E8&amp;G8,품번정리!$D:$E,2,FALSE))</f>
        <v>BRKBAF5501GY</v>
      </c>
      <c r="C8" s="16" t="str">
        <f>IF(ISERROR(VLOOKUP(MID(B8,1,5)&amp;MID(B8,8,5),품번정리!$A:$B,2,FALSE))=TRUE,MID(B8,1,5)&amp;MID(B8,8,5),VLOOKUP(MID(B8,1,5)&amp;MID(B8,8,5),품번정리!$A:$B,2,FALSE))</f>
        <v>BRKBA501GY</v>
      </c>
      <c r="D8" s="16" t="str">
        <f t="shared" si="2"/>
        <v>F5</v>
      </c>
      <c r="E8" s="437" t="s">
        <v>1853</v>
      </c>
      <c r="F8" s="437" t="s">
        <v>1854</v>
      </c>
      <c r="G8" s="437" t="s">
        <v>724</v>
      </c>
      <c r="H8" s="437"/>
      <c r="I8" s="319">
        <v>7449</v>
      </c>
      <c r="J8" s="319">
        <v>45000</v>
      </c>
      <c r="K8" s="319">
        <v>25000</v>
      </c>
      <c r="L8" s="318">
        <v>640</v>
      </c>
      <c r="M8" s="437" t="s">
        <v>1855</v>
      </c>
      <c r="N8" s="318">
        <v>560</v>
      </c>
      <c r="O8" s="319">
        <v>25200000</v>
      </c>
      <c r="P8" s="437" t="s">
        <v>2132</v>
      </c>
      <c r="Q8" s="318">
        <v>192</v>
      </c>
      <c r="R8" s="318"/>
      <c r="S8" s="319">
        <v>8640000</v>
      </c>
      <c r="T8" s="437" t="s">
        <v>2162</v>
      </c>
      <c r="U8" s="318">
        <v>75</v>
      </c>
      <c r="V8" s="319">
        <v>2927500</v>
      </c>
      <c r="W8" s="318">
        <v>13.4</v>
      </c>
      <c r="X8" s="318">
        <v>11.6</v>
      </c>
      <c r="Y8" s="318">
        <v>39.1</v>
      </c>
      <c r="Z8" s="318">
        <v>33.9</v>
      </c>
      <c r="AA8" s="318">
        <v>368</v>
      </c>
      <c r="AB8" s="318">
        <v>117</v>
      </c>
      <c r="AC8" s="318"/>
      <c r="AD8" s="318"/>
      <c r="AE8" s="318"/>
      <c r="AF8" s="318"/>
    </row>
    <row r="9" spans="1:32">
      <c r="A9" s="21" t="str">
        <f>IF(VLOOKUP(MID($B9,4,2),CODE!K:P,CODE!$O$1,FALSE)="",VLOOKUP(MID($B9,1,3),CODE!$B:$G,CODE!$D$1,FALSE),VLOOKUP(MID($B9,1,3),CODE!$B:$G,CODE!$D$1,FALSE)&amp;"-"&amp;VLOOKUP(MID($B9,4,2),CODE!K:P,CODE!$O$1,FALSE))</f>
        <v>BRK</v>
      </c>
      <c r="B9" s="21" t="str">
        <f>IF(ISERROR(VLOOKUP(E9&amp;G9,품번정리!$D:$E,2,FALSE))=TRUE,E9&amp;G9,VLOOKUP(E9&amp;G9,품번정리!$D:$E,2,FALSE))</f>
        <v>BRKBAF5501PK</v>
      </c>
      <c r="C9" s="16" t="str">
        <f>IF(ISERROR(VLOOKUP(MID(B9,1,5)&amp;MID(B9,8,5),품번정리!$A:$B,2,FALSE))=TRUE,MID(B9,1,5)&amp;MID(B9,8,5),VLOOKUP(MID(B9,1,5)&amp;MID(B9,8,5),품번정리!$A:$B,2,FALSE))</f>
        <v>BRKBA501PK</v>
      </c>
      <c r="D9" s="16" t="str">
        <f t="shared" si="2"/>
        <v>F5</v>
      </c>
      <c r="E9" s="437" t="s">
        <v>1853</v>
      </c>
      <c r="F9" s="437" t="s">
        <v>1854</v>
      </c>
      <c r="G9" s="437" t="s">
        <v>728</v>
      </c>
      <c r="H9" s="437"/>
      <c r="I9" s="319">
        <v>7449</v>
      </c>
      <c r="J9" s="319">
        <v>45000</v>
      </c>
      <c r="K9" s="319">
        <v>25000</v>
      </c>
      <c r="L9" s="318">
        <v>623</v>
      </c>
      <c r="M9" s="437" t="s">
        <v>1855</v>
      </c>
      <c r="N9" s="318">
        <v>562</v>
      </c>
      <c r="O9" s="319">
        <v>25290000</v>
      </c>
      <c r="P9" s="437" t="s">
        <v>2132</v>
      </c>
      <c r="Q9" s="318">
        <v>177</v>
      </c>
      <c r="R9" s="318"/>
      <c r="S9" s="319">
        <v>7965000</v>
      </c>
      <c r="T9" s="437" t="s">
        <v>2163</v>
      </c>
      <c r="U9" s="318">
        <v>87</v>
      </c>
      <c r="V9" s="319">
        <v>3562500</v>
      </c>
      <c r="W9" s="318">
        <v>15.5</v>
      </c>
      <c r="X9" s="318">
        <v>14.1</v>
      </c>
      <c r="Y9" s="318">
        <v>49.2</v>
      </c>
      <c r="Z9" s="318">
        <v>44.7</v>
      </c>
      <c r="AA9" s="318">
        <v>385</v>
      </c>
      <c r="AB9" s="318">
        <v>90</v>
      </c>
      <c r="AC9" s="318"/>
      <c r="AD9" s="318"/>
      <c r="AE9" s="319"/>
      <c r="AF9" s="318"/>
    </row>
    <row r="10" spans="1:32">
      <c r="A10" s="21" t="str">
        <f>IF(VLOOKUP(MID($B10,4,2),CODE!K:P,CODE!$O$1,FALSE)="",VLOOKUP(MID($B10,1,3),CODE!$B:$G,CODE!$D$1,FALSE),VLOOKUP(MID($B10,1,3),CODE!$B:$G,CODE!$D$1,FALSE)&amp;"-"&amp;VLOOKUP(MID($B10,4,2),CODE!K:P,CODE!$O$1,FALSE))</f>
        <v>BRK</v>
      </c>
      <c r="B10" s="21" t="str">
        <f>IF(ISERROR(VLOOKUP(E10&amp;G10,품번정리!$D:$E,2,FALSE))=TRUE,E10&amp;G10,VLOOKUP(E10&amp;G10,품번정리!$D:$E,2,FALSE))</f>
        <v>BRKERF5504WH</v>
      </c>
      <c r="C10" s="16" t="str">
        <f>IF(ISERROR(VLOOKUP(MID(B10,1,5)&amp;MID(B10,8,5),품번정리!$A:$B,2,FALSE))=TRUE,MID(B10,1,5)&amp;MID(B10,8,5),VLOOKUP(MID(B10,1,5)&amp;MID(B10,8,5),품번정리!$A:$B,2,FALSE))</f>
        <v>BRKER504WH</v>
      </c>
      <c r="D10" s="16" t="str">
        <f t="shared" si="2"/>
        <v>F5</v>
      </c>
      <c r="E10" s="437" t="s">
        <v>2540</v>
      </c>
      <c r="F10" s="437" t="s">
        <v>2541</v>
      </c>
      <c r="G10" s="437" t="s">
        <v>717</v>
      </c>
      <c r="H10" s="437"/>
      <c r="I10" s="319">
        <v>8691</v>
      </c>
      <c r="J10" s="319">
        <v>55000</v>
      </c>
      <c r="K10" s="319">
        <v>29000</v>
      </c>
      <c r="L10" s="318">
        <v>445</v>
      </c>
      <c r="M10" s="437" t="s">
        <v>2542</v>
      </c>
      <c r="N10" s="318">
        <v>355</v>
      </c>
      <c r="O10" s="319">
        <v>19525000</v>
      </c>
      <c r="P10" s="437" t="s">
        <v>2542</v>
      </c>
      <c r="Q10" s="318">
        <v>289</v>
      </c>
      <c r="R10" s="318">
        <v>2</v>
      </c>
      <c r="S10" s="319">
        <v>15895000</v>
      </c>
      <c r="T10" s="437" t="s">
        <v>2544</v>
      </c>
      <c r="U10" s="318">
        <v>217</v>
      </c>
      <c r="V10" s="319">
        <v>10643000</v>
      </c>
      <c r="W10" s="318">
        <v>61.1</v>
      </c>
      <c r="X10" s="318">
        <v>54.5</v>
      </c>
      <c r="Y10" s="318">
        <v>75.099999999999994</v>
      </c>
      <c r="Z10" s="318">
        <v>67</v>
      </c>
      <c r="AA10" s="318">
        <v>64</v>
      </c>
      <c r="AB10" s="318">
        <v>72</v>
      </c>
      <c r="AC10" s="318"/>
      <c r="AD10" s="318"/>
      <c r="AE10" s="318"/>
      <c r="AF10" s="318"/>
    </row>
    <row r="11" spans="1:32">
      <c r="A11" s="21" t="str">
        <f>IF(VLOOKUP(MID($B11,4,2),CODE!K:P,CODE!$O$1,FALSE)="",VLOOKUP(MID($B11,1,3),CODE!$B:$G,CODE!$D$1,FALSE),VLOOKUP(MID($B11,1,3),CODE!$B:$G,CODE!$D$1,FALSE)&amp;"-"&amp;VLOOKUP(MID($B11,4,2),CODE!K:P,CODE!$O$1,FALSE))</f>
        <v>BRK</v>
      </c>
      <c r="B11" s="21" t="str">
        <f>IF(ISERROR(VLOOKUP(E11&amp;G11,품번정리!$D:$E,2,FALSE))=TRUE,E11&amp;G11,VLOOKUP(E11&amp;G11,품번정리!$D:$E,2,FALSE))</f>
        <v>BRKERF5505RE</v>
      </c>
      <c r="C11" s="16" t="str">
        <f>IF(ISERROR(VLOOKUP(MID(B11,1,5)&amp;MID(B11,8,5),품번정리!$A:$B,2,FALSE))=TRUE,MID(B11,1,5)&amp;MID(B11,8,5),VLOOKUP(MID(B11,1,5)&amp;MID(B11,8,5),품번정리!$A:$B,2,FALSE))</f>
        <v>BRKER505RE</v>
      </c>
      <c r="D11" s="16" t="str">
        <f t="shared" si="2"/>
        <v>F5</v>
      </c>
      <c r="E11" s="437" t="s">
        <v>2196</v>
      </c>
      <c r="F11" s="437" t="s">
        <v>2197</v>
      </c>
      <c r="G11" s="437" t="s">
        <v>726</v>
      </c>
      <c r="H11" s="437"/>
      <c r="I11" s="319">
        <v>8092</v>
      </c>
      <c r="J11" s="319">
        <v>55000</v>
      </c>
      <c r="K11" s="319">
        <v>29000</v>
      </c>
      <c r="L11" s="318">
        <v>387</v>
      </c>
      <c r="M11" s="437" t="s">
        <v>2198</v>
      </c>
      <c r="N11" s="318">
        <v>385</v>
      </c>
      <c r="O11" s="319">
        <v>21175000</v>
      </c>
      <c r="P11" s="437" t="s">
        <v>2414</v>
      </c>
      <c r="Q11" s="318">
        <v>317</v>
      </c>
      <c r="R11" s="318"/>
      <c r="S11" s="319">
        <v>17435000</v>
      </c>
      <c r="T11" s="437" t="s">
        <v>2543</v>
      </c>
      <c r="U11" s="318">
        <v>238</v>
      </c>
      <c r="V11" s="319">
        <v>8282000</v>
      </c>
      <c r="W11" s="318">
        <v>61.8</v>
      </c>
      <c r="X11" s="318">
        <v>39.1</v>
      </c>
      <c r="Y11" s="318">
        <v>75.099999999999994</v>
      </c>
      <c r="Z11" s="318">
        <v>47.5</v>
      </c>
      <c r="AA11" s="318">
        <v>68</v>
      </c>
      <c r="AB11" s="318">
        <v>79</v>
      </c>
      <c r="AC11" s="318"/>
      <c r="AD11" s="318"/>
      <c r="AE11" s="319"/>
      <c r="AF11" s="318"/>
    </row>
    <row r="12" spans="1:32">
      <c r="A12" s="21" t="str">
        <f>IF(VLOOKUP(MID($B12,4,2),CODE!K:P,CODE!$O$1,FALSE)="",VLOOKUP(MID($B12,1,3),CODE!$B:$G,CODE!$D$1,FALSE),VLOOKUP(MID($B12,1,3),CODE!$B:$G,CODE!$D$1,FALSE)&amp;"-"&amp;VLOOKUP(MID($B12,4,2),CODE!K:P,CODE!$O$1,FALSE))</f>
        <v>BRK</v>
      </c>
      <c r="B12" s="21" t="str">
        <f>IF(ISERROR(VLOOKUP(E12&amp;G12,품번정리!$D:$E,2,FALSE))=TRUE,E12&amp;G12,VLOOKUP(E12&amp;G12,품번정리!$D:$E,2,FALSE))</f>
        <v>BRKERF5506BK</v>
      </c>
      <c r="C12" s="16" t="str">
        <f>IF(ISERROR(VLOOKUP(MID(B12,1,5)&amp;MID(B12,8,5),품번정리!$A:$B,2,FALSE))=TRUE,MID(B12,1,5)&amp;MID(B12,8,5),VLOOKUP(MID(B12,1,5)&amp;MID(B12,8,5),품번정리!$A:$B,2,FALSE))</f>
        <v>BRKER506BK</v>
      </c>
      <c r="D12" s="16" t="str">
        <f t="shared" si="2"/>
        <v>F5</v>
      </c>
      <c r="E12" s="437" t="s">
        <v>2199</v>
      </c>
      <c r="F12" s="437" t="s">
        <v>2200</v>
      </c>
      <c r="G12" s="437" t="s">
        <v>722</v>
      </c>
      <c r="H12" s="437"/>
      <c r="I12" s="319">
        <v>8627</v>
      </c>
      <c r="J12" s="319">
        <v>55000</v>
      </c>
      <c r="K12" s="319">
        <v>29000</v>
      </c>
      <c r="L12" s="318">
        <v>278</v>
      </c>
      <c r="M12" s="437" t="s">
        <v>2198</v>
      </c>
      <c r="N12" s="318">
        <v>357</v>
      </c>
      <c r="O12" s="319">
        <v>19635000</v>
      </c>
      <c r="P12" s="437" t="s">
        <v>2414</v>
      </c>
      <c r="Q12" s="318">
        <v>338</v>
      </c>
      <c r="R12" s="318"/>
      <c r="S12" s="319">
        <v>18590000</v>
      </c>
      <c r="T12" s="437" t="s">
        <v>2545</v>
      </c>
      <c r="U12" s="318">
        <v>242</v>
      </c>
      <c r="V12" s="319">
        <v>9690500</v>
      </c>
      <c r="W12" s="318">
        <v>67.8</v>
      </c>
      <c r="X12" s="318">
        <v>49.4</v>
      </c>
      <c r="Y12" s="318">
        <v>71.599999999999994</v>
      </c>
      <c r="Z12" s="318">
        <v>52.1</v>
      </c>
      <c r="AA12" s="318">
        <v>19</v>
      </c>
      <c r="AB12" s="318">
        <v>96</v>
      </c>
      <c r="AC12" s="318"/>
      <c r="AD12" s="318"/>
      <c r="AE12" s="319"/>
      <c r="AF12" s="318"/>
    </row>
    <row r="13" spans="1:32">
      <c r="A13" s="21" t="str">
        <f>IF(VLOOKUP(MID($B13,4,2),CODE!K:P,CODE!$O$1,FALSE)="",VLOOKUP(MID($B13,1,3),CODE!$B:$G,CODE!$D$1,FALSE),VLOOKUP(MID($B13,1,3),CODE!$B:$G,CODE!$D$1,FALSE)&amp;"-"&amp;VLOOKUP(MID($B13,4,2),CODE!K:P,CODE!$O$1,FALSE))</f>
        <v>DPH</v>
      </c>
      <c r="B13" s="21" t="str">
        <f>IF(ISERROR(VLOOKUP(E13&amp;G13,품번정리!$D:$E,2,FALSE))=TRUE,E13&amp;G13,VLOOKUP(E13&amp;G13,품번정리!$D:$E,2,FALSE))</f>
        <v>DPHEBF5508PK</v>
      </c>
      <c r="C13" s="16" t="str">
        <f>IF(ISERROR(VLOOKUP(MID(B13,1,5)&amp;MID(B13,8,5),품번정리!$A:$B,2,FALSE))=TRUE,MID(B13,1,5)&amp;MID(B13,8,5),VLOOKUP(MID(B13,1,5)&amp;MID(B13,8,5),품번정리!$A:$B,2,FALSE))</f>
        <v>DPHEB508PK</v>
      </c>
      <c r="D13" s="16" t="str">
        <f t="shared" si="2"/>
        <v>F5</v>
      </c>
      <c r="E13" s="437" t="s">
        <v>3590</v>
      </c>
      <c r="F13" s="437" t="s">
        <v>3591</v>
      </c>
      <c r="G13" s="437" t="s">
        <v>728</v>
      </c>
      <c r="H13" s="437"/>
      <c r="I13" s="319">
        <v>6750</v>
      </c>
      <c r="J13" s="319">
        <v>49000</v>
      </c>
      <c r="K13" s="319">
        <v>25000</v>
      </c>
      <c r="L13" s="318">
        <v>250</v>
      </c>
      <c r="M13" s="437" t="s">
        <v>3592</v>
      </c>
      <c r="N13" s="318">
        <v>150</v>
      </c>
      <c r="O13" s="319">
        <v>7350000</v>
      </c>
      <c r="P13" s="437" t="s">
        <v>3777</v>
      </c>
      <c r="Q13" s="318">
        <v>84</v>
      </c>
      <c r="R13" s="318"/>
      <c r="S13" s="319">
        <v>4116000</v>
      </c>
      <c r="T13" s="437" t="s">
        <v>3778</v>
      </c>
      <c r="U13" s="318">
        <v>19</v>
      </c>
      <c r="V13" s="319">
        <v>475000</v>
      </c>
      <c r="W13" s="318">
        <v>12.7</v>
      </c>
      <c r="X13" s="318">
        <v>6.5</v>
      </c>
      <c r="Y13" s="318">
        <v>22.6</v>
      </c>
      <c r="Z13" s="318">
        <v>11.5</v>
      </c>
      <c r="AA13" s="318">
        <v>66</v>
      </c>
      <c r="AB13" s="318">
        <v>65</v>
      </c>
      <c r="AC13" s="318"/>
      <c r="AD13" s="318"/>
      <c r="AE13" s="319"/>
      <c r="AF13" s="318"/>
    </row>
    <row r="14" spans="1:32">
      <c r="A14" s="21" t="str">
        <f>IF(VLOOKUP(MID($B14,4,2),CODE!K:P,CODE!$O$1,FALSE)="",VLOOKUP(MID($B14,1,3),CODE!$B:$G,CODE!$D$1,FALSE),VLOOKUP(MID($B14,1,3),CODE!$B:$G,CODE!$D$1,FALSE)&amp;"-"&amp;VLOOKUP(MID($B14,4,2),CODE!K:P,CODE!$O$1,FALSE))</f>
        <v>DPH</v>
      </c>
      <c r="B14" s="21" t="str">
        <f>IF(ISERROR(VLOOKUP(E14&amp;G14,품번정리!$D:$E,2,FALSE))=TRUE,E14&amp;G14,VLOOKUP(E14&amp;G14,품번정리!$D:$E,2,FALSE))</f>
        <v>DPHERF5509PK</v>
      </c>
      <c r="C14" s="16" t="str">
        <f>IF(ISERROR(VLOOKUP(MID(B14,1,5)&amp;MID(B14,8,5),품번정리!$A:$B,2,FALSE))=TRUE,MID(B14,1,5)&amp;MID(B14,8,5),VLOOKUP(MID(B14,1,5)&amp;MID(B14,8,5),품번정리!$A:$B,2,FALSE))</f>
        <v>DPHER509PK</v>
      </c>
      <c r="D14" s="16" t="str">
        <f t="shared" si="2"/>
        <v>F5</v>
      </c>
      <c r="E14" s="437" t="s">
        <v>3593</v>
      </c>
      <c r="F14" s="437" t="s">
        <v>3594</v>
      </c>
      <c r="G14" s="437" t="s">
        <v>728</v>
      </c>
      <c r="H14" s="437"/>
      <c r="I14" s="319">
        <v>5579</v>
      </c>
      <c r="J14" s="319">
        <v>49000</v>
      </c>
      <c r="K14" s="319">
        <v>25000</v>
      </c>
      <c r="L14" s="318">
        <v>300</v>
      </c>
      <c r="M14" s="437" t="s">
        <v>3592</v>
      </c>
      <c r="N14" s="318">
        <v>200</v>
      </c>
      <c r="O14" s="319">
        <v>9800000</v>
      </c>
      <c r="P14" s="437" t="s">
        <v>3777</v>
      </c>
      <c r="Q14" s="318">
        <v>161</v>
      </c>
      <c r="R14" s="318"/>
      <c r="S14" s="319">
        <v>7889000</v>
      </c>
      <c r="T14" s="437" t="s">
        <v>3779</v>
      </c>
      <c r="U14" s="318">
        <v>83</v>
      </c>
      <c r="V14" s="319">
        <v>2075000</v>
      </c>
      <c r="W14" s="318">
        <v>41.5</v>
      </c>
      <c r="X14" s="318">
        <v>21.2</v>
      </c>
      <c r="Y14" s="318">
        <v>51.6</v>
      </c>
      <c r="Z14" s="318">
        <v>26.3</v>
      </c>
      <c r="AA14" s="318">
        <v>39</v>
      </c>
      <c r="AB14" s="318">
        <v>78</v>
      </c>
      <c r="AC14" s="318"/>
      <c r="AD14" s="318"/>
      <c r="AE14" s="318"/>
      <c r="AF14" s="318"/>
    </row>
    <row r="15" spans="1:32">
      <c r="A15" s="21" t="str">
        <f>IF(VLOOKUP(MID($B15,4,2),CODE!K:P,CODE!$O$1,FALSE)="",VLOOKUP(MID($B15,1,3),CODE!$B:$G,CODE!$D$1,FALSE),VLOOKUP(MID($B15,1,3),CODE!$B:$G,CODE!$D$1,FALSE)&amp;"-"&amp;VLOOKUP(MID($B15,4,2),CODE!K:P,CODE!$O$1,FALSE))</f>
        <v>DPH</v>
      </c>
      <c r="B15" s="21" t="str">
        <f>IF(ISERROR(VLOOKUP(E15&amp;G15,품번정리!$D:$E,2,FALSE))=TRUE,E15&amp;G15,VLOOKUP(E15&amp;G15,품번정리!$D:$E,2,FALSE))</f>
        <v>DPHSNF3501PK</v>
      </c>
      <c r="C15" s="16" t="str">
        <f>IF(ISERROR(VLOOKUP(MID(B15,1,5)&amp;MID(B15,8,5),품번정리!$A:$B,2,FALSE))=TRUE,MID(B15,1,5)&amp;MID(B15,8,5),VLOOKUP(MID(B15,1,5)&amp;MID(B15,8,5),품번정리!$A:$B,2,FALSE))</f>
        <v>DPHSN501PK</v>
      </c>
      <c r="D15" s="16" t="str">
        <f t="shared" si="2"/>
        <v>F3</v>
      </c>
      <c r="E15" s="437" t="s">
        <v>2201</v>
      </c>
      <c r="F15" s="437" t="s">
        <v>2202</v>
      </c>
      <c r="G15" s="437" t="s">
        <v>728</v>
      </c>
      <c r="H15" s="437"/>
      <c r="I15" s="319">
        <v>11700</v>
      </c>
      <c r="J15" s="319">
        <v>45000</v>
      </c>
      <c r="K15" s="319">
        <v>45000</v>
      </c>
      <c r="L15" s="318">
        <v>170</v>
      </c>
      <c r="M15" s="437" t="s">
        <v>2203</v>
      </c>
      <c r="N15" s="318">
        <v>172</v>
      </c>
      <c r="O15" s="319">
        <v>7740000</v>
      </c>
      <c r="P15" s="437" t="s">
        <v>2204</v>
      </c>
      <c r="Q15" s="318">
        <v>117</v>
      </c>
      <c r="R15" s="318">
        <v>3</v>
      </c>
      <c r="S15" s="319">
        <v>5265000</v>
      </c>
      <c r="T15" s="437" t="s">
        <v>2198</v>
      </c>
      <c r="U15" s="318">
        <v>67</v>
      </c>
      <c r="V15" s="319">
        <v>3015000</v>
      </c>
      <c r="W15" s="318">
        <v>39</v>
      </c>
      <c r="X15" s="318">
        <v>39</v>
      </c>
      <c r="Y15" s="318">
        <v>57.3</v>
      </c>
      <c r="Z15" s="318">
        <v>57.3</v>
      </c>
      <c r="AA15" s="318">
        <v>52</v>
      </c>
      <c r="AB15" s="318">
        <v>50</v>
      </c>
      <c r="AC15" s="318"/>
      <c r="AD15" s="318"/>
      <c r="AE15" s="318"/>
      <c r="AF15" s="318"/>
    </row>
    <row r="16" spans="1:32">
      <c r="A16" s="21" t="str">
        <f>IF(VLOOKUP(MID($B16,4,2),CODE!K:P,CODE!$O$1,FALSE)="",VLOOKUP(MID($B16,1,3),CODE!$B:$G,CODE!$D$1,FALSE),VLOOKUP(MID($B16,1,3),CODE!$B:$G,CODE!$D$1,FALSE)&amp;"-"&amp;VLOOKUP(MID($B16,4,2),CODE!K:P,CODE!$O$1,FALSE))</f>
        <v>DPK-가방</v>
      </c>
      <c r="B16" s="21" t="str">
        <f>IF(ISERROR(VLOOKUP(E16&amp;G16,품번정리!$D:$E,2,FALSE))=TRUE,E16&amp;G16,VLOOKUP(E16&amp;G16,품번정리!$D:$E,2,FALSE))</f>
        <v>DPKBPF3501PK</v>
      </c>
      <c r="C16" s="16" t="str">
        <f>IF(ISERROR(VLOOKUP(MID(B16,1,5)&amp;MID(B16,8,5),품번정리!$A:$B,2,FALSE))=TRUE,MID(B16,1,5)&amp;MID(B16,8,5),VLOOKUP(MID(B16,1,5)&amp;MID(B16,8,5),품번정리!$A:$B,2,FALSE))</f>
        <v>DPKBP501PK</v>
      </c>
      <c r="D16" s="16" t="str">
        <f t="shared" si="2"/>
        <v>F3</v>
      </c>
      <c r="E16" s="437" t="s">
        <v>2205</v>
      </c>
      <c r="F16" s="437" t="s">
        <v>2206</v>
      </c>
      <c r="G16" s="437" t="s">
        <v>728</v>
      </c>
      <c r="H16" s="437"/>
      <c r="I16" s="319">
        <v>34000</v>
      </c>
      <c r="J16" s="319">
        <v>129000</v>
      </c>
      <c r="K16" s="319">
        <v>69000</v>
      </c>
      <c r="L16" s="318">
        <v>100</v>
      </c>
      <c r="M16" s="437" t="s">
        <v>2207</v>
      </c>
      <c r="N16" s="318">
        <v>100</v>
      </c>
      <c r="O16" s="319">
        <v>12900000</v>
      </c>
      <c r="P16" s="437" t="s">
        <v>2207</v>
      </c>
      <c r="Q16" s="318">
        <v>91</v>
      </c>
      <c r="R16" s="318"/>
      <c r="S16" s="319">
        <v>11739000</v>
      </c>
      <c r="T16" s="437" t="s">
        <v>2204</v>
      </c>
      <c r="U16" s="318">
        <v>52</v>
      </c>
      <c r="V16" s="319">
        <v>5670000</v>
      </c>
      <c r="W16" s="318">
        <v>52</v>
      </c>
      <c r="X16" s="318">
        <v>44</v>
      </c>
      <c r="Y16" s="318">
        <v>57.1</v>
      </c>
      <c r="Z16" s="318">
        <v>48.3</v>
      </c>
      <c r="AA16" s="318">
        <v>9</v>
      </c>
      <c r="AB16" s="318">
        <v>39</v>
      </c>
      <c r="AC16" s="318"/>
      <c r="AD16" s="318"/>
      <c r="AE16" s="318"/>
      <c r="AF16" s="318"/>
    </row>
    <row r="17" spans="1:32">
      <c r="A17" s="21" t="str">
        <f>IF(VLOOKUP(MID($B17,4,2),CODE!K:P,CODE!$O$1,FALSE)="",VLOOKUP(MID($B17,1,3),CODE!$B:$G,CODE!$D$1,FALSE),VLOOKUP(MID($B17,1,3),CODE!$B:$G,CODE!$D$1,FALSE)&amp;"-"&amp;VLOOKUP(MID($B17,4,2),CODE!K:P,CODE!$O$1,FALSE))</f>
        <v>DPK-가방</v>
      </c>
      <c r="B17" s="21" t="str">
        <f>IF(ISERROR(VLOOKUP(E17&amp;G17,품번정리!$D:$E,2,FALSE))=TRUE,E17&amp;G17,VLOOKUP(E17&amp;G17,품번정리!$D:$E,2,FALSE))</f>
        <v>DPKBPF3502PK</v>
      </c>
      <c r="C17" s="16" t="str">
        <f>IF(ISERROR(VLOOKUP(MID(B17,1,5)&amp;MID(B17,8,5),품번정리!$A:$B,2,FALSE))=TRUE,MID(B17,1,5)&amp;MID(B17,8,5),VLOOKUP(MID(B17,1,5)&amp;MID(B17,8,5),품번정리!$A:$B,2,FALSE))</f>
        <v>DPKBP502PK</v>
      </c>
      <c r="D17" s="16" t="str">
        <f t="shared" si="2"/>
        <v>F3</v>
      </c>
      <c r="E17" s="437" t="s">
        <v>2208</v>
      </c>
      <c r="F17" s="437" t="s">
        <v>2209</v>
      </c>
      <c r="G17" s="437" t="s">
        <v>728</v>
      </c>
      <c r="H17" s="437"/>
      <c r="I17" s="319">
        <v>34500</v>
      </c>
      <c r="J17" s="319">
        <v>129000</v>
      </c>
      <c r="K17" s="319">
        <v>69000</v>
      </c>
      <c r="L17" s="318">
        <v>100</v>
      </c>
      <c r="M17" s="437" t="s">
        <v>2207</v>
      </c>
      <c r="N17" s="318">
        <v>100</v>
      </c>
      <c r="O17" s="319">
        <v>12900000</v>
      </c>
      <c r="P17" s="437" t="s">
        <v>2207</v>
      </c>
      <c r="Q17" s="318">
        <v>86</v>
      </c>
      <c r="R17" s="318"/>
      <c r="S17" s="319">
        <v>11094000</v>
      </c>
      <c r="T17" s="437" t="s">
        <v>2210</v>
      </c>
      <c r="U17" s="318">
        <v>40</v>
      </c>
      <c r="V17" s="319">
        <v>4255500</v>
      </c>
      <c r="W17" s="318">
        <v>40</v>
      </c>
      <c r="X17" s="318">
        <v>33</v>
      </c>
      <c r="Y17" s="318">
        <v>46.5</v>
      </c>
      <c r="Z17" s="318">
        <v>38.4</v>
      </c>
      <c r="AA17" s="318">
        <v>14</v>
      </c>
      <c r="AB17" s="318">
        <v>46</v>
      </c>
      <c r="AC17" s="318">
        <v>1</v>
      </c>
      <c r="AD17" s="318">
        <v>1</v>
      </c>
      <c r="AE17" s="319">
        <v>69000</v>
      </c>
      <c r="AF17" s="318">
        <v>1</v>
      </c>
    </row>
    <row r="18" spans="1:32">
      <c r="A18" s="21" t="str">
        <f>IF(VLOOKUP(MID($B18,4,2),CODE!K:P,CODE!$O$1,FALSE)="",VLOOKUP(MID($B18,1,3),CODE!$B:$G,CODE!$D$1,FALSE),VLOOKUP(MID($B18,1,3),CODE!$B:$G,CODE!$D$1,FALSE)&amp;"-"&amp;VLOOKUP(MID($B18,4,2),CODE!K:P,CODE!$O$1,FALSE))</f>
        <v>DPK-가방</v>
      </c>
      <c r="B18" s="21" t="str">
        <f>IF(ISERROR(VLOOKUP(E18&amp;G18,품번정리!$D:$E,2,FALSE))=TRUE,E18&amp;G18,VLOOKUP(E18&amp;G18,품번정리!$D:$E,2,FALSE))</f>
        <v>DPKBPF3503NY</v>
      </c>
      <c r="C18" s="16" t="str">
        <f>IF(ISERROR(VLOOKUP(MID(B18,1,5)&amp;MID(B18,8,5),품번정리!$A:$B,2,FALSE))=TRUE,MID(B18,1,5)&amp;MID(B18,8,5),VLOOKUP(MID(B18,1,5)&amp;MID(B18,8,5),품번정리!$A:$B,2,FALSE))</f>
        <v>DPKBP503NY</v>
      </c>
      <c r="D18" s="16" t="str">
        <f t="shared" si="2"/>
        <v>F3</v>
      </c>
      <c r="E18" s="437" t="s">
        <v>2211</v>
      </c>
      <c r="F18" s="437" t="s">
        <v>2212</v>
      </c>
      <c r="G18" s="437" t="s">
        <v>720</v>
      </c>
      <c r="H18" s="437"/>
      <c r="I18" s="319">
        <v>34000</v>
      </c>
      <c r="J18" s="319">
        <v>129000</v>
      </c>
      <c r="K18" s="319">
        <v>69000</v>
      </c>
      <c r="L18" s="318">
        <v>100</v>
      </c>
      <c r="M18" s="437" t="s">
        <v>2207</v>
      </c>
      <c r="N18" s="318">
        <v>100</v>
      </c>
      <c r="O18" s="319">
        <v>12900000</v>
      </c>
      <c r="P18" s="437" t="s">
        <v>2207</v>
      </c>
      <c r="Q18" s="318">
        <v>95</v>
      </c>
      <c r="R18" s="318"/>
      <c r="S18" s="319">
        <v>12255000</v>
      </c>
      <c r="T18" s="437" t="s">
        <v>2210</v>
      </c>
      <c r="U18" s="318">
        <v>67</v>
      </c>
      <c r="V18" s="319">
        <v>7974000</v>
      </c>
      <c r="W18" s="318">
        <v>67</v>
      </c>
      <c r="X18" s="318">
        <v>61.8</v>
      </c>
      <c r="Y18" s="318">
        <v>70.5</v>
      </c>
      <c r="Z18" s="318">
        <v>65.099999999999994</v>
      </c>
      <c r="AA18" s="318">
        <v>5</v>
      </c>
      <c r="AB18" s="318">
        <v>28</v>
      </c>
      <c r="AC18" s="318"/>
      <c r="AD18" s="318"/>
      <c r="AE18" s="318"/>
      <c r="AF18" s="318"/>
    </row>
    <row r="19" spans="1:32">
      <c r="A19" s="21" t="str">
        <f>IF(VLOOKUP(MID($B19,4,2),CODE!K:P,CODE!$O$1,FALSE)="",VLOOKUP(MID($B19,1,3),CODE!$B:$G,CODE!$D$1,FALSE),VLOOKUP(MID($B19,1,3),CODE!$B:$G,CODE!$D$1,FALSE)&amp;"-"&amp;VLOOKUP(MID($B19,4,2),CODE!K:P,CODE!$O$1,FALSE))</f>
        <v>DPK</v>
      </c>
      <c r="B19" s="21" t="str">
        <f>IF(ISERROR(VLOOKUP(E19&amp;G19,품번정리!$D:$E,2,FALSE))=TRUE,E19&amp;G19,VLOOKUP(E19&amp;G19,품번정리!$D:$E,2,FALSE))</f>
        <v>DPKEBF5508PK</v>
      </c>
      <c r="C19" s="16" t="str">
        <f>IF(ISERROR(VLOOKUP(MID(B19,1,5)&amp;MID(B19,8,5),품번정리!$A:$B,2,FALSE))=TRUE,MID(B19,1,5)&amp;MID(B19,8,5),VLOOKUP(MID(B19,1,5)&amp;MID(B19,8,5),품번정리!$A:$B,2,FALSE))</f>
        <v>DPKEB508PK</v>
      </c>
      <c r="D19" s="16" t="str">
        <f t="shared" si="2"/>
        <v>F5</v>
      </c>
      <c r="E19" s="437" t="s">
        <v>2492</v>
      </c>
      <c r="F19" s="437" t="s">
        <v>2493</v>
      </c>
      <c r="G19" s="437" t="s">
        <v>728</v>
      </c>
      <c r="H19" s="437"/>
      <c r="I19" s="319">
        <v>6744</v>
      </c>
      <c r="J19" s="319">
        <v>49000</v>
      </c>
      <c r="K19" s="319">
        <v>25000</v>
      </c>
      <c r="L19" s="318">
        <v>120</v>
      </c>
      <c r="M19" s="437" t="s">
        <v>2546</v>
      </c>
      <c r="N19" s="318">
        <v>120</v>
      </c>
      <c r="O19" s="319">
        <v>5880000</v>
      </c>
      <c r="P19" s="437" t="s">
        <v>2652</v>
      </c>
      <c r="Q19" s="318">
        <v>38</v>
      </c>
      <c r="R19" s="318"/>
      <c r="S19" s="319">
        <v>1862000</v>
      </c>
      <c r="T19" s="437" t="s">
        <v>2653</v>
      </c>
      <c r="U19" s="318">
        <v>37</v>
      </c>
      <c r="V19" s="319">
        <v>1813000</v>
      </c>
      <c r="W19" s="318">
        <v>30.8</v>
      </c>
      <c r="X19" s="318">
        <v>30.8</v>
      </c>
      <c r="Y19" s="318">
        <v>97.4</v>
      </c>
      <c r="Z19" s="318">
        <v>97.4</v>
      </c>
      <c r="AA19" s="318">
        <v>82</v>
      </c>
      <c r="AB19" s="318">
        <v>1</v>
      </c>
      <c r="AC19" s="318"/>
      <c r="AD19" s="318"/>
      <c r="AE19" s="318"/>
      <c r="AF19" s="318"/>
    </row>
    <row r="20" spans="1:32">
      <c r="A20" s="21" t="str">
        <f>IF(VLOOKUP(MID($B20,4,2),CODE!K:P,CODE!$O$1,FALSE)="",VLOOKUP(MID($B20,1,3),CODE!$B:$G,CODE!$D$1,FALSE),VLOOKUP(MID($B20,1,3),CODE!$B:$G,CODE!$D$1,FALSE)&amp;"-"&amp;VLOOKUP(MID($B20,4,2),CODE!K:P,CODE!$O$1,FALSE))</f>
        <v>DPK</v>
      </c>
      <c r="B20" s="21" t="str">
        <f>IF(ISERROR(VLOOKUP(E20&amp;G20,품번정리!$D:$E,2,FALSE))=TRUE,E20&amp;G20,VLOOKUP(E20&amp;G20,품번정리!$D:$E,2,FALSE))</f>
        <v>DPKERF5509PK</v>
      </c>
      <c r="C20" s="16" t="str">
        <f>IF(ISERROR(VLOOKUP(MID(B20,1,5)&amp;MID(B20,8,5),품번정리!$A:$B,2,FALSE))=TRUE,MID(B20,1,5)&amp;MID(B20,8,5),VLOOKUP(MID(B20,1,5)&amp;MID(B20,8,5),품번정리!$A:$B,2,FALSE))</f>
        <v>DPKER509PK</v>
      </c>
      <c r="D20" s="16" t="str">
        <f t="shared" si="2"/>
        <v>F5</v>
      </c>
      <c r="E20" s="437" t="s">
        <v>3008</v>
      </c>
      <c r="F20" s="437" t="s">
        <v>3009</v>
      </c>
      <c r="G20" s="437" t="s">
        <v>728</v>
      </c>
      <c r="H20" s="437"/>
      <c r="I20" s="319">
        <v>5556</v>
      </c>
      <c r="J20" s="319">
        <v>49000</v>
      </c>
      <c r="K20" s="319">
        <v>25000</v>
      </c>
      <c r="L20" s="318">
        <v>200</v>
      </c>
      <c r="M20" s="437" t="s">
        <v>3010</v>
      </c>
      <c r="N20" s="318">
        <v>200</v>
      </c>
      <c r="O20" s="319">
        <v>9800000</v>
      </c>
      <c r="P20" s="437" t="s">
        <v>3010</v>
      </c>
      <c r="Q20" s="318">
        <v>49</v>
      </c>
      <c r="R20" s="318">
        <v>-1</v>
      </c>
      <c r="S20" s="319">
        <v>2401000</v>
      </c>
      <c r="T20" s="437" t="s">
        <v>3011</v>
      </c>
      <c r="U20" s="318">
        <v>47</v>
      </c>
      <c r="V20" s="319">
        <v>2156000</v>
      </c>
      <c r="W20" s="318">
        <v>23.5</v>
      </c>
      <c r="X20" s="318">
        <v>22</v>
      </c>
      <c r="Y20" s="318">
        <v>95.9</v>
      </c>
      <c r="Z20" s="318">
        <v>89.8</v>
      </c>
      <c r="AA20" s="318">
        <v>152</v>
      </c>
      <c r="AB20" s="318">
        <v>2</v>
      </c>
      <c r="AC20" s="318"/>
      <c r="AD20" s="318"/>
      <c r="AE20" s="318"/>
      <c r="AF20" s="318"/>
    </row>
    <row r="21" spans="1:32">
      <c r="A21" s="21" t="str">
        <f>IF(VLOOKUP(MID($B21,4,2),CODE!K:P,CODE!$O$1,FALSE)="",VLOOKUP(MID($B21,1,3),CODE!$B:$G,CODE!$D$1,FALSE),VLOOKUP(MID($B21,1,3),CODE!$B:$G,CODE!$D$1,FALSE)&amp;"-"&amp;VLOOKUP(MID($B21,4,2),CODE!K:P,CODE!$O$1,FALSE))</f>
        <v>DPK</v>
      </c>
      <c r="B21" s="21" t="str">
        <f>IF(ISERROR(VLOOKUP(E21&amp;G21,품번정리!$D:$E,2,FALSE))=TRUE,E21&amp;G21,VLOOKUP(E21&amp;G21,품번정리!$D:$E,2,FALSE))</f>
        <v>DPKSNF3501PK</v>
      </c>
      <c r="C21" s="16" t="str">
        <f>IF(ISERROR(VLOOKUP(MID(B21,1,5)&amp;MID(B21,8,5),품번정리!$A:$B,2,FALSE))=TRUE,MID(B21,1,5)&amp;MID(B21,8,5),VLOOKUP(MID(B21,1,5)&amp;MID(B21,8,5),품번정리!$A:$B,2,FALSE))</f>
        <v>DPKSN501PK</v>
      </c>
      <c r="D21" s="16" t="str">
        <f t="shared" si="2"/>
        <v>F3</v>
      </c>
      <c r="E21" s="437" t="s">
        <v>1673</v>
      </c>
      <c r="F21" s="437" t="s">
        <v>1674</v>
      </c>
      <c r="G21" s="437" t="s">
        <v>728</v>
      </c>
      <c r="H21" s="437"/>
      <c r="I21" s="319">
        <v>11700</v>
      </c>
      <c r="J21" s="319">
        <v>45000</v>
      </c>
      <c r="K21" s="319">
        <v>19000</v>
      </c>
      <c r="L21" s="318">
        <v>120</v>
      </c>
      <c r="M21" s="437" t="s">
        <v>1675</v>
      </c>
      <c r="N21" s="318">
        <v>118</v>
      </c>
      <c r="O21" s="319">
        <v>5310000</v>
      </c>
      <c r="P21" s="437" t="s">
        <v>1675</v>
      </c>
      <c r="Q21" s="318">
        <v>87</v>
      </c>
      <c r="R21" s="318">
        <v>-4</v>
      </c>
      <c r="S21" s="319">
        <v>3915000</v>
      </c>
      <c r="T21" s="437" t="s">
        <v>1676</v>
      </c>
      <c r="U21" s="318">
        <v>87</v>
      </c>
      <c r="V21" s="319">
        <v>3767300</v>
      </c>
      <c r="W21" s="318">
        <v>73.7</v>
      </c>
      <c r="X21" s="318">
        <v>70.900000000000006</v>
      </c>
      <c r="Y21" s="318">
        <v>100</v>
      </c>
      <c r="Z21" s="318">
        <v>96.2</v>
      </c>
      <c r="AA21" s="318">
        <v>35</v>
      </c>
      <c r="AB21" s="318"/>
      <c r="AC21" s="318"/>
      <c r="AD21" s="318"/>
      <c r="AE21" s="319"/>
      <c r="AF21" s="318"/>
    </row>
    <row r="22" spans="1:32">
      <c r="A22" s="21" t="str">
        <f>IF(VLOOKUP(MID($B22,4,2),CODE!K:P,CODE!$O$1,FALSE)="",VLOOKUP(MID($B22,1,3),CODE!$B:$G,CODE!$D$1,FALSE),VLOOKUP(MID($B22,1,3),CODE!$B:$G,CODE!$D$1,FALSE)&amp;"-"&amp;VLOOKUP(MID($B22,4,2),CODE!K:P,CODE!$O$1,FALSE))</f>
        <v>DPK</v>
      </c>
      <c r="B22" s="21" t="str">
        <f>IF(ISERROR(VLOOKUP(E22&amp;G22,품번정리!$D:$E,2,FALSE))=TRUE,E22&amp;G22,VLOOKUP(E22&amp;G22,품번정리!$D:$E,2,FALSE))</f>
        <v>DPKSNF3502BL</v>
      </c>
      <c r="C22" s="16" t="str">
        <f>IF(ISERROR(VLOOKUP(MID(B22,1,5)&amp;MID(B22,8,5),품번정리!$A:$B,2,FALSE))=TRUE,MID(B22,1,5)&amp;MID(B22,8,5),VLOOKUP(MID(B22,1,5)&amp;MID(B22,8,5),품번정리!$A:$B,2,FALSE))</f>
        <v>DPKSN502BL</v>
      </c>
      <c r="D22" s="16" t="str">
        <f t="shared" si="2"/>
        <v>F3</v>
      </c>
      <c r="E22" s="437" t="s">
        <v>1677</v>
      </c>
      <c r="F22" s="437" t="s">
        <v>1678</v>
      </c>
      <c r="G22" s="437" t="s">
        <v>725</v>
      </c>
      <c r="H22" s="437"/>
      <c r="I22" s="319">
        <v>12500</v>
      </c>
      <c r="J22" s="319">
        <v>45000</v>
      </c>
      <c r="K22" s="319">
        <v>19000</v>
      </c>
      <c r="L22" s="318">
        <v>120</v>
      </c>
      <c r="M22" s="437" t="s">
        <v>1675</v>
      </c>
      <c r="N22" s="318">
        <v>119</v>
      </c>
      <c r="O22" s="319">
        <v>5355000</v>
      </c>
      <c r="P22" s="437" t="s">
        <v>1675</v>
      </c>
      <c r="Q22" s="318">
        <v>64</v>
      </c>
      <c r="R22" s="318"/>
      <c r="S22" s="319">
        <v>2880000</v>
      </c>
      <c r="T22" s="437" t="s">
        <v>1714</v>
      </c>
      <c r="U22" s="318">
        <v>64</v>
      </c>
      <c r="V22" s="319">
        <v>2848300</v>
      </c>
      <c r="W22" s="318">
        <v>53.8</v>
      </c>
      <c r="X22" s="318">
        <v>53.2</v>
      </c>
      <c r="Y22" s="318">
        <v>100</v>
      </c>
      <c r="Z22" s="318">
        <v>98.9</v>
      </c>
      <c r="AA22" s="318">
        <v>55</v>
      </c>
      <c r="AB22" s="318"/>
      <c r="AC22" s="318">
        <v>-1</v>
      </c>
      <c r="AD22" s="318"/>
      <c r="AE22" s="318"/>
      <c r="AF22" s="318"/>
    </row>
    <row r="23" spans="1:32">
      <c r="A23" s="21" t="str">
        <f>IF(VLOOKUP(MID($B23,4,2),CODE!K:P,CODE!$O$1,FALSE)="",VLOOKUP(MID($B23,1,3),CODE!$B:$G,CODE!$D$1,FALSE),VLOOKUP(MID($B23,1,3),CODE!$B:$G,CODE!$D$1,FALSE)&amp;"-"&amp;VLOOKUP(MID($B23,4,2),CODE!K:P,CODE!$O$1,FALSE))</f>
        <v>DPK</v>
      </c>
      <c r="B23" s="21" t="str">
        <f>IF(ISERROR(VLOOKUP(E23&amp;G23,품번정리!$D:$E,2,FALSE))=TRUE,E23&amp;G23,VLOOKUP(E23&amp;G23,품번정리!$D:$E,2,FALSE))</f>
        <v>DPKSNF3503PP</v>
      </c>
      <c r="C23" s="16" t="str">
        <f>IF(ISERROR(VLOOKUP(MID(B23,1,5)&amp;MID(B23,8,5),품번정리!$A:$B,2,FALSE))=TRUE,MID(B23,1,5)&amp;MID(B23,8,5),VLOOKUP(MID(B23,1,5)&amp;MID(B23,8,5),품번정리!$A:$B,2,FALSE))</f>
        <v>DPKSN503PP</v>
      </c>
      <c r="D23" s="16" t="str">
        <f t="shared" si="2"/>
        <v>F3</v>
      </c>
      <c r="E23" s="437" t="s">
        <v>1761</v>
      </c>
      <c r="F23" s="437" t="s">
        <v>1762</v>
      </c>
      <c r="G23" s="437" t="s">
        <v>737</v>
      </c>
      <c r="H23" s="437"/>
      <c r="I23" s="319">
        <v>10600</v>
      </c>
      <c r="J23" s="319">
        <v>43000</v>
      </c>
      <c r="K23" s="319">
        <v>19000</v>
      </c>
      <c r="L23" s="318">
        <v>120</v>
      </c>
      <c r="M23" s="437" t="s">
        <v>1759</v>
      </c>
      <c r="N23" s="318">
        <v>120</v>
      </c>
      <c r="O23" s="319">
        <v>5160000</v>
      </c>
      <c r="P23" s="437" t="s">
        <v>1760</v>
      </c>
      <c r="Q23" s="318">
        <v>63</v>
      </c>
      <c r="R23" s="318"/>
      <c r="S23" s="319">
        <v>2709000</v>
      </c>
      <c r="T23" s="437" t="s">
        <v>1763</v>
      </c>
      <c r="U23" s="318">
        <v>63</v>
      </c>
      <c r="V23" s="319">
        <v>2591500</v>
      </c>
      <c r="W23" s="318">
        <v>52.5</v>
      </c>
      <c r="X23" s="318">
        <v>50.2</v>
      </c>
      <c r="Y23" s="318">
        <v>100</v>
      </c>
      <c r="Z23" s="318">
        <v>95.7</v>
      </c>
      <c r="AA23" s="318">
        <v>57</v>
      </c>
      <c r="AB23" s="318"/>
      <c r="AC23" s="318"/>
      <c r="AD23" s="318"/>
      <c r="AE23" s="318"/>
      <c r="AF23" s="318"/>
    </row>
    <row r="24" spans="1:32">
      <c r="A24" s="21" t="str">
        <f>IF(VLOOKUP(MID($B24,4,2),CODE!K:P,CODE!$O$1,FALSE)="",VLOOKUP(MID($B24,1,3),CODE!$B:$G,CODE!$D$1,FALSE),VLOOKUP(MID($B24,1,3),CODE!$B:$G,CODE!$D$1,FALSE)&amp;"-"&amp;VLOOKUP(MID($B24,4,2),CODE!K:P,CODE!$O$1,FALSE))</f>
        <v>DPK</v>
      </c>
      <c r="B24" s="21" t="str">
        <f>IF(ISERROR(VLOOKUP(E24&amp;G24,품번정리!$D:$E,2,FALSE))=TRUE,E24&amp;G24,VLOOKUP(E24&amp;G24,품번정리!$D:$E,2,FALSE))</f>
        <v>DPKSNF3504MT</v>
      </c>
      <c r="C24" s="16" t="str">
        <f>IF(ISERROR(VLOOKUP(MID(B24,1,5)&amp;MID(B24,8,5),품번정리!$A:$B,2,FALSE))=TRUE,MID(B24,1,5)&amp;MID(B24,8,5),VLOOKUP(MID(B24,1,5)&amp;MID(B24,8,5),품번정리!$A:$B,2,FALSE))</f>
        <v>DPKSN504MT</v>
      </c>
      <c r="D24" s="16" t="str">
        <f t="shared" si="2"/>
        <v>F3</v>
      </c>
      <c r="E24" s="437" t="s">
        <v>1764</v>
      </c>
      <c r="F24" s="437" t="s">
        <v>1765</v>
      </c>
      <c r="G24" s="437" t="s">
        <v>0</v>
      </c>
      <c r="H24" s="437"/>
      <c r="I24" s="319">
        <v>7543</v>
      </c>
      <c r="J24" s="319">
        <v>43000</v>
      </c>
      <c r="K24" s="319">
        <v>29000</v>
      </c>
      <c r="L24" s="318">
        <v>240</v>
      </c>
      <c r="M24" s="437" t="s">
        <v>1759</v>
      </c>
      <c r="N24" s="318">
        <v>240</v>
      </c>
      <c r="O24" s="319">
        <v>10320000</v>
      </c>
      <c r="P24" s="437" t="s">
        <v>1760</v>
      </c>
      <c r="Q24" s="318">
        <v>223</v>
      </c>
      <c r="R24" s="318">
        <v>1</v>
      </c>
      <c r="S24" s="319">
        <v>9589000</v>
      </c>
      <c r="T24" s="437" t="s">
        <v>1766</v>
      </c>
      <c r="U24" s="318">
        <v>223</v>
      </c>
      <c r="V24" s="319">
        <v>9517000</v>
      </c>
      <c r="W24" s="318">
        <v>92.9</v>
      </c>
      <c r="X24" s="318">
        <v>92.2</v>
      </c>
      <c r="Y24" s="318">
        <v>100</v>
      </c>
      <c r="Z24" s="318">
        <v>99.2</v>
      </c>
      <c r="AA24" s="318">
        <v>16</v>
      </c>
      <c r="AB24" s="318"/>
      <c r="AC24" s="318"/>
      <c r="AD24" s="318"/>
      <c r="AE24" s="318"/>
      <c r="AF24" s="318"/>
    </row>
    <row r="25" spans="1:32">
      <c r="A25" s="21" t="str">
        <f>IF(VLOOKUP(MID($B25,4,2),CODE!K:P,CODE!$O$1,FALSE)="",VLOOKUP(MID($B25,1,3),CODE!$B:$G,CODE!$D$1,FALSE),VLOOKUP(MID($B25,1,3),CODE!$B:$G,CODE!$D$1,FALSE)&amp;"-"&amp;VLOOKUP(MID($B25,4,2),CODE!K:P,CODE!$O$1,FALSE))</f>
        <v>ELH</v>
      </c>
      <c r="B25" s="21" t="str">
        <f>IF(ISERROR(VLOOKUP(E25&amp;G25,품번정리!$D:$E,2,FALSE))=TRUE,E25&amp;G25,VLOOKUP(E25&amp;G25,품번정리!$D:$E,2,FALSE))</f>
        <v>ELHBAF3649KH</v>
      </c>
      <c r="C25" s="16" t="str">
        <f>IF(ISERROR(VLOOKUP(MID(B25,1,5)&amp;MID(B25,8,5),품번정리!$A:$B,2,FALSE))=TRUE,MID(B25,1,5)&amp;MID(B25,8,5),VLOOKUP(MID(B25,1,5)&amp;MID(B25,8,5),품번정리!$A:$B,2,FALSE))</f>
        <v>ELHBA649KH</v>
      </c>
      <c r="D25" s="16" t="str">
        <f t="shared" si="2"/>
        <v>F3</v>
      </c>
      <c r="E25" s="437" t="s">
        <v>1856</v>
      </c>
      <c r="F25" s="437" t="s">
        <v>1857</v>
      </c>
      <c r="G25" s="437" t="s">
        <v>723</v>
      </c>
      <c r="H25" s="437"/>
      <c r="I25" s="319">
        <v>6313</v>
      </c>
      <c r="J25" s="319">
        <v>43000</v>
      </c>
      <c r="K25" s="319">
        <v>25000</v>
      </c>
      <c r="L25" s="318">
        <v>676</v>
      </c>
      <c r="M25" s="437" t="s">
        <v>2133</v>
      </c>
      <c r="N25" s="318">
        <v>117</v>
      </c>
      <c r="O25" s="319">
        <v>5031000</v>
      </c>
      <c r="P25" s="437" t="s">
        <v>2132</v>
      </c>
      <c r="Q25" s="318">
        <v>113</v>
      </c>
      <c r="R25" s="318"/>
      <c r="S25" s="319">
        <v>4859000</v>
      </c>
      <c r="T25" s="437" t="s">
        <v>2134</v>
      </c>
      <c r="U25" s="318">
        <v>87</v>
      </c>
      <c r="V25" s="319">
        <v>2022640</v>
      </c>
      <c r="W25" s="318">
        <v>74.400000000000006</v>
      </c>
      <c r="X25" s="318">
        <v>40.200000000000003</v>
      </c>
      <c r="Y25" s="318">
        <v>77</v>
      </c>
      <c r="Z25" s="318">
        <v>41.6</v>
      </c>
      <c r="AA25" s="318">
        <v>4</v>
      </c>
      <c r="AB25" s="318">
        <v>26</v>
      </c>
      <c r="AC25" s="318"/>
      <c r="AD25" s="318"/>
      <c r="AE25" s="318"/>
      <c r="AF25" s="318"/>
    </row>
    <row r="26" spans="1:32">
      <c r="A26" s="21" t="str">
        <f>IF(VLOOKUP(MID($B26,4,2),CODE!K:P,CODE!$O$1,FALSE)="",VLOOKUP(MID($B26,1,3),CODE!$B:$G,CODE!$D$1,FALSE),VLOOKUP(MID($B26,1,3),CODE!$B:$G,CODE!$D$1,FALSE)&amp;"-"&amp;VLOOKUP(MID($B26,4,2),CODE!K:P,CODE!$O$1,FALSE))</f>
        <v>ELH</v>
      </c>
      <c r="B26" s="21" t="str">
        <f>IF(ISERROR(VLOOKUP(E26&amp;G26,품번정리!$D:$E,2,FALSE))=TRUE,E26&amp;G26,VLOOKUP(E26&amp;G26,품번정리!$D:$E,2,FALSE))</f>
        <v>ELHBAF3649PK</v>
      </c>
      <c r="C26" s="16" t="str">
        <f>IF(ISERROR(VLOOKUP(MID(B26,1,5)&amp;MID(B26,8,5),품번정리!$A:$B,2,FALSE))=TRUE,MID(B26,1,5)&amp;MID(B26,8,5),VLOOKUP(MID(B26,1,5)&amp;MID(B26,8,5),품번정리!$A:$B,2,FALSE))</f>
        <v>ELHBA649PK</v>
      </c>
      <c r="D26" s="16" t="str">
        <f t="shared" si="2"/>
        <v>F3</v>
      </c>
      <c r="E26" s="437" t="s">
        <v>1856</v>
      </c>
      <c r="F26" s="437" t="s">
        <v>1857</v>
      </c>
      <c r="G26" s="437" t="s">
        <v>728</v>
      </c>
      <c r="H26" s="437"/>
      <c r="I26" s="319">
        <v>6313</v>
      </c>
      <c r="J26" s="319">
        <v>43000</v>
      </c>
      <c r="K26" s="319">
        <v>25000</v>
      </c>
      <c r="L26" s="319">
        <v>1888</v>
      </c>
      <c r="M26" s="437" t="s">
        <v>2133</v>
      </c>
      <c r="N26" s="318">
        <v>499</v>
      </c>
      <c r="O26" s="319">
        <v>21457000</v>
      </c>
      <c r="P26" s="437" t="s">
        <v>2132</v>
      </c>
      <c r="Q26" s="318">
        <v>300</v>
      </c>
      <c r="R26" s="318"/>
      <c r="S26" s="319">
        <v>12900000</v>
      </c>
      <c r="T26" s="437" t="s">
        <v>2134</v>
      </c>
      <c r="U26" s="318">
        <v>110</v>
      </c>
      <c r="V26" s="319">
        <v>2229840</v>
      </c>
      <c r="W26" s="318">
        <v>22</v>
      </c>
      <c r="X26" s="318">
        <v>10.4</v>
      </c>
      <c r="Y26" s="318">
        <v>36.700000000000003</v>
      </c>
      <c r="Z26" s="318">
        <v>17.3</v>
      </c>
      <c r="AA26" s="318">
        <v>199</v>
      </c>
      <c r="AB26" s="318">
        <v>190</v>
      </c>
      <c r="AC26" s="318">
        <v>-2</v>
      </c>
      <c r="AD26" s="318">
        <v>-2</v>
      </c>
      <c r="AE26" s="319">
        <v>-50000</v>
      </c>
      <c r="AF26" s="318">
        <v>-0.4</v>
      </c>
    </row>
    <row r="27" spans="1:32">
      <c r="A27" s="21" t="str">
        <f>IF(VLOOKUP(MID($B27,4,2),CODE!K:P,CODE!$O$1,FALSE)="",VLOOKUP(MID($B27,1,3),CODE!$B:$G,CODE!$D$1,FALSE),VLOOKUP(MID($B27,1,3),CODE!$B:$G,CODE!$D$1,FALSE)&amp;"-"&amp;VLOOKUP(MID($B27,4,2),CODE!K:P,CODE!$O$1,FALSE))</f>
        <v>ELH</v>
      </c>
      <c r="B27" s="21" t="str">
        <f>IF(ISERROR(VLOOKUP(E27&amp;G27,품번정리!$D:$E,2,FALSE))=TRUE,E27&amp;G27,VLOOKUP(E27&amp;G27,품번정리!$D:$E,2,FALSE))</f>
        <v>ELHBAF3811LI</v>
      </c>
      <c r="C27" s="16" t="str">
        <f>IF(ISERROR(VLOOKUP(MID(B27,1,5)&amp;MID(B27,8,5),품번정리!$A:$B,2,FALSE))=TRUE,MID(B27,1,5)&amp;MID(B27,8,5),VLOOKUP(MID(B27,1,5)&amp;MID(B27,8,5),품번정리!$A:$B,2,FALSE))</f>
        <v>ELHBA811LI</v>
      </c>
      <c r="D27" s="16" t="str">
        <f t="shared" si="2"/>
        <v>F3</v>
      </c>
      <c r="E27" s="437" t="s">
        <v>1858</v>
      </c>
      <c r="F27" s="437" t="s">
        <v>1859</v>
      </c>
      <c r="G27" s="437" t="s">
        <v>639</v>
      </c>
      <c r="H27" s="437"/>
      <c r="I27" s="319">
        <v>7787</v>
      </c>
      <c r="J27" s="319">
        <v>43000</v>
      </c>
      <c r="K27" s="319">
        <v>15000</v>
      </c>
      <c r="L27" s="318">
        <v>670</v>
      </c>
      <c r="M27" s="437" t="s">
        <v>2133</v>
      </c>
      <c r="N27" s="318">
        <v>300</v>
      </c>
      <c r="O27" s="319">
        <v>12900000</v>
      </c>
      <c r="P27" s="437" t="s">
        <v>2132</v>
      </c>
      <c r="Q27" s="318">
        <v>284</v>
      </c>
      <c r="R27" s="318"/>
      <c r="S27" s="319">
        <v>12212000</v>
      </c>
      <c r="T27" s="437" t="s">
        <v>2135</v>
      </c>
      <c r="U27" s="318">
        <v>237</v>
      </c>
      <c r="V27" s="319">
        <v>5320000</v>
      </c>
      <c r="W27" s="318">
        <v>79</v>
      </c>
      <c r="X27" s="318">
        <v>41.2</v>
      </c>
      <c r="Y27" s="318">
        <v>83.5</v>
      </c>
      <c r="Z27" s="318">
        <v>43.6</v>
      </c>
      <c r="AA27" s="318">
        <v>16</v>
      </c>
      <c r="AB27" s="318">
        <v>47</v>
      </c>
      <c r="AC27" s="318"/>
      <c r="AD27" s="318"/>
      <c r="AE27" s="318"/>
      <c r="AF27" s="318"/>
    </row>
    <row r="28" spans="1:32">
      <c r="A28" s="21" t="str">
        <f>IF(VLOOKUP(MID($B28,4,2),CODE!K:P,CODE!$O$1,FALSE)="",VLOOKUP(MID($B28,1,3),CODE!$B:$G,CODE!$D$1,FALSE),VLOOKUP(MID($B28,1,3),CODE!$B:$G,CODE!$D$1,FALSE)&amp;"-"&amp;VLOOKUP(MID($B28,4,2),CODE!K:P,CODE!$O$1,FALSE))</f>
        <v>ELH</v>
      </c>
      <c r="B28" s="21" t="str">
        <f>IF(ISERROR(VLOOKUP(E28&amp;G28,품번정리!$D:$E,2,FALSE))=TRUE,E28&amp;G28,VLOOKUP(E28&amp;G28,품번정리!$D:$E,2,FALSE))</f>
        <v>ELHBAF3811PK</v>
      </c>
      <c r="C28" s="16" t="str">
        <f>IF(ISERROR(VLOOKUP(MID(B28,1,5)&amp;MID(B28,8,5),품번정리!$A:$B,2,FALSE))=TRUE,MID(B28,1,5)&amp;MID(B28,8,5),VLOOKUP(MID(B28,1,5)&amp;MID(B28,8,5),품번정리!$A:$B,2,FALSE))</f>
        <v>ELHBA811PK</v>
      </c>
      <c r="D28" s="16" t="str">
        <f t="shared" si="2"/>
        <v>F3</v>
      </c>
      <c r="E28" s="437" t="s">
        <v>1858</v>
      </c>
      <c r="F28" s="437" t="s">
        <v>1859</v>
      </c>
      <c r="G28" s="437" t="s">
        <v>728</v>
      </c>
      <c r="H28" s="437"/>
      <c r="I28" s="319">
        <v>7787</v>
      </c>
      <c r="J28" s="319">
        <v>43000</v>
      </c>
      <c r="K28" s="319">
        <v>15000</v>
      </c>
      <c r="L28" s="319">
        <v>1876</v>
      </c>
      <c r="M28" s="437" t="s">
        <v>2133</v>
      </c>
      <c r="N28" s="318">
        <v>500</v>
      </c>
      <c r="O28" s="319">
        <v>21500000</v>
      </c>
      <c r="P28" s="437" t="s">
        <v>2132</v>
      </c>
      <c r="Q28" s="318">
        <v>481</v>
      </c>
      <c r="R28" s="318"/>
      <c r="S28" s="319">
        <v>20683000</v>
      </c>
      <c r="T28" s="437" t="s">
        <v>2135</v>
      </c>
      <c r="U28" s="318">
        <v>466</v>
      </c>
      <c r="V28" s="319">
        <v>10624000</v>
      </c>
      <c r="W28" s="318">
        <v>93.2</v>
      </c>
      <c r="X28" s="318">
        <v>49.4</v>
      </c>
      <c r="Y28" s="318">
        <v>96.9</v>
      </c>
      <c r="Z28" s="318">
        <v>51.4</v>
      </c>
      <c r="AA28" s="318">
        <v>19</v>
      </c>
      <c r="AB28" s="318">
        <v>15</v>
      </c>
      <c r="AC28" s="318">
        <v>8</v>
      </c>
      <c r="AD28" s="318">
        <v>10</v>
      </c>
      <c r="AE28" s="319">
        <v>150000</v>
      </c>
      <c r="AF28" s="318">
        <v>2</v>
      </c>
    </row>
    <row r="29" spans="1:32">
      <c r="A29" s="21" t="str">
        <f>IF(VLOOKUP(MID($B29,4,2),CODE!K:P,CODE!$O$1,FALSE)="",VLOOKUP(MID($B29,1,3),CODE!$B:$G,CODE!$D$1,FALSE),VLOOKUP(MID($B29,1,3),CODE!$B:$G,CODE!$D$1,FALSE)&amp;"-"&amp;VLOOKUP(MID($B29,4,2),CODE!K:P,CODE!$O$1,FALSE))</f>
        <v>ELH</v>
      </c>
      <c r="B29" s="21" t="str">
        <f>IF(ISERROR(VLOOKUP(E29&amp;G29,품번정리!$D:$E,2,FALSE))=TRUE,E29&amp;G29,VLOOKUP(E29&amp;G29,품번정리!$D:$E,2,FALSE))</f>
        <v>ELHBAF3812NY</v>
      </c>
      <c r="C29" s="16" t="str">
        <f>IF(ISERROR(VLOOKUP(MID(B29,1,5)&amp;MID(B29,8,5),품번정리!$A:$B,2,FALSE))=TRUE,MID(B29,1,5)&amp;MID(B29,8,5),VLOOKUP(MID(B29,1,5)&amp;MID(B29,8,5),품번정리!$A:$B,2,FALSE))</f>
        <v>ELHBA812NY</v>
      </c>
      <c r="D29" s="16" t="str">
        <f t="shared" si="2"/>
        <v>F3</v>
      </c>
      <c r="E29" s="437" t="s">
        <v>1860</v>
      </c>
      <c r="F29" s="437" t="s">
        <v>1861</v>
      </c>
      <c r="G29" s="437" t="s">
        <v>720</v>
      </c>
      <c r="H29" s="437"/>
      <c r="I29" s="319">
        <v>7287</v>
      </c>
      <c r="J29" s="319">
        <v>43000</v>
      </c>
      <c r="K29" s="319">
        <v>15000</v>
      </c>
      <c r="L29" s="318">
        <v>788</v>
      </c>
      <c r="M29" s="437" t="s">
        <v>2133</v>
      </c>
      <c r="N29" s="318">
        <v>300</v>
      </c>
      <c r="O29" s="319">
        <v>12900000</v>
      </c>
      <c r="P29" s="437" t="s">
        <v>2132</v>
      </c>
      <c r="Q29" s="318">
        <v>298</v>
      </c>
      <c r="R29" s="318"/>
      <c r="S29" s="319">
        <v>12814000</v>
      </c>
      <c r="T29" s="437" t="s">
        <v>2135</v>
      </c>
      <c r="U29" s="318">
        <v>238</v>
      </c>
      <c r="V29" s="319">
        <v>5493000</v>
      </c>
      <c r="W29" s="318">
        <v>79.3</v>
      </c>
      <c r="X29" s="318">
        <v>42.6</v>
      </c>
      <c r="Y29" s="318">
        <v>79.900000000000006</v>
      </c>
      <c r="Z29" s="318">
        <v>42.9</v>
      </c>
      <c r="AA29" s="318">
        <v>2</v>
      </c>
      <c r="AB29" s="318">
        <v>60</v>
      </c>
      <c r="AC29" s="318"/>
      <c r="AD29" s="318"/>
      <c r="AE29" s="318"/>
      <c r="AF29" s="318"/>
    </row>
    <row r="30" spans="1:32">
      <c r="A30" s="21" t="str">
        <f>IF(VLOOKUP(MID($B30,4,2),CODE!K:P,CODE!$O$1,FALSE)="",VLOOKUP(MID($B30,1,3),CODE!$B:$G,CODE!$D$1,FALSE),VLOOKUP(MID($B30,1,3),CODE!$B:$G,CODE!$D$1,FALSE)&amp;"-"&amp;VLOOKUP(MID($B30,4,2),CODE!K:P,CODE!$O$1,FALSE))</f>
        <v>ELH</v>
      </c>
      <c r="B30" s="21" t="str">
        <f>IF(ISERROR(VLOOKUP(E30&amp;G30,품번정리!$D:$E,2,FALSE))=TRUE,E30&amp;G30,VLOOKUP(E30&amp;G30,품번정리!$D:$E,2,FALSE))</f>
        <v>ELHBAF5506GR</v>
      </c>
      <c r="C30" s="16" t="str">
        <f>IF(ISERROR(VLOOKUP(MID(B30,1,5)&amp;MID(B30,8,5),품번정리!$A:$B,2,FALSE))=TRUE,MID(B30,1,5)&amp;MID(B30,8,5),VLOOKUP(MID(B30,1,5)&amp;MID(B30,8,5),품번정리!$A:$B,2,FALSE))</f>
        <v>ELHBA506GR</v>
      </c>
      <c r="D30" s="16" t="str">
        <f t="shared" si="2"/>
        <v>F5</v>
      </c>
      <c r="E30" s="437" t="s">
        <v>3595</v>
      </c>
      <c r="F30" s="437" t="s">
        <v>2237</v>
      </c>
      <c r="G30" s="437" t="s">
        <v>727</v>
      </c>
      <c r="H30" s="437"/>
      <c r="I30" s="319">
        <v>6792</v>
      </c>
      <c r="J30" s="319">
        <v>45000</v>
      </c>
      <c r="K30" s="319">
        <v>25000</v>
      </c>
      <c r="L30" s="318">
        <v>582</v>
      </c>
      <c r="M30" s="437" t="s">
        <v>3592</v>
      </c>
      <c r="N30" s="318">
        <v>372</v>
      </c>
      <c r="O30" s="319">
        <v>16740000</v>
      </c>
      <c r="P30" s="437" t="s">
        <v>3777</v>
      </c>
      <c r="Q30" s="318">
        <v>267</v>
      </c>
      <c r="R30" s="318"/>
      <c r="S30" s="319">
        <v>12015000</v>
      </c>
      <c r="T30" s="437" t="s">
        <v>3780</v>
      </c>
      <c r="U30" s="318">
        <v>172</v>
      </c>
      <c r="V30" s="319">
        <v>4307500</v>
      </c>
      <c r="W30" s="318">
        <v>46.2</v>
      </c>
      <c r="X30" s="318">
        <v>25.7</v>
      </c>
      <c r="Y30" s="318">
        <v>64.400000000000006</v>
      </c>
      <c r="Z30" s="318">
        <v>35.9</v>
      </c>
      <c r="AA30" s="318">
        <v>105</v>
      </c>
      <c r="AB30" s="318">
        <v>95</v>
      </c>
      <c r="AC30" s="318">
        <v>2</v>
      </c>
      <c r="AD30" s="318">
        <v>2</v>
      </c>
      <c r="AE30" s="319">
        <v>50000</v>
      </c>
      <c r="AF30" s="318">
        <v>0.5</v>
      </c>
    </row>
    <row r="31" spans="1:32">
      <c r="A31" s="21" t="str">
        <f>IF(VLOOKUP(MID($B31,4,2),CODE!K:P,CODE!$O$1,FALSE)="",VLOOKUP(MID($B31,1,3),CODE!$B:$G,CODE!$D$1,FALSE),VLOOKUP(MID($B31,1,3),CODE!$B:$G,CODE!$D$1,FALSE)&amp;"-"&amp;VLOOKUP(MID($B31,4,2),CODE!K:P,CODE!$O$1,FALSE))</f>
        <v>ELH</v>
      </c>
      <c r="B31" s="21" t="str">
        <f>IF(ISERROR(VLOOKUP(E31&amp;G31,품번정리!$D:$E,2,FALSE))=TRUE,E31&amp;G31,VLOOKUP(E31&amp;G31,품번정리!$D:$E,2,FALSE))</f>
        <v>ELHBAF5507RE</v>
      </c>
      <c r="C31" s="16" t="str">
        <f>IF(ISERROR(VLOOKUP(MID(B31,1,5)&amp;MID(B31,8,5),품번정리!$A:$B,2,FALSE))=TRUE,MID(B31,1,5)&amp;MID(B31,8,5),VLOOKUP(MID(B31,1,5)&amp;MID(B31,8,5),품번정리!$A:$B,2,FALSE))</f>
        <v>ELHBA507RE</v>
      </c>
      <c r="D31" s="16" t="str">
        <f t="shared" si="2"/>
        <v>F5</v>
      </c>
      <c r="E31" s="437" t="s">
        <v>3596</v>
      </c>
      <c r="F31" s="437" t="s">
        <v>3091</v>
      </c>
      <c r="G31" s="437" t="s">
        <v>726</v>
      </c>
      <c r="H31" s="437"/>
      <c r="I31" s="319">
        <v>6939</v>
      </c>
      <c r="J31" s="319">
        <v>45000</v>
      </c>
      <c r="K31" s="319">
        <v>25000</v>
      </c>
      <c r="L31" s="318">
        <v>450</v>
      </c>
      <c r="M31" s="437" t="s">
        <v>3592</v>
      </c>
      <c r="N31" s="318">
        <v>450</v>
      </c>
      <c r="O31" s="319">
        <v>20250000</v>
      </c>
      <c r="P31" s="437" t="s">
        <v>3597</v>
      </c>
      <c r="Q31" s="318">
        <v>145</v>
      </c>
      <c r="R31" s="318"/>
      <c r="S31" s="319">
        <v>6525000</v>
      </c>
      <c r="T31" s="437" t="s">
        <v>3781</v>
      </c>
      <c r="U31" s="318">
        <v>51</v>
      </c>
      <c r="V31" s="319">
        <v>1275000</v>
      </c>
      <c r="W31" s="318">
        <v>11.3</v>
      </c>
      <c r="X31" s="318">
        <v>6.3</v>
      </c>
      <c r="Y31" s="318">
        <v>35.200000000000003</v>
      </c>
      <c r="Z31" s="318">
        <v>19.5</v>
      </c>
      <c r="AA31" s="318">
        <v>305</v>
      </c>
      <c r="AB31" s="318">
        <v>94</v>
      </c>
      <c r="AC31" s="318">
        <v>-2</v>
      </c>
      <c r="AD31" s="318">
        <v>-2</v>
      </c>
      <c r="AE31" s="319">
        <v>-50000</v>
      </c>
      <c r="AF31" s="318">
        <v>-0.4</v>
      </c>
    </row>
    <row r="32" spans="1:32">
      <c r="A32" s="21" t="str">
        <f>IF(VLOOKUP(MID($B32,4,2),CODE!K:P,CODE!$O$1,FALSE)="",VLOOKUP(MID($B32,1,3),CODE!$B:$G,CODE!$D$1,FALSE),VLOOKUP(MID($B32,1,3),CODE!$B:$G,CODE!$D$1,FALSE)&amp;"-"&amp;VLOOKUP(MID($B32,4,2),CODE!K:P,CODE!$O$1,FALSE))</f>
        <v>ELH</v>
      </c>
      <c r="B32" s="21" t="str">
        <f>IF(ISERROR(VLOOKUP(E32&amp;G32,품번정리!$D:$E,2,FALSE))=TRUE,E32&amp;G32,VLOOKUP(E32&amp;G32,품번정리!$D:$E,2,FALSE))</f>
        <v>ELHBAF5508PK</v>
      </c>
      <c r="C32" s="16" t="str">
        <f>IF(ISERROR(VLOOKUP(MID(B32,1,5)&amp;MID(B32,8,5),품번정리!$A:$B,2,FALSE))=TRUE,MID(B32,1,5)&amp;MID(B32,8,5),VLOOKUP(MID(B32,1,5)&amp;MID(B32,8,5),품번정리!$A:$B,2,FALSE))</f>
        <v>ELHBA508PK</v>
      </c>
      <c r="D32" s="16" t="str">
        <f t="shared" si="2"/>
        <v>F5</v>
      </c>
      <c r="E32" s="437" t="s">
        <v>3598</v>
      </c>
      <c r="F32" s="437" t="s">
        <v>3548</v>
      </c>
      <c r="G32" s="437" t="s">
        <v>728</v>
      </c>
      <c r="H32" s="437"/>
      <c r="I32" s="319">
        <v>6731</v>
      </c>
      <c r="J32" s="319">
        <v>45000</v>
      </c>
      <c r="K32" s="319">
        <v>25000</v>
      </c>
      <c r="L32" s="318">
        <v>500</v>
      </c>
      <c r="M32" s="437" t="s">
        <v>3592</v>
      </c>
      <c r="N32" s="318">
        <v>390</v>
      </c>
      <c r="O32" s="319">
        <v>17550000</v>
      </c>
      <c r="P32" s="437" t="s">
        <v>3597</v>
      </c>
      <c r="Q32" s="318">
        <v>87</v>
      </c>
      <c r="R32" s="318"/>
      <c r="S32" s="319">
        <v>3915000</v>
      </c>
      <c r="T32" s="437" t="s">
        <v>3782</v>
      </c>
      <c r="U32" s="318">
        <v>20</v>
      </c>
      <c r="V32" s="319">
        <v>500000</v>
      </c>
      <c r="W32" s="318">
        <v>5.0999999999999996</v>
      </c>
      <c r="X32" s="318">
        <v>2.8</v>
      </c>
      <c r="Y32" s="318">
        <v>23</v>
      </c>
      <c r="Z32" s="318">
        <v>12.8</v>
      </c>
      <c r="AA32" s="318">
        <v>303</v>
      </c>
      <c r="AB32" s="318">
        <v>67</v>
      </c>
      <c r="AC32" s="318">
        <v>2</v>
      </c>
      <c r="AD32" s="318">
        <v>2</v>
      </c>
      <c r="AE32" s="319">
        <v>50000</v>
      </c>
      <c r="AF32" s="318">
        <v>0.5</v>
      </c>
    </row>
    <row r="33" spans="1:32">
      <c r="A33" s="21" t="str">
        <f>IF(VLOOKUP(MID($B33,4,2),CODE!K:P,CODE!$O$1,FALSE)="",VLOOKUP(MID($B33,1,3),CODE!$B:$G,CODE!$D$1,FALSE),VLOOKUP(MID($B33,1,3),CODE!$B:$G,CODE!$D$1,FALSE)&amp;"-"&amp;VLOOKUP(MID($B33,4,2),CODE!K:P,CODE!$O$1,FALSE))</f>
        <v>ELH</v>
      </c>
      <c r="B33" s="21" t="str">
        <f>IF(ISERROR(VLOOKUP(E33&amp;G33,품번정리!$D:$E,2,FALSE))=TRUE,E33&amp;G33,VLOOKUP(E33&amp;G33,품번정리!$D:$E,2,FALSE))</f>
        <v>ELHBAF5518PP</v>
      </c>
      <c r="C33" s="16" t="str">
        <f>IF(ISERROR(VLOOKUP(MID(B33,1,5)&amp;MID(B33,8,5),품번정리!$A:$B,2,FALSE))=TRUE,MID(B33,1,5)&amp;MID(B33,8,5),VLOOKUP(MID(B33,1,5)&amp;MID(B33,8,5),품번정리!$A:$B,2,FALSE))</f>
        <v>ELHBA518PP</v>
      </c>
      <c r="D33" s="16" t="str">
        <f t="shared" si="2"/>
        <v>F5</v>
      </c>
      <c r="E33" s="437" t="s">
        <v>3599</v>
      </c>
      <c r="F33" s="437" t="s">
        <v>3549</v>
      </c>
      <c r="G33" s="437" t="s">
        <v>737</v>
      </c>
      <c r="H33" s="437"/>
      <c r="I33" s="319">
        <v>9482</v>
      </c>
      <c r="J33" s="319">
        <v>55000</v>
      </c>
      <c r="K33" s="319">
        <v>29000</v>
      </c>
      <c r="L33" s="318">
        <v>420</v>
      </c>
      <c r="M33" s="437" t="s">
        <v>3592</v>
      </c>
      <c r="N33" s="318">
        <v>68</v>
      </c>
      <c r="O33" s="319">
        <v>3740000</v>
      </c>
      <c r="P33" s="437" t="s">
        <v>3779</v>
      </c>
      <c r="Q33" s="318">
        <v>62</v>
      </c>
      <c r="R33" s="318"/>
      <c r="S33" s="319">
        <v>3410000</v>
      </c>
      <c r="T33" s="437" t="s">
        <v>3783</v>
      </c>
      <c r="U33" s="318">
        <v>7</v>
      </c>
      <c r="V33" s="319">
        <v>203000</v>
      </c>
      <c r="W33" s="318">
        <v>10.3</v>
      </c>
      <c r="X33" s="318">
        <v>5.4</v>
      </c>
      <c r="Y33" s="318">
        <v>11.3</v>
      </c>
      <c r="Z33" s="318">
        <v>6</v>
      </c>
      <c r="AA33" s="318">
        <v>6</v>
      </c>
      <c r="AB33" s="318">
        <v>55</v>
      </c>
      <c r="AC33" s="318"/>
      <c r="AD33" s="318"/>
      <c r="AE33" s="318"/>
      <c r="AF33" s="318"/>
    </row>
    <row r="34" spans="1:32">
      <c r="A34" s="21" t="str">
        <f>IF(VLOOKUP(MID($B34,4,2),CODE!K:P,CODE!$O$1,FALSE)="",VLOOKUP(MID($B34,1,3),CODE!$B:$G,CODE!$D$1,FALSE),VLOOKUP(MID($B34,1,3),CODE!$B:$G,CODE!$D$1,FALSE)&amp;"-"&amp;VLOOKUP(MID($B34,4,2),CODE!K:P,CODE!$O$1,FALSE))</f>
        <v>ELH</v>
      </c>
      <c r="B34" s="21" t="str">
        <f>IF(ISERROR(VLOOKUP(E34&amp;G34,품번정리!$D:$E,2,FALSE))=TRUE,E34&amp;G34,VLOOKUP(E34&amp;G34,품번정리!$D:$E,2,FALSE))</f>
        <v>ELHBEF5802GR</v>
      </c>
      <c r="C34" s="16" t="str">
        <f>IF(ISERROR(VLOOKUP(MID(B34,1,5)&amp;MID(B34,8,5),품번정리!$A:$B,2,FALSE))=TRUE,MID(B34,1,5)&amp;MID(B34,8,5),VLOOKUP(MID(B34,1,5)&amp;MID(B34,8,5),품번정리!$A:$B,2,FALSE))</f>
        <v>ELHBE802GR</v>
      </c>
      <c r="D34" s="16" t="str">
        <f t="shared" si="2"/>
        <v>F5</v>
      </c>
      <c r="E34" s="437" t="s">
        <v>2654</v>
      </c>
      <c r="F34" s="437" t="s">
        <v>2655</v>
      </c>
      <c r="G34" s="437" t="s">
        <v>727</v>
      </c>
      <c r="H34" s="437"/>
      <c r="I34" s="319">
        <v>5786</v>
      </c>
      <c r="J34" s="319">
        <v>45000</v>
      </c>
      <c r="K34" s="319">
        <v>15000</v>
      </c>
      <c r="L34" s="318">
        <v>368</v>
      </c>
      <c r="M34" s="437" t="s">
        <v>2653</v>
      </c>
      <c r="N34" s="318">
        <v>368</v>
      </c>
      <c r="O34" s="319">
        <v>16560000</v>
      </c>
      <c r="P34" s="437" t="s">
        <v>2656</v>
      </c>
      <c r="Q34" s="318">
        <v>357</v>
      </c>
      <c r="R34" s="318">
        <v>7</v>
      </c>
      <c r="S34" s="319">
        <v>16065000</v>
      </c>
      <c r="T34" s="437" t="s">
        <v>2910</v>
      </c>
      <c r="U34" s="318">
        <v>286</v>
      </c>
      <c r="V34" s="319">
        <v>4511500</v>
      </c>
      <c r="W34" s="318">
        <v>77.7</v>
      </c>
      <c r="X34" s="318">
        <v>27.2</v>
      </c>
      <c r="Y34" s="318">
        <v>80.099999999999994</v>
      </c>
      <c r="Z34" s="318">
        <v>28.1</v>
      </c>
      <c r="AA34" s="318">
        <v>4</v>
      </c>
      <c r="AB34" s="318">
        <v>71</v>
      </c>
      <c r="AC34" s="318"/>
      <c r="AD34" s="318"/>
      <c r="AE34" s="318"/>
      <c r="AF34" s="318"/>
    </row>
    <row r="35" spans="1:32">
      <c r="A35" s="21" t="str">
        <f>IF(VLOOKUP(MID($B35,4,2),CODE!K:P,CODE!$O$1,FALSE)="",VLOOKUP(MID($B35,1,3),CODE!$B:$G,CODE!$D$1,FALSE),VLOOKUP(MID($B35,1,3),CODE!$B:$G,CODE!$D$1,FALSE)&amp;"-"&amp;VLOOKUP(MID($B35,4,2),CODE!K:P,CODE!$O$1,FALSE))</f>
        <v>ELH</v>
      </c>
      <c r="B35" s="21" t="str">
        <f>IF(ISERROR(VLOOKUP(E35&amp;G35,품번정리!$D:$E,2,FALSE))=TRUE,E35&amp;G35,VLOOKUP(E35&amp;G35,품번정리!$D:$E,2,FALSE))</f>
        <v>ELHBEF5803BL</v>
      </c>
      <c r="C35" s="16" t="str">
        <f>IF(ISERROR(VLOOKUP(MID(B35,1,5)&amp;MID(B35,8,5),품번정리!$A:$B,2,FALSE))=TRUE,MID(B35,1,5)&amp;MID(B35,8,5),VLOOKUP(MID(B35,1,5)&amp;MID(B35,8,5),품번정리!$A:$B,2,FALSE))</f>
        <v>ELHBE803BL</v>
      </c>
      <c r="D35" s="16" t="str">
        <f t="shared" si="2"/>
        <v>F5</v>
      </c>
      <c r="E35" s="437" t="s">
        <v>2657</v>
      </c>
      <c r="F35" s="437" t="s">
        <v>2658</v>
      </c>
      <c r="G35" s="437" t="s">
        <v>725</v>
      </c>
      <c r="H35" s="437"/>
      <c r="I35" s="319">
        <v>5808</v>
      </c>
      <c r="J35" s="319">
        <v>45000</v>
      </c>
      <c r="K35" s="319">
        <v>15000</v>
      </c>
      <c r="L35" s="318">
        <v>414</v>
      </c>
      <c r="M35" s="437" t="s">
        <v>2653</v>
      </c>
      <c r="N35" s="318">
        <v>413</v>
      </c>
      <c r="O35" s="319">
        <v>18585000</v>
      </c>
      <c r="P35" s="437" t="s">
        <v>2656</v>
      </c>
      <c r="Q35" s="318">
        <v>349</v>
      </c>
      <c r="R35" s="318">
        <v>-3</v>
      </c>
      <c r="S35" s="319">
        <v>15705000</v>
      </c>
      <c r="T35" s="437" t="s">
        <v>2659</v>
      </c>
      <c r="U35" s="318">
        <v>293</v>
      </c>
      <c r="V35" s="319">
        <v>4880000</v>
      </c>
      <c r="W35" s="318">
        <v>70.900000000000006</v>
      </c>
      <c r="X35" s="318">
        <v>26.3</v>
      </c>
      <c r="Y35" s="318">
        <v>84</v>
      </c>
      <c r="Z35" s="318">
        <v>31.1</v>
      </c>
      <c r="AA35" s="318">
        <v>67</v>
      </c>
      <c r="AB35" s="318">
        <v>56</v>
      </c>
      <c r="AC35" s="318"/>
      <c r="AD35" s="318"/>
      <c r="AE35" s="318"/>
      <c r="AF35" s="318"/>
    </row>
    <row r="36" spans="1:32">
      <c r="A36" s="21" t="str">
        <f>IF(VLOOKUP(MID($B36,4,2),CODE!K:P,CODE!$O$1,FALSE)="",VLOOKUP(MID($B36,1,3),CODE!$B:$G,CODE!$D$1,FALSE),VLOOKUP(MID($B36,1,3),CODE!$B:$G,CODE!$D$1,FALSE)&amp;"-"&amp;VLOOKUP(MID($B36,4,2),CODE!K:P,CODE!$O$1,FALSE))</f>
        <v>ELH</v>
      </c>
      <c r="B36" s="21" t="str">
        <f>IF(ISERROR(VLOOKUP(E36&amp;G36,품번정리!$D:$E,2,FALSE))=TRUE,E36&amp;G36,VLOOKUP(E36&amp;G36,품번정리!$D:$E,2,FALSE))</f>
        <v>ELHBEF5804BK</v>
      </c>
      <c r="C36" s="16" t="str">
        <f>IF(ISERROR(VLOOKUP(MID(B36,1,5)&amp;MID(B36,8,5),품번정리!$A:$B,2,FALSE))=TRUE,MID(B36,1,5)&amp;MID(B36,8,5),VLOOKUP(MID(B36,1,5)&amp;MID(B36,8,5),품번정리!$A:$B,2,FALSE))</f>
        <v>ELHBE804BK</v>
      </c>
      <c r="D36" s="16" t="str">
        <f t="shared" si="2"/>
        <v>F5</v>
      </c>
      <c r="E36" s="437" t="s">
        <v>2660</v>
      </c>
      <c r="F36" s="437" t="s">
        <v>2661</v>
      </c>
      <c r="G36" s="437" t="s">
        <v>722</v>
      </c>
      <c r="H36" s="437"/>
      <c r="I36" s="319">
        <v>6081</v>
      </c>
      <c r="J36" s="319">
        <v>35000</v>
      </c>
      <c r="K36" s="319">
        <v>15000</v>
      </c>
      <c r="L36" s="318">
        <v>358</v>
      </c>
      <c r="M36" s="437" t="s">
        <v>2653</v>
      </c>
      <c r="N36" s="318">
        <v>358</v>
      </c>
      <c r="O36" s="319">
        <v>12530000</v>
      </c>
      <c r="P36" s="437" t="s">
        <v>2656</v>
      </c>
      <c r="Q36" s="318">
        <v>332</v>
      </c>
      <c r="R36" s="318">
        <v>7</v>
      </c>
      <c r="S36" s="319">
        <v>11620000</v>
      </c>
      <c r="T36" s="437" t="s">
        <v>2662</v>
      </c>
      <c r="U36" s="318">
        <v>299</v>
      </c>
      <c r="V36" s="319">
        <v>4960500</v>
      </c>
      <c r="W36" s="318">
        <v>83.5</v>
      </c>
      <c r="X36" s="318">
        <v>39.6</v>
      </c>
      <c r="Y36" s="318">
        <v>90.1</v>
      </c>
      <c r="Z36" s="318">
        <v>42.7</v>
      </c>
      <c r="AA36" s="318">
        <v>19</v>
      </c>
      <c r="AB36" s="318">
        <v>33</v>
      </c>
      <c r="AC36" s="318"/>
      <c r="AD36" s="318"/>
      <c r="AE36" s="319"/>
      <c r="AF36" s="318"/>
    </row>
    <row r="37" spans="1:32">
      <c r="A37" s="21" t="str">
        <f>IF(VLOOKUP(MID($B37,4,2),CODE!K:P,CODE!$O$1,FALSE)="",VLOOKUP(MID($B37,1,3),CODE!$B:$G,CODE!$D$1,FALSE),VLOOKUP(MID($B37,1,3),CODE!$B:$G,CODE!$D$1,FALSE)&amp;"-"&amp;VLOOKUP(MID($B37,4,2),CODE!K:P,CODE!$O$1,FALSE))</f>
        <v>ELH</v>
      </c>
      <c r="B37" s="21" t="str">
        <f>IF(ISERROR(VLOOKUP(E37&amp;G37,품번정리!$D:$E,2,FALSE))=TRUE,E37&amp;G37,VLOOKUP(E37&amp;G37,품번정리!$D:$E,2,FALSE))</f>
        <v>ELHBEF5804GR</v>
      </c>
      <c r="C37" s="16" t="str">
        <f>IF(ISERROR(VLOOKUP(MID(B37,1,5)&amp;MID(B37,8,5),품번정리!$A:$B,2,FALSE))=TRUE,MID(B37,1,5)&amp;MID(B37,8,5),VLOOKUP(MID(B37,1,5)&amp;MID(B37,8,5),품번정리!$A:$B,2,FALSE))</f>
        <v>ELHBE804GR</v>
      </c>
      <c r="D37" s="16" t="str">
        <f t="shared" si="2"/>
        <v>F5</v>
      </c>
      <c r="E37" s="437" t="s">
        <v>2660</v>
      </c>
      <c r="F37" s="437" t="s">
        <v>2661</v>
      </c>
      <c r="G37" s="437" t="s">
        <v>727</v>
      </c>
      <c r="H37" s="437"/>
      <c r="I37" s="319">
        <v>6081</v>
      </c>
      <c r="J37" s="319">
        <v>35000</v>
      </c>
      <c r="K37" s="319">
        <v>15000</v>
      </c>
      <c r="L37" s="318">
        <v>406</v>
      </c>
      <c r="M37" s="437" t="s">
        <v>2653</v>
      </c>
      <c r="N37" s="318">
        <v>406</v>
      </c>
      <c r="O37" s="319">
        <v>14210000</v>
      </c>
      <c r="P37" s="437" t="s">
        <v>2656</v>
      </c>
      <c r="Q37" s="318">
        <v>218</v>
      </c>
      <c r="R37" s="318">
        <v>2</v>
      </c>
      <c r="S37" s="319">
        <v>7630000</v>
      </c>
      <c r="T37" s="437" t="s">
        <v>2662</v>
      </c>
      <c r="U37" s="318">
        <v>120</v>
      </c>
      <c r="V37" s="319">
        <v>1971000</v>
      </c>
      <c r="W37" s="318">
        <v>29.6</v>
      </c>
      <c r="X37" s="318">
        <v>13.9</v>
      </c>
      <c r="Y37" s="318">
        <v>55</v>
      </c>
      <c r="Z37" s="318">
        <v>25.8</v>
      </c>
      <c r="AA37" s="318">
        <v>186</v>
      </c>
      <c r="AB37" s="318">
        <v>98</v>
      </c>
      <c r="AC37" s="318">
        <v>-1</v>
      </c>
      <c r="AD37" s="318">
        <v>-1</v>
      </c>
      <c r="AE37" s="319">
        <v>-15000</v>
      </c>
      <c r="AF37" s="318">
        <v>-0.2</v>
      </c>
    </row>
    <row r="38" spans="1:32">
      <c r="A38" s="21" t="str">
        <f>IF(VLOOKUP(MID($B38,4,2),CODE!K:P,CODE!$O$1,FALSE)="",VLOOKUP(MID($B38,1,3),CODE!$B:$G,CODE!$D$1,FALSE),VLOOKUP(MID($B38,1,3),CODE!$B:$G,CODE!$D$1,FALSE)&amp;"-"&amp;VLOOKUP(MID($B38,4,2),CODE!K:P,CODE!$O$1,FALSE))</f>
        <v>ELH</v>
      </c>
      <c r="B38" s="21" t="str">
        <f>IF(ISERROR(VLOOKUP(E38&amp;G38,품번정리!$D:$E,2,FALSE))=TRUE,E38&amp;G38,VLOOKUP(E38&amp;G38,품번정리!$D:$E,2,FALSE))</f>
        <v>ELHBEF5804PK</v>
      </c>
      <c r="C38" s="16" t="str">
        <f>IF(ISERROR(VLOOKUP(MID(B38,1,5)&amp;MID(B38,8,5),품번정리!$A:$B,2,FALSE))=TRUE,MID(B38,1,5)&amp;MID(B38,8,5),VLOOKUP(MID(B38,1,5)&amp;MID(B38,8,5),품번정리!$A:$B,2,FALSE))</f>
        <v>ELHBE804PK</v>
      </c>
      <c r="D38" s="16" t="str">
        <f t="shared" si="2"/>
        <v>F5</v>
      </c>
      <c r="E38" s="437" t="s">
        <v>2660</v>
      </c>
      <c r="F38" s="437" t="s">
        <v>2661</v>
      </c>
      <c r="G38" s="437" t="s">
        <v>728</v>
      </c>
      <c r="H38" s="437"/>
      <c r="I38" s="319">
        <v>6081</v>
      </c>
      <c r="J38" s="319">
        <v>35000</v>
      </c>
      <c r="K38" s="319">
        <v>15000</v>
      </c>
      <c r="L38" s="318">
        <v>361</v>
      </c>
      <c r="M38" s="437" t="s">
        <v>2653</v>
      </c>
      <c r="N38" s="318">
        <v>361</v>
      </c>
      <c r="O38" s="319">
        <v>12635000</v>
      </c>
      <c r="P38" s="437" t="s">
        <v>2656</v>
      </c>
      <c r="Q38" s="318">
        <v>259</v>
      </c>
      <c r="R38" s="318">
        <v>1</v>
      </c>
      <c r="S38" s="319">
        <v>9065000</v>
      </c>
      <c r="T38" s="437" t="s">
        <v>2910</v>
      </c>
      <c r="U38" s="318">
        <v>200</v>
      </c>
      <c r="V38" s="319">
        <v>3276000</v>
      </c>
      <c r="W38" s="318">
        <v>55.4</v>
      </c>
      <c r="X38" s="318">
        <v>25.9</v>
      </c>
      <c r="Y38" s="318">
        <v>77.2</v>
      </c>
      <c r="Z38" s="318">
        <v>36.1</v>
      </c>
      <c r="AA38" s="318">
        <v>101</v>
      </c>
      <c r="AB38" s="318">
        <v>59</v>
      </c>
      <c r="AC38" s="318"/>
      <c r="AD38" s="318"/>
      <c r="AE38" s="318"/>
      <c r="AF38" s="318"/>
    </row>
    <row r="39" spans="1:32">
      <c r="A39" s="21" t="str">
        <f>IF(VLOOKUP(MID($B39,4,2),CODE!K:P,CODE!$O$1,FALSE)="",VLOOKUP(MID($B39,1,3),CODE!$B:$G,CODE!$D$1,FALSE),VLOOKUP(MID($B39,1,3),CODE!$B:$G,CODE!$D$1,FALSE)&amp;"-"&amp;VLOOKUP(MID($B39,4,2),CODE!K:P,CODE!$O$1,FALSE))</f>
        <v>ELH</v>
      </c>
      <c r="B39" s="21" t="str">
        <f>IF(ISERROR(VLOOKUP(E39&amp;G39,품번정리!$D:$E,2,FALSE))=TRUE,E39&amp;G39,VLOOKUP(E39&amp;G39,품번정리!$D:$E,2,FALSE))</f>
        <v>ELHBEF5838MT</v>
      </c>
      <c r="C39" s="16" t="str">
        <f>IF(ISERROR(VLOOKUP(MID(B39,1,5)&amp;MID(B39,8,5),품번정리!$A:$B,2,FALSE))=TRUE,MID(B39,1,5)&amp;MID(B39,8,5),VLOOKUP(MID(B39,1,5)&amp;MID(B39,8,5),품번정리!$A:$B,2,FALSE))</f>
        <v>ELHBE838MT</v>
      </c>
      <c r="D39" s="16" t="str">
        <f t="shared" si="2"/>
        <v>F5</v>
      </c>
      <c r="E39" s="437" t="s">
        <v>2663</v>
      </c>
      <c r="F39" s="437" t="s">
        <v>2664</v>
      </c>
      <c r="G39" s="437" t="s">
        <v>0</v>
      </c>
      <c r="H39" s="437"/>
      <c r="I39" s="319">
        <v>6558</v>
      </c>
      <c r="J39" s="319">
        <v>45000</v>
      </c>
      <c r="K39" s="319">
        <v>15000</v>
      </c>
      <c r="L39" s="318">
        <v>414</v>
      </c>
      <c r="M39" s="437" t="s">
        <v>2653</v>
      </c>
      <c r="N39" s="318">
        <v>414</v>
      </c>
      <c r="O39" s="319">
        <v>18630000</v>
      </c>
      <c r="P39" s="437" t="s">
        <v>2656</v>
      </c>
      <c r="Q39" s="318">
        <v>414</v>
      </c>
      <c r="R39" s="318"/>
      <c r="S39" s="319">
        <v>18630000</v>
      </c>
      <c r="T39" s="437" t="s">
        <v>2665</v>
      </c>
      <c r="U39" s="318">
        <v>408</v>
      </c>
      <c r="V39" s="319">
        <v>7865500</v>
      </c>
      <c r="W39" s="318">
        <v>98.6</v>
      </c>
      <c r="X39" s="318">
        <v>42.2</v>
      </c>
      <c r="Y39" s="318">
        <v>98.6</v>
      </c>
      <c r="Z39" s="318">
        <v>42.2</v>
      </c>
      <c r="AA39" s="318"/>
      <c r="AB39" s="318">
        <v>6</v>
      </c>
      <c r="AC39" s="318"/>
      <c r="AD39" s="318"/>
      <c r="AE39" s="318"/>
      <c r="AF39" s="318"/>
    </row>
    <row r="40" spans="1:32">
      <c r="A40" s="21" t="str">
        <f>IF(VLOOKUP(MID($B40,4,2),CODE!K:P,CODE!$O$1,FALSE)="",VLOOKUP(MID($B40,1,3),CODE!$B:$G,CODE!$D$1,FALSE),VLOOKUP(MID($B40,1,3),CODE!$B:$G,CODE!$D$1,FALSE)&amp;"-"&amp;VLOOKUP(MID($B40,4,2),CODE!K:P,CODE!$O$1,FALSE))</f>
        <v>ELH</v>
      </c>
      <c r="B40" s="21" t="str">
        <f>IF(ISERROR(VLOOKUP(E40&amp;G40,품번정리!$D:$E,2,FALSE))=TRUE,E40&amp;G40,VLOOKUP(E40&amp;G40,품번정리!$D:$E,2,FALSE))</f>
        <v>ELHBEF5839BL</v>
      </c>
      <c r="C40" s="16" t="str">
        <f>IF(ISERROR(VLOOKUP(MID(B40,1,5)&amp;MID(B40,8,5),품번정리!$A:$B,2,FALSE))=TRUE,MID(B40,1,5)&amp;MID(B40,8,5),VLOOKUP(MID(B40,1,5)&amp;MID(B40,8,5),품번정리!$A:$B,2,FALSE))</f>
        <v>ELHBE839BL</v>
      </c>
      <c r="D40" s="16" t="str">
        <f t="shared" si="2"/>
        <v>F5</v>
      </c>
      <c r="E40" s="437" t="s">
        <v>2666</v>
      </c>
      <c r="F40" s="437" t="s">
        <v>2667</v>
      </c>
      <c r="G40" s="437" t="s">
        <v>725</v>
      </c>
      <c r="H40" s="437"/>
      <c r="I40" s="319">
        <v>6436</v>
      </c>
      <c r="J40" s="319">
        <v>45000</v>
      </c>
      <c r="K40" s="319">
        <v>15000</v>
      </c>
      <c r="L40" s="318">
        <v>415</v>
      </c>
      <c r="M40" s="437" t="s">
        <v>2653</v>
      </c>
      <c r="N40" s="318">
        <v>415</v>
      </c>
      <c r="O40" s="319">
        <v>18675000</v>
      </c>
      <c r="P40" s="437" t="s">
        <v>2911</v>
      </c>
      <c r="Q40" s="318">
        <v>284</v>
      </c>
      <c r="R40" s="318">
        <v>3</v>
      </c>
      <c r="S40" s="319">
        <v>12780000</v>
      </c>
      <c r="T40" s="437" t="s">
        <v>2910</v>
      </c>
      <c r="U40" s="318">
        <v>233</v>
      </c>
      <c r="V40" s="319">
        <v>3995000</v>
      </c>
      <c r="W40" s="318">
        <v>56.1</v>
      </c>
      <c r="X40" s="318">
        <v>21.4</v>
      </c>
      <c r="Y40" s="318">
        <v>82</v>
      </c>
      <c r="Z40" s="318">
        <v>31.3</v>
      </c>
      <c r="AA40" s="318">
        <v>128</v>
      </c>
      <c r="AB40" s="318">
        <v>51</v>
      </c>
      <c r="AC40" s="318">
        <v>1</v>
      </c>
      <c r="AD40" s="318">
        <v>1</v>
      </c>
      <c r="AE40" s="319">
        <v>15000</v>
      </c>
      <c r="AF40" s="318">
        <v>0.2</v>
      </c>
    </row>
    <row r="41" spans="1:32">
      <c r="A41" s="21" t="str">
        <f>IF(VLOOKUP(MID($B41,4,2),CODE!K:P,CODE!$O$1,FALSE)="",VLOOKUP(MID($B41,1,3),CODE!$B:$G,CODE!$D$1,FALSE),VLOOKUP(MID($B41,1,3),CODE!$B:$G,CODE!$D$1,FALSE)&amp;"-"&amp;VLOOKUP(MID($B41,4,2),CODE!K:P,CODE!$O$1,FALSE))</f>
        <v>ELH</v>
      </c>
      <c r="B41" s="21" t="str">
        <f>IF(ISERROR(VLOOKUP(E41&amp;G41,품번정리!$D:$E,2,FALSE))=TRUE,E41&amp;G41,VLOOKUP(E41&amp;G41,품번정리!$D:$E,2,FALSE))</f>
        <v>ELHBEF5839BU</v>
      </c>
      <c r="C41" s="16" t="str">
        <f>IF(ISERROR(VLOOKUP(MID(B41,1,5)&amp;MID(B41,8,5),품번정리!$A:$B,2,FALSE))=TRUE,MID(B41,1,5)&amp;MID(B41,8,5),VLOOKUP(MID(B41,1,5)&amp;MID(B41,8,5),품번정리!$A:$B,2,FALSE))</f>
        <v>ELHBE839BU</v>
      </c>
      <c r="D41" s="16" t="str">
        <f t="shared" si="2"/>
        <v>F5</v>
      </c>
      <c r="E41" s="437" t="s">
        <v>2666</v>
      </c>
      <c r="F41" s="437" t="s">
        <v>2667</v>
      </c>
      <c r="G41" s="437" t="s">
        <v>748</v>
      </c>
      <c r="H41" s="437"/>
      <c r="I41" s="319">
        <v>6436</v>
      </c>
      <c r="J41" s="319">
        <v>45000</v>
      </c>
      <c r="K41" s="319">
        <v>15000</v>
      </c>
      <c r="L41" s="318">
        <v>50</v>
      </c>
      <c r="M41" s="437"/>
      <c r="N41" s="318"/>
      <c r="O41" s="319"/>
      <c r="P41" s="437"/>
      <c r="Q41" s="318"/>
      <c r="R41" s="318"/>
      <c r="S41" s="319"/>
      <c r="T41" s="437"/>
      <c r="U41" s="318"/>
      <c r="V41" s="319"/>
      <c r="W41" s="318"/>
      <c r="X41" s="318"/>
      <c r="Y41" s="318"/>
      <c r="Z41" s="318"/>
      <c r="AA41" s="318"/>
      <c r="AB41" s="318"/>
      <c r="AC41" s="318"/>
      <c r="AD41" s="318"/>
      <c r="AE41" s="319"/>
      <c r="AF41" s="318"/>
    </row>
    <row r="42" spans="1:32">
      <c r="A42" s="21" t="str">
        <f>IF(VLOOKUP(MID($B42,4,2),CODE!K:P,CODE!$O$1,FALSE)="",VLOOKUP(MID($B42,1,3),CODE!$B:$G,CODE!$D$1,FALSE),VLOOKUP(MID($B42,1,3),CODE!$B:$G,CODE!$D$1,FALSE)&amp;"-"&amp;VLOOKUP(MID($B42,4,2),CODE!K:P,CODE!$O$1,FALSE))</f>
        <v>ELH-가방</v>
      </c>
      <c r="B42" s="21" t="str">
        <f>IF(ISERROR(VLOOKUP(E42&amp;G42,품번정리!$D:$E,2,FALSE))=TRUE,E42&amp;G42,VLOOKUP(E42&amp;G42,품번정리!$D:$E,2,FALSE))</f>
        <v>ELHBPF3601BK</v>
      </c>
      <c r="C42" s="16" t="str">
        <f>IF(ISERROR(VLOOKUP(MID(B42,1,5)&amp;MID(B42,8,5),품번정리!$A:$B,2,FALSE))=TRUE,MID(B42,1,5)&amp;MID(B42,8,5),VLOOKUP(MID(B42,1,5)&amp;MID(B42,8,5),품번정리!$A:$B,2,FALSE))</f>
        <v>ELHBP601BK</v>
      </c>
      <c r="D42" s="16" t="str">
        <f t="shared" si="2"/>
        <v>F3</v>
      </c>
      <c r="E42" s="437" t="s">
        <v>2213</v>
      </c>
      <c r="F42" s="437" t="s">
        <v>2214</v>
      </c>
      <c r="G42" s="437" t="s">
        <v>722</v>
      </c>
      <c r="H42" s="437"/>
      <c r="I42" s="319">
        <v>21000</v>
      </c>
      <c r="J42" s="319">
        <v>109000</v>
      </c>
      <c r="K42" s="319">
        <v>109000</v>
      </c>
      <c r="L42" s="318">
        <v>20</v>
      </c>
      <c r="M42" s="437" t="s">
        <v>2203</v>
      </c>
      <c r="N42" s="318">
        <v>20</v>
      </c>
      <c r="O42" s="319">
        <v>2180000</v>
      </c>
      <c r="P42" s="437" t="s">
        <v>2204</v>
      </c>
      <c r="Q42" s="318">
        <v>20</v>
      </c>
      <c r="R42" s="318"/>
      <c r="S42" s="319">
        <v>2180000</v>
      </c>
      <c r="T42" s="437" t="s">
        <v>2547</v>
      </c>
      <c r="U42" s="318">
        <v>20</v>
      </c>
      <c r="V42" s="319">
        <v>1853000</v>
      </c>
      <c r="W42" s="318">
        <v>100</v>
      </c>
      <c r="X42" s="318">
        <v>85</v>
      </c>
      <c r="Y42" s="318">
        <v>100</v>
      </c>
      <c r="Z42" s="318">
        <v>85</v>
      </c>
      <c r="AA42" s="318"/>
      <c r="AB42" s="318"/>
      <c r="AC42" s="318"/>
      <c r="AD42" s="318"/>
      <c r="AE42" s="318"/>
      <c r="AF42" s="318"/>
    </row>
    <row r="43" spans="1:32">
      <c r="A43" s="21" t="str">
        <f>IF(VLOOKUP(MID($B43,4,2),CODE!K:P,CODE!$O$1,FALSE)="",VLOOKUP(MID($B43,1,3),CODE!$B:$G,CODE!$D$1,FALSE),VLOOKUP(MID($B43,1,3),CODE!$B:$G,CODE!$D$1,FALSE)&amp;"-"&amp;VLOOKUP(MID($B43,4,2),CODE!K:P,CODE!$O$1,FALSE))</f>
        <v>ELH-가방</v>
      </c>
      <c r="B43" s="21" t="str">
        <f>IF(ISERROR(VLOOKUP(E43&amp;G43,품번정리!$D:$E,2,FALSE))=TRUE,E43&amp;G43,VLOOKUP(E43&amp;G43,품번정리!$D:$E,2,FALSE))</f>
        <v>ELHBPF3915BK</v>
      </c>
      <c r="C43" s="16" t="str">
        <f>IF(ISERROR(VLOOKUP(MID(B43,1,5)&amp;MID(B43,8,5),품번정리!$A:$B,2,FALSE))=TRUE,MID(B43,1,5)&amp;MID(B43,8,5),VLOOKUP(MID(B43,1,5)&amp;MID(B43,8,5),품번정리!$A:$B,2,FALSE))</f>
        <v>ELHBP915BK</v>
      </c>
      <c r="D43" s="16" t="str">
        <f t="shared" si="2"/>
        <v>F3</v>
      </c>
      <c r="E43" s="437" t="s">
        <v>2215</v>
      </c>
      <c r="F43" s="437" t="s">
        <v>2216</v>
      </c>
      <c r="G43" s="437" t="s">
        <v>722</v>
      </c>
      <c r="H43" s="437"/>
      <c r="I43" s="319">
        <v>15000</v>
      </c>
      <c r="J43" s="319">
        <v>75000</v>
      </c>
      <c r="K43" s="319">
        <v>29000</v>
      </c>
      <c r="L43" s="318">
        <v>30</v>
      </c>
      <c r="M43" s="437" t="s">
        <v>2203</v>
      </c>
      <c r="N43" s="318">
        <v>30</v>
      </c>
      <c r="O43" s="319">
        <v>2250000</v>
      </c>
      <c r="P43" s="437" t="s">
        <v>2204</v>
      </c>
      <c r="Q43" s="318">
        <v>30</v>
      </c>
      <c r="R43" s="318"/>
      <c r="S43" s="319">
        <v>2250000</v>
      </c>
      <c r="T43" s="437" t="s">
        <v>2217</v>
      </c>
      <c r="U43" s="318">
        <v>29</v>
      </c>
      <c r="V43" s="319">
        <v>1071000</v>
      </c>
      <c r="W43" s="318">
        <v>96.7</v>
      </c>
      <c r="X43" s="318">
        <v>47.6</v>
      </c>
      <c r="Y43" s="318">
        <v>96.7</v>
      </c>
      <c r="Z43" s="318">
        <v>47.6</v>
      </c>
      <c r="AA43" s="318"/>
      <c r="AB43" s="318">
        <v>1</v>
      </c>
      <c r="AC43" s="318"/>
      <c r="AD43" s="318"/>
      <c r="AE43" s="318"/>
      <c r="AF43" s="318"/>
    </row>
    <row r="44" spans="1:32">
      <c r="A44" s="21" t="str">
        <f>IF(VLOOKUP(MID($B44,4,2),CODE!K:P,CODE!$O$1,FALSE)="",VLOOKUP(MID($B44,1,3),CODE!$B:$G,CODE!$D$1,FALSE),VLOOKUP(MID($B44,1,3),CODE!$B:$G,CODE!$D$1,FALSE)&amp;"-"&amp;VLOOKUP(MID($B44,4,2),CODE!K:P,CODE!$O$1,FALSE))</f>
        <v>ELH-가방</v>
      </c>
      <c r="B44" s="21" t="str">
        <f>IF(ISERROR(VLOOKUP(E44&amp;G44,품번정리!$D:$E,2,FALSE))=TRUE,E44&amp;G44,VLOOKUP(E44&amp;G44,품번정리!$D:$E,2,FALSE))</f>
        <v>ELHBPF3916YE</v>
      </c>
      <c r="C44" s="16" t="str">
        <f>IF(ISERROR(VLOOKUP(MID(B44,1,5)&amp;MID(B44,8,5),품번정리!$A:$B,2,FALSE))=TRUE,MID(B44,1,5)&amp;MID(B44,8,5),VLOOKUP(MID(B44,1,5)&amp;MID(B44,8,5),품번정리!$A:$B,2,FALSE))</f>
        <v>ELHBP916YE</v>
      </c>
      <c r="D44" s="16" t="str">
        <f t="shared" si="2"/>
        <v>F3</v>
      </c>
      <c r="E44" s="437" t="s">
        <v>2218</v>
      </c>
      <c r="F44" s="437" t="s">
        <v>2219</v>
      </c>
      <c r="G44" s="437" t="s">
        <v>721</v>
      </c>
      <c r="H44" s="437"/>
      <c r="I44" s="319">
        <v>15000</v>
      </c>
      <c r="J44" s="319">
        <v>75000</v>
      </c>
      <c r="K44" s="319">
        <v>29000</v>
      </c>
      <c r="L44" s="318">
        <v>20</v>
      </c>
      <c r="M44" s="437" t="s">
        <v>2203</v>
      </c>
      <c r="N44" s="318">
        <v>20</v>
      </c>
      <c r="O44" s="319">
        <v>1500000</v>
      </c>
      <c r="P44" s="437" t="s">
        <v>2204</v>
      </c>
      <c r="Q44" s="318">
        <v>20</v>
      </c>
      <c r="R44" s="318"/>
      <c r="S44" s="319">
        <v>1500000</v>
      </c>
      <c r="T44" s="437" t="s">
        <v>3010</v>
      </c>
      <c r="U44" s="318">
        <v>20</v>
      </c>
      <c r="V44" s="319">
        <v>580000</v>
      </c>
      <c r="W44" s="318">
        <v>100</v>
      </c>
      <c r="X44" s="318">
        <v>38.700000000000003</v>
      </c>
      <c r="Y44" s="318">
        <v>100</v>
      </c>
      <c r="Z44" s="318">
        <v>38.700000000000003</v>
      </c>
      <c r="AA44" s="318"/>
      <c r="AB44" s="318"/>
      <c r="AC44" s="318"/>
      <c r="AD44" s="318"/>
      <c r="AE44" s="318"/>
      <c r="AF44" s="318"/>
    </row>
    <row r="45" spans="1:32">
      <c r="A45" s="21" t="str">
        <f>IF(VLOOKUP(MID($B45,4,2),CODE!K:P,CODE!$O$1,FALSE)="",VLOOKUP(MID($B45,1,3),CODE!$B:$G,CODE!$D$1,FALSE),VLOOKUP(MID($B45,1,3),CODE!$B:$G,CODE!$D$1,FALSE)&amp;"-"&amp;VLOOKUP(MID($B45,4,2),CODE!K:P,CODE!$O$1,FALSE))</f>
        <v>ELH-가방</v>
      </c>
      <c r="B45" s="21" t="str">
        <f>IF(ISERROR(VLOOKUP(E45&amp;G45,품번정리!$D:$E,2,FALSE))=TRUE,E45&amp;G45,VLOOKUP(E45&amp;G45,품번정리!$D:$E,2,FALSE))</f>
        <v>ELHCRF3901YE</v>
      </c>
      <c r="C45" s="16" t="str">
        <f>IF(ISERROR(VLOOKUP(MID(B45,1,5)&amp;MID(B45,8,5),품번정리!$A:$B,2,FALSE))=TRUE,MID(B45,1,5)&amp;MID(B45,8,5),VLOOKUP(MID(B45,1,5)&amp;MID(B45,8,5),품번정리!$A:$B,2,FALSE))</f>
        <v>ELHCR901YE</v>
      </c>
      <c r="D45" s="16" t="str">
        <f t="shared" si="2"/>
        <v>F3</v>
      </c>
      <c r="E45" s="437" t="s">
        <v>2136</v>
      </c>
      <c r="F45" s="437" t="s">
        <v>2137</v>
      </c>
      <c r="G45" s="437" t="s">
        <v>721</v>
      </c>
      <c r="H45" s="437"/>
      <c r="I45" s="319">
        <v>31550</v>
      </c>
      <c r="J45" s="319">
        <v>149000</v>
      </c>
      <c r="K45" s="319">
        <v>74500</v>
      </c>
      <c r="L45" s="318">
        <v>100</v>
      </c>
      <c r="M45" s="437" t="s">
        <v>2164</v>
      </c>
      <c r="N45" s="318">
        <v>100</v>
      </c>
      <c r="O45" s="319">
        <v>14900000</v>
      </c>
      <c r="P45" s="437" t="s">
        <v>2164</v>
      </c>
      <c r="Q45" s="318">
        <v>100</v>
      </c>
      <c r="R45" s="318"/>
      <c r="S45" s="319">
        <v>14900000</v>
      </c>
      <c r="T45" s="437" t="s">
        <v>2220</v>
      </c>
      <c r="U45" s="318">
        <v>99</v>
      </c>
      <c r="V45" s="319">
        <v>8120500</v>
      </c>
      <c r="W45" s="318">
        <v>99</v>
      </c>
      <c r="X45" s="318">
        <v>54.5</v>
      </c>
      <c r="Y45" s="318">
        <v>99</v>
      </c>
      <c r="Z45" s="318">
        <v>54.5</v>
      </c>
      <c r="AA45" s="318"/>
      <c r="AB45" s="318">
        <v>1</v>
      </c>
      <c r="AC45" s="318"/>
      <c r="AD45" s="318"/>
      <c r="AE45" s="318"/>
      <c r="AF45" s="318"/>
    </row>
    <row r="46" spans="1:32">
      <c r="A46" s="21" t="str">
        <f>IF(VLOOKUP(MID($B46,4,2),CODE!K:P,CODE!$O$1,FALSE)="",VLOOKUP(MID($B46,1,3),CODE!$B:$G,CODE!$D$1,FALSE),VLOOKUP(MID($B46,1,3),CODE!$B:$G,CODE!$D$1,FALSE)&amp;"-"&amp;VLOOKUP(MID($B46,4,2),CODE!K:P,CODE!$O$1,FALSE))</f>
        <v>ELH-가방</v>
      </c>
      <c r="B46" s="21" t="str">
        <f>IF(ISERROR(VLOOKUP(E46&amp;G46,품번정리!$D:$E,2,FALSE))=TRUE,E46&amp;G46,VLOOKUP(E46&amp;G46,품번정리!$D:$E,2,FALSE))</f>
        <v>ELHCRF3902BK</v>
      </c>
      <c r="C46" s="16" t="str">
        <f>IF(ISERROR(VLOOKUP(MID(B46,1,5)&amp;MID(B46,8,5),품번정리!$A:$B,2,FALSE))=TRUE,MID(B46,1,5)&amp;MID(B46,8,5),VLOOKUP(MID(B46,1,5)&amp;MID(B46,8,5),품번정리!$A:$B,2,FALSE))</f>
        <v>ELHCR902BK</v>
      </c>
      <c r="D46" s="16" t="str">
        <f t="shared" si="2"/>
        <v>F3</v>
      </c>
      <c r="E46" s="437" t="s">
        <v>2138</v>
      </c>
      <c r="F46" s="437" t="s">
        <v>2139</v>
      </c>
      <c r="G46" s="437" t="s">
        <v>722</v>
      </c>
      <c r="H46" s="437"/>
      <c r="I46" s="319">
        <v>31550</v>
      </c>
      <c r="J46" s="319">
        <v>149000</v>
      </c>
      <c r="K46" s="319">
        <v>74500</v>
      </c>
      <c r="L46" s="318">
        <v>110</v>
      </c>
      <c r="M46" s="437" t="s">
        <v>2164</v>
      </c>
      <c r="N46" s="318">
        <v>50</v>
      </c>
      <c r="O46" s="319">
        <v>7450000</v>
      </c>
      <c r="P46" s="437" t="s">
        <v>2164</v>
      </c>
      <c r="Q46" s="318">
        <v>48</v>
      </c>
      <c r="R46" s="318">
        <v>1</v>
      </c>
      <c r="S46" s="319">
        <v>7152000</v>
      </c>
      <c r="T46" s="437" t="s">
        <v>2162</v>
      </c>
      <c r="U46" s="318">
        <v>47</v>
      </c>
      <c r="V46" s="319">
        <v>3572593</v>
      </c>
      <c r="W46" s="318">
        <v>94</v>
      </c>
      <c r="X46" s="318">
        <v>48</v>
      </c>
      <c r="Y46" s="318">
        <v>97.9</v>
      </c>
      <c r="Z46" s="318">
        <v>50</v>
      </c>
      <c r="AA46" s="318">
        <v>1</v>
      </c>
      <c r="AB46" s="318">
        <v>1</v>
      </c>
      <c r="AC46" s="318"/>
      <c r="AD46" s="318"/>
      <c r="AE46" s="319"/>
      <c r="AF46" s="318"/>
    </row>
    <row r="47" spans="1:32">
      <c r="A47" s="21" t="str">
        <f>IF(VLOOKUP(MID($B47,4,2),CODE!K:P,CODE!$O$1,FALSE)="",VLOOKUP(MID($B47,1,3),CODE!$B:$G,CODE!$D$1,FALSE),VLOOKUP(MID($B47,1,3),CODE!$B:$G,CODE!$D$1,FALSE)&amp;"-"&amp;VLOOKUP(MID($B47,4,2),CODE!K:P,CODE!$O$1,FALSE))</f>
        <v>ELH-가방</v>
      </c>
      <c r="B47" s="21" t="str">
        <f>IF(ISERROR(VLOOKUP(E47&amp;G47,품번정리!$D:$E,2,FALSE))=TRUE,E47&amp;G47,VLOOKUP(E47&amp;G47,품번정리!$D:$E,2,FALSE))</f>
        <v>ELHCRF3903BK</v>
      </c>
      <c r="C47" s="16" t="str">
        <f>IF(ISERROR(VLOOKUP(MID(B47,1,5)&amp;MID(B47,8,5),품번정리!$A:$B,2,FALSE))=TRUE,MID(B47,1,5)&amp;MID(B47,8,5),VLOOKUP(MID(B47,1,5)&amp;MID(B47,8,5),품번정리!$A:$B,2,FALSE))</f>
        <v>ELHCR903BK</v>
      </c>
      <c r="D47" s="16" t="str">
        <f t="shared" si="2"/>
        <v>F3</v>
      </c>
      <c r="E47" s="437" t="s">
        <v>2221</v>
      </c>
      <c r="F47" s="437" t="s">
        <v>2222</v>
      </c>
      <c r="G47" s="437" t="s">
        <v>722</v>
      </c>
      <c r="H47" s="437"/>
      <c r="I47" s="319">
        <v>26020</v>
      </c>
      <c r="J47" s="319">
        <v>119000</v>
      </c>
      <c r="K47" s="319">
        <v>59000</v>
      </c>
      <c r="L47" s="318">
        <v>50</v>
      </c>
      <c r="M47" s="437" t="s">
        <v>2203</v>
      </c>
      <c r="N47" s="318">
        <v>50</v>
      </c>
      <c r="O47" s="319">
        <v>5950000</v>
      </c>
      <c r="P47" s="437" t="s">
        <v>2204</v>
      </c>
      <c r="Q47" s="318">
        <v>49</v>
      </c>
      <c r="R47" s="318"/>
      <c r="S47" s="319">
        <v>5831000</v>
      </c>
      <c r="T47" s="437" t="s">
        <v>2668</v>
      </c>
      <c r="U47" s="318">
        <v>49</v>
      </c>
      <c r="V47" s="319">
        <v>5292000</v>
      </c>
      <c r="W47" s="318">
        <v>98</v>
      </c>
      <c r="X47" s="318">
        <v>88.9</v>
      </c>
      <c r="Y47" s="318">
        <v>100</v>
      </c>
      <c r="Z47" s="318">
        <v>90.8</v>
      </c>
      <c r="AA47" s="318">
        <v>1</v>
      </c>
      <c r="AB47" s="318"/>
      <c r="AC47" s="318"/>
      <c r="AD47" s="318"/>
      <c r="AE47" s="319"/>
      <c r="AF47" s="318"/>
    </row>
    <row r="48" spans="1:32">
      <c r="A48" s="21" t="str">
        <f>IF(VLOOKUP(MID($B48,4,2),CODE!K:P,CODE!$O$1,FALSE)="",VLOOKUP(MID($B48,1,3),CODE!$B:$G,CODE!$D$1,FALSE),VLOOKUP(MID($B48,1,3),CODE!$B:$G,CODE!$D$1,FALSE)&amp;"-"&amp;VLOOKUP(MID($B48,4,2),CODE!K:P,CODE!$O$1,FALSE))</f>
        <v>ELH-가방</v>
      </c>
      <c r="B48" s="21" t="str">
        <f>IF(ISERROR(VLOOKUP(E48&amp;G48,품번정리!$D:$E,2,FALSE))=TRUE,E48&amp;G48,VLOOKUP(E48&amp;G48,품번정리!$D:$E,2,FALSE))</f>
        <v>ELHCRF3904YE</v>
      </c>
      <c r="C48" s="16" t="str">
        <f>IF(ISERROR(VLOOKUP(MID(B48,1,5)&amp;MID(B48,8,5),품번정리!$A:$B,2,FALSE))=TRUE,MID(B48,1,5)&amp;MID(B48,8,5),VLOOKUP(MID(B48,1,5)&amp;MID(B48,8,5),품번정리!$A:$B,2,FALSE))</f>
        <v>ELHCR904YE</v>
      </c>
      <c r="D48" s="16" t="str">
        <f t="shared" si="2"/>
        <v>F3</v>
      </c>
      <c r="E48" s="437" t="s">
        <v>2223</v>
      </c>
      <c r="F48" s="437" t="s">
        <v>2224</v>
      </c>
      <c r="G48" s="437" t="s">
        <v>721</v>
      </c>
      <c r="H48" s="437"/>
      <c r="I48" s="319">
        <v>26020</v>
      </c>
      <c r="J48" s="319">
        <v>119000</v>
      </c>
      <c r="K48" s="319">
        <v>59000</v>
      </c>
      <c r="L48" s="318">
        <v>20</v>
      </c>
      <c r="M48" s="437" t="s">
        <v>2203</v>
      </c>
      <c r="N48" s="318">
        <v>20</v>
      </c>
      <c r="O48" s="319">
        <v>2380000</v>
      </c>
      <c r="P48" s="437" t="s">
        <v>2204</v>
      </c>
      <c r="Q48" s="318">
        <v>20</v>
      </c>
      <c r="R48" s="318"/>
      <c r="S48" s="319">
        <v>2380000</v>
      </c>
      <c r="T48" s="437" t="s">
        <v>2668</v>
      </c>
      <c r="U48" s="318">
        <v>14</v>
      </c>
      <c r="V48" s="319">
        <v>1150300</v>
      </c>
      <c r="W48" s="318">
        <v>70</v>
      </c>
      <c r="X48" s="318">
        <v>48.3</v>
      </c>
      <c r="Y48" s="318">
        <v>70</v>
      </c>
      <c r="Z48" s="318">
        <v>48.3</v>
      </c>
      <c r="AA48" s="318"/>
      <c r="AB48" s="318">
        <v>6</v>
      </c>
      <c r="AC48" s="318"/>
      <c r="AD48" s="318"/>
      <c r="AE48" s="319"/>
      <c r="AF48" s="318"/>
    </row>
    <row r="49" spans="1:32">
      <c r="A49" s="21" t="str">
        <f>IF(VLOOKUP(MID($B49,4,2),CODE!K:P,CODE!$O$1,FALSE)="",VLOOKUP(MID($B49,1,3),CODE!$B:$G,CODE!$D$1,FALSE),VLOOKUP(MID($B49,1,3),CODE!$B:$G,CODE!$D$1,FALSE)&amp;"-"&amp;VLOOKUP(MID($B49,4,2),CODE!K:P,CODE!$O$1,FALSE))</f>
        <v>ELH-가방</v>
      </c>
      <c r="B49" s="21" t="str">
        <f>IF(ISERROR(VLOOKUP(E49&amp;G49,품번정리!$D:$E,2,FALSE))=TRUE,E49&amp;G49,VLOOKUP(E49&amp;G49,품번정리!$D:$E,2,FALSE))</f>
        <v>ELHCRF3905PK</v>
      </c>
      <c r="C49" s="16" t="str">
        <f>IF(ISERROR(VLOOKUP(MID(B49,1,5)&amp;MID(B49,8,5),품번정리!$A:$B,2,FALSE))=TRUE,MID(B49,1,5)&amp;MID(B49,8,5),VLOOKUP(MID(B49,1,5)&amp;MID(B49,8,5),품번정리!$A:$B,2,FALSE))</f>
        <v>ELHCR905PK</v>
      </c>
      <c r="D49" s="16" t="str">
        <f t="shared" si="2"/>
        <v>F3</v>
      </c>
      <c r="E49" s="437" t="s">
        <v>2225</v>
      </c>
      <c r="F49" s="437" t="s">
        <v>2226</v>
      </c>
      <c r="G49" s="437" t="s">
        <v>728</v>
      </c>
      <c r="H49" s="437"/>
      <c r="I49" s="319">
        <v>26020</v>
      </c>
      <c r="J49" s="319">
        <v>119000</v>
      </c>
      <c r="K49" s="319">
        <v>59000</v>
      </c>
      <c r="L49" s="318">
        <v>30</v>
      </c>
      <c r="M49" s="437" t="s">
        <v>2203</v>
      </c>
      <c r="N49" s="318">
        <v>30</v>
      </c>
      <c r="O49" s="319">
        <v>3570000</v>
      </c>
      <c r="P49" s="437" t="s">
        <v>2204</v>
      </c>
      <c r="Q49" s="318">
        <v>30</v>
      </c>
      <c r="R49" s="318"/>
      <c r="S49" s="319">
        <v>3570000</v>
      </c>
      <c r="T49" s="437" t="s">
        <v>2548</v>
      </c>
      <c r="U49" s="318">
        <v>28</v>
      </c>
      <c r="V49" s="319">
        <v>3212000</v>
      </c>
      <c r="W49" s="318">
        <v>93.3</v>
      </c>
      <c r="X49" s="318">
        <v>90</v>
      </c>
      <c r="Y49" s="318">
        <v>93.3</v>
      </c>
      <c r="Z49" s="318">
        <v>90</v>
      </c>
      <c r="AA49" s="318"/>
      <c r="AB49" s="318">
        <v>2</v>
      </c>
      <c r="AC49" s="318"/>
      <c r="AD49" s="318"/>
      <c r="AE49" s="318"/>
      <c r="AF49" s="318"/>
    </row>
    <row r="50" spans="1:32">
      <c r="A50" s="21" t="str">
        <f>IF(VLOOKUP(MID($B50,4,2),CODE!K:P,CODE!$O$1,FALSE)="",VLOOKUP(MID($B50,1,3),CODE!$B:$G,CODE!$D$1,FALSE),VLOOKUP(MID($B50,1,3),CODE!$B:$G,CODE!$D$1,FALSE)&amp;"-"&amp;VLOOKUP(MID($B50,4,2),CODE!K:P,CODE!$O$1,FALSE))</f>
        <v>ELH-가방</v>
      </c>
      <c r="B50" s="21" t="str">
        <f>IF(ISERROR(VLOOKUP(E50&amp;G50,품번정리!$D:$E,2,FALSE))=TRUE,E50&amp;G50,VLOOKUP(E50&amp;G50,품번정리!$D:$E,2,FALSE))</f>
        <v>ELHCRF3913PK</v>
      </c>
      <c r="C50" s="16" t="str">
        <f>IF(ISERROR(VLOOKUP(MID(B50,1,5)&amp;MID(B50,8,5),품번정리!$A:$B,2,FALSE))=TRUE,MID(B50,1,5)&amp;MID(B50,8,5),VLOOKUP(MID(B50,1,5)&amp;MID(B50,8,5),품번정리!$A:$B,2,FALSE))</f>
        <v>ELHCR913PK</v>
      </c>
      <c r="D50" s="16" t="str">
        <f t="shared" si="2"/>
        <v>F3</v>
      </c>
      <c r="E50" s="437" t="s">
        <v>2140</v>
      </c>
      <c r="F50" s="437" t="s">
        <v>2141</v>
      </c>
      <c r="G50" s="437" t="s">
        <v>728</v>
      </c>
      <c r="H50" s="437"/>
      <c r="I50" s="319">
        <v>31550</v>
      </c>
      <c r="J50" s="319">
        <v>149000</v>
      </c>
      <c r="K50" s="319">
        <v>74500</v>
      </c>
      <c r="L50" s="318">
        <v>160</v>
      </c>
      <c r="M50" s="437" t="s">
        <v>2164</v>
      </c>
      <c r="N50" s="318">
        <v>69</v>
      </c>
      <c r="O50" s="319">
        <v>10281000</v>
      </c>
      <c r="P50" s="437" t="s">
        <v>2164</v>
      </c>
      <c r="Q50" s="318">
        <v>59</v>
      </c>
      <c r="R50" s="318">
        <v>9</v>
      </c>
      <c r="S50" s="319">
        <v>8791000</v>
      </c>
      <c r="T50" s="437" t="s">
        <v>2220</v>
      </c>
      <c r="U50" s="318">
        <v>57</v>
      </c>
      <c r="V50" s="319">
        <v>4172000</v>
      </c>
      <c r="W50" s="318">
        <v>82.6</v>
      </c>
      <c r="X50" s="318">
        <v>40.6</v>
      </c>
      <c r="Y50" s="318">
        <v>96.6</v>
      </c>
      <c r="Z50" s="318">
        <v>47.5</v>
      </c>
      <c r="AA50" s="318">
        <v>1</v>
      </c>
      <c r="AB50" s="318">
        <v>2</v>
      </c>
      <c r="AC50" s="318"/>
      <c r="AD50" s="318"/>
      <c r="AE50" s="318"/>
      <c r="AF50" s="318"/>
    </row>
    <row r="51" spans="1:32">
      <c r="A51" s="21" t="str">
        <f>IF(VLOOKUP(MID($B51,4,2),CODE!K:P,CODE!$O$1,FALSE)="",VLOOKUP(MID($B51,1,3),CODE!$B:$G,CODE!$D$1,FALSE),VLOOKUP(MID($B51,1,3),CODE!$B:$G,CODE!$D$1,FALSE)&amp;"-"&amp;VLOOKUP(MID($B51,4,2),CODE!K:P,CODE!$O$1,FALSE))</f>
        <v>ELH</v>
      </c>
      <c r="B51" s="21" t="str">
        <f>IF(ISERROR(VLOOKUP(E51&amp;G51,품번정리!$D:$E,2,FALSE))=TRUE,E51&amp;G51,VLOOKUP(E51&amp;G51,품번정리!$D:$E,2,FALSE))</f>
        <v>ELHEBF5828GY</v>
      </c>
      <c r="C51" s="16" t="str">
        <f>IF(ISERROR(VLOOKUP(MID(B51,1,5)&amp;MID(B51,8,5),품번정리!$A:$B,2,FALSE))=TRUE,MID(B51,1,5)&amp;MID(B51,8,5),VLOOKUP(MID(B51,1,5)&amp;MID(B51,8,5),품번정리!$A:$B,2,FALSE))</f>
        <v>ELHEB828GY</v>
      </c>
      <c r="D51" s="16" t="str">
        <f t="shared" si="2"/>
        <v>F5</v>
      </c>
      <c r="E51" s="437" t="s">
        <v>2669</v>
      </c>
      <c r="F51" s="437" t="s">
        <v>2670</v>
      </c>
      <c r="G51" s="437" t="s">
        <v>724</v>
      </c>
      <c r="H51" s="437"/>
      <c r="I51" s="319">
        <v>7593</v>
      </c>
      <c r="J51" s="319">
        <v>45000</v>
      </c>
      <c r="K51" s="319">
        <v>15000</v>
      </c>
      <c r="L51" s="318">
        <v>400</v>
      </c>
      <c r="M51" s="437" t="s">
        <v>2653</v>
      </c>
      <c r="N51" s="318">
        <v>400</v>
      </c>
      <c r="O51" s="319">
        <v>18000000</v>
      </c>
      <c r="P51" s="437" t="s">
        <v>2656</v>
      </c>
      <c r="Q51" s="318">
        <v>200</v>
      </c>
      <c r="R51" s="318"/>
      <c r="S51" s="319">
        <v>9000000</v>
      </c>
      <c r="T51" s="437" t="s">
        <v>2671</v>
      </c>
      <c r="U51" s="318">
        <v>187</v>
      </c>
      <c r="V51" s="319">
        <v>2934000</v>
      </c>
      <c r="W51" s="318">
        <v>46.8</v>
      </c>
      <c r="X51" s="318">
        <v>16.3</v>
      </c>
      <c r="Y51" s="318">
        <v>93.5</v>
      </c>
      <c r="Z51" s="318">
        <v>32.6</v>
      </c>
      <c r="AA51" s="318">
        <v>200</v>
      </c>
      <c r="AB51" s="318">
        <v>13</v>
      </c>
      <c r="AC51" s="318"/>
      <c r="AD51" s="318"/>
      <c r="AE51" s="318"/>
      <c r="AF51" s="318"/>
    </row>
    <row r="52" spans="1:32">
      <c r="A52" s="21" t="str">
        <f>IF(VLOOKUP(MID($B52,4,2),CODE!K:P,CODE!$O$1,FALSE)="",VLOOKUP(MID($B52,1,3),CODE!$B:$G,CODE!$D$1,FALSE),VLOOKUP(MID($B52,1,3),CODE!$B:$G,CODE!$D$1,FALSE)&amp;"-"&amp;VLOOKUP(MID($B52,4,2),CODE!K:P,CODE!$O$1,FALSE))</f>
        <v>ELH</v>
      </c>
      <c r="B52" s="21" t="str">
        <f>IF(ISERROR(VLOOKUP(E52&amp;G52,품번정리!$D:$E,2,FALSE))=TRUE,E52&amp;G52,VLOOKUP(E52&amp;G52,품번정리!$D:$E,2,FALSE))</f>
        <v>ELHEBF5828MT</v>
      </c>
      <c r="C52" s="16" t="str">
        <f>IF(ISERROR(VLOOKUP(MID(B52,1,5)&amp;MID(B52,8,5),품번정리!$A:$B,2,FALSE))=TRUE,MID(B52,1,5)&amp;MID(B52,8,5),VLOOKUP(MID(B52,1,5)&amp;MID(B52,8,5),품번정리!$A:$B,2,FALSE))</f>
        <v>ELHEB828MT</v>
      </c>
      <c r="D52" s="16" t="str">
        <f t="shared" si="2"/>
        <v>F5</v>
      </c>
      <c r="E52" s="437" t="s">
        <v>2669</v>
      </c>
      <c r="F52" s="437" t="s">
        <v>2670</v>
      </c>
      <c r="G52" s="437" t="s">
        <v>0</v>
      </c>
      <c r="H52" s="437"/>
      <c r="I52" s="319">
        <v>7593</v>
      </c>
      <c r="J52" s="319">
        <v>45000</v>
      </c>
      <c r="K52" s="319">
        <v>15000</v>
      </c>
      <c r="L52" s="318">
        <v>400</v>
      </c>
      <c r="M52" s="437" t="s">
        <v>2653</v>
      </c>
      <c r="N52" s="318">
        <v>400</v>
      </c>
      <c r="O52" s="319">
        <v>18000000</v>
      </c>
      <c r="P52" s="437" t="s">
        <v>2656</v>
      </c>
      <c r="Q52" s="318">
        <v>347</v>
      </c>
      <c r="R52" s="318"/>
      <c r="S52" s="319">
        <v>15615000</v>
      </c>
      <c r="T52" s="437" t="s">
        <v>2659</v>
      </c>
      <c r="U52" s="318">
        <v>341</v>
      </c>
      <c r="V52" s="319">
        <v>6041500</v>
      </c>
      <c r="W52" s="318">
        <v>85.3</v>
      </c>
      <c r="X52" s="318">
        <v>33.6</v>
      </c>
      <c r="Y52" s="318">
        <v>98.3</v>
      </c>
      <c r="Z52" s="318">
        <v>38.700000000000003</v>
      </c>
      <c r="AA52" s="318">
        <v>53</v>
      </c>
      <c r="AB52" s="318">
        <v>6</v>
      </c>
      <c r="AC52" s="318"/>
      <c r="AD52" s="318"/>
      <c r="AE52" s="319"/>
      <c r="AF52" s="318"/>
    </row>
    <row r="53" spans="1:32">
      <c r="A53" s="21" t="str">
        <f>IF(VLOOKUP(MID($B53,4,2),CODE!K:P,CODE!$O$1,FALSE)="",VLOOKUP(MID($B53,1,3),CODE!$B:$G,CODE!$D$1,FALSE),VLOOKUP(MID($B53,1,3),CODE!$B:$G,CODE!$D$1,FALSE)&amp;"-"&amp;VLOOKUP(MID($B53,4,2),CODE!K:P,CODE!$O$1,FALSE))</f>
        <v>ELH</v>
      </c>
      <c r="B53" s="21" t="str">
        <f>IF(ISERROR(VLOOKUP(E53&amp;G53,품번정리!$D:$E,2,FALSE))=TRUE,E53&amp;G53,VLOOKUP(E53&amp;G53,품번정리!$D:$E,2,FALSE))</f>
        <v>ELHEBF5829BL</v>
      </c>
      <c r="C53" s="16" t="str">
        <f>IF(ISERROR(VLOOKUP(MID(B53,1,5)&amp;MID(B53,8,5),품번정리!$A:$B,2,FALSE))=TRUE,MID(B53,1,5)&amp;MID(B53,8,5),VLOOKUP(MID(B53,1,5)&amp;MID(B53,8,5),품번정리!$A:$B,2,FALSE))</f>
        <v>ELHEB829BL</v>
      </c>
      <c r="D53" s="16" t="str">
        <f t="shared" si="2"/>
        <v>F5</v>
      </c>
      <c r="E53" s="437" t="s">
        <v>2672</v>
      </c>
      <c r="F53" s="437" t="s">
        <v>2673</v>
      </c>
      <c r="G53" s="437" t="s">
        <v>725</v>
      </c>
      <c r="H53" s="437"/>
      <c r="I53" s="319">
        <v>6034</v>
      </c>
      <c r="J53" s="319">
        <v>43000</v>
      </c>
      <c r="K53" s="319">
        <v>15000</v>
      </c>
      <c r="L53" s="318">
        <v>295</v>
      </c>
      <c r="M53" s="437" t="s">
        <v>2653</v>
      </c>
      <c r="N53" s="318">
        <v>295</v>
      </c>
      <c r="O53" s="319">
        <v>12685000</v>
      </c>
      <c r="P53" s="437" t="s">
        <v>2656</v>
      </c>
      <c r="Q53" s="318">
        <v>221</v>
      </c>
      <c r="R53" s="318">
        <v>2</v>
      </c>
      <c r="S53" s="319">
        <v>9503000</v>
      </c>
      <c r="T53" s="437" t="s">
        <v>2674</v>
      </c>
      <c r="U53" s="318">
        <v>181</v>
      </c>
      <c r="V53" s="319">
        <v>3337200</v>
      </c>
      <c r="W53" s="318">
        <v>61.4</v>
      </c>
      <c r="X53" s="318">
        <v>26.3</v>
      </c>
      <c r="Y53" s="318">
        <v>81.900000000000006</v>
      </c>
      <c r="Z53" s="318">
        <v>35.1</v>
      </c>
      <c r="AA53" s="318">
        <v>72</v>
      </c>
      <c r="AB53" s="318">
        <v>40</v>
      </c>
      <c r="AC53" s="318"/>
      <c r="AD53" s="318"/>
      <c r="AE53" s="318"/>
      <c r="AF53" s="318"/>
    </row>
    <row r="54" spans="1:32">
      <c r="A54" s="21" t="str">
        <f>IF(VLOOKUP(MID($B54,4,2),CODE!K:P,CODE!$O$1,FALSE)="",VLOOKUP(MID($B54,1,3),CODE!$B:$G,CODE!$D$1,FALSE),VLOOKUP(MID($B54,1,3),CODE!$B:$G,CODE!$D$1,FALSE)&amp;"-"&amp;VLOOKUP(MID($B54,4,2),CODE!K:P,CODE!$O$1,FALSE))</f>
        <v>ELH</v>
      </c>
      <c r="B54" s="21" t="str">
        <f>IF(ISERROR(VLOOKUP(E54&amp;G54,품번정리!$D:$E,2,FALSE))=TRUE,E54&amp;G54,VLOOKUP(E54&amp;G54,품번정리!$D:$E,2,FALSE))</f>
        <v>ELHEBF5829MT</v>
      </c>
      <c r="C54" s="16" t="str">
        <f>IF(ISERROR(VLOOKUP(MID(B54,1,5)&amp;MID(B54,8,5),품번정리!$A:$B,2,FALSE))=TRUE,MID(B54,1,5)&amp;MID(B54,8,5),VLOOKUP(MID(B54,1,5)&amp;MID(B54,8,5),품번정리!$A:$B,2,FALSE))</f>
        <v>ELHEB829MT</v>
      </c>
      <c r="D54" s="16" t="str">
        <f t="shared" si="2"/>
        <v>F5</v>
      </c>
      <c r="E54" s="437" t="s">
        <v>2672</v>
      </c>
      <c r="F54" s="437" t="s">
        <v>2673</v>
      </c>
      <c r="G54" s="437" t="s">
        <v>0</v>
      </c>
      <c r="H54" s="437"/>
      <c r="I54" s="319">
        <v>6034</v>
      </c>
      <c r="J54" s="319">
        <v>43000</v>
      </c>
      <c r="K54" s="319">
        <v>15000</v>
      </c>
      <c r="L54" s="318">
        <v>117</v>
      </c>
      <c r="M54" s="437" t="s">
        <v>2653</v>
      </c>
      <c r="N54" s="318">
        <v>117</v>
      </c>
      <c r="O54" s="319">
        <v>5031000</v>
      </c>
      <c r="P54" s="437" t="s">
        <v>2656</v>
      </c>
      <c r="Q54" s="318">
        <v>118</v>
      </c>
      <c r="R54" s="318">
        <v>-1</v>
      </c>
      <c r="S54" s="319">
        <v>5074000</v>
      </c>
      <c r="T54" s="437" t="s">
        <v>2674</v>
      </c>
      <c r="U54" s="318">
        <v>113</v>
      </c>
      <c r="V54" s="319">
        <v>2150500</v>
      </c>
      <c r="W54" s="318">
        <v>96.6</v>
      </c>
      <c r="X54" s="318">
        <v>42.7</v>
      </c>
      <c r="Y54" s="318">
        <v>95.8</v>
      </c>
      <c r="Z54" s="318">
        <v>42.4</v>
      </c>
      <c r="AA54" s="318"/>
      <c r="AB54" s="318">
        <v>5</v>
      </c>
      <c r="AC54" s="318"/>
      <c r="AD54" s="318"/>
      <c r="AE54" s="318"/>
      <c r="AF54" s="318"/>
    </row>
    <row r="55" spans="1:32">
      <c r="A55" s="21" t="str">
        <f>IF(VLOOKUP(MID($B55,4,2),CODE!K:P,CODE!$O$1,FALSE)="",VLOOKUP(MID($B55,1,3),CODE!$B:$G,CODE!$D$1,FALSE),VLOOKUP(MID($B55,1,3),CODE!$B:$G,CODE!$D$1,FALSE)&amp;"-"&amp;VLOOKUP(MID($B55,4,2),CODE!K:P,CODE!$O$1,FALSE))</f>
        <v>ELH</v>
      </c>
      <c r="B55" s="21" t="str">
        <f>IF(ISERROR(VLOOKUP(E55&amp;G55,품번정리!$D:$E,2,FALSE))=TRUE,E55&amp;G55,VLOOKUP(E55&amp;G55,품번정리!$D:$E,2,FALSE))</f>
        <v>ELHEBF5829NY</v>
      </c>
      <c r="C55" s="16" t="str">
        <f>IF(ISERROR(VLOOKUP(MID(B55,1,5)&amp;MID(B55,8,5),품번정리!$A:$B,2,FALSE))=TRUE,MID(B55,1,5)&amp;MID(B55,8,5),VLOOKUP(MID(B55,1,5)&amp;MID(B55,8,5),품번정리!$A:$B,2,FALSE))</f>
        <v>ELHEB829NY</v>
      </c>
      <c r="D55" s="16" t="str">
        <f t="shared" si="2"/>
        <v>F5</v>
      </c>
      <c r="E55" s="437" t="s">
        <v>2672</v>
      </c>
      <c r="F55" s="437" t="s">
        <v>2673</v>
      </c>
      <c r="G55" s="437" t="s">
        <v>720</v>
      </c>
      <c r="H55" s="437"/>
      <c r="I55" s="319">
        <v>6034</v>
      </c>
      <c r="J55" s="319">
        <v>43000</v>
      </c>
      <c r="K55" s="319">
        <v>15000</v>
      </c>
      <c r="L55" s="318">
        <v>136</v>
      </c>
      <c r="M55" s="437" t="s">
        <v>2653</v>
      </c>
      <c r="N55" s="318">
        <v>136</v>
      </c>
      <c r="O55" s="319">
        <v>5848000</v>
      </c>
      <c r="P55" s="437" t="s">
        <v>2656</v>
      </c>
      <c r="Q55" s="318">
        <v>136</v>
      </c>
      <c r="R55" s="318"/>
      <c r="S55" s="319">
        <v>5848000</v>
      </c>
      <c r="T55" s="437" t="s">
        <v>2675</v>
      </c>
      <c r="U55" s="318">
        <v>136</v>
      </c>
      <c r="V55" s="319">
        <v>2599500</v>
      </c>
      <c r="W55" s="318">
        <v>100</v>
      </c>
      <c r="X55" s="318">
        <v>44.5</v>
      </c>
      <c r="Y55" s="318">
        <v>100</v>
      </c>
      <c r="Z55" s="318">
        <v>44.5</v>
      </c>
      <c r="AA55" s="318"/>
      <c r="AB55" s="318"/>
      <c r="AC55" s="318"/>
      <c r="AD55" s="318"/>
      <c r="AE55" s="318"/>
      <c r="AF55" s="318"/>
    </row>
    <row r="56" spans="1:32">
      <c r="A56" s="21" t="str">
        <f>IF(VLOOKUP(MID($B56,4,2),CODE!K:P,CODE!$O$1,FALSE)="",VLOOKUP(MID($B56,1,3),CODE!$B:$G,CODE!$D$1,FALSE),VLOOKUP(MID($B56,1,3),CODE!$B:$G,CODE!$D$1,FALSE)&amp;"-"&amp;VLOOKUP(MID($B56,4,2),CODE!K:P,CODE!$O$1,FALSE))</f>
        <v>ELH</v>
      </c>
      <c r="B56" s="21" t="str">
        <f>IF(ISERROR(VLOOKUP(E56&amp;G56,품번정리!$D:$E,2,FALSE))=TRUE,E56&amp;G56,VLOOKUP(E56&amp;G56,품번정리!$D:$E,2,FALSE))</f>
        <v>ELHEBF5830BL</v>
      </c>
      <c r="C56" s="16" t="str">
        <f>IF(ISERROR(VLOOKUP(MID(B56,1,5)&amp;MID(B56,8,5),품번정리!$A:$B,2,FALSE))=TRUE,MID(B56,1,5)&amp;MID(B56,8,5),VLOOKUP(MID(B56,1,5)&amp;MID(B56,8,5),품번정리!$A:$B,2,FALSE))</f>
        <v>ELHEB830BL</v>
      </c>
      <c r="D56" s="16" t="str">
        <f t="shared" si="2"/>
        <v>F5</v>
      </c>
      <c r="E56" s="437" t="s">
        <v>2676</v>
      </c>
      <c r="F56" s="437" t="s">
        <v>2677</v>
      </c>
      <c r="G56" s="437" t="s">
        <v>725</v>
      </c>
      <c r="H56" s="437"/>
      <c r="I56" s="319">
        <v>7594</v>
      </c>
      <c r="J56" s="319">
        <v>45000</v>
      </c>
      <c r="K56" s="319">
        <v>15000</v>
      </c>
      <c r="L56" s="318">
        <v>534</v>
      </c>
      <c r="M56" s="437" t="s">
        <v>2653</v>
      </c>
      <c r="N56" s="318">
        <v>534</v>
      </c>
      <c r="O56" s="319">
        <v>24030000</v>
      </c>
      <c r="P56" s="437" t="s">
        <v>2656</v>
      </c>
      <c r="Q56" s="318">
        <v>487</v>
      </c>
      <c r="R56" s="318"/>
      <c r="S56" s="319">
        <v>21915000</v>
      </c>
      <c r="T56" s="437" t="s">
        <v>2665</v>
      </c>
      <c r="U56" s="318">
        <v>464</v>
      </c>
      <c r="V56" s="319">
        <v>8125500</v>
      </c>
      <c r="W56" s="318">
        <v>86.9</v>
      </c>
      <c r="X56" s="318">
        <v>33.799999999999997</v>
      </c>
      <c r="Y56" s="318">
        <v>95.3</v>
      </c>
      <c r="Z56" s="318">
        <v>37.1</v>
      </c>
      <c r="AA56" s="318">
        <v>47</v>
      </c>
      <c r="AB56" s="318">
        <v>23</v>
      </c>
      <c r="AC56" s="318"/>
      <c r="AD56" s="318"/>
      <c r="AE56" s="318"/>
      <c r="AF56" s="318"/>
    </row>
    <row r="57" spans="1:32">
      <c r="A57" s="21" t="str">
        <f>IF(VLOOKUP(MID($B57,4,2),CODE!K:P,CODE!$O$1,FALSE)="",VLOOKUP(MID($B57,1,3),CODE!$B:$G,CODE!$D$1,FALSE),VLOOKUP(MID($B57,1,3),CODE!$B:$G,CODE!$D$1,FALSE)&amp;"-"&amp;VLOOKUP(MID($B57,4,2),CODE!K:P,CODE!$O$1,FALSE))</f>
        <v>ELH</v>
      </c>
      <c r="B57" s="21" t="str">
        <f>IF(ISERROR(VLOOKUP(E57&amp;G57,품번정리!$D:$E,2,FALSE))=TRUE,E57&amp;G57,VLOOKUP(E57&amp;G57,품번정리!$D:$E,2,FALSE))</f>
        <v>ELHEBF5840PK</v>
      </c>
      <c r="C57" s="16" t="str">
        <f>IF(ISERROR(VLOOKUP(MID(B57,1,5)&amp;MID(B57,8,5),품번정리!$A:$B,2,FALSE))=TRUE,MID(B57,1,5)&amp;MID(B57,8,5),VLOOKUP(MID(B57,1,5)&amp;MID(B57,8,5),품번정리!$A:$B,2,FALSE))</f>
        <v>ELHEB840PK</v>
      </c>
      <c r="D57" s="16" t="str">
        <f t="shared" si="2"/>
        <v>F5</v>
      </c>
      <c r="E57" s="437" t="s">
        <v>2678</v>
      </c>
      <c r="F57" s="437" t="s">
        <v>2679</v>
      </c>
      <c r="G57" s="437" t="s">
        <v>728</v>
      </c>
      <c r="H57" s="437"/>
      <c r="I57" s="319">
        <v>7792</v>
      </c>
      <c r="J57" s="319">
        <v>45000</v>
      </c>
      <c r="K57" s="319">
        <v>15000</v>
      </c>
      <c r="L57" s="318">
        <v>195</v>
      </c>
      <c r="M57" s="437" t="s">
        <v>2653</v>
      </c>
      <c r="N57" s="318">
        <v>195</v>
      </c>
      <c r="O57" s="319">
        <v>8775000</v>
      </c>
      <c r="P57" s="437" t="s">
        <v>2656</v>
      </c>
      <c r="Q57" s="318">
        <v>195</v>
      </c>
      <c r="R57" s="318"/>
      <c r="S57" s="319">
        <v>8775000</v>
      </c>
      <c r="T57" s="437" t="s">
        <v>2665</v>
      </c>
      <c r="U57" s="318">
        <v>191</v>
      </c>
      <c r="V57" s="319">
        <v>3664000</v>
      </c>
      <c r="W57" s="318">
        <v>97.9</v>
      </c>
      <c r="X57" s="318">
        <v>41.8</v>
      </c>
      <c r="Y57" s="318">
        <v>97.9</v>
      </c>
      <c r="Z57" s="318">
        <v>41.8</v>
      </c>
      <c r="AA57" s="318"/>
      <c r="AB57" s="318">
        <v>4</v>
      </c>
      <c r="AC57" s="318"/>
      <c r="AD57" s="318"/>
      <c r="AE57" s="319"/>
      <c r="AF57" s="318"/>
    </row>
    <row r="58" spans="1:32">
      <c r="A58" s="21" t="str">
        <f>IF(VLOOKUP(MID($B58,4,2),CODE!K:P,CODE!$O$1,FALSE)="",VLOOKUP(MID($B58,1,3),CODE!$B:$G,CODE!$D$1,FALSE),VLOOKUP(MID($B58,1,3),CODE!$B:$G,CODE!$D$1,FALSE)&amp;"-"&amp;VLOOKUP(MID($B58,4,2),CODE!K:P,CODE!$O$1,FALSE))</f>
        <v>ELH-ACC</v>
      </c>
      <c r="B58" s="21" t="str">
        <f>IF(ISERROR(VLOOKUP(E58&amp;G58,품번정리!$D:$E,2,FALSE))=TRUE,E58&amp;G58,VLOOKUP(E58&amp;G58,품번정리!$D:$E,2,FALSE))</f>
        <v>ELHEDF5522YE</v>
      </c>
      <c r="C58" s="16" t="str">
        <f>IF(ISERROR(VLOOKUP(MID(B58,1,5)&amp;MID(B58,8,5),품번정리!$A:$B,2,FALSE))=TRUE,MID(B58,1,5)&amp;MID(B58,8,5),VLOOKUP(MID(B58,1,5)&amp;MID(B58,8,5),품번정리!$A:$B,2,FALSE))</f>
        <v>ELHED522YE</v>
      </c>
      <c r="D58" s="16" t="str">
        <f t="shared" si="2"/>
        <v>F5</v>
      </c>
      <c r="E58" s="437" t="s">
        <v>3600</v>
      </c>
      <c r="F58" s="437" t="s">
        <v>3601</v>
      </c>
      <c r="G58" s="437" t="s">
        <v>721</v>
      </c>
      <c r="H58" s="437"/>
      <c r="I58" s="319">
        <v>8392</v>
      </c>
      <c r="J58" s="319">
        <v>45000</v>
      </c>
      <c r="K58" s="319">
        <v>25000</v>
      </c>
      <c r="L58" s="318">
        <v>200</v>
      </c>
      <c r="M58" s="437" t="s">
        <v>3592</v>
      </c>
      <c r="N58" s="318">
        <v>200</v>
      </c>
      <c r="O58" s="319">
        <v>9000000</v>
      </c>
      <c r="P58" s="437" t="s">
        <v>3784</v>
      </c>
      <c r="Q58" s="318">
        <v>153</v>
      </c>
      <c r="R58" s="318"/>
      <c r="S58" s="319">
        <v>6885000</v>
      </c>
      <c r="T58" s="437" t="s">
        <v>3785</v>
      </c>
      <c r="U58" s="318">
        <v>64</v>
      </c>
      <c r="V58" s="319">
        <v>1600000</v>
      </c>
      <c r="W58" s="318">
        <v>32</v>
      </c>
      <c r="X58" s="318">
        <v>17.8</v>
      </c>
      <c r="Y58" s="318">
        <v>41.8</v>
      </c>
      <c r="Z58" s="318">
        <v>23.2</v>
      </c>
      <c r="AA58" s="318">
        <v>47</v>
      </c>
      <c r="AB58" s="318">
        <v>89</v>
      </c>
      <c r="AC58" s="318"/>
      <c r="AD58" s="318"/>
      <c r="AE58" s="318"/>
      <c r="AF58" s="318"/>
    </row>
    <row r="59" spans="1:32">
      <c r="A59" s="21" t="str">
        <f>IF(VLOOKUP(MID($B59,4,2),CODE!K:P,CODE!$O$1,FALSE)="",VLOOKUP(MID($B59,1,3),CODE!$B:$G,CODE!$D$1,FALSE),VLOOKUP(MID($B59,1,3),CODE!$B:$G,CODE!$D$1,FALSE)&amp;"-"&amp;VLOOKUP(MID($B59,4,2),CODE!K:P,CODE!$O$1,FALSE))</f>
        <v>ELH-ACC</v>
      </c>
      <c r="B59" s="21" t="str">
        <f>IF(ISERROR(VLOOKUP(E59&amp;G59,품번정리!$D:$E,2,FALSE))=TRUE,E59&amp;G59,VLOOKUP(E59&amp;G59,품번정리!$D:$E,2,FALSE))</f>
        <v>ELHEDF5523BK</v>
      </c>
      <c r="C59" s="16" t="str">
        <f>IF(ISERROR(VLOOKUP(MID(B59,1,5)&amp;MID(B59,8,5),품번정리!$A:$B,2,FALSE))=TRUE,MID(B59,1,5)&amp;MID(B59,8,5),VLOOKUP(MID(B59,1,5)&amp;MID(B59,8,5),품번정리!$A:$B,2,FALSE))</f>
        <v>ELHED523BK</v>
      </c>
      <c r="D59" s="16" t="str">
        <f t="shared" si="2"/>
        <v>F5</v>
      </c>
      <c r="E59" s="437" t="s">
        <v>3602</v>
      </c>
      <c r="F59" s="437" t="s">
        <v>3603</v>
      </c>
      <c r="G59" s="437" t="s">
        <v>722</v>
      </c>
      <c r="H59" s="437"/>
      <c r="I59" s="319">
        <v>8364</v>
      </c>
      <c r="J59" s="319">
        <v>45000</v>
      </c>
      <c r="K59" s="319">
        <v>25000</v>
      </c>
      <c r="L59" s="318">
        <v>190</v>
      </c>
      <c r="M59" s="437" t="s">
        <v>3592</v>
      </c>
      <c r="N59" s="318">
        <v>190</v>
      </c>
      <c r="O59" s="319">
        <v>8550000</v>
      </c>
      <c r="P59" s="437" t="s">
        <v>3786</v>
      </c>
      <c r="Q59" s="318">
        <v>147</v>
      </c>
      <c r="R59" s="318"/>
      <c r="S59" s="319">
        <v>6615000</v>
      </c>
      <c r="T59" s="437" t="s">
        <v>3787</v>
      </c>
      <c r="U59" s="318">
        <v>113</v>
      </c>
      <c r="V59" s="319">
        <v>2825000</v>
      </c>
      <c r="W59" s="318">
        <v>59.5</v>
      </c>
      <c r="X59" s="318">
        <v>33</v>
      </c>
      <c r="Y59" s="318">
        <v>76.900000000000006</v>
      </c>
      <c r="Z59" s="318">
        <v>42.7</v>
      </c>
      <c r="AA59" s="318">
        <v>43</v>
      </c>
      <c r="AB59" s="318">
        <v>34</v>
      </c>
      <c r="AC59" s="318"/>
      <c r="AD59" s="318"/>
      <c r="AE59" s="319"/>
      <c r="AF59" s="318"/>
    </row>
    <row r="60" spans="1:32">
      <c r="A60" s="21" t="str">
        <f>IF(VLOOKUP(MID($B60,4,2),CODE!K:P,CODE!$O$1,FALSE)="",VLOOKUP(MID($B60,1,3),CODE!$B:$G,CODE!$D$1,FALSE),VLOOKUP(MID($B60,1,3),CODE!$B:$G,CODE!$D$1,FALSE)&amp;"-"&amp;VLOOKUP(MID($B60,4,2),CODE!K:P,CODE!$O$1,FALSE))</f>
        <v>ELH-ACC</v>
      </c>
      <c r="B60" s="21" t="str">
        <f>IF(ISERROR(VLOOKUP(E60&amp;G60,품번정리!$D:$E,2,FALSE))=TRUE,E60&amp;G60,VLOOKUP(E60&amp;G60,품번정리!$D:$E,2,FALSE))</f>
        <v>ELHEDF5524PK</v>
      </c>
      <c r="C60" s="16" t="str">
        <f>IF(ISERROR(VLOOKUP(MID(B60,1,5)&amp;MID(B60,8,5),품번정리!$A:$B,2,FALSE))=TRUE,MID(B60,1,5)&amp;MID(B60,8,5),VLOOKUP(MID(B60,1,5)&amp;MID(B60,8,5),품번정리!$A:$B,2,FALSE))</f>
        <v>ELHED524PK</v>
      </c>
      <c r="D60" s="16" t="str">
        <f t="shared" si="2"/>
        <v>F5</v>
      </c>
      <c r="E60" s="437" t="s">
        <v>3604</v>
      </c>
      <c r="F60" s="437" t="s">
        <v>3605</v>
      </c>
      <c r="G60" s="437" t="s">
        <v>728</v>
      </c>
      <c r="H60" s="437"/>
      <c r="I60" s="319">
        <v>8309</v>
      </c>
      <c r="J60" s="319">
        <v>45000</v>
      </c>
      <c r="K60" s="319">
        <v>25000</v>
      </c>
      <c r="L60" s="318">
        <v>200</v>
      </c>
      <c r="M60" s="437" t="s">
        <v>3592</v>
      </c>
      <c r="N60" s="318">
        <v>200</v>
      </c>
      <c r="O60" s="319">
        <v>9000000</v>
      </c>
      <c r="P60" s="437" t="s">
        <v>3786</v>
      </c>
      <c r="Q60" s="318">
        <v>165</v>
      </c>
      <c r="R60" s="318"/>
      <c r="S60" s="319">
        <v>7425000</v>
      </c>
      <c r="T60" s="437" t="s">
        <v>3787</v>
      </c>
      <c r="U60" s="318">
        <v>103</v>
      </c>
      <c r="V60" s="319">
        <v>2575000</v>
      </c>
      <c r="W60" s="318">
        <v>51.5</v>
      </c>
      <c r="X60" s="318">
        <v>28.6</v>
      </c>
      <c r="Y60" s="318">
        <v>62.4</v>
      </c>
      <c r="Z60" s="318">
        <v>34.700000000000003</v>
      </c>
      <c r="AA60" s="318">
        <v>35</v>
      </c>
      <c r="AB60" s="318">
        <v>62</v>
      </c>
      <c r="AC60" s="318"/>
      <c r="AD60" s="318"/>
      <c r="AE60" s="318"/>
      <c r="AF60" s="318"/>
    </row>
    <row r="61" spans="1:32">
      <c r="A61" s="21" t="str">
        <f>IF(VLOOKUP(MID($B61,4,2),CODE!K:P,CODE!$O$1,FALSE)="",VLOOKUP(MID($B61,1,3),CODE!$B:$G,CODE!$D$1,FALSE),VLOOKUP(MID($B61,1,3),CODE!$B:$G,CODE!$D$1,FALSE)&amp;"-"&amp;VLOOKUP(MID($B61,4,2),CODE!K:P,CODE!$O$1,FALSE))</f>
        <v>ELH</v>
      </c>
      <c r="B61" s="21" t="str">
        <f>IF(ISERROR(VLOOKUP(E61&amp;G61,품번정리!$D:$E,2,FALSE))=TRUE,E61&amp;G61,VLOOKUP(E61&amp;G61,품번정리!$D:$E,2,FALSE))</f>
        <v>ELHERF5511GR</v>
      </c>
      <c r="C61" s="16" t="str">
        <f>IF(ISERROR(VLOOKUP(MID(B61,1,5)&amp;MID(B61,8,5),품번정리!$A:$B,2,FALSE))=TRUE,MID(B61,1,5)&amp;MID(B61,8,5),VLOOKUP(MID(B61,1,5)&amp;MID(B61,8,5),품번정리!$A:$B,2,FALSE))</f>
        <v>ELHER511GR</v>
      </c>
      <c r="D61" s="16" t="str">
        <f t="shared" si="2"/>
        <v>F5</v>
      </c>
      <c r="E61" s="437" t="s">
        <v>3065</v>
      </c>
      <c r="F61" s="437" t="s">
        <v>3066</v>
      </c>
      <c r="G61" s="437" t="s">
        <v>727</v>
      </c>
      <c r="H61" s="437"/>
      <c r="I61" s="319">
        <v>8316</v>
      </c>
      <c r="J61" s="319">
        <v>55000</v>
      </c>
      <c r="K61" s="319">
        <v>38500</v>
      </c>
      <c r="L61" s="318">
        <v>50</v>
      </c>
      <c r="M61" s="437" t="s">
        <v>3060</v>
      </c>
      <c r="N61" s="318">
        <v>50</v>
      </c>
      <c r="O61" s="319">
        <v>2750000</v>
      </c>
      <c r="P61" s="437" t="s">
        <v>3063</v>
      </c>
      <c r="Q61" s="318">
        <v>47</v>
      </c>
      <c r="R61" s="318"/>
      <c r="S61" s="319">
        <v>2585000</v>
      </c>
      <c r="T61" s="437" t="s">
        <v>3067</v>
      </c>
      <c r="U61" s="318">
        <v>46</v>
      </c>
      <c r="V61" s="319">
        <v>1540000</v>
      </c>
      <c r="W61" s="318">
        <v>92</v>
      </c>
      <c r="X61" s="318">
        <v>56</v>
      </c>
      <c r="Y61" s="318">
        <v>97.9</v>
      </c>
      <c r="Z61" s="318">
        <v>59.6</v>
      </c>
      <c r="AA61" s="318">
        <v>3</v>
      </c>
      <c r="AB61" s="318">
        <v>1</v>
      </c>
      <c r="AC61" s="318"/>
      <c r="AD61" s="318"/>
      <c r="AE61" s="319"/>
      <c r="AF61" s="318"/>
    </row>
    <row r="62" spans="1:32">
      <c r="A62" s="21" t="str">
        <f>IF(VLOOKUP(MID($B62,4,2),CODE!K:P,CODE!$O$1,FALSE)="",VLOOKUP(MID($B62,1,3),CODE!$B:$G,CODE!$D$1,FALSE),VLOOKUP(MID($B62,1,3),CODE!$B:$G,CODE!$D$1,FALSE)&amp;"-"&amp;VLOOKUP(MID($B62,4,2),CODE!K:P,CODE!$O$1,FALSE))</f>
        <v>ELH</v>
      </c>
      <c r="B62" s="21" t="str">
        <f>IF(ISERROR(VLOOKUP(E62&amp;G62,품번정리!$D:$E,2,FALSE))=TRUE,E62&amp;G62,VLOOKUP(E62&amp;G62,품번정리!$D:$E,2,FALSE))</f>
        <v>ELHERF5512RE</v>
      </c>
      <c r="C62" s="16" t="str">
        <f>IF(ISERROR(VLOOKUP(MID(B62,1,5)&amp;MID(B62,8,5),품번정리!$A:$B,2,FALSE))=TRUE,MID(B62,1,5)&amp;MID(B62,8,5),VLOOKUP(MID(B62,1,5)&amp;MID(B62,8,5),품번정리!$A:$B,2,FALSE))</f>
        <v>ELHER512RE</v>
      </c>
      <c r="D62" s="16" t="str">
        <f t="shared" si="2"/>
        <v>F5</v>
      </c>
      <c r="E62" s="437" t="s">
        <v>3068</v>
      </c>
      <c r="F62" s="437" t="s">
        <v>3069</v>
      </c>
      <c r="G62" s="437" t="s">
        <v>726</v>
      </c>
      <c r="H62" s="437"/>
      <c r="I62" s="319">
        <v>8457</v>
      </c>
      <c r="J62" s="319">
        <v>55000</v>
      </c>
      <c r="K62" s="319">
        <v>27500</v>
      </c>
      <c r="L62" s="319">
        <v>50</v>
      </c>
      <c r="M62" s="437" t="s">
        <v>3060</v>
      </c>
      <c r="N62" s="318">
        <v>50</v>
      </c>
      <c r="O62" s="319">
        <v>2750000</v>
      </c>
      <c r="P62" s="437" t="s">
        <v>3063</v>
      </c>
      <c r="Q62" s="318">
        <v>48</v>
      </c>
      <c r="R62" s="318"/>
      <c r="S62" s="319">
        <v>2640000</v>
      </c>
      <c r="T62" s="437" t="s">
        <v>3064</v>
      </c>
      <c r="U62" s="318">
        <v>47</v>
      </c>
      <c r="V62" s="319">
        <v>1787500</v>
      </c>
      <c r="W62" s="318">
        <v>94</v>
      </c>
      <c r="X62" s="318">
        <v>65</v>
      </c>
      <c r="Y62" s="318">
        <v>97.9</v>
      </c>
      <c r="Z62" s="318">
        <v>67.7</v>
      </c>
      <c r="AA62" s="318">
        <v>2</v>
      </c>
      <c r="AB62" s="318">
        <v>1</v>
      </c>
      <c r="AC62" s="318"/>
      <c r="AD62" s="318"/>
      <c r="AE62" s="319"/>
      <c r="AF62" s="318"/>
    </row>
    <row r="63" spans="1:32">
      <c r="A63" s="21" t="str">
        <f>IF(VLOOKUP(MID($B63,4,2),CODE!K:P,CODE!$O$1,FALSE)="",VLOOKUP(MID($B63,1,3),CODE!$B:$G,CODE!$D$1,FALSE),VLOOKUP(MID($B63,1,3),CODE!$B:$G,CODE!$D$1,FALSE)&amp;"-"&amp;VLOOKUP(MID($B63,4,2),CODE!K:P,CODE!$O$1,FALSE))</f>
        <v>ELH</v>
      </c>
      <c r="B63" s="21" t="str">
        <f>IF(ISERROR(VLOOKUP(E63&amp;G63,품번정리!$D:$E,2,FALSE))=TRUE,E63&amp;G63,VLOOKUP(E63&amp;G63,품번정리!$D:$E,2,FALSE))</f>
        <v>ELHERF5513PK</v>
      </c>
      <c r="C63" s="16" t="str">
        <f>IF(ISERROR(VLOOKUP(MID(B63,1,5)&amp;MID(B63,8,5),품번정리!$A:$B,2,FALSE))=TRUE,MID(B63,1,5)&amp;MID(B63,8,5),VLOOKUP(MID(B63,1,5)&amp;MID(B63,8,5),품번정리!$A:$B,2,FALSE))</f>
        <v>ELHER513PK</v>
      </c>
      <c r="D63" s="16" t="str">
        <f t="shared" si="2"/>
        <v>F5</v>
      </c>
      <c r="E63" s="437" t="s">
        <v>3070</v>
      </c>
      <c r="F63" s="437" t="s">
        <v>3071</v>
      </c>
      <c r="G63" s="437" t="s">
        <v>728</v>
      </c>
      <c r="H63" s="437"/>
      <c r="I63" s="319">
        <v>8533</v>
      </c>
      <c r="J63" s="319">
        <v>55000</v>
      </c>
      <c r="K63" s="319">
        <v>29000</v>
      </c>
      <c r="L63" s="318">
        <v>420</v>
      </c>
      <c r="M63" s="437" t="s">
        <v>3060</v>
      </c>
      <c r="N63" s="318">
        <v>260</v>
      </c>
      <c r="O63" s="319">
        <v>14300000</v>
      </c>
      <c r="P63" s="437" t="s">
        <v>3063</v>
      </c>
      <c r="Q63" s="318">
        <v>209</v>
      </c>
      <c r="R63" s="318"/>
      <c r="S63" s="319">
        <v>11495000</v>
      </c>
      <c r="T63" s="437" t="s">
        <v>3072</v>
      </c>
      <c r="U63" s="318">
        <v>78</v>
      </c>
      <c r="V63" s="319">
        <v>2624500</v>
      </c>
      <c r="W63" s="318">
        <v>30</v>
      </c>
      <c r="X63" s="318">
        <v>18.399999999999999</v>
      </c>
      <c r="Y63" s="318">
        <v>37.299999999999997</v>
      </c>
      <c r="Z63" s="318">
        <v>22.8</v>
      </c>
      <c r="AA63" s="318">
        <v>51</v>
      </c>
      <c r="AB63" s="318">
        <v>131</v>
      </c>
      <c r="AC63" s="318"/>
      <c r="AD63" s="318"/>
      <c r="AE63" s="319"/>
      <c r="AF63" s="318"/>
    </row>
    <row r="64" spans="1:32">
      <c r="A64" s="21" t="str">
        <f>IF(VLOOKUP(MID($B64,4,2),CODE!K:P,CODE!$O$1,FALSE)="",VLOOKUP(MID($B64,1,3),CODE!$B:$G,CODE!$D$1,FALSE),VLOOKUP(MID($B64,1,3),CODE!$B:$G,CODE!$D$1,FALSE)&amp;"-"&amp;VLOOKUP(MID($B64,4,2),CODE!K:P,CODE!$O$1,FALSE))</f>
        <v>ELH</v>
      </c>
      <c r="B64" s="21" t="str">
        <f>IF(ISERROR(VLOOKUP(E64&amp;G64,품번정리!$D:$E,2,FALSE))=TRUE,E64&amp;G64,VLOOKUP(E64&amp;G64,품번정리!$D:$E,2,FALSE))</f>
        <v>ELHERF5516OR</v>
      </c>
      <c r="C64" s="16" t="str">
        <f>IF(ISERROR(VLOOKUP(MID(B64,1,5)&amp;MID(B64,8,5),품번정리!$A:$B,2,FALSE))=TRUE,MID(B64,1,5)&amp;MID(B64,8,5),VLOOKUP(MID(B64,1,5)&amp;MID(B64,8,5),품번정리!$A:$B,2,FALSE))</f>
        <v>ELHER516OR</v>
      </c>
      <c r="D64" s="16" t="str">
        <f t="shared" si="2"/>
        <v>F5</v>
      </c>
      <c r="E64" s="437" t="s">
        <v>3073</v>
      </c>
      <c r="F64" s="437" t="s">
        <v>3074</v>
      </c>
      <c r="G64" s="437" t="s">
        <v>734</v>
      </c>
      <c r="H64" s="437"/>
      <c r="I64" s="319">
        <v>6302</v>
      </c>
      <c r="J64" s="319">
        <v>45000</v>
      </c>
      <c r="K64" s="319">
        <v>25000</v>
      </c>
      <c r="L64" s="319">
        <v>492</v>
      </c>
      <c r="M64" s="437" t="s">
        <v>3060</v>
      </c>
      <c r="N64" s="318">
        <v>242</v>
      </c>
      <c r="O64" s="319">
        <v>10890000</v>
      </c>
      <c r="P64" s="437" t="s">
        <v>3469</v>
      </c>
      <c r="Q64" s="318">
        <v>171</v>
      </c>
      <c r="R64" s="318"/>
      <c r="S64" s="319">
        <v>7695000</v>
      </c>
      <c r="T64" s="437" t="s">
        <v>3542</v>
      </c>
      <c r="U64" s="318">
        <v>85</v>
      </c>
      <c r="V64" s="319">
        <v>2165000</v>
      </c>
      <c r="W64" s="318">
        <v>35.1</v>
      </c>
      <c r="X64" s="318">
        <v>19.899999999999999</v>
      </c>
      <c r="Y64" s="318">
        <v>49.7</v>
      </c>
      <c r="Z64" s="318">
        <v>28.1</v>
      </c>
      <c r="AA64" s="318">
        <v>71</v>
      </c>
      <c r="AB64" s="318">
        <v>86</v>
      </c>
      <c r="AC64" s="318"/>
      <c r="AD64" s="318"/>
      <c r="AE64" s="319"/>
      <c r="AF64" s="318"/>
    </row>
    <row r="65" spans="1:32">
      <c r="A65" s="21" t="str">
        <f>IF(VLOOKUP(MID($B65,4,2),CODE!K:P,CODE!$O$1,FALSE)="",VLOOKUP(MID($B65,1,3),CODE!$B:$G,CODE!$D$1,FALSE),VLOOKUP(MID($B65,1,3),CODE!$B:$G,CODE!$D$1,FALSE)&amp;"-"&amp;VLOOKUP(MID($B65,4,2),CODE!K:P,CODE!$O$1,FALSE))</f>
        <v>ELH</v>
      </c>
      <c r="B65" s="21" t="str">
        <f>IF(ISERROR(VLOOKUP(E65&amp;G65,품번정리!$D:$E,2,FALSE))=TRUE,E65&amp;G65,VLOOKUP(E65&amp;G65,품번정리!$D:$E,2,FALSE))</f>
        <v>ELHERF5519RE</v>
      </c>
      <c r="C65" s="16" t="str">
        <f>IF(ISERROR(VLOOKUP(MID(B65,1,5)&amp;MID(B65,8,5),품번정리!$A:$B,2,FALSE))=TRUE,MID(B65,1,5)&amp;MID(B65,8,5),VLOOKUP(MID(B65,1,5)&amp;MID(B65,8,5),품번정리!$A:$B,2,FALSE))</f>
        <v>ELHER519RE</v>
      </c>
      <c r="D65" s="16" t="str">
        <f t="shared" si="2"/>
        <v>F5</v>
      </c>
      <c r="E65" s="437" t="s">
        <v>3075</v>
      </c>
      <c r="F65" s="437" t="s">
        <v>3076</v>
      </c>
      <c r="G65" s="437" t="s">
        <v>726</v>
      </c>
      <c r="H65" s="437"/>
      <c r="I65" s="319">
        <v>8108</v>
      </c>
      <c r="J65" s="319">
        <v>55000</v>
      </c>
      <c r="K65" s="319">
        <v>29000</v>
      </c>
      <c r="L65" s="318">
        <v>381</v>
      </c>
      <c r="M65" s="437" t="s">
        <v>3060</v>
      </c>
      <c r="N65" s="318">
        <v>258</v>
      </c>
      <c r="O65" s="319">
        <v>14190000</v>
      </c>
      <c r="P65" s="437" t="s">
        <v>3063</v>
      </c>
      <c r="Q65" s="318">
        <v>226</v>
      </c>
      <c r="R65" s="318"/>
      <c r="S65" s="319">
        <v>12430000</v>
      </c>
      <c r="T65" s="437" t="s">
        <v>3064</v>
      </c>
      <c r="U65" s="318">
        <v>108</v>
      </c>
      <c r="V65" s="319">
        <v>3831000</v>
      </c>
      <c r="W65" s="318">
        <v>41.9</v>
      </c>
      <c r="X65" s="318">
        <v>27</v>
      </c>
      <c r="Y65" s="318">
        <v>47.8</v>
      </c>
      <c r="Z65" s="318">
        <v>30.8</v>
      </c>
      <c r="AA65" s="318">
        <v>32</v>
      </c>
      <c r="AB65" s="318">
        <v>118</v>
      </c>
      <c r="AC65" s="318"/>
      <c r="AD65" s="318"/>
      <c r="AE65" s="319"/>
      <c r="AF65" s="318"/>
    </row>
    <row r="66" spans="1:32">
      <c r="A66" s="21" t="str">
        <f>IF(VLOOKUP(MID($B66,4,2),CODE!K:P,CODE!$O$1,FALSE)="",VLOOKUP(MID($B66,1,3),CODE!$B:$G,CODE!$D$1,FALSE),VLOOKUP(MID($B66,1,3),CODE!$B:$G,CODE!$D$1,FALSE)&amp;"-"&amp;VLOOKUP(MID($B66,4,2),CODE!K:P,CODE!$O$1,FALSE))</f>
        <v>ELH</v>
      </c>
      <c r="B66" s="21" t="str">
        <f>IF(ISERROR(VLOOKUP(E66&amp;G66,품번정리!$D:$E,2,FALSE))=TRUE,E66&amp;G66,VLOOKUP(E66&amp;G66,품번정리!$D:$E,2,FALSE))</f>
        <v>ELHERF5520BL</v>
      </c>
      <c r="C66" s="16" t="str">
        <f>IF(ISERROR(VLOOKUP(MID(B66,1,5)&amp;MID(B66,8,5),품번정리!$A:$B,2,FALSE))=TRUE,MID(B66,1,5)&amp;MID(B66,8,5),VLOOKUP(MID(B66,1,5)&amp;MID(B66,8,5),품번정리!$A:$B,2,FALSE))</f>
        <v>ELHER520BL</v>
      </c>
      <c r="D66" s="16" t="str">
        <f t="shared" si="2"/>
        <v>F5</v>
      </c>
      <c r="E66" s="437" t="s">
        <v>3606</v>
      </c>
      <c r="F66" s="437" t="s">
        <v>3552</v>
      </c>
      <c r="G66" s="437" t="s">
        <v>725</v>
      </c>
      <c r="H66" s="437"/>
      <c r="I66" s="319">
        <v>8028</v>
      </c>
      <c r="J66" s="319">
        <v>55000</v>
      </c>
      <c r="K66" s="319">
        <v>29000</v>
      </c>
      <c r="L66" s="318">
        <v>298</v>
      </c>
      <c r="M66" s="437" t="s">
        <v>3592</v>
      </c>
      <c r="N66" s="318">
        <v>228</v>
      </c>
      <c r="O66" s="319">
        <v>12540000</v>
      </c>
      <c r="P66" s="437" t="s">
        <v>3779</v>
      </c>
      <c r="Q66" s="318">
        <v>223</v>
      </c>
      <c r="R66" s="318"/>
      <c r="S66" s="319">
        <v>12265000</v>
      </c>
      <c r="T66" s="437" t="s">
        <v>3788</v>
      </c>
      <c r="U66" s="318">
        <v>187</v>
      </c>
      <c r="V66" s="319">
        <v>5423000</v>
      </c>
      <c r="W66" s="318">
        <v>82</v>
      </c>
      <c r="X66" s="318">
        <v>43.2</v>
      </c>
      <c r="Y66" s="318">
        <v>83.9</v>
      </c>
      <c r="Z66" s="318">
        <v>44.2</v>
      </c>
      <c r="AA66" s="318">
        <v>5</v>
      </c>
      <c r="AB66" s="318">
        <v>36</v>
      </c>
      <c r="AC66" s="318"/>
      <c r="AD66" s="318"/>
      <c r="AE66" s="318"/>
      <c r="AF66" s="318"/>
    </row>
    <row r="67" spans="1:32">
      <c r="A67" s="21" t="str">
        <f>IF(VLOOKUP(MID($B67,4,2),CODE!K:P,CODE!$O$1,FALSE)="",VLOOKUP(MID($B67,1,3),CODE!$B:$G,CODE!$D$1,FALSE),VLOOKUP(MID($B67,1,3),CODE!$B:$G,CODE!$D$1,FALSE)&amp;"-"&amp;VLOOKUP(MID($B67,4,2),CODE!K:P,CODE!$O$1,FALSE))</f>
        <v>ELH</v>
      </c>
      <c r="B67" s="21" t="str">
        <f>IF(ISERROR(VLOOKUP(E67&amp;G67,품번정리!$D:$E,2,FALSE))=TRUE,E67&amp;G67,VLOOKUP(E67&amp;G67,품번정리!$D:$E,2,FALSE))</f>
        <v>ELHERF5521GY</v>
      </c>
      <c r="C67" s="16" t="str">
        <f>IF(ISERROR(VLOOKUP(MID(B67,1,5)&amp;MID(B67,8,5),품번정리!$A:$B,2,FALSE))=TRUE,MID(B67,1,5)&amp;MID(B67,8,5),VLOOKUP(MID(B67,1,5)&amp;MID(B67,8,5),품번정리!$A:$B,2,FALSE))</f>
        <v>ELHER521GY</v>
      </c>
      <c r="D67" s="16" t="str">
        <f t="shared" si="2"/>
        <v>F5</v>
      </c>
      <c r="E67" s="437" t="s">
        <v>3607</v>
      </c>
      <c r="F67" s="437" t="s">
        <v>3553</v>
      </c>
      <c r="G67" s="437" t="s">
        <v>724</v>
      </c>
      <c r="H67" s="437"/>
      <c r="I67" s="319">
        <v>10064</v>
      </c>
      <c r="J67" s="319">
        <v>55000</v>
      </c>
      <c r="K67" s="319">
        <v>29000</v>
      </c>
      <c r="L67" s="318">
        <v>531</v>
      </c>
      <c r="M67" s="437" t="s">
        <v>3592</v>
      </c>
      <c r="N67" s="318">
        <v>380</v>
      </c>
      <c r="O67" s="319">
        <v>20900000</v>
      </c>
      <c r="P67" s="437" t="s">
        <v>3779</v>
      </c>
      <c r="Q67" s="318">
        <v>373</v>
      </c>
      <c r="R67" s="318"/>
      <c r="S67" s="319">
        <v>20515000</v>
      </c>
      <c r="T67" s="437" t="s">
        <v>3788</v>
      </c>
      <c r="U67" s="318">
        <v>342</v>
      </c>
      <c r="V67" s="319">
        <v>9918000</v>
      </c>
      <c r="W67" s="318">
        <v>90</v>
      </c>
      <c r="X67" s="318">
        <v>47.5</v>
      </c>
      <c r="Y67" s="318">
        <v>91.7</v>
      </c>
      <c r="Z67" s="318">
        <v>48.3</v>
      </c>
      <c r="AA67" s="318">
        <v>7</v>
      </c>
      <c r="AB67" s="318">
        <v>31</v>
      </c>
      <c r="AC67" s="318"/>
      <c r="AD67" s="318"/>
      <c r="AE67" s="319"/>
      <c r="AF67" s="318"/>
    </row>
    <row r="68" spans="1:32">
      <c r="A68" s="21" t="str">
        <f>IF(VLOOKUP(MID($B68,4,2),CODE!K:P,CODE!$O$1,FALSE)="",VLOOKUP(MID($B68,1,3),CODE!$B:$G,CODE!$D$1,FALSE),VLOOKUP(MID($B68,1,3),CODE!$B:$G,CODE!$D$1,FALSE)&amp;"-"&amp;VLOOKUP(MID($B68,4,2),CODE!K:P,CODE!$O$1,FALSE))</f>
        <v>ELH</v>
      </c>
      <c r="B68" s="21" t="str">
        <f>IF(ISERROR(VLOOKUP(E68&amp;G68,품번정리!$D:$E,2,FALSE))=TRUE,E68&amp;G68,VLOOKUP(E68&amp;G68,품번정리!$D:$E,2,FALSE))</f>
        <v>ELHERF5532PK</v>
      </c>
      <c r="C68" s="16" t="str">
        <f>IF(ISERROR(VLOOKUP(MID(B68,1,5)&amp;MID(B68,8,5),품번정리!$A:$B,2,FALSE))=TRUE,MID(B68,1,5)&amp;MID(B68,8,5),VLOOKUP(MID(B68,1,5)&amp;MID(B68,8,5),품번정리!$A:$B,2,FALSE))</f>
        <v>ELHER532PK</v>
      </c>
      <c r="D68" s="16" t="str">
        <f t="shared" si="2"/>
        <v>F5</v>
      </c>
      <c r="E68" s="437" t="s">
        <v>3608</v>
      </c>
      <c r="F68" s="437" t="s">
        <v>3554</v>
      </c>
      <c r="G68" s="437" t="s">
        <v>728</v>
      </c>
      <c r="H68" s="437"/>
      <c r="I68" s="319">
        <v>8456</v>
      </c>
      <c r="J68" s="319">
        <v>55000</v>
      </c>
      <c r="K68" s="319">
        <v>29000</v>
      </c>
      <c r="L68" s="318">
        <v>200</v>
      </c>
      <c r="M68" s="437" t="s">
        <v>3592</v>
      </c>
      <c r="N68" s="318">
        <v>140</v>
      </c>
      <c r="O68" s="319">
        <v>7700000</v>
      </c>
      <c r="P68" s="437" t="s">
        <v>3789</v>
      </c>
      <c r="Q68" s="318">
        <v>134</v>
      </c>
      <c r="R68" s="318"/>
      <c r="S68" s="319">
        <v>7370000</v>
      </c>
      <c r="T68" s="437" t="s">
        <v>3790</v>
      </c>
      <c r="U68" s="318">
        <v>74</v>
      </c>
      <c r="V68" s="319">
        <v>2146000</v>
      </c>
      <c r="W68" s="318">
        <v>52.9</v>
      </c>
      <c r="X68" s="318">
        <v>27.9</v>
      </c>
      <c r="Y68" s="318">
        <v>55.2</v>
      </c>
      <c r="Z68" s="318">
        <v>29.1</v>
      </c>
      <c r="AA68" s="318">
        <v>6</v>
      </c>
      <c r="AB68" s="318">
        <v>60</v>
      </c>
      <c r="AC68" s="318"/>
      <c r="AD68" s="318"/>
      <c r="AE68" s="319"/>
      <c r="AF68" s="318"/>
    </row>
    <row r="69" spans="1:32">
      <c r="A69" s="21" t="str">
        <f>IF(VLOOKUP(MID($B69,4,2),CODE!K:P,CODE!$O$1,FALSE)="",VLOOKUP(MID($B69,1,3),CODE!$B:$G,CODE!$D$1,FALSE),VLOOKUP(MID($B69,1,3),CODE!$B:$G,CODE!$D$1,FALSE)&amp;"-"&amp;VLOOKUP(MID($B69,4,2),CODE!K:P,CODE!$O$1,FALSE))</f>
        <v>ELH</v>
      </c>
      <c r="B69" s="21" t="str">
        <f>IF(ISERROR(VLOOKUP(E69&amp;G69,품번정리!$D:$E,2,FALSE))=TRUE,E69&amp;G69,VLOOKUP(E69&amp;G69,품번정리!$D:$E,2,FALSE))</f>
        <v>ELHERF5643GR</v>
      </c>
      <c r="C69" s="16" t="str">
        <f>IF(ISERROR(VLOOKUP(MID(B69,1,5)&amp;MID(B69,8,5),품번정리!$A:$B,2,FALSE))=TRUE,MID(B69,1,5)&amp;MID(B69,8,5),VLOOKUP(MID(B69,1,5)&amp;MID(B69,8,5),품번정리!$A:$B,2,FALSE))</f>
        <v>ELHER643GR</v>
      </c>
      <c r="D69" s="16" t="str">
        <f t="shared" si="2"/>
        <v>F5</v>
      </c>
      <c r="E69" s="437" t="s">
        <v>2680</v>
      </c>
      <c r="F69" s="437" t="s">
        <v>2681</v>
      </c>
      <c r="G69" s="437" t="s">
        <v>727</v>
      </c>
      <c r="H69" s="437"/>
      <c r="I69" s="319">
        <v>15500</v>
      </c>
      <c r="J69" s="319">
        <v>63000</v>
      </c>
      <c r="K69" s="319">
        <v>15000</v>
      </c>
      <c r="L69" s="318">
        <v>120</v>
      </c>
      <c r="M69" s="437" t="s">
        <v>2653</v>
      </c>
      <c r="N69" s="318">
        <v>120</v>
      </c>
      <c r="O69" s="319">
        <v>7560000</v>
      </c>
      <c r="P69" s="437" t="s">
        <v>2653</v>
      </c>
      <c r="Q69" s="318">
        <v>120</v>
      </c>
      <c r="R69" s="318"/>
      <c r="S69" s="319">
        <v>7560000</v>
      </c>
      <c r="T69" s="437" t="s">
        <v>2682</v>
      </c>
      <c r="U69" s="318">
        <v>119</v>
      </c>
      <c r="V69" s="319">
        <v>1785000</v>
      </c>
      <c r="W69" s="318">
        <v>99.2</v>
      </c>
      <c r="X69" s="318">
        <v>23.6</v>
      </c>
      <c r="Y69" s="318">
        <v>99.2</v>
      </c>
      <c r="Z69" s="318">
        <v>23.6</v>
      </c>
      <c r="AA69" s="318"/>
      <c r="AB69" s="318">
        <v>1</v>
      </c>
      <c r="AC69" s="318"/>
      <c r="AD69" s="318"/>
      <c r="AE69" s="318"/>
      <c r="AF69" s="318"/>
    </row>
    <row r="70" spans="1:32">
      <c r="A70" s="21" t="str">
        <f>IF(VLOOKUP(MID($B70,4,2),CODE!K:P,CODE!$O$1,FALSE)="",VLOOKUP(MID($B70,1,3),CODE!$B:$G,CODE!$D$1,FALSE),VLOOKUP(MID($B70,1,3),CODE!$B:$G,CODE!$D$1,FALSE)&amp;"-"&amp;VLOOKUP(MID($B70,4,2),CODE!K:P,CODE!$O$1,FALSE))</f>
        <v>ELH</v>
      </c>
      <c r="B70" s="21" t="str">
        <f>IF(ISERROR(VLOOKUP(E70&amp;G70,품번정리!$D:$E,2,FALSE))=TRUE,E70&amp;G70,VLOOKUP(E70&amp;G70,품번정리!$D:$E,2,FALSE))</f>
        <v>ELHERF5644RE</v>
      </c>
      <c r="C70" s="16" t="str">
        <f>IF(ISERROR(VLOOKUP(MID(B70,1,5)&amp;MID(B70,8,5),품번정리!$A:$B,2,FALSE))=TRUE,MID(B70,1,5)&amp;MID(B70,8,5),VLOOKUP(MID(B70,1,5)&amp;MID(B70,8,5),품번정리!$A:$B,2,FALSE))</f>
        <v>ELHER644RE</v>
      </c>
      <c r="D70" s="16" t="str">
        <f t="shared" si="2"/>
        <v>F5</v>
      </c>
      <c r="E70" s="437" t="s">
        <v>2683</v>
      </c>
      <c r="F70" s="437" t="s">
        <v>2684</v>
      </c>
      <c r="G70" s="437" t="s">
        <v>726</v>
      </c>
      <c r="H70" s="437"/>
      <c r="I70" s="319">
        <v>9616</v>
      </c>
      <c r="J70" s="319">
        <v>63000</v>
      </c>
      <c r="K70" s="319">
        <v>15000</v>
      </c>
      <c r="L70" s="318">
        <v>8</v>
      </c>
      <c r="M70" s="437" t="s">
        <v>2653</v>
      </c>
      <c r="N70" s="318">
        <v>7</v>
      </c>
      <c r="O70" s="319">
        <v>441000</v>
      </c>
      <c r="P70" s="437" t="s">
        <v>2685</v>
      </c>
      <c r="Q70" s="318">
        <v>7</v>
      </c>
      <c r="R70" s="318"/>
      <c r="S70" s="319">
        <v>441000</v>
      </c>
      <c r="T70" s="437" t="s">
        <v>2686</v>
      </c>
      <c r="U70" s="318">
        <v>7</v>
      </c>
      <c r="V70" s="319">
        <v>134100</v>
      </c>
      <c r="W70" s="318">
        <v>100</v>
      </c>
      <c r="X70" s="318">
        <v>30.4</v>
      </c>
      <c r="Y70" s="318">
        <v>100</v>
      </c>
      <c r="Z70" s="318">
        <v>30.4</v>
      </c>
      <c r="AA70" s="318"/>
      <c r="AB70" s="318"/>
      <c r="AC70" s="318"/>
      <c r="AD70" s="318"/>
      <c r="AE70" s="319"/>
      <c r="AF70" s="318"/>
    </row>
    <row r="71" spans="1:32">
      <c r="A71" s="21" t="str">
        <f>IF(VLOOKUP(MID($B71,4,2),CODE!K:P,CODE!$O$1,FALSE)="",VLOOKUP(MID($B71,1,3),CODE!$B:$G,CODE!$D$1,FALSE),VLOOKUP(MID($B71,1,3),CODE!$B:$G,CODE!$D$1,FALSE)&amp;"-"&amp;VLOOKUP(MID($B71,4,2),CODE!K:P,CODE!$O$1,FALSE))</f>
        <v>ELH</v>
      </c>
      <c r="B71" s="21" t="str">
        <f>IF(ISERROR(VLOOKUP(E71&amp;G71,품번정리!$D:$E,2,FALSE))=TRUE,E71&amp;G71,VLOOKUP(E71&amp;G71,품번정리!$D:$E,2,FALSE))</f>
        <v>ELHERF5645BK</v>
      </c>
      <c r="C71" s="16" t="str">
        <f>IF(ISERROR(VLOOKUP(MID(B71,1,5)&amp;MID(B71,8,5),품번정리!$A:$B,2,FALSE))=TRUE,MID(B71,1,5)&amp;MID(B71,8,5),VLOOKUP(MID(B71,1,5)&amp;MID(B71,8,5),품번정리!$A:$B,2,FALSE))</f>
        <v>ELHER645BK</v>
      </c>
      <c r="D71" s="16" t="str">
        <f t="shared" ref="D71:D134" si="3">MID(E71,6,2)</f>
        <v>F5</v>
      </c>
      <c r="E71" s="437" t="s">
        <v>2687</v>
      </c>
      <c r="F71" s="437" t="s">
        <v>2688</v>
      </c>
      <c r="G71" s="437" t="s">
        <v>722</v>
      </c>
      <c r="H71" s="437"/>
      <c r="I71" s="319">
        <v>9688</v>
      </c>
      <c r="J71" s="319">
        <v>63000</v>
      </c>
      <c r="K71" s="319">
        <v>15000</v>
      </c>
      <c r="L71" s="318">
        <v>134</v>
      </c>
      <c r="M71" s="437" t="s">
        <v>2653</v>
      </c>
      <c r="N71" s="318">
        <v>132</v>
      </c>
      <c r="O71" s="319">
        <v>8316000</v>
      </c>
      <c r="P71" s="437" t="s">
        <v>2656</v>
      </c>
      <c r="Q71" s="318">
        <v>131</v>
      </c>
      <c r="R71" s="318"/>
      <c r="S71" s="319">
        <v>8253000</v>
      </c>
      <c r="T71" s="437" t="s">
        <v>2689</v>
      </c>
      <c r="U71" s="318">
        <v>131</v>
      </c>
      <c r="V71" s="319">
        <v>1994100</v>
      </c>
      <c r="W71" s="318">
        <v>99.2</v>
      </c>
      <c r="X71" s="318">
        <v>24</v>
      </c>
      <c r="Y71" s="318">
        <v>100</v>
      </c>
      <c r="Z71" s="318">
        <v>24.2</v>
      </c>
      <c r="AA71" s="318">
        <v>1</v>
      </c>
      <c r="AB71" s="318"/>
      <c r="AC71" s="318"/>
      <c r="AD71" s="318"/>
      <c r="AE71" s="318"/>
      <c r="AF71" s="318"/>
    </row>
    <row r="72" spans="1:32">
      <c r="A72" s="21" t="str">
        <f>IF(VLOOKUP(MID($B72,4,2),CODE!K:P,CODE!$O$1,FALSE)="",VLOOKUP(MID($B72,1,3),CODE!$B:$G,CODE!$D$1,FALSE),VLOOKUP(MID($B72,1,3),CODE!$B:$G,CODE!$D$1,FALSE)&amp;"-"&amp;VLOOKUP(MID($B72,4,2),CODE!K:P,CODE!$O$1,FALSE))</f>
        <v>ELH</v>
      </c>
      <c r="B72" s="21" t="str">
        <f>IF(ISERROR(VLOOKUP(E72&amp;G72,품번정리!$D:$E,2,FALSE))=TRUE,E72&amp;G72,VLOOKUP(E72&amp;G72,품번정리!$D:$E,2,FALSE))</f>
        <v>ELHERF5652GY</v>
      </c>
      <c r="C72" s="16" t="str">
        <f>IF(ISERROR(VLOOKUP(MID(B72,1,5)&amp;MID(B72,8,5),품번정리!$A:$B,2,FALSE))=TRUE,MID(B72,1,5)&amp;MID(B72,8,5),VLOOKUP(MID(B72,1,5)&amp;MID(B72,8,5),품번정리!$A:$B,2,FALSE))</f>
        <v>ELHER652GY</v>
      </c>
      <c r="D72" s="16" t="str">
        <f t="shared" si="3"/>
        <v>F5</v>
      </c>
      <c r="E72" s="437" t="s">
        <v>2690</v>
      </c>
      <c r="F72" s="437" t="s">
        <v>2691</v>
      </c>
      <c r="G72" s="437" t="s">
        <v>724</v>
      </c>
      <c r="H72" s="437"/>
      <c r="I72" s="319">
        <v>15500</v>
      </c>
      <c r="J72" s="319">
        <v>63000</v>
      </c>
      <c r="K72" s="319">
        <v>15000</v>
      </c>
      <c r="L72" s="318">
        <v>161</v>
      </c>
      <c r="M72" s="437" t="s">
        <v>2653</v>
      </c>
      <c r="N72" s="318">
        <v>161</v>
      </c>
      <c r="O72" s="319">
        <v>10143000</v>
      </c>
      <c r="P72" s="437" t="s">
        <v>2653</v>
      </c>
      <c r="Q72" s="318">
        <v>160</v>
      </c>
      <c r="R72" s="318">
        <v>1</v>
      </c>
      <c r="S72" s="319">
        <v>10080000</v>
      </c>
      <c r="T72" s="437" t="s">
        <v>2668</v>
      </c>
      <c r="U72" s="318">
        <v>158</v>
      </c>
      <c r="V72" s="319">
        <v>2370000</v>
      </c>
      <c r="W72" s="318">
        <v>98.1</v>
      </c>
      <c r="X72" s="318">
        <v>23.4</v>
      </c>
      <c r="Y72" s="318">
        <v>98.8</v>
      </c>
      <c r="Z72" s="318">
        <v>23.5</v>
      </c>
      <c r="AA72" s="318"/>
      <c r="AB72" s="318">
        <v>2</v>
      </c>
      <c r="AC72" s="318"/>
      <c r="AD72" s="318"/>
      <c r="AE72" s="318"/>
      <c r="AF72" s="318"/>
    </row>
    <row r="73" spans="1:32">
      <c r="A73" s="21" t="str">
        <f>IF(VLOOKUP(MID($B73,4,2),CODE!K:P,CODE!$O$1,FALSE)="",VLOOKUP(MID($B73,1,3),CODE!$B:$G,CODE!$D$1,FALSE),VLOOKUP(MID($B73,1,3),CODE!$B:$G,CODE!$D$1,FALSE)&amp;"-"&amp;VLOOKUP(MID($B73,4,2),CODE!K:P,CODE!$O$1,FALSE))</f>
        <v>ELH</v>
      </c>
      <c r="B73" s="21" t="str">
        <f>IF(ISERROR(VLOOKUP(E73&amp;G73,품번정리!$D:$E,2,FALSE))=TRUE,E73&amp;G73,VLOOKUP(E73&amp;G73,품번정리!$D:$E,2,FALSE))</f>
        <v>ELHERF5664PK</v>
      </c>
      <c r="C73" s="16" t="str">
        <f>IF(ISERROR(VLOOKUP(MID(B73,1,5)&amp;MID(B73,8,5),품번정리!$A:$B,2,FALSE))=TRUE,MID(B73,1,5)&amp;MID(B73,8,5),VLOOKUP(MID(B73,1,5)&amp;MID(B73,8,5),품번정리!$A:$B,2,FALSE))</f>
        <v>ELHER664PK</v>
      </c>
      <c r="D73" s="16" t="str">
        <f t="shared" si="3"/>
        <v>F5</v>
      </c>
      <c r="E73" s="437" t="s">
        <v>2692</v>
      </c>
      <c r="F73" s="437" t="s">
        <v>2693</v>
      </c>
      <c r="G73" s="437" t="s">
        <v>728</v>
      </c>
      <c r="H73" s="437"/>
      <c r="I73" s="319">
        <v>15000</v>
      </c>
      <c r="J73" s="319">
        <v>59000</v>
      </c>
      <c r="K73" s="319">
        <v>15000</v>
      </c>
      <c r="L73" s="318">
        <v>148</v>
      </c>
      <c r="M73" s="437" t="s">
        <v>2653</v>
      </c>
      <c r="N73" s="318">
        <v>148</v>
      </c>
      <c r="O73" s="319">
        <v>8732000</v>
      </c>
      <c r="P73" s="437" t="s">
        <v>2653</v>
      </c>
      <c r="Q73" s="318">
        <v>148</v>
      </c>
      <c r="R73" s="318"/>
      <c r="S73" s="319">
        <v>8732000</v>
      </c>
      <c r="T73" s="437" t="s">
        <v>2668</v>
      </c>
      <c r="U73" s="318">
        <v>148</v>
      </c>
      <c r="V73" s="319">
        <v>2220000</v>
      </c>
      <c r="W73" s="318">
        <v>100</v>
      </c>
      <c r="X73" s="318">
        <v>25.4</v>
      </c>
      <c r="Y73" s="318">
        <v>100</v>
      </c>
      <c r="Z73" s="318">
        <v>25.4</v>
      </c>
      <c r="AA73" s="318"/>
      <c r="AB73" s="318"/>
      <c r="AC73" s="318"/>
      <c r="AD73" s="318"/>
      <c r="AE73" s="318"/>
      <c r="AF73" s="318"/>
    </row>
    <row r="74" spans="1:32">
      <c r="A74" s="21" t="str">
        <f>IF(VLOOKUP(MID($B74,4,2),CODE!K:P,CODE!$O$1,FALSE)="",VLOOKUP(MID($B74,1,3),CODE!$B:$G,CODE!$D$1,FALSE),VLOOKUP(MID($B74,1,3),CODE!$B:$G,CODE!$D$1,FALSE)&amp;"-"&amp;VLOOKUP(MID($B74,4,2),CODE!K:P,CODE!$O$1,FALSE))</f>
        <v>ELH</v>
      </c>
      <c r="B74" s="21" t="str">
        <f>IF(ISERROR(VLOOKUP(E74&amp;G74,품번정리!$D:$E,2,FALSE))=TRUE,E74&amp;G74,VLOOKUP(E74&amp;G74,품번정리!$D:$E,2,FALSE))</f>
        <v>ELHERF5665MT</v>
      </c>
      <c r="C74" s="16" t="str">
        <f>IF(ISERROR(VLOOKUP(MID(B74,1,5)&amp;MID(B74,8,5),품번정리!$A:$B,2,FALSE))=TRUE,MID(B74,1,5)&amp;MID(B74,8,5),VLOOKUP(MID(B74,1,5)&amp;MID(B74,8,5),품번정리!$A:$B,2,FALSE))</f>
        <v>ELHER665MT</v>
      </c>
      <c r="D74" s="16" t="str">
        <f t="shared" si="3"/>
        <v>F5</v>
      </c>
      <c r="E74" s="437" t="s">
        <v>2694</v>
      </c>
      <c r="F74" s="437" t="s">
        <v>2695</v>
      </c>
      <c r="G74" s="437" t="s">
        <v>0</v>
      </c>
      <c r="H74" s="437"/>
      <c r="I74" s="319">
        <v>15000</v>
      </c>
      <c r="J74" s="319">
        <v>59000</v>
      </c>
      <c r="K74" s="319">
        <v>15000</v>
      </c>
      <c r="L74" s="318">
        <v>87</v>
      </c>
      <c r="M74" s="437" t="s">
        <v>2653</v>
      </c>
      <c r="N74" s="318">
        <v>87</v>
      </c>
      <c r="O74" s="319">
        <v>5133000</v>
      </c>
      <c r="P74" s="437" t="s">
        <v>2653</v>
      </c>
      <c r="Q74" s="318">
        <v>89</v>
      </c>
      <c r="R74" s="318">
        <v>-2</v>
      </c>
      <c r="S74" s="319">
        <v>5251000</v>
      </c>
      <c r="T74" s="437" t="s">
        <v>2682</v>
      </c>
      <c r="U74" s="318">
        <v>88</v>
      </c>
      <c r="V74" s="319">
        <v>1320000</v>
      </c>
      <c r="W74" s="318">
        <v>101.1</v>
      </c>
      <c r="X74" s="318">
        <v>25.7</v>
      </c>
      <c r="Y74" s="318">
        <v>98.9</v>
      </c>
      <c r="Z74" s="318">
        <v>25.1</v>
      </c>
      <c r="AA74" s="318"/>
      <c r="AB74" s="318">
        <v>1</v>
      </c>
      <c r="AC74" s="318"/>
      <c r="AD74" s="318"/>
      <c r="AE74" s="318"/>
      <c r="AF74" s="318"/>
    </row>
    <row r="75" spans="1:32">
      <c r="A75" s="21" t="str">
        <f>IF(VLOOKUP(MID($B75,4,2),CODE!K:P,CODE!$O$1,FALSE)="",VLOOKUP(MID($B75,1,3),CODE!$B:$G,CODE!$D$1,FALSE),VLOOKUP(MID($B75,1,3),CODE!$B:$G,CODE!$D$1,FALSE)&amp;"-"&amp;VLOOKUP(MID($B75,4,2),CODE!K:P,CODE!$O$1,FALSE))</f>
        <v>ELH</v>
      </c>
      <c r="B75" s="21" t="str">
        <f>IF(ISERROR(VLOOKUP(E75&amp;G75,품번정리!$D:$E,2,FALSE))=TRUE,E75&amp;G75,VLOOKUP(E75&amp;G75,품번정리!$D:$E,2,FALSE))</f>
        <v>ELHERF5810PK</v>
      </c>
      <c r="C75" s="16" t="str">
        <f>IF(ISERROR(VLOOKUP(MID(B75,1,5)&amp;MID(B75,8,5),품번정리!$A:$B,2,FALSE))=TRUE,MID(B75,1,5)&amp;MID(B75,8,5),VLOOKUP(MID(B75,1,5)&amp;MID(B75,8,5),품번정리!$A:$B,2,FALSE))</f>
        <v>ELHER810PK</v>
      </c>
      <c r="D75" s="16" t="str">
        <f t="shared" si="3"/>
        <v>F5</v>
      </c>
      <c r="E75" s="437" t="s">
        <v>2696</v>
      </c>
      <c r="F75" s="437" t="s">
        <v>2697</v>
      </c>
      <c r="G75" s="437" t="s">
        <v>728</v>
      </c>
      <c r="H75" s="437"/>
      <c r="I75" s="319">
        <v>8452</v>
      </c>
      <c r="J75" s="319">
        <v>55000</v>
      </c>
      <c r="K75" s="319">
        <v>15000</v>
      </c>
      <c r="L75" s="318">
        <v>62</v>
      </c>
      <c r="M75" s="437" t="s">
        <v>2653</v>
      </c>
      <c r="N75" s="318">
        <v>62</v>
      </c>
      <c r="O75" s="319">
        <v>3410000</v>
      </c>
      <c r="P75" s="437" t="s">
        <v>2698</v>
      </c>
      <c r="Q75" s="318">
        <v>63</v>
      </c>
      <c r="R75" s="318">
        <v>-1</v>
      </c>
      <c r="S75" s="319">
        <v>3465000</v>
      </c>
      <c r="T75" s="437" t="s">
        <v>2671</v>
      </c>
      <c r="U75" s="318">
        <v>63</v>
      </c>
      <c r="V75" s="319">
        <v>1832000</v>
      </c>
      <c r="W75" s="318">
        <v>101.6</v>
      </c>
      <c r="X75" s="318">
        <v>53.7</v>
      </c>
      <c r="Y75" s="318">
        <v>100</v>
      </c>
      <c r="Z75" s="318">
        <v>52.9</v>
      </c>
      <c r="AA75" s="318"/>
      <c r="AB75" s="318"/>
      <c r="AC75" s="318"/>
      <c r="AD75" s="318"/>
      <c r="AE75" s="318"/>
      <c r="AF75" s="318"/>
    </row>
    <row r="76" spans="1:32">
      <c r="A76" s="21" t="str">
        <f>IF(VLOOKUP(MID($B76,4,2),CODE!K:P,CODE!$O$1,FALSE)="",VLOOKUP(MID($B76,1,3),CODE!$B:$G,CODE!$D$1,FALSE),VLOOKUP(MID($B76,1,3),CODE!$B:$G,CODE!$D$1,FALSE)&amp;"-"&amp;VLOOKUP(MID($B76,4,2),CODE!K:P,CODE!$O$1,FALSE))</f>
        <v>ELH</v>
      </c>
      <c r="B76" s="21" t="str">
        <f>IF(ISERROR(VLOOKUP(E76&amp;G76,품번정리!$D:$E,2,FALSE))=TRUE,E76&amp;G76,VLOOKUP(E76&amp;G76,품번정리!$D:$E,2,FALSE))</f>
        <v>ELHERF5810YE</v>
      </c>
      <c r="C76" s="16" t="str">
        <f>IF(ISERROR(VLOOKUP(MID(B76,1,5)&amp;MID(B76,8,5),품번정리!$A:$B,2,FALSE))=TRUE,MID(B76,1,5)&amp;MID(B76,8,5),VLOOKUP(MID(B76,1,5)&amp;MID(B76,8,5),품번정리!$A:$B,2,FALSE))</f>
        <v>ELHER810YE</v>
      </c>
      <c r="D76" s="16" t="str">
        <f t="shared" si="3"/>
        <v>F5</v>
      </c>
      <c r="E76" s="437" t="s">
        <v>2696</v>
      </c>
      <c r="F76" s="437" t="s">
        <v>2697</v>
      </c>
      <c r="G76" s="437" t="s">
        <v>721</v>
      </c>
      <c r="H76" s="437"/>
      <c r="I76" s="319">
        <v>8452</v>
      </c>
      <c r="J76" s="319">
        <v>55000</v>
      </c>
      <c r="K76" s="319">
        <v>15000</v>
      </c>
      <c r="L76" s="318">
        <v>378</v>
      </c>
      <c r="M76" s="437" t="s">
        <v>2653</v>
      </c>
      <c r="N76" s="318">
        <v>358</v>
      </c>
      <c r="O76" s="319">
        <v>19690000</v>
      </c>
      <c r="P76" s="437" t="s">
        <v>2698</v>
      </c>
      <c r="Q76" s="318">
        <v>366</v>
      </c>
      <c r="R76" s="318">
        <v>-10</v>
      </c>
      <c r="S76" s="319">
        <v>20130000</v>
      </c>
      <c r="T76" s="437" t="s">
        <v>2699</v>
      </c>
      <c r="U76" s="318">
        <v>366</v>
      </c>
      <c r="V76" s="319">
        <v>9938000</v>
      </c>
      <c r="W76" s="318">
        <v>102.2</v>
      </c>
      <c r="X76" s="318">
        <v>50.5</v>
      </c>
      <c r="Y76" s="318">
        <v>100</v>
      </c>
      <c r="Z76" s="318">
        <v>49.4</v>
      </c>
      <c r="AA76" s="318">
        <v>2</v>
      </c>
      <c r="AB76" s="318"/>
      <c r="AC76" s="318"/>
      <c r="AD76" s="318"/>
      <c r="AE76" s="319"/>
      <c r="AF76" s="318"/>
    </row>
    <row r="77" spans="1:32">
      <c r="A77" s="21" t="str">
        <f>IF(VLOOKUP(MID($B77,4,2),CODE!K:P,CODE!$O$1,FALSE)="",VLOOKUP(MID($B77,1,3),CODE!$B:$G,CODE!$D$1,FALSE),VLOOKUP(MID($B77,1,3),CODE!$B:$G,CODE!$D$1,FALSE)&amp;"-"&amp;VLOOKUP(MID($B77,4,2),CODE!K:P,CODE!$O$1,FALSE))</f>
        <v>ELH</v>
      </c>
      <c r="B77" s="21" t="str">
        <f>IF(ISERROR(VLOOKUP(E77&amp;G77,품번정리!$D:$E,2,FALSE))=TRUE,E77&amp;G77,VLOOKUP(E77&amp;G77,품번정리!$D:$E,2,FALSE))</f>
        <v>ELHERF5816BL</v>
      </c>
      <c r="C77" s="16" t="str">
        <f>IF(ISERROR(VLOOKUP(MID(B77,1,5)&amp;MID(B77,8,5),품번정리!$A:$B,2,FALSE))=TRUE,MID(B77,1,5)&amp;MID(B77,8,5),VLOOKUP(MID(B77,1,5)&amp;MID(B77,8,5),품번정리!$A:$B,2,FALSE))</f>
        <v>ELHER816BL</v>
      </c>
      <c r="D77" s="16" t="str">
        <f t="shared" si="3"/>
        <v>F5</v>
      </c>
      <c r="E77" s="437" t="s">
        <v>2700</v>
      </c>
      <c r="F77" s="437" t="s">
        <v>2701</v>
      </c>
      <c r="G77" s="437" t="s">
        <v>725</v>
      </c>
      <c r="H77" s="437"/>
      <c r="I77" s="319">
        <v>15000</v>
      </c>
      <c r="J77" s="319">
        <v>65000</v>
      </c>
      <c r="K77" s="319">
        <v>15000</v>
      </c>
      <c r="L77" s="318">
        <v>666</v>
      </c>
      <c r="M77" s="437" t="s">
        <v>2653</v>
      </c>
      <c r="N77" s="318">
        <v>645</v>
      </c>
      <c r="O77" s="319">
        <v>41925000</v>
      </c>
      <c r="P77" s="437" t="s">
        <v>2656</v>
      </c>
      <c r="Q77" s="318">
        <v>537</v>
      </c>
      <c r="R77" s="318">
        <v>-9</v>
      </c>
      <c r="S77" s="319">
        <v>34905000</v>
      </c>
      <c r="T77" s="437" t="s">
        <v>2702</v>
      </c>
      <c r="U77" s="318">
        <v>423</v>
      </c>
      <c r="V77" s="319">
        <v>7929500</v>
      </c>
      <c r="W77" s="318">
        <v>65.599999999999994</v>
      </c>
      <c r="X77" s="318">
        <v>18.899999999999999</v>
      </c>
      <c r="Y77" s="318">
        <v>78.8</v>
      </c>
      <c r="Z77" s="318">
        <v>22.7</v>
      </c>
      <c r="AA77" s="318">
        <v>117</v>
      </c>
      <c r="AB77" s="318">
        <v>114</v>
      </c>
      <c r="AC77" s="318"/>
      <c r="AD77" s="318"/>
      <c r="AE77" s="318"/>
      <c r="AF77" s="318"/>
    </row>
    <row r="78" spans="1:32">
      <c r="A78" s="21" t="str">
        <f>IF(VLOOKUP(MID($B78,4,2),CODE!K:P,CODE!$O$1,FALSE)="",VLOOKUP(MID($B78,1,3),CODE!$B:$G,CODE!$D$1,FALSE),VLOOKUP(MID($B78,1,3),CODE!$B:$G,CODE!$D$1,FALSE)&amp;"-"&amp;VLOOKUP(MID($B78,4,2),CODE!K:P,CODE!$O$1,FALSE))</f>
        <v>ELH</v>
      </c>
      <c r="B78" s="21" t="str">
        <f>IF(ISERROR(VLOOKUP(E78&amp;G78,품번정리!$D:$E,2,FALSE))=TRUE,E78&amp;G78,VLOOKUP(E78&amp;G78,품번정리!$D:$E,2,FALSE))</f>
        <v>ELHERF5832GY</v>
      </c>
      <c r="C78" s="16" t="str">
        <f>IF(ISERROR(VLOOKUP(MID(B78,1,5)&amp;MID(B78,8,5),품번정리!$A:$B,2,FALSE))=TRUE,MID(B78,1,5)&amp;MID(B78,8,5),VLOOKUP(MID(B78,1,5)&amp;MID(B78,8,5),품번정리!$A:$B,2,FALSE))</f>
        <v>ELHER832GY</v>
      </c>
      <c r="D78" s="16" t="str">
        <f t="shared" si="3"/>
        <v>F5</v>
      </c>
      <c r="E78" s="437" t="s">
        <v>2703</v>
      </c>
      <c r="F78" s="437" t="s">
        <v>2704</v>
      </c>
      <c r="G78" s="437" t="s">
        <v>724</v>
      </c>
      <c r="H78" s="437"/>
      <c r="I78" s="319">
        <v>10813</v>
      </c>
      <c r="J78" s="319">
        <v>65000</v>
      </c>
      <c r="K78" s="319">
        <v>15000</v>
      </c>
      <c r="L78" s="318">
        <v>56</v>
      </c>
      <c r="M78" s="437" t="s">
        <v>2653</v>
      </c>
      <c r="N78" s="318">
        <v>56</v>
      </c>
      <c r="O78" s="319">
        <v>3640000</v>
      </c>
      <c r="P78" s="437" t="s">
        <v>2656</v>
      </c>
      <c r="Q78" s="318">
        <v>56</v>
      </c>
      <c r="R78" s="318"/>
      <c r="S78" s="319">
        <v>3640000</v>
      </c>
      <c r="T78" s="437" t="s">
        <v>2705</v>
      </c>
      <c r="U78" s="318">
        <v>56</v>
      </c>
      <c r="V78" s="319">
        <v>1690000</v>
      </c>
      <c r="W78" s="318">
        <v>100</v>
      </c>
      <c r="X78" s="318">
        <v>46.4</v>
      </c>
      <c r="Y78" s="318">
        <v>100</v>
      </c>
      <c r="Z78" s="318">
        <v>46.4</v>
      </c>
      <c r="AA78" s="318"/>
      <c r="AB78" s="318"/>
      <c r="AC78" s="318"/>
      <c r="AD78" s="318"/>
      <c r="AE78" s="318"/>
      <c r="AF78" s="318"/>
    </row>
    <row r="79" spans="1:32">
      <c r="A79" s="21" t="str">
        <f>IF(VLOOKUP(MID($B79,4,2),CODE!K:P,CODE!$O$1,FALSE)="",VLOOKUP(MID($B79,1,3),CODE!$B:$G,CODE!$D$1,FALSE),VLOOKUP(MID($B79,1,3),CODE!$B:$G,CODE!$D$1,FALSE)&amp;"-"&amp;VLOOKUP(MID($B79,4,2),CODE!K:P,CODE!$O$1,FALSE))</f>
        <v>ELH</v>
      </c>
      <c r="B79" s="21" t="str">
        <f>IF(ISERROR(VLOOKUP(E79&amp;G79,품번정리!$D:$E,2,FALSE))=TRUE,E79&amp;G79,VLOOKUP(E79&amp;G79,품번정리!$D:$E,2,FALSE))</f>
        <v>ELHERF5833NY</v>
      </c>
      <c r="C79" s="16" t="str">
        <f>IF(ISERROR(VLOOKUP(MID(B79,1,5)&amp;MID(B79,8,5),품번정리!$A:$B,2,FALSE))=TRUE,MID(B79,1,5)&amp;MID(B79,8,5),VLOOKUP(MID(B79,1,5)&amp;MID(B79,8,5),품번정리!$A:$B,2,FALSE))</f>
        <v>ELHER833NY</v>
      </c>
      <c r="D79" s="16" t="str">
        <f t="shared" si="3"/>
        <v>F5</v>
      </c>
      <c r="E79" s="437" t="s">
        <v>2706</v>
      </c>
      <c r="F79" s="437" t="s">
        <v>2707</v>
      </c>
      <c r="G79" s="437" t="s">
        <v>720</v>
      </c>
      <c r="H79" s="437"/>
      <c r="I79" s="319">
        <v>9828</v>
      </c>
      <c r="J79" s="319">
        <v>55000</v>
      </c>
      <c r="K79" s="319">
        <v>15000</v>
      </c>
      <c r="L79" s="318">
        <v>314</v>
      </c>
      <c r="M79" s="437" t="s">
        <v>2653</v>
      </c>
      <c r="N79" s="318">
        <v>294</v>
      </c>
      <c r="O79" s="319">
        <v>16170000</v>
      </c>
      <c r="P79" s="437" t="s">
        <v>2656</v>
      </c>
      <c r="Q79" s="318">
        <v>296</v>
      </c>
      <c r="R79" s="318">
        <v>-2</v>
      </c>
      <c r="S79" s="319">
        <v>16280000</v>
      </c>
      <c r="T79" s="437" t="s">
        <v>2675</v>
      </c>
      <c r="U79" s="318">
        <v>296</v>
      </c>
      <c r="V79" s="319">
        <v>8497000</v>
      </c>
      <c r="W79" s="318">
        <v>100.7</v>
      </c>
      <c r="X79" s="318">
        <v>52.5</v>
      </c>
      <c r="Y79" s="318">
        <v>100</v>
      </c>
      <c r="Z79" s="318">
        <v>52.2</v>
      </c>
      <c r="AA79" s="318"/>
      <c r="AB79" s="318"/>
      <c r="AC79" s="318"/>
      <c r="AD79" s="318"/>
      <c r="AE79" s="318"/>
      <c r="AF79" s="318"/>
    </row>
    <row r="80" spans="1:32">
      <c r="A80" s="21" t="str">
        <f>IF(VLOOKUP(MID($B80,4,2),CODE!K:P,CODE!$O$1,FALSE)="",VLOOKUP(MID($B80,1,3),CODE!$B:$G,CODE!$D$1,FALSE),VLOOKUP(MID($B80,1,3),CODE!$B:$G,CODE!$D$1,FALSE)&amp;"-"&amp;VLOOKUP(MID($B80,4,2),CODE!K:P,CODE!$O$1,FALSE))</f>
        <v>ELH</v>
      </c>
      <c r="B80" s="21" t="str">
        <f>IF(ISERROR(VLOOKUP(E80&amp;G80,품번정리!$D:$E,2,FALSE))=TRUE,E80&amp;G80,VLOOKUP(E80&amp;G80,품번정리!$D:$E,2,FALSE))</f>
        <v>ELHERF5834YE</v>
      </c>
      <c r="C80" s="16" t="str">
        <f>IF(ISERROR(VLOOKUP(MID(B80,1,5)&amp;MID(B80,8,5),품번정리!$A:$B,2,FALSE))=TRUE,MID(B80,1,5)&amp;MID(B80,8,5),VLOOKUP(MID(B80,1,5)&amp;MID(B80,8,5),품번정리!$A:$B,2,FALSE))</f>
        <v>ELHER834YE</v>
      </c>
      <c r="D80" s="16" t="str">
        <f t="shared" si="3"/>
        <v>F5</v>
      </c>
      <c r="E80" s="437" t="s">
        <v>2708</v>
      </c>
      <c r="F80" s="437" t="s">
        <v>2709</v>
      </c>
      <c r="G80" s="437" t="s">
        <v>721</v>
      </c>
      <c r="H80" s="437"/>
      <c r="I80" s="319">
        <v>10028</v>
      </c>
      <c r="J80" s="319">
        <v>55000</v>
      </c>
      <c r="K80" s="319">
        <v>15000</v>
      </c>
      <c r="L80" s="318">
        <v>179</v>
      </c>
      <c r="M80" s="437" t="s">
        <v>2653</v>
      </c>
      <c r="N80" s="318">
        <v>179</v>
      </c>
      <c r="O80" s="319">
        <v>9845000</v>
      </c>
      <c r="P80" s="437" t="s">
        <v>2656</v>
      </c>
      <c r="Q80" s="318">
        <v>178</v>
      </c>
      <c r="R80" s="318"/>
      <c r="S80" s="319">
        <v>9790000</v>
      </c>
      <c r="T80" s="437" t="s">
        <v>2659</v>
      </c>
      <c r="U80" s="318">
        <v>177</v>
      </c>
      <c r="V80" s="319">
        <v>4920000</v>
      </c>
      <c r="W80" s="318">
        <v>98.9</v>
      </c>
      <c r="X80" s="318">
        <v>50</v>
      </c>
      <c r="Y80" s="318">
        <v>99.4</v>
      </c>
      <c r="Z80" s="318">
        <v>50.3</v>
      </c>
      <c r="AA80" s="318">
        <v>1</v>
      </c>
      <c r="AB80" s="318">
        <v>1</v>
      </c>
      <c r="AC80" s="318"/>
      <c r="AD80" s="318"/>
      <c r="AE80" s="318"/>
      <c r="AF80" s="318"/>
    </row>
    <row r="81" spans="1:32">
      <c r="A81" s="21" t="str">
        <f>IF(VLOOKUP(MID($B81,4,2),CODE!K:P,CODE!$O$1,FALSE)="",VLOOKUP(MID($B81,1,3),CODE!$B:$G,CODE!$D$1,FALSE),VLOOKUP(MID($B81,1,3),CODE!$B:$G,CODE!$D$1,FALSE)&amp;"-"&amp;VLOOKUP(MID($B81,4,2),CODE!K:P,CODE!$O$1,FALSE))</f>
        <v>ELH</v>
      </c>
      <c r="B81" s="21" t="str">
        <f>IF(ISERROR(VLOOKUP(E81&amp;G81,품번정리!$D:$E,2,FALSE))=TRUE,E81&amp;G81,VLOOKUP(E81&amp;G81,품번정리!$D:$E,2,FALSE))</f>
        <v>ELHFAF3818BL</v>
      </c>
      <c r="C81" s="16" t="str">
        <f>IF(ISERROR(VLOOKUP(MID(B81,1,5)&amp;MID(B81,8,5),품번정리!$A:$B,2,FALSE))=TRUE,MID(B81,1,5)&amp;MID(B81,8,5),VLOOKUP(MID(B81,1,5)&amp;MID(B81,8,5),품번정리!$A:$B,2,FALSE))</f>
        <v>ELHFA818BL</v>
      </c>
      <c r="D81" s="16" t="str">
        <f t="shared" si="3"/>
        <v>F3</v>
      </c>
      <c r="E81" s="437" t="s">
        <v>1862</v>
      </c>
      <c r="F81" s="437" t="s">
        <v>1863</v>
      </c>
      <c r="G81" s="437" t="s">
        <v>725</v>
      </c>
      <c r="H81" s="437"/>
      <c r="I81" s="319">
        <v>9749</v>
      </c>
      <c r="J81" s="319">
        <v>59000</v>
      </c>
      <c r="K81" s="319">
        <v>15000</v>
      </c>
      <c r="L81" s="318">
        <v>271</v>
      </c>
      <c r="M81" s="437" t="s">
        <v>2133</v>
      </c>
      <c r="N81" s="318">
        <v>100</v>
      </c>
      <c r="O81" s="319">
        <v>5900000</v>
      </c>
      <c r="P81" s="437" t="s">
        <v>2165</v>
      </c>
      <c r="Q81" s="318">
        <v>91</v>
      </c>
      <c r="R81" s="318"/>
      <c r="S81" s="319">
        <v>5369000</v>
      </c>
      <c r="T81" s="437" t="s">
        <v>2166</v>
      </c>
      <c r="U81" s="318">
        <v>57</v>
      </c>
      <c r="V81" s="319">
        <v>1275000</v>
      </c>
      <c r="W81" s="318">
        <v>57</v>
      </c>
      <c r="X81" s="318">
        <v>21.6</v>
      </c>
      <c r="Y81" s="318">
        <v>62.6</v>
      </c>
      <c r="Z81" s="318">
        <v>23.7</v>
      </c>
      <c r="AA81" s="318">
        <v>9</v>
      </c>
      <c r="AB81" s="318">
        <v>34</v>
      </c>
      <c r="AC81" s="318"/>
      <c r="AD81" s="318"/>
      <c r="AE81" s="318"/>
      <c r="AF81" s="318"/>
    </row>
    <row r="82" spans="1:32">
      <c r="A82" s="21" t="str">
        <f>IF(VLOOKUP(MID($B82,4,2),CODE!K:P,CODE!$O$1,FALSE)="",VLOOKUP(MID($B82,1,3),CODE!$B:$G,CODE!$D$1,FALSE),VLOOKUP(MID($B82,1,3),CODE!$B:$G,CODE!$D$1,FALSE)&amp;"-"&amp;VLOOKUP(MID($B82,4,2),CODE!K:P,CODE!$O$1,FALSE))</f>
        <v>ELH</v>
      </c>
      <c r="B82" s="21" t="str">
        <f>IF(ISERROR(VLOOKUP(E82&amp;G82,품번정리!$D:$E,2,FALSE))=TRUE,E82&amp;G82,VLOOKUP(E82&amp;G82,품번정리!$D:$E,2,FALSE))</f>
        <v>ELHFIF3620BK</v>
      </c>
      <c r="C82" s="16" t="str">
        <f>IF(ISERROR(VLOOKUP(MID(B82,1,5)&amp;MID(B82,8,5),품번정리!$A:$B,2,FALSE))=TRUE,MID(B82,1,5)&amp;MID(B82,8,5),VLOOKUP(MID(B82,1,5)&amp;MID(B82,8,5),품번정리!$A:$B,2,FALSE))</f>
        <v>ELHFI620BK</v>
      </c>
      <c r="D82" s="16" t="str">
        <f t="shared" si="3"/>
        <v>F3</v>
      </c>
      <c r="E82" s="437" t="s">
        <v>1864</v>
      </c>
      <c r="F82" s="437" t="s">
        <v>1865</v>
      </c>
      <c r="G82" s="437" t="s">
        <v>722</v>
      </c>
      <c r="H82" s="437"/>
      <c r="I82" s="319">
        <v>4730</v>
      </c>
      <c r="J82" s="319">
        <v>43000</v>
      </c>
      <c r="K82" s="319">
        <v>25000</v>
      </c>
      <c r="L82" s="318">
        <v>20</v>
      </c>
      <c r="M82" s="437" t="s">
        <v>2133</v>
      </c>
      <c r="N82" s="318">
        <v>20</v>
      </c>
      <c r="O82" s="319">
        <v>860000</v>
      </c>
      <c r="P82" s="437" t="s">
        <v>2167</v>
      </c>
      <c r="Q82" s="318">
        <v>10</v>
      </c>
      <c r="R82" s="318">
        <v>2</v>
      </c>
      <c r="S82" s="319">
        <v>430000</v>
      </c>
      <c r="T82" s="437" t="s">
        <v>2415</v>
      </c>
      <c r="U82" s="318">
        <v>10</v>
      </c>
      <c r="V82" s="319">
        <v>430000</v>
      </c>
      <c r="W82" s="318">
        <v>50</v>
      </c>
      <c r="X82" s="318">
        <v>50</v>
      </c>
      <c r="Y82" s="318">
        <v>100</v>
      </c>
      <c r="Z82" s="318">
        <v>100</v>
      </c>
      <c r="AA82" s="318">
        <v>8</v>
      </c>
      <c r="AB82" s="318"/>
      <c r="AC82" s="318"/>
      <c r="AD82" s="318"/>
      <c r="AE82" s="319"/>
      <c r="AF82" s="318"/>
    </row>
    <row r="83" spans="1:32">
      <c r="A83" s="21" t="str">
        <f>IF(VLOOKUP(MID($B83,4,2),CODE!K:P,CODE!$O$1,FALSE)="",VLOOKUP(MID($B83,1,3),CODE!$B:$G,CODE!$D$1,FALSE),VLOOKUP(MID($B83,1,3),CODE!$B:$G,CODE!$D$1,FALSE)&amp;"-"&amp;VLOOKUP(MID($B83,4,2),CODE!K:P,CODE!$O$1,FALSE))</f>
        <v>ELH</v>
      </c>
      <c r="B83" s="21" t="str">
        <f>IF(ISERROR(VLOOKUP(E83&amp;G83,품번정리!$D:$E,2,FALSE))=TRUE,E83&amp;G83,VLOOKUP(E83&amp;G83,품번정리!$D:$E,2,FALSE))</f>
        <v>ELHFIF3620RE</v>
      </c>
      <c r="C83" s="16" t="str">
        <f>IF(ISERROR(VLOOKUP(MID(B83,1,5)&amp;MID(B83,8,5),품번정리!$A:$B,2,FALSE))=TRUE,MID(B83,1,5)&amp;MID(B83,8,5),VLOOKUP(MID(B83,1,5)&amp;MID(B83,8,5),품번정리!$A:$B,2,FALSE))</f>
        <v>ELHFI620RE</v>
      </c>
      <c r="D83" s="16" t="str">
        <f t="shared" si="3"/>
        <v>F3</v>
      </c>
      <c r="E83" s="437" t="s">
        <v>1864</v>
      </c>
      <c r="F83" s="437" t="s">
        <v>1865</v>
      </c>
      <c r="G83" s="437" t="s">
        <v>726</v>
      </c>
      <c r="H83" s="437"/>
      <c r="I83" s="319">
        <v>4730</v>
      </c>
      <c r="J83" s="319">
        <v>43000</v>
      </c>
      <c r="K83" s="319">
        <v>25000</v>
      </c>
      <c r="L83" s="318">
        <v>80</v>
      </c>
      <c r="M83" s="437" t="s">
        <v>2133</v>
      </c>
      <c r="N83" s="318">
        <v>80</v>
      </c>
      <c r="O83" s="319">
        <v>3440000</v>
      </c>
      <c r="P83" s="437" t="s">
        <v>2167</v>
      </c>
      <c r="Q83" s="318">
        <v>73</v>
      </c>
      <c r="R83" s="318">
        <v>3</v>
      </c>
      <c r="S83" s="319">
        <v>3139000</v>
      </c>
      <c r="T83" s="437" t="s">
        <v>2168</v>
      </c>
      <c r="U83" s="318">
        <v>73</v>
      </c>
      <c r="V83" s="319">
        <v>3048500</v>
      </c>
      <c r="W83" s="318">
        <v>91.3</v>
      </c>
      <c r="X83" s="318">
        <v>88.6</v>
      </c>
      <c r="Y83" s="318">
        <v>100</v>
      </c>
      <c r="Z83" s="318">
        <v>97.1</v>
      </c>
      <c r="AA83" s="318">
        <v>4</v>
      </c>
      <c r="AB83" s="318"/>
      <c r="AC83" s="318"/>
      <c r="AD83" s="318"/>
      <c r="AE83" s="318"/>
      <c r="AF83" s="318"/>
    </row>
    <row r="84" spans="1:32">
      <c r="A84" s="21" t="str">
        <f>IF(VLOOKUP(MID($B84,4,2),CODE!K:P,CODE!$O$1,FALSE)="",VLOOKUP(MID($B84,1,3),CODE!$B:$G,CODE!$D$1,FALSE),VLOOKUP(MID($B84,1,3),CODE!$B:$G,CODE!$D$1,FALSE)&amp;"-"&amp;VLOOKUP(MID($B84,4,2),CODE!K:P,CODE!$O$1,FALSE))</f>
        <v>ELH</v>
      </c>
      <c r="B84" s="21" t="str">
        <f>IF(ISERROR(VLOOKUP(E84&amp;G84,품번정리!$D:$E,2,FALSE))=TRUE,E84&amp;G84,VLOOKUP(E84&amp;G84,품번정리!$D:$E,2,FALSE))</f>
        <v>ELHFIF3620YE</v>
      </c>
      <c r="C84" s="16" t="str">
        <f>IF(ISERROR(VLOOKUP(MID(B84,1,5)&amp;MID(B84,8,5),품번정리!$A:$B,2,FALSE))=TRUE,MID(B84,1,5)&amp;MID(B84,8,5),VLOOKUP(MID(B84,1,5)&amp;MID(B84,8,5),품번정리!$A:$B,2,FALSE))</f>
        <v>ELHFI620YE</v>
      </c>
      <c r="D84" s="16" t="str">
        <f t="shared" si="3"/>
        <v>F3</v>
      </c>
      <c r="E84" s="437" t="s">
        <v>1864</v>
      </c>
      <c r="F84" s="437" t="s">
        <v>1865</v>
      </c>
      <c r="G84" s="437" t="s">
        <v>721</v>
      </c>
      <c r="H84" s="437"/>
      <c r="I84" s="319">
        <v>4730</v>
      </c>
      <c r="J84" s="319">
        <v>43000</v>
      </c>
      <c r="K84" s="319">
        <v>25000</v>
      </c>
      <c r="L84" s="318">
        <v>20</v>
      </c>
      <c r="M84" s="437" t="s">
        <v>2133</v>
      </c>
      <c r="N84" s="318">
        <v>20</v>
      </c>
      <c r="O84" s="319">
        <v>860000</v>
      </c>
      <c r="P84" s="437" t="s">
        <v>2167</v>
      </c>
      <c r="Q84" s="318">
        <v>21</v>
      </c>
      <c r="R84" s="318">
        <v>-1</v>
      </c>
      <c r="S84" s="319">
        <v>903000</v>
      </c>
      <c r="T84" s="437" t="s">
        <v>2227</v>
      </c>
      <c r="U84" s="318">
        <v>21</v>
      </c>
      <c r="V84" s="319">
        <v>794500</v>
      </c>
      <c r="W84" s="318">
        <v>105</v>
      </c>
      <c r="X84" s="318">
        <v>92.4</v>
      </c>
      <c r="Y84" s="318">
        <v>100</v>
      </c>
      <c r="Z84" s="318">
        <v>88</v>
      </c>
      <c r="AA84" s="318"/>
      <c r="AB84" s="318"/>
      <c r="AC84" s="318"/>
      <c r="AD84" s="318"/>
      <c r="AE84" s="318"/>
      <c r="AF84" s="318"/>
    </row>
    <row r="85" spans="1:32">
      <c r="A85" s="21" t="str">
        <f>IF(VLOOKUP(MID($B85,4,2),CODE!K:P,CODE!$O$1,FALSE)="",VLOOKUP(MID($B85,1,3),CODE!$B:$G,CODE!$D$1,FALSE),VLOOKUP(MID($B85,1,3),CODE!$B:$G,CODE!$D$1,FALSE)&amp;"-"&amp;VLOOKUP(MID($B85,4,2),CODE!K:P,CODE!$O$1,FALSE))</f>
        <v>ELH</v>
      </c>
      <c r="B85" s="21" t="str">
        <f>IF(ISERROR(VLOOKUP(E85&amp;G85,품번정리!$D:$E,2,FALSE))=TRUE,E85&amp;G85,VLOOKUP(E85&amp;G85,품번정리!$D:$E,2,FALSE))</f>
        <v>ELHFIF3640GR</v>
      </c>
      <c r="C85" s="16" t="str">
        <f>IF(ISERROR(VLOOKUP(MID(B85,1,5)&amp;MID(B85,8,5),품번정리!$A:$B,2,FALSE))=TRUE,MID(B85,1,5)&amp;MID(B85,8,5),VLOOKUP(MID(B85,1,5)&amp;MID(B85,8,5),품번정리!$A:$B,2,FALSE))</f>
        <v>ELHFI640GR</v>
      </c>
      <c r="D85" s="16" t="str">
        <f t="shared" si="3"/>
        <v>F3</v>
      </c>
      <c r="E85" s="437" t="s">
        <v>1866</v>
      </c>
      <c r="F85" s="437" t="s">
        <v>1867</v>
      </c>
      <c r="G85" s="437" t="s">
        <v>727</v>
      </c>
      <c r="H85" s="437"/>
      <c r="I85" s="319">
        <v>6020</v>
      </c>
      <c r="J85" s="319">
        <v>43000</v>
      </c>
      <c r="K85" s="319">
        <v>25000</v>
      </c>
      <c r="L85" s="318">
        <v>718</v>
      </c>
      <c r="M85" s="437" t="s">
        <v>2133</v>
      </c>
      <c r="N85" s="318">
        <v>500</v>
      </c>
      <c r="O85" s="319">
        <v>21500000</v>
      </c>
      <c r="P85" s="437" t="s">
        <v>2165</v>
      </c>
      <c r="Q85" s="318">
        <v>356</v>
      </c>
      <c r="R85" s="318"/>
      <c r="S85" s="319">
        <v>15308000</v>
      </c>
      <c r="T85" s="437" t="s">
        <v>2164</v>
      </c>
      <c r="U85" s="318">
        <v>206</v>
      </c>
      <c r="V85" s="319">
        <v>5014107</v>
      </c>
      <c r="W85" s="318">
        <v>41.2</v>
      </c>
      <c r="X85" s="318">
        <v>23.3</v>
      </c>
      <c r="Y85" s="318">
        <v>57.9</v>
      </c>
      <c r="Z85" s="318">
        <v>32.799999999999997</v>
      </c>
      <c r="AA85" s="318">
        <v>144</v>
      </c>
      <c r="AB85" s="318">
        <v>150</v>
      </c>
      <c r="AC85" s="318"/>
      <c r="AD85" s="318"/>
      <c r="AE85" s="318"/>
      <c r="AF85" s="318"/>
    </row>
    <row r="86" spans="1:32">
      <c r="A86" s="21" t="str">
        <f>IF(VLOOKUP(MID($B86,4,2),CODE!K:P,CODE!$O$1,FALSE)="",VLOOKUP(MID($B86,1,3),CODE!$B:$G,CODE!$D$1,FALSE),VLOOKUP(MID($B86,1,3),CODE!$B:$G,CODE!$D$1,FALSE)&amp;"-"&amp;VLOOKUP(MID($B86,4,2),CODE!K:P,CODE!$O$1,FALSE))</f>
        <v>ELH</v>
      </c>
      <c r="B86" s="21" t="str">
        <f>IF(ISERROR(VLOOKUP(E86&amp;G86,품번정리!$D:$E,2,FALSE))=TRUE,E86&amp;G86,VLOOKUP(E86&amp;G86,품번정리!$D:$E,2,FALSE))</f>
        <v>ELHFIF3642BL</v>
      </c>
      <c r="C86" s="16" t="str">
        <f>IF(ISERROR(VLOOKUP(MID(B86,1,5)&amp;MID(B86,8,5),품번정리!$A:$B,2,FALSE))=TRUE,MID(B86,1,5)&amp;MID(B86,8,5),VLOOKUP(MID(B86,1,5)&amp;MID(B86,8,5),품번정리!$A:$B,2,FALSE))</f>
        <v>ELHFI642BL</v>
      </c>
      <c r="D86" s="16" t="str">
        <f t="shared" si="3"/>
        <v>F3</v>
      </c>
      <c r="E86" s="437" t="s">
        <v>1868</v>
      </c>
      <c r="F86" s="437" t="s">
        <v>1869</v>
      </c>
      <c r="G86" s="437" t="s">
        <v>725</v>
      </c>
      <c r="H86" s="437"/>
      <c r="I86" s="319">
        <v>6923</v>
      </c>
      <c r="J86" s="319">
        <v>43000</v>
      </c>
      <c r="K86" s="319">
        <v>25000</v>
      </c>
      <c r="L86" s="318">
        <v>884</v>
      </c>
      <c r="M86" s="437" t="s">
        <v>2133</v>
      </c>
      <c r="N86" s="318">
        <v>300</v>
      </c>
      <c r="O86" s="319">
        <v>12900000</v>
      </c>
      <c r="P86" s="437" t="s">
        <v>2132</v>
      </c>
      <c r="Q86" s="318">
        <v>256</v>
      </c>
      <c r="R86" s="318">
        <v>1</v>
      </c>
      <c r="S86" s="319">
        <v>11008000</v>
      </c>
      <c r="T86" s="437" t="s">
        <v>2163</v>
      </c>
      <c r="U86" s="318">
        <v>186</v>
      </c>
      <c r="V86" s="319">
        <v>4149600</v>
      </c>
      <c r="W86" s="318">
        <v>62</v>
      </c>
      <c r="X86" s="318">
        <v>32.200000000000003</v>
      </c>
      <c r="Y86" s="318">
        <v>72.7</v>
      </c>
      <c r="Z86" s="318">
        <v>37.700000000000003</v>
      </c>
      <c r="AA86" s="318">
        <v>43</v>
      </c>
      <c r="AB86" s="318">
        <v>70</v>
      </c>
      <c r="AC86" s="318"/>
      <c r="AD86" s="318"/>
      <c r="AE86" s="319"/>
      <c r="AF86" s="318"/>
    </row>
    <row r="87" spans="1:32">
      <c r="A87" s="21" t="str">
        <f>IF(VLOOKUP(MID($B87,4,2),CODE!K:P,CODE!$O$1,FALSE)="",VLOOKUP(MID($B87,1,3),CODE!$B:$G,CODE!$D$1,FALSE),VLOOKUP(MID($B87,1,3),CODE!$B:$G,CODE!$D$1,FALSE)&amp;"-"&amp;VLOOKUP(MID($B87,4,2),CODE!K:P,CODE!$O$1,FALSE))</f>
        <v>ELH</v>
      </c>
      <c r="B87" s="21" t="str">
        <f>IF(ISERROR(VLOOKUP(E87&amp;G87,품번정리!$D:$E,2,FALSE))=TRUE,E87&amp;G87,VLOOKUP(E87&amp;G87,품번정리!$D:$E,2,FALSE))</f>
        <v>ELHFIF3643PK</v>
      </c>
      <c r="C87" s="16" t="str">
        <f>IF(ISERROR(VLOOKUP(MID(B87,1,5)&amp;MID(B87,8,5),품번정리!$A:$B,2,FALSE))=TRUE,MID(B87,1,5)&amp;MID(B87,8,5),VLOOKUP(MID(B87,1,5)&amp;MID(B87,8,5),품번정리!$A:$B,2,FALSE))</f>
        <v>ELHFI643PK</v>
      </c>
      <c r="D87" s="16" t="str">
        <f t="shared" si="3"/>
        <v>F3</v>
      </c>
      <c r="E87" s="437" t="s">
        <v>1870</v>
      </c>
      <c r="F87" s="437" t="s">
        <v>1871</v>
      </c>
      <c r="G87" s="437" t="s">
        <v>728</v>
      </c>
      <c r="H87" s="437"/>
      <c r="I87" s="319">
        <v>6019</v>
      </c>
      <c r="J87" s="319">
        <v>43000</v>
      </c>
      <c r="K87" s="319">
        <v>25000</v>
      </c>
      <c r="L87" s="318">
        <v>80</v>
      </c>
      <c r="M87" s="437" t="s">
        <v>2133</v>
      </c>
      <c r="N87" s="318">
        <v>80</v>
      </c>
      <c r="O87" s="319">
        <v>3440000</v>
      </c>
      <c r="P87" s="437" t="s">
        <v>2167</v>
      </c>
      <c r="Q87" s="318">
        <v>48</v>
      </c>
      <c r="R87" s="318">
        <v>-1</v>
      </c>
      <c r="S87" s="319">
        <v>2064000</v>
      </c>
      <c r="T87" s="437" t="s">
        <v>2207</v>
      </c>
      <c r="U87" s="318">
        <v>48</v>
      </c>
      <c r="V87" s="319">
        <v>1937500</v>
      </c>
      <c r="W87" s="318">
        <v>60</v>
      </c>
      <c r="X87" s="318">
        <v>56.3</v>
      </c>
      <c r="Y87" s="318">
        <v>100</v>
      </c>
      <c r="Z87" s="318">
        <v>93.9</v>
      </c>
      <c r="AA87" s="318">
        <v>33</v>
      </c>
      <c r="AB87" s="318"/>
      <c r="AC87" s="318"/>
      <c r="AD87" s="318"/>
      <c r="AE87" s="318"/>
      <c r="AF87" s="318"/>
    </row>
    <row r="88" spans="1:32">
      <c r="A88" s="21" t="str">
        <f>IF(VLOOKUP(MID($B88,4,2),CODE!K:P,CODE!$O$1,FALSE)="",VLOOKUP(MID($B88,1,3),CODE!$B:$G,CODE!$D$1,FALSE),VLOOKUP(MID($B88,1,3),CODE!$B:$G,CODE!$D$1,FALSE)&amp;"-"&amp;VLOOKUP(MID($B88,4,2),CODE!K:P,CODE!$O$1,FALSE))</f>
        <v>ELH</v>
      </c>
      <c r="B88" s="21" t="str">
        <f>IF(ISERROR(VLOOKUP(E88&amp;G88,품번정리!$D:$E,2,FALSE))=TRUE,E88&amp;G88,VLOOKUP(E88&amp;G88,품번정리!$D:$E,2,FALSE))</f>
        <v>ELHFIF3661BK</v>
      </c>
      <c r="C88" s="16" t="str">
        <f>IF(ISERROR(VLOOKUP(MID(B88,1,5)&amp;MID(B88,8,5),품번정리!$A:$B,2,FALSE))=TRUE,MID(B88,1,5)&amp;MID(B88,8,5),VLOOKUP(MID(B88,1,5)&amp;MID(B88,8,5),품번정리!$A:$B,2,FALSE))</f>
        <v>ELHFI661BK</v>
      </c>
      <c r="D88" s="16" t="str">
        <f t="shared" si="3"/>
        <v>F3</v>
      </c>
      <c r="E88" s="437" t="s">
        <v>2228</v>
      </c>
      <c r="F88" s="437" t="s">
        <v>2229</v>
      </c>
      <c r="G88" s="437" t="s">
        <v>722</v>
      </c>
      <c r="H88" s="437"/>
      <c r="I88" s="319">
        <v>5008</v>
      </c>
      <c r="J88" s="319">
        <v>43000</v>
      </c>
      <c r="K88" s="319">
        <v>43000</v>
      </c>
      <c r="L88" s="318">
        <v>100</v>
      </c>
      <c r="M88" s="437" t="s">
        <v>2203</v>
      </c>
      <c r="N88" s="318">
        <v>100</v>
      </c>
      <c r="O88" s="319">
        <v>4300000</v>
      </c>
      <c r="P88" s="437" t="s">
        <v>2204</v>
      </c>
      <c r="Q88" s="318">
        <v>99</v>
      </c>
      <c r="R88" s="318">
        <v>1</v>
      </c>
      <c r="S88" s="319">
        <v>4257000</v>
      </c>
      <c r="T88" s="437" t="s">
        <v>2198</v>
      </c>
      <c r="U88" s="318">
        <v>83</v>
      </c>
      <c r="V88" s="319">
        <v>3569000</v>
      </c>
      <c r="W88" s="318">
        <v>83</v>
      </c>
      <c r="X88" s="318">
        <v>83</v>
      </c>
      <c r="Y88" s="318">
        <v>83.8</v>
      </c>
      <c r="Z88" s="318">
        <v>83.8</v>
      </c>
      <c r="AA88" s="318"/>
      <c r="AB88" s="318">
        <v>16</v>
      </c>
      <c r="AC88" s="318"/>
      <c r="AD88" s="318"/>
      <c r="AE88" s="319"/>
      <c r="AF88" s="318"/>
    </row>
    <row r="89" spans="1:32">
      <c r="A89" s="21" t="str">
        <f>IF(VLOOKUP(MID($B89,4,2),CODE!K:P,CODE!$O$1,FALSE)="",VLOOKUP(MID($B89,1,3),CODE!$B:$G,CODE!$D$1,FALSE),VLOOKUP(MID($B89,1,3),CODE!$B:$G,CODE!$D$1,FALSE)&amp;"-"&amp;VLOOKUP(MID($B89,4,2),CODE!K:P,CODE!$O$1,FALSE))</f>
        <v>ELH</v>
      </c>
      <c r="B89" s="21" t="str">
        <f>IF(ISERROR(VLOOKUP(E89&amp;G89,품번정리!$D:$E,2,FALSE))=TRUE,E89&amp;G89,VLOOKUP(E89&amp;G89,품번정리!$D:$E,2,FALSE))</f>
        <v>ELHFIF3710GY</v>
      </c>
      <c r="C89" s="16" t="str">
        <f>IF(ISERROR(VLOOKUP(MID(B89,1,5)&amp;MID(B89,8,5),품번정리!$A:$B,2,FALSE))=TRUE,MID(B89,1,5)&amp;MID(B89,8,5),VLOOKUP(MID(B89,1,5)&amp;MID(B89,8,5),품번정리!$A:$B,2,FALSE))</f>
        <v>ELHFI710GY</v>
      </c>
      <c r="D89" s="16" t="str">
        <f t="shared" si="3"/>
        <v>F3</v>
      </c>
      <c r="E89" s="437" t="s">
        <v>1872</v>
      </c>
      <c r="F89" s="437" t="s">
        <v>1873</v>
      </c>
      <c r="G89" s="437" t="s">
        <v>724</v>
      </c>
      <c r="H89" s="437"/>
      <c r="I89" s="319">
        <v>6549</v>
      </c>
      <c r="J89" s="319">
        <v>43000</v>
      </c>
      <c r="K89" s="319">
        <v>25000</v>
      </c>
      <c r="L89" s="318">
        <v>120</v>
      </c>
      <c r="M89" s="437" t="s">
        <v>2133</v>
      </c>
      <c r="N89" s="318">
        <v>120</v>
      </c>
      <c r="O89" s="319">
        <v>5160000</v>
      </c>
      <c r="P89" s="437" t="s">
        <v>2167</v>
      </c>
      <c r="Q89" s="318">
        <v>94</v>
      </c>
      <c r="R89" s="318">
        <v>1</v>
      </c>
      <c r="S89" s="319">
        <v>4042000</v>
      </c>
      <c r="T89" s="437" t="s">
        <v>2163</v>
      </c>
      <c r="U89" s="318">
        <v>94</v>
      </c>
      <c r="V89" s="319">
        <v>3893500</v>
      </c>
      <c r="W89" s="318">
        <v>78.3</v>
      </c>
      <c r="X89" s="318">
        <v>75.5</v>
      </c>
      <c r="Y89" s="318">
        <v>100</v>
      </c>
      <c r="Z89" s="318">
        <v>96.3</v>
      </c>
      <c r="AA89" s="318">
        <v>25</v>
      </c>
      <c r="AB89" s="318"/>
      <c r="AC89" s="318"/>
      <c r="AD89" s="318"/>
      <c r="AE89" s="318"/>
      <c r="AF89" s="318"/>
    </row>
    <row r="90" spans="1:32">
      <c r="A90" s="21" t="str">
        <f>IF(VLOOKUP(MID($B90,4,2),CODE!K:P,CODE!$O$1,FALSE)="",VLOOKUP(MID($B90,1,3),CODE!$B:$G,CODE!$D$1,FALSE),VLOOKUP(MID($B90,1,3),CODE!$B:$G,CODE!$D$1,FALSE)&amp;"-"&amp;VLOOKUP(MID($B90,4,2),CODE!K:P,CODE!$O$1,FALSE))</f>
        <v>ELH</v>
      </c>
      <c r="B90" s="21" t="str">
        <f>IF(ISERROR(VLOOKUP(E90&amp;G90,품번정리!$D:$E,2,FALSE))=TRUE,E90&amp;G90,VLOOKUP(E90&amp;G90,품번정리!$D:$E,2,FALSE))</f>
        <v>ELHFIF3712BL</v>
      </c>
      <c r="C90" s="16" t="str">
        <f>IF(ISERROR(VLOOKUP(MID(B90,1,5)&amp;MID(B90,8,5),품번정리!$A:$B,2,FALSE))=TRUE,MID(B90,1,5)&amp;MID(B90,8,5),VLOOKUP(MID(B90,1,5)&amp;MID(B90,8,5),품번정리!$A:$B,2,FALSE))</f>
        <v>ELHFI712BL</v>
      </c>
      <c r="D90" s="16" t="str">
        <f t="shared" si="3"/>
        <v>F3</v>
      </c>
      <c r="E90" s="437" t="s">
        <v>1874</v>
      </c>
      <c r="F90" s="437" t="s">
        <v>1875</v>
      </c>
      <c r="G90" s="437" t="s">
        <v>725</v>
      </c>
      <c r="H90" s="437"/>
      <c r="I90" s="319">
        <v>6625</v>
      </c>
      <c r="J90" s="319">
        <v>49000</v>
      </c>
      <c r="K90" s="319">
        <v>15000</v>
      </c>
      <c r="L90" s="318">
        <v>594</v>
      </c>
      <c r="M90" s="437" t="s">
        <v>2133</v>
      </c>
      <c r="N90" s="318">
        <v>300</v>
      </c>
      <c r="O90" s="319">
        <v>14700000</v>
      </c>
      <c r="P90" s="437" t="s">
        <v>2132</v>
      </c>
      <c r="Q90" s="318">
        <v>289</v>
      </c>
      <c r="R90" s="318"/>
      <c r="S90" s="319">
        <v>14161000</v>
      </c>
      <c r="T90" s="437" t="s">
        <v>2134</v>
      </c>
      <c r="U90" s="318">
        <v>252</v>
      </c>
      <c r="V90" s="319">
        <v>5391000</v>
      </c>
      <c r="W90" s="318">
        <v>84</v>
      </c>
      <c r="X90" s="318">
        <v>36.700000000000003</v>
      </c>
      <c r="Y90" s="318">
        <v>87.2</v>
      </c>
      <c r="Z90" s="318">
        <v>38.1</v>
      </c>
      <c r="AA90" s="318">
        <v>11</v>
      </c>
      <c r="AB90" s="318">
        <v>37</v>
      </c>
      <c r="AC90" s="318"/>
      <c r="AD90" s="318"/>
      <c r="AE90" s="318"/>
      <c r="AF90" s="318"/>
    </row>
    <row r="91" spans="1:32">
      <c r="A91" s="21" t="str">
        <f>IF(VLOOKUP(MID($B91,4,2),CODE!K:P,CODE!$O$1,FALSE)="",VLOOKUP(MID($B91,1,3),CODE!$B:$G,CODE!$D$1,FALSE),VLOOKUP(MID($B91,1,3),CODE!$B:$G,CODE!$D$1,FALSE)&amp;"-"&amp;VLOOKUP(MID($B91,4,2),CODE!K:P,CODE!$O$1,FALSE))</f>
        <v>ELH</v>
      </c>
      <c r="B91" s="21" t="str">
        <f>IF(ISERROR(VLOOKUP(E91&amp;G91,품번정리!$D:$E,2,FALSE))=TRUE,E91&amp;G91,VLOOKUP(E91&amp;G91,품번정리!$D:$E,2,FALSE))</f>
        <v>ELHFIF3714GR</v>
      </c>
      <c r="C91" s="16" t="str">
        <f>IF(ISERROR(VLOOKUP(MID(B91,1,5)&amp;MID(B91,8,5),품번정리!$A:$B,2,FALSE))=TRUE,MID(B91,1,5)&amp;MID(B91,8,5),VLOOKUP(MID(B91,1,5)&amp;MID(B91,8,5),품번정리!$A:$B,2,FALSE))</f>
        <v>ELHFI714GR</v>
      </c>
      <c r="D91" s="16" t="str">
        <f t="shared" si="3"/>
        <v>F3</v>
      </c>
      <c r="E91" s="437" t="s">
        <v>1876</v>
      </c>
      <c r="F91" s="437" t="s">
        <v>1877</v>
      </c>
      <c r="G91" s="437" t="s">
        <v>727</v>
      </c>
      <c r="H91" s="437"/>
      <c r="I91" s="319">
        <v>6094</v>
      </c>
      <c r="J91" s="319">
        <v>43000</v>
      </c>
      <c r="K91" s="319">
        <v>15000</v>
      </c>
      <c r="L91" s="319">
        <v>2275</v>
      </c>
      <c r="M91" s="437" t="s">
        <v>2133</v>
      </c>
      <c r="N91" s="318">
        <v>500</v>
      </c>
      <c r="O91" s="319">
        <v>21500000</v>
      </c>
      <c r="P91" s="437" t="s">
        <v>2132</v>
      </c>
      <c r="Q91" s="318">
        <v>500</v>
      </c>
      <c r="R91" s="318">
        <v>-1</v>
      </c>
      <c r="S91" s="319">
        <v>21500000</v>
      </c>
      <c r="T91" s="437" t="s">
        <v>2134</v>
      </c>
      <c r="U91" s="318">
        <v>500</v>
      </c>
      <c r="V91" s="319">
        <v>11442500</v>
      </c>
      <c r="W91" s="318">
        <v>100</v>
      </c>
      <c r="X91" s="318">
        <v>53.2</v>
      </c>
      <c r="Y91" s="318">
        <v>100</v>
      </c>
      <c r="Z91" s="318">
        <v>53.2</v>
      </c>
      <c r="AA91" s="318">
        <v>1</v>
      </c>
      <c r="AB91" s="318"/>
      <c r="AC91" s="318"/>
      <c r="AD91" s="318"/>
      <c r="AE91" s="319"/>
      <c r="AF91" s="318"/>
    </row>
    <row r="92" spans="1:32">
      <c r="A92" s="21" t="str">
        <f>IF(VLOOKUP(MID($B92,4,2),CODE!K:P,CODE!$O$1,FALSE)="",VLOOKUP(MID($B92,1,3),CODE!$B:$G,CODE!$D$1,FALSE),VLOOKUP(MID($B92,1,3),CODE!$B:$G,CODE!$D$1,FALSE)&amp;"-"&amp;VLOOKUP(MID($B92,4,2),CODE!K:P,CODE!$O$1,FALSE))</f>
        <v>ELH</v>
      </c>
      <c r="B92" s="21" t="str">
        <f>IF(ISERROR(VLOOKUP(E92&amp;G92,품번정리!$D:$E,2,FALSE))=TRUE,E92&amp;G92,VLOOKUP(E92&amp;G92,품번정리!$D:$E,2,FALSE))</f>
        <v>ELHFIF3720GY</v>
      </c>
      <c r="C92" s="16" t="str">
        <f>IF(ISERROR(VLOOKUP(MID(B92,1,5)&amp;MID(B92,8,5),품번정리!$A:$B,2,FALSE))=TRUE,MID(B92,1,5)&amp;MID(B92,8,5),VLOOKUP(MID(B92,1,5)&amp;MID(B92,8,5),품번정리!$A:$B,2,FALSE))</f>
        <v>ELHFI720GY</v>
      </c>
      <c r="D92" s="16" t="str">
        <f t="shared" si="3"/>
        <v>F3</v>
      </c>
      <c r="E92" s="437" t="s">
        <v>1878</v>
      </c>
      <c r="F92" s="437" t="s">
        <v>1879</v>
      </c>
      <c r="G92" s="437" t="s">
        <v>724</v>
      </c>
      <c r="H92" s="437"/>
      <c r="I92" s="319">
        <v>7806</v>
      </c>
      <c r="J92" s="319">
        <v>55000</v>
      </c>
      <c r="K92" s="319">
        <v>25000</v>
      </c>
      <c r="L92" s="319">
        <v>1199</v>
      </c>
      <c r="M92" s="437" t="s">
        <v>2133</v>
      </c>
      <c r="N92" s="318">
        <v>300</v>
      </c>
      <c r="O92" s="319">
        <v>16500000</v>
      </c>
      <c r="P92" s="437" t="s">
        <v>2132</v>
      </c>
      <c r="Q92" s="318">
        <v>300</v>
      </c>
      <c r="R92" s="318"/>
      <c r="S92" s="319">
        <v>16500000</v>
      </c>
      <c r="T92" s="437" t="s">
        <v>2134</v>
      </c>
      <c r="U92" s="318">
        <v>296</v>
      </c>
      <c r="V92" s="319">
        <v>7187500</v>
      </c>
      <c r="W92" s="318">
        <v>98.7</v>
      </c>
      <c r="X92" s="318">
        <v>43.6</v>
      </c>
      <c r="Y92" s="318">
        <v>98.7</v>
      </c>
      <c r="Z92" s="318">
        <v>43.6</v>
      </c>
      <c r="AA92" s="318"/>
      <c r="AB92" s="318">
        <v>4</v>
      </c>
      <c r="AC92" s="318"/>
      <c r="AD92" s="318"/>
      <c r="AE92" s="318"/>
      <c r="AF92" s="318"/>
    </row>
    <row r="93" spans="1:32">
      <c r="A93" s="21" t="str">
        <f>IF(VLOOKUP(MID($B93,4,2),CODE!K:P,CODE!$O$1,FALSE)="",VLOOKUP(MID($B93,1,3),CODE!$B:$G,CODE!$D$1,FALSE),VLOOKUP(MID($B93,1,3),CODE!$B:$G,CODE!$D$1,FALSE)&amp;"-"&amp;VLOOKUP(MID($B93,4,2),CODE!K:P,CODE!$O$1,FALSE))</f>
        <v>ELH</v>
      </c>
      <c r="B93" s="21" t="str">
        <f>IF(ISERROR(VLOOKUP(E93&amp;G93,품번정리!$D:$E,2,FALSE))=TRUE,E93&amp;G93,VLOOKUP(E93&amp;G93,품번정리!$D:$E,2,FALSE))</f>
        <v>ELHFIF3720PK</v>
      </c>
      <c r="C93" s="16" t="str">
        <f>IF(ISERROR(VLOOKUP(MID(B93,1,5)&amp;MID(B93,8,5),품번정리!$A:$B,2,FALSE))=TRUE,MID(B93,1,5)&amp;MID(B93,8,5),VLOOKUP(MID(B93,1,5)&amp;MID(B93,8,5),품번정리!$A:$B,2,FALSE))</f>
        <v>ELHFI720PK</v>
      </c>
      <c r="D93" s="16" t="str">
        <f t="shared" si="3"/>
        <v>F3</v>
      </c>
      <c r="E93" s="437" t="s">
        <v>1878</v>
      </c>
      <c r="F93" s="437" t="s">
        <v>1879</v>
      </c>
      <c r="G93" s="437" t="s">
        <v>728</v>
      </c>
      <c r="H93" s="437"/>
      <c r="I93" s="319">
        <v>7806</v>
      </c>
      <c r="J93" s="319">
        <v>55000</v>
      </c>
      <c r="K93" s="319">
        <v>25000</v>
      </c>
      <c r="L93" s="319">
        <v>1034</v>
      </c>
      <c r="M93" s="437" t="s">
        <v>2133</v>
      </c>
      <c r="N93" s="318">
        <v>300</v>
      </c>
      <c r="O93" s="319">
        <v>16500000</v>
      </c>
      <c r="P93" s="437" t="s">
        <v>2132</v>
      </c>
      <c r="Q93" s="318">
        <v>295</v>
      </c>
      <c r="R93" s="318">
        <v>5</v>
      </c>
      <c r="S93" s="319">
        <v>16225000</v>
      </c>
      <c r="T93" s="437" t="s">
        <v>2135</v>
      </c>
      <c r="U93" s="318">
        <v>291</v>
      </c>
      <c r="V93" s="319">
        <v>7102500</v>
      </c>
      <c r="W93" s="318">
        <v>97</v>
      </c>
      <c r="X93" s="318">
        <v>43</v>
      </c>
      <c r="Y93" s="318">
        <v>98.6</v>
      </c>
      <c r="Z93" s="318">
        <v>43.8</v>
      </c>
      <c r="AA93" s="318"/>
      <c r="AB93" s="318">
        <v>4</v>
      </c>
      <c r="AC93" s="318"/>
      <c r="AD93" s="318"/>
      <c r="AE93" s="318"/>
      <c r="AF93" s="318"/>
    </row>
    <row r="94" spans="1:32">
      <c r="A94" s="21" t="str">
        <f>IF(VLOOKUP(MID($B94,4,2),CODE!K:P,CODE!$O$1,FALSE)="",VLOOKUP(MID($B94,1,3),CODE!$B:$G,CODE!$D$1,FALSE),VLOOKUP(MID($B94,1,3),CODE!$B:$G,CODE!$D$1,FALSE)&amp;"-"&amp;VLOOKUP(MID($B94,4,2),CODE!K:P,CODE!$O$1,FALSE))</f>
        <v>ELH</v>
      </c>
      <c r="B94" s="21" t="str">
        <f>IF(ISERROR(VLOOKUP(E94&amp;G94,품번정리!$D:$E,2,FALSE))=TRUE,E94&amp;G94,VLOOKUP(E94&amp;G94,품번정리!$D:$E,2,FALSE))</f>
        <v>ELHFIF3721MT</v>
      </c>
      <c r="C94" s="16" t="str">
        <f>IF(ISERROR(VLOOKUP(MID(B94,1,5)&amp;MID(B94,8,5),품번정리!$A:$B,2,FALSE))=TRUE,MID(B94,1,5)&amp;MID(B94,8,5),VLOOKUP(MID(B94,1,5)&amp;MID(B94,8,5),품번정리!$A:$B,2,FALSE))</f>
        <v>ELHFI721MT</v>
      </c>
      <c r="D94" s="16" t="str">
        <f t="shared" si="3"/>
        <v>F3</v>
      </c>
      <c r="E94" s="437" t="s">
        <v>1880</v>
      </c>
      <c r="F94" s="437" t="s">
        <v>1881</v>
      </c>
      <c r="G94" s="437" t="s">
        <v>0</v>
      </c>
      <c r="H94" s="437"/>
      <c r="I94" s="319">
        <v>12500</v>
      </c>
      <c r="J94" s="319">
        <v>55000</v>
      </c>
      <c r="K94" s="319">
        <v>15000</v>
      </c>
      <c r="L94" s="318">
        <v>778</v>
      </c>
      <c r="M94" s="437" t="s">
        <v>2133</v>
      </c>
      <c r="N94" s="318">
        <v>500</v>
      </c>
      <c r="O94" s="319">
        <v>27500000</v>
      </c>
      <c r="P94" s="437" t="s">
        <v>2132</v>
      </c>
      <c r="Q94" s="318">
        <v>487</v>
      </c>
      <c r="R94" s="318"/>
      <c r="S94" s="319">
        <v>26785000</v>
      </c>
      <c r="T94" s="437" t="s">
        <v>2135</v>
      </c>
      <c r="U94" s="318">
        <v>396</v>
      </c>
      <c r="V94" s="319">
        <v>7121418</v>
      </c>
      <c r="W94" s="318">
        <v>79.2</v>
      </c>
      <c r="X94" s="318">
        <v>25.9</v>
      </c>
      <c r="Y94" s="318">
        <v>81.3</v>
      </c>
      <c r="Z94" s="318">
        <v>26.6</v>
      </c>
      <c r="AA94" s="318">
        <v>13</v>
      </c>
      <c r="AB94" s="318">
        <v>91</v>
      </c>
      <c r="AC94" s="318"/>
      <c r="AD94" s="318"/>
      <c r="AE94" s="318"/>
      <c r="AF94" s="318"/>
    </row>
    <row r="95" spans="1:32">
      <c r="A95" s="21" t="str">
        <f>IF(VLOOKUP(MID($B95,4,2),CODE!K:P,CODE!$O$1,FALSE)="",VLOOKUP(MID($B95,1,3),CODE!$B:$G,CODE!$D$1,FALSE),VLOOKUP(MID($B95,1,3),CODE!$B:$G,CODE!$D$1,FALSE)&amp;"-"&amp;VLOOKUP(MID($B95,4,2),CODE!K:P,CODE!$O$1,FALSE))</f>
        <v>ELH</v>
      </c>
      <c r="B95" s="21" t="str">
        <f>IF(ISERROR(VLOOKUP(E95&amp;G95,품번정리!$D:$E,2,FALSE))=TRUE,E95&amp;G95,VLOOKUP(E95&amp;G95,품번정리!$D:$E,2,FALSE))</f>
        <v>ELHFIF3721OR</v>
      </c>
      <c r="C95" s="16" t="str">
        <f>IF(ISERROR(VLOOKUP(MID(B95,1,5)&amp;MID(B95,8,5),품번정리!$A:$B,2,FALSE))=TRUE,MID(B95,1,5)&amp;MID(B95,8,5),VLOOKUP(MID(B95,1,5)&amp;MID(B95,8,5),품번정리!$A:$B,2,FALSE))</f>
        <v>ELHFI721OR</v>
      </c>
      <c r="D95" s="16" t="str">
        <f t="shared" si="3"/>
        <v>F3</v>
      </c>
      <c r="E95" s="437" t="s">
        <v>1880</v>
      </c>
      <c r="F95" s="437" t="s">
        <v>1881</v>
      </c>
      <c r="G95" s="437" t="s">
        <v>734</v>
      </c>
      <c r="H95" s="437"/>
      <c r="I95" s="319">
        <v>12500</v>
      </c>
      <c r="J95" s="319">
        <v>55000</v>
      </c>
      <c r="K95" s="319">
        <v>15000</v>
      </c>
      <c r="L95" s="318">
        <v>657</v>
      </c>
      <c r="M95" s="437" t="s">
        <v>2133</v>
      </c>
      <c r="N95" s="318">
        <v>500</v>
      </c>
      <c r="O95" s="319">
        <v>27500000</v>
      </c>
      <c r="P95" s="437" t="s">
        <v>2132</v>
      </c>
      <c r="Q95" s="318">
        <v>465</v>
      </c>
      <c r="R95" s="318">
        <v>-2</v>
      </c>
      <c r="S95" s="319">
        <v>25575000</v>
      </c>
      <c r="T95" s="437" t="s">
        <v>2167</v>
      </c>
      <c r="U95" s="318">
        <v>426</v>
      </c>
      <c r="V95" s="319">
        <v>7744955</v>
      </c>
      <c r="W95" s="318">
        <v>85.2</v>
      </c>
      <c r="X95" s="318">
        <v>28.2</v>
      </c>
      <c r="Y95" s="318">
        <v>91.6</v>
      </c>
      <c r="Z95" s="318">
        <v>30.3</v>
      </c>
      <c r="AA95" s="318">
        <v>37</v>
      </c>
      <c r="AB95" s="318">
        <v>39</v>
      </c>
      <c r="AC95" s="318">
        <v>10</v>
      </c>
      <c r="AD95" s="318">
        <v>9</v>
      </c>
      <c r="AE95" s="319">
        <v>135000</v>
      </c>
      <c r="AF95" s="318">
        <v>1.8</v>
      </c>
    </row>
    <row r="96" spans="1:32">
      <c r="A96" s="21" t="str">
        <f>IF(VLOOKUP(MID($B96,4,2),CODE!K:P,CODE!$O$1,FALSE)="",VLOOKUP(MID($B96,1,3),CODE!$B:$G,CODE!$D$1,FALSE),VLOOKUP(MID($B96,1,3),CODE!$B:$G,CODE!$D$1,FALSE)&amp;"-"&amp;VLOOKUP(MID($B96,4,2),CODE!K:P,CODE!$O$1,FALSE))</f>
        <v>ELH</v>
      </c>
      <c r="B96" s="21" t="str">
        <f>IF(ISERROR(VLOOKUP(E96&amp;G96,품번정리!$D:$E,2,FALSE))=TRUE,E96&amp;G96,VLOOKUP(E96&amp;G96,품번정리!$D:$E,2,FALSE))</f>
        <v>ELHFIF3726BL</v>
      </c>
      <c r="C96" s="16" t="str">
        <f>IF(ISERROR(VLOOKUP(MID(B96,1,5)&amp;MID(B96,8,5),품번정리!$A:$B,2,FALSE))=TRUE,MID(B96,1,5)&amp;MID(B96,8,5),VLOOKUP(MID(B96,1,5)&amp;MID(B96,8,5),품번정리!$A:$B,2,FALSE))</f>
        <v>ELHFI726BL</v>
      </c>
      <c r="D96" s="16" t="str">
        <f t="shared" si="3"/>
        <v>F3</v>
      </c>
      <c r="E96" s="437" t="s">
        <v>1882</v>
      </c>
      <c r="F96" s="437" t="s">
        <v>1883</v>
      </c>
      <c r="G96" s="437" t="s">
        <v>725</v>
      </c>
      <c r="H96" s="437"/>
      <c r="I96" s="319">
        <v>13000</v>
      </c>
      <c r="J96" s="319">
        <v>55000</v>
      </c>
      <c r="K96" s="319">
        <v>25000</v>
      </c>
      <c r="L96" s="318">
        <v>848</v>
      </c>
      <c r="M96" s="437" t="s">
        <v>2133</v>
      </c>
      <c r="N96" s="318">
        <v>500</v>
      </c>
      <c r="O96" s="319">
        <v>27500000</v>
      </c>
      <c r="P96" s="437" t="s">
        <v>2132</v>
      </c>
      <c r="Q96" s="318">
        <v>417</v>
      </c>
      <c r="R96" s="318">
        <v>2</v>
      </c>
      <c r="S96" s="319">
        <v>22935000</v>
      </c>
      <c r="T96" s="437" t="s">
        <v>2163</v>
      </c>
      <c r="U96" s="318">
        <v>308</v>
      </c>
      <c r="V96" s="319">
        <v>7257370</v>
      </c>
      <c r="W96" s="318">
        <v>61.6</v>
      </c>
      <c r="X96" s="318">
        <v>26.4</v>
      </c>
      <c r="Y96" s="318">
        <v>73.900000000000006</v>
      </c>
      <c r="Z96" s="318">
        <v>31.6</v>
      </c>
      <c r="AA96" s="318">
        <v>81</v>
      </c>
      <c r="AB96" s="318">
        <v>109</v>
      </c>
      <c r="AC96" s="318"/>
      <c r="AD96" s="318"/>
      <c r="AE96" s="318"/>
      <c r="AF96" s="318"/>
    </row>
    <row r="97" spans="1:32">
      <c r="A97" s="21" t="str">
        <f>IF(VLOOKUP(MID($B97,4,2),CODE!K:P,CODE!$O$1,FALSE)="",VLOOKUP(MID($B97,1,3),CODE!$B:$G,CODE!$D$1,FALSE),VLOOKUP(MID($B97,1,3),CODE!$B:$G,CODE!$D$1,FALSE)&amp;"-"&amp;VLOOKUP(MID($B97,4,2),CODE!K:P,CODE!$O$1,FALSE))</f>
        <v>ELH</v>
      </c>
      <c r="B97" s="21" t="str">
        <f>IF(ISERROR(VLOOKUP(E97&amp;G97,품번정리!$D:$E,2,FALSE))=TRUE,E97&amp;G97,VLOOKUP(E97&amp;G97,품번정리!$D:$E,2,FALSE))</f>
        <v>ELHFIF3726OR</v>
      </c>
      <c r="C97" s="16" t="str">
        <f>IF(ISERROR(VLOOKUP(MID(B97,1,5)&amp;MID(B97,8,5),품번정리!$A:$B,2,FALSE))=TRUE,MID(B97,1,5)&amp;MID(B97,8,5),VLOOKUP(MID(B97,1,5)&amp;MID(B97,8,5),품번정리!$A:$B,2,FALSE))</f>
        <v>ELHFI726OR</v>
      </c>
      <c r="D97" s="16" t="str">
        <f t="shared" si="3"/>
        <v>F3</v>
      </c>
      <c r="E97" s="437" t="s">
        <v>1882</v>
      </c>
      <c r="F97" s="437" t="s">
        <v>1883</v>
      </c>
      <c r="G97" s="437" t="s">
        <v>734</v>
      </c>
      <c r="H97" s="437"/>
      <c r="I97" s="319">
        <v>13000</v>
      </c>
      <c r="J97" s="319">
        <v>55000</v>
      </c>
      <c r="K97" s="319">
        <v>25000</v>
      </c>
      <c r="L97" s="318">
        <v>249</v>
      </c>
      <c r="M97" s="437"/>
      <c r="N97" s="318"/>
      <c r="O97" s="319"/>
      <c r="P97" s="437"/>
      <c r="Q97" s="318"/>
      <c r="R97" s="318"/>
      <c r="S97" s="319"/>
      <c r="T97" s="437"/>
      <c r="U97" s="318"/>
      <c r="V97" s="319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</row>
    <row r="98" spans="1:32">
      <c r="A98" s="21" t="str">
        <f>IF(VLOOKUP(MID($B98,4,2),CODE!K:P,CODE!$O$1,FALSE)="",VLOOKUP(MID($B98,1,3),CODE!$B:$G,CODE!$D$1,FALSE),VLOOKUP(MID($B98,1,3),CODE!$B:$G,CODE!$D$1,FALSE)&amp;"-"&amp;VLOOKUP(MID($B98,4,2),CODE!K:P,CODE!$O$1,FALSE))</f>
        <v>ELH</v>
      </c>
      <c r="B98" s="21" t="str">
        <f>IF(ISERROR(VLOOKUP(E98&amp;G98,품번정리!$D:$E,2,FALSE))=TRUE,E98&amp;G98,VLOOKUP(E98&amp;G98,품번정리!$D:$E,2,FALSE))</f>
        <v>ELHFIF3727OR</v>
      </c>
      <c r="C98" s="16" t="str">
        <f>IF(ISERROR(VLOOKUP(MID(B98,1,5)&amp;MID(B98,8,5),품번정리!$A:$B,2,FALSE))=TRUE,MID(B98,1,5)&amp;MID(B98,8,5),VLOOKUP(MID(B98,1,5)&amp;MID(B98,8,5),품번정리!$A:$B,2,FALSE))</f>
        <v>ELHFI727OR</v>
      </c>
      <c r="D98" s="16" t="str">
        <f t="shared" si="3"/>
        <v>F3</v>
      </c>
      <c r="E98" s="437" t="s">
        <v>1884</v>
      </c>
      <c r="F98" s="437" t="s">
        <v>1885</v>
      </c>
      <c r="G98" s="437" t="s">
        <v>734</v>
      </c>
      <c r="H98" s="437"/>
      <c r="I98" s="319">
        <v>12000</v>
      </c>
      <c r="J98" s="319">
        <v>55000</v>
      </c>
      <c r="K98" s="319">
        <v>15000</v>
      </c>
      <c r="L98" s="319">
        <v>1317</v>
      </c>
      <c r="M98" s="437" t="s">
        <v>2133</v>
      </c>
      <c r="N98" s="318">
        <v>300</v>
      </c>
      <c r="O98" s="319">
        <v>16500000</v>
      </c>
      <c r="P98" s="437" t="s">
        <v>2132</v>
      </c>
      <c r="Q98" s="318">
        <v>297</v>
      </c>
      <c r="R98" s="318">
        <v>3</v>
      </c>
      <c r="S98" s="319">
        <v>16335000</v>
      </c>
      <c r="T98" s="437" t="s">
        <v>2135</v>
      </c>
      <c r="U98" s="318">
        <v>285</v>
      </c>
      <c r="V98" s="319">
        <v>6660000</v>
      </c>
      <c r="W98" s="318">
        <v>95</v>
      </c>
      <c r="X98" s="318">
        <v>40.4</v>
      </c>
      <c r="Y98" s="318">
        <v>96</v>
      </c>
      <c r="Z98" s="318">
        <v>40.799999999999997</v>
      </c>
      <c r="AA98" s="318"/>
      <c r="AB98" s="318">
        <v>12</v>
      </c>
      <c r="AC98" s="318"/>
      <c r="AD98" s="318"/>
      <c r="AE98" s="318"/>
      <c r="AF98" s="318"/>
    </row>
    <row r="99" spans="1:32">
      <c r="A99" s="21" t="str">
        <f>IF(VLOOKUP(MID($B99,4,2),CODE!K:P,CODE!$O$1,FALSE)="",VLOOKUP(MID($B99,1,3),CODE!$B:$G,CODE!$D$1,FALSE),VLOOKUP(MID($B99,1,3),CODE!$B:$G,CODE!$D$1,FALSE)&amp;"-"&amp;VLOOKUP(MID($B99,4,2),CODE!K:P,CODE!$O$1,FALSE))</f>
        <v>ELH</v>
      </c>
      <c r="B99" s="21" t="str">
        <f>IF(ISERROR(VLOOKUP(E99&amp;G99,품번정리!$D:$E,2,FALSE))=TRUE,E99&amp;G99,VLOOKUP(E99&amp;G99,품번정리!$D:$E,2,FALSE))</f>
        <v>ELHFIF3826KH</v>
      </c>
      <c r="C99" s="16" t="str">
        <f>IF(ISERROR(VLOOKUP(MID(B99,1,5)&amp;MID(B99,8,5),품번정리!$A:$B,2,FALSE))=TRUE,MID(B99,1,5)&amp;MID(B99,8,5),VLOOKUP(MID(B99,1,5)&amp;MID(B99,8,5),품번정리!$A:$B,2,FALSE))</f>
        <v>ELHFI826KH</v>
      </c>
      <c r="D99" s="16" t="str">
        <f t="shared" si="3"/>
        <v>F3</v>
      </c>
      <c r="E99" s="437" t="s">
        <v>1886</v>
      </c>
      <c r="F99" s="437" t="s">
        <v>1887</v>
      </c>
      <c r="G99" s="437" t="s">
        <v>723</v>
      </c>
      <c r="H99" s="437"/>
      <c r="I99" s="319">
        <v>6115</v>
      </c>
      <c r="J99" s="319">
        <v>43000</v>
      </c>
      <c r="K99" s="319">
        <v>15000</v>
      </c>
      <c r="L99" s="319">
        <v>1273</v>
      </c>
      <c r="M99" s="437" t="s">
        <v>2133</v>
      </c>
      <c r="N99" s="318">
        <v>500</v>
      </c>
      <c r="O99" s="319">
        <v>21500000</v>
      </c>
      <c r="P99" s="437" t="s">
        <v>2132</v>
      </c>
      <c r="Q99" s="318">
        <v>499</v>
      </c>
      <c r="R99" s="318">
        <v>1</v>
      </c>
      <c r="S99" s="319">
        <v>21457000</v>
      </c>
      <c r="T99" s="437" t="s">
        <v>2135</v>
      </c>
      <c r="U99" s="318">
        <v>498</v>
      </c>
      <c r="V99" s="319">
        <v>12032500</v>
      </c>
      <c r="W99" s="318">
        <v>99.6</v>
      </c>
      <c r="X99" s="318">
        <v>56</v>
      </c>
      <c r="Y99" s="318">
        <v>99.8</v>
      </c>
      <c r="Z99" s="318">
        <v>56.1</v>
      </c>
      <c r="AA99" s="318"/>
      <c r="AB99" s="318">
        <v>1</v>
      </c>
      <c r="AC99" s="318"/>
      <c r="AD99" s="318"/>
      <c r="AE99" s="318"/>
      <c r="AF99" s="318"/>
    </row>
    <row r="100" spans="1:32">
      <c r="A100" s="21" t="str">
        <f>IF(VLOOKUP(MID($B100,4,2),CODE!K:P,CODE!$O$1,FALSE)="",VLOOKUP(MID($B100,1,3),CODE!$B:$G,CODE!$D$1,FALSE),VLOOKUP(MID($B100,1,3),CODE!$B:$G,CODE!$D$1,FALSE)&amp;"-"&amp;VLOOKUP(MID($B100,4,2),CODE!K:P,CODE!$O$1,FALSE))</f>
        <v>ELH</v>
      </c>
      <c r="B100" s="21" t="str">
        <f>IF(ISERROR(VLOOKUP(E100&amp;G100,품번정리!$D:$E,2,FALSE))=TRUE,E100&amp;G100,VLOOKUP(E100&amp;G100,품번정리!$D:$E,2,FALSE))</f>
        <v>ELHFIF3826RE</v>
      </c>
      <c r="C100" s="16" t="str">
        <f>IF(ISERROR(VLOOKUP(MID(B100,1,5)&amp;MID(B100,8,5),품번정리!$A:$B,2,FALSE))=TRUE,MID(B100,1,5)&amp;MID(B100,8,5),VLOOKUP(MID(B100,1,5)&amp;MID(B100,8,5),품번정리!$A:$B,2,FALSE))</f>
        <v>ELHFI826RE</v>
      </c>
      <c r="D100" s="16" t="str">
        <f t="shared" si="3"/>
        <v>F3</v>
      </c>
      <c r="E100" s="437" t="s">
        <v>1886</v>
      </c>
      <c r="F100" s="437" t="s">
        <v>1887</v>
      </c>
      <c r="G100" s="437" t="s">
        <v>726</v>
      </c>
      <c r="H100" s="437"/>
      <c r="I100" s="319">
        <v>6115</v>
      </c>
      <c r="J100" s="319">
        <v>43000</v>
      </c>
      <c r="K100" s="319">
        <v>15000</v>
      </c>
      <c r="L100" s="319">
        <v>1492</v>
      </c>
      <c r="M100" s="437" t="s">
        <v>2133</v>
      </c>
      <c r="N100" s="318">
        <v>500</v>
      </c>
      <c r="O100" s="319">
        <v>21500000</v>
      </c>
      <c r="P100" s="437" t="s">
        <v>2132</v>
      </c>
      <c r="Q100" s="318">
        <v>500</v>
      </c>
      <c r="R100" s="318"/>
      <c r="S100" s="319">
        <v>21500000</v>
      </c>
      <c r="T100" s="437" t="s">
        <v>2134</v>
      </c>
      <c r="U100" s="318">
        <v>498</v>
      </c>
      <c r="V100" s="319">
        <v>12210000</v>
      </c>
      <c r="W100" s="318">
        <v>99.6</v>
      </c>
      <c r="X100" s="318">
        <v>56.8</v>
      </c>
      <c r="Y100" s="318">
        <v>99.6</v>
      </c>
      <c r="Z100" s="318">
        <v>56.8</v>
      </c>
      <c r="AA100" s="318"/>
      <c r="AB100" s="318">
        <v>2</v>
      </c>
      <c r="AC100" s="318"/>
      <c r="AD100" s="318"/>
      <c r="AE100" s="318"/>
      <c r="AF100" s="318"/>
    </row>
    <row r="101" spans="1:32">
      <c r="A101" s="21" t="str">
        <f>IF(VLOOKUP(MID($B101,4,2),CODE!K:P,CODE!$O$1,FALSE)="",VLOOKUP(MID($B101,1,3),CODE!$B:$G,CODE!$D$1,FALSE),VLOOKUP(MID($B101,1,3),CODE!$B:$G,CODE!$D$1,FALSE)&amp;"-"&amp;VLOOKUP(MID($B101,4,2),CODE!K:P,CODE!$O$1,FALSE))</f>
        <v>ELH</v>
      </c>
      <c r="B101" s="21" t="str">
        <f>IF(ISERROR(VLOOKUP(E101&amp;G101,품번정리!$D:$E,2,FALSE))=TRUE,E101&amp;G101,VLOOKUP(E101&amp;G101,품번정리!$D:$E,2,FALSE))</f>
        <v>ELHFIF3911YE</v>
      </c>
      <c r="C101" s="16" t="str">
        <f>IF(ISERROR(VLOOKUP(MID(B101,1,5)&amp;MID(B101,8,5),품번정리!$A:$B,2,FALSE))=TRUE,MID(B101,1,5)&amp;MID(B101,8,5),VLOOKUP(MID(B101,1,5)&amp;MID(B101,8,5),품번정리!$A:$B,2,FALSE))</f>
        <v>ELHFI911YE</v>
      </c>
      <c r="D101" s="16" t="str">
        <f t="shared" si="3"/>
        <v>F3</v>
      </c>
      <c r="E101" s="437" t="s">
        <v>1888</v>
      </c>
      <c r="F101" s="437" t="s">
        <v>1889</v>
      </c>
      <c r="G101" s="437" t="s">
        <v>721</v>
      </c>
      <c r="H101" s="437"/>
      <c r="I101" s="319">
        <v>9557</v>
      </c>
      <c r="J101" s="319">
        <v>53000</v>
      </c>
      <c r="K101" s="319">
        <v>25000</v>
      </c>
      <c r="L101" s="318">
        <v>50</v>
      </c>
      <c r="M101" s="437" t="s">
        <v>2133</v>
      </c>
      <c r="N101" s="318">
        <v>50</v>
      </c>
      <c r="O101" s="319">
        <v>2650000</v>
      </c>
      <c r="P101" s="437" t="s">
        <v>2167</v>
      </c>
      <c r="Q101" s="318">
        <v>49</v>
      </c>
      <c r="R101" s="318">
        <v>-4</v>
      </c>
      <c r="S101" s="319">
        <v>2597000</v>
      </c>
      <c r="T101" s="437" t="s">
        <v>2710</v>
      </c>
      <c r="U101" s="318">
        <v>49</v>
      </c>
      <c r="V101" s="319">
        <v>839547</v>
      </c>
      <c r="W101" s="318">
        <v>98</v>
      </c>
      <c r="X101" s="318">
        <v>31.7</v>
      </c>
      <c r="Y101" s="318">
        <v>100</v>
      </c>
      <c r="Z101" s="318">
        <v>32.299999999999997</v>
      </c>
      <c r="AA101" s="318">
        <v>5</v>
      </c>
      <c r="AB101" s="318"/>
      <c r="AC101" s="318"/>
      <c r="AD101" s="318"/>
      <c r="AE101" s="319"/>
      <c r="AF101" s="318"/>
    </row>
    <row r="102" spans="1:32">
      <c r="A102" s="21" t="str">
        <f>IF(VLOOKUP(MID($B102,4,2),CODE!K:P,CODE!$O$1,FALSE)="",VLOOKUP(MID($B102,1,3),CODE!$B:$G,CODE!$D$1,FALSE),VLOOKUP(MID($B102,1,3),CODE!$B:$G,CODE!$D$1,FALSE)&amp;"-"&amp;VLOOKUP(MID($B102,4,2),CODE!K:P,CODE!$O$1,FALSE))</f>
        <v>ELH</v>
      </c>
      <c r="B102" s="21" t="str">
        <f>IF(ISERROR(VLOOKUP(E102&amp;G102,품번정리!$D:$E,2,FALSE))=TRUE,E102&amp;G102,VLOOKUP(E102&amp;G102,품번정리!$D:$E,2,FALSE))</f>
        <v>ELHFIF3922MT</v>
      </c>
      <c r="C102" s="16" t="str">
        <f>IF(ISERROR(VLOOKUP(MID(B102,1,5)&amp;MID(B102,8,5),품번정리!$A:$B,2,FALSE))=TRUE,MID(B102,1,5)&amp;MID(B102,8,5),VLOOKUP(MID(B102,1,5)&amp;MID(B102,8,5),품번정리!$A:$B,2,FALSE))</f>
        <v>ELHFI922MT</v>
      </c>
      <c r="D102" s="16" t="str">
        <f t="shared" si="3"/>
        <v>F3</v>
      </c>
      <c r="E102" s="437" t="s">
        <v>1890</v>
      </c>
      <c r="F102" s="437" t="s">
        <v>1891</v>
      </c>
      <c r="G102" s="437" t="s">
        <v>0</v>
      </c>
      <c r="H102" s="437"/>
      <c r="I102" s="319">
        <v>7097</v>
      </c>
      <c r="J102" s="319">
        <v>45000</v>
      </c>
      <c r="K102" s="319">
        <v>25000</v>
      </c>
      <c r="L102" s="318">
        <v>50</v>
      </c>
      <c r="M102" s="437" t="s">
        <v>2133</v>
      </c>
      <c r="N102" s="318">
        <v>50</v>
      </c>
      <c r="O102" s="319">
        <v>2250000</v>
      </c>
      <c r="P102" s="437" t="s">
        <v>2167</v>
      </c>
      <c r="Q102" s="318">
        <v>40</v>
      </c>
      <c r="R102" s="318">
        <v>-2</v>
      </c>
      <c r="S102" s="319">
        <v>1800000</v>
      </c>
      <c r="T102" s="437" t="s">
        <v>2217</v>
      </c>
      <c r="U102" s="318">
        <v>25</v>
      </c>
      <c r="V102" s="319">
        <v>747236</v>
      </c>
      <c r="W102" s="318">
        <v>50</v>
      </c>
      <c r="X102" s="318">
        <v>33.200000000000003</v>
      </c>
      <c r="Y102" s="318">
        <v>62.5</v>
      </c>
      <c r="Z102" s="318">
        <v>41.5</v>
      </c>
      <c r="AA102" s="318">
        <v>12</v>
      </c>
      <c r="AB102" s="318">
        <v>15</v>
      </c>
      <c r="AC102" s="318"/>
      <c r="AD102" s="318"/>
      <c r="AE102" s="318"/>
      <c r="AF102" s="318"/>
    </row>
    <row r="103" spans="1:32">
      <c r="A103" s="21" t="str">
        <f>IF(VLOOKUP(MID($B103,4,2),CODE!K:P,CODE!$O$1,FALSE)="",VLOOKUP(MID($B103,1,3),CODE!$B:$G,CODE!$D$1,FALSE),VLOOKUP(MID($B103,1,3),CODE!$B:$G,CODE!$D$1,FALSE)&amp;"-"&amp;VLOOKUP(MID($B103,4,2),CODE!K:P,CODE!$O$1,FALSE))</f>
        <v>ELH</v>
      </c>
      <c r="B103" s="21" t="str">
        <f>IF(ISERROR(VLOOKUP(E103&amp;G103,품번정리!$D:$E,2,FALSE))=TRUE,E103&amp;G103,VLOOKUP(E103&amp;G103,품번정리!$D:$E,2,FALSE))</f>
        <v>ELHFIF3923PK</v>
      </c>
      <c r="C103" s="16" t="str">
        <f>IF(ISERROR(VLOOKUP(MID(B103,1,5)&amp;MID(B103,8,5),품번정리!$A:$B,2,FALSE))=TRUE,MID(B103,1,5)&amp;MID(B103,8,5),VLOOKUP(MID(B103,1,5)&amp;MID(B103,8,5),품번정리!$A:$B,2,FALSE))</f>
        <v>ELHFI923PK</v>
      </c>
      <c r="D103" s="16" t="str">
        <f t="shared" si="3"/>
        <v>F3</v>
      </c>
      <c r="E103" s="437" t="s">
        <v>1892</v>
      </c>
      <c r="F103" s="437" t="s">
        <v>1893</v>
      </c>
      <c r="G103" s="437" t="s">
        <v>728</v>
      </c>
      <c r="H103" s="437"/>
      <c r="I103" s="319">
        <v>6940</v>
      </c>
      <c r="J103" s="319">
        <v>45000</v>
      </c>
      <c r="K103" s="319">
        <v>45000</v>
      </c>
      <c r="L103" s="318">
        <v>20</v>
      </c>
      <c r="M103" s="437" t="s">
        <v>2133</v>
      </c>
      <c r="N103" s="318">
        <v>20</v>
      </c>
      <c r="O103" s="319">
        <v>900000</v>
      </c>
      <c r="P103" s="437" t="s">
        <v>2167</v>
      </c>
      <c r="Q103" s="318">
        <v>16</v>
      </c>
      <c r="R103" s="318"/>
      <c r="S103" s="319">
        <v>720000</v>
      </c>
      <c r="T103" s="437" t="s">
        <v>2549</v>
      </c>
      <c r="U103" s="318">
        <v>9</v>
      </c>
      <c r="V103" s="319">
        <v>391500</v>
      </c>
      <c r="W103" s="318">
        <v>45</v>
      </c>
      <c r="X103" s="318">
        <v>43.5</v>
      </c>
      <c r="Y103" s="318">
        <v>56.3</v>
      </c>
      <c r="Z103" s="318">
        <v>54.4</v>
      </c>
      <c r="AA103" s="318">
        <v>4</v>
      </c>
      <c r="AB103" s="318">
        <v>7</v>
      </c>
      <c r="AC103" s="318"/>
      <c r="AD103" s="318"/>
      <c r="AE103" s="318"/>
      <c r="AF103" s="318"/>
    </row>
    <row r="104" spans="1:32">
      <c r="A104" s="21" t="str">
        <f>IF(VLOOKUP(MID($B104,4,2),CODE!K:P,CODE!$O$1,FALSE)="",VLOOKUP(MID($B104,1,3),CODE!$B:$G,CODE!$D$1,FALSE),VLOOKUP(MID($B104,1,3),CODE!$B:$G,CODE!$D$1,FALSE)&amp;"-"&amp;VLOOKUP(MID($B104,4,2),CODE!K:P,CODE!$O$1,FALSE))</f>
        <v>ELH</v>
      </c>
      <c r="B104" s="21" t="str">
        <f>IF(ISERROR(VLOOKUP(E104&amp;G104,품번정리!$D:$E,2,FALSE))=TRUE,E104&amp;G104,VLOOKUP(E104&amp;G104,품번정리!$D:$E,2,FALSE))</f>
        <v>ELHFIF5647BK</v>
      </c>
      <c r="C104" s="16" t="str">
        <f>IF(ISERROR(VLOOKUP(MID(B104,1,5)&amp;MID(B104,8,5),품번정리!$A:$B,2,FALSE))=TRUE,MID(B104,1,5)&amp;MID(B104,8,5),VLOOKUP(MID(B104,1,5)&amp;MID(B104,8,5),품번정리!$A:$B,2,FALSE))</f>
        <v>ELHFI647BK</v>
      </c>
      <c r="D104" s="16" t="str">
        <f t="shared" si="3"/>
        <v>F5</v>
      </c>
      <c r="E104" s="437" t="s">
        <v>2711</v>
      </c>
      <c r="F104" s="437" t="s">
        <v>2712</v>
      </c>
      <c r="G104" s="437" t="s">
        <v>722</v>
      </c>
      <c r="H104" s="437"/>
      <c r="I104" s="319">
        <v>13000</v>
      </c>
      <c r="J104" s="319">
        <v>53000</v>
      </c>
      <c r="K104" s="319">
        <v>15000</v>
      </c>
      <c r="L104" s="318">
        <v>317</v>
      </c>
      <c r="M104" s="437" t="s">
        <v>2653</v>
      </c>
      <c r="N104" s="318">
        <v>317</v>
      </c>
      <c r="O104" s="319">
        <v>16801000</v>
      </c>
      <c r="P104" s="437" t="s">
        <v>2656</v>
      </c>
      <c r="Q104" s="318">
        <v>317</v>
      </c>
      <c r="R104" s="318"/>
      <c r="S104" s="319">
        <v>16801000</v>
      </c>
      <c r="T104" s="437" t="s">
        <v>2699</v>
      </c>
      <c r="U104" s="318">
        <v>293</v>
      </c>
      <c r="V104" s="319">
        <v>5313100</v>
      </c>
      <c r="W104" s="318">
        <v>92.4</v>
      </c>
      <c r="X104" s="318">
        <v>31.6</v>
      </c>
      <c r="Y104" s="318">
        <v>92.4</v>
      </c>
      <c r="Z104" s="318">
        <v>31.6</v>
      </c>
      <c r="AA104" s="318"/>
      <c r="AB104" s="318">
        <v>24</v>
      </c>
      <c r="AC104" s="318"/>
      <c r="AD104" s="318"/>
      <c r="AE104" s="318"/>
      <c r="AF104" s="318"/>
    </row>
    <row r="105" spans="1:32">
      <c r="A105" s="21" t="str">
        <f>IF(VLOOKUP(MID($B105,4,2),CODE!K:P,CODE!$O$1,FALSE)="",VLOOKUP(MID($B105,1,3),CODE!$B:$G,CODE!$D$1,FALSE),VLOOKUP(MID($B105,1,3),CODE!$B:$G,CODE!$D$1,FALSE)&amp;"-"&amp;VLOOKUP(MID($B105,4,2),CODE!K:P,CODE!$O$1,FALSE))</f>
        <v>ELH</v>
      </c>
      <c r="B105" s="21" t="str">
        <f>IF(ISERROR(VLOOKUP(E105&amp;G105,품번정리!$D:$E,2,FALSE))=TRUE,E105&amp;G105,VLOOKUP(E105&amp;G105,품번정리!$D:$E,2,FALSE))</f>
        <v>ELHFIF5669PP</v>
      </c>
      <c r="C105" s="16" t="str">
        <f>IF(ISERROR(VLOOKUP(MID(B105,1,5)&amp;MID(B105,8,5),품번정리!$A:$B,2,FALSE))=TRUE,MID(B105,1,5)&amp;MID(B105,8,5),VLOOKUP(MID(B105,1,5)&amp;MID(B105,8,5),품번정리!$A:$B,2,FALSE))</f>
        <v>ELHFI669PP</v>
      </c>
      <c r="D105" s="16" t="str">
        <f t="shared" si="3"/>
        <v>F5</v>
      </c>
      <c r="E105" s="437" t="s">
        <v>2713</v>
      </c>
      <c r="F105" s="437" t="s">
        <v>2714</v>
      </c>
      <c r="G105" s="437" t="s">
        <v>737</v>
      </c>
      <c r="H105" s="437"/>
      <c r="I105" s="319">
        <v>14000</v>
      </c>
      <c r="J105" s="319">
        <v>59000</v>
      </c>
      <c r="K105" s="319">
        <v>15000</v>
      </c>
      <c r="L105" s="318">
        <v>93</v>
      </c>
      <c r="M105" s="437" t="s">
        <v>2653</v>
      </c>
      <c r="N105" s="318">
        <v>93</v>
      </c>
      <c r="O105" s="319">
        <v>5487000</v>
      </c>
      <c r="P105" s="437" t="s">
        <v>2653</v>
      </c>
      <c r="Q105" s="318">
        <v>92</v>
      </c>
      <c r="R105" s="318"/>
      <c r="S105" s="319">
        <v>5428000</v>
      </c>
      <c r="T105" s="437" t="s">
        <v>2682</v>
      </c>
      <c r="U105" s="318">
        <v>92</v>
      </c>
      <c r="V105" s="319">
        <v>1380000</v>
      </c>
      <c r="W105" s="318">
        <v>98.9</v>
      </c>
      <c r="X105" s="318">
        <v>25.2</v>
      </c>
      <c r="Y105" s="318">
        <v>100</v>
      </c>
      <c r="Z105" s="318">
        <v>25.4</v>
      </c>
      <c r="AA105" s="318">
        <v>1</v>
      </c>
      <c r="AB105" s="318"/>
      <c r="AC105" s="318"/>
      <c r="AD105" s="318"/>
      <c r="AE105" s="319"/>
      <c r="AF105" s="318"/>
    </row>
    <row r="106" spans="1:32">
      <c r="A106" s="21" t="str">
        <f>IF(VLOOKUP(MID($B106,4,2),CODE!K:P,CODE!$O$1,FALSE)="",VLOOKUP(MID($B106,1,3),CODE!$B:$G,CODE!$D$1,FALSE),VLOOKUP(MID($B106,1,3),CODE!$B:$G,CODE!$D$1,FALSE)&amp;"-"&amp;VLOOKUP(MID($B106,4,2),CODE!K:P,CODE!$O$1,FALSE))</f>
        <v>ELH-의류</v>
      </c>
      <c r="B106" s="21" t="str">
        <f>IF(ISERROR(VLOOKUP(E106&amp;G106,품번정리!$D:$E,2,FALSE))=TRUE,E106&amp;G106,VLOOKUP(E106&amp;G106,품번정리!$D:$E,2,FALSE))</f>
        <v>ELHHPF4704NY</v>
      </c>
      <c r="C106" s="16" t="str">
        <f>IF(ISERROR(VLOOKUP(MID(B106,1,5)&amp;MID(B106,8,5),품번정리!$A:$B,2,FALSE))=TRUE,MID(B106,1,5)&amp;MID(B106,8,5),VLOOKUP(MID(B106,1,5)&amp;MID(B106,8,5),품번정리!$A:$B,2,FALSE))</f>
        <v>ELHHP704NY</v>
      </c>
      <c r="D106" s="16" t="str">
        <f t="shared" si="3"/>
        <v>F4</v>
      </c>
      <c r="E106" s="437" t="s">
        <v>1894</v>
      </c>
      <c r="F106" s="437" t="s">
        <v>1895</v>
      </c>
      <c r="G106" s="437" t="s">
        <v>720</v>
      </c>
      <c r="H106" s="437"/>
      <c r="I106" s="319">
        <v>20412</v>
      </c>
      <c r="J106" s="319">
        <v>119000</v>
      </c>
      <c r="K106" s="319">
        <v>59000</v>
      </c>
      <c r="L106" s="318">
        <v>450</v>
      </c>
      <c r="M106" s="437" t="s">
        <v>2133</v>
      </c>
      <c r="N106" s="318">
        <v>35</v>
      </c>
      <c r="O106" s="319">
        <v>4165000</v>
      </c>
      <c r="P106" s="437" t="s">
        <v>2164</v>
      </c>
      <c r="Q106" s="318">
        <v>35</v>
      </c>
      <c r="R106" s="318"/>
      <c r="S106" s="319">
        <v>4165000</v>
      </c>
      <c r="T106" s="437" t="s">
        <v>2168</v>
      </c>
      <c r="U106" s="318">
        <v>35</v>
      </c>
      <c r="V106" s="319">
        <v>1717900</v>
      </c>
      <c r="W106" s="318">
        <v>100</v>
      </c>
      <c r="X106" s="318">
        <v>41.2</v>
      </c>
      <c r="Y106" s="318">
        <v>100</v>
      </c>
      <c r="Z106" s="318">
        <v>41.2</v>
      </c>
      <c r="AA106" s="318"/>
      <c r="AB106" s="318"/>
      <c r="AC106" s="318"/>
      <c r="AD106" s="318"/>
      <c r="AE106" s="319"/>
      <c r="AF106" s="318"/>
    </row>
    <row r="107" spans="1:32">
      <c r="A107" s="21" t="str">
        <f>IF(VLOOKUP(MID($B107,4,2),CODE!K:P,CODE!$O$1,FALSE)="",VLOOKUP(MID($B107,1,3),CODE!$B:$G,CODE!$D$1,FALSE),VLOOKUP(MID($B107,1,3),CODE!$B:$G,CODE!$D$1,FALSE)&amp;"-"&amp;VLOOKUP(MID($B107,4,2),CODE!K:P,CODE!$O$1,FALSE))</f>
        <v>ELH-의류</v>
      </c>
      <c r="B107" s="21" t="str">
        <f>IF(ISERROR(VLOOKUP(E107&amp;G107,품번정리!$D:$E,2,FALSE))=TRUE,E107&amp;G107,VLOOKUP(E107&amp;G107,품번정리!$D:$E,2,FALSE))</f>
        <v>ELHHPF4704OR</v>
      </c>
      <c r="C107" s="16" t="str">
        <f>IF(ISERROR(VLOOKUP(MID(B107,1,5)&amp;MID(B107,8,5),품번정리!$A:$B,2,FALSE))=TRUE,MID(B107,1,5)&amp;MID(B107,8,5),VLOOKUP(MID(B107,1,5)&amp;MID(B107,8,5),품번정리!$A:$B,2,FALSE))</f>
        <v>ELHHP704OR</v>
      </c>
      <c r="D107" s="16" t="str">
        <f t="shared" si="3"/>
        <v>F4</v>
      </c>
      <c r="E107" s="437" t="s">
        <v>1894</v>
      </c>
      <c r="F107" s="437" t="s">
        <v>1895</v>
      </c>
      <c r="G107" s="437" t="s">
        <v>734</v>
      </c>
      <c r="H107" s="437"/>
      <c r="I107" s="319">
        <v>20412</v>
      </c>
      <c r="J107" s="319">
        <v>119000</v>
      </c>
      <c r="K107" s="319">
        <v>59000</v>
      </c>
      <c r="L107" s="318">
        <v>330</v>
      </c>
      <c r="M107" s="437" t="s">
        <v>2133</v>
      </c>
      <c r="N107" s="318">
        <v>56</v>
      </c>
      <c r="O107" s="319">
        <v>6664000</v>
      </c>
      <c r="P107" s="437" t="s">
        <v>2164</v>
      </c>
      <c r="Q107" s="318">
        <v>55</v>
      </c>
      <c r="R107" s="318">
        <v>1</v>
      </c>
      <c r="S107" s="319">
        <v>6545000</v>
      </c>
      <c r="T107" s="437" t="s">
        <v>2230</v>
      </c>
      <c r="U107" s="318">
        <v>55</v>
      </c>
      <c r="V107" s="319">
        <v>2685000</v>
      </c>
      <c r="W107" s="318">
        <v>98.2</v>
      </c>
      <c r="X107" s="318">
        <v>40.299999999999997</v>
      </c>
      <c r="Y107" s="318">
        <v>100</v>
      </c>
      <c r="Z107" s="318">
        <v>41</v>
      </c>
      <c r="AA107" s="318"/>
      <c r="AB107" s="318"/>
      <c r="AC107" s="318"/>
      <c r="AD107" s="318"/>
      <c r="AE107" s="318"/>
      <c r="AF107" s="318"/>
    </row>
    <row r="108" spans="1:32">
      <c r="A108" s="21" t="str">
        <f>IF(VLOOKUP(MID($B108,4,2),CODE!K:P,CODE!$O$1,FALSE)="",VLOOKUP(MID($B108,1,3),CODE!$B:$G,CODE!$D$1,FALSE),VLOOKUP(MID($B108,1,3),CODE!$B:$G,CODE!$D$1,FALSE)&amp;"-"&amp;VLOOKUP(MID($B108,4,2),CODE!K:P,CODE!$O$1,FALSE))</f>
        <v>ELH-의류</v>
      </c>
      <c r="B108" s="21" t="str">
        <f>IF(ISERROR(VLOOKUP(E108&amp;G108,품번정리!$D:$E,2,FALSE))=TRUE,E108&amp;G108,VLOOKUP(E108&amp;G108,품번정리!$D:$E,2,FALSE))</f>
        <v>ELHHPF4705KH</v>
      </c>
      <c r="C108" s="16" t="str">
        <f>IF(ISERROR(VLOOKUP(MID(B108,1,5)&amp;MID(B108,8,5),품번정리!$A:$B,2,FALSE))=TRUE,MID(B108,1,5)&amp;MID(B108,8,5),VLOOKUP(MID(B108,1,5)&amp;MID(B108,8,5),품번정리!$A:$B,2,FALSE))</f>
        <v>ELHHP705KH</v>
      </c>
      <c r="D108" s="16" t="str">
        <f t="shared" si="3"/>
        <v>F4</v>
      </c>
      <c r="E108" s="437" t="s">
        <v>1896</v>
      </c>
      <c r="F108" s="437" t="s">
        <v>1897</v>
      </c>
      <c r="G108" s="437" t="s">
        <v>723</v>
      </c>
      <c r="H108" s="437"/>
      <c r="I108" s="319">
        <v>22255</v>
      </c>
      <c r="J108" s="319">
        <v>129000</v>
      </c>
      <c r="K108" s="319">
        <v>49000</v>
      </c>
      <c r="L108" s="318">
        <v>530</v>
      </c>
      <c r="M108" s="437" t="s">
        <v>2133</v>
      </c>
      <c r="N108" s="318">
        <v>45</v>
      </c>
      <c r="O108" s="319">
        <v>5805000</v>
      </c>
      <c r="P108" s="437" t="s">
        <v>2164</v>
      </c>
      <c r="Q108" s="318">
        <v>45</v>
      </c>
      <c r="R108" s="318"/>
      <c r="S108" s="319">
        <v>5805000</v>
      </c>
      <c r="T108" s="437" t="s">
        <v>2162</v>
      </c>
      <c r="U108" s="318">
        <v>45</v>
      </c>
      <c r="V108" s="319">
        <v>2025000</v>
      </c>
      <c r="W108" s="318">
        <v>100</v>
      </c>
      <c r="X108" s="318">
        <v>34.9</v>
      </c>
      <c r="Y108" s="318">
        <v>100</v>
      </c>
      <c r="Z108" s="318">
        <v>34.9</v>
      </c>
      <c r="AA108" s="318"/>
      <c r="AB108" s="318"/>
      <c r="AC108" s="318"/>
      <c r="AD108" s="318"/>
      <c r="AE108" s="318"/>
      <c r="AF108" s="318"/>
    </row>
    <row r="109" spans="1:32">
      <c r="A109" s="21" t="str">
        <f>IF(VLOOKUP(MID($B109,4,2),CODE!K:P,CODE!$O$1,FALSE)="",VLOOKUP(MID($B109,1,3),CODE!$B:$G,CODE!$D$1,FALSE),VLOOKUP(MID($B109,1,3),CODE!$B:$G,CODE!$D$1,FALSE)&amp;"-"&amp;VLOOKUP(MID($B109,4,2),CODE!K:P,CODE!$O$1,FALSE))</f>
        <v>ELH-의류</v>
      </c>
      <c r="B109" s="21" t="str">
        <f>IF(ISERROR(VLOOKUP(E109&amp;G109,품번정리!$D:$E,2,FALSE))=TRUE,E109&amp;G109,VLOOKUP(E109&amp;G109,품번정리!$D:$E,2,FALSE))</f>
        <v>ELHHPF4719OR</v>
      </c>
      <c r="C109" s="16" t="str">
        <f>IF(ISERROR(VLOOKUP(MID(B109,1,5)&amp;MID(B109,8,5),품번정리!$A:$B,2,FALSE))=TRUE,MID(B109,1,5)&amp;MID(B109,8,5),VLOOKUP(MID(B109,1,5)&amp;MID(B109,8,5),품번정리!$A:$B,2,FALSE))</f>
        <v>ELHHP719OR</v>
      </c>
      <c r="D109" s="16" t="str">
        <f t="shared" si="3"/>
        <v>F4</v>
      </c>
      <c r="E109" s="437" t="s">
        <v>1898</v>
      </c>
      <c r="F109" s="437" t="s">
        <v>1899</v>
      </c>
      <c r="G109" s="437" t="s">
        <v>734</v>
      </c>
      <c r="H109" s="437"/>
      <c r="I109" s="319">
        <v>20888</v>
      </c>
      <c r="J109" s="319">
        <v>119000</v>
      </c>
      <c r="K109" s="319">
        <v>59000</v>
      </c>
      <c r="L109" s="318">
        <v>161</v>
      </c>
      <c r="M109" s="437" t="s">
        <v>2133</v>
      </c>
      <c r="N109" s="318">
        <v>71</v>
      </c>
      <c r="O109" s="319">
        <v>8449000</v>
      </c>
      <c r="P109" s="437" t="s">
        <v>2164</v>
      </c>
      <c r="Q109" s="318">
        <v>71</v>
      </c>
      <c r="R109" s="318"/>
      <c r="S109" s="319">
        <v>8449000</v>
      </c>
      <c r="T109" s="437" t="s">
        <v>2166</v>
      </c>
      <c r="U109" s="318">
        <v>71</v>
      </c>
      <c r="V109" s="319">
        <v>3669000</v>
      </c>
      <c r="W109" s="318">
        <v>100</v>
      </c>
      <c r="X109" s="318">
        <v>43.4</v>
      </c>
      <c r="Y109" s="318">
        <v>100</v>
      </c>
      <c r="Z109" s="318">
        <v>43.4</v>
      </c>
      <c r="AA109" s="318"/>
      <c r="AB109" s="318"/>
      <c r="AC109" s="318"/>
      <c r="AD109" s="318"/>
      <c r="AE109" s="318"/>
      <c r="AF109" s="318"/>
    </row>
    <row r="110" spans="1:32">
      <c r="A110" s="21" t="str">
        <f>IF(VLOOKUP(MID($B110,4,2),CODE!K:P,CODE!$O$1,FALSE)="",VLOOKUP(MID($B110,1,3),CODE!$B:$G,CODE!$D$1,FALSE),VLOOKUP(MID($B110,1,3),CODE!$B:$G,CODE!$D$1,FALSE)&amp;"-"&amp;VLOOKUP(MID($B110,4,2),CODE!K:P,CODE!$O$1,FALSE))</f>
        <v>ELH-의류</v>
      </c>
      <c r="B110" s="21" t="str">
        <f>IF(ISERROR(VLOOKUP(E110&amp;G110,품번정리!$D:$E,2,FALSE))=TRUE,E110&amp;G110,VLOOKUP(E110&amp;G110,품번정리!$D:$E,2,FALSE))</f>
        <v>ELHHPF4720BL</v>
      </c>
      <c r="C110" s="16" t="str">
        <f>IF(ISERROR(VLOOKUP(MID(B110,1,5)&amp;MID(B110,8,5),품번정리!$A:$B,2,FALSE))=TRUE,MID(B110,1,5)&amp;MID(B110,8,5),VLOOKUP(MID(B110,1,5)&amp;MID(B110,8,5),품번정리!$A:$B,2,FALSE))</f>
        <v>ELHHP720BL</v>
      </c>
      <c r="D110" s="16" t="str">
        <f t="shared" si="3"/>
        <v>F4</v>
      </c>
      <c r="E110" s="437" t="s">
        <v>1900</v>
      </c>
      <c r="F110" s="437" t="s">
        <v>1901</v>
      </c>
      <c r="G110" s="437" t="s">
        <v>725</v>
      </c>
      <c r="H110" s="437"/>
      <c r="I110" s="319">
        <v>21002</v>
      </c>
      <c r="J110" s="319">
        <v>119000</v>
      </c>
      <c r="K110" s="319">
        <v>59000</v>
      </c>
      <c r="L110" s="318">
        <v>253</v>
      </c>
      <c r="M110" s="437" t="s">
        <v>2133</v>
      </c>
      <c r="N110" s="318">
        <v>24</v>
      </c>
      <c r="O110" s="319">
        <v>2856000</v>
      </c>
      <c r="P110" s="437" t="s">
        <v>2164</v>
      </c>
      <c r="Q110" s="318">
        <v>24</v>
      </c>
      <c r="R110" s="318"/>
      <c r="S110" s="319">
        <v>2856000</v>
      </c>
      <c r="T110" s="437" t="s">
        <v>2230</v>
      </c>
      <c r="U110" s="318">
        <v>24</v>
      </c>
      <c r="V110" s="319">
        <v>1156000</v>
      </c>
      <c r="W110" s="318">
        <v>100</v>
      </c>
      <c r="X110" s="318">
        <v>40.5</v>
      </c>
      <c r="Y110" s="318">
        <v>100</v>
      </c>
      <c r="Z110" s="318">
        <v>40.5</v>
      </c>
      <c r="AA110" s="318"/>
      <c r="AB110" s="318"/>
      <c r="AC110" s="318"/>
      <c r="AD110" s="318"/>
      <c r="AE110" s="318"/>
      <c r="AF110" s="318"/>
    </row>
    <row r="111" spans="1:32">
      <c r="A111" s="21" t="str">
        <f>IF(VLOOKUP(MID($B111,4,2),CODE!K:P,CODE!$O$1,FALSE)="",VLOOKUP(MID($B111,1,3),CODE!$B:$G,CODE!$D$1,FALSE),VLOOKUP(MID($B111,1,3),CODE!$B:$G,CODE!$D$1,FALSE)&amp;"-"&amp;VLOOKUP(MID($B111,4,2),CODE!K:P,CODE!$O$1,FALSE))</f>
        <v>ELH-의류</v>
      </c>
      <c r="B111" s="21" t="str">
        <f>IF(ISERROR(VLOOKUP(E111&amp;G111,품번정리!$D:$E,2,FALSE))=TRUE,E111&amp;G111,VLOOKUP(E111&amp;G111,품번정리!$D:$E,2,FALSE))</f>
        <v>ELHHPF4923RE</v>
      </c>
      <c r="C111" s="16" t="str">
        <f>IF(ISERROR(VLOOKUP(MID(B111,1,5)&amp;MID(B111,8,5),품번정리!$A:$B,2,FALSE))=TRUE,MID(B111,1,5)&amp;MID(B111,8,5),VLOOKUP(MID(B111,1,5)&amp;MID(B111,8,5),품번정리!$A:$B,2,FALSE))</f>
        <v>ELHHP923RE</v>
      </c>
      <c r="D111" s="16" t="str">
        <f t="shared" si="3"/>
        <v>F4</v>
      </c>
      <c r="E111" s="437" t="s">
        <v>1902</v>
      </c>
      <c r="F111" s="437" t="s">
        <v>1903</v>
      </c>
      <c r="G111" s="437" t="s">
        <v>726</v>
      </c>
      <c r="H111" s="437"/>
      <c r="I111" s="319">
        <v>15037</v>
      </c>
      <c r="J111" s="319">
        <v>79000</v>
      </c>
      <c r="K111" s="319">
        <v>39000</v>
      </c>
      <c r="L111" s="318">
        <v>790</v>
      </c>
      <c r="M111" s="437" t="s">
        <v>2133</v>
      </c>
      <c r="N111" s="318">
        <v>190</v>
      </c>
      <c r="O111" s="319">
        <v>15010000</v>
      </c>
      <c r="P111" s="437" t="s">
        <v>2164</v>
      </c>
      <c r="Q111" s="318">
        <v>188</v>
      </c>
      <c r="R111" s="318"/>
      <c r="S111" s="319">
        <v>14852000</v>
      </c>
      <c r="T111" s="437" t="s">
        <v>2220</v>
      </c>
      <c r="U111" s="318">
        <v>188</v>
      </c>
      <c r="V111" s="319">
        <v>7332000</v>
      </c>
      <c r="W111" s="318">
        <v>98.9</v>
      </c>
      <c r="X111" s="318">
        <v>48.8</v>
      </c>
      <c r="Y111" s="318">
        <v>100</v>
      </c>
      <c r="Z111" s="318">
        <v>49.4</v>
      </c>
      <c r="AA111" s="318">
        <v>2</v>
      </c>
      <c r="AB111" s="318"/>
      <c r="AC111" s="318"/>
      <c r="AD111" s="318"/>
      <c r="AE111" s="318"/>
      <c r="AF111" s="318"/>
    </row>
    <row r="112" spans="1:32">
      <c r="A112" s="21" t="str">
        <f>IF(VLOOKUP(MID($B112,4,2),CODE!K:P,CODE!$O$1,FALSE)="",VLOOKUP(MID($B112,1,3),CODE!$B:$G,CODE!$D$1,FALSE),VLOOKUP(MID($B112,1,3),CODE!$B:$G,CODE!$D$1,FALSE)&amp;"-"&amp;VLOOKUP(MID($B112,4,2),CODE!K:P,CODE!$O$1,FALSE))</f>
        <v>ELH-의류</v>
      </c>
      <c r="B112" s="21" t="str">
        <f>IF(ISERROR(VLOOKUP(E112&amp;G112,품번정리!$D:$E,2,FALSE))=TRUE,E112&amp;G112,VLOOKUP(E112&amp;G112,품번정리!$D:$E,2,FALSE))</f>
        <v>ELHHPF4924YE</v>
      </c>
      <c r="C112" s="16" t="str">
        <f>IF(ISERROR(VLOOKUP(MID(B112,1,5)&amp;MID(B112,8,5),품번정리!$A:$B,2,FALSE))=TRUE,MID(B112,1,5)&amp;MID(B112,8,5),VLOOKUP(MID(B112,1,5)&amp;MID(B112,8,5),품번정리!$A:$B,2,FALSE))</f>
        <v>ELHHP924YE</v>
      </c>
      <c r="D112" s="16" t="str">
        <f t="shared" si="3"/>
        <v>F4</v>
      </c>
      <c r="E112" s="437" t="s">
        <v>1904</v>
      </c>
      <c r="F112" s="437" t="s">
        <v>1905</v>
      </c>
      <c r="G112" s="437" t="s">
        <v>721</v>
      </c>
      <c r="H112" s="437"/>
      <c r="I112" s="319">
        <v>21079</v>
      </c>
      <c r="J112" s="319">
        <v>99000</v>
      </c>
      <c r="K112" s="319">
        <v>49000</v>
      </c>
      <c r="L112" s="318">
        <v>930</v>
      </c>
      <c r="M112" s="437" t="s">
        <v>2133</v>
      </c>
      <c r="N112" s="318">
        <v>17</v>
      </c>
      <c r="O112" s="319">
        <v>1683000</v>
      </c>
      <c r="P112" s="437" t="s">
        <v>2164</v>
      </c>
      <c r="Q112" s="318">
        <v>17</v>
      </c>
      <c r="R112" s="318"/>
      <c r="S112" s="319">
        <v>1683000</v>
      </c>
      <c r="T112" s="437" t="s">
        <v>2166</v>
      </c>
      <c r="U112" s="318">
        <v>17</v>
      </c>
      <c r="V112" s="319">
        <v>833000</v>
      </c>
      <c r="W112" s="318">
        <v>100</v>
      </c>
      <c r="X112" s="318">
        <v>49.5</v>
      </c>
      <c r="Y112" s="318">
        <v>100</v>
      </c>
      <c r="Z112" s="318">
        <v>49.5</v>
      </c>
      <c r="AA112" s="318"/>
      <c r="AB112" s="318"/>
      <c r="AC112" s="318"/>
      <c r="AD112" s="318"/>
      <c r="AE112" s="318"/>
      <c r="AF112" s="318"/>
    </row>
    <row r="113" spans="1:32">
      <c r="A113" s="21" t="str">
        <f>IF(VLOOKUP(MID($B113,4,2),CODE!K:P,CODE!$O$1,FALSE)="",VLOOKUP(MID($B113,1,3),CODE!$B:$G,CODE!$D$1,FALSE),VLOOKUP(MID($B113,1,3),CODE!$B:$G,CODE!$D$1,FALSE)&amp;"-"&amp;VLOOKUP(MID($B113,4,2),CODE!K:P,CODE!$O$1,FALSE))</f>
        <v>ELH-의류</v>
      </c>
      <c r="B113" s="21" t="str">
        <f>IF(ISERROR(VLOOKUP(E113&amp;G113,품번정리!$D:$E,2,FALSE))=TRUE,E113&amp;G113,VLOOKUP(E113&amp;G113,품번정리!$D:$E,2,FALSE))</f>
        <v>ELHHPF4926GY</v>
      </c>
      <c r="C113" s="16" t="str">
        <f>IF(ISERROR(VLOOKUP(MID(B113,1,5)&amp;MID(B113,8,5),품번정리!$A:$B,2,FALSE))=TRUE,MID(B113,1,5)&amp;MID(B113,8,5),VLOOKUP(MID(B113,1,5)&amp;MID(B113,8,5),품번정리!$A:$B,2,FALSE))</f>
        <v>ELHHP926GY</v>
      </c>
      <c r="D113" s="16" t="str">
        <f t="shared" si="3"/>
        <v>F4</v>
      </c>
      <c r="E113" s="437" t="s">
        <v>1906</v>
      </c>
      <c r="F113" s="437" t="s">
        <v>1907</v>
      </c>
      <c r="G113" s="437" t="s">
        <v>724</v>
      </c>
      <c r="H113" s="437"/>
      <c r="I113" s="319">
        <v>19693</v>
      </c>
      <c r="J113" s="319">
        <v>99000</v>
      </c>
      <c r="K113" s="319">
        <v>49000</v>
      </c>
      <c r="L113" s="318">
        <v>720</v>
      </c>
      <c r="M113" s="437" t="s">
        <v>2133</v>
      </c>
      <c r="N113" s="318">
        <v>103</v>
      </c>
      <c r="O113" s="319">
        <v>10197000</v>
      </c>
      <c r="P113" s="437" t="s">
        <v>2164</v>
      </c>
      <c r="Q113" s="318">
        <v>103</v>
      </c>
      <c r="R113" s="318"/>
      <c r="S113" s="319">
        <v>10197000</v>
      </c>
      <c r="T113" s="437" t="s">
        <v>2168</v>
      </c>
      <c r="U113" s="318">
        <v>103</v>
      </c>
      <c r="V113" s="319">
        <v>5047000</v>
      </c>
      <c r="W113" s="318">
        <v>100</v>
      </c>
      <c r="X113" s="318">
        <v>49.5</v>
      </c>
      <c r="Y113" s="318">
        <v>100</v>
      </c>
      <c r="Z113" s="318">
        <v>49.5</v>
      </c>
      <c r="AA113" s="318"/>
      <c r="AB113" s="318"/>
      <c r="AC113" s="318"/>
      <c r="AD113" s="318"/>
      <c r="AE113" s="318"/>
      <c r="AF113" s="318"/>
    </row>
    <row r="114" spans="1:32">
      <c r="A114" s="21" t="str">
        <f>IF(VLOOKUP(MID($B114,4,2),CODE!K:P,CODE!$O$1,FALSE)="",VLOOKUP(MID($B114,1,3),CODE!$B:$G,CODE!$D$1,FALSE),VLOOKUP(MID($B114,1,3),CODE!$B:$G,CODE!$D$1,FALSE)&amp;"-"&amp;VLOOKUP(MID($B114,4,2),CODE!K:P,CODE!$O$1,FALSE))</f>
        <v>ELH-의류</v>
      </c>
      <c r="B114" s="21" t="str">
        <f>IF(ISERROR(VLOOKUP(E114&amp;G114,품번정리!$D:$E,2,FALSE))=TRUE,E114&amp;G114,VLOOKUP(E114&amp;G114,품번정리!$D:$E,2,FALSE))</f>
        <v>ELHHPF5513MT</v>
      </c>
      <c r="C114" s="16" t="str">
        <f>IF(ISERROR(VLOOKUP(MID(B114,1,5)&amp;MID(B114,8,5),품번정리!$A:$B,2,FALSE))=TRUE,MID(B114,1,5)&amp;MID(B114,8,5),VLOOKUP(MID(B114,1,5)&amp;MID(B114,8,5),품번정리!$A:$B,2,FALSE))</f>
        <v>ELHHP513MT</v>
      </c>
      <c r="D114" s="16" t="str">
        <f t="shared" si="3"/>
        <v>F5</v>
      </c>
      <c r="E114" s="437" t="s">
        <v>3609</v>
      </c>
      <c r="F114" s="437" t="s">
        <v>2253</v>
      </c>
      <c r="G114" s="437" t="s">
        <v>0</v>
      </c>
      <c r="H114" s="437"/>
      <c r="I114" s="319">
        <v>21192</v>
      </c>
      <c r="J114" s="319">
        <v>119000</v>
      </c>
      <c r="K114" s="319">
        <v>35000</v>
      </c>
      <c r="L114" s="318">
        <v>898</v>
      </c>
      <c r="M114" s="437" t="s">
        <v>3592</v>
      </c>
      <c r="N114" s="318">
        <v>605</v>
      </c>
      <c r="O114" s="319">
        <v>71995000</v>
      </c>
      <c r="P114" s="437" t="s">
        <v>3610</v>
      </c>
      <c r="Q114" s="318">
        <v>354</v>
      </c>
      <c r="R114" s="318">
        <v>-2</v>
      </c>
      <c r="S114" s="319">
        <v>42126000</v>
      </c>
      <c r="T114" s="437" t="s">
        <v>3611</v>
      </c>
      <c r="U114" s="318">
        <v>118</v>
      </c>
      <c r="V114" s="319">
        <v>4130000</v>
      </c>
      <c r="W114" s="318">
        <v>19.5</v>
      </c>
      <c r="X114" s="318">
        <v>5.7</v>
      </c>
      <c r="Y114" s="318">
        <v>33.299999999999997</v>
      </c>
      <c r="Z114" s="318">
        <v>9.8000000000000007</v>
      </c>
      <c r="AA114" s="318">
        <v>253</v>
      </c>
      <c r="AB114" s="318">
        <v>236</v>
      </c>
      <c r="AC114" s="318"/>
      <c r="AD114" s="318"/>
      <c r="AE114" s="319"/>
      <c r="AF114" s="318"/>
    </row>
    <row r="115" spans="1:32">
      <c r="A115" s="21" t="str">
        <f>IF(VLOOKUP(MID($B115,4,2),CODE!K:P,CODE!$O$1,FALSE)="",VLOOKUP(MID($B115,1,3),CODE!$B:$G,CODE!$D$1,FALSE),VLOOKUP(MID($B115,1,3),CODE!$B:$G,CODE!$D$1,FALSE)&amp;"-"&amp;VLOOKUP(MID($B115,4,2),CODE!K:P,CODE!$O$1,FALSE))</f>
        <v>ELH-의류</v>
      </c>
      <c r="B115" s="21" t="str">
        <f>IF(ISERROR(VLOOKUP(E115&amp;G115,품번정리!$D:$E,2,FALSE))=TRUE,E115&amp;G115,VLOOKUP(E115&amp;G115,품번정리!$D:$E,2,FALSE))</f>
        <v>ELHHPF5514PK</v>
      </c>
      <c r="C115" s="16" t="str">
        <f>IF(ISERROR(VLOOKUP(MID(B115,1,5)&amp;MID(B115,8,5),품번정리!$A:$B,2,FALSE))=TRUE,MID(B115,1,5)&amp;MID(B115,8,5),VLOOKUP(MID(B115,1,5)&amp;MID(B115,8,5),품번정리!$A:$B,2,FALSE))</f>
        <v>ELHHP514PK</v>
      </c>
      <c r="D115" s="16" t="str">
        <f t="shared" si="3"/>
        <v>F5</v>
      </c>
      <c r="E115" s="437" t="s">
        <v>3612</v>
      </c>
      <c r="F115" s="437" t="s">
        <v>2254</v>
      </c>
      <c r="G115" s="437" t="s">
        <v>728</v>
      </c>
      <c r="H115" s="437"/>
      <c r="I115" s="319">
        <v>21192</v>
      </c>
      <c r="J115" s="319">
        <v>119000</v>
      </c>
      <c r="K115" s="319">
        <v>35000</v>
      </c>
      <c r="L115" s="318">
        <v>593</v>
      </c>
      <c r="M115" s="437" t="s">
        <v>3592</v>
      </c>
      <c r="N115" s="318">
        <v>593</v>
      </c>
      <c r="O115" s="319">
        <v>70567000</v>
      </c>
      <c r="P115" s="437" t="s">
        <v>3610</v>
      </c>
      <c r="Q115" s="318">
        <v>485</v>
      </c>
      <c r="R115" s="318"/>
      <c r="S115" s="319">
        <v>57715000</v>
      </c>
      <c r="T115" s="437" t="s">
        <v>3613</v>
      </c>
      <c r="U115" s="318">
        <v>329</v>
      </c>
      <c r="V115" s="319">
        <v>11515000</v>
      </c>
      <c r="W115" s="318">
        <v>55.5</v>
      </c>
      <c r="X115" s="318">
        <v>16.3</v>
      </c>
      <c r="Y115" s="318">
        <v>67.8</v>
      </c>
      <c r="Z115" s="318">
        <v>20</v>
      </c>
      <c r="AA115" s="318">
        <v>108</v>
      </c>
      <c r="AB115" s="318">
        <v>156</v>
      </c>
      <c r="AC115" s="318">
        <v>1</v>
      </c>
      <c r="AD115" s="318">
        <v>1</v>
      </c>
      <c r="AE115" s="319">
        <v>35000</v>
      </c>
      <c r="AF115" s="318">
        <v>0.2</v>
      </c>
    </row>
    <row r="116" spans="1:32">
      <c r="A116" s="21" t="str">
        <f>IF(VLOOKUP(MID($B116,4,2),CODE!K:P,CODE!$O$1,FALSE)="",VLOOKUP(MID($B116,1,3),CODE!$B:$G,CODE!$D$1,FALSE),VLOOKUP(MID($B116,1,3),CODE!$B:$G,CODE!$D$1,FALSE)&amp;"-"&amp;VLOOKUP(MID($B116,4,2),CODE!K:P,CODE!$O$1,FALSE))</f>
        <v>ELH-의류</v>
      </c>
      <c r="B116" s="21" t="str">
        <f>IF(ISERROR(VLOOKUP(E116&amp;G116,품번정리!$D:$E,2,FALSE))=TRUE,E116&amp;G116,VLOOKUP(E116&amp;G116,품번정리!$D:$E,2,FALSE))</f>
        <v>ELHHPF5515RE</v>
      </c>
      <c r="C116" s="16" t="str">
        <f>IF(ISERROR(VLOOKUP(MID(B116,1,5)&amp;MID(B116,8,5),품번정리!$A:$B,2,FALSE))=TRUE,MID(B116,1,5)&amp;MID(B116,8,5),VLOOKUP(MID(B116,1,5)&amp;MID(B116,8,5),품번정리!$A:$B,2,FALSE))</f>
        <v>ELHHP515RE</v>
      </c>
      <c r="D116" s="16" t="str">
        <f t="shared" si="3"/>
        <v>F5</v>
      </c>
      <c r="E116" s="437" t="s">
        <v>3614</v>
      </c>
      <c r="F116" s="437" t="s">
        <v>2256</v>
      </c>
      <c r="G116" s="437" t="s">
        <v>726</v>
      </c>
      <c r="H116" s="437"/>
      <c r="I116" s="319">
        <v>21090</v>
      </c>
      <c r="J116" s="319">
        <v>119000</v>
      </c>
      <c r="K116" s="319">
        <v>35000</v>
      </c>
      <c r="L116" s="318">
        <v>113</v>
      </c>
      <c r="M116" s="437" t="s">
        <v>3592</v>
      </c>
      <c r="N116" s="318">
        <v>108</v>
      </c>
      <c r="O116" s="319">
        <v>12852000</v>
      </c>
      <c r="P116" s="437" t="s">
        <v>3610</v>
      </c>
      <c r="Q116" s="318">
        <v>107</v>
      </c>
      <c r="R116" s="318"/>
      <c r="S116" s="319">
        <v>12733000</v>
      </c>
      <c r="T116" s="437" t="s">
        <v>3613</v>
      </c>
      <c r="U116" s="318">
        <v>104</v>
      </c>
      <c r="V116" s="319">
        <v>3640000</v>
      </c>
      <c r="W116" s="318">
        <v>96.3</v>
      </c>
      <c r="X116" s="318">
        <v>28.3</v>
      </c>
      <c r="Y116" s="318">
        <v>97.2</v>
      </c>
      <c r="Z116" s="318">
        <v>28.6</v>
      </c>
      <c r="AA116" s="318">
        <v>1</v>
      </c>
      <c r="AB116" s="318">
        <v>3</v>
      </c>
      <c r="AC116" s="318"/>
      <c r="AD116" s="318"/>
      <c r="AE116" s="319"/>
      <c r="AF116" s="318"/>
    </row>
    <row r="117" spans="1:32">
      <c r="A117" s="21" t="str">
        <f>IF(VLOOKUP(MID($B117,4,2),CODE!K:P,CODE!$O$1,FALSE)="",VLOOKUP(MID($B117,1,3),CODE!$B:$G,CODE!$D$1,FALSE),VLOOKUP(MID($B117,1,3),CODE!$B:$G,CODE!$D$1,FALSE)&amp;"-"&amp;VLOOKUP(MID($B117,4,2),CODE!K:P,CODE!$O$1,FALSE))</f>
        <v>ELH-의류</v>
      </c>
      <c r="B117" s="21" t="str">
        <f>IF(ISERROR(VLOOKUP(E117&amp;G117,품번정리!$D:$E,2,FALSE))=TRUE,E117&amp;G117,VLOOKUP(E117&amp;G117,품번정리!$D:$E,2,FALSE))</f>
        <v>ELHHPF5636BW</v>
      </c>
      <c r="C117" s="16" t="str">
        <f>IF(ISERROR(VLOOKUP(MID(B117,1,5)&amp;MID(B117,8,5),품번정리!$A:$B,2,FALSE))=TRUE,MID(B117,1,5)&amp;MID(B117,8,5),VLOOKUP(MID(B117,1,5)&amp;MID(B117,8,5),품번정리!$A:$B,2,FALSE))</f>
        <v>ELHHP636BW</v>
      </c>
      <c r="D117" s="16" t="str">
        <f t="shared" si="3"/>
        <v>F5</v>
      </c>
      <c r="E117" s="437" t="s">
        <v>2715</v>
      </c>
      <c r="F117" s="437" t="s">
        <v>2716</v>
      </c>
      <c r="G117" s="437" t="s">
        <v>745</v>
      </c>
      <c r="H117" s="437"/>
      <c r="I117" s="319">
        <v>34560</v>
      </c>
      <c r="J117" s="319">
        <v>119000</v>
      </c>
      <c r="K117" s="319">
        <v>15000</v>
      </c>
      <c r="L117" s="318">
        <v>200</v>
      </c>
      <c r="M117" s="437" t="s">
        <v>2717</v>
      </c>
      <c r="N117" s="318">
        <v>200</v>
      </c>
      <c r="O117" s="319">
        <v>23800000</v>
      </c>
      <c r="P117" s="437" t="s">
        <v>2912</v>
      </c>
      <c r="Q117" s="318">
        <v>196</v>
      </c>
      <c r="R117" s="318"/>
      <c r="S117" s="319">
        <v>23324000</v>
      </c>
      <c r="T117" s="437" t="s">
        <v>2913</v>
      </c>
      <c r="U117" s="318">
        <v>196</v>
      </c>
      <c r="V117" s="319">
        <v>5614000</v>
      </c>
      <c r="W117" s="318">
        <v>98</v>
      </c>
      <c r="X117" s="318">
        <v>23.6</v>
      </c>
      <c r="Y117" s="318">
        <v>100</v>
      </c>
      <c r="Z117" s="318">
        <v>24.1</v>
      </c>
      <c r="AA117" s="318">
        <v>4</v>
      </c>
      <c r="AB117" s="318"/>
      <c r="AC117" s="318"/>
      <c r="AD117" s="318"/>
      <c r="AE117" s="319"/>
      <c r="AF117" s="318"/>
    </row>
    <row r="118" spans="1:32">
      <c r="A118" s="21" t="str">
        <f>IF(VLOOKUP(MID($B118,4,2),CODE!K:P,CODE!$O$1,FALSE)="",VLOOKUP(MID($B118,1,3),CODE!$B:$G,CODE!$D$1,FALSE),VLOOKUP(MID($B118,1,3),CODE!$B:$G,CODE!$D$1,FALSE)&amp;"-"&amp;VLOOKUP(MID($B118,4,2),CODE!K:P,CODE!$O$1,FALSE))</f>
        <v>ELH-의류</v>
      </c>
      <c r="B118" s="21" t="str">
        <f>IF(ISERROR(VLOOKUP(E118&amp;G118,품번정리!$D:$E,2,FALSE))=TRUE,E118&amp;G118,VLOOKUP(E118&amp;G118,품번정리!$D:$E,2,FALSE))</f>
        <v>ELHHPF5804BK</v>
      </c>
      <c r="C118" s="16" t="str">
        <f>IF(ISERROR(VLOOKUP(MID(B118,1,5)&amp;MID(B118,8,5),품번정리!$A:$B,2,FALSE))=TRUE,MID(B118,1,5)&amp;MID(B118,8,5),VLOOKUP(MID(B118,1,5)&amp;MID(B118,8,5),품번정리!$A:$B,2,FALSE))</f>
        <v>ELHHP804BK</v>
      </c>
      <c r="D118" s="16" t="str">
        <f t="shared" si="3"/>
        <v>F5</v>
      </c>
      <c r="E118" s="437" t="s">
        <v>2416</v>
      </c>
      <c r="F118" s="437" t="s">
        <v>2417</v>
      </c>
      <c r="G118" s="437" t="s">
        <v>722</v>
      </c>
      <c r="H118" s="437"/>
      <c r="I118" s="319">
        <v>24684</v>
      </c>
      <c r="J118" s="319">
        <v>129000</v>
      </c>
      <c r="K118" s="319">
        <v>29000</v>
      </c>
      <c r="L118" s="318">
        <v>240</v>
      </c>
      <c r="M118" s="437" t="s">
        <v>2494</v>
      </c>
      <c r="N118" s="318">
        <v>243</v>
      </c>
      <c r="O118" s="319">
        <v>31347000</v>
      </c>
      <c r="P118" s="437" t="s">
        <v>2546</v>
      </c>
      <c r="Q118" s="318">
        <v>230</v>
      </c>
      <c r="R118" s="318">
        <v>10</v>
      </c>
      <c r="S118" s="319">
        <v>29670000</v>
      </c>
      <c r="T118" s="437" t="s">
        <v>2550</v>
      </c>
      <c r="U118" s="318">
        <v>212</v>
      </c>
      <c r="V118" s="319">
        <v>7628000</v>
      </c>
      <c r="W118" s="318">
        <v>87.2</v>
      </c>
      <c r="X118" s="318">
        <v>24.3</v>
      </c>
      <c r="Y118" s="318">
        <v>92.2</v>
      </c>
      <c r="Z118" s="318">
        <v>25.7</v>
      </c>
      <c r="AA118" s="318">
        <v>3</v>
      </c>
      <c r="AB118" s="318">
        <v>18</v>
      </c>
      <c r="AC118" s="318"/>
      <c r="AD118" s="318"/>
      <c r="AE118" s="319"/>
      <c r="AF118" s="318"/>
    </row>
    <row r="119" spans="1:32">
      <c r="A119" s="21" t="str">
        <f>IF(VLOOKUP(MID($B119,4,2),CODE!K:P,CODE!$O$1,FALSE)="",VLOOKUP(MID($B119,1,3),CODE!$B:$G,CODE!$D$1,FALSE),VLOOKUP(MID($B119,1,3),CODE!$B:$G,CODE!$D$1,FALSE)&amp;"-"&amp;VLOOKUP(MID($B119,4,2),CODE!K:P,CODE!$O$1,FALSE))</f>
        <v>ELH-의류</v>
      </c>
      <c r="B119" s="21" t="str">
        <f>IF(ISERROR(VLOOKUP(E119&amp;G119,품번정리!$D:$E,2,FALSE))=TRUE,E119&amp;G119,VLOOKUP(E119&amp;G119,품번정리!$D:$E,2,FALSE))</f>
        <v>ELHHPF5821BW</v>
      </c>
      <c r="C119" s="16" t="str">
        <f>IF(ISERROR(VLOOKUP(MID(B119,1,5)&amp;MID(B119,8,5),품번정리!$A:$B,2,FALSE))=TRUE,MID(B119,1,5)&amp;MID(B119,8,5),VLOOKUP(MID(B119,1,5)&amp;MID(B119,8,5),품번정리!$A:$B,2,FALSE))</f>
        <v>ELHHP821BW</v>
      </c>
      <c r="D119" s="16" t="str">
        <f t="shared" si="3"/>
        <v>F5</v>
      </c>
      <c r="E119" s="437" t="s">
        <v>2418</v>
      </c>
      <c r="F119" s="437" t="s">
        <v>2419</v>
      </c>
      <c r="G119" s="437" t="s">
        <v>745</v>
      </c>
      <c r="H119" s="437"/>
      <c r="I119" s="319">
        <v>21986</v>
      </c>
      <c r="J119" s="319">
        <v>119000</v>
      </c>
      <c r="K119" s="319">
        <v>29000</v>
      </c>
      <c r="L119" s="318">
        <v>120</v>
      </c>
      <c r="M119" s="437" t="s">
        <v>2494</v>
      </c>
      <c r="N119" s="318">
        <v>122</v>
      </c>
      <c r="O119" s="319">
        <v>14518000</v>
      </c>
      <c r="P119" s="437" t="s">
        <v>2546</v>
      </c>
      <c r="Q119" s="318">
        <v>117</v>
      </c>
      <c r="R119" s="318">
        <v>-1</v>
      </c>
      <c r="S119" s="319">
        <v>13923000</v>
      </c>
      <c r="T119" s="437" t="s">
        <v>2547</v>
      </c>
      <c r="U119" s="318">
        <v>114</v>
      </c>
      <c r="V119" s="319">
        <v>3698000</v>
      </c>
      <c r="W119" s="318">
        <v>93.4</v>
      </c>
      <c r="X119" s="318">
        <v>25.5</v>
      </c>
      <c r="Y119" s="318">
        <v>97.4</v>
      </c>
      <c r="Z119" s="318">
        <v>26.6</v>
      </c>
      <c r="AA119" s="318">
        <v>6</v>
      </c>
      <c r="AB119" s="318">
        <v>3</v>
      </c>
      <c r="AC119" s="318"/>
      <c r="AD119" s="318"/>
      <c r="AE119" s="319"/>
      <c r="AF119" s="318"/>
    </row>
    <row r="120" spans="1:32">
      <c r="A120" s="21" t="str">
        <f>IF(VLOOKUP(MID($B120,4,2),CODE!K:P,CODE!$O$1,FALSE)="",VLOOKUP(MID($B120,1,3),CODE!$B:$G,CODE!$D$1,FALSE),VLOOKUP(MID($B120,1,3),CODE!$B:$G,CODE!$D$1,FALSE)&amp;"-"&amp;VLOOKUP(MID($B120,4,2),CODE!K:P,CODE!$O$1,FALSE))</f>
        <v>ELH-의류</v>
      </c>
      <c r="B120" s="21" t="str">
        <f>IF(ISERROR(VLOOKUP(E120&amp;G120,품번정리!$D:$E,2,FALSE))=TRUE,E120&amp;G120,VLOOKUP(E120&amp;G120,품번정리!$D:$E,2,FALSE))</f>
        <v>ELHHPF5822RE</v>
      </c>
      <c r="C120" s="16" t="str">
        <f>IF(ISERROR(VLOOKUP(MID(B120,1,5)&amp;MID(B120,8,5),품번정리!$A:$B,2,FALSE))=TRUE,MID(B120,1,5)&amp;MID(B120,8,5),VLOOKUP(MID(B120,1,5)&amp;MID(B120,8,5),품번정리!$A:$B,2,FALSE))</f>
        <v>ELHHP822RE</v>
      </c>
      <c r="D120" s="16" t="str">
        <f t="shared" si="3"/>
        <v>F5</v>
      </c>
      <c r="E120" s="437" t="s">
        <v>2420</v>
      </c>
      <c r="F120" s="437" t="s">
        <v>2421</v>
      </c>
      <c r="G120" s="437" t="s">
        <v>726</v>
      </c>
      <c r="H120" s="437"/>
      <c r="I120" s="319">
        <v>21986</v>
      </c>
      <c r="J120" s="319">
        <v>119000</v>
      </c>
      <c r="K120" s="319">
        <v>29000</v>
      </c>
      <c r="L120" s="318">
        <v>120</v>
      </c>
      <c r="M120" s="437" t="s">
        <v>2494</v>
      </c>
      <c r="N120" s="318">
        <v>121</v>
      </c>
      <c r="O120" s="319">
        <v>14399000</v>
      </c>
      <c r="P120" s="437" t="s">
        <v>2546</v>
      </c>
      <c r="Q120" s="318">
        <v>121</v>
      </c>
      <c r="R120" s="318"/>
      <c r="S120" s="319">
        <v>14399000</v>
      </c>
      <c r="T120" s="437" t="s">
        <v>2548</v>
      </c>
      <c r="U120" s="318">
        <v>121</v>
      </c>
      <c r="V120" s="319">
        <v>4853000</v>
      </c>
      <c r="W120" s="318">
        <v>100</v>
      </c>
      <c r="X120" s="318">
        <v>33.700000000000003</v>
      </c>
      <c r="Y120" s="318">
        <v>100</v>
      </c>
      <c r="Z120" s="318">
        <v>33.700000000000003</v>
      </c>
      <c r="AA120" s="318"/>
      <c r="AB120" s="318"/>
      <c r="AC120" s="318"/>
      <c r="AD120" s="318"/>
      <c r="AE120" s="318"/>
      <c r="AF120" s="318"/>
    </row>
    <row r="121" spans="1:32">
      <c r="A121" s="21" t="str">
        <f>IF(VLOOKUP(MID($B121,4,2),CODE!K:P,CODE!$O$1,FALSE)="",VLOOKUP(MID($B121,1,3),CODE!$B:$G,CODE!$D$1,FALSE),VLOOKUP(MID($B121,1,3),CODE!$B:$G,CODE!$D$1,FALSE)&amp;"-"&amp;VLOOKUP(MID($B121,4,2),CODE!K:P,CODE!$O$1,FALSE))</f>
        <v>ELH-의류</v>
      </c>
      <c r="B121" s="21" t="str">
        <f>IF(ISERROR(VLOOKUP(E121&amp;G121,품번정리!$D:$E,2,FALSE))=TRUE,E121&amp;G121,VLOOKUP(E121&amp;G121,품번정리!$D:$E,2,FALSE))</f>
        <v>ELHHPF5823BK</v>
      </c>
      <c r="C121" s="16" t="str">
        <f>IF(ISERROR(VLOOKUP(MID(B121,1,5)&amp;MID(B121,8,5),품번정리!$A:$B,2,FALSE))=TRUE,MID(B121,1,5)&amp;MID(B121,8,5),VLOOKUP(MID(B121,1,5)&amp;MID(B121,8,5),품번정리!$A:$B,2,FALSE))</f>
        <v>ELHHP823BK</v>
      </c>
      <c r="D121" s="16" t="str">
        <f t="shared" si="3"/>
        <v>F5</v>
      </c>
      <c r="E121" s="437" t="s">
        <v>2422</v>
      </c>
      <c r="F121" s="437" t="s">
        <v>2423</v>
      </c>
      <c r="G121" s="437" t="s">
        <v>722</v>
      </c>
      <c r="H121" s="437"/>
      <c r="I121" s="319">
        <v>23172</v>
      </c>
      <c r="J121" s="319">
        <v>119000</v>
      </c>
      <c r="K121" s="319">
        <v>29000</v>
      </c>
      <c r="L121" s="318">
        <v>375</v>
      </c>
      <c r="M121" s="437" t="s">
        <v>2494</v>
      </c>
      <c r="N121" s="318">
        <v>375</v>
      </c>
      <c r="O121" s="319">
        <v>44625000</v>
      </c>
      <c r="P121" s="437" t="s">
        <v>2546</v>
      </c>
      <c r="Q121" s="318">
        <v>375</v>
      </c>
      <c r="R121" s="318">
        <v>-1</v>
      </c>
      <c r="S121" s="319">
        <v>44625000</v>
      </c>
      <c r="T121" s="437" t="s">
        <v>2551</v>
      </c>
      <c r="U121" s="318">
        <v>366</v>
      </c>
      <c r="V121" s="319">
        <v>17334000</v>
      </c>
      <c r="W121" s="318">
        <v>97.6</v>
      </c>
      <c r="X121" s="318">
        <v>38.799999999999997</v>
      </c>
      <c r="Y121" s="318">
        <v>97.6</v>
      </c>
      <c r="Z121" s="318">
        <v>38.799999999999997</v>
      </c>
      <c r="AA121" s="318">
        <v>1</v>
      </c>
      <c r="AB121" s="318">
        <v>9</v>
      </c>
      <c r="AC121" s="318"/>
      <c r="AD121" s="318"/>
      <c r="AE121" s="319"/>
      <c r="AF121" s="318"/>
    </row>
    <row r="122" spans="1:32">
      <c r="A122" s="21" t="str">
        <f>IF(VLOOKUP(MID($B122,4,2),CODE!K:P,CODE!$O$1,FALSE)="",VLOOKUP(MID($B122,1,3),CODE!$B:$G,CODE!$D$1,FALSE),VLOOKUP(MID($B122,1,3),CODE!$B:$G,CODE!$D$1,FALSE)&amp;"-"&amp;VLOOKUP(MID($B122,4,2),CODE!K:P,CODE!$O$1,FALSE))</f>
        <v>ELH-의류</v>
      </c>
      <c r="B122" s="21" t="str">
        <f>IF(ISERROR(VLOOKUP(E122&amp;G122,품번정리!$D:$E,2,FALSE))=TRUE,E122&amp;G122,VLOOKUP(E122&amp;G122,품번정리!$D:$E,2,FALSE))</f>
        <v>ELHJPF4832BK</v>
      </c>
      <c r="C122" s="16" t="str">
        <f>IF(ISERROR(VLOOKUP(MID(B122,1,5)&amp;MID(B122,8,5),품번정리!$A:$B,2,FALSE))=TRUE,MID(B122,1,5)&amp;MID(B122,8,5),VLOOKUP(MID(B122,1,5)&amp;MID(B122,8,5),품번정리!$A:$B,2,FALSE))</f>
        <v>ELHJP832BK</v>
      </c>
      <c r="D122" s="16" t="str">
        <f t="shared" si="3"/>
        <v>F4</v>
      </c>
      <c r="E122" s="437" t="s">
        <v>1908</v>
      </c>
      <c r="F122" s="437" t="s">
        <v>1910</v>
      </c>
      <c r="G122" s="437" t="s">
        <v>722</v>
      </c>
      <c r="H122" s="437"/>
      <c r="I122" s="319">
        <v>20330</v>
      </c>
      <c r="J122" s="319">
        <v>89000</v>
      </c>
      <c r="K122" s="319">
        <v>15000</v>
      </c>
      <c r="L122" s="318">
        <v>790</v>
      </c>
      <c r="M122" s="437" t="s">
        <v>2133</v>
      </c>
      <c r="N122" s="318">
        <v>149</v>
      </c>
      <c r="O122" s="319">
        <v>13261000</v>
      </c>
      <c r="P122" s="437" t="s">
        <v>2164</v>
      </c>
      <c r="Q122" s="318">
        <v>148</v>
      </c>
      <c r="R122" s="318"/>
      <c r="S122" s="319">
        <v>13172000</v>
      </c>
      <c r="T122" s="437" t="s">
        <v>2230</v>
      </c>
      <c r="U122" s="318">
        <v>147</v>
      </c>
      <c r="V122" s="319">
        <v>4347000</v>
      </c>
      <c r="W122" s="318">
        <v>98.7</v>
      </c>
      <c r="X122" s="318">
        <v>32.799999999999997</v>
      </c>
      <c r="Y122" s="318">
        <v>99.3</v>
      </c>
      <c r="Z122" s="318">
        <v>33</v>
      </c>
      <c r="AA122" s="318">
        <v>1</v>
      </c>
      <c r="AB122" s="318">
        <v>1</v>
      </c>
      <c r="AC122" s="318"/>
      <c r="AD122" s="318"/>
      <c r="AE122" s="319"/>
      <c r="AF122" s="318"/>
    </row>
    <row r="123" spans="1:32">
      <c r="A123" s="21" t="str">
        <f>IF(VLOOKUP(MID($B123,4,2),CODE!K:P,CODE!$O$1,FALSE)="",VLOOKUP(MID($B123,1,3),CODE!$B:$G,CODE!$D$1,FALSE),VLOOKUP(MID($B123,1,3),CODE!$B:$G,CODE!$D$1,FALSE)&amp;"-"&amp;VLOOKUP(MID($B123,4,2),CODE!K:P,CODE!$O$1,FALSE))</f>
        <v>ELH-의류</v>
      </c>
      <c r="B123" s="21" t="str">
        <f>IF(ISERROR(VLOOKUP(E123&amp;G123,품번정리!$D:$E,2,FALSE))=TRUE,E123&amp;G123,VLOOKUP(E123&amp;G123,품번정리!$D:$E,2,FALSE))</f>
        <v>ELHJPF4832BW</v>
      </c>
      <c r="C123" s="16" t="str">
        <f>IF(ISERROR(VLOOKUP(MID(B123,1,5)&amp;MID(B123,8,5),품번정리!$A:$B,2,FALSE))=TRUE,MID(B123,1,5)&amp;MID(B123,8,5),VLOOKUP(MID(B123,1,5)&amp;MID(B123,8,5),품번정리!$A:$B,2,FALSE))</f>
        <v>ELHJP832BW</v>
      </c>
      <c r="D123" s="16" t="str">
        <f t="shared" si="3"/>
        <v>F4</v>
      </c>
      <c r="E123" s="437" t="s">
        <v>1908</v>
      </c>
      <c r="F123" s="437" t="s">
        <v>1910</v>
      </c>
      <c r="G123" s="437" t="s">
        <v>745</v>
      </c>
      <c r="H123" s="437"/>
      <c r="I123" s="319">
        <v>20330</v>
      </c>
      <c r="J123" s="319">
        <v>89000</v>
      </c>
      <c r="K123" s="319">
        <v>15000</v>
      </c>
      <c r="L123" s="318">
        <v>520</v>
      </c>
      <c r="M123" s="437" t="s">
        <v>2133</v>
      </c>
      <c r="N123" s="318">
        <v>150</v>
      </c>
      <c r="O123" s="319">
        <v>13350000</v>
      </c>
      <c r="P123" s="437" t="s">
        <v>2164</v>
      </c>
      <c r="Q123" s="318">
        <v>148</v>
      </c>
      <c r="R123" s="318"/>
      <c r="S123" s="319">
        <v>13172000</v>
      </c>
      <c r="T123" s="437" t="s">
        <v>2168</v>
      </c>
      <c r="U123" s="318">
        <v>146</v>
      </c>
      <c r="V123" s="319">
        <v>4842000</v>
      </c>
      <c r="W123" s="318">
        <v>97.3</v>
      </c>
      <c r="X123" s="318">
        <v>36.299999999999997</v>
      </c>
      <c r="Y123" s="318">
        <v>98.6</v>
      </c>
      <c r="Z123" s="318">
        <v>36.799999999999997</v>
      </c>
      <c r="AA123" s="318">
        <v>2</v>
      </c>
      <c r="AB123" s="318">
        <v>2</v>
      </c>
      <c r="AC123" s="318">
        <v>1</v>
      </c>
      <c r="AD123" s="318">
        <v>1</v>
      </c>
      <c r="AE123" s="319">
        <v>15000</v>
      </c>
      <c r="AF123" s="318">
        <v>0.7</v>
      </c>
    </row>
    <row r="124" spans="1:32">
      <c r="A124" s="21" t="str">
        <f>IF(VLOOKUP(MID($B124,4,2),CODE!K:P,CODE!$O$1,FALSE)="",VLOOKUP(MID($B124,1,3),CODE!$B:$G,CODE!$D$1,FALSE),VLOOKUP(MID($B124,1,3),CODE!$B:$G,CODE!$D$1,FALSE)&amp;"-"&amp;VLOOKUP(MID($B124,4,2),CODE!K:P,CODE!$O$1,FALSE))</f>
        <v>ELH-의류</v>
      </c>
      <c r="B124" s="21" t="str">
        <f>IF(ISERROR(VLOOKUP(E124&amp;G124,품번정리!$D:$E,2,FALSE))=TRUE,E124&amp;G124,VLOOKUP(E124&amp;G124,품번정리!$D:$E,2,FALSE))</f>
        <v>ELHJPF4832RE</v>
      </c>
      <c r="C124" s="16" t="str">
        <f>IF(ISERROR(VLOOKUP(MID(B124,1,5)&amp;MID(B124,8,5),품번정리!$A:$B,2,FALSE))=TRUE,MID(B124,1,5)&amp;MID(B124,8,5),VLOOKUP(MID(B124,1,5)&amp;MID(B124,8,5),품번정리!$A:$B,2,FALSE))</f>
        <v>ELHJP832RE</v>
      </c>
      <c r="D124" s="16" t="str">
        <f t="shared" si="3"/>
        <v>F4</v>
      </c>
      <c r="E124" s="437" t="s">
        <v>1908</v>
      </c>
      <c r="F124" s="437" t="s">
        <v>1910</v>
      </c>
      <c r="G124" s="437" t="s">
        <v>726</v>
      </c>
      <c r="H124" s="437"/>
      <c r="I124" s="319">
        <v>20330</v>
      </c>
      <c r="J124" s="319">
        <v>89000</v>
      </c>
      <c r="K124" s="319">
        <v>15000</v>
      </c>
      <c r="L124" s="318">
        <v>790</v>
      </c>
      <c r="M124" s="437" t="s">
        <v>2133</v>
      </c>
      <c r="N124" s="318">
        <v>150</v>
      </c>
      <c r="O124" s="319">
        <v>13350000</v>
      </c>
      <c r="P124" s="437" t="s">
        <v>2164</v>
      </c>
      <c r="Q124" s="318">
        <v>148</v>
      </c>
      <c r="R124" s="318"/>
      <c r="S124" s="319">
        <v>13172000</v>
      </c>
      <c r="T124" s="437" t="s">
        <v>2231</v>
      </c>
      <c r="U124" s="318">
        <v>144</v>
      </c>
      <c r="V124" s="319">
        <v>3486000</v>
      </c>
      <c r="W124" s="318">
        <v>96</v>
      </c>
      <c r="X124" s="318">
        <v>26.1</v>
      </c>
      <c r="Y124" s="318">
        <v>97.3</v>
      </c>
      <c r="Z124" s="318">
        <v>26.5</v>
      </c>
      <c r="AA124" s="318">
        <v>2</v>
      </c>
      <c r="AB124" s="318">
        <v>4</v>
      </c>
      <c r="AC124" s="318"/>
      <c r="AD124" s="318"/>
      <c r="AE124" s="319"/>
      <c r="AF124" s="318"/>
    </row>
    <row r="125" spans="1:32">
      <c r="A125" s="21" t="str">
        <f>IF(VLOOKUP(MID($B125,4,2),CODE!K:P,CODE!$O$1,FALSE)="",VLOOKUP(MID($B125,1,3),CODE!$B:$G,CODE!$D$1,FALSE),VLOOKUP(MID($B125,1,3),CODE!$B:$G,CODE!$D$1,FALSE)&amp;"-"&amp;VLOOKUP(MID($B125,4,2),CODE!K:P,CODE!$O$1,FALSE))</f>
        <v>ELH-의류</v>
      </c>
      <c r="B125" s="21" t="str">
        <f>IF(ISERROR(VLOOKUP(E125&amp;G125,품번정리!$D:$E,2,FALSE))=TRUE,E125&amp;G125,VLOOKUP(E125&amp;G125,품번정리!$D:$E,2,FALSE))</f>
        <v>ELHJPF4928BL</v>
      </c>
      <c r="C125" s="16" t="str">
        <f>IF(ISERROR(VLOOKUP(MID(B125,1,5)&amp;MID(B125,8,5),품번정리!$A:$B,2,FALSE))=TRUE,MID(B125,1,5)&amp;MID(B125,8,5),VLOOKUP(MID(B125,1,5)&amp;MID(B125,8,5),품번정리!$A:$B,2,FALSE))</f>
        <v>ELHJP928BL</v>
      </c>
      <c r="D125" s="16" t="str">
        <f t="shared" si="3"/>
        <v>F4</v>
      </c>
      <c r="E125" s="437" t="s">
        <v>1909</v>
      </c>
      <c r="F125" s="437" t="s">
        <v>1912</v>
      </c>
      <c r="G125" s="437" t="s">
        <v>725</v>
      </c>
      <c r="H125" s="437"/>
      <c r="I125" s="319">
        <v>21728</v>
      </c>
      <c r="J125" s="319">
        <v>109000</v>
      </c>
      <c r="K125" s="319">
        <v>79000</v>
      </c>
      <c r="L125" s="318">
        <v>730</v>
      </c>
      <c r="M125" s="437" t="s">
        <v>2133</v>
      </c>
      <c r="N125" s="318">
        <v>30</v>
      </c>
      <c r="O125" s="319">
        <v>3270000</v>
      </c>
      <c r="P125" s="437" t="s">
        <v>2164</v>
      </c>
      <c r="Q125" s="318">
        <v>30</v>
      </c>
      <c r="R125" s="318"/>
      <c r="S125" s="319">
        <v>3270000</v>
      </c>
      <c r="T125" s="437" t="s">
        <v>2232</v>
      </c>
      <c r="U125" s="318">
        <v>30</v>
      </c>
      <c r="V125" s="319">
        <v>2370000</v>
      </c>
      <c r="W125" s="318">
        <v>100</v>
      </c>
      <c r="X125" s="318">
        <v>72.5</v>
      </c>
      <c r="Y125" s="318">
        <v>100</v>
      </c>
      <c r="Z125" s="318">
        <v>72.5</v>
      </c>
      <c r="AA125" s="318"/>
      <c r="AB125" s="318"/>
      <c r="AC125" s="318"/>
      <c r="AD125" s="318"/>
      <c r="AE125" s="318"/>
      <c r="AF125" s="318"/>
    </row>
    <row r="126" spans="1:32">
      <c r="A126" s="21" t="str">
        <f>IF(VLOOKUP(MID($B126,4,2),CODE!K:P,CODE!$O$1,FALSE)="",VLOOKUP(MID($B126,1,3),CODE!$B:$G,CODE!$D$1,FALSE),VLOOKUP(MID($B126,1,3),CODE!$B:$G,CODE!$D$1,FALSE)&amp;"-"&amp;VLOOKUP(MID($B126,4,2),CODE!K:P,CODE!$O$1,FALSE))</f>
        <v>ELH-의류</v>
      </c>
      <c r="B126" s="21" t="str">
        <f>IF(ISERROR(VLOOKUP(E126&amp;G126,품번정리!$D:$E,2,FALSE))=TRUE,E126&amp;G126,VLOOKUP(E126&amp;G126,품번정리!$D:$E,2,FALSE))</f>
        <v>ELHJPF4928RE</v>
      </c>
      <c r="C126" s="16" t="str">
        <f>IF(ISERROR(VLOOKUP(MID(B126,1,5)&amp;MID(B126,8,5),품번정리!$A:$B,2,FALSE))=TRUE,MID(B126,1,5)&amp;MID(B126,8,5),VLOOKUP(MID(B126,1,5)&amp;MID(B126,8,5),품번정리!$A:$B,2,FALSE))</f>
        <v>ELHJP928RE</v>
      </c>
      <c r="D126" s="16" t="str">
        <f t="shared" si="3"/>
        <v>F4</v>
      </c>
      <c r="E126" s="437" t="s">
        <v>1909</v>
      </c>
      <c r="F126" s="437" t="s">
        <v>1912</v>
      </c>
      <c r="G126" s="437" t="s">
        <v>726</v>
      </c>
      <c r="H126" s="437"/>
      <c r="I126" s="319">
        <v>21728</v>
      </c>
      <c r="J126" s="319">
        <v>109000</v>
      </c>
      <c r="K126" s="319">
        <v>79000</v>
      </c>
      <c r="L126" s="318">
        <v>680</v>
      </c>
      <c r="M126" s="437" t="s">
        <v>2133</v>
      </c>
      <c r="N126" s="318">
        <v>34</v>
      </c>
      <c r="O126" s="319">
        <v>3706000</v>
      </c>
      <c r="P126" s="437" t="s">
        <v>2164</v>
      </c>
      <c r="Q126" s="318">
        <v>34</v>
      </c>
      <c r="R126" s="318"/>
      <c r="S126" s="319">
        <v>3706000</v>
      </c>
      <c r="T126" s="437" t="s">
        <v>2207</v>
      </c>
      <c r="U126" s="318">
        <v>34</v>
      </c>
      <c r="V126" s="319">
        <v>2686000</v>
      </c>
      <c r="W126" s="318">
        <v>100</v>
      </c>
      <c r="X126" s="318">
        <v>72.5</v>
      </c>
      <c r="Y126" s="318">
        <v>100</v>
      </c>
      <c r="Z126" s="318">
        <v>72.5</v>
      </c>
      <c r="AA126" s="318"/>
      <c r="AB126" s="318"/>
      <c r="AC126" s="318"/>
      <c r="AD126" s="318"/>
      <c r="AE126" s="318"/>
      <c r="AF126" s="318"/>
    </row>
    <row r="127" spans="1:32">
      <c r="A127" s="21" t="str">
        <f>IF(VLOOKUP(MID($B127,4,2),CODE!K:P,CODE!$O$1,FALSE)="",VLOOKUP(MID($B127,1,3),CODE!$B:$G,CODE!$D$1,FALSE),VLOOKUP(MID($B127,1,3),CODE!$B:$G,CODE!$D$1,FALSE)&amp;"-"&amp;VLOOKUP(MID($B127,4,2),CODE!K:P,CODE!$O$1,FALSE))</f>
        <v>ELH-의류</v>
      </c>
      <c r="B127" s="21" t="str">
        <f>IF(ISERROR(VLOOKUP(E127&amp;G127,품번정리!$D:$E,2,FALSE))=TRUE,E127&amp;G127,VLOOKUP(E127&amp;G127,품번정리!$D:$E,2,FALSE))</f>
        <v>ELHJPF5001BK</v>
      </c>
      <c r="C127" s="16" t="str">
        <f>IF(ISERROR(VLOOKUP(MID(B127,1,5)&amp;MID(B127,8,5),품번정리!$A:$B,2,FALSE))=TRUE,MID(B127,1,5)&amp;MID(B127,8,5),VLOOKUP(MID(B127,1,5)&amp;MID(B127,8,5),품번정리!$A:$B,2,FALSE))</f>
        <v>ELHJP001BK</v>
      </c>
      <c r="D127" s="16" t="str">
        <f t="shared" si="3"/>
        <v>F5</v>
      </c>
      <c r="E127" s="437" t="s">
        <v>3077</v>
      </c>
      <c r="F127" s="437" t="s">
        <v>3079</v>
      </c>
      <c r="G127" s="437" t="s">
        <v>722</v>
      </c>
      <c r="H127" s="437"/>
      <c r="I127" s="319">
        <v>53044</v>
      </c>
      <c r="J127" s="319">
        <v>238000</v>
      </c>
      <c r="K127" s="319">
        <v>119000</v>
      </c>
      <c r="L127" s="318">
        <v>10</v>
      </c>
      <c r="M127" s="437" t="s">
        <v>3060</v>
      </c>
      <c r="N127" s="318"/>
      <c r="O127" s="319"/>
      <c r="P127" s="437" t="s">
        <v>3060</v>
      </c>
      <c r="Q127" s="318"/>
      <c r="R127" s="318"/>
      <c r="S127" s="319"/>
      <c r="T127" s="437"/>
      <c r="U127" s="318"/>
      <c r="V127" s="319"/>
      <c r="W127" s="318"/>
      <c r="X127" s="318"/>
      <c r="Y127" s="318"/>
      <c r="Z127" s="318"/>
      <c r="AA127" s="318"/>
      <c r="AB127" s="318"/>
      <c r="AC127" s="318"/>
      <c r="AD127" s="318"/>
      <c r="AE127" s="319"/>
      <c r="AF127" s="318"/>
    </row>
    <row r="128" spans="1:32">
      <c r="A128" s="21" t="str">
        <f>IF(VLOOKUP(MID($B128,4,2),CODE!K:P,CODE!$O$1,FALSE)="",VLOOKUP(MID($B128,1,3),CODE!$B:$G,CODE!$D$1,FALSE),VLOOKUP(MID($B128,1,3),CODE!$B:$G,CODE!$D$1,FALSE)&amp;"-"&amp;VLOOKUP(MID($B128,4,2),CODE!K:P,CODE!$O$1,FALSE))</f>
        <v>ELH-의류</v>
      </c>
      <c r="B128" s="21" t="str">
        <f>IF(ISERROR(VLOOKUP(E128&amp;G128,품번정리!$D:$E,2,FALSE))=TRUE,E128&amp;G128,VLOOKUP(E128&amp;G128,품번정리!$D:$E,2,FALSE))</f>
        <v>ELHJPF5001RE</v>
      </c>
      <c r="C128" s="16" t="str">
        <f>IF(ISERROR(VLOOKUP(MID(B128,1,5)&amp;MID(B128,8,5),품번정리!$A:$B,2,FALSE))=TRUE,MID(B128,1,5)&amp;MID(B128,8,5),VLOOKUP(MID(B128,1,5)&amp;MID(B128,8,5),품번정리!$A:$B,2,FALSE))</f>
        <v>ELHJP001RE</v>
      </c>
      <c r="D128" s="16" t="str">
        <f t="shared" si="3"/>
        <v>F5</v>
      </c>
      <c r="E128" s="437" t="s">
        <v>3077</v>
      </c>
      <c r="F128" s="437" t="s">
        <v>3079</v>
      </c>
      <c r="G128" s="437" t="s">
        <v>726</v>
      </c>
      <c r="H128" s="437"/>
      <c r="I128" s="319">
        <v>53044</v>
      </c>
      <c r="J128" s="319">
        <v>238000</v>
      </c>
      <c r="K128" s="319">
        <v>119000</v>
      </c>
      <c r="L128" s="318">
        <v>10</v>
      </c>
      <c r="M128" s="437" t="s">
        <v>3060</v>
      </c>
      <c r="N128" s="318"/>
      <c r="O128" s="319"/>
      <c r="P128" s="437" t="s">
        <v>3060</v>
      </c>
      <c r="Q128" s="318"/>
      <c r="R128" s="318"/>
      <c r="S128" s="319"/>
      <c r="T128" s="437"/>
      <c r="U128" s="318"/>
      <c r="V128" s="319"/>
      <c r="W128" s="318"/>
      <c r="X128" s="318"/>
      <c r="Y128" s="318"/>
      <c r="Z128" s="318"/>
      <c r="AA128" s="318"/>
      <c r="AB128" s="318"/>
      <c r="AC128" s="318"/>
      <c r="AD128" s="318"/>
      <c r="AE128" s="319"/>
      <c r="AF128" s="318"/>
    </row>
    <row r="129" spans="1:32">
      <c r="A129" s="21" t="str">
        <f>IF(VLOOKUP(MID($B129,4,2),CODE!K:P,CODE!$O$1,FALSE)="",VLOOKUP(MID($B129,1,3),CODE!$B:$G,CODE!$D$1,FALSE),VLOOKUP(MID($B129,1,3),CODE!$B:$G,CODE!$D$1,FALSE)&amp;"-"&amp;VLOOKUP(MID($B129,4,2),CODE!K:P,CODE!$O$1,FALSE))</f>
        <v>ELH-의류</v>
      </c>
      <c r="B129" s="21" t="str">
        <f>IF(ISERROR(VLOOKUP(E129&amp;G129,품번정리!$D:$E,2,FALSE))=TRUE,E129&amp;G129,VLOOKUP(E129&amp;G129,품번정리!$D:$E,2,FALSE))</f>
        <v>ELHJPF5028BK</v>
      </c>
      <c r="C129" s="16" t="str">
        <f>IF(ISERROR(VLOOKUP(MID(B129,1,5)&amp;MID(B129,8,5),품번정리!$A:$B,2,FALSE))=TRUE,MID(B129,1,5)&amp;MID(B129,8,5),VLOOKUP(MID(B129,1,5)&amp;MID(B129,8,5),품번정리!$A:$B,2,FALSE))</f>
        <v>ELHJP028BK</v>
      </c>
      <c r="D129" s="16" t="str">
        <f t="shared" si="3"/>
        <v>F5</v>
      </c>
      <c r="E129" s="437" t="s">
        <v>3078</v>
      </c>
      <c r="F129" s="437" t="s">
        <v>3080</v>
      </c>
      <c r="G129" s="437" t="s">
        <v>722</v>
      </c>
      <c r="H129" s="437"/>
      <c r="I129" s="319">
        <v>48128</v>
      </c>
      <c r="J129" s="319">
        <v>218000</v>
      </c>
      <c r="K129" s="319">
        <v>109000</v>
      </c>
      <c r="L129" s="319">
        <v>10</v>
      </c>
      <c r="M129" s="437" t="s">
        <v>3060</v>
      </c>
      <c r="N129" s="318"/>
      <c r="O129" s="319"/>
      <c r="P129" s="437" t="s">
        <v>3060</v>
      </c>
      <c r="Q129" s="318"/>
      <c r="R129" s="318"/>
      <c r="S129" s="319"/>
      <c r="T129" s="437"/>
      <c r="U129" s="318"/>
      <c r="V129" s="319"/>
      <c r="W129" s="318"/>
      <c r="X129" s="318"/>
      <c r="Y129" s="318"/>
      <c r="Z129" s="318"/>
      <c r="AA129" s="318"/>
      <c r="AB129" s="318"/>
      <c r="AC129" s="318"/>
      <c r="AD129" s="318"/>
      <c r="AE129" s="319"/>
      <c r="AF129" s="318"/>
    </row>
    <row r="130" spans="1:32">
      <c r="A130" s="21" t="str">
        <f>IF(VLOOKUP(MID($B130,4,2),CODE!K:P,CODE!$O$1,FALSE)="",VLOOKUP(MID($B130,1,3),CODE!$B:$G,CODE!$D$1,FALSE),VLOOKUP(MID($B130,1,3),CODE!$B:$G,CODE!$D$1,FALSE)&amp;"-"&amp;VLOOKUP(MID($B130,4,2),CODE!K:P,CODE!$O$1,FALSE))</f>
        <v>ELH-의류</v>
      </c>
      <c r="B130" s="21" t="str">
        <f>IF(ISERROR(VLOOKUP(E130&amp;G130,품번정리!$D:$E,2,FALSE))=TRUE,E130&amp;G130,VLOOKUP(E130&amp;G130,품번정리!$D:$E,2,FALSE))</f>
        <v>ELHJPF5502BL</v>
      </c>
      <c r="C130" s="16" t="str">
        <f>IF(ISERROR(VLOOKUP(MID(B130,1,5)&amp;MID(B130,8,5),품번정리!$A:$B,2,FALSE))=TRUE,MID(B130,1,5)&amp;MID(B130,8,5),VLOOKUP(MID(B130,1,5)&amp;MID(B130,8,5),품번정리!$A:$B,2,FALSE))</f>
        <v>ELHJP502BL</v>
      </c>
      <c r="D130" s="16" t="str">
        <f t="shared" si="3"/>
        <v>F5</v>
      </c>
      <c r="E130" s="437" t="s">
        <v>3615</v>
      </c>
      <c r="F130" s="437" t="s">
        <v>3622</v>
      </c>
      <c r="G130" s="437" t="s">
        <v>725</v>
      </c>
      <c r="H130" s="437"/>
      <c r="I130" s="319">
        <v>47866</v>
      </c>
      <c r="J130" s="319">
        <v>218000</v>
      </c>
      <c r="K130" s="319">
        <v>59000</v>
      </c>
      <c r="L130" s="319">
        <v>763</v>
      </c>
      <c r="M130" s="437" t="s">
        <v>3616</v>
      </c>
      <c r="N130" s="318">
        <v>753</v>
      </c>
      <c r="O130" s="319">
        <v>164154000</v>
      </c>
      <c r="P130" s="437" t="s">
        <v>3617</v>
      </c>
      <c r="Q130" s="318">
        <v>749</v>
      </c>
      <c r="R130" s="318">
        <v>1</v>
      </c>
      <c r="S130" s="319">
        <v>163282000</v>
      </c>
      <c r="T130" s="437" t="s">
        <v>3618</v>
      </c>
      <c r="U130" s="318">
        <v>745</v>
      </c>
      <c r="V130" s="319">
        <v>43919600</v>
      </c>
      <c r="W130" s="318">
        <v>98.9</v>
      </c>
      <c r="X130" s="318">
        <v>26.8</v>
      </c>
      <c r="Y130" s="318">
        <v>99.5</v>
      </c>
      <c r="Z130" s="318">
        <v>26.9</v>
      </c>
      <c r="AA130" s="318">
        <v>3</v>
      </c>
      <c r="AB130" s="318">
        <v>4</v>
      </c>
      <c r="AC130" s="318"/>
      <c r="AD130" s="318"/>
      <c r="AE130" s="319"/>
      <c r="AF130" s="318"/>
    </row>
    <row r="131" spans="1:32">
      <c r="A131" s="21" t="str">
        <f>IF(VLOOKUP(MID($B131,4,2),CODE!K:P,CODE!$O$1,FALSE)="",VLOOKUP(MID($B131,1,3),CODE!$B:$G,CODE!$D$1,FALSE),VLOOKUP(MID($B131,1,3),CODE!$B:$G,CODE!$D$1,FALSE)&amp;"-"&amp;VLOOKUP(MID($B131,4,2),CODE!K:P,CODE!$O$1,FALSE))</f>
        <v>ELH-의류</v>
      </c>
      <c r="B131" s="21" t="str">
        <f>IF(ISERROR(VLOOKUP(E131&amp;G131,품번정리!$D:$E,2,FALSE))=TRUE,E131&amp;G131,VLOOKUP(E131&amp;G131,품번정리!$D:$E,2,FALSE))</f>
        <v>ELHJPF5502RE</v>
      </c>
      <c r="C131" s="16" t="str">
        <f>IF(ISERROR(VLOOKUP(MID(B131,1,5)&amp;MID(B131,8,5),품번정리!$A:$B,2,FALSE))=TRUE,MID(B131,1,5)&amp;MID(B131,8,5),VLOOKUP(MID(B131,1,5)&amp;MID(B131,8,5),품번정리!$A:$B,2,FALSE))</f>
        <v>ELHJP502RE</v>
      </c>
      <c r="D131" s="16" t="str">
        <f t="shared" si="3"/>
        <v>F5</v>
      </c>
      <c r="E131" s="437" t="s">
        <v>3615</v>
      </c>
      <c r="F131" s="437" t="s">
        <v>3622</v>
      </c>
      <c r="G131" s="437" t="s">
        <v>726</v>
      </c>
      <c r="H131" s="437"/>
      <c r="I131" s="319">
        <v>47866</v>
      </c>
      <c r="J131" s="319">
        <v>218000</v>
      </c>
      <c r="K131" s="319">
        <v>59000</v>
      </c>
      <c r="L131" s="319">
        <v>676</v>
      </c>
      <c r="M131" s="437" t="s">
        <v>3616</v>
      </c>
      <c r="N131" s="318">
        <v>670</v>
      </c>
      <c r="O131" s="319">
        <v>146060000</v>
      </c>
      <c r="P131" s="437" t="s">
        <v>3617</v>
      </c>
      <c r="Q131" s="318">
        <v>667</v>
      </c>
      <c r="R131" s="318"/>
      <c r="S131" s="319">
        <v>145406000</v>
      </c>
      <c r="T131" s="437" t="s">
        <v>3619</v>
      </c>
      <c r="U131" s="318">
        <v>666</v>
      </c>
      <c r="V131" s="319">
        <v>39294000</v>
      </c>
      <c r="W131" s="318">
        <v>99.4</v>
      </c>
      <c r="X131" s="318">
        <v>26.9</v>
      </c>
      <c r="Y131" s="318">
        <v>99.9</v>
      </c>
      <c r="Z131" s="318">
        <v>27</v>
      </c>
      <c r="AA131" s="318">
        <v>3</v>
      </c>
      <c r="AB131" s="318">
        <v>1</v>
      </c>
      <c r="AC131" s="318"/>
      <c r="AD131" s="318"/>
      <c r="AE131" s="318"/>
      <c r="AF131" s="318"/>
    </row>
    <row r="132" spans="1:32">
      <c r="A132" s="21" t="str">
        <f>IF(VLOOKUP(MID($B132,4,2),CODE!K:P,CODE!$O$1,FALSE)="",VLOOKUP(MID($B132,1,3),CODE!$B:$G,CODE!$D$1,FALSE),VLOOKUP(MID($B132,1,3),CODE!$B:$G,CODE!$D$1,FALSE)&amp;"-"&amp;VLOOKUP(MID($B132,4,2),CODE!K:P,CODE!$O$1,FALSE))</f>
        <v>ELH-의류</v>
      </c>
      <c r="B132" s="21" t="str">
        <f>IF(ISERROR(VLOOKUP(E132&amp;G132,품번정리!$D:$E,2,FALSE))=TRUE,E132&amp;G132,VLOOKUP(E132&amp;G132,품번정리!$D:$E,2,FALSE))</f>
        <v>ELHJPF5502YE</v>
      </c>
      <c r="C132" s="16" t="str">
        <f>IF(ISERROR(VLOOKUP(MID(B132,1,5)&amp;MID(B132,8,5),품번정리!$A:$B,2,FALSE))=TRUE,MID(B132,1,5)&amp;MID(B132,8,5),VLOOKUP(MID(B132,1,5)&amp;MID(B132,8,5),품번정리!$A:$B,2,FALSE))</f>
        <v>ELHJP502YE</v>
      </c>
      <c r="D132" s="16" t="str">
        <f t="shared" si="3"/>
        <v>F5</v>
      </c>
      <c r="E132" s="437" t="s">
        <v>3615</v>
      </c>
      <c r="F132" s="437" t="s">
        <v>3622</v>
      </c>
      <c r="G132" s="437" t="s">
        <v>721</v>
      </c>
      <c r="H132" s="437"/>
      <c r="I132" s="319">
        <v>47866</v>
      </c>
      <c r="J132" s="319">
        <v>218000</v>
      </c>
      <c r="K132" s="319">
        <v>59000</v>
      </c>
      <c r="L132" s="318">
        <v>654</v>
      </c>
      <c r="M132" s="437" t="s">
        <v>3616</v>
      </c>
      <c r="N132" s="318">
        <v>652</v>
      </c>
      <c r="O132" s="319">
        <v>142136000</v>
      </c>
      <c r="P132" s="437" t="s">
        <v>3617</v>
      </c>
      <c r="Q132" s="318">
        <v>651</v>
      </c>
      <c r="R132" s="318">
        <v>-1</v>
      </c>
      <c r="S132" s="319">
        <v>141918000</v>
      </c>
      <c r="T132" s="437" t="s">
        <v>3620</v>
      </c>
      <c r="U132" s="318">
        <v>629</v>
      </c>
      <c r="V132" s="319">
        <v>37217200</v>
      </c>
      <c r="W132" s="318">
        <v>96.5</v>
      </c>
      <c r="X132" s="318">
        <v>26.2</v>
      </c>
      <c r="Y132" s="318">
        <v>96.6</v>
      </c>
      <c r="Z132" s="318">
        <v>26.2</v>
      </c>
      <c r="AA132" s="318">
        <v>2</v>
      </c>
      <c r="AB132" s="318">
        <v>22</v>
      </c>
      <c r="AC132" s="318"/>
      <c r="AD132" s="318"/>
      <c r="AE132" s="319"/>
      <c r="AF132" s="318"/>
    </row>
    <row r="133" spans="1:32">
      <c r="A133" s="21" t="str">
        <f>IF(VLOOKUP(MID($B133,4,2),CODE!K:P,CODE!$O$1,FALSE)="",VLOOKUP(MID($B133,1,3),CODE!$B:$G,CODE!$D$1,FALSE),VLOOKUP(MID($B133,1,3),CODE!$B:$G,CODE!$D$1,FALSE)&amp;"-"&amp;VLOOKUP(MID($B133,4,2),CODE!K:P,CODE!$O$1,FALSE))</f>
        <v>ELH-의류</v>
      </c>
      <c r="B133" s="21" t="str">
        <f>IF(ISERROR(VLOOKUP(E133&amp;G133,품번정리!$D:$E,2,FALSE))=TRUE,E133&amp;G133,VLOOKUP(E133&amp;G133,품번정리!$D:$E,2,FALSE))</f>
        <v>ELHJPF5516BL</v>
      </c>
      <c r="C133" s="16" t="str">
        <f>IF(ISERROR(VLOOKUP(MID(B133,1,5)&amp;MID(B133,8,5),품번정리!$A:$B,2,FALSE))=TRUE,MID(B133,1,5)&amp;MID(B133,8,5),VLOOKUP(MID(B133,1,5)&amp;MID(B133,8,5),품번정리!$A:$B,2,FALSE))</f>
        <v>ELHJP516BL</v>
      </c>
      <c r="D133" s="16" t="str">
        <f t="shared" si="3"/>
        <v>F5</v>
      </c>
      <c r="E133" s="437" t="s">
        <v>3621</v>
      </c>
      <c r="F133" s="437" t="s">
        <v>2258</v>
      </c>
      <c r="G133" s="437" t="s">
        <v>725</v>
      </c>
      <c r="H133" s="437"/>
      <c r="I133" s="319">
        <v>31578</v>
      </c>
      <c r="J133" s="319">
        <v>159000</v>
      </c>
      <c r="K133" s="319">
        <v>59000</v>
      </c>
      <c r="L133" s="318">
        <v>217</v>
      </c>
      <c r="M133" s="437" t="s">
        <v>3592</v>
      </c>
      <c r="N133" s="318">
        <v>216</v>
      </c>
      <c r="O133" s="319">
        <v>34344000</v>
      </c>
      <c r="P133" s="437" t="s">
        <v>3610</v>
      </c>
      <c r="Q133" s="318">
        <v>199</v>
      </c>
      <c r="R133" s="318"/>
      <c r="S133" s="319">
        <v>31641000</v>
      </c>
      <c r="T133" s="437" t="s">
        <v>3623</v>
      </c>
      <c r="U133" s="318">
        <v>151</v>
      </c>
      <c r="V133" s="319">
        <v>8909000</v>
      </c>
      <c r="W133" s="318">
        <v>69.900000000000006</v>
      </c>
      <c r="X133" s="318">
        <v>25.9</v>
      </c>
      <c r="Y133" s="318">
        <v>75.900000000000006</v>
      </c>
      <c r="Z133" s="318">
        <v>28.2</v>
      </c>
      <c r="AA133" s="318">
        <v>17</v>
      </c>
      <c r="AB133" s="318">
        <v>48</v>
      </c>
      <c r="AC133" s="318"/>
      <c r="AD133" s="318"/>
      <c r="AE133" s="319"/>
      <c r="AF133" s="318"/>
    </row>
    <row r="134" spans="1:32">
      <c r="A134" s="21" t="str">
        <f>IF(VLOOKUP(MID($B134,4,2),CODE!K:P,CODE!$O$1,FALSE)="",VLOOKUP(MID($B134,1,3),CODE!$B:$G,CODE!$D$1,FALSE),VLOOKUP(MID($B134,1,3),CODE!$B:$G,CODE!$D$1,FALSE)&amp;"-"&amp;VLOOKUP(MID($B134,4,2),CODE!K:P,CODE!$O$1,FALSE))</f>
        <v>ELH-의류</v>
      </c>
      <c r="B134" s="21" t="str">
        <f>IF(ISERROR(VLOOKUP(E134&amp;G134,품번정리!$D:$E,2,FALSE))=TRUE,E134&amp;G134,VLOOKUP(E134&amp;G134,품번정리!$D:$E,2,FALSE))</f>
        <v>ELHJPF5516PK</v>
      </c>
      <c r="C134" s="16" t="str">
        <f>IF(ISERROR(VLOOKUP(MID(B134,1,5)&amp;MID(B134,8,5),품번정리!$A:$B,2,FALSE))=TRUE,MID(B134,1,5)&amp;MID(B134,8,5),VLOOKUP(MID(B134,1,5)&amp;MID(B134,8,5),품번정리!$A:$B,2,FALSE))</f>
        <v>ELHJP516PK</v>
      </c>
      <c r="D134" s="16" t="str">
        <f t="shared" si="3"/>
        <v>F5</v>
      </c>
      <c r="E134" s="437" t="s">
        <v>3621</v>
      </c>
      <c r="F134" s="437" t="s">
        <v>2258</v>
      </c>
      <c r="G134" s="437" t="s">
        <v>728</v>
      </c>
      <c r="H134" s="437"/>
      <c r="I134" s="319">
        <v>31578</v>
      </c>
      <c r="J134" s="319">
        <v>159000</v>
      </c>
      <c r="K134" s="319">
        <v>59000</v>
      </c>
      <c r="L134" s="318">
        <v>232</v>
      </c>
      <c r="M134" s="437" t="s">
        <v>3592</v>
      </c>
      <c r="N134" s="318">
        <v>231</v>
      </c>
      <c r="O134" s="319">
        <v>36729000</v>
      </c>
      <c r="P134" s="437" t="s">
        <v>3777</v>
      </c>
      <c r="Q134" s="318">
        <v>223</v>
      </c>
      <c r="R134" s="318"/>
      <c r="S134" s="319">
        <v>35457000</v>
      </c>
      <c r="T134" s="437" t="s">
        <v>3780</v>
      </c>
      <c r="U134" s="318">
        <v>185</v>
      </c>
      <c r="V134" s="319">
        <v>10915000</v>
      </c>
      <c r="W134" s="318">
        <v>80.099999999999994</v>
      </c>
      <c r="X134" s="318">
        <v>29.7</v>
      </c>
      <c r="Y134" s="318">
        <v>83</v>
      </c>
      <c r="Z134" s="318">
        <v>30.8</v>
      </c>
      <c r="AA134" s="318">
        <v>8</v>
      </c>
      <c r="AB134" s="318">
        <v>38</v>
      </c>
      <c r="AC134" s="318"/>
      <c r="AD134" s="318"/>
      <c r="AE134" s="319"/>
      <c r="AF134" s="318"/>
    </row>
    <row r="135" spans="1:32">
      <c r="A135" s="21" t="str">
        <f>IF(VLOOKUP(MID($B135,4,2),CODE!K:P,CODE!$O$1,FALSE)="",VLOOKUP(MID($B135,1,3),CODE!$B:$G,CODE!$D$1,FALSE),VLOOKUP(MID($B135,1,3),CODE!$B:$G,CODE!$D$1,FALSE)&amp;"-"&amp;VLOOKUP(MID($B135,4,2),CODE!K:P,CODE!$O$1,FALSE))</f>
        <v>ELH-의류</v>
      </c>
      <c r="B135" s="21" t="str">
        <f>IF(ISERROR(VLOOKUP(E135&amp;G135,품번정리!$D:$E,2,FALSE))=TRUE,E135&amp;G135,VLOOKUP(E135&amp;G135,품번정리!$D:$E,2,FALSE))</f>
        <v>ELHJPF5529OR</v>
      </c>
      <c r="C135" s="16" t="str">
        <f>IF(ISERROR(VLOOKUP(MID(B135,1,5)&amp;MID(B135,8,5),품번정리!$A:$B,2,FALSE))=TRUE,MID(B135,1,5)&amp;MID(B135,8,5),VLOOKUP(MID(B135,1,5)&amp;MID(B135,8,5),품번정리!$A:$B,2,FALSE))</f>
        <v>ELHJP529OR</v>
      </c>
      <c r="D135" s="16" t="str">
        <f t="shared" ref="D135:D198" si="4">MID(E135,6,2)</f>
        <v>F5</v>
      </c>
      <c r="E135" s="437" t="s">
        <v>3624</v>
      </c>
      <c r="F135" s="437" t="s">
        <v>3625</v>
      </c>
      <c r="G135" s="437" t="s">
        <v>734</v>
      </c>
      <c r="H135" s="437"/>
      <c r="I135" s="319">
        <v>49801</v>
      </c>
      <c r="J135" s="319">
        <v>218000</v>
      </c>
      <c r="K135" s="319">
        <v>59000</v>
      </c>
      <c r="L135" s="319">
        <v>1034</v>
      </c>
      <c r="M135" s="437" t="s">
        <v>3616</v>
      </c>
      <c r="N135" s="319">
        <v>1033</v>
      </c>
      <c r="O135" s="319">
        <v>225194000</v>
      </c>
      <c r="P135" s="437" t="s">
        <v>3617</v>
      </c>
      <c r="Q135" s="319">
        <v>1017</v>
      </c>
      <c r="R135" s="318">
        <v>4</v>
      </c>
      <c r="S135" s="319">
        <v>221706000</v>
      </c>
      <c r="T135" s="437" t="s">
        <v>3620</v>
      </c>
      <c r="U135" s="318">
        <v>986</v>
      </c>
      <c r="V135" s="319">
        <v>58173800</v>
      </c>
      <c r="W135" s="318">
        <v>95.5</v>
      </c>
      <c r="X135" s="318">
        <v>25.8</v>
      </c>
      <c r="Y135" s="318">
        <v>97</v>
      </c>
      <c r="Z135" s="318">
        <v>26.2</v>
      </c>
      <c r="AA135" s="318">
        <v>12</v>
      </c>
      <c r="AB135" s="318">
        <v>31</v>
      </c>
      <c r="AC135" s="318"/>
      <c r="AD135" s="318"/>
      <c r="AE135" s="318"/>
      <c r="AF135" s="318"/>
    </row>
    <row r="136" spans="1:32">
      <c r="A136" s="21" t="str">
        <f>IF(VLOOKUP(MID($B136,4,2),CODE!K:P,CODE!$O$1,FALSE)="",VLOOKUP(MID($B136,1,3),CODE!$B:$G,CODE!$D$1,FALSE),VLOOKUP(MID($B136,1,3),CODE!$B:$G,CODE!$D$1,FALSE)&amp;"-"&amp;VLOOKUP(MID($B136,4,2),CODE!K:P,CODE!$O$1,FALSE))</f>
        <v>ELH-의류</v>
      </c>
      <c r="B136" s="21" t="str">
        <f>IF(ISERROR(VLOOKUP(E136&amp;G136,품번정리!$D:$E,2,FALSE))=TRUE,E136&amp;G136,VLOOKUP(E136&amp;G136,품번정리!$D:$E,2,FALSE))</f>
        <v>ELHJPF5529PK</v>
      </c>
      <c r="C136" s="16" t="str">
        <f>IF(ISERROR(VLOOKUP(MID(B136,1,5)&amp;MID(B136,8,5),품번정리!$A:$B,2,FALSE))=TRUE,MID(B136,1,5)&amp;MID(B136,8,5),VLOOKUP(MID(B136,1,5)&amp;MID(B136,8,5),품번정리!$A:$B,2,FALSE))</f>
        <v>ELHJP529PK</v>
      </c>
      <c r="D136" s="16" t="str">
        <f t="shared" si="4"/>
        <v>F5</v>
      </c>
      <c r="E136" s="437" t="s">
        <v>3624</v>
      </c>
      <c r="F136" s="437" t="s">
        <v>3625</v>
      </c>
      <c r="G136" s="437" t="s">
        <v>728</v>
      </c>
      <c r="H136" s="437"/>
      <c r="I136" s="319">
        <v>49801</v>
      </c>
      <c r="J136" s="319">
        <v>218000</v>
      </c>
      <c r="K136" s="319">
        <v>59000</v>
      </c>
      <c r="L136" s="319">
        <v>701</v>
      </c>
      <c r="M136" s="437" t="s">
        <v>3616</v>
      </c>
      <c r="N136" s="318">
        <v>686</v>
      </c>
      <c r="O136" s="319">
        <v>149548000</v>
      </c>
      <c r="P136" s="437" t="s">
        <v>3617</v>
      </c>
      <c r="Q136" s="318">
        <v>689</v>
      </c>
      <c r="R136" s="318">
        <v>-4</v>
      </c>
      <c r="S136" s="319">
        <v>150202000</v>
      </c>
      <c r="T136" s="437" t="s">
        <v>3618</v>
      </c>
      <c r="U136" s="318">
        <v>688</v>
      </c>
      <c r="V136" s="319">
        <v>40592000</v>
      </c>
      <c r="W136" s="318">
        <v>100.3</v>
      </c>
      <c r="X136" s="318">
        <v>27.1</v>
      </c>
      <c r="Y136" s="318">
        <v>99.9</v>
      </c>
      <c r="Z136" s="318">
        <v>27</v>
      </c>
      <c r="AA136" s="318">
        <v>1</v>
      </c>
      <c r="AB136" s="318">
        <v>1</v>
      </c>
      <c r="AC136" s="318"/>
      <c r="AD136" s="318"/>
      <c r="AE136" s="319"/>
      <c r="AF136" s="318"/>
    </row>
    <row r="137" spans="1:32">
      <c r="A137" s="21" t="str">
        <f>IF(VLOOKUP(MID($B137,4,2),CODE!K:P,CODE!$O$1,FALSE)="",VLOOKUP(MID($B137,1,3),CODE!$B:$G,CODE!$D$1,FALSE),VLOOKUP(MID($B137,1,3),CODE!$B:$G,CODE!$D$1,FALSE)&amp;"-"&amp;VLOOKUP(MID($B137,4,2),CODE!K:P,CODE!$O$1,FALSE))</f>
        <v>ELH-의류</v>
      </c>
      <c r="B137" s="21" t="str">
        <f>IF(ISERROR(VLOOKUP(E137&amp;G137,품번정리!$D:$E,2,FALSE))=TRUE,E137&amp;G137,VLOOKUP(E137&amp;G137,품번정리!$D:$E,2,FALSE))</f>
        <v>ELHJPF5801BU</v>
      </c>
      <c r="C137" s="16" t="str">
        <f>IF(ISERROR(VLOOKUP(MID(B137,1,5)&amp;MID(B137,8,5),품번정리!$A:$B,2,FALSE))=TRUE,MID(B137,1,5)&amp;MID(B137,8,5),VLOOKUP(MID(B137,1,5)&amp;MID(B137,8,5),품번정리!$A:$B,2,FALSE))</f>
        <v>ELHJP801BU</v>
      </c>
      <c r="D137" s="16" t="str">
        <f t="shared" si="4"/>
        <v>F5</v>
      </c>
      <c r="E137" s="437" t="s">
        <v>2424</v>
      </c>
      <c r="F137" s="437" t="s">
        <v>2426</v>
      </c>
      <c r="G137" s="437" t="s">
        <v>748</v>
      </c>
      <c r="H137" s="437"/>
      <c r="I137" s="319">
        <v>34359</v>
      </c>
      <c r="J137" s="319">
        <v>169000</v>
      </c>
      <c r="K137" s="319">
        <v>29000</v>
      </c>
      <c r="L137" s="319">
        <v>150</v>
      </c>
      <c r="M137" s="437" t="s">
        <v>2494</v>
      </c>
      <c r="N137" s="318">
        <v>154</v>
      </c>
      <c r="O137" s="319">
        <v>26026000</v>
      </c>
      <c r="P137" s="437" t="s">
        <v>2546</v>
      </c>
      <c r="Q137" s="318">
        <v>151</v>
      </c>
      <c r="R137" s="318"/>
      <c r="S137" s="319">
        <v>25519000</v>
      </c>
      <c r="T137" s="437" t="s">
        <v>2548</v>
      </c>
      <c r="U137" s="318">
        <v>151</v>
      </c>
      <c r="V137" s="319">
        <v>10029000</v>
      </c>
      <c r="W137" s="318">
        <v>98.1</v>
      </c>
      <c r="X137" s="318">
        <v>38.5</v>
      </c>
      <c r="Y137" s="318">
        <v>100</v>
      </c>
      <c r="Z137" s="318">
        <v>39.299999999999997</v>
      </c>
      <c r="AA137" s="318">
        <v>3</v>
      </c>
      <c r="AB137" s="318"/>
      <c r="AC137" s="318"/>
      <c r="AD137" s="318"/>
      <c r="AE137" s="319"/>
      <c r="AF137" s="318"/>
    </row>
    <row r="138" spans="1:32">
      <c r="A138" s="21" t="str">
        <f>IF(VLOOKUP(MID($B138,4,2),CODE!K:P,CODE!$O$1,FALSE)="",VLOOKUP(MID($B138,1,3),CODE!$B:$G,CODE!$D$1,FALSE),VLOOKUP(MID($B138,1,3),CODE!$B:$G,CODE!$D$1,FALSE)&amp;"-"&amp;VLOOKUP(MID($B138,4,2),CODE!K:P,CODE!$O$1,FALSE))</f>
        <v>ELH-의류</v>
      </c>
      <c r="B138" s="21" t="str">
        <f>IF(ISERROR(VLOOKUP(E138&amp;G138,품번정리!$D:$E,2,FALSE))=TRUE,E138&amp;G138,VLOOKUP(E138&amp;G138,품번정리!$D:$E,2,FALSE))</f>
        <v>ELHJPF5826GR</v>
      </c>
      <c r="C138" s="16" t="str">
        <f>IF(ISERROR(VLOOKUP(MID(B138,1,5)&amp;MID(B138,8,5),품번정리!$A:$B,2,FALSE))=TRUE,MID(B138,1,5)&amp;MID(B138,8,5),VLOOKUP(MID(B138,1,5)&amp;MID(B138,8,5),품번정리!$A:$B,2,FALSE))</f>
        <v>ELHJP826GR</v>
      </c>
      <c r="D138" s="16" t="str">
        <f t="shared" si="4"/>
        <v>F5</v>
      </c>
      <c r="E138" s="437" t="s">
        <v>2425</v>
      </c>
      <c r="F138" s="437" t="s">
        <v>2427</v>
      </c>
      <c r="G138" s="437" t="s">
        <v>727</v>
      </c>
      <c r="H138" s="437"/>
      <c r="I138" s="319">
        <v>32604</v>
      </c>
      <c r="J138" s="319">
        <v>169000</v>
      </c>
      <c r="K138" s="319">
        <v>29000</v>
      </c>
      <c r="L138" s="319">
        <v>90</v>
      </c>
      <c r="M138" s="437" t="s">
        <v>2494</v>
      </c>
      <c r="N138" s="318">
        <v>96</v>
      </c>
      <c r="O138" s="319">
        <v>16224000</v>
      </c>
      <c r="P138" s="437" t="s">
        <v>2546</v>
      </c>
      <c r="Q138" s="318">
        <v>96</v>
      </c>
      <c r="R138" s="318"/>
      <c r="S138" s="319">
        <v>16224000</v>
      </c>
      <c r="T138" s="437" t="s">
        <v>2551</v>
      </c>
      <c r="U138" s="318">
        <v>96</v>
      </c>
      <c r="V138" s="319">
        <v>6184000</v>
      </c>
      <c r="W138" s="318">
        <v>100</v>
      </c>
      <c r="X138" s="318">
        <v>38.1</v>
      </c>
      <c r="Y138" s="318">
        <v>100</v>
      </c>
      <c r="Z138" s="318">
        <v>38.1</v>
      </c>
      <c r="AA138" s="318"/>
      <c r="AB138" s="318"/>
      <c r="AC138" s="318"/>
      <c r="AD138" s="318"/>
      <c r="AE138" s="319"/>
      <c r="AF138" s="318"/>
    </row>
    <row r="139" spans="1:32">
      <c r="A139" s="21" t="str">
        <f>IF(VLOOKUP(MID($B139,4,2),CODE!K:P,CODE!$O$1,FALSE)="",VLOOKUP(MID($B139,1,3),CODE!$B:$G,CODE!$D$1,FALSE),VLOOKUP(MID($B139,1,3),CODE!$B:$G,CODE!$D$1,FALSE)&amp;"-"&amp;VLOOKUP(MID($B139,4,2),CODE!K:P,CODE!$O$1,FALSE))</f>
        <v>ELH-의류</v>
      </c>
      <c r="B139" s="21" t="str">
        <f>IF(ISERROR(VLOOKUP(E139&amp;G139,품번정리!$D:$E,2,FALSE))=TRUE,E139&amp;G139,VLOOKUP(E139&amp;G139,품번정리!$D:$E,2,FALSE))</f>
        <v>ELHJSF4638BK</v>
      </c>
      <c r="C139" s="16" t="str">
        <f>IF(ISERROR(VLOOKUP(MID(B139,1,5)&amp;MID(B139,8,5),품번정리!$A:$B,2,FALSE))=TRUE,MID(B139,1,5)&amp;MID(B139,8,5),VLOOKUP(MID(B139,1,5)&amp;MID(B139,8,5),품번정리!$A:$B,2,FALSE))</f>
        <v>ELHJS638BK</v>
      </c>
      <c r="D139" s="16" t="str">
        <f t="shared" si="4"/>
        <v>F4</v>
      </c>
      <c r="E139" s="437" t="s">
        <v>1911</v>
      </c>
      <c r="F139" s="437" t="s">
        <v>1914</v>
      </c>
      <c r="G139" s="437" t="s">
        <v>722</v>
      </c>
      <c r="H139" s="437"/>
      <c r="I139" s="319">
        <v>26164</v>
      </c>
      <c r="J139" s="319">
        <v>139000</v>
      </c>
      <c r="K139" s="319">
        <v>69000</v>
      </c>
      <c r="L139" s="318">
        <v>116</v>
      </c>
      <c r="M139" s="437" t="s">
        <v>2133</v>
      </c>
      <c r="N139" s="318">
        <v>117</v>
      </c>
      <c r="O139" s="319">
        <v>16263000</v>
      </c>
      <c r="P139" s="437" t="s">
        <v>2164</v>
      </c>
      <c r="Q139" s="318">
        <v>116</v>
      </c>
      <c r="R139" s="318"/>
      <c r="S139" s="319">
        <v>16124000</v>
      </c>
      <c r="T139" s="437" t="s">
        <v>2162</v>
      </c>
      <c r="U139" s="318">
        <v>116</v>
      </c>
      <c r="V139" s="319">
        <v>7584000</v>
      </c>
      <c r="W139" s="318">
        <v>99.1</v>
      </c>
      <c r="X139" s="318">
        <v>46.6</v>
      </c>
      <c r="Y139" s="318">
        <v>100</v>
      </c>
      <c r="Z139" s="318">
        <v>47</v>
      </c>
      <c r="AA139" s="318">
        <v>1</v>
      </c>
      <c r="AB139" s="318"/>
      <c r="AC139" s="318"/>
      <c r="AD139" s="318"/>
      <c r="AE139" s="319"/>
      <c r="AF139" s="318"/>
    </row>
    <row r="140" spans="1:32">
      <c r="A140" s="21" t="str">
        <f>IF(VLOOKUP(MID($B140,4,2),CODE!K:P,CODE!$O$1,FALSE)="",VLOOKUP(MID($B140,1,3),CODE!$B:$G,CODE!$D$1,FALSE),VLOOKUP(MID($B140,1,3),CODE!$B:$G,CODE!$D$1,FALSE)&amp;"-"&amp;VLOOKUP(MID($B140,4,2),CODE!K:P,CODE!$O$1,FALSE))</f>
        <v>ELH-의류</v>
      </c>
      <c r="B140" s="21" t="str">
        <f>IF(ISERROR(VLOOKUP(E140&amp;G140,품번정리!$D:$E,2,FALSE))=TRUE,E140&amp;G140,VLOOKUP(E140&amp;G140,품번정리!$D:$E,2,FALSE))</f>
        <v>ELHJSF4638PK</v>
      </c>
      <c r="C140" s="16" t="str">
        <f>IF(ISERROR(VLOOKUP(MID(B140,1,5)&amp;MID(B140,8,5),품번정리!$A:$B,2,FALSE))=TRUE,MID(B140,1,5)&amp;MID(B140,8,5),VLOOKUP(MID(B140,1,5)&amp;MID(B140,8,5),품번정리!$A:$B,2,FALSE))</f>
        <v>ELHJS638PK</v>
      </c>
      <c r="D140" s="16" t="str">
        <f t="shared" si="4"/>
        <v>F4</v>
      </c>
      <c r="E140" s="437" t="s">
        <v>1911</v>
      </c>
      <c r="F140" s="437" t="s">
        <v>1914</v>
      </c>
      <c r="G140" s="437" t="s">
        <v>728</v>
      </c>
      <c r="H140" s="437"/>
      <c r="I140" s="319">
        <v>26164</v>
      </c>
      <c r="J140" s="319">
        <v>139000</v>
      </c>
      <c r="K140" s="319">
        <v>69000</v>
      </c>
      <c r="L140" s="318">
        <v>153</v>
      </c>
      <c r="M140" s="437" t="s">
        <v>2133</v>
      </c>
      <c r="N140" s="318">
        <v>46</v>
      </c>
      <c r="O140" s="319">
        <v>6394000</v>
      </c>
      <c r="P140" s="437" t="s">
        <v>2164</v>
      </c>
      <c r="Q140" s="318">
        <v>45</v>
      </c>
      <c r="R140" s="318"/>
      <c r="S140" s="319">
        <v>6255000</v>
      </c>
      <c r="T140" s="437" t="s">
        <v>2233</v>
      </c>
      <c r="U140" s="318">
        <v>45</v>
      </c>
      <c r="V140" s="319">
        <v>2965000</v>
      </c>
      <c r="W140" s="318">
        <v>97.8</v>
      </c>
      <c r="X140" s="318">
        <v>46.4</v>
      </c>
      <c r="Y140" s="318">
        <v>100</v>
      </c>
      <c r="Z140" s="318">
        <v>47.4</v>
      </c>
      <c r="AA140" s="318">
        <v>1</v>
      </c>
      <c r="AB140" s="318"/>
      <c r="AC140" s="318"/>
      <c r="AD140" s="318"/>
      <c r="AE140" s="318"/>
      <c r="AF140" s="318"/>
    </row>
    <row r="141" spans="1:32">
      <c r="A141" s="21" t="str">
        <f>IF(VLOOKUP(MID($B141,4,2),CODE!K:P,CODE!$O$1,FALSE)="",VLOOKUP(MID($B141,1,3),CODE!$B:$G,CODE!$D$1,FALSE),VLOOKUP(MID($B141,1,3),CODE!$B:$G,CODE!$D$1,FALSE)&amp;"-"&amp;VLOOKUP(MID($B141,4,2),CODE!K:P,CODE!$O$1,FALSE))</f>
        <v>ELH-의류</v>
      </c>
      <c r="B141" s="21" t="str">
        <f>IF(ISERROR(VLOOKUP(E141&amp;G141,품번정리!$D:$E,2,FALSE))=TRUE,E141&amp;G141,VLOOKUP(E141&amp;G141,품번정리!$D:$E,2,FALSE))</f>
        <v>ELHJSF4728PK</v>
      </c>
      <c r="C141" s="16" t="str">
        <f>IF(ISERROR(VLOOKUP(MID(B141,1,5)&amp;MID(B141,8,5),품번정리!$A:$B,2,FALSE))=TRUE,MID(B141,1,5)&amp;MID(B141,8,5),VLOOKUP(MID(B141,1,5)&amp;MID(B141,8,5),품번정리!$A:$B,2,FALSE))</f>
        <v>ELHJS728PK</v>
      </c>
      <c r="D141" s="16" t="str">
        <f t="shared" si="4"/>
        <v>F4</v>
      </c>
      <c r="E141" s="437" t="s">
        <v>1913</v>
      </c>
      <c r="F141" s="437" t="s">
        <v>1917</v>
      </c>
      <c r="G141" s="437" t="s">
        <v>728</v>
      </c>
      <c r="H141" s="437"/>
      <c r="I141" s="319">
        <v>26164</v>
      </c>
      <c r="J141" s="319">
        <v>139000</v>
      </c>
      <c r="K141" s="319">
        <v>69000</v>
      </c>
      <c r="L141" s="318">
        <v>160</v>
      </c>
      <c r="M141" s="437" t="s">
        <v>2133</v>
      </c>
      <c r="N141" s="318">
        <v>21</v>
      </c>
      <c r="O141" s="319">
        <v>2919000</v>
      </c>
      <c r="P141" s="437" t="s">
        <v>2164</v>
      </c>
      <c r="Q141" s="318">
        <v>20</v>
      </c>
      <c r="R141" s="318"/>
      <c r="S141" s="319">
        <v>2780000</v>
      </c>
      <c r="T141" s="437" t="s">
        <v>2207</v>
      </c>
      <c r="U141" s="318">
        <v>20</v>
      </c>
      <c r="V141" s="319">
        <v>1300000</v>
      </c>
      <c r="W141" s="318">
        <v>95.2</v>
      </c>
      <c r="X141" s="318">
        <v>44.5</v>
      </c>
      <c r="Y141" s="318">
        <v>100</v>
      </c>
      <c r="Z141" s="318">
        <v>46.8</v>
      </c>
      <c r="AA141" s="318">
        <v>1</v>
      </c>
      <c r="AB141" s="318"/>
      <c r="AC141" s="318"/>
      <c r="AD141" s="318"/>
      <c r="AE141" s="319"/>
      <c r="AF141" s="318"/>
    </row>
    <row r="142" spans="1:32">
      <c r="A142" s="21" t="str">
        <f>IF(VLOOKUP(MID($B142,4,2),CODE!K:P,CODE!$O$1,FALSE)="",VLOOKUP(MID($B142,1,3),CODE!$B:$G,CODE!$D$1,FALSE),VLOOKUP(MID($B142,1,3),CODE!$B:$G,CODE!$D$1,FALSE)&amp;"-"&amp;VLOOKUP(MID($B142,4,2),CODE!K:P,CODE!$O$1,FALSE))</f>
        <v>ELH-의류</v>
      </c>
      <c r="B142" s="21" t="str">
        <f>IF(ISERROR(VLOOKUP(E142&amp;G142,품번정리!$D:$E,2,FALSE))=TRUE,E142&amp;G142,VLOOKUP(E142&amp;G142,품번정리!$D:$E,2,FALSE))</f>
        <v>ELHJSF4728YE</v>
      </c>
      <c r="C142" s="16" t="str">
        <f>IF(ISERROR(VLOOKUP(MID(B142,1,5)&amp;MID(B142,8,5),품번정리!$A:$B,2,FALSE))=TRUE,MID(B142,1,5)&amp;MID(B142,8,5),VLOOKUP(MID(B142,1,5)&amp;MID(B142,8,5),품번정리!$A:$B,2,FALSE))</f>
        <v>ELHJS728YE</v>
      </c>
      <c r="D142" s="16" t="str">
        <f t="shared" si="4"/>
        <v>F4</v>
      </c>
      <c r="E142" s="437" t="s">
        <v>1913</v>
      </c>
      <c r="F142" s="437" t="s">
        <v>1917</v>
      </c>
      <c r="G142" s="437" t="s">
        <v>721</v>
      </c>
      <c r="H142" s="437"/>
      <c r="I142" s="319">
        <v>26164</v>
      </c>
      <c r="J142" s="319">
        <v>139000</v>
      </c>
      <c r="K142" s="319">
        <v>69000</v>
      </c>
      <c r="L142" s="318">
        <v>200</v>
      </c>
      <c r="M142" s="437" t="s">
        <v>2133</v>
      </c>
      <c r="N142" s="318">
        <v>12</v>
      </c>
      <c r="O142" s="319">
        <v>1668000</v>
      </c>
      <c r="P142" s="437" t="s">
        <v>2164</v>
      </c>
      <c r="Q142" s="318">
        <v>10</v>
      </c>
      <c r="R142" s="318"/>
      <c r="S142" s="319">
        <v>1390000</v>
      </c>
      <c r="T142" s="437" t="s">
        <v>2204</v>
      </c>
      <c r="U142" s="318">
        <v>10</v>
      </c>
      <c r="V142" s="319">
        <v>630000</v>
      </c>
      <c r="W142" s="318">
        <v>83.3</v>
      </c>
      <c r="X142" s="318">
        <v>37.799999999999997</v>
      </c>
      <c r="Y142" s="318">
        <v>100</v>
      </c>
      <c r="Z142" s="318">
        <v>45.3</v>
      </c>
      <c r="AA142" s="318">
        <v>2</v>
      </c>
      <c r="AB142" s="318"/>
      <c r="AC142" s="318"/>
      <c r="AD142" s="318"/>
      <c r="AE142" s="319"/>
      <c r="AF142" s="318"/>
    </row>
    <row r="143" spans="1:32">
      <c r="A143" s="21" t="str">
        <f>IF(VLOOKUP(MID($B143,4,2),CODE!K:P,CODE!$O$1,FALSE)="",VLOOKUP(MID($B143,1,3),CODE!$B:$G,CODE!$D$1,FALSE),VLOOKUP(MID($B143,1,3),CODE!$B:$G,CODE!$D$1,FALSE)&amp;"-"&amp;VLOOKUP(MID($B143,4,2),CODE!K:P,CODE!$O$1,FALSE))</f>
        <v>ELH-의류</v>
      </c>
      <c r="B143" s="21" t="str">
        <f>IF(ISERROR(VLOOKUP(E143&amp;G143,품번정리!$D:$E,2,FALSE))=TRUE,E143&amp;G143,VLOOKUP(E143&amp;G143,품번정리!$D:$E,2,FALSE))</f>
        <v>ELHJSF4949GY</v>
      </c>
      <c r="C143" s="16" t="str">
        <f>IF(ISERROR(VLOOKUP(MID(B143,1,5)&amp;MID(B143,8,5),품번정리!$A:$B,2,FALSE))=TRUE,MID(B143,1,5)&amp;MID(B143,8,5),VLOOKUP(MID(B143,1,5)&amp;MID(B143,8,5),품번정리!$A:$B,2,FALSE))</f>
        <v>ELHJS949GY</v>
      </c>
      <c r="D143" s="16" t="str">
        <f t="shared" si="4"/>
        <v>F4</v>
      </c>
      <c r="E143" s="437" t="s">
        <v>1915</v>
      </c>
      <c r="F143" s="437" t="s">
        <v>1918</v>
      </c>
      <c r="G143" s="437" t="s">
        <v>724</v>
      </c>
      <c r="H143" s="437"/>
      <c r="I143" s="319">
        <v>19655</v>
      </c>
      <c r="J143" s="319">
        <v>79000</v>
      </c>
      <c r="K143" s="319">
        <v>59000</v>
      </c>
      <c r="L143" s="318">
        <v>690</v>
      </c>
      <c r="M143" s="437" t="s">
        <v>2133</v>
      </c>
      <c r="N143" s="318">
        <v>76</v>
      </c>
      <c r="O143" s="319">
        <v>6004000</v>
      </c>
      <c r="P143" s="437" t="s">
        <v>2164</v>
      </c>
      <c r="Q143" s="318">
        <v>76</v>
      </c>
      <c r="R143" s="318"/>
      <c r="S143" s="319">
        <v>6004000</v>
      </c>
      <c r="T143" s="437" t="s">
        <v>2166</v>
      </c>
      <c r="U143" s="318">
        <v>76</v>
      </c>
      <c r="V143" s="319">
        <v>4484000</v>
      </c>
      <c r="W143" s="318">
        <v>100</v>
      </c>
      <c r="X143" s="318">
        <v>74.7</v>
      </c>
      <c r="Y143" s="318">
        <v>100</v>
      </c>
      <c r="Z143" s="318">
        <v>74.7</v>
      </c>
      <c r="AA143" s="318"/>
      <c r="AB143" s="318"/>
      <c r="AC143" s="318"/>
      <c r="AD143" s="318"/>
      <c r="AE143" s="318"/>
      <c r="AF143" s="318"/>
    </row>
    <row r="144" spans="1:32">
      <c r="A144" s="21" t="str">
        <f>IF(VLOOKUP(MID($B144,4,2),CODE!K:P,CODE!$O$1,FALSE)="",VLOOKUP(MID($B144,1,3),CODE!$B:$G,CODE!$D$1,FALSE),VLOOKUP(MID($B144,1,3),CODE!$B:$G,CODE!$D$1,FALSE)&amp;"-"&amp;VLOOKUP(MID($B144,4,2),CODE!K:P,CODE!$O$1,FALSE))</f>
        <v>ELH-의류</v>
      </c>
      <c r="B144" s="21" t="str">
        <f>IF(ISERROR(VLOOKUP(E144&amp;G144,품번정리!$D:$E,2,FALSE))=TRUE,E144&amp;G144,VLOOKUP(E144&amp;G144,품번정리!$D:$E,2,FALSE))</f>
        <v>ELHJSF4950BK</v>
      </c>
      <c r="C144" s="16" t="str">
        <f>IF(ISERROR(VLOOKUP(MID(B144,1,5)&amp;MID(B144,8,5),품번정리!$A:$B,2,FALSE))=TRUE,MID(B144,1,5)&amp;MID(B144,8,5),VLOOKUP(MID(B144,1,5)&amp;MID(B144,8,5),품번정리!$A:$B,2,FALSE))</f>
        <v>ELHJS950BK</v>
      </c>
      <c r="D144" s="16" t="str">
        <f t="shared" si="4"/>
        <v>F4</v>
      </c>
      <c r="E144" s="437" t="s">
        <v>1916</v>
      </c>
      <c r="F144" s="437" t="s">
        <v>1919</v>
      </c>
      <c r="G144" s="437" t="s">
        <v>722</v>
      </c>
      <c r="H144" s="437"/>
      <c r="I144" s="319">
        <v>18306</v>
      </c>
      <c r="J144" s="319">
        <v>79000</v>
      </c>
      <c r="K144" s="319">
        <v>59000</v>
      </c>
      <c r="L144" s="318">
        <v>480</v>
      </c>
      <c r="M144" s="437" t="s">
        <v>2133</v>
      </c>
      <c r="N144" s="318">
        <v>156</v>
      </c>
      <c r="O144" s="319">
        <v>12324000</v>
      </c>
      <c r="P144" s="437" t="s">
        <v>2164</v>
      </c>
      <c r="Q144" s="318">
        <v>157</v>
      </c>
      <c r="R144" s="318">
        <v>-1</v>
      </c>
      <c r="S144" s="319">
        <v>12403000</v>
      </c>
      <c r="T144" s="437" t="s">
        <v>2162</v>
      </c>
      <c r="U144" s="318">
        <v>157</v>
      </c>
      <c r="V144" s="319">
        <v>9263000</v>
      </c>
      <c r="W144" s="318">
        <v>100.6</v>
      </c>
      <c r="X144" s="318">
        <v>75.2</v>
      </c>
      <c r="Y144" s="318">
        <v>100</v>
      </c>
      <c r="Z144" s="318">
        <v>74.7</v>
      </c>
      <c r="AA144" s="318"/>
      <c r="AB144" s="318"/>
      <c r="AC144" s="318"/>
      <c r="AD144" s="318"/>
      <c r="AE144" s="318"/>
      <c r="AF144" s="318"/>
    </row>
    <row r="145" spans="1:32">
      <c r="A145" s="21" t="str">
        <f>IF(VLOOKUP(MID($B145,4,2),CODE!K:P,CODE!$O$1,FALSE)="",VLOOKUP(MID($B145,1,3),CODE!$B:$G,CODE!$D$1,FALSE),VLOOKUP(MID($B145,1,3),CODE!$B:$G,CODE!$D$1,FALSE)&amp;"-"&amp;VLOOKUP(MID($B145,4,2),CODE!K:P,CODE!$O$1,FALSE))</f>
        <v>ELH-의류</v>
      </c>
      <c r="B145" s="21" t="str">
        <f>IF(ISERROR(VLOOKUP(E145&amp;G145,품번정리!$D:$E,2,FALSE))=TRUE,E145&amp;G145,VLOOKUP(E145&amp;G145,품번정리!$D:$E,2,FALSE))</f>
        <v>ELHJSF5827BW</v>
      </c>
      <c r="C145" s="16" t="str">
        <f>IF(ISERROR(VLOOKUP(MID(B145,1,5)&amp;MID(B145,8,5),품번정리!$A:$B,2,FALSE))=TRUE,MID(B145,1,5)&amp;MID(B145,8,5),VLOOKUP(MID(B145,1,5)&amp;MID(B145,8,5),품번정리!$A:$B,2,FALSE))</f>
        <v>ELHJS827BW</v>
      </c>
      <c r="D145" s="16" t="str">
        <f t="shared" si="4"/>
        <v>F5</v>
      </c>
      <c r="E145" s="437" t="s">
        <v>2428</v>
      </c>
      <c r="F145" s="437" t="s">
        <v>2429</v>
      </c>
      <c r="G145" s="437" t="s">
        <v>745</v>
      </c>
      <c r="H145" s="437"/>
      <c r="I145" s="319">
        <v>25787</v>
      </c>
      <c r="J145" s="319">
        <v>139000</v>
      </c>
      <c r="K145" s="319">
        <v>15000</v>
      </c>
      <c r="L145" s="318">
        <v>200</v>
      </c>
      <c r="M145" s="437" t="s">
        <v>2494</v>
      </c>
      <c r="N145" s="318">
        <v>200</v>
      </c>
      <c r="O145" s="319">
        <v>27800000</v>
      </c>
      <c r="P145" s="437" t="s">
        <v>2546</v>
      </c>
      <c r="Q145" s="318">
        <v>200</v>
      </c>
      <c r="R145" s="318"/>
      <c r="S145" s="319">
        <v>27800000</v>
      </c>
      <c r="T145" s="437" t="s">
        <v>2551</v>
      </c>
      <c r="U145" s="318">
        <v>200</v>
      </c>
      <c r="V145" s="319">
        <v>7266000</v>
      </c>
      <c r="W145" s="318">
        <v>100</v>
      </c>
      <c r="X145" s="318">
        <v>26.1</v>
      </c>
      <c r="Y145" s="318">
        <v>100</v>
      </c>
      <c r="Z145" s="318">
        <v>26.1</v>
      </c>
      <c r="AA145" s="318"/>
      <c r="AB145" s="318"/>
      <c r="AC145" s="318"/>
      <c r="AD145" s="318"/>
      <c r="AE145" s="319"/>
      <c r="AF145" s="318"/>
    </row>
    <row r="146" spans="1:32">
      <c r="A146" s="21" t="str">
        <f>IF(VLOOKUP(MID($B146,4,2),CODE!K:P,CODE!$O$1,FALSE)="",VLOOKUP(MID($B146,1,3),CODE!$B:$G,CODE!$D$1,FALSE),VLOOKUP(MID($B146,1,3),CODE!$B:$G,CODE!$D$1,FALSE)&amp;"-"&amp;VLOOKUP(MID($B146,4,2),CODE!K:P,CODE!$O$1,FALSE))</f>
        <v>ELH-의류</v>
      </c>
      <c r="B146" s="21" t="str">
        <f>IF(ISERROR(VLOOKUP(E146&amp;G146,품번정리!$D:$E,2,FALSE))=TRUE,E146&amp;G146,VLOOKUP(E146&amp;G146,품번정리!$D:$E,2,FALSE))</f>
        <v>ELHPTF4507RE</v>
      </c>
      <c r="C146" s="16" t="str">
        <f>IF(ISERROR(VLOOKUP(MID(B146,1,5)&amp;MID(B146,8,5),품번정리!$A:$B,2,FALSE))=TRUE,MID(B146,1,5)&amp;MID(B146,8,5),VLOOKUP(MID(B146,1,5)&amp;MID(B146,8,5),품번정리!$A:$B,2,FALSE))</f>
        <v>ELHPT507RE</v>
      </c>
      <c r="D146" s="16" t="str">
        <f t="shared" si="4"/>
        <v>F4</v>
      </c>
      <c r="E146" s="437" t="s">
        <v>3626</v>
      </c>
      <c r="F146" s="437" t="s">
        <v>2150</v>
      </c>
      <c r="G146" s="437" t="s">
        <v>726</v>
      </c>
      <c r="H146" s="437"/>
      <c r="I146" s="319">
        <v>12436</v>
      </c>
      <c r="J146" s="319">
        <v>65000</v>
      </c>
      <c r="K146" s="319">
        <v>19000</v>
      </c>
      <c r="L146" s="318">
        <v>538</v>
      </c>
      <c r="M146" s="437" t="s">
        <v>3592</v>
      </c>
      <c r="N146" s="318">
        <v>538</v>
      </c>
      <c r="O146" s="319">
        <v>34970000</v>
      </c>
      <c r="P146" s="437" t="s">
        <v>3592</v>
      </c>
      <c r="Q146" s="318">
        <v>523</v>
      </c>
      <c r="R146" s="318">
        <v>1</v>
      </c>
      <c r="S146" s="319">
        <v>33995000</v>
      </c>
      <c r="T146" s="437" t="s">
        <v>3611</v>
      </c>
      <c r="U146" s="318">
        <v>192</v>
      </c>
      <c r="V146" s="319">
        <v>3648000</v>
      </c>
      <c r="W146" s="318">
        <v>35.700000000000003</v>
      </c>
      <c r="X146" s="318">
        <v>10.4</v>
      </c>
      <c r="Y146" s="318">
        <v>36.700000000000003</v>
      </c>
      <c r="Z146" s="318">
        <v>10.7</v>
      </c>
      <c r="AA146" s="318">
        <v>14</v>
      </c>
      <c r="AB146" s="318">
        <v>331</v>
      </c>
      <c r="AC146" s="318">
        <v>16</v>
      </c>
      <c r="AD146" s="318">
        <v>17</v>
      </c>
      <c r="AE146" s="319">
        <v>323000</v>
      </c>
      <c r="AF146" s="318">
        <v>3.2</v>
      </c>
    </row>
    <row r="147" spans="1:32">
      <c r="A147" s="21" t="str">
        <f>IF(VLOOKUP(MID($B147,4,2),CODE!K:P,CODE!$O$1,FALSE)="",VLOOKUP(MID($B147,1,3),CODE!$B:$G,CODE!$D$1,FALSE),VLOOKUP(MID($B147,1,3),CODE!$B:$G,CODE!$D$1,FALSE)&amp;"-"&amp;VLOOKUP(MID($B147,4,2),CODE!K:P,CODE!$O$1,FALSE))</f>
        <v>ELH-의류</v>
      </c>
      <c r="B147" s="21" t="str">
        <f>IF(ISERROR(VLOOKUP(E147&amp;G147,품번정리!$D:$E,2,FALSE))=TRUE,E147&amp;G147,VLOOKUP(E147&amp;G147,품번정리!$D:$E,2,FALSE))</f>
        <v>ELHPTF4507YE</v>
      </c>
      <c r="C147" s="16" t="str">
        <f>IF(ISERROR(VLOOKUP(MID(B147,1,5)&amp;MID(B147,8,5),품번정리!$A:$B,2,FALSE))=TRUE,MID(B147,1,5)&amp;MID(B147,8,5),VLOOKUP(MID(B147,1,5)&amp;MID(B147,8,5),품번정리!$A:$B,2,FALSE))</f>
        <v>ELHPT507YE</v>
      </c>
      <c r="D147" s="16" t="str">
        <f t="shared" si="4"/>
        <v>F4</v>
      </c>
      <c r="E147" s="437" t="s">
        <v>3626</v>
      </c>
      <c r="F147" s="437" t="s">
        <v>2150</v>
      </c>
      <c r="G147" s="437" t="s">
        <v>721</v>
      </c>
      <c r="H147" s="437"/>
      <c r="I147" s="319">
        <v>12436</v>
      </c>
      <c r="J147" s="319">
        <v>65000</v>
      </c>
      <c r="K147" s="319">
        <v>19000</v>
      </c>
      <c r="L147" s="318">
        <v>614</v>
      </c>
      <c r="M147" s="437" t="s">
        <v>3592</v>
      </c>
      <c r="N147" s="318">
        <v>582</v>
      </c>
      <c r="O147" s="319">
        <v>37830000</v>
      </c>
      <c r="P147" s="437" t="s">
        <v>3592</v>
      </c>
      <c r="Q147" s="318">
        <v>578</v>
      </c>
      <c r="R147" s="318">
        <v>-1</v>
      </c>
      <c r="S147" s="319">
        <v>37570000</v>
      </c>
      <c r="T147" s="437" t="s">
        <v>3611</v>
      </c>
      <c r="U147" s="318">
        <v>163</v>
      </c>
      <c r="V147" s="319">
        <v>3097000</v>
      </c>
      <c r="W147" s="318">
        <v>28</v>
      </c>
      <c r="X147" s="318">
        <v>8.1999999999999993</v>
      </c>
      <c r="Y147" s="318">
        <v>28.2</v>
      </c>
      <c r="Z147" s="318">
        <v>8.1999999999999993</v>
      </c>
      <c r="AA147" s="318">
        <v>5</v>
      </c>
      <c r="AB147" s="318">
        <v>415</v>
      </c>
      <c r="AC147" s="318"/>
      <c r="AD147" s="318">
        <v>1</v>
      </c>
      <c r="AE147" s="319">
        <v>19000</v>
      </c>
      <c r="AF147" s="318">
        <v>0.2</v>
      </c>
    </row>
    <row r="148" spans="1:32">
      <c r="A148" s="21" t="str">
        <f>IF(VLOOKUP(MID($B148,4,2),CODE!K:P,CODE!$O$1,FALSE)="",VLOOKUP(MID($B148,1,3),CODE!$B:$G,CODE!$D$1,FALSE),VLOOKUP(MID($B148,1,3),CODE!$B:$G,CODE!$D$1,FALSE)&amp;"-"&amp;VLOOKUP(MID($B148,4,2),CODE!K:P,CODE!$O$1,FALSE))</f>
        <v>ELH-의류</v>
      </c>
      <c r="B148" s="21" t="str">
        <f>IF(ISERROR(VLOOKUP(E148&amp;G148,품번정리!$D:$E,2,FALSE))=TRUE,E148&amp;G148,VLOOKUP(E148&amp;G148,품번정리!$D:$E,2,FALSE))</f>
        <v>ELHPTF4729KH</v>
      </c>
      <c r="C148" s="16" t="str">
        <f>IF(ISERROR(VLOOKUP(MID(B148,1,5)&amp;MID(B148,8,5),품번정리!$A:$B,2,FALSE))=TRUE,MID(B148,1,5)&amp;MID(B148,8,5),VLOOKUP(MID(B148,1,5)&amp;MID(B148,8,5),품번정리!$A:$B,2,FALSE))</f>
        <v>ELHPT729KH</v>
      </c>
      <c r="D148" s="16" t="str">
        <f t="shared" si="4"/>
        <v>F4</v>
      </c>
      <c r="E148" s="437" t="s">
        <v>1920</v>
      </c>
      <c r="F148" s="437" t="s">
        <v>3628</v>
      </c>
      <c r="G148" s="437" t="s">
        <v>723</v>
      </c>
      <c r="H148" s="437"/>
      <c r="I148" s="319">
        <v>13514</v>
      </c>
      <c r="J148" s="319">
        <v>69000</v>
      </c>
      <c r="K148" s="319">
        <v>39000</v>
      </c>
      <c r="L148" s="318">
        <v>127</v>
      </c>
      <c r="M148" s="437" t="s">
        <v>2133</v>
      </c>
      <c r="N148" s="318">
        <v>85</v>
      </c>
      <c r="O148" s="319">
        <v>5865000</v>
      </c>
      <c r="P148" s="437" t="s">
        <v>2234</v>
      </c>
      <c r="Q148" s="318">
        <v>85</v>
      </c>
      <c r="R148" s="318"/>
      <c r="S148" s="319">
        <v>5865000</v>
      </c>
      <c r="T148" s="437" t="s">
        <v>2233</v>
      </c>
      <c r="U148" s="318">
        <v>85</v>
      </c>
      <c r="V148" s="319">
        <v>2975000</v>
      </c>
      <c r="W148" s="318">
        <v>100</v>
      </c>
      <c r="X148" s="318">
        <v>50.7</v>
      </c>
      <c r="Y148" s="318">
        <v>100</v>
      </c>
      <c r="Z148" s="318">
        <v>50.7</v>
      </c>
      <c r="AA148" s="318"/>
      <c r="AB148" s="318"/>
      <c r="AC148" s="318"/>
      <c r="AD148" s="318"/>
      <c r="AE148" s="318"/>
      <c r="AF148" s="318"/>
    </row>
    <row r="149" spans="1:32">
      <c r="A149" s="21" t="str">
        <f>IF(VLOOKUP(MID($B149,4,2),CODE!K:P,CODE!$O$1,FALSE)="",VLOOKUP(MID($B149,1,3),CODE!$B:$G,CODE!$D$1,FALSE),VLOOKUP(MID($B149,1,3),CODE!$B:$G,CODE!$D$1,FALSE)&amp;"-"&amp;VLOOKUP(MID($B149,4,2),CODE!K:P,CODE!$O$1,FALSE))</f>
        <v>ELH-의류</v>
      </c>
      <c r="B149" s="21" t="str">
        <f>IF(ISERROR(VLOOKUP(E149&amp;G149,품번정리!$D:$E,2,FALSE))=TRUE,E149&amp;G149,VLOOKUP(E149&amp;G149,품번정리!$D:$E,2,FALSE))</f>
        <v>ELHPTF4755YE</v>
      </c>
      <c r="C149" s="16" t="str">
        <f>IF(ISERROR(VLOOKUP(MID(B149,1,5)&amp;MID(B149,8,5),품번정리!$A:$B,2,FALSE))=TRUE,MID(B149,1,5)&amp;MID(B149,8,5),VLOOKUP(MID(B149,1,5)&amp;MID(B149,8,5),품번정리!$A:$B,2,FALSE))</f>
        <v>ELHPT755YE</v>
      </c>
      <c r="D149" s="16" t="str">
        <f t="shared" si="4"/>
        <v>F4</v>
      </c>
      <c r="E149" s="437" t="s">
        <v>1921</v>
      </c>
      <c r="F149" s="437" t="s">
        <v>1924</v>
      </c>
      <c r="G149" s="437" t="s">
        <v>721</v>
      </c>
      <c r="H149" s="437"/>
      <c r="I149" s="319">
        <v>13900</v>
      </c>
      <c r="J149" s="319">
        <v>65000</v>
      </c>
      <c r="K149" s="319">
        <v>39000</v>
      </c>
      <c r="L149" s="318">
        <v>39</v>
      </c>
      <c r="M149" s="437" t="s">
        <v>2133</v>
      </c>
      <c r="N149" s="318">
        <v>57</v>
      </c>
      <c r="O149" s="319">
        <v>3705000</v>
      </c>
      <c r="P149" s="437" t="s">
        <v>2234</v>
      </c>
      <c r="Q149" s="318">
        <v>57</v>
      </c>
      <c r="R149" s="318"/>
      <c r="S149" s="319">
        <v>3705000</v>
      </c>
      <c r="T149" s="437" t="s">
        <v>2233</v>
      </c>
      <c r="U149" s="318">
        <v>57</v>
      </c>
      <c r="V149" s="319">
        <v>2083000</v>
      </c>
      <c r="W149" s="318">
        <v>100</v>
      </c>
      <c r="X149" s="318">
        <v>56.2</v>
      </c>
      <c r="Y149" s="318">
        <v>100</v>
      </c>
      <c r="Z149" s="318">
        <v>56.2</v>
      </c>
      <c r="AA149" s="318"/>
      <c r="AB149" s="318"/>
      <c r="AC149" s="318"/>
      <c r="AD149" s="318"/>
      <c r="AE149" s="319"/>
      <c r="AF149" s="318"/>
    </row>
    <row r="150" spans="1:32">
      <c r="A150" s="21" t="str">
        <f>IF(VLOOKUP(MID($B150,4,2),CODE!K:P,CODE!$O$1,FALSE)="",VLOOKUP(MID($B150,1,3),CODE!$B:$G,CODE!$D$1,FALSE),VLOOKUP(MID($B150,1,3),CODE!$B:$G,CODE!$D$1,FALSE)&amp;"-"&amp;VLOOKUP(MID($B150,4,2),CODE!K:P,CODE!$O$1,FALSE))</f>
        <v>ELH-의류</v>
      </c>
      <c r="B150" s="21" t="str">
        <f>IF(ISERROR(VLOOKUP(E150&amp;G150,품번정리!$D:$E,2,FALSE))=TRUE,E150&amp;G150,VLOOKUP(E150&amp;G150,품번정리!$D:$E,2,FALSE))</f>
        <v>ELHPTF4756BK</v>
      </c>
      <c r="C150" s="16" t="str">
        <f>IF(ISERROR(VLOOKUP(MID(B150,1,5)&amp;MID(B150,8,5),품번정리!$A:$B,2,FALSE))=TRUE,MID(B150,1,5)&amp;MID(B150,8,5),VLOOKUP(MID(B150,1,5)&amp;MID(B150,8,5),품번정리!$A:$B,2,FALSE))</f>
        <v>ELHPT756BK</v>
      </c>
      <c r="D150" s="16" t="str">
        <f t="shared" si="4"/>
        <v>F4</v>
      </c>
      <c r="E150" s="437" t="s">
        <v>3627</v>
      </c>
      <c r="F150" s="437" t="s">
        <v>3587</v>
      </c>
      <c r="G150" s="437" t="s">
        <v>722</v>
      </c>
      <c r="H150" s="437"/>
      <c r="I150" s="319">
        <v>0</v>
      </c>
      <c r="J150" s="319">
        <v>55000</v>
      </c>
      <c r="K150" s="319">
        <v>29000</v>
      </c>
      <c r="L150" s="318">
        <v>2</v>
      </c>
      <c r="M150" s="437"/>
      <c r="N150" s="318"/>
      <c r="O150" s="319"/>
      <c r="P150" s="437"/>
      <c r="Q150" s="318"/>
      <c r="R150" s="318"/>
      <c r="S150" s="319"/>
      <c r="T150" s="437"/>
      <c r="U150" s="318"/>
      <c r="V150" s="319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</row>
    <row r="151" spans="1:32">
      <c r="A151" s="21" t="str">
        <f>IF(VLOOKUP(MID($B151,4,2),CODE!K:P,CODE!$O$1,FALSE)="",VLOOKUP(MID($B151,1,3),CODE!$B:$G,CODE!$D$1,FALSE),VLOOKUP(MID($B151,1,3),CODE!$B:$G,CODE!$D$1,FALSE)&amp;"-"&amp;VLOOKUP(MID($B151,4,2),CODE!K:P,CODE!$O$1,FALSE))</f>
        <v>ELH-의류</v>
      </c>
      <c r="B151" s="21" t="str">
        <f>IF(ISERROR(VLOOKUP(E151&amp;G151,품번정리!$D:$E,2,FALSE))=TRUE,E151&amp;G151,VLOOKUP(E151&amp;G151,품번정리!$D:$E,2,FALSE))</f>
        <v>ELHPTF4756BW</v>
      </c>
      <c r="C151" s="16" t="str">
        <f>IF(ISERROR(VLOOKUP(MID(B151,1,5)&amp;MID(B151,8,5),품번정리!$A:$B,2,FALSE))=TRUE,MID(B151,1,5)&amp;MID(B151,8,5),VLOOKUP(MID(B151,1,5)&amp;MID(B151,8,5),품번정리!$A:$B,2,FALSE))</f>
        <v>ELHPT756BW</v>
      </c>
      <c r="D151" s="16" t="str">
        <f t="shared" si="4"/>
        <v>F4</v>
      </c>
      <c r="E151" s="437" t="s">
        <v>3627</v>
      </c>
      <c r="F151" s="437" t="s">
        <v>3587</v>
      </c>
      <c r="G151" s="437" t="s">
        <v>745</v>
      </c>
      <c r="H151" s="437"/>
      <c r="I151" s="319">
        <v>0</v>
      </c>
      <c r="J151" s="319">
        <v>55000</v>
      </c>
      <c r="K151" s="319">
        <v>29000</v>
      </c>
      <c r="L151" s="318">
        <v>1</v>
      </c>
      <c r="M151" s="437"/>
      <c r="N151" s="318"/>
      <c r="O151" s="319"/>
      <c r="P151" s="437"/>
      <c r="Q151" s="318"/>
      <c r="R151" s="318"/>
      <c r="S151" s="319"/>
      <c r="T151" s="437"/>
      <c r="U151" s="318"/>
      <c r="V151" s="319"/>
      <c r="W151" s="318"/>
      <c r="X151" s="318"/>
      <c r="Y151" s="318"/>
      <c r="Z151" s="318"/>
      <c r="AA151" s="318"/>
      <c r="AB151" s="318"/>
      <c r="AC151" s="318"/>
      <c r="AD151" s="318"/>
      <c r="AE151" s="319"/>
      <c r="AF151" s="318"/>
    </row>
    <row r="152" spans="1:32">
      <c r="A152" s="21" t="str">
        <f>IF(VLOOKUP(MID($B152,4,2),CODE!K:P,CODE!$O$1,FALSE)="",VLOOKUP(MID($B152,1,3),CODE!$B:$G,CODE!$D$1,FALSE),VLOOKUP(MID($B152,1,3),CODE!$B:$G,CODE!$D$1,FALSE)&amp;"-"&amp;VLOOKUP(MID($B152,4,2),CODE!K:P,CODE!$O$1,FALSE))</f>
        <v>ELH-의류</v>
      </c>
      <c r="B152" s="21" t="str">
        <f>IF(ISERROR(VLOOKUP(E152&amp;G152,품번정리!$D:$E,2,FALSE))=TRUE,E152&amp;G152,VLOOKUP(E152&amp;G152,품번정리!$D:$E,2,FALSE))</f>
        <v>ELHPTF4757GY</v>
      </c>
      <c r="C152" s="16" t="str">
        <f>IF(ISERROR(VLOOKUP(MID(B152,1,5)&amp;MID(B152,8,5),품번정리!$A:$B,2,FALSE))=TRUE,MID(B152,1,5)&amp;MID(B152,8,5),VLOOKUP(MID(B152,1,5)&amp;MID(B152,8,5),품번정리!$A:$B,2,FALSE))</f>
        <v>ELHPT757GY</v>
      </c>
      <c r="D152" s="16" t="str">
        <f t="shared" si="4"/>
        <v>F4</v>
      </c>
      <c r="E152" s="437" t="s">
        <v>1922</v>
      </c>
      <c r="F152" s="437" t="s">
        <v>1928</v>
      </c>
      <c r="G152" s="437" t="s">
        <v>724</v>
      </c>
      <c r="H152" s="437"/>
      <c r="I152" s="319">
        <v>21430</v>
      </c>
      <c r="J152" s="319">
        <v>85000</v>
      </c>
      <c r="K152" s="319">
        <v>39000</v>
      </c>
      <c r="L152" s="318">
        <v>63</v>
      </c>
      <c r="M152" s="437" t="s">
        <v>2133</v>
      </c>
      <c r="N152" s="318">
        <v>44</v>
      </c>
      <c r="O152" s="319">
        <v>3740000</v>
      </c>
      <c r="P152" s="437" t="s">
        <v>2234</v>
      </c>
      <c r="Q152" s="318">
        <v>42</v>
      </c>
      <c r="R152" s="318"/>
      <c r="S152" s="319">
        <v>3570000</v>
      </c>
      <c r="T152" s="437" t="s">
        <v>2207</v>
      </c>
      <c r="U152" s="318">
        <v>42</v>
      </c>
      <c r="V152" s="319">
        <v>1538000</v>
      </c>
      <c r="W152" s="318">
        <v>95.5</v>
      </c>
      <c r="X152" s="318">
        <v>41.1</v>
      </c>
      <c r="Y152" s="318">
        <v>100</v>
      </c>
      <c r="Z152" s="318">
        <v>43.1</v>
      </c>
      <c r="AA152" s="318">
        <v>2</v>
      </c>
      <c r="AB152" s="318"/>
      <c r="AC152" s="318"/>
      <c r="AD152" s="318"/>
      <c r="AE152" s="319"/>
      <c r="AF152" s="318"/>
    </row>
    <row r="153" spans="1:32">
      <c r="A153" s="21" t="str">
        <f>IF(VLOOKUP(MID($B153,4,2),CODE!K:P,CODE!$O$1,FALSE)="",VLOOKUP(MID($B153,1,3),CODE!$B:$G,CODE!$D$1,FALSE),VLOOKUP(MID($B153,1,3),CODE!$B:$G,CODE!$D$1,FALSE)&amp;"-"&amp;VLOOKUP(MID($B153,4,2),CODE!K:P,CODE!$O$1,FALSE))</f>
        <v>ELH-의류</v>
      </c>
      <c r="B153" s="21" t="str">
        <f>IF(ISERROR(VLOOKUP(E153&amp;G153,품번정리!$D:$E,2,FALSE))=TRUE,E153&amp;G153,VLOOKUP(E153&amp;G153,품번정리!$D:$E,2,FALSE))</f>
        <v>ELHPTF4833BK</v>
      </c>
      <c r="C153" s="16" t="str">
        <f>IF(ISERROR(VLOOKUP(MID(B153,1,5)&amp;MID(B153,8,5),품번정리!$A:$B,2,FALSE))=TRUE,MID(B153,1,5)&amp;MID(B153,8,5),VLOOKUP(MID(B153,1,5)&amp;MID(B153,8,5),품번정리!$A:$B,2,FALSE))</f>
        <v>ELHPT833BK</v>
      </c>
      <c r="D153" s="16" t="str">
        <f t="shared" si="4"/>
        <v>F4</v>
      </c>
      <c r="E153" s="437" t="s">
        <v>1923</v>
      </c>
      <c r="F153" s="437" t="s">
        <v>1930</v>
      </c>
      <c r="G153" s="437" t="s">
        <v>722</v>
      </c>
      <c r="H153" s="437"/>
      <c r="I153" s="319">
        <v>12530</v>
      </c>
      <c r="J153" s="319">
        <v>59000</v>
      </c>
      <c r="K153" s="319">
        <v>15000</v>
      </c>
      <c r="L153" s="318">
        <v>620</v>
      </c>
      <c r="M153" s="437" t="s">
        <v>2133</v>
      </c>
      <c r="N153" s="318">
        <v>151</v>
      </c>
      <c r="O153" s="319">
        <v>8909000</v>
      </c>
      <c r="P153" s="437" t="s">
        <v>2164</v>
      </c>
      <c r="Q153" s="318">
        <v>151</v>
      </c>
      <c r="R153" s="318"/>
      <c r="S153" s="319">
        <v>8909000</v>
      </c>
      <c r="T153" s="437" t="s">
        <v>2231</v>
      </c>
      <c r="U153" s="318">
        <v>115</v>
      </c>
      <c r="V153" s="319">
        <v>2173000</v>
      </c>
      <c r="W153" s="318">
        <v>76.2</v>
      </c>
      <c r="X153" s="318">
        <v>24.4</v>
      </c>
      <c r="Y153" s="318">
        <v>76.2</v>
      </c>
      <c r="Z153" s="318">
        <v>24.4</v>
      </c>
      <c r="AA153" s="318"/>
      <c r="AB153" s="318">
        <v>36</v>
      </c>
      <c r="AC153" s="318">
        <v>1</v>
      </c>
      <c r="AD153" s="318">
        <v>1</v>
      </c>
      <c r="AE153" s="319">
        <v>15000</v>
      </c>
      <c r="AF153" s="318">
        <v>0.7</v>
      </c>
    </row>
    <row r="154" spans="1:32">
      <c r="A154" s="21" t="str">
        <f>IF(VLOOKUP(MID($B154,4,2),CODE!K:P,CODE!$O$1,FALSE)="",VLOOKUP(MID($B154,1,3),CODE!$B:$G,CODE!$D$1,FALSE),VLOOKUP(MID($B154,1,3),CODE!$B:$G,CODE!$D$1,FALSE)&amp;"-"&amp;VLOOKUP(MID($B154,4,2),CODE!K:P,CODE!$O$1,FALSE))</f>
        <v>ELH-의류</v>
      </c>
      <c r="B154" s="21" t="str">
        <f>IF(ISERROR(VLOOKUP(E154&amp;G154,품번정리!$D:$E,2,FALSE))=TRUE,E154&amp;G154,VLOOKUP(E154&amp;G154,품번정리!$D:$E,2,FALSE))</f>
        <v>ELHPTF4833BW</v>
      </c>
      <c r="C154" s="16" t="str">
        <f>IF(ISERROR(VLOOKUP(MID(B154,1,5)&amp;MID(B154,8,5),품번정리!$A:$B,2,FALSE))=TRUE,MID(B154,1,5)&amp;MID(B154,8,5),VLOOKUP(MID(B154,1,5)&amp;MID(B154,8,5),품번정리!$A:$B,2,FALSE))</f>
        <v>ELHPT833BW</v>
      </c>
      <c r="D154" s="16" t="str">
        <f t="shared" si="4"/>
        <v>F4</v>
      </c>
      <c r="E154" s="437" t="s">
        <v>1923</v>
      </c>
      <c r="F154" s="437" t="s">
        <v>1930</v>
      </c>
      <c r="G154" s="437" t="s">
        <v>745</v>
      </c>
      <c r="H154" s="437"/>
      <c r="I154" s="319">
        <v>12530</v>
      </c>
      <c r="J154" s="319">
        <v>59000</v>
      </c>
      <c r="K154" s="319">
        <v>15000</v>
      </c>
      <c r="L154" s="318">
        <v>470</v>
      </c>
      <c r="M154" s="437" t="s">
        <v>2133</v>
      </c>
      <c r="N154" s="318">
        <v>152</v>
      </c>
      <c r="O154" s="319">
        <v>8968000</v>
      </c>
      <c r="P154" s="437" t="s">
        <v>2164</v>
      </c>
      <c r="Q154" s="318">
        <v>152</v>
      </c>
      <c r="R154" s="318"/>
      <c r="S154" s="319">
        <v>8968000</v>
      </c>
      <c r="T154" s="437" t="s">
        <v>2168</v>
      </c>
      <c r="U154" s="318">
        <v>112</v>
      </c>
      <c r="V154" s="319">
        <v>2338000</v>
      </c>
      <c r="W154" s="318">
        <v>73.7</v>
      </c>
      <c r="X154" s="318">
        <v>26.1</v>
      </c>
      <c r="Y154" s="318">
        <v>73.7</v>
      </c>
      <c r="Z154" s="318">
        <v>26.1</v>
      </c>
      <c r="AA154" s="318"/>
      <c r="AB154" s="318">
        <v>40</v>
      </c>
      <c r="AC154" s="318"/>
      <c r="AD154" s="318">
        <v>1</v>
      </c>
      <c r="AE154" s="319">
        <v>15000</v>
      </c>
      <c r="AF154" s="318">
        <v>0.7</v>
      </c>
    </row>
    <row r="155" spans="1:32">
      <c r="A155" s="21" t="str">
        <f>IF(VLOOKUP(MID($B155,4,2),CODE!K:P,CODE!$O$1,FALSE)="",VLOOKUP(MID($B155,1,3),CODE!$B:$G,CODE!$D$1,FALSE),VLOOKUP(MID($B155,1,3),CODE!$B:$G,CODE!$D$1,FALSE)&amp;"-"&amp;VLOOKUP(MID($B155,4,2),CODE!K:P,CODE!$O$1,FALSE))</f>
        <v>ELH-의류</v>
      </c>
      <c r="B155" s="21" t="str">
        <f>IF(ISERROR(VLOOKUP(E155&amp;G155,품번정리!$D:$E,2,FALSE))=TRUE,E155&amp;G155,VLOOKUP(E155&amp;G155,품번정리!$D:$E,2,FALSE))</f>
        <v>ELHPTF4833RE</v>
      </c>
      <c r="C155" s="16" t="str">
        <f>IF(ISERROR(VLOOKUP(MID(B155,1,5)&amp;MID(B155,8,5),품번정리!$A:$B,2,FALSE))=TRUE,MID(B155,1,5)&amp;MID(B155,8,5),VLOOKUP(MID(B155,1,5)&amp;MID(B155,8,5),품번정리!$A:$B,2,FALSE))</f>
        <v>ELHPT833RE</v>
      </c>
      <c r="D155" s="16" t="str">
        <f t="shared" si="4"/>
        <v>F4</v>
      </c>
      <c r="E155" s="437" t="s">
        <v>1923</v>
      </c>
      <c r="F155" s="437" t="s">
        <v>1930</v>
      </c>
      <c r="G155" s="437" t="s">
        <v>726</v>
      </c>
      <c r="H155" s="437"/>
      <c r="I155" s="319">
        <v>12530</v>
      </c>
      <c r="J155" s="319">
        <v>59000</v>
      </c>
      <c r="K155" s="319">
        <v>15000</v>
      </c>
      <c r="L155" s="318">
        <v>610</v>
      </c>
      <c r="M155" s="437" t="s">
        <v>2133</v>
      </c>
      <c r="N155" s="318">
        <v>150</v>
      </c>
      <c r="O155" s="319">
        <v>8850000</v>
      </c>
      <c r="P155" s="437" t="s">
        <v>2164</v>
      </c>
      <c r="Q155" s="318">
        <v>150</v>
      </c>
      <c r="R155" s="318"/>
      <c r="S155" s="319">
        <v>8850000</v>
      </c>
      <c r="T155" s="437" t="s">
        <v>2232</v>
      </c>
      <c r="U155" s="318">
        <v>122</v>
      </c>
      <c r="V155" s="319">
        <v>2334000</v>
      </c>
      <c r="W155" s="318">
        <v>81.3</v>
      </c>
      <c r="X155" s="318">
        <v>26.4</v>
      </c>
      <c r="Y155" s="318">
        <v>81.3</v>
      </c>
      <c r="Z155" s="318">
        <v>26.4</v>
      </c>
      <c r="AA155" s="318"/>
      <c r="AB155" s="318">
        <v>28</v>
      </c>
      <c r="AC155" s="318">
        <v>1</v>
      </c>
      <c r="AD155" s="318">
        <v>1</v>
      </c>
      <c r="AE155" s="319">
        <v>15000</v>
      </c>
      <c r="AF155" s="318">
        <v>0.7</v>
      </c>
    </row>
    <row r="156" spans="1:32">
      <c r="A156" s="21" t="str">
        <f>IF(VLOOKUP(MID($B156,4,2),CODE!K:P,CODE!$O$1,FALSE)="",VLOOKUP(MID($B156,1,3),CODE!$B:$G,CODE!$D$1,FALSE),VLOOKUP(MID($B156,1,3),CODE!$B:$G,CODE!$D$1,FALSE)&amp;"-"&amp;VLOOKUP(MID($B156,4,2),CODE!K:P,CODE!$O$1,FALSE))</f>
        <v>ELH-의류</v>
      </c>
      <c r="B156" s="21" t="str">
        <f>IF(ISERROR(VLOOKUP(E156&amp;G156,품번정리!$D:$E,2,FALSE))=TRUE,E156&amp;G156,VLOOKUP(E156&amp;G156,품번정리!$D:$E,2,FALSE))</f>
        <v>ELHPTF4986BK</v>
      </c>
      <c r="C156" s="16" t="str">
        <f>IF(ISERROR(VLOOKUP(MID(B156,1,5)&amp;MID(B156,8,5),품번정리!$A:$B,2,FALSE))=TRUE,MID(B156,1,5)&amp;MID(B156,8,5),VLOOKUP(MID(B156,1,5)&amp;MID(B156,8,5),품번정리!$A:$B,2,FALSE))</f>
        <v>ELHPT986BK</v>
      </c>
      <c r="D156" s="16" t="str">
        <f t="shared" si="4"/>
        <v>F4</v>
      </c>
      <c r="E156" s="437" t="s">
        <v>1925</v>
      </c>
      <c r="F156" s="437" t="s">
        <v>1934</v>
      </c>
      <c r="G156" s="437" t="s">
        <v>722</v>
      </c>
      <c r="H156" s="437"/>
      <c r="I156" s="319">
        <v>17529</v>
      </c>
      <c r="J156" s="319">
        <v>69000</v>
      </c>
      <c r="K156" s="319">
        <v>39000</v>
      </c>
      <c r="L156" s="318">
        <v>810</v>
      </c>
      <c r="M156" s="437" t="s">
        <v>2133</v>
      </c>
      <c r="N156" s="318">
        <v>149</v>
      </c>
      <c r="O156" s="319">
        <v>10281000</v>
      </c>
      <c r="P156" s="437" t="s">
        <v>2164</v>
      </c>
      <c r="Q156" s="318">
        <v>149</v>
      </c>
      <c r="R156" s="318"/>
      <c r="S156" s="319">
        <v>10281000</v>
      </c>
      <c r="T156" s="437" t="s">
        <v>2220</v>
      </c>
      <c r="U156" s="318">
        <v>149</v>
      </c>
      <c r="V156" s="319">
        <v>5723100</v>
      </c>
      <c r="W156" s="318">
        <v>100</v>
      </c>
      <c r="X156" s="318">
        <v>55.7</v>
      </c>
      <c r="Y156" s="318">
        <v>100</v>
      </c>
      <c r="Z156" s="318">
        <v>55.7</v>
      </c>
      <c r="AA156" s="318"/>
      <c r="AB156" s="318"/>
      <c r="AC156" s="318"/>
      <c r="AD156" s="318"/>
      <c r="AE156" s="319"/>
      <c r="AF156" s="318"/>
    </row>
    <row r="157" spans="1:32">
      <c r="A157" s="21" t="str">
        <f>IF(VLOOKUP(MID($B157,4,2),CODE!K:P,CODE!$O$1,FALSE)="",VLOOKUP(MID($B157,1,3),CODE!$B:$G,CODE!$D$1,FALSE),VLOOKUP(MID($B157,1,3),CODE!$B:$G,CODE!$D$1,FALSE)&amp;"-"&amp;VLOOKUP(MID($B157,4,2),CODE!K:P,CODE!$O$1,FALSE))</f>
        <v>ELH-의류</v>
      </c>
      <c r="B157" s="21" t="str">
        <f>IF(ISERROR(VLOOKUP(E157&amp;G157,품번정리!$D:$E,2,FALSE))=TRUE,E157&amp;G157,VLOOKUP(E157&amp;G157,품번정리!$D:$E,2,FALSE))</f>
        <v>ELHPTF4987KH</v>
      </c>
      <c r="C157" s="16" t="str">
        <f>IF(ISERROR(VLOOKUP(MID(B157,1,5)&amp;MID(B157,8,5),품번정리!$A:$B,2,FALSE))=TRUE,MID(B157,1,5)&amp;MID(B157,8,5),VLOOKUP(MID(B157,1,5)&amp;MID(B157,8,5),품번정리!$A:$B,2,FALSE))</f>
        <v>ELHPT987KH</v>
      </c>
      <c r="D157" s="16" t="str">
        <f t="shared" si="4"/>
        <v>F4</v>
      </c>
      <c r="E157" s="437" t="s">
        <v>1926</v>
      </c>
      <c r="F157" s="437" t="s">
        <v>1935</v>
      </c>
      <c r="G157" s="437" t="s">
        <v>723</v>
      </c>
      <c r="H157" s="437"/>
      <c r="I157" s="319">
        <v>16830</v>
      </c>
      <c r="J157" s="319">
        <v>69000</v>
      </c>
      <c r="K157" s="319">
        <v>39000</v>
      </c>
      <c r="L157" s="318">
        <v>890</v>
      </c>
      <c r="M157" s="437" t="s">
        <v>2133</v>
      </c>
      <c r="N157" s="318">
        <v>72</v>
      </c>
      <c r="O157" s="319">
        <v>4968000</v>
      </c>
      <c r="P157" s="437" t="s">
        <v>2164</v>
      </c>
      <c r="Q157" s="318">
        <v>72</v>
      </c>
      <c r="R157" s="318"/>
      <c r="S157" s="319">
        <v>4968000</v>
      </c>
      <c r="T157" s="437" t="s">
        <v>2233</v>
      </c>
      <c r="U157" s="318">
        <v>72</v>
      </c>
      <c r="V157" s="319">
        <v>2808000</v>
      </c>
      <c r="W157" s="318">
        <v>100</v>
      </c>
      <c r="X157" s="318">
        <v>56.5</v>
      </c>
      <c r="Y157" s="318">
        <v>100</v>
      </c>
      <c r="Z157" s="318">
        <v>56.5</v>
      </c>
      <c r="AA157" s="318"/>
      <c r="AB157" s="318"/>
      <c r="AC157" s="318"/>
      <c r="AD157" s="318"/>
      <c r="AE157" s="318"/>
      <c r="AF157" s="318"/>
    </row>
    <row r="158" spans="1:32">
      <c r="A158" s="21" t="str">
        <f>IF(VLOOKUP(MID($B158,4,2),CODE!K:P,CODE!$O$1,FALSE)="",VLOOKUP(MID($B158,1,3),CODE!$B:$G,CODE!$D$1,FALSE),VLOOKUP(MID($B158,1,3),CODE!$B:$G,CODE!$D$1,FALSE)&amp;"-"&amp;VLOOKUP(MID($B158,4,2),CODE!K:P,CODE!$O$1,FALSE))</f>
        <v>ELH-의류</v>
      </c>
      <c r="B158" s="21" t="str">
        <f>IF(ISERROR(VLOOKUP(E158&amp;G158,품번정리!$D:$E,2,FALSE))=TRUE,E158&amp;G158,VLOOKUP(E158&amp;G158,품번정리!$D:$E,2,FALSE))</f>
        <v>ELHPTF5503BK</v>
      </c>
      <c r="C158" s="16" t="str">
        <f>IF(ISERROR(VLOOKUP(MID(B158,1,5)&amp;MID(B158,8,5),품번정리!$A:$B,2,FALSE))=TRUE,MID(B158,1,5)&amp;MID(B158,8,5),VLOOKUP(MID(B158,1,5)&amp;MID(B158,8,5),품번정리!$A:$B,2,FALSE))</f>
        <v>ELHPT503BK</v>
      </c>
      <c r="D158" s="16" t="str">
        <f t="shared" si="4"/>
        <v>F5</v>
      </c>
      <c r="E158" s="437" t="s">
        <v>3629</v>
      </c>
      <c r="F158" s="437" t="s">
        <v>3632</v>
      </c>
      <c r="G158" s="437" t="s">
        <v>722</v>
      </c>
      <c r="H158" s="437"/>
      <c r="I158" s="319">
        <v>18374</v>
      </c>
      <c r="J158" s="319">
        <v>89000</v>
      </c>
      <c r="K158" s="319">
        <v>25000</v>
      </c>
      <c r="L158" s="318">
        <v>780</v>
      </c>
      <c r="M158" s="437" t="s">
        <v>3592</v>
      </c>
      <c r="N158" s="318">
        <v>665</v>
      </c>
      <c r="O158" s="319">
        <v>59185000</v>
      </c>
      <c r="P158" s="437" t="s">
        <v>3630</v>
      </c>
      <c r="Q158" s="318">
        <v>567</v>
      </c>
      <c r="R158" s="318"/>
      <c r="S158" s="319">
        <v>50463000</v>
      </c>
      <c r="T158" s="437" t="s">
        <v>3613</v>
      </c>
      <c r="U158" s="318">
        <v>315</v>
      </c>
      <c r="V158" s="319">
        <v>7875100</v>
      </c>
      <c r="W158" s="318">
        <v>47.4</v>
      </c>
      <c r="X158" s="318">
        <v>13.3</v>
      </c>
      <c r="Y158" s="318">
        <v>55.6</v>
      </c>
      <c r="Z158" s="318">
        <v>15.6</v>
      </c>
      <c r="AA158" s="318">
        <v>98</v>
      </c>
      <c r="AB158" s="318">
        <v>252</v>
      </c>
      <c r="AC158" s="318"/>
      <c r="AD158" s="318"/>
      <c r="AE158" s="318"/>
      <c r="AF158" s="318"/>
    </row>
    <row r="159" spans="1:32">
      <c r="A159" s="21" t="str">
        <f>IF(VLOOKUP(MID($B159,4,2),CODE!K:P,CODE!$O$1,FALSE)="",VLOOKUP(MID($B159,1,3),CODE!$B:$G,CODE!$D$1,FALSE),VLOOKUP(MID($B159,1,3),CODE!$B:$G,CODE!$D$1,FALSE)&amp;"-"&amp;VLOOKUP(MID($B159,4,2),CODE!K:P,CODE!$O$1,FALSE))</f>
        <v>ELH-의류</v>
      </c>
      <c r="B159" s="21" t="str">
        <f>IF(ISERROR(VLOOKUP(E159&amp;G159,품번정리!$D:$E,2,FALSE))=TRUE,E159&amp;G159,VLOOKUP(E159&amp;G159,품번정리!$D:$E,2,FALSE))</f>
        <v>ELHPTF5524BK</v>
      </c>
      <c r="C159" s="16" t="str">
        <f>IF(ISERROR(VLOOKUP(MID(B159,1,5)&amp;MID(B159,8,5),품번정리!$A:$B,2,FALSE))=TRUE,MID(B159,1,5)&amp;MID(B159,8,5),VLOOKUP(MID(B159,1,5)&amp;MID(B159,8,5),품번정리!$A:$B,2,FALSE))</f>
        <v>ELHPT524BK</v>
      </c>
      <c r="D159" s="16" t="str">
        <f t="shared" si="4"/>
        <v>F5</v>
      </c>
      <c r="E159" s="437" t="s">
        <v>3631</v>
      </c>
      <c r="F159" s="437" t="s">
        <v>3557</v>
      </c>
      <c r="G159" s="437" t="s">
        <v>722</v>
      </c>
      <c r="H159" s="437"/>
      <c r="I159" s="319">
        <v>14631</v>
      </c>
      <c r="J159" s="319">
        <v>75000</v>
      </c>
      <c r="K159" s="319">
        <v>25000</v>
      </c>
      <c r="L159" s="318">
        <v>382</v>
      </c>
      <c r="M159" s="437" t="s">
        <v>3592</v>
      </c>
      <c r="N159" s="318">
        <v>382</v>
      </c>
      <c r="O159" s="319">
        <v>28650000</v>
      </c>
      <c r="P159" s="437" t="s">
        <v>3630</v>
      </c>
      <c r="Q159" s="318">
        <v>335</v>
      </c>
      <c r="R159" s="318"/>
      <c r="S159" s="319">
        <v>25125000</v>
      </c>
      <c r="T159" s="437" t="s">
        <v>3791</v>
      </c>
      <c r="U159" s="318">
        <v>228</v>
      </c>
      <c r="V159" s="319">
        <v>5700000</v>
      </c>
      <c r="W159" s="318">
        <v>59.7</v>
      </c>
      <c r="X159" s="318">
        <v>19.899999999999999</v>
      </c>
      <c r="Y159" s="318">
        <v>68.099999999999994</v>
      </c>
      <c r="Z159" s="318">
        <v>22.7</v>
      </c>
      <c r="AA159" s="318">
        <v>47</v>
      </c>
      <c r="AB159" s="318">
        <v>107</v>
      </c>
      <c r="AC159" s="318"/>
      <c r="AD159" s="318"/>
      <c r="AE159" s="318"/>
      <c r="AF159" s="318"/>
    </row>
    <row r="160" spans="1:32">
      <c r="A160" s="21" t="str">
        <f>IF(VLOOKUP(MID($B160,4,2),CODE!K:P,CODE!$O$1,FALSE)="",VLOOKUP(MID($B160,1,3),CODE!$B:$G,CODE!$D$1,FALSE),VLOOKUP(MID($B160,1,3),CODE!$B:$G,CODE!$D$1,FALSE)&amp;"-"&amp;VLOOKUP(MID($B160,4,2),CODE!K:P,CODE!$O$1,FALSE))</f>
        <v>ELH-의류</v>
      </c>
      <c r="B160" s="21" t="str">
        <f>IF(ISERROR(VLOOKUP(E160&amp;G160,품번정리!$D:$E,2,FALSE))=TRUE,E160&amp;G160,VLOOKUP(E160&amp;G160,품번정리!$D:$E,2,FALSE))</f>
        <v>ELHPTF5830BK</v>
      </c>
      <c r="C160" s="16" t="str">
        <f>IF(ISERROR(VLOOKUP(MID(B160,1,5)&amp;MID(B160,8,5),품번정리!$A:$B,2,FALSE))=TRUE,MID(B160,1,5)&amp;MID(B160,8,5),VLOOKUP(MID(B160,1,5)&amp;MID(B160,8,5),품번정리!$A:$B,2,FALSE))</f>
        <v>ELHPT830BK</v>
      </c>
      <c r="D160" s="16" t="str">
        <f t="shared" si="4"/>
        <v>F5</v>
      </c>
      <c r="E160" s="437" t="s">
        <v>2430</v>
      </c>
      <c r="F160" s="437" t="s">
        <v>2432</v>
      </c>
      <c r="G160" s="437" t="s">
        <v>722</v>
      </c>
      <c r="H160" s="437"/>
      <c r="I160" s="319">
        <v>19100</v>
      </c>
      <c r="J160" s="319">
        <v>79000</v>
      </c>
      <c r="K160" s="319">
        <v>15000</v>
      </c>
      <c r="L160" s="318">
        <v>280</v>
      </c>
      <c r="M160" s="437" t="s">
        <v>2494</v>
      </c>
      <c r="N160" s="318">
        <v>280</v>
      </c>
      <c r="O160" s="319">
        <v>22120000</v>
      </c>
      <c r="P160" s="437" t="s">
        <v>2546</v>
      </c>
      <c r="Q160" s="318">
        <v>269</v>
      </c>
      <c r="R160" s="318"/>
      <c r="S160" s="319">
        <v>21251000</v>
      </c>
      <c r="T160" s="437" t="s">
        <v>2551</v>
      </c>
      <c r="U160" s="318">
        <v>269</v>
      </c>
      <c r="V160" s="319">
        <v>7411000</v>
      </c>
      <c r="W160" s="318">
        <v>96.1</v>
      </c>
      <c r="X160" s="318">
        <v>33.5</v>
      </c>
      <c r="Y160" s="318">
        <v>100</v>
      </c>
      <c r="Z160" s="318">
        <v>34.9</v>
      </c>
      <c r="AA160" s="318">
        <v>11</v>
      </c>
      <c r="AB160" s="318"/>
      <c r="AC160" s="318"/>
      <c r="AD160" s="318"/>
      <c r="AE160" s="319"/>
      <c r="AF160" s="318"/>
    </row>
    <row r="161" spans="1:32">
      <c r="A161" s="21" t="str">
        <f>IF(VLOOKUP(MID($B161,4,2),CODE!K:P,CODE!$O$1,FALSE)="",VLOOKUP(MID($B161,1,3),CODE!$B:$G,CODE!$D$1,FALSE),VLOOKUP(MID($B161,1,3),CODE!$B:$G,CODE!$D$1,FALSE)&amp;"-"&amp;VLOOKUP(MID($B161,4,2),CODE!K:P,CODE!$O$1,FALSE))</f>
        <v>ELH-의류</v>
      </c>
      <c r="B161" s="21" t="str">
        <f>IF(ISERROR(VLOOKUP(E161&amp;G161,품번정리!$D:$E,2,FALSE))=TRUE,E161&amp;G161,VLOOKUP(E161&amp;G161,품번정리!$D:$E,2,FALSE))</f>
        <v>ELHPTF5831BW</v>
      </c>
      <c r="C161" s="16" t="str">
        <f>IF(ISERROR(VLOOKUP(MID(B161,1,5)&amp;MID(B161,8,5),품번정리!$A:$B,2,FALSE))=TRUE,MID(B161,1,5)&amp;MID(B161,8,5),VLOOKUP(MID(B161,1,5)&amp;MID(B161,8,5),품번정리!$A:$B,2,FALSE))</f>
        <v>ELHPT831BW</v>
      </c>
      <c r="D161" s="16" t="str">
        <f t="shared" si="4"/>
        <v>F5</v>
      </c>
      <c r="E161" s="437" t="s">
        <v>2431</v>
      </c>
      <c r="F161" s="437" t="s">
        <v>2433</v>
      </c>
      <c r="G161" s="437" t="s">
        <v>745</v>
      </c>
      <c r="H161" s="437"/>
      <c r="I161" s="319">
        <v>20000</v>
      </c>
      <c r="J161" s="319">
        <v>79000</v>
      </c>
      <c r="K161" s="319">
        <v>15000</v>
      </c>
      <c r="L161" s="318">
        <v>210</v>
      </c>
      <c r="M161" s="437" t="s">
        <v>2494</v>
      </c>
      <c r="N161" s="318">
        <v>210</v>
      </c>
      <c r="O161" s="319">
        <v>16590000</v>
      </c>
      <c r="P161" s="437" t="s">
        <v>2546</v>
      </c>
      <c r="Q161" s="318">
        <v>210</v>
      </c>
      <c r="R161" s="318"/>
      <c r="S161" s="319">
        <v>16590000</v>
      </c>
      <c r="T161" s="437" t="s">
        <v>2550</v>
      </c>
      <c r="U161" s="318">
        <v>201</v>
      </c>
      <c r="V161" s="319">
        <v>4791000</v>
      </c>
      <c r="W161" s="318">
        <v>95.7</v>
      </c>
      <c r="X161" s="318">
        <v>28.9</v>
      </c>
      <c r="Y161" s="318">
        <v>95.7</v>
      </c>
      <c r="Z161" s="318">
        <v>28.9</v>
      </c>
      <c r="AA161" s="318"/>
      <c r="AB161" s="318">
        <v>9</v>
      </c>
      <c r="AC161" s="318"/>
      <c r="AD161" s="318"/>
      <c r="AE161" s="318"/>
      <c r="AF161" s="318"/>
    </row>
    <row r="162" spans="1:32">
      <c r="A162" s="21" t="str">
        <f>IF(VLOOKUP(MID($B162,4,2),CODE!K:P,CODE!$O$1,FALSE)="",VLOOKUP(MID($B162,1,3),CODE!$B:$G,CODE!$D$1,FALSE),VLOOKUP(MID($B162,1,3),CODE!$B:$G,CODE!$D$1,FALSE)&amp;"-"&amp;VLOOKUP(MID($B162,4,2),CODE!K:P,CODE!$O$1,FALSE))</f>
        <v>ELH</v>
      </c>
      <c r="B162" s="21" t="str">
        <f>IF(ISERROR(VLOOKUP(E162&amp;G162,품번정리!$D:$E,2,FALSE))=TRUE,E162&amp;G162,VLOOKUP(E162&amp;G162,품번정리!$D:$E,2,FALSE))</f>
        <v>ELHSNF3001BK</v>
      </c>
      <c r="C162" s="16" t="str">
        <f>IF(ISERROR(VLOOKUP(MID(B162,1,5)&amp;MID(B162,8,5),품번정리!$A:$B,2,FALSE))=TRUE,MID(B162,1,5)&amp;MID(B162,8,5),VLOOKUP(MID(B162,1,5)&amp;MID(B162,8,5),품번정리!$A:$B,2,FALSE))</f>
        <v>ELHSN001BK</v>
      </c>
      <c r="D162" s="16" t="str">
        <f t="shared" si="4"/>
        <v>F3</v>
      </c>
      <c r="E162" s="437" t="s">
        <v>3081</v>
      </c>
      <c r="F162" s="437" t="s">
        <v>3084</v>
      </c>
      <c r="G162" s="437" t="s">
        <v>722</v>
      </c>
      <c r="H162" s="437"/>
      <c r="I162" s="319">
        <v>5768</v>
      </c>
      <c r="J162" s="319">
        <v>45000</v>
      </c>
      <c r="K162" s="319">
        <v>45000</v>
      </c>
      <c r="L162" s="318">
        <v>10</v>
      </c>
      <c r="M162" s="437" t="s">
        <v>3060</v>
      </c>
      <c r="N162" s="318">
        <v>10</v>
      </c>
      <c r="O162" s="319">
        <v>450000</v>
      </c>
      <c r="P162" s="437" t="s">
        <v>3060</v>
      </c>
      <c r="Q162" s="318">
        <v>5</v>
      </c>
      <c r="R162" s="318"/>
      <c r="S162" s="319">
        <v>225000</v>
      </c>
      <c r="T162" s="437" t="s">
        <v>3580</v>
      </c>
      <c r="U162" s="318">
        <v>5</v>
      </c>
      <c r="V162" s="319">
        <v>225000</v>
      </c>
      <c r="W162" s="318">
        <v>50</v>
      </c>
      <c r="X162" s="318">
        <v>50</v>
      </c>
      <c r="Y162" s="318">
        <v>100</v>
      </c>
      <c r="Z162" s="318">
        <v>100</v>
      </c>
      <c r="AA162" s="318">
        <v>5</v>
      </c>
      <c r="AB162" s="318"/>
      <c r="AC162" s="318"/>
      <c r="AD162" s="318"/>
      <c r="AE162" s="319"/>
      <c r="AF162" s="318"/>
    </row>
    <row r="163" spans="1:32">
      <c r="A163" s="21" t="str">
        <f>IF(VLOOKUP(MID($B163,4,2),CODE!K:P,CODE!$O$1,FALSE)="",VLOOKUP(MID($B163,1,3),CODE!$B:$G,CODE!$D$1,FALSE),VLOOKUP(MID($B163,1,3),CODE!$B:$G,CODE!$D$1,FALSE)&amp;"-"&amp;VLOOKUP(MID($B163,4,2),CODE!K:P,CODE!$O$1,FALSE))</f>
        <v>ELH</v>
      </c>
      <c r="B163" s="21" t="str">
        <f>IF(ISERROR(VLOOKUP(E163&amp;G163,품번정리!$D:$E,2,FALSE))=TRUE,E163&amp;G163,VLOOKUP(E163&amp;G163,품번정리!$D:$E,2,FALSE))</f>
        <v>ELHSNF5003RE</v>
      </c>
      <c r="C163" s="16" t="str">
        <f>IF(ISERROR(VLOOKUP(MID(B163,1,5)&amp;MID(B163,8,5),품번정리!$A:$B,2,FALSE))=TRUE,MID(B163,1,5)&amp;MID(B163,8,5),VLOOKUP(MID(B163,1,5)&amp;MID(B163,8,5),품번정리!$A:$B,2,FALSE))</f>
        <v>ELHSN003RE</v>
      </c>
      <c r="D163" s="16" t="str">
        <f t="shared" si="4"/>
        <v>F5</v>
      </c>
      <c r="E163" s="437" t="s">
        <v>3082</v>
      </c>
      <c r="F163" s="437" t="s">
        <v>3085</v>
      </c>
      <c r="G163" s="437" t="s">
        <v>726</v>
      </c>
      <c r="H163" s="437"/>
      <c r="I163" s="319">
        <v>6990</v>
      </c>
      <c r="J163" s="319">
        <v>49000</v>
      </c>
      <c r="K163" s="319">
        <v>49000</v>
      </c>
      <c r="L163" s="318">
        <v>5</v>
      </c>
      <c r="M163" s="437" t="s">
        <v>3060</v>
      </c>
      <c r="N163" s="318">
        <v>2</v>
      </c>
      <c r="O163" s="319">
        <v>98000</v>
      </c>
      <c r="P163" s="437" t="s">
        <v>3060</v>
      </c>
      <c r="Q163" s="318">
        <v>2</v>
      </c>
      <c r="R163" s="318"/>
      <c r="S163" s="319">
        <v>98000</v>
      </c>
      <c r="T163" s="437" t="s">
        <v>3477</v>
      </c>
      <c r="U163" s="318">
        <v>2</v>
      </c>
      <c r="V163" s="319">
        <v>98000</v>
      </c>
      <c r="W163" s="318">
        <v>100</v>
      </c>
      <c r="X163" s="318">
        <v>100</v>
      </c>
      <c r="Y163" s="318">
        <v>100</v>
      </c>
      <c r="Z163" s="318">
        <v>100</v>
      </c>
      <c r="AA163" s="318"/>
      <c r="AB163" s="318"/>
      <c r="AC163" s="318"/>
      <c r="AD163" s="318"/>
      <c r="AE163" s="318"/>
      <c r="AF163" s="318"/>
    </row>
    <row r="164" spans="1:32">
      <c r="A164" s="21" t="str">
        <f>IF(VLOOKUP(MID($B164,4,2),CODE!K:P,CODE!$O$1,FALSE)="",VLOOKUP(MID($B164,1,3),CODE!$B:$G,CODE!$D$1,FALSE),VLOOKUP(MID($B164,1,3),CODE!$B:$G,CODE!$D$1,FALSE)&amp;"-"&amp;VLOOKUP(MID($B164,4,2),CODE!K:P,CODE!$O$1,FALSE))</f>
        <v>ELH</v>
      </c>
      <c r="B164" s="21" t="str">
        <f>IF(ISERROR(VLOOKUP(E164&amp;G164,품번정리!$D:$E,2,FALSE))=TRUE,E164&amp;G164,VLOOKUP(E164&amp;G164,품번정리!$D:$E,2,FALSE))</f>
        <v>ELHSNF5028GY</v>
      </c>
      <c r="C164" s="16" t="str">
        <f>IF(ISERROR(VLOOKUP(MID(B164,1,5)&amp;MID(B164,8,5),품번정리!$A:$B,2,FALSE))=TRUE,MID(B164,1,5)&amp;MID(B164,8,5),VLOOKUP(MID(B164,1,5)&amp;MID(B164,8,5),품번정리!$A:$B,2,FALSE))</f>
        <v>ELHSN028GY</v>
      </c>
      <c r="D164" s="16" t="str">
        <f t="shared" si="4"/>
        <v>F5</v>
      </c>
      <c r="E164" s="437" t="s">
        <v>3083</v>
      </c>
      <c r="F164" s="437" t="s">
        <v>3086</v>
      </c>
      <c r="G164" s="437" t="s">
        <v>724</v>
      </c>
      <c r="H164" s="437"/>
      <c r="I164" s="319">
        <v>6237</v>
      </c>
      <c r="J164" s="319">
        <v>45000</v>
      </c>
      <c r="K164" s="319">
        <v>45000</v>
      </c>
      <c r="L164" s="318">
        <v>15</v>
      </c>
      <c r="M164" s="437" t="s">
        <v>3060</v>
      </c>
      <c r="N164" s="318">
        <v>4</v>
      </c>
      <c r="O164" s="319">
        <v>180000</v>
      </c>
      <c r="P164" s="437" t="s">
        <v>3060</v>
      </c>
      <c r="Q164" s="318">
        <v>4</v>
      </c>
      <c r="R164" s="318"/>
      <c r="S164" s="319">
        <v>180000</v>
      </c>
      <c r="T164" s="437" t="s">
        <v>3490</v>
      </c>
      <c r="U164" s="318">
        <v>4</v>
      </c>
      <c r="V164" s="319">
        <v>180000</v>
      </c>
      <c r="W164" s="318">
        <v>100</v>
      </c>
      <c r="X164" s="318">
        <v>100</v>
      </c>
      <c r="Y164" s="318">
        <v>100</v>
      </c>
      <c r="Z164" s="318">
        <v>100</v>
      </c>
      <c r="AA164" s="318"/>
      <c r="AB164" s="318"/>
      <c r="AC164" s="318"/>
      <c r="AD164" s="318"/>
      <c r="AE164" s="318"/>
      <c r="AF164" s="318"/>
    </row>
    <row r="165" spans="1:32">
      <c r="A165" s="21" t="str">
        <f>IF(VLOOKUP(MID($B165,4,2),CODE!K:P,CODE!$O$1,FALSE)="",VLOOKUP(MID($B165,1,3),CODE!$B:$G,CODE!$D$1,FALSE),VLOOKUP(MID($B165,1,3),CODE!$B:$G,CODE!$D$1,FALSE)&amp;"-"&amp;VLOOKUP(MID($B165,4,2),CODE!K:P,CODE!$O$1,FALSE))</f>
        <v>ELH</v>
      </c>
      <c r="B165" s="21" t="str">
        <f>IF(ISERROR(VLOOKUP(E165&amp;G165,품번정리!$D:$E,2,FALSE))=TRUE,E165&amp;G165,VLOOKUP(E165&amp;G165,품번정리!$D:$E,2,FALSE))</f>
        <v>ELHSNF5503RE</v>
      </c>
      <c r="C165" s="16" t="str">
        <f>IF(ISERROR(VLOOKUP(MID(B165,1,5)&amp;MID(B165,8,5),품번정리!$A:$B,2,FALSE))=TRUE,MID(B165,1,5)&amp;MID(B165,8,5),VLOOKUP(MID(B165,1,5)&amp;MID(B165,8,5),품번정리!$A:$B,2,FALSE))</f>
        <v>ELHSN503RE</v>
      </c>
      <c r="D165" s="16" t="str">
        <f t="shared" si="4"/>
        <v>F5</v>
      </c>
      <c r="E165" s="437" t="s">
        <v>3633</v>
      </c>
      <c r="F165" s="437" t="s">
        <v>3558</v>
      </c>
      <c r="G165" s="437" t="s">
        <v>726</v>
      </c>
      <c r="H165" s="437"/>
      <c r="I165" s="319">
        <v>6850</v>
      </c>
      <c r="J165" s="319">
        <v>45000</v>
      </c>
      <c r="K165" s="319">
        <v>25000</v>
      </c>
      <c r="L165" s="318">
        <v>650</v>
      </c>
      <c r="M165" s="437" t="s">
        <v>3592</v>
      </c>
      <c r="N165" s="318">
        <v>320</v>
      </c>
      <c r="O165" s="319">
        <v>14400000</v>
      </c>
      <c r="P165" s="437" t="s">
        <v>3777</v>
      </c>
      <c r="Q165" s="318">
        <v>152</v>
      </c>
      <c r="R165" s="318"/>
      <c r="S165" s="319">
        <v>6840000</v>
      </c>
      <c r="T165" s="437" t="s">
        <v>3779</v>
      </c>
      <c r="U165" s="318">
        <v>42</v>
      </c>
      <c r="V165" s="319">
        <v>1050000</v>
      </c>
      <c r="W165" s="318">
        <v>13.1</v>
      </c>
      <c r="X165" s="318">
        <v>7.3</v>
      </c>
      <c r="Y165" s="318">
        <v>27.6</v>
      </c>
      <c r="Z165" s="318">
        <v>15.4</v>
      </c>
      <c r="AA165" s="318">
        <v>168</v>
      </c>
      <c r="AB165" s="318">
        <v>110</v>
      </c>
      <c r="AC165" s="318"/>
      <c r="AD165" s="318"/>
      <c r="AE165" s="318"/>
      <c r="AF165" s="318"/>
    </row>
    <row r="166" spans="1:32">
      <c r="A166" s="21" t="str">
        <f>IF(VLOOKUP(MID($B166,4,2),CODE!K:P,CODE!$O$1,FALSE)="",VLOOKUP(MID($B166,1,3),CODE!$B:$G,CODE!$D$1,FALSE),VLOOKUP(MID($B166,1,3),CODE!$B:$G,CODE!$D$1,FALSE)&amp;"-"&amp;VLOOKUP(MID($B166,4,2),CODE!K:P,CODE!$O$1,FALSE))</f>
        <v>ELH-의류</v>
      </c>
      <c r="B166" s="21" t="str">
        <f>IF(ISERROR(VLOOKUP(E166&amp;G166,품번정리!$D:$E,2,FALSE))=TRUE,E166&amp;G166,VLOOKUP(E166&amp;G166,품번정리!$D:$E,2,FALSE))</f>
        <v>ELHTHF4701PK</v>
      </c>
      <c r="C166" s="16" t="str">
        <f>IF(ISERROR(VLOOKUP(MID(B166,1,5)&amp;MID(B166,8,5),품번정리!$A:$B,2,FALSE))=TRUE,MID(B166,1,5)&amp;MID(B166,8,5),VLOOKUP(MID(B166,1,5)&amp;MID(B166,8,5),품번정리!$A:$B,2,FALSE))</f>
        <v>ELHTH701PK</v>
      </c>
      <c r="D166" s="16" t="str">
        <f t="shared" si="4"/>
        <v>F4</v>
      </c>
      <c r="E166" s="437" t="s">
        <v>1927</v>
      </c>
      <c r="F166" s="437" t="s">
        <v>1936</v>
      </c>
      <c r="G166" s="437" t="s">
        <v>728</v>
      </c>
      <c r="H166" s="437"/>
      <c r="I166" s="319">
        <v>18143</v>
      </c>
      <c r="J166" s="319">
        <v>89000</v>
      </c>
      <c r="K166" s="319">
        <v>49000</v>
      </c>
      <c r="L166" s="318">
        <v>460</v>
      </c>
      <c r="M166" s="437" t="s">
        <v>2133</v>
      </c>
      <c r="N166" s="318">
        <v>142</v>
      </c>
      <c r="O166" s="319">
        <v>12638000</v>
      </c>
      <c r="P166" s="437" t="s">
        <v>2164</v>
      </c>
      <c r="Q166" s="318">
        <v>140</v>
      </c>
      <c r="R166" s="318">
        <v>1</v>
      </c>
      <c r="S166" s="319">
        <v>12460000</v>
      </c>
      <c r="T166" s="437" t="s">
        <v>2232</v>
      </c>
      <c r="U166" s="318">
        <v>140</v>
      </c>
      <c r="V166" s="319">
        <v>4540000</v>
      </c>
      <c r="W166" s="318">
        <v>98.6</v>
      </c>
      <c r="X166" s="318">
        <v>35.9</v>
      </c>
      <c r="Y166" s="318">
        <v>100</v>
      </c>
      <c r="Z166" s="318">
        <v>36.4</v>
      </c>
      <c r="AA166" s="318">
        <v>1</v>
      </c>
      <c r="AB166" s="318"/>
      <c r="AC166" s="318"/>
      <c r="AD166" s="318"/>
      <c r="AE166" s="318"/>
      <c r="AF166" s="318"/>
    </row>
    <row r="167" spans="1:32">
      <c r="A167" s="21" t="str">
        <f>IF(VLOOKUP(MID($B167,4,2),CODE!K:P,CODE!$O$1,FALSE)="",VLOOKUP(MID($B167,1,3),CODE!$B:$G,CODE!$D$1,FALSE),VLOOKUP(MID($B167,1,3),CODE!$B:$G,CODE!$D$1,FALSE)&amp;"-"&amp;VLOOKUP(MID($B167,4,2),CODE!K:P,CODE!$O$1,FALSE))</f>
        <v>ELH-의류</v>
      </c>
      <c r="B167" s="21" t="str">
        <f>IF(ISERROR(VLOOKUP(E167&amp;G167,품번정리!$D:$E,2,FALSE))=TRUE,E167&amp;G167,VLOOKUP(E167&amp;G167,품번정리!$D:$E,2,FALSE))</f>
        <v>ELHTHF4702PK</v>
      </c>
      <c r="C167" s="16" t="str">
        <f>IF(ISERROR(VLOOKUP(MID(B167,1,5)&amp;MID(B167,8,5),품번정리!$A:$B,2,FALSE))=TRUE,MID(B167,1,5)&amp;MID(B167,8,5),VLOOKUP(MID(B167,1,5)&amp;MID(B167,8,5),품번정리!$A:$B,2,FALSE))</f>
        <v>ELHTH702PK</v>
      </c>
      <c r="D167" s="16" t="str">
        <f t="shared" si="4"/>
        <v>F4</v>
      </c>
      <c r="E167" s="437" t="s">
        <v>1929</v>
      </c>
      <c r="F167" s="437" t="s">
        <v>1938</v>
      </c>
      <c r="G167" s="437" t="s">
        <v>728</v>
      </c>
      <c r="H167" s="437"/>
      <c r="I167" s="319">
        <v>16939</v>
      </c>
      <c r="J167" s="319">
        <v>89000</v>
      </c>
      <c r="K167" s="319">
        <v>49000</v>
      </c>
      <c r="L167" s="318">
        <v>163</v>
      </c>
      <c r="M167" s="437" t="s">
        <v>2133</v>
      </c>
      <c r="N167" s="318">
        <v>97</v>
      </c>
      <c r="O167" s="319">
        <v>8633000</v>
      </c>
      <c r="P167" s="437" t="s">
        <v>2164</v>
      </c>
      <c r="Q167" s="318">
        <v>88</v>
      </c>
      <c r="R167" s="318"/>
      <c r="S167" s="319">
        <v>7832000</v>
      </c>
      <c r="T167" s="437" t="s">
        <v>2203</v>
      </c>
      <c r="U167" s="318">
        <v>88</v>
      </c>
      <c r="V167" s="319">
        <v>2852000</v>
      </c>
      <c r="W167" s="318">
        <v>90.7</v>
      </c>
      <c r="X167" s="318">
        <v>33</v>
      </c>
      <c r="Y167" s="318">
        <v>100</v>
      </c>
      <c r="Z167" s="318">
        <v>36.4</v>
      </c>
      <c r="AA167" s="318">
        <v>9</v>
      </c>
      <c r="AB167" s="318"/>
      <c r="AC167" s="318"/>
      <c r="AD167" s="318"/>
      <c r="AE167" s="318"/>
      <c r="AF167" s="318"/>
    </row>
    <row r="168" spans="1:32">
      <c r="A168" s="21" t="str">
        <f>IF(VLOOKUP(MID($B168,4,2),CODE!K:P,CODE!$O$1,FALSE)="",VLOOKUP(MID($B168,1,3),CODE!$B:$G,CODE!$D$1,FALSE),VLOOKUP(MID($B168,1,3),CODE!$B:$G,CODE!$D$1,FALSE)&amp;"-"&amp;VLOOKUP(MID($B168,4,2),CODE!K:P,CODE!$O$1,FALSE))</f>
        <v>ELH-의류</v>
      </c>
      <c r="B168" s="21" t="str">
        <f>IF(ISERROR(VLOOKUP(E168&amp;G168,품번정리!$D:$E,2,FALSE))=TRUE,E168&amp;G168,VLOOKUP(E168&amp;G168,품번정리!$D:$E,2,FALSE))</f>
        <v>ELHTHF4703BL</v>
      </c>
      <c r="C168" s="16" t="str">
        <f>IF(ISERROR(VLOOKUP(MID(B168,1,5)&amp;MID(B168,8,5),품번정리!$A:$B,2,FALSE))=TRUE,MID(B168,1,5)&amp;MID(B168,8,5),VLOOKUP(MID(B168,1,5)&amp;MID(B168,8,5),품번정리!$A:$B,2,FALSE))</f>
        <v>ELHTH703BL</v>
      </c>
      <c r="D168" s="16" t="str">
        <f t="shared" si="4"/>
        <v>F4</v>
      </c>
      <c r="E168" s="437" t="s">
        <v>1931</v>
      </c>
      <c r="F168" s="437" t="s">
        <v>1939</v>
      </c>
      <c r="G168" s="437" t="s">
        <v>725</v>
      </c>
      <c r="H168" s="437"/>
      <c r="I168" s="319">
        <v>17139</v>
      </c>
      <c r="J168" s="319">
        <v>89000</v>
      </c>
      <c r="K168" s="319">
        <v>49000</v>
      </c>
      <c r="L168" s="318">
        <v>222</v>
      </c>
      <c r="M168" s="437" t="s">
        <v>2133</v>
      </c>
      <c r="N168" s="318">
        <v>194</v>
      </c>
      <c r="O168" s="319">
        <v>17266000</v>
      </c>
      <c r="P168" s="437" t="s">
        <v>2164</v>
      </c>
      <c r="Q168" s="318">
        <v>193</v>
      </c>
      <c r="R168" s="318"/>
      <c r="S168" s="319">
        <v>17177000</v>
      </c>
      <c r="T168" s="437" t="s">
        <v>2168</v>
      </c>
      <c r="U168" s="318">
        <v>193</v>
      </c>
      <c r="V168" s="319">
        <v>6717000</v>
      </c>
      <c r="W168" s="318">
        <v>99.5</v>
      </c>
      <c r="X168" s="318">
        <v>38.9</v>
      </c>
      <c r="Y168" s="318">
        <v>100</v>
      </c>
      <c r="Z168" s="318">
        <v>39.1</v>
      </c>
      <c r="AA168" s="318">
        <v>1</v>
      </c>
      <c r="AB168" s="318"/>
      <c r="AC168" s="318"/>
      <c r="AD168" s="318"/>
      <c r="AE168" s="319"/>
      <c r="AF168" s="318"/>
    </row>
    <row r="169" spans="1:32">
      <c r="A169" s="21" t="str">
        <f>IF(VLOOKUP(MID($B169,4,2),CODE!K:P,CODE!$O$1,FALSE)="",VLOOKUP(MID($B169,1,3),CODE!$B:$G,CODE!$D$1,FALSE),VLOOKUP(MID($B169,1,3),CODE!$B:$G,CODE!$D$1,FALSE)&amp;"-"&amp;VLOOKUP(MID($B169,4,2),CODE!K:P,CODE!$O$1,FALSE))</f>
        <v>ELH-의류</v>
      </c>
      <c r="B169" s="21" t="str">
        <f>IF(ISERROR(VLOOKUP(E169&amp;G169,품번정리!$D:$E,2,FALSE))=TRUE,E169&amp;G169,VLOOKUP(E169&amp;G169,품번정리!$D:$E,2,FALSE))</f>
        <v>ELHTHF4721BK</v>
      </c>
      <c r="C169" s="16" t="str">
        <f>IF(ISERROR(VLOOKUP(MID(B169,1,5)&amp;MID(B169,8,5),품번정리!$A:$B,2,FALSE))=TRUE,MID(B169,1,5)&amp;MID(B169,8,5),VLOOKUP(MID(B169,1,5)&amp;MID(B169,8,5),품번정리!$A:$B,2,FALSE))</f>
        <v>ELHTH721BK</v>
      </c>
      <c r="D169" s="16" t="str">
        <f t="shared" si="4"/>
        <v>F4</v>
      </c>
      <c r="E169" s="437" t="s">
        <v>1932</v>
      </c>
      <c r="F169" s="437" t="s">
        <v>1940</v>
      </c>
      <c r="G169" s="437" t="s">
        <v>722</v>
      </c>
      <c r="H169" s="437"/>
      <c r="I169" s="319">
        <v>19450</v>
      </c>
      <c r="J169" s="319">
        <v>89000</v>
      </c>
      <c r="K169" s="319">
        <v>49000</v>
      </c>
      <c r="L169" s="318">
        <v>218</v>
      </c>
      <c r="M169" s="437" t="s">
        <v>2133</v>
      </c>
      <c r="N169" s="318">
        <v>159</v>
      </c>
      <c r="O169" s="319">
        <v>14151000</v>
      </c>
      <c r="P169" s="437" t="s">
        <v>2164</v>
      </c>
      <c r="Q169" s="318">
        <v>157</v>
      </c>
      <c r="R169" s="318"/>
      <c r="S169" s="319">
        <v>13973000</v>
      </c>
      <c r="T169" s="437" t="s">
        <v>2162</v>
      </c>
      <c r="U169" s="318">
        <v>157</v>
      </c>
      <c r="V169" s="319">
        <v>5433000</v>
      </c>
      <c r="W169" s="318">
        <v>98.7</v>
      </c>
      <c r="X169" s="318">
        <v>38.4</v>
      </c>
      <c r="Y169" s="318">
        <v>100</v>
      </c>
      <c r="Z169" s="318">
        <v>38.9</v>
      </c>
      <c r="AA169" s="318">
        <v>2</v>
      </c>
      <c r="AB169" s="318"/>
      <c r="AC169" s="318"/>
      <c r="AD169" s="318"/>
      <c r="AE169" s="318"/>
      <c r="AF169" s="318"/>
    </row>
    <row r="170" spans="1:32">
      <c r="A170" s="21" t="str">
        <f>IF(VLOOKUP(MID($B170,4,2),CODE!K:P,CODE!$O$1,FALSE)="",VLOOKUP(MID($B170,1,3),CODE!$B:$G,CODE!$D$1,FALSE),VLOOKUP(MID($B170,1,3),CODE!$B:$G,CODE!$D$1,FALSE)&amp;"-"&amp;VLOOKUP(MID($B170,4,2),CODE!K:P,CODE!$O$1,FALSE))</f>
        <v>ELH-의류</v>
      </c>
      <c r="B170" s="21" t="str">
        <f>IF(ISERROR(VLOOKUP(E170&amp;G170,품번정리!$D:$E,2,FALSE))=TRUE,E170&amp;G170,VLOOKUP(E170&amp;G170,품번정리!$D:$E,2,FALSE))</f>
        <v>ELHTHF4725GY</v>
      </c>
      <c r="C170" s="16" t="str">
        <f>IF(ISERROR(VLOOKUP(MID(B170,1,5)&amp;MID(B170,8,5),품번정리!$A:$B,2,FALSE))=TRUE,MID(B170,1,5)&amp;MID(B170,8,5),VLOOKUP(MID(B170,1,5)&amp;MID(B170,8,5),품번정리!$A:$B,2,FALSE))</f>
        <v>ELHTH725GY</v>
      </c>
      <c r="D170" s="16" t="str">
        <f t="shared" si="4"/>
        <v>F4</v>
      </c>
      <c r="E170" s="437" t="s">
        <v>1933</v>
      </c>
      <c r="F170" s="437" t="s">
        <v>1942</v>
      </c>
      <c r="G170" s="437" t="s">
        <v>724</v>
      </c>
      <c r="H170" s="437"/>
      <c r="I170" s="319">
        <v>15849</v>
      </c>
      <c r="J170" s="319">
        <v>79000</v>
      </c>
      <c r="K170" s="319">
        <v>39000</v>
      </c>
      <c r="L170" s="318">
        <v>295</v>
      </c>
      <c r="M170" s="437" t="s">
        <v>2133</v>
      </c>
      <c r="N170" s="318">
        <v>302</v>
      </c>
      <c r="O170" s="319">
        <v>23858000</v>
      </c>
      <c r="P170" s="437" t="s">
        <v>2164</v>
      </c>
      <c r="Q170" s="318">
        <v>298</v>
      </c>
      <c r="R170" s="318">
        <v>3</v>
      </c>
      <c r="S170" s="319">
        <v>23542000</v>
      </c>
      <c r="T170" s="437" t="s">
        <v>2162</v>
      </c>
      <c r="U170" s="318">
        <v>298</v>
      </c>
      <c r="V170" s="319">
        <v>7262000</v>
      </c>
      <c r="W170" s="318">
        <v>98.7</v>
      </c>
      <c r="X170" s="318">
        <v>30.4</v>
      </c>
      <c r="Y170" s="318">
        <v>100</v>
      </c>
      <c r="Z170" s="318">
        <v>30.8</v>
      </c>
      <c r="AA170" s="318">
        <v>1</v>
      </c>
      <c r="AB170" s="318"/>
      <c r="AC170" s="318"/>
      <c r="AD170" s="318"/>
      <c r="AE170" s="318"/>
      <c r="AF170" s="318"/>
    </row>
    <row r="171" spans="1:32">
      <c r="A171" s="21" t="str">
        <f>IF(VLOOKUP(MID($B171,4,2),CODE!K:P,CODE!$O$1,FALSE)="",VLOOKUP(MID($B171,1,3),CODE!$B:$G,CODE!$D$1,FALSE),VLOOKUP(MID($B171,1,3),CODE!$B:$G,CODE!$D$1,FALSE)&amp;"-"&amp;VLOOKUP(MID($B171,4,2),CODE!K:P,CODE!$O$1,FALSE))</f>
        <v>ELH-의류</v>
      </c>
      <c r="B171" s="21" t="str">
        <f>IF(ISERROR(VLOOKUP(E171&amp;G171,품번정리!$D:$E,2,FALSE))=TRUE,E171&amp;G171,VLOOKUP(E171&amp;G171,품번정리!$D:$E,2,FALSE))</f>
        <v>ELHTHF4725MT</v>
      </c>
      <c r="C171" s="16" t="str">
        <f>IF(ISERROR(VLOOKUP(MID(B171,1,5)&amp;MID(B171,8,5),품번정리!$A:$B,2,FALSE))=TRUE,MID(B171,1,5)&amp;MID(B171,8,5),VLOOKUP(MID(B171,1,5)&amp;MID(B171,8,5),품번정리!$A:$B,2,FALSE))</f>
        <v>ELHTH725MT</v>
      </c>
      <c r="D171" s="16" t="str">
        <f t="shared" si="4"/>
        <v>F4</v>
      </c>
      <c r="E171" s="437" t="s">
        <v>1933</v>
      </c>
      <c r="F171" s="437" t="s">
        <v>1942</v>
      </c>
      <c r="G171" s="437" t="s">
        <v>0</v>
      </c>
      <c r="H171" s="437"/>
      <c r="I171" s="319">
        <v>15849</v>
      </c>
      <c r="J171" s="319">
        <v>79000</v>
      </c>
      <c r="K171" s="319">
        <v>39000</v>
      </c>
      <c r="L171" s="318">
        <v>106</v>
      </c>
      <c r="M171" s="437" t="s">
        <v>2133</v>
      </c>
      <c r="N171" s="318">
        <v>155</v>
      </c>
      <c r="O171" s="319">
        <v>12245000</v>
      </c>
      <c r="P171" s="437" t="s">
        <v>2164</v>
      </c>
      <c r="Q171" s="318">
        <v>155</v>
      </c>
      <c r="R171" s="318">
        <v>-3</v>
      </c>
      <c r="S171" s="319">
        <v>12245000</v>
      </c>
      <c r="T171" s="437" t="s">
        <v>2233</v>
      </c>
      <c r="U171" s="318">
        <v>155</v>
      </c>
      <c r="V171" s="319">
        <v>4865000</v>
      </c>
      <c r="W171" s="318">
        <v>100</v>
      </c>
      <c r="X171" s="318">
        <v>39.700000000000003</v>
      </c>
      <c r="Y171" s="318">
        <v>100</v>
      </c>
      <c r="Z171" s="318">
        <v>39.700000000000003</v>
      </c>
      <c r="AA171" s="318">
        <v>3</v>
      </c>
      <c r="AB171" s="318"/>
      <c r="AC171" s="318"/>
      <c r="AD171" s="318"/>
      <c r="AE171" s="318"/>
      <c r="AF171" s="318"/>
    </row>
    <row r="172" spans="1:32">
      <c r="A172" s="21" t="str">
        <f>IF(VLOOKUP(MID($B172,4,2),CODE!K:P,CODE!$O$1,FALSE)="",VLOOKUP(MID($B172,1,3),CODE!$B:$G,CODE!$D$1,FALSE),VLOOKUP(MID($B172,1,3),CODE!$B:$G,CODE!$D$1,FALSE)&amp;"-"&amp;VLOOKUP(MID($B172,4,2),CODE!K:P,CODE!$O$1,FALSE))</f>
        <v>ELH-의류</v>
      </c>
      <c r="B172" s="21" t="str">
        <f>IF(ISERROR(VLOOKUP(E172&amp;G172,품번정리!$D:$E,2,FALSE))=TRUE,E172&amp;G172,VLOOKUP(E172&amp;G172,품번정리!$D:$E,2,FALSE))</f>
        <v>ELHTHF4725PK</v>
      </c>
      <c r="C172" s="16" t="str">
        <f>IF(ISERROR(VLOOKUP(MID(B172,1,5)&amp;MID(B172,8,5),품번정리!$A:$B,2,FALSE))=TRUE,MID(B172,1,5)&amp;MID(B172,8,5),VLOOKUP(MID(B172,1,5)&amp;MID(B172,8,5),품번정리!$A:$B,2,FALSE))</f>
        <v>ELHTH725PK</v>
      </c>
      <c r="D172" s="16" t="str">
        <f t="shared" si="4"/>
        <v>F4</v>
      </c>
      <c r="E172" s="437" t="s">
        <v>1933</v>
      </c>
      <c r="F172" s="437" t="s">
        <v>1942</v>
      </c>
      <c r="G172" s="437" t="s">
        <v>728</v>
      </c>
      <c r="H172" s="437"/>
      <c r="I172" s="319">
        <v>15849</v>
      </c>
      <c r="J172" s="319">
        <v>79000</v>
      </c>
      <c r="K172" s="319">
        <v>39000</v>
      </c>
      <c r="L172" s="318">
        <v>45</v>
      </c>
      <c r="M172" s="437" t="s">
        <v>2133</v>
      </c>
      <c r="N172" s="318">
        <v>41</v>
      </c>
      <c r="O172" s="319">
        <v>3239000</v>
      </c>
      <c r="P172" s="437" t="s">
        <v>2164</v>
      </c>
      <c r="Q172" s="318">
        <v>41</v>
      </c>
      <c r="R172" s="318"/>
      <c r="S172" s="319">
        <v>3239000</v>
      </c>
      <c r="T172" s="437" t="s">
        <v>2233</v>
      </c>
      <c r="U172" s="318">
        <v>41</v>
      </c>
      <c r="V172" s="319">
        <v>1419000</v>
      </c>
      <c r="W172" s="318">
        <v>100</v>
      </c>
      <c r="X172" s="318">
        <v>43.8</v>
      </c>
      <c r="Y172" s="318">
        <v>100</v>
      </c>
      <c r="Z172" s="318">
        <v>43.8</v>
      </c>
      <c r="AA172" s="318"/>
      <c r="AB172" s="318"/>
      <c r="AC172" s="318"/>
      <c r="AD172" s="318"/>
      <c r="AE172" s="318"/>
      <c r="AF172" s="318"/>
    </row>
    <row r="173" spans="1:32">
      <c r="A173" s="21" t="str">
        <f>IF(VLOOKUP(MID($B173,4,2),CODE!K:P,CODE!$O$1,FALSE)="",VLOOKUP(MID($B173,1,3),CODE!$B:$G,CODE!$D$1,FALSE),VLOOKUP(MID($B173,1,3),CODE!$B:$G,CODE!$D$1,FALSE)&amp;"-"&amp;VLOOKUP(MID($B173,4,2),CODE!K:P,CODE!$O$1,FALSE))</f>
        <v>ELH-의류</v>
      </c>
      <c r="B173" s="21" t="str">
        <f>IF(ISERROR(VLOOKUP(E173&amp;G173,품번정리!$D:$E,2,FALSE))=TRUE,E173&amp;G173,VLOOKUP(E173&amp;G173,품번정리!$D:$E,2,FALSE))</f>
        <v>ELHTHF4726NY</v>
      </c>
      <c r="C173" s="16" t="str">
        <f>IF(ISERROR(VLOOKUP(MID(B173,1,5)&amp;MID(B173,8,5),품번정리!$A:$B,2,FALSE))=TRUE,MID(B173,1,5)&amp;MID(B173,8,5),VLOOKUP(MID(B173,1,5)&amp;MID(B173,8,5),품번정리!$A:$B,2,FALSE))</f>
        <v>ELHTH726NY</v>
      </c>
      <c r="D173" s="16" t="str">
        <f t="shared" si="4"/>
        <v>F4</v>
      </c>
      <c r="E173" s="437" t="s">
        <v>1937</v>
      </c>
      <c r="F173" s="437" t="s">
        <v>1946</v>
      </c>
      <c r="G173" s="437" t="s">
        <v>720</v>
      </c>
      <c r="H173" s="437"/>
      <c r="I173" s="319">
        <v>15673</v>
      </c>
      <c r="J173" s="319">
        <v>79000</v>
      </c>
      <c r="K173" s="319">
        <v>39000</v>
      </c>
      <c r="L173" s="318">
        <v>279</v>
      </c>
      <c r="M173" s="437" t="s">
        <v>2133</v>
      </c>
      <c r="N173" s="318">
        <v>334</v>
      </c>
      <c r="O173" s="319">
        <v>26386000</v>
      </c>
      <c r="P173" s="437" t="s">
        <v>2164</v>
      </c>
      <c r="Q173" s="318">
        <v>332</v>
      </c>
      <c r="R173" s="318">
        <v>1</v>
      </c>
      <c r="S173" s="319">
        <v>26228000</v>
      </c>
      <c r="T173" s="437" t="s">
        <v>2233</v>
      </c>
      <c r="U173" s="318">
        <v>332</v>
      </c>
      <c r="V173" s="319">
        <v>8728000</v>
      </c>
      <c r="W173" s="318">
        <v>99.4</v>
      </c>
      <c r="X173" s="318">
        <v>33.1</v>
      </c>
      <c r="Y173" s="318">
        <v>100</v>
      </c>
      <c r="Z173" s="318">
        <v>33.299999999999997</v>
      </c>
      <c r="AA173" s="318">
        <v>1</v>
      </c>
      <c r="AB173" s="318"/>
      <c r="AC173" s="318"/>
      <c r="AD173" s="318"/>
      <c r="AE173" s="318"/>
      <c r="AF173" s="318"/>
    </row>
    <row r="174" spans="1:32">
      <c r="A174" s="21" t="str">
        <f>IF(VLOOKUP(MID($B174,4,2),CODE!K:P,CODE!$O$1,FALSE)="",VLOOKUP(MID($B174,1,3),CODE!$B:$G,CODE!$D$1,FALSE),VLOOKUP(MID($B174,1,3),CODE!$B:$G,CODE!$D$1,FALSE)&amp;"-"&amp;VLOOKUP(MID($B174,4,2),CODE!K:P,CODE!$O$1,FALSE))</f>
        <v>ELH-의류</v>
      </c>
      <c r="B174" s="21" t="str">
        <f>IF(ISERROR(VLOOKUP(E174&amp;G174,품번정리!$D:$E,2,FALSE))=TRUE,E174&amp;G174,VLOOKUP(E174&amp;G174,품번정리!$D:$E,2,FALSE))</f>
        <v>ELHTHF4726RE</v>
      </c>
      <c r="C174" s="16" t="str">
        <f>IF(ISERROR(VLOOKUP(MID(B174,1,5)&amp;MID(B174,8,5),품번정리!$A:$B,2,FALSE))=TRUE,MID(B174,1,5)&amp;MID(B174,8,5),VLOOKUP(MID(B174,1,5)&amp;MID(B174,8,5),품번정리!$A:$B,2,FALSE))</f>
        <v>ELHTH726RE</v>
      </c>
      <c r="D174" s="16" t="str">
        <f t="shared" si="4"/>
        <v>F4</v>
      </c>
      <c r="E174" s="437" t="s">
        <v>1937</v>
      </c>
      <c r="F174" s="437" t="s">
        <v>1946</v>
      </c>
      <c r="G174" s="437" t="s">
        <v>726</v>
      </c>
      <c r="H174" s="437"/>
      <c r="I174" s="319">
        <v>15673</v>
      </c>
      <c r="J174" s="319">
        <v>79000</v>
      </c>
      <c r="K174" s="319">
        <v>39000</v>
      </c>
      <c r="L174" s="318">
        <v>186</v>
      </c>
      <c r="M174" s="437" t="s">
        <v>2133</v>
      </c>
      <c r="N174" s="318">
        <v>223</v>
      </c>
      <c r="O174" s="319">
        <v>17617000</v>
      </c>
      <c r="P174" s="437" t="s">
        <v>2164</v>
      </c>
      <c r="Q174" s="318">
        <v>223</v>
      </c>
      <c r="R174" s="318"/>
      <c r="S174" s="319">
        <v>17617000</v>
      </c>
      <c r="T174" s="437" t="s">
        <v>2168</v>
      </c>
      <c r="U174" s="318">
        <v>223</v>
      </c>
      <c r="V174" s="319">
        <v>6637000</v>
      </c>
      <c r="W174" s="318">
        <v>100</v>
      </c>
      <c r="X174" s="318">
        <v>37.700000000000003</v>
      </c>
      <c r="Y174" s="318">
        <v>100</v>
      </c>
      <c r="Z174" s="318">
        <v>37.700000000000003</v>
      </c>
      <c r="AA174" s="318"/>
      <c r="AB174" s="318"/>
      <c r="AC174" s="318"/>
      <c r="AD174" s="318"/>
      <c r="AE174" s="319"/>
      <c r="AF174" s="318"/>
    </row>
    <row r="175" spans="1:32">
      <c r="A175" s="21" t="str">
        <f>IF(VLOOKUP(MID($B175,4,2),CODE!K:P,CODE!$O$1,FALSE)="",VLOOKUP(MID($B175,1,3),CODE!$B:$G,CODE!$D$1,FALSE),VLOOKUP(MID($B175,1,3),CODE!$B:$G,CODE!$D$1,FALSE)&amp;"-"&amp;VLOOKUP(MID($B175,4,2),CODE!K:P,CODE!$O$1,FALSE))</f>
        <v>ELH-의류</v>
      </c>
      <c r="B175" s="21" t="str">
        <f>IF(ISERROR(VLOOKUP(E175&amp;G175,품번정리!$D:$E,2,FALSE))=TRUE,E175&amp;G175,VLOOKUP(E175&amp;G175,품번정리!$D:$E,2,FALSE))</f>
        <v>ELHTHF4726YE</v>
      </c>
      <c r="C175" s="16" t="str">
        <f>IF(ISERROR(VLOOKUP(MID(B175,1,5)&amp;MID(B175,8,5),품번정리!$A:$B,2,FALSE))=TRUE,MID(B175,1,5)&amp;MID(B175,8,5),VLOOKUP(MID(B175,1,5)&amp;MID(B175,8,5),품번정리!$A:$B,2,FALSE))</f>
        <v>ELHTH726YE</v>
      </c>
      <c r="D175" s="16" t="str">
        <f t="shared" si="4"/>
        <v>F4</v>
      </c>
      <c r="E175" s="437" t="s">
        <v>1937</v>
      </c>
      <c r="F175" s="437" t="s">
        <v>1946</v>
      </c>
      <c r="G175" s="437" t="s">
        <v>721</v>
      </c>
      <c r="H175" s="437"/>
      <c r="I175" s="319">
        <v>15673</v>
      </c>
      <c r="J175" s="319">
        <v>79000</v>
      </c>
      <c r="K175" s="319">
        <v>39000</v>
      </c>
      <c r="L175" s="318">
        <v>205</v>
      </c>
      <c r="M175" s="437" t="s">
        <v>2133</v>
      </c>
      <c r="N175" s="318">
        <v>254</v>
      </c>
      <c r="O175" s="319">
        <v>20066000</v>
      </c>
      <c r="P175" s="437" t="s">
        <v>2164</v>
      </c>
      <c r="Q175" s="318">
        <v>252</v>
      </c>
      <c r="R175" s="318">
        <v>1</v>
      </c>
      <c r="S175" s="319">
        <v>19908000</v>
      </c>
      <c r="T175" s="437" t="s">
        <v>2233</v>
      </c>
      <c r="U175" s="318">
        <v>252</v>
      </c>
      <c r="V175" s="319">
        <v>7308000</v>
      </c>
      <c r="W175" s="318">
        <v>99.2</v>
      </c>
      <c r="X175" s="318">
        <v>36.4</v>
      </c>
      <c r="Y175" s="318">
        <v>100</v>
      </c>
      <c r="Z175" s="318">
        <v>36.700000000000003</v>
      </c>
      <c r="AA175" s="318">
        <v>1</v>
      </c>
      <c r="AB175" s="318"/>
      <c r="AC175" s="318"/>
      <c r="AD175" s="318"/>
      <c r="AE175" s="319"/>
      <c r="AF175" s="318"/>
    </row>
    <row r="176" spans="1:32">
      <c r="A176" s="21" t="str">
        <f>IF(VLOOKUP(MID($B176,4,2),CODE!K:P,CODE!$O$1,FALSE)="",VLOOKUP(MID($B176,1,3),CODE!$B:$G,CODE!$D$1,FALSE),VLOOKUP(MID($B176,1,3),CODE!$B:$G,CODE!$D$1,FALSE)&amp;"-"&amp;VLOOKUP(MID($B176,4,2),CODE!K:P,CODE!$O$1,FALSE))</f>
        <v>ELH-의류</v>
      </c>
      <c r="B176" s="21" t="str">
        <f>IF(ISERROR(VLOOKUP(E176&amp;G176,품번정리!$D:$E,2,FALSE))=TRUE,E176&amp;G176,VLOOKUP(E176&amp;G176,품번정리!$D:$E,2,FALSE))</f>
        <v>ELHTHF4727BK</v>
      </c>
      <c r="C176" s="16" t="str">
        <f>IF(ISERROR(VLOOKUP(MID(B176,1,5)&amp;MID(B176,8,5),품번정리!$A:$B,2,FALSE))=TRUE,MID(B176,1,5)&amp;MID(B176,8,5),VLOOKUP(MID(B176,1,5)&amp;MID(B176,8,5),품번정리!$A:$B,2,FALSE))</f>
        <v>ELHTH727BK</v>
      </c>
      <c r="D176" s="16" t="str">
        <f t="shared" si="4"/>
        <v>F4</v>
      </c>
      <c r="E176" s="437" t="s">
        <v>1941</v>
      </c>
      <c r="F176" s="437" t="s">
        <v>1950</v>
      </c>
      <c r="G176" s="437" t="s">
        <v>722</v>
      </c>
      <c r="H176" s="437"/>
      <c r="I176" s="319">
        <v>15430</v>
      </c>
      <c r="J176" s="319">
        <v>79000</v>
      </c>
      <c r="K176" s="319">
        <v>39000</v>
      </c>
      <c r="L176" s="318">
        <v>164</v>
      </c>
      <c r="M176" s="437" t="s">
        <v>2133</v>
      </c>
      <c r="N176" s="318">
        <v>221</v>
      </c>
      <c r="O176" s="319">
        <v>17459000</v>
      </c>
      <c r="P176" s="437" t="s">
        <v>2164</v>
      </c>
      <c r="Q176" s="318">
        <v>220</v>
      </c>
      <c r="R176" s="318"/>
      <c r="S176" s="319">
        <v>17380000</v>
      </c>
      <c r="T176" s="437" t="s">
        <v>2168</v>
      </c>
      <c r="U176" s="318">
        <v>220</v>
      </c>
      <c r="V176" s="319">
        <v>8000000</v>
      </c>
      <c r="W176" s="318">
        <v>99.5</v>
      </c>
      <c r="X176" s="318">
        <v>45.8</v>
      </c>
      <c r="Y176" s="318">
        <v>100</v>
      </c>
      <c r="Z176" s="318">
        <v>46</v>
      </c>
      <c r="AA176" s="318">
        <v>1</v>
      </c>
      <c r="AB176" s="318"/>
      <c r="AC176" s="318"/>
      <c r="AD176" s="318"/>
      <c r="AE176" s="318"/>
      <c r="AF176" s="318"/>
    </row>
    <row r="177" spans="1:32">
      <c r="A177" s="21" t="str">
        <f>IF(VLOOKUP(MID($B177,4,2),CODE!K:P,CODE!$O$1,FALSE)="",VLOOKUP(MID($B177,1,3),CODE!$B:$G,CODE!$D$1,FALSE),VLOOKUP(MID($B177,1,3),CODE!$B:$G,CODE!$D$1,FALSE)&amp;"-"&amp;VLOOKUP(MID($B177,4,2),CODE!K:P,CODE!$O$1,FALSE))</f>
        <v>ELH-의류</v>
      </c>
      <c r="B177" s="21" t="str">
        <f>IF(ISERROR(VLOOKUP(E177&amp;G177,품번정리!$D:$E,2,FALSE))=TRUE,E177&amp;G177,VLOOKUP(E177&amp;G177,품번정리!$D:$E,2,FALSE))</f>
        <v>ELHTHF4930YE</v>
      </c>
      <c r="C177" s="16" t="str">
        <f>IF(ISERROR(VLOOKUP(MID(B177,1,5)&amp;MID(B177,8,5),품번정리!$A:$B,2,FALSE))=TRUE,MID(B177,1,5)&amp;MID(B177,8,5),VLOOKUP(MID(B177,1,5)&amp;MID(B177,8,5),품번정리!$A:$B,2,FALSE))</f>
        <v>ELHTH930YE</v>
      </c>
      <c r="D177" s="16" t="str">
        <f t="shared" si="4"/>
        <v>F4</v>
      </c>
      <c r="E177" s="437" t="s">
        <v>1943</v>
      </c>
      <c r="F177" s="437" t="s">
        <v>1952</v>
      </c>
      <c r="G177" s="437" t="s">
        <v>721</v>
      </c>
      <c r="H177" s="437"/>
      <c r="I177" s="319">
        <v>15055</v>
      </c>
      <c r="J177" s="319">
        <v>69000</v>
      </c>
      <c r="K177" s="319">
        <v>39000</v>
      </c>
      <c r="L177" s="318">
        <v>860</v>
      </c>
      <c r="M177" s="437" t="s">
        <v>2133</v>
      </c>
      <c r="N177" s="318">
        <v>27</v>
      </c>
      <c r="O177" s="319">
        <v>1863000</v>
      </c>
      <c r="P177" s="437" t="s">
        <v>2164</v>
      </c>
      <c r="Q177" s="318">
        <v>27</v>
      </c>
      <c r="R177" s="318"/>
      <c r="S177" s="319">
        <v>1863000</v>
      </c>
      <c r="T177" s="437" t="s">
        <v>2220</v>
      </c>
      <c r="U177" s="318">
        <v>27</v>
      </c>
      <c r="V177" s="319">
        <v>1053000</v>
      </c>
      <c r="W177" s="318">
        <v>100</v>
      </c>
      <c r="X177" s="318">
        <v>56.5</v>
      </c>
      <c r="Y177" s="318">
        <v>100</v>
      </c>
      <c r="Z177" s="318">
        <v>56.5</v>
      </c>
      <c r="AA177" s="318"/>
      <c r="AB177" s="318"/>
      <c r="AC177" s="318"/>
      <c r="AD177" s="318"/>
      <c r="AE177" s="318"/>
      <c r="AF177" s="318"/>
    </row>
    <row r="178" spans="1:32">
      <c r="A178" s="21" t="str">
        <f>IF(VLOOKUP(MID($B178,4,2),CODE!K:P,CODE!$O$1,FALSE)="",VLOOKUP(MID($B178,1,3),CODE!$B:$G,CODE!$D$1,FALSE),VLOOKUP(MID($B178,1,3),CODE!$B:$G,CODE!$D$1,FALSE)&amp;"-"&amp;VLOOKUP(MID($B178,4,2),CODE!K:P,CODE!$O$1,FALSE))</f>
        <v>ELH-의류</v>
      </c>
      <c r="B178" s="21" t="str">
        <f>IF(ISERROR(VLOOKUP(E178&amp;G178,품번정리!$D:$E,2,FALSE))=TRUE,E178&amp;G178,VLOOKUP(E178&amp;G178,품번정리!$D:$E,2,FALSE))</f>
        <v>ELHTHF4932MT</v>
      </c>
      <c r="C178" s="16" t="str">
        <f>IF(ISERROR(VLOOKUP(MID(B178,1,5)&amp;MID(B178,8,5),품번정리!$A:$B,2,FALSE))=TRUE,MID(B178,1,5)&amp;MID(B178,8,5),VLOOKUP(MID(B178,1,5)&amp;MID(B178,8,5),품번정리!$A:$B,2,FALSE))</f>
        <v>ELHTH932MT</v>
      </c>
      <c r="D178" s="16" t="str">
        <f t="shared" si="4"/>
        <v>F4</v>
      </c>
      <c r="E178" s="437" t="s">
        <v>1944</v>
      </c>
      <c r="F178" s="437" t="s">
        <v>1954</v>
      </c>
      <c r="G178" s="437" t="s">
        <v>0</v>
      </c>
      <c r="H178" s="437"/>
      <c r="I178" s="319">
        <v>16022</v>
      </c>
      <c r="J178" s="319">
        <v>79000</v>
      </c>
      <c r="K178" s="319">
        <v>39000</v>
      </c>
      <c r="L178" s="318">
        <v>780</v>
      </c>
      <c r="M178" s="437" t="s">
        <v>2133</v>
      </c>
      <c r="N178" s="318">
        <v>147</v>
      </c>
      <c r="O178" s="319">
        <v>11613000</v>
      </c>
      <c r="P178" s="437" t="s">
        <v>2164</v>
      </c>
      <c r="Q178" s="318">
        <v>146</v>
      </c>
      <c r="R178" s="318"/>
      <c r="S178" s="319">
        <v>11534000</v>
      </c>
      <c r="T178" s="437" t="s">
        <v>2233</v>
      </c>
      <c r="U178" s="318">
        <v>146</v>
      </c>
      <c r="V178" s="319">
        <v>5694000</v>
      </c>
      <c r="W178" s="318">
        <v>99.3</v>
      </c>
      <c r="X178" s="318">
        <v>49</v>
      </c>
      <c r="Y178" s="318">
        <v>100</v>
      </c>
      <c r="Z178" s="318">
        <v>49.4</v>
      </c>
      <c r="AA178" s="318">
        <v>1</v>
      </c>
      <c r="AB178" s="318"/>
      <c r="AC178" s="318"/>
      <c r="AD178" s="318"/>
      <c r="AE178" s="318"/>
      <c r="AF178" s="318"/>
    </row>
    <row r="179" spans="1:32">
      <c r="A179" s="21" t="str">
        <f>IF(VLOOKUP(MID($B179,4,2),CODE!K:P,CODE!$O$1,FALSE)="",VLOOKUP(MID($B179,1,3),CODE!$B:$G,CODE!$D$1,FALSE),VLOOKUP(MID($B179,1,3),CODE!$B:$G,CODE!$D$1,FALSE)&amp;"-"&amp;VLOOKUP(MID($B179,4,2),CODE!K:P,CODE!$O$1,FALSE))</f>
        <v>ELH-의류</v>
      </c>
      <c r="B179" s="21" t="str">
        <f>IF(ISERROR(VLOOKUP(E179&amp;G179,품번정리!$D:$E,2,FALSE))=TRUE,E179&amp;G179,VLOOKUP(E179&amp;G179,품번정리!$D:$E,2,FALSE))</f>
        <v>ELHTHF4933PK</v>
      </c>
      <c r="C179" s="16" t="str">
        <f>IF(ISERROR(VLOOKUP(MID(B179,1,5)&amp;MID(B179,8,5),품번정리!$A:$B,2,FALSE))=TRUE,MID(B179,1,5)&amp;MID(B179,8,5),VLOOKUP(MID(B179,1,5)&amp;MID(B179,8,5),품번정리!$A:$B,2,FALSE))</f>
        <v>ELHTH933PK</v>
      </c>
      <c r="D179" s="16" t="str">
        <f t="shared" si="4"/>
        <v>F4</v>
      </c>
      <c r="E179" s="437" t="s">
        <v>1945</v>
      </c>
      <c r="F179" s="437" t="s">
        <v>1956</v>
      </c>
      <c r="G179" s="437" t="s">
        <v>728</v>
      </c>
      <c r="H179" s="437"/>
      <c r="I179" s="319">
        <v>16721</v>
      </c>
      <c r="J179" s="319">
        <v>79000</v>
      </c>
      <c r="K179" s="319">
        <v>49000</v>
      </c>
      <c r="L179" s="318">
        <v>550</v>
      </c>
      <c r="M179" s="437" t="s">
        <v>2133</v>
      </c>
      <c r="N179" s="318">
        <v>170</v>
      </c>
      <c r="O179" s="319">
        <v>13430000</v>
      </c>
      <c r="P179" s="437" t="s">
        <v>2164</v>
      </c>
      <c r="Q179" s="318">
        <v>170</v>
      </c>
      <c r="R179" s="318"/>
      <c r="S179" s="319">
        <v>13430000</v>
      </c>
      <c r="T179" s="437" t="s">
        <v>2166</v>
      </c>
      <c r="U179" s="318">
        <v>170</v>
      </c>
      <c r="V179" s="319">
        <v>8330000</v>
      </c>
      <c r="W179" s="318">
        <v>100</v>
      </c>
      <c r="X179" s="318">
        <v>62</v>
      </c>
      <c r="Y179" s="318">
        <v>100</v>
      </c>
      <c r="Z179" s="318">
        <v>62</v>
      </c>
      <c r="AA179" s="318"/>
      <c r="AB179" s="318"/>
      <c r="AC179" s="318"/>
      <c r="AD179" s="318"/>
      <c r="AE179" s="318"/>
      <c r="AF179" s="318"/>
    </row>
    <row r="180" spans="1:32">
      <c r="A180" s="21" t="str">
        <f>IF(VLOOKUP(MID($B180,4,2),CODE!K:P,CODE!$O$1,FALSE)="",VLOOKUP(MID($B180,1,3),CODE!$B:$G,CODE!$D$1,FALSE),VLOOKUP(MID($B180,1,3),CODE!$B:$G,CODE!$D$1,FALSE)&amp;"-"&amp;VLOOKUP(MID($B180,4,2),CODE!K:P,CODE!$O$1,FALSE))</f>
        <v>ELH-의류</v>
      </c>
      <c r="B180" s="21" t="str">
        <f>IF(ISERROR(VLOOKUP(E180&amp;G180,품번정리!$D:$E,2,FALSE))=TRUE,E180&amp;G180,VLOOKUP(E180&amp;G180,품번정리!$D:$E,2,FALSE))</f>
        <v>ELHTHF4935BK</v>
      </c>
      <c r="C180" s="16" t="str">
        <f>IF(ISERROR(VLOOKUP(MID(B180,1,5)&amp;MID(B180,8,5),품번정리!$A:$B,2,FALSE))=TRUE,MID(B180,1,5)&amp;MID(B180,8,5),VLOOKUP(MID(B180,1,5)&amp;MID(B180,8,5),품번정리!$A:$B,2,FALSE))</f>
        <v>ELHTH935BK</v>
      </c>
      <c r="D180" s="16" t="str">
        <f t="shared" si="4"/>
        <v>F4</v>
      </c>
      <c r="E180" s="437" t="s">
        <v>1947</v>
      </c>
      <c r="F180" s="437" t="s">
        <v>1958</v>
      </c>
      <c r="G180" s="437" t="s">
        <v>722</v>
      </c>
      <c r="H180" s="437"/>
      <c r="I180" s="319">
        <v>16598</v>
      </c>
      <c r="J180" s="319">
        <v>79000</v>
      </c>
      <c r="K180" s="319">
        <v>39000</v>
      </c>
      <c r="L180" s="318">
        <v>850</v>
      </c>
      <c r="M180" s="437" t="s">
        <v>2133</v>
      </c>
      <c r="N180" s="318">
        <v>417</v>
      </c>
      <c r="O180" s="319">
        <v>32943000</v>
      </c>
      <c r="P180" s="437" t="s">
        <v>2164</v>
      </c>
      <c r="Q180" s="318">
        <v>421</v>
      </c>
      <c r="R180" s="318">
        <v>-4</v>
      </c>
      <c r="S180" s="319">
        <v>33259000</v>
      </c>
      <c r="T180" s="437" t="s">
        <v>2166</v>
      </c>
      <c r="U180" s="318">
        <v>417</v>
      </c>
      <c r="V180" s="319">
        <v>16263000</v>
      </c>
      <c r="W180" s="318">
        <v>100</v>
      </c>
      <c r="X180" s="318">
        <v>49.4</v>
      </c>
      <c r="Y180" s="318">
        <v>99</v>
      </c>
      <c r="Z180" s="318">
        <v>48.9</v>
      </c>
      <c r="AA180" s="318"/>
      <c r="AB180" s="318">
        <v>4</v>
      </c>
      <c r="AC180" s="318"/>
      <c r="AD180" s="318"/>
      <c r="AE180" s="319"/>
      <c r="AF180" s="318"/>
    </row>
    <row r="181" spans="1:32">
      <c r="A181" s="21" t="str">
        <f>IF(VLOOKUP(MID($B181,4,2),CODE!K:P,CODE!$O$1,FALSE)="",VLOOKUP(MID($B181,1,3),CODE!$B:$G,CODE!$D$1,FALSE),VLOOKUP(MID($B181,1,3),CODE!$B:$G,CODE!$D$1,FALSE)&amp;"-"&amp;VLOOKUP(MID($B181,4,2),CODE!K:P,CODE!$O$1,FALSE))</f>
        <v>ELH-의류</v>
      </c>
      <c r="B181" s="21" t="str">
        <f>IF(ISERROR(VLOOKUP(E181&amp;G181,품번정리!$D:$E,2,FALSE))=TRUE,E181&amp;G181,VLOOKUP(E181&amp;G181,품번정리!$D:$E,2,FALSE))</f>
        <v>ELHTHF5017BK</v>
      </c>
      <c r="C181" s="16" t="str">
        <f>IF(ISERROR(VLOOKUP(MID(B181,1,5)&amp;MID(B181,8,5),품번정리!$A:$B,2,FALSE))=TRUE,MID(B181,1,5)&amp;MID(B181,8,5),VLOOKUP(MID(B181,1,5)&amp;MID(B181,8,5),품번정리!$A:$B,2,FALSE))</f>
        <v>ELHTH017BK</v>
      </c>
      <c r="D181" s="16" t="str">
        <f t="shared" si="4"/>
        <v>F5</v>
      </c>
      <c r="E181" s="437" t="s">
        <v>3087</v>
      </c>
      <c r="F181" s="437" t="s">
        <v>3088</v>
      </c>
      <c r="G181" s="437" t="s">
        <v>722</v>
      </c>
      <c r="H181" s="437"/>
      <c r="I181" s="319">
        <v>24784</v>
      </c>
      <c r="J181" s="319">
        <v>109000</v>
      </c>
      <c r="K181" s="319">
        <v>54500</v>
      </c>
      <c r="L181" s="318">
        <v>8</v>
      </c>
      <c r="M181" s="437" t="s">
        <v>3060</v>
      </c>
      <c r="N181" s="318"/>
      <c r="O181" s="319"/>
      <c r="P181" s="437" t="s">
        <v>3060</v>
      </c>
      <c r="Q181" s="318"/>
      <c r="R181" s="318"/>
      <c r="S181" s="319"/>
      <c r="T181" s="437"/>
      <c r="U181" s="318"/>
      <c r="V181" s="319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</row>
    <row r="182" spans="1:32">
      <c r="A182" s="21" t="str">
        <f>IF(VLOOKUP(MID($B182,4,2),CODE!K:P,CODE!$O$1,FALSE)="",VLOOKUP(MID($B182,1,3),CODE!$B:$G,CODE!$D$1,FALSE),VLOOKUP(MID($B182,1,3),CODE!$B:$G,CODE!$D$1,FALSE)&amp;"-"&amp;VLOOKUP(MID($B182,4,2),CODE!K:P,CODE!$O$1,FALSE))</f>
        <v>ELH-의류</v>
      </c>
      <c r="B182" s="21" t="str">
        <f>IF(ISERROR(VLOOKUP(E182&amp;G182,품번정리!$D:$E,2,FALSE))=TRUE,E182&amp;G182,VLOOKUP(E182&amp;G182,품번정리!$D:$E,2,FALSE))</f>
        <v>ELHTHF5017RE</v>
      </c>
      <c r="C182" s="16" t="str">
        <f>IF(ISERROR(VLOOKUP(MID(B182,1,5)&amp;MID(B182,8,5),품번정리!$A:$B,2,FALSE))=TRUE,MID(B182,1,5)&amp;MID(B182,8,5),VLOOKUP(MID(B182,1,5)&amp;MID(B182,8,5),품번정리!$A:$B,2,FALSE))</f>
        <v>ELHTH017RE</v>
      </c>
      <c r="D182" s="16" t="str">
        <f t="shared" si="4"/>
        <v>F5</v>
      </c>
      <c r="E182" s="437" t="s">
        <v>3087</v>
      </c>
      <c r="F182" s="437" t="s">
        <v>3088</v>
      </c>
      <c r="G182" s="437" t="s">
        <v>726</v>
      </c>
      <c r="H182" s="437"/>
      <c r="I182" s="319">
        <v>24784</v>
      </c>
      <c r="J182" s="319">
        <v>109000</v>
      </c>
      <c r="K182" s="319">
        <v>54500</v>
      </c>
      <c r="L182" s="318">
        <v>8</v>
      </c>
      <c r="M182" s="437" t="s">
        <v>3060</v>
      </c>
      <c r="N182" s="318"/>
      <c r="O182" s="318"/>
      <c r="P182" s="437" t="s">
        <v>3060</v>
      </c>
      <c r="Q182" s="318"/>
      <c r="R182" s="318"/>
      <c r="S182" s="318"/>
      <c r="T182" s="437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</row>
    <row r="183" spans="1:32">
      <c r="A183" s="21" t="str">
        <f>IF(VLOOKUP(MID($B183,4,2),CODE!K:P,CODE!$O$1,FALSE)="",VLOOKUP(MID($B183,1,3),CODE!$B:$G,CODE!$D$1,FALSE),VLOOKUP(MID($B183,1,3),CODE!$B:$G,CODE!$D$1,FALSE)&amp;"-"&amp;VLOOKUP(MID($B183,4,2),CODE!K:P,CODE!$O$1,FALSE))</f>
        <v>ELH-의류</v>
      </c>
      <c r="B183" s="21" t="str">
        <f>IF(ISERROR(VLOOKUP(E183&amp;G183,품번정리!$D:$E,2,FALSE))=TRUE,E183&amp;G183,VLOOKUP(E183&amp;G183,품번정리!$D:$E,2,FALSE))</f>
        <v>ELHTHF5517BK</v>
      </c>
      <c r="C183" s="16" t="str">
        <f>IF(ISERROR(VLOOKUP(MID(B183,1,5)&amp;MID(B183,8,5),품번정리!$A:$B,2,FALSE))=TRUE,MID(B183,1,5)&amp;MID(B183,8,5),VLOOKUP(MID(B183,1,5)&amp;MID(B183,8,5),품번정리!$A:$B,2,FALSE))</f>
        <v>ELHTH517BK</v>
      </c>
      <c r="D183" s="16" t="str">
        <f t="shared" si="4"/>
        <v>F5</v>
      </c>
      <c r="E183" s="437" t="s">
        <v>3634</v>
      </c>
      <c r="F183" s="437" t="s">
        <v>2270</v>
      </c>
      <c r="G183" s="437" t="s">
        <v>722</v>
      </c>
      <c r="H183" s="437"/>
      <c r="I183" s="319">
        <v>22305</v>
      </c>
      <c r="J183" s="319">
        <v>99000</v>
      </c>
      <c r="K183" s="319">
        <v>29000</v>
      </c>
      <c r="L183" s="318">
        <v>405</v>
      </c>
      <c r="M183" s="437" t="s">
        <v>3592</v>
      </c>
      <c r="N183" s="318">
        <v>401</v>
      </c>
      <c r="O183" s="319">
        <v>39699000</v>
      </c>
      <c r="P183" s="437" t="s">
        <v>3610</v>
      </c>
      <c r="Q183" s="318">
        <v>388</v>
      </c>
      <c r="R183" s="318"/>
      <c r="S183" s="319">
        <v>38412000</v>
      </c>
      <c r="T183" s="437" t="s">
        <v>3630</v>
      </c>
      <c r="U183" s="318">
        <v>326</v>
      </c>
      <c r="V183" s="319">
        <v>9454000</v>
      </c>
      <c r="W183" s="318">
        <v>81.3</v>
      </c>
      <c r="X183" s="318">
        <v>23.8</v>
      </c>
      <c r="Y183" s="318">
        <v>84</v>
      </c>
      <c r="Z183" s="318">
        <v>24.6</v>
      </c>
      <c r="AA183" s="318">
        <v>13</v>
      </c>
      <c r="AB183" s="318">
        <v>62</v>
      </c>
      <c r="AC183" s="318"/>
      <c r="AD183" s="318"/>
      <c r="AE183" s="318"/>
      <c r="AF183" s="318"/>
    </row>
    <row r="184" spans="1:32">
      <c r="A184" s="21" t="str">
        <f>IF(VLOOKUP(MID($B184,4,2),CODE!K:P,CODE!$O$1,FALSE)="",VLOOKUP(MID($B184,1,3),CODE!$B:$G,CODE!$D$1,FALSE),VLOOKUP(MID($B184,1,3),CODE!$B:$G,CODE!$D$1,FALSE)&amp;"-"&amp;VLOOKUP(MID($B184,4,2),CODE!K:P,CODE!$O$1,FALSE))</f>
        <v>ELH-의류</v>
      </c>
      <c r="B184" s="21" t="str">
        <f>IF(ISERROR(VLOOKUP(E184&amp;G184,품번정리!$D:$E,2,FALSE))=TRUE,E184&amp;G184,VLOOKUP(E184&amp;G184,품번정리!$D:$E,2,FALSE))</f>
        <v>ELHTHF5517RE</v>
      </c>
      <c r="C184" s="16" t="str">
        <f>IF(ISERROR(VLOOKUP(MID(B184,1,5)&amp;MID(B184,8,5),품번정리!$A:$B,2,FALSE))=TRUE,MID(B184,1,5)&amp;MID(B184,8,5),VLOOKUP(MID(B184,1,5)&amp;MID(B184,8,5),품번정리!$A:$B,2,FALSE))</f>
        <v>ELHTH517RE</v>
      </c>
      <c r="D184" s="16" t="str">
        <f t="shared" si="4"/>
        <v>F5</v>
      </c>
      <c r="E184" s="437" t="s">
        <v>3634</v>
      </c>
      <c r="F184" s="437" t="s">
        <v>2270</v>
      </c>
      <c r="G184" s="437" t="s">
        <v>726</v>
      </c>
      <c r="H184" s="437"/>
      <c r="I184" s="319">
        <v>22305</v>
      </c>
      <c r="J184" s="319">
        <v>99000</v>
      </c>
      <c r="K184" s="319">
        <v>29000</v>
      </c>
      <c r="L184" s="318">
        <v>628</v>
      </c>
      <c r="M184" s="437" t="s">
        <v>3592</v>
      </c>
      <c r="N184" s="318">
        <v>625</v>
      </c>
      <c r="O184" s="319">
        <v>61875000</v>
      </c>
      <c r="P184" s="437" t="s">
        <v>3610</v>
      </c>
      <c r="Q184" s="318">
        <v>592</v>
      </c>
      <c r="R184" s="318"/>
      <c r="S184" s="319">
        <v>58608000</v>
      </c>
      <c r="T184" s="437" t="s">
        <v>3635</v>
      </c>
      <c r="U184" s="318">
        <v>459</v>
      </c>
      <c r="V184" s="319">
        <v>13311000</v>
      </c>
      <c r="W184" s="318">
        <v>73.400000000000006</v>
      </c>
      <c r="X184" s="318">
        <v>21.5</v>
      </c>
      <c r="Y184" s="318">
        <v>77.5</v>
      </c>
      <c r="Z184" s="318">
        <v>22.7</v>
      </c>
      <c r="AA184" s="318">
        <v>33</v>
      </c>
      <c r="AB184" s="318">
        <v>133</v>
      </c>
      <c r="AC184" s="318"/>
      <c r="AD184" s="318"/>
      <c r="AE184" s="318"/>
      <c r="AF184" s="318"/>
    </row>
    <row r="185" spans="1:32">
      <c r="A185" s="21" t="str">
        <f>IF(VLOOKUP(MID($B185,4,2),CODE!K:P,CODE!$O$1,FALSE)="",VLOOKUP(MID($B185,1,3),CODE!$B:$G,CODE!$D$1,FALSE),VLOOKUP(MID($B185,1,3),CODE!$B:$G,CODE!$D$1,FALSE)&amp;"-"&amp;VLOOKUP(MID($B185,4,2),CODE!K:P,CODE!$O$1,FALSE))</f>
        <v>ELH-의류</v>
      </c>
      <c r="B185" s="21" t="str">
        <f>IF(ISERROR(VLOOKUP(E185&amp;G185,품번정리!$D:$E,2,FALSE))=TRUE,E185&amp;G185,VLOOKUP(E185&amp;G185,품번정리!$D:$E,2,FALSE))</f>
        <v>ELHTHF5518YE</v>
      </c>
      <c r="C185" s="16" t="str">
        <f>IF(ISERROR(VLOOKUP(MID(B185,1,5)&amp;MID(B185,8,5),품번정리!$A:$B,2,FALSE))=TRUE,MID(B185,1,5)&amp;MID(B185,8,5),VLOOKUP(MID(B185,1,5)&amp;MID(B185,8,5),품번정리!$A:$B,2,FALSE))</f>
        <v>ELHTH518YE</v>
      </c>
      <c r="D185" s="16" t="str">
        <f t="shared" si="4"/>
        <v>F5</v>
      </c>
      <c r="E185" s="437" t="s">
        <v>3636</v>
      </c>
      <c r="F185" s="437" t="s">
        <v>2271</v>
      </c>
      <c r="G185" s="437" t="s">
        <v>721</v>
      </c>
      <c r="H185" s="437"/>
      <c r="I185" s="319">
        <v>23720</v>
      </c>
      <c r="J185" s="319">
        <v>99000</v>
      </c>
      <c r="K185" s="319">
        <v>29000</v>
      </c>
      <c r="L185" s="318">
        <v>812</v>
      </c>
      <c r="M185" s="437" t="s">
        <v>3592</v>
      </c>
      <c r="N185" s="318">
        <v>566</v>
      </c>
      <c r="O185" s="319">
        <v>56034000</v>
      </c>
      <c r="P185" s="437" t="s">
        <v>3610</v>
      </c>
      <c r="Q185" s="318">
        <v>358</v>
      </c>
      <c r="R185" s="318"/>
      <c r="S185" s="319">
        <v>35442000</v>
      </c>
      <c r="T185" s="437" t="s">
        <v>3637</v>
      </c>
      <c r="U185" s="318">
        <v>189</v>
      </c>
      <c r="V185" s="319">
        <v>5481000</v>
      </c>
      <c r="W185" s="318">
        <v>33.4</v>
      </c>
      <c r="X185" s="318">
        <v>9.8000000000000007</v>
      </c>
      <c r="Y185" s="318">
        <v>52.8</v>
      </c>
      <c r="Z185" s="318">
        <v>15.5</v>
      </c>
      <c r="AA185" s="318">
        <v>208</v>
      </c>
      <c r="AB185" s="318">
        <v>169</v>
      </c>
      <c r="AC185" s="318">
        <v>-1</v>
      </c>
      <c r="AD185" s="318">
        <v>-1</v>
      </c>
      <c r="AE185" s="319">
        <v>-29000</v>
      </c>
      <c r="AF185" s="318">
        <v>-0.2</v>
      </c>
    </row>
    <row r="186" spans="1:32">
      <c r="A186" s="21" t="str">
        <f>IF(VLOOKUP(MID($B186,4,2),CODE!K:P,CODE!$O$1,FALSE)="",VLOOKUP(MID($B186,1,3),CODE!$B:$G,CODE!$D$1,FALSE),VLOOKUP(MID($B186,1,3),CODE!$B:$G,CODE!$D$1,FALSE)&amp;"-"&amp;VLOOKUP(MID($B186,4,2),CODE!K:P,CODE!$O$1,FALSE))</f>
        <v>ELH-의류</v>
      </c>
      <c r="B186" s="21" t="str">
        <f>IF(ISERROR(VLOOKUP(E186&amp;G186,품번정리!$D:$E,2,FALSE))=TRUE,E186&amp;G186,VLOOKUP(E186&amp;G186,품번정리!$D:$E,2,FALSE))</f>
        <v>ELHTHF5522BL</v>
      </c>
      <c r="C186" s="16" t="str">
        <f>IF(ISERROR(VLOOKUP(MID(B186,1,5)&amp;MID(B186,8,5),품번정리!$A:$B,2,FALSE))=TRUE,MID(B186,1,5)&amp;MID(B186,8,5),VLOOKUP(MID(B186,1,5)&amp;MID(B186,8,5),품번정리!$A:$B,2,FALSE))</f>
        <v>ELHTH522BL</v>
      </c>
      <c r="D186" s="16" t="str">
        <f t="shared" si="4"/>
        <v>F5</v>
      </c>
      <c r="E186" s="437" t="s">
        <v>3638</v>
      </c>
      <c r="F186" s="437" t="s">
        <v>3640</v>
      </c>
      <c r="G186" s="437" t="s">
        <v>725</v>
      </c>
      <c r="H186" s="437"/>
      <c r="I186" s="319">
        <v>13753</v>
      </c>
      <c r="J186" s="319">
        <v>79000</v>
      </c>
      <c r="K186" s="319">
        <v>25000</v>
      </c>
      <c r="L186" s="318">
        <v>825</v>
      </c>
      <c r="M186" s="437" t="s">
        <v>3592</v>
      </c>
      <c r="N186" s="318">
        <v>703</v>
      </c>
      <c r="O186" s="319">
        <v>55537000</v>
      </c>
      <c r="P186" s="437" t="s">
        <v>3630</v>
      </c>
      <c r="Q186" s="318">
        <v>558</v>
      </c>
      <c r="R186" s="318">
        <v>-2</v>
      </c>
      <c r="S186" s="319">
        <v>44082000</v>
      </c>
      <c r="T186" s="437" t="s">
        <v>3639</v>
      </c>
      <c r="U186" s="318">
        <v>268</v>
      </c>
      <c r="V186" s="319">
        <v>6692200</v>
      </c>
      <c r="W186" s="318">
        <v>38.1</v>
      </c>
      <c r="X186" s="318">
        <v>12</v>
      </c>
      <c r="Y186" s="318">
        <v>48</v>
      </c>
      <c r="Z186" s="318">
        <v>15.2</v>
      </c>
      <c r="AA186" s="318">
        <v>147</v>
      </c>
      <c r="AB186" s="318">
        <v>290</v>
      </c>
      <c r="AC186" s="318"/>
      <c r="AD186" s="318"/>
      <c r="AE186" s="319"/>
      <c r="AF186" s="318"/>
    </row>
    <row r="187" spans="1:32">
      <c r="A187" s="21" t="str">
        <f>IF(VLOOKUP(MID($B187,4,2),CODE!K:P,CODE!$O$1,FALSE)="",VLOOKUP(MID($B187,1,3),CODE!$B:$G,CODE!$D$1,FALSE),VLOOKUP(MID($B187,1,3),CODE!$B:$G,CODE!$D$1,FALSE)&amp;"-"&amp;VLOOKUP(MID($B187,4,2),CODE!K:P,CODE!$O$1,FALSE))</f>
        <v>ELH-의류</v>
      </c>
      <c r="B187" s="21" t="str">
        <f>IF(ISERROR(VLOOKUP(E187&amp;G187,품번정리!$D:$E,2,FALSE))=TRUE,E187&amp;G187,VLOOKUP(E187&amp;G187,품번정리!$D:$E,2,FALSE))</f>
        <v>ELHTHF5522PK</v>
      </c>
      <c r="C187" s="16" t="str">
        <f>IF(ISERROR(VLOOKUP(MID(B187,1,5)&amp;MID(B187,8,5),품번정리!$A:$B,2,FALSE))=TRUE,MID(B187,1,5)&amp;MID(B187,8,5),VLOOKUP(MID(B187,1,5)&amp;MID(B187,8,5),품번정리!$A:$B,2,FALSE))</f>
        <v>ELHTH522PK</v>
      </c>
      <c r="D187" s="16" t="str">
        <f t="shared" si="4"/>
        <v>F5</v>
      </c>
      <c r="E187" s="437" t="s">
        <v>3638</v>
      </c>
      <c r="F187" s="437" t="s">
        <v>3640</v>
      </c>
      <c r="G187" s="437" t="s">
        <v>728</v>
      </c>
      <c r="H187" s="437"/>
      <c r="I187" s="319">
        <v>13753</v>
      </c>
      <c r="J187" s="319">
        <v>79000</v>
      </c>
      <c r="K187" s="319">
        <v>25000</v>
      </c>
      <c r="L187" s="318">
        <v>730</v>
      </c>
      <c r="M187" s="437" t="s">
        <v>3592</v>
      </c>
      <c r="N187" s="318">
        <v>726</v>
      </c>
      <c r="O187" s="319">
        <v>57354000</v>
      </c>
      <c r="P187" s="437" t="s">
        <v>3630</v>
      </c>
      <c r="Q187" s="318">
        <v>646</v>
      </c>
      <c r="R187" s="318">
        <v>3</v>
      </c>
      <c r="S187" s="319">
        <v>51034000</v>
      </c>
      <c r="T187" s="437" t="s">
        <v>3613</v>
      </c>
      <c r="U187" s="318">
        <v>365</v>
      </c>
      <c r="V187" s="319">
        <v>9125000</v>
      </c>
      <c r="W187" s="318">
        <v>50.3</v>
      </c>
      <c r="X187" s="318">
        <v>15.9</v>
      </c>
      <c r="Y187" s="318">
        <v>56.5</v>
      </c>
      <c r="Z187" s="318">
        <v>17.899999999999999</v>
      </c>
      <c r="AA187" s="318">
        <v>77</v>
      </c>
      <c r="AB187" s="318">
        <v>281</v>
      </c>
      <c r="AC187" s="318"/>
      <c r="AD187" s="318"/>
      <c r="AE187" s="318"/>
      <c r="AF187" s="318"/>
    </row>
    <row r="188" spans="1:32">
      <c r="A188" s="21" t="str">
        <f>IF(VLOOKUP(MID($B188,4,2),CODE!K:P,CODE!$O$1,FALSE)="",VLOOKUP(MID($B188,1,3),CODE!$B:$G,CODE!$D$1,FALSE),VLOOKUP(MID($B188,1,3),CODE!$B:$G,CODE!$D$1,FALSE)&amp;"-"&amp;VLOOKUP(MID($B188,4,2),CODE!K:P,CODE!$O$1,FALSE))</f>
        <v>ELH-의류</v>
      </c>
      <c r="B188" s="21" t="str">
        <f>IF(ISERROR(VLOOKUP(E188&amp;G188,품번정리!$D:$E,2,FALSE))=TRUE,E188&amp;G188,VLOOKUP(E188&amp;G188,품번정리!$D:$E,2,FALSE))</f>
        <v>ELHTHF5617NY</v>
      </c>
      <c r="C188" s="16" t="str">
        <f>IF(ISERROR(VLOOKUP(MID(B188,1,5)&amp;MID(B188,8,5),품번정리!$A:$B,2,FALSE))=TRUE,MID(B188,1,5)&amp;MID(B188,8,5),VLOOKUP(MID(B188,1,5)&amp;MID(B188,8,5),품번정리!$A:$B,2,FALSE))</f>
        <v>ELHTH617NY</v>
      </c>
      <c r="D188" s="16" t="str">
        <f t="shared" si="4"/>
        <v>F5</v>
      </c>
      <c r="E188" s="437" t="s">
        <v>2718</v>
      </c>
      <c r="F188" s="437" t="s">
        <v>2721</v>
      </c>
      <c r="G188" s="437" t="s">
        <v>720</v>
      </c>
      <c r="H188" s="437"/>
      <c r="I188" s="319">
        <v>12205</v>
      </c>
      <c r="J188" s="319">
        <v>79000</v>
      </c>
      <c r="K188" s="319">
        <v>15000</v>
      </c>
      <c r="L188" s="318">
        <v>184</v>
      </c>
      <c r="M188" s="437" t="s">
        <v>2717</v>
      </c>
      <c r="N188" s="318">
        <v>179</v>
      </c>
      <c r="O188" s="319">
        <v>14141000</v>
      </c>
      <c r="P188" s="437" t="s">
        <v>2912</v>
      </c>
      <c r="Q188" s="318">
        <v>179</v>
      </c>
      <c r="R188" s="318"/>
      <c r="S188" s="319">
        <v>14141000</v>
      </c>
      <c r="T188" s="437" t="s">
        <v>2913</v>
      </c>
      <c r="U188" s="318">
        <v>179</v>
      </c>
      <c r="V188" s="319">
        <v>3397000</v>
      </c>
      <c r="W188" s="318">
        <v>100</v>
      </c>
      <c r="X188" s="318">
        <v>24</v>
      </c>
      <c r="Y188" s="318">
        <v>100</v>
      </c>
      <c r="Z188" s="318">
        <v>24</v>
      </c>
      <c r="AA188" s="318"/>
      <c r="AB188" s="318"/>
      <c r="AC188" s="318"/>
      <c r="AD188" s="318"/>
      <c r="AE188" s="319"/>
      <c r="AF188" s="318"/>
    </row>
    <row r="189" spans="1:32">
      <c r="A189" s="21" t="str">
        <f>IF(VLOOKUP(MID($B189,4,2),CODE!K:P,CODE!$O$1,FALSE)="",VLOOKUP(MID($B189,1,3),CODE!$B:$G,CODE!$D$1,FALSE),VLOOKUP(MID($B189,1,3),CODE!$B:$G,CODE!$D$1,FALSE)&amp;"-"&amp;VLOOKUP(MID($B189,4,2),CODE!K:P,CODE!$O$1,FALSE))</f>
        <v>ELH-의류</v>
      </c>
      <c r="B189" s="21" t="str">
        <f>IF(ISERROR(VLOOKUP(E189&amp;G189,품번정리!$D:$E,2,FALSE))=TRUE,E189&amp;G189,VLOOKUP(E189&amp;G189,품번정리!$D:$E,2,FALSE))</f>
        <v>ELHTHF5617RE</v>
      </c>
      <c r="C189" s="16" t="str">
        <f>IF(ISERROR(VLOOKUP(MID(B189,1,5)&amp;MID(B189,8,5),품번정리!$A:$B,2,FALSE))=TRUE,MID(B189,1,5)&amp;MID(B189,8,5),VLOOKUP(MID(B189,1,5)&amp;MID(B189,8,5),품번정리!$A:$B,2,FALSE))</f>
        <v>ELHTH617RE</v>
      </c>
      <c r="D189" s="16" t="str">
        <f t="shared" si="4"/>
        <v>F5</v>
      </c>
      <c r="E189" s="437" t="s">
        <v>2718</v>
      </c>
      <c r="F189" s="437" t="s">
        <v>2721</v>
      </c>
      <c r="G189" s="437" t="s">
        <v>726</v>
      </c>
      <c r="H189" s="437"/>
      <c r="I189" s="319">
        <v>12205</v>
      </c>
      <c r="J189" s="319">
        <v>79000</v>
      </c>
      <c r="K189" s="319">
        <v>15000</v>
      </c>
      <c r="L189" s="318">
        <v>38</v>
      </c>
      <c r="M189" s="437" t="s">
        <v>2717</v>
      </c>
      <c r="N189" s="318">
        <v>34</v>
      </c>
      <c r="O189" s="319">
        <v>2686000</v>
      </c>
      <c r="P189" s="437" t="s">
        <v>2912</v>
      </c>
      <c r="Q189" s="318">
        <v>34</v>
      </c>
      <c r="R189" s="318"/>
      <c r="S189" s="319">
        <v>2686000</v>
      </c>
      <c r="T189" s="437" t="s">
        <v>2913</v>
      </c>
      <c r="U189" s="318">
        <v>34</v>
      </c>
      <c r="V189" s="319">
        <v>642000</v>
      </c>
      <c r="W189" s="318">
        <v>100</v>
      </c>
      <c r="X189" s="318">
        <v>23.9</v>
      </c>
      <c r="Y189" s="318">
        <v>100</v>
      </c>
      <c r="Z189" s="318">
        <v>23.9</v>
      </c>
      <c r="AA189" s="318"/>
      <c r="AB189" s="318"/>
      <c r="AC189" s="318"/>
      <c r="AD189" s="318"/>
      <c r="AE189" s="319"/>
      <c r="AF189" s="318"/>
    </row>
    <row r="190" spans="1:32">
      <c r="A190" s="21" t="str">
        <f>IF(VLOOKUP(MID($B190,4,2),CODE!K:P,CODE!$O$1,FALSE)="",VLOOKUP(MID($B190,1,3),CODE!$B:$G,CODE!$D$1,FALSE),VLOOKUP(MID($B190,1,3),CODE!$B:$G,CODE!$D$1,FALSE)&amp;"-"&amp;VLOOKUP(MID($B190,4,2),CODE!K:P,CODE!$O$1,FALSE))</f>
        <v>ELH-의류</v>
      </c>
      <c r="B190" s="21" t="str">
        <f>IF(ISERROR(VLOOKUP(E190&amp;G190,품번정리!$D:$E,2,FALSE))=TRUE,E190&amp;G190,VLOOKUP(E190&amp;G190,품번정리!$D:$E,2,FALSE))</f>
        <v>ELHTHF5618BK</v>
      </c>
      <c r="C190" s="16" t="str">
        <f>IF(ISERROR(VLOOKUP(MID(B190,1,5)&amp;MID(B190,8,5),품번정리!$A:$B,2,FALSE))=TRUE,MID(B190,1,5)&amp;MID(B190,8,5),VLOOKUP(MID(B190,1,5)&amp;MID(B190,8,5),품번정리!$A:$B,2,FALSE))</f>
        <v>ELHTH618BK</v>
      </c>
      <c r="D190" s="16" t="str">
        <f t="shared" si="4"/>
        <v>F5</v>
      </c>
      <c r="E190" s="437" t="s">
        <v>2719</v>
      </c>
      <c r="F190" s="437" t="s">
        <v>2723</v>
      </c>
      <c r="G190" s="437" t="s">
        <v>722</v>
      </c>
      <c r="H190" s="437"/>
      <c r="I190" s="319">
        <v>12646</v>
      </c>
      <c r="J190" s="319">
        <v>79000</v>
      </c>
      <c r="K190" s="319">
        <v>15000</v>
      </c>
      <c r="L190" s="318">
        <v>5</v>
      </c>
      <c r="M190" s="437" t="s">
        <v>3012</v>
      </c>
      <c r="N190" s="318">
        <v>5</v>
      </c>
      <c r="O190" s="319">
        <v>395000</v>
      </c>
      <c r="P190" s="437" t="s">
        <v>3010</v>
      </c>
      <c r="Q190" s="318">
        <v>5</v>
      </c>
      <c r="R190" s="318"/>
      <c r="S190" s="319">
        <v>395000</v>
      </c>
      <c r="T190" s="437" t="s">
        <v>3010</v>
      </c>
      <c r="U190" s="318">
        <v>5</v>
      </c>
      <c r="V190" s="319">
        <v>95000</v>
      </c>
      <c r="W190" s="318">
        <v>100</v>
      </c>
      <c r="X190" s="318">
        <v>24.1</v>
      </c>
      <c r="Y190" s="318">
        <v>100</v>
      </c>
      <c r="Z190" s="318">
        <v>24.1</v>
      </c>
      <c r="AA190" s="318"/>
      <c r="AB190" s="318"/>
      <c r="AC190" s="318"/>
      <c r="AD190" s="318"/>
      <c r="AE190" s="319"/>
      <c r="AF190" s="318"/>
    </row>
    <row r="191" spans="1:32">
      <c r="A191" s="21" t="str">
        <f>IF(VLOOKUP(MID($B191,4,2),CODE!K:P,CODE!$O$1,FALSE)="",VLOOKUP(MID($B191,1,3),CODE!$B:$G,CODE!$D$1,FALSE),VLOOKUP(MID($B191,1,3),CODE!$B:$G,CODE!$D$1,FALSE)&amp;"-"&amp;VLOOKUP(MID($B191,4,2),CODE!K:P,CODE!$O$1,FALSE))</f>
        <v>ELH-의류</v>
      </c>
      <c r="B191" s="21" t="str">
        <f>IF(ISERROR(VLOOKUP(E191&amp;G191,품번정리!$D:$E,2,FALSE))=TRUE,E191&amp;G191,VLOOKUP(E191&amp;G191,품번정리!$D:$E,2,FALSE))</f>
        <v>ELHTHF5618MT</v>
      </c>
      <c r="C191" s="16" t="str">
        <f>IF(ISERROR(VLOOKUP(MID(B191,1,5)&amp;MID(B191,8,5),품번정리!$A:$B,2,FALSE))=TRUE,MID(B191,1,5)&amp;MID(B191,8,5),VLOOKUP(MID(B191,1,5)&amp;MID(B191,8,5),품번정리!$A:$B,2,FALSE))</f>
        <v>ELHTH618MT</v>
      </c>
      <c r="D191" s="16" t="str">
        <f t="shared" si="4"/>
        <v>F5</v>
      </c>
      <c r="E191" s="437" t="s">
        <v>2719</v>
      </c>
      <c r="F191" s="437" t="s">
        <v>2723</v>
      </c>
      <c r="G191" s="437" t="s">
        <v>0</v>
      </c>
      <c r="H191" s="437"/>
      <c r="I191" s="319">
        <v>12646</v>
      </c>
      <c r="J191" s="319">
        <v>79000</v>
      </c>
      <c r="K191" s="319">
        <v>15000</v>
      </c>
      <c r="L191" s="318">
        <v>63</v>
      </c>
      <c r="M191" s="437" t="s">
        <v>2717</v>
      </c>
      <c r="N191" s="318">
        <v>61</v>
      </c>
      <c r="O191" s="319">
        <v>4819000</v>
      </c>
      <c r="P191" s="437" t="s">
        <v>2912</v>
      </c>
      <c r="Q191" s="318">
        <v>61</v>
      </c>
      <c r="R191" s="318"/>
      <c r="S191" s="319">
        <v>4819000</v>
      </c>
      <c r="T191" s="437" t="s">
        <v>2913</v>
      </c>
      <c r="U191" s="318">
        <v>61</v>
      </c>
      <c r="V191" s="319">
        <v>1151000</v>
      </c>
      <c r="W191" s="318">
        <v>100</v>
      </c>
      <c r="X191" s="318">
        <v>23.9</v>
      </c>
      <c r="Y191" s="318">
        <v>100</v>
      </c>
      <c r="Z191" s="318">
        <v>23.9</v>
      </c>
      <c r="AA191" s="318"/>
      <c r="AB191" s="318"/>
      <c r="AC191" s="318"/>
      <c r="AD191" s="318"/>
      <c r="AE191" s="319"/>
      <c r="AF191" s="318"/>
    </row>
    <row r="192" spans="1:32">
      <c r="A192" s="21" t="str">
        <f>IF(VLOOKUP(MID($B192,4,2),CODE!K:P,CODE!$O$1,FALSE)="",VLOOKUP(MID($B192,1,3),CODE!$B:$G,CODE!$D$1,FALSE),VLOOKUP(MID($B192,1,3),CODE!$B:$G,CODE!$D$1,FALSE)&amp;"-"&amp;VLOOKUP(MID($B192,4,2),CODE!K:P,CODE!$O$1,FALSE))</f>
        <v>ELH-의류</v>
      </c>
      <c r="B192" s="21" t="str">
        <f>IF(ISERROR(VLOOKUP(E192&amp;G192,품번정리!$D:$E,2,FALSE))=TRUE,E192&amp;G192,VLOOKUP(E192&amp;G192,품번정리!$D:$E,2,FALSE))</f>
        <v>ELHTHF5625GY</v>
      </c>
      <c r="C192" s="16" t="str">
        <f>IF(ISERROR(VLOOKUP(MID(B192,1,5)&amp;MID(B192,8,5),품번정리!$A:$B,2,FALSE))=TRUE,MID(B192,1,5)&amp;MID(B192,8,5),VLOOKUP(MID(B192,1,5)&amp;MID(B192,8,5),품번정리!$A:$B,2,FALSE))</f>
        <v>ELHTH625GY</v>
      </c>
      <c r="D192" s="16" t="str">
        <f t="shared" si="4"/>
        <v>F5</v>
      </c>
      <c r="E192" s="437" t="s">
        <v>2720</v>
      </c>
      <c r="F192" s="437" t="s">
        <v>2725</v>
      </c>
      <c r="G192" s="437" t="s">
        <v>724</v>
      </c>
      <c r="H192" s="437"/>
      <c r="I192" s="319">
        <v>12718</v>
      </c>
      <c r="J192" s="319">
        <v>79000</v>
      </c>
      <c r="K192" s="319">
        <v>15000</v>
      </c>
      <c r="L192" s="318">
        <v>98</v>
      </c>
      <c r="M192" s="437" t="s">
        <v>2717</v>
      </c>
      <c r="N192" s="318">
        <v>95</v>
      </c>
      <c r="O192" s="319">
        <v>7505000</v>
      </c>
      <c r="P192" s="437" t="s">
        <v>2912</v>
      </c>
      <c r="Q192" s="318">
        <v>95</v>
      </c>
      <c r="R192" s="318"/>
      <c r="S192" s="319">
        <v>7505000</v>
      </c>
      <c r="T192" s="437" t="s">
        <v>2913</v>
      </c>
      <c r="U192" s="318">
        <v>95</v>
      </c>
      <c r="V192" s="319">
        <v>1801000</v>
      </c>
      <c r="W192" s="318">
        <v>100</v>
      </c>
      <c r="X192" s="318">
        <v>24</v>
      </c>
      <c r="Y192" s="318">
        <v>100</v>
      </c>
      <c r="Z192" s="318">
        <v>24</v>
      </c>
      <c r="AA192" s="318"/>
      <c r="AB192" s="318"/>
      <c r="AC192" s="318"/>
      <c r="AD192" s="318"/>
      <c r="AE192" s="319"/>
      <c r="AF192" s="318"/>
    </row>
    <row r="193" spans="1:32">
      <c r="A193" s="21" t="str">
        <f>IF(VLOOKUP(MID($B193,4,2),CODE!K:P,CODE!$O$1,FALSE)="",VLOOKUP(MID($B193,1,3),CODE!$B:$G,CODE!$D$1,FALSE),VLOOKUP(MID($B193,1,3),CODE!$B:$G,CODE!$D$1,FALSE)&amp;"-"&amp;VLOOKUP(MID($B193,4,2),CODE!K:P,CODE!$O$1,FALSE))</f>
        <v>ELH-의류</v>
      </c>
      <c r="B193" s="21" t="str">
        <f>IF(ISERROR(VLOOKUP(E193&amp;G193,품번정리!$D:$E,2,FALSE))=TRUE,E193&amp;G193,VLOOKUP(E193&amp;G193,품번정리!$D:$E,2,FALSE))</f>
        <v>ELHTHF5625PK</v>
      </c>
      <c r="C193" s="16" t="str">
        <f>IF(ISERROR(VLOOKUP(MID(B193,1,5)&amp;MID(B193,8,5),품번정리!$A:$B,2,FALSE))=TRUE,MID(B193,1,5)&amp;MID(B193,8,5),VLOOKUP(MID(B193,1,5)&amp;MID(B193,8,5),품번정리!$A:$B,2,FALSE))</f>
        <v>ELHTH625PK</v>
      </c>
      <c r="D193" s="16" t="str">
        <f t="shared" si="4"/>
        <v>F5</v>
      </c>
      <c r="E193" s="437" t="s">
        <v>2720</v>
      </c>
      <c r="F193" s="437" t="s">
        <v>2725</v>
      </c>
      <c r="G193" s="437" t="s">
        <v>728</v>
      </c>
      <c r="H193" s="437"/>
      <c r="I193" s="319">
        <v>12718</v>
      </c>
      <c r="J193" s="319">
        <v>79000</v>
      </c>
      <c r="K193" s="319">
        <v>15000</v>
      </c>
      <c r="L193" s="318">
        <v>86</v>
      </c>
      <c r="M193" s="437" t="s">
        <v>2717</v>
      </c>
      <c r="N193" s="318">
        <v>58</v>
      </c>
      <c r="O193" s="319">
        <v>4582000</v>
      </c>
      <c r="P193" s="437" t="s">
        <v>2912</v>
      </c>
      <c r="Q193" s="318">
        <v>57</v>
      </c>
      <c r="R193" s="318"/>
      <c r="S193" s="319">
        <v>4503000</v>
      </c>
      <c r="T193" s="437" t="s">
        <v>2913</v>
      </c>
      <c r="U193" s="318">
        <v>57</v>
      </c>
      <c r="V193" s="319">
        <v>1019000</v>
      </c>
      <c r="W193" s="318">
        <v>98.3</v>
      </c>
      <c r="X193" s="318">
        <v>22.2</v>
      </c>
      <c r="Y193" s="318">
        <v>100</v>
      </c>
      <c r="Z193" s="318">
        <v>22.6</v>
      </c>
      <c r="AA193" s="318">
        <v>1</v>
      </c>
      <c r="AB193" s="318"/>
      <c r="AC193" s="318"/>
      <c r="AD193" s="318"/>
      <c r="AE193" s="318"/>
      <c r="AF193" s="318"/>
    </row>
    <row r="194" spans="1:32">
      <c r="A194" s="21" t="str">
        <f>IF(VLOOKUP(MID($B194,4,2),CODE!K:P,CODE!$O$1,FALSE)="",VLOOKUP(MID($B194,1,3),CODE!$B:$G,CODE!$D$1,FALSE),VLOOKUP(MID($B194,1,3),CODE!$B:$G,CODE!$D$1,FALSE)&amp;"-"&amp;VLOOKUP(MID($B194,4,2),CODE!K:P,CODE!$O$1,FALSE))</f>
        <v>ELH-의류</v>
      </c>
      <c r="B194" s="21" t="str">
        <f>IF(ISERROR(VLOOKUP(E194&amp;G194,품번정리!$D:$E,2,FALSE))=TRUE,E194&amp;G194,VLOOKUP(E194&amp;G194,품번정리!$D:$E,2,FALSE))</f>
        <v>ELHTHF5628MT</v>
      </c>
      <c r="C194" s="16" t="str">
        <f>IF(ISERROR(VLOOKUP(MID(B194,1,5)&amp;MID(B194,8,5),품번정리!$A:$B,2,FALSE))=TRUE,MID(B194,1,5)&amp;MID(B194,8,5),VLOOKUP(MID(B194,1,5)&amp;MID(B194,8,5),품번정리!$A:$B,2,FALSE))</f>
        <v>ELHTH628MT</v>
      </c>
      <c r="D194" s="16" t="str">
        <f t="shared" si="4"/>
        <v>F5</v>
      </c>
      <c r="E194" s="437" t="s">
        <v>2722</v>
      </c>
      <c r="F194" s="437" t="s">
        <v>2727</v>
      </c>
      <c r="G194" s="437" t="s">
        <v>0</v>
      </c>
      <c r="H194" s="437"/>
      <c r="I194" s="319">
        <v>24000</v>
      </c>
      <c r="J194" s="319">
        <v>89000</v>
      </c>
      <c r="K194" s="319">
        <v>15000</v>
      </c>
      <c r="L194" s="318">
        <v>538</v>
      </c>
      <c r="M194" s="437" t="s">
        <v>2717</v>
      </c>
      <c r="N194" s="318">
        <v>527</v>
      </c>
      <c r="O194" s="319">
        <v>46903000</v>
      </c>
      <c r="P194" s="437" t="s">
        <v>2912</v>
      </c>
      <c r="Q194" s="318">
        <v>508</v>
      </c>
      <c r="R194" s="318">
        <v>11</v>
      </c>
      <c r="S194" s="319">
        <v>45212000</v>
      </c>
      <c r="T194" s="437" t="s">
        <v>2913</v>
      </c>
      <c r="U194" s="318">
        <v>476</v>
      </c>
      <c r="V194" s="319">
        <v>8424000</v>
      </c>
      <c r="W194" s="318">
        <v>90.3</v>
      </c>
      <c r="X194" s="318">
        <v>18</v>
      </c>
      <c r="Y194" s="318">
        <v>93.7</v>
      </c>
      <c r="Z194" s="318">
        <v>18.600000000000001</v>
      </c>
      <c r="AA194" s="318">
        <v>8</v>
      </c>
      <c r="AB194" s="318">
        <v>32</v>
      </c>
      <c r="AC194" s="318"/>
      <c r="AD194" s="318"/>
      <c r="AE194" s="318"/>
      <c r="AF194" s="318"/>
    </row>
    <row r="195" spans="1:32">
      <c r="A195" s="21" t="str">
        <f>IF(VLOOKUP(MID($B195,4,2),CODE!K:P,CODE!$O$1,FALSE)="",VLOOKUP(MID($B195,1,3),CODE!$B:$G,CODE!$D$1,FALSE),VLOOKUP(MID($B195,1,3),CODE!$B:$G,CODE!$D$1,FALSE)&amp;"-"&amp;VLOOKUP(MID($B195,4,2),CODE!K:P,CODE!$O$1,FALSE))</f>
        <v>ELH-의류</v>
      </c>
      <c r="B195" s="21" t="str">
        <f>IF(ISERROR(VLOOKUP(E195&amp;G195,품번정리!$D:$E,2,FALSE))=TRUE,E195&amp;G195,VLOOKUP(E195&amp;G195,품번정리!$D:$E,2,FALSE))</f>
        <v>ELHTHF5629PK</v>
      </c>
      <c r="C195" s="16" t="str">
        <f>IF(ISERROR(VLOOKUP(MID(B195,1,5)&amp;MID(B195,8,5),품번정리!$A:$B,2,FALSE))=TRUE,MID(B195,1,5)&amp;MID(B195,8,5),VLOOKUP(MID(B195,1,5)&amp;MID(B195,8,5),품번정리!$A:$B,2,FALSE))</f>
        <v>ELHTH629PK</v>
      </c>
      <c r="D195" s="16" t="str">
        <f t="shared" si="4"/>
        <v>F5</v>
      </c>
      <c r="E195" s="437" t="s">
        <v>2724</v>
      </c>
      <c r="F195" s="437" t="s">
        <v>2728</v>
      </c>
      <c r="G195" s="437" t="s">
        <v>728</v>
      </c>
      <c r="H195" s="437"/>
      <c r="I195" s="319">
        <v>23000</v>
      </c>
      <c r="J195" s="319">
        <v>89000</v>
      </c>
      <c r="K195" s="319">
        <v>15000</v>
      </c>
      <c r="L195" s="318">
        <v>156</v>
      </c>
      <c r="M195" s="437" t="s">
        <v>2717</v>
      </c>
      <c r="N195" s="318">
        <v>158</v>
      </c>
      <c r="O195" s="319">
        <v>14062000</v>
      </c>
      <c r="P195" s="437" t="s">
        <v>2912</v>
      </c>
      <c r="Q195" s="318">
        <v>148</v>
      </c>
      <c r="R195" s="318"/>
      <c r="S195" s="319">
        <v>13172000</v>
      </c>
      <c r="T195" s="437" t="s">
        <v>2913</v>
      </c>
      <c r="U195" s="318">
        <v>148</v>
      </c>
      <c r="V195" s="319">
        <v>2788000</v>
      </c>
      <c r="W195" s="318">
        <v>93.7</v>
      </c>
      <c r="X195" s="318">
        <v>19.8</v>
      </c>
      <c r="Y195" s="318">
        <v>100</v>
      </c>
      <c r="Z195" s="318">
        <v>21.2</v>
      </c>
      <c r="AA195" s="318">
        <v>10</v>
      </c>
      <c r="AB195" s="318"/>
      <c r="AC195" s="318"/>
      <c r="AD195" s="318"/>
      <c r="AE195" s="319"/>
      <c r="AF195" s="318"/>
    </row>
    <row r="196" spans="1:32">
      <c r="A196" s="21" t="str">
        <f>IF(VLOOKUP(MID($B196,4,2),CODE!K:P,CODE!$O$1,FALSE)="",VLOOKUP(MID($B196,1,3),CODE!$B:$G,CODE!$D$1,FALSE),VLOOKUP(MID($B196,1,3),CODE!$B:$G,CODE!$D$1,FALSE)&amp;"-"&amp;VLOOKUP(MID($B196,4,2),CODE!K:P,CODE!$O$1,FALSE))</f>
        <v>ELH-의류</v>
      </c>
      <c r="B196" s="21" t="str">
        <f>IF(ISERROR(VLOOKUP(E196&amp;G196,품번정리!$D:$E,2,FALSE))=TRUE,E196&amp;G196,VLOOKUP(E196&amp;G196,품번정리!$D:$E,2,FALSE))</f>
        <v>ELHTHF5635OR</v>
      </c>
      <c r="C196" s="16" t="str">
        <f>IF(ISERROR(VLOOKUP(MID(B196,1,5)&amp;MID(B196,8,5),품번정리!$A:$B,2,FALSE))=TRUE,MID(B196,1,5)&amp;MID(B196,8,5),VLOOKUP(MID(B196,1,5)&amp;MID(B196,8,5),품번정리!$A:$B,2,FALSE))</f>
        <v>ELHTH635OR</v>
      </c>
      <c r="D196" s="16" t="str">
        <f t="shared" si="4"/>
        <v>F5</v>
      </c>
      <c r="E196" s="437" t="s">
        <v>2726</v>
      </c>
      <c r="F196" s="437" t="s">
        <v>2729</v>
      </c>
      <c r="G196" s="437" t="s">
        <v>734</v>
      </c>
      <c r="H196" s="437"/>
      <c r="I196" s="319">
        <v>27300</v>
      </c>
      <c r="J196" s="319">
        <v>89000</v>
      </c>
      <c r="K196" s="319">
        <v>15000</v>
      </c>
      <c r="L196" s="318">
        <v>167</v>
      </c>
      <c r="M196" s="437" t="s">
        <v>2717</v>
      </c>
      <c r="N196" s="318">
        <v>167</v>
      </c>
      <c r="O196" s="319">
        <v>14863000</v>
      </c>
      <c r="P196" s="437" t="s">
        <v>2912</v>
      </c>
      <c r="Q196" s="318">
        <v>166</v>
      </c>
      <c r="R196" s="318">
        <v>1</v>
      </c>
      <c r="S196" s="319">
        <v>14774000</v>
      </c>
      <c r="T196" s="437" t="s">
        <v>2913</v>
      </c>
      <c r="U196" s="318">
        <v>166</v>
      </c>
      <c r="V196" s="319">
        <v>3154000</v>
      </c>
      <c r="W196" s="318">
        <v>99.4</v>
      </c>
      <c r="X196" s="318">
        <v>21.2</v>
      </c>
      <c r="Y196" s="318">
        <v>100</v>
      </c>
      <c r="Z196" s="318">
        <v>21.3</v>
      </c>
      <c r="AA196" s="318"/>
      <c r="AB196" s="318"/>
      <c r="AC196" s="318"/>
      <c r="AD196" s="318"/>
      <c r="AE196" s="319"/>
      <c r="AF196" s="318"/>
    </row>
    <row r="197" spans="1:32">
      <c r="A197" s="21" t="str">
        <f>IF(VLOOKUP(MID($B197,4,2),CODE!K:P,CODE!$O$1,FALSE)="",VLOOKUP(MID($B197,1,3),CODE!$B:$G,CODE!$D$1,FALSE),VLOOKUP(MID($B197,1,3),CODE!$B:$G,CODE!$D$1,FALSE)&amp;"-"&amp;VLOOKUP(MID($B197,4,2),CODE!K:P,CODE!$O$1,FALSE))</f>
        <v>ELH-의류</v>
      </c>
      <c r="B197" s="21" t="str">
        <f>IF(ISERROR(VLOOKUP(E197&amp;G197,품번정리!$D:$E,2,FALSE))=TRUE,E197&amp;G197,VLOOKUP(E197&amp;G197,품번정리!$D:$E,2,FALSE))</f>
        <v>ELHTHF5806LI</v>
      </c>
      <c r="C197" s="16" t="str">
        <f>IF(ISERROR(VLOOKUP(MID(B197,1,5)&amp;MID(B197,8,5),품번정리!$A:$B,2,FALSE))=TRUE,MID(B197,1,5)&amp;MID(B197,8,5),VLOOKUP(MID(B197,1,5)&amp;MID(B197,8,5),품번정리!$A:$B,2,FALSE))</f>
        <v>ELHTH806LI</v>
      </c>
      <c r="D197" s="16" t="str">
        <f t="shared" si="4"/>
        <v>F5</v>
      </c>
      <c r="E197" s="437" t="s">
        <v>2434</v>
      </c>
      <c r="F197" s="437" t="s">
        <v>2437</v>
      </c>
      <c r="G197" s="437" t="s">
        <v>639</v>
      </c>
      <c r="H197" s="437"/>
      <c r="I197" s="319">
        <v>17666</v>
      </c>
      <c r="J197" s="319">
        <v>89000</v>
      </c>
      <c r="K197" s="319">
        <v>15000</v>
      </c>
      <c r="L197" s="318">
        <v>120</v>
      </c>
      <c r="M197" s="437" t="s">
        <v>2494</v>
      </c>
      <c r="N197" s="318">
        <v>127</v>
      </c>
      <c r="O197" s="319">
        <v>11303000</v>
      </c>
      <c r="P197" s="437" t="s">
        <v>2546</v>
      </c>
      <c r="Q197" s="318">
        <v>118</v>
      </c>
      <c r="R197" s="318"/>
      <c r="S197" s="319">
        <v>10502000</v>
      </c>
      <c r="T197" s="437" t="s">
        <v>2552</v>
      </c>
      <c r="U197" s="318">
        <v>107</v>
      </c>
      <c r="V197" s="319">
        <v>2421000</v>
      </c>
      <c r="W197" s="318">
        <v>84.3</v>
      </c>
      <c r="X197" s="318">
        <v>21.4</v>
      </c>
      <c r="Y197" s="318">
        <v>90.7</v>
      </c>
      <c r="Z197" s="318">
        <v>23.1</v>
      </c>
      <c r="AA197" s="318">
        <v>9</v>
      </c>
      <c r="AB197" s="318">
        <v>11</v>
      </c>
      <c r="AC197" s="318"/>
      <c r="AD197" s="318"/>
      <c r="AE197" s="319"/>
      <c r="AF197" s="318"/>
    </row>
    <row r="198" spans="1:32">
      <c r="A198" s="21" t="str">
        <f>IF(VLOOKUP(MID($B198,4,2),CODE!K:P,CODE!$O$1,FALSE)="",VLOOKUP(MID($B198,1,3),CODE!$B:$G,CODE!$D$1,FALSE),VLOOKUP(MID($B198,1,3),CODE!$B:$G,CODE!$D$1,FALSE)&amp;"-"&amp;VLOOKUP(MID($B198,4,2),CODE!K:P,CODE!$O$1,FALSE))</f>
        <v>ELH-의류</v>
      </c>
      <c r="B198" s="21" t="str">
        <f>IF(ISERROR(VLOOKUP(E198&amp;G198,품번정리!$D:$E,2,FALSE))=TRUE,E198&amp;G198,VLOOKUP(E198&amp;G198,품번정리!$D:$E,2,FALSE))</f>
        <v>ELHTHF5806MT</v>
      </c>
      <c r="C198" s="16" t="str">
        <f>IF(ISERROR(VLOOKUP(MID(B198,1,5)&amp;MID(B198,8,5),품번정리!$A:$B,2,FALSE))=TRUE,MID(B198,1,5)&amp;MID(B198,8,5),VLOOKUP(MID(B198,1,5)&amp;MID(B198,8,5),품번정리!$A:$B,2,FALSE))</f>
        <v>ELHTH806MT</v>
      </c>
      <c r="D198" s="16" t="str">
        <f t="shared" si="4"/>
        <v>F5</v>
      </c>
      <c r="E198" s="437" t="s">
        <v>2434</v>
      </c>
      <c r="F198" s="437" t="s">
        <v>2437</v>
      </c>
      <c r="G198" s="437" t="s">
        <v>0</v>
      </c>
      <c r="H198" s="437"/>
      <c r="I198" s="319">
        <v>17666</v>
      </c>
      <c r="J198" s="319">
        <v>89000</v>
      </c>
      <c r="K198" s="319">
        <v>15000</v>
      </c>
      <c r="L198" s="318">
        <v>185</v>
      </c>
      <c r="M198" s="437" t="s">
        <v>2494</v>
      </c>
      <c r="N198" s="318">
        <v>184</v>
      </c>
      <c r="O198" s="319">
        <v>16376000</v>
      </c>
      <c r="P198" s="437" t="s">
        <v>2546</v>
      </c>
      <c r="Q198" s="318">
        <v>181</v>
      </c>
      <c r="R198" s="318">
        <v>1</v>
      </c>
      <c r="S198" s="319">
        <v>16109000</v>
      </c>
      <c r="T198" s="437" t="s">
        <v>2550</v>
      </c>
      <c r="U198" s="318">
        <v>181</v>
      </c>
      <c r="V198" s="319">
        <v>4721000</v>
      </c>
      <c r="W198" s="318">
        <v>98.4</v>
      </c>
      <c r="X198" s="318">
        <v>28.8</v>
      </c>
      <c r="Y198" s="318">
        <v>100</v>
      </c>
      <c r="Z198" s="318">
        <v>29.3</v>
      </c>
      <c r="AA198" s="318">
        <v>2</v>
      </c>
      <c r="AB198" s="318"/>
      <c r="AC198" s="318"/>
      <c r="AD198" s="318"/>
      <c r="AE198" s="319"/>
      <c r="AF198" s="318"/>
    </row>
    <row r="199" spans="1:32">
      <c r="A199" s="21" t="str">
        <f>IF(VLOOKUP(MID($B199,4,2),CODE!K:P,CODE!$O$1,FALSE)="",VLOOKUP(MID($B199,1,3),CODE!$B:$G,CODE!$D$1,FALSE),VLOOKUP(MID($B199,1,3),CODE!$B:$G,CODE!$D$1,FALSE)&amp;"-"&amp;VLOOKUP(MID($B199,4,2),CODE!K:P,CODE!$O$1,FALSE))</f>
        <v>ELH-의류</v>
      </c>
      <c r="B199" s="21" t="str">
        <f>IF(ISERROR(VLOOKUP(E199&amp;G199,품번정리!$D:$E,2,FALSE))=TRUE,E199&amp;G199,VLOOKUP(E199&amp;G199,품번정리!$D:$E,2,FALSE))</f>
        <v>ELHTHF5813NY</v>
      </c>
      <c r="C199" s="16" t="str">
        <f>IF(ISERROR(VLOOKUP(MID(B199,1,5)&amp;MID(B199,8,5),품번정리!$A:$B,2,FALSE))=TRUE,MID(B199,1,5)&amp;MID(B199,8,5),VLOOKUP(MID(B199,1,5)&amp;MID(B199,8,5),품번정리!$A:$B,2,FALSE))</f>
        <v>ELHTH813NY</v>
      </c>
      <c r="D199" s="16" t="str">
        <f t="shared" ref="D199:D262" si="5">MID(E199,6,2)</f>
        <v>F5</v>
      </c>
      <c r="E199" s="437" t="s">
        <v>2435</v>
      </c>
      <c r="F199" s="437" t="s">
        <v>2440</v>
      </c>
      <c r="G199" s="437" t="s">
        <v>720</v>
      </c>
      <c r="H199" s="437"/>
      <c r="I199" s="319">
        <v>24200</v>
      </c>
      <c r="J199" s="319">
        <v>99000</v>
      </c>
      <c r="K199" s="319">
        <v>15000</v>
      </c>
      <c r="L199" s="318">
        <v>120</v>
      </c>
      <c r="M199" s="437" t="s">
        <v>2494</v>
      </c>
      <c r="N199" s="318">
        <v>131</v>
      </c>
      <c r="O199" s="319">
        <v>12969000</v>
      </c>
      <c r="P199" s="437" t="s">
        <v>2546</v>
      </c>
      <c r="Q199" s="318">
        <v>131</v>
      </c>
      <c r="R199" s="318"/>
      <c r="S199" s="319">
        <v>12969000</v>
      </c>
      <c r="T199" s="437" t="s">
        <v>2544</v>
      </c>
      <c r="U199" s="318">
        <v>131</v>
      </c>
      <c r="V199" s="319">
        <v>3813000</v>
      </c>
      <c r="W199" s="318">
        <v>100</v>
      </c>
      <c r="X199" s="318">
        <v>29.4</v>
      </c>
      <c r="Y199" s="318">
        <v>100</v>
      </c>
      <c r="Z199" s="318">
        <v>29.4</v>
      </c>
      <c r="AA199" s="318"/>
      <c r="AB199" s="318"/>
      <c r="AC199" s="318"/>
      <c r="AD199" s="318"/>
      <c r="AE199" s="318"/>
      <c r="AF199" s="318"/>
    </row>
    <row r="200" spans="1:32">
      <c r="A200" s="21" t="str">
        <f>IF(VLOOKUP(MID($B200,4,2),CODE!K:P,CODE!$O$1,FALSE)="",VLOOKUP(MID($B200,1,3),CODE!$B:$G,CODE!$D$1,FALSE),VLOOKUP(MID($B200,1,3),CODE!$B:$G,CODE!$D$1,FALSE)&amp;"-"&amp;VLOOKUP(MID($B200,4,2),CODE!K:P,CODE!$O$1,FALSE))</f>
        <v>ELH-의류</v>
      </c>
      <c r="B200" s="21" t="str">
        <f>IF(ISERROR(VLOOKUP(E200&amp;G200,품번정리!$D:$E,2,FALSE))=TRUE,E200&amp;G200,VLOOKUP(E200&amp;G200,품번정리!$D:$E,2,FALSE))</f>
        <v>ELHTHF5814BK</v>
      </c>
      <c r="C200" s="16" t="str">
        <f>IF(ISERROR(VLOOKUP(MID(B200,1,5)&amp;MID(B200,8,5),품번정리!$A:$B,2,FALSE))=TRUE,MID(B200,1,5)&amp;MID(B200,8,5),VLOOKUP(MID(B200,1,5)&amp;MID(B200,8,5),품번정리!$A:$B,2,FALSE))</f>
        <v>ELHTH814BK</v>
      </c>
      <c r="D200" s="16" t="str">
        <f t="shared" si="5"/>
        <v>F5</v>
      </c>
      <c r="E200" s="437" t="s">
        <v>2436</v>
      </c>
      <c r="F200" s="437" t="s">
        <v>2441</v>
      </c>
      <c r="G200" s="437" t="s">
        <v>722</v>
      </c>
      <c r="H200" s="437"/>
      <c r="I200" s="319">
        <v>18428</v>
      </c>
      <c r="J200" s="319">
        <v>89000</v>
      </c>
      <c r="K200" s="319">
        <v>15000</v>
      </c>
      <c r="L200" s="318">
        <v>120</v>
      </c>
      <c r="M200" s="437" t="s">
        <v>2494</v>
      </c>
      <c r="N200" s="318">
        <v>520</v>
      </c>
      <c r="O200" s="319">
        <v>46280000</v>
      </c>
      <c r="P200" s="437" t="s">
        <v>2546</v>
      </c>
      <c r="Q200" s="318">
        <v>520</v>
      </c>
      <c r="R200" s="318"/>
      <c r="S200" s="319">
        <v>46280000</v>
      </c>
      <c r="T200" s="437" t="s">
        <v>2552</v>
      </c>
      <c r="U200" s="318">
        <v>520</v>
      </c>
      <c r="V200" s="319">
        <v>14380000</v>
      </c>
      <c r="W200" s="318">
        <v>100</v>
      </c>
      <c r="X200" s="318">
        <v>31.1</v>
      </c>
      <c r="Y200" s="318">
        <v>100</v>
      </c>
      <c r="Z200" s="318">
        <v>31.1</v>
      </c>
      <c r="AA200" s="318"/>
      <c r="AB200" s="318"/>
      <c r="AC200" s="318"/>
      <c r="AD200" s="318"/>
      <c r="AE200" s="319"/>
      <c r="AF200" s="318"/>
    </row>
    <row r="201" spans="1:32">
      <c r="A201" s="21" t="str">
        <f>IF(VLOOKUP(MID($B201,4,2),CODE!K:P,CODE!$O$1,FALSE)="",VLOOKUP(MID($B201,1,3),CODE!$B:$G,CODE!$D$1,FALSE),VLOOKUP(MID($B201,1,3),CODE!$B:$G,CODE!$D$1,FALSE)&amp;"-"&amp;VLOOKUP(MID($B201,4,2),CODE!K:P,CODE!$O$1,FALSE))</f>
        <v>ELH-의류</v>
      </c>
      <c r="B201" s="21" t="str">
        <f>IF(ISERROR(VLOOKUP(E201&amp;G201,품번정리!$D:$E,2,FALSE))=TRUE,E201&amp;G201,VLOOKUP(E201&amp;G201,품번정리!$D:$E,2,FALSE))</f>
        <v>ELHTHF5815BW</v>
      </c>
      <c r="C201" s="16" t="str">
        <f>IF(ISERROR(VLOOKUP(MID(B201,1,5)&amp;MID(B201,8,5),품번정리!$A:$B,2,FALSE))=TRUE,MID(B201,1,5)&amp;MID(B201,8,5),VLOOKUP(MID(B201,1,5)&amp;MID(B201,8,5),품번정리!$A:$B,2,FALSE))</f>
        <v>ELHTH815BW</v>
      </c>
      <c r="D201" s="16" t="str">
        <f t="shared" si="5"/>
        <v>F5</v>
      </c>
      <c r="E201" s="437" t="s">
        <v>2438</v>
      </c>
      <c r="F201" s="437" t="s">
        <v>2442</v>
      </c>
      <c r="G201" s="437" t="s">
        <v>745</v>
      </c>
      <c r="H201" s="437"/>
      <c r="I201" s="319">
        <v>16971</v>
      </c>
      <c r="J201" s="319">
        <v>89000</v>
      </c>
      <c r="K201" s="319">
        <v>15000</v>
      </c>
      <c r="L201" s="318">
        <v>340</v>
      </c>
      <c r="M201" s="437" t="s">
        <v>2494</v>
      </c>
      <c r="N201" s="318">
        <v>343</v>
      </c>
      <c r="O201" s="319">
        <v>30527000</v>
      </c>
      <c r="P201" s="437" t="s">
        <v>2546</v>
      </c>
      <c r="Q201" s="318">
        <v>341</v>
      </c>
      <c r="R201" s="318">
        <v>2</v>
      </c>
      <c r="S201" s="319">
        <v>30349000</v>
      </c>
      <c r="T201" s="437" t="s">
        <v>2551</v>
      </c>
      <c r="U201" s="318">
        <v>341</v>
      </c>
      <c r="V201" s="319">
        <v>14983000</v>
      </c>
      <c r="W201" s="318">
        <v>99.4</v>
      </c>
      <c r="X201" s="318">
        <v>49.1</v>
      </c>
      <c r="Y201" s="318">
        <v>100</v>
      </c>
      <c r="Z201" s="318">
        <v>49.4</v>
      </c>
      <c r="AA201" s="318"/>
      <c r="AB201" s="318"/>
      <c r="AC201" s="318"/>
      <c r="AD201" s="318"/>
      <c r="AE201" s="318"/>
      <c r="AF201" s="318"/>
    </row>
    <row r="202" spans="1:32">
      <c r="A202" s="21" t="str">
        <f>IF(VLOOKUP(MID($B202,4,2),CODE!K:P,CODE!$O$1,FALSE)="",VLOOKUP(MID($B202,1,3),CODE!$B:$G,CODE!$D$1,FALSE),VLOOKUP(MID($B202,1,3),CODE!$B:$G,CODE!$D$1,FALSE)&amp;"-"&amp;VLOOKUP(MID($B202,4,2),CODE!K:P,CODE!$O$1,FALSE))</f>
        <v>ELH-의류</v>
      </c>
      <c r="B202" s="21" t="str">
        <f>IF(ISERROR(VLOOKUP(E202&amp;G202,품번정리!$D:$E,2,FALSE))=TRUE,E202&amp;G202,VLOOKUP(E202&amp;G202,품번정리!$D:$E,2,FALSE))</f>
        <v>ELHTHF5818NY</v>
      </c>
      <c r="C202" s="16" t="str">
        <f>IF(ISERROR(VLOOKUP(MID(B202,1,5)&amp;MID(B202,8,5),품번정리!$A:$B,2,FALSE))=TRUE,MID(B202,1,5)&amp;MID(B202,8,5),VLOOKUP(MID(B202,1,5)&amp;MID(B202,8,5),품번정리!$A:$B,2,FALSE))</f>
        <v>ELHTH818NY</v>
      </c>
      <c r="D202" s="16" t="str">
        <f t="shared" si="5"/>
        <v>F5</v>
      </c>
      <c r="E202" s="437" t="s">
        <v>2439</v>
      </c>
      <c r="F202" s="437" t="s">
        <v>2443</v>
      </c>
      <c r="G202" s="437" t="s">
        <v>720</v>
      </c>
      <c r="H202" s="437"/>
      <c r="I202" s="319">
        <v>17075</v>
      </c>
      <c r="J202" s="319">
        <v>89000</v>
      </c>
      <c r="K202" s="319">
        <v>15000</v>
      </c>
      <c r="L202" s="318">
        <v>290</v>
      </c>
      <c r="M202" s="437" t="s">
        <v>2494</v>
      </c>
      <c r="N202" s="318">
        <v>290</v>
      </c>
      <c r="O202" s="319">
        <v>25810000</v>
      </c>
      <c r="P202" s="437" t="s">
        <v>2546</v>
      </c>
      <c r="Q202" s="318">
        <v>291</v>
      </c>
      <c r="R202" s="318">
        <v>-2</v>
      </c>
      <c r="S202" s="319">
        <v>25899000</v>
      </c>
      <c r="T202" s="437" t="s">
        <v>2548</v>
      </c>
      <c r="U202" s="318">
        <v>288</v>
      </c>
      <c r="V202" s="319">
        <v>8160000</v>
      </c>
      <c r="W202" s="318">
        <v>99.3</v>
      </c>
      <c r="X202" s="318">
        <v>31.6</v>
      </c>
      <c r="Y202" s="318">
        <v>99</v>
      </c>
      <c r="Z202" s="318">
        <v>31.5</v>
      </c>
      <c r="AA202" s="318">
        <v>1</v>
      </c>
      <c r="AB202" s="318">
        <v>3</v>
      </c>
      <c r="AC202" s="318"/>
      <c r="AD202" s="318"/>
      <c r="AE202" s="319"/>
      <c r="AF202" s="318"/>
    </row>
    <row r="203" spans="1:32">
      <c r="A203" s="21" t="str">
        <f>IF(VLOOKUP(MID($B203,4,2),CODE!K:P,CODE!$O$1,FALSE)="",VLOOKUP(MID($B203,1,3),CODE!$B:$G,CODE!$D$1,FALSE),VLOOKUP(MID($B203,1,3),CODE!$B:$G,CODE!$D$1,FALSE)&amp;"-"&amp;VLOOKUP(MID($B203,4,2),CODE!K:P,CODE!$O$1,FALSE))</f>
        <v>ELH-의류</v>
      </c>
      <c r="B203" s="21" t="str">
        <f>IF(ISERROR(VLOOKUP(E203&amp;G203,품번정리!$D:$E,2,FALSE))=TRUE,E203&amp;G203,VLOOKUP(E203&amp;G203,품번정리!$D:$E,2,FALSE))</f>
        <v>ELHTLF4506BL</v>
      </c>
      <c r="C203" s="16" t="str">
        <f>IF(ISERROR(VLOOKUP(MID(B203,1,5)&amp;MID(B203,8,5),품번정리!$A:$B,2,FALSE))=TRUE,MID(B203,1,5)&amp;MID(B203,8,5),VLOOKUP(MID(B203,1,5)&amp;MID(B203,8,5),품번정리!$A:$B,2,FALSE))</f>
        <v>ELHTL506BL</v>
      </c>
      <c r="D203" s="16" t="str">
        <f t="shared" si="5"/>
        <v>F4</v>
      </c>
      <c r="E203" s="437" t="s">
        <v>3642</v>
      </c>
      <c r="F203" s="437" t="s">
        <v>2153</v>
      </c>
      <c r="G203" s="437" t="s">
        <v>725</v>
      </c>
      <c r="H203" s="437"/>
      <c r="I203" s="319">
        <v>11827</v>
      </c>
      <c r="J203" s="319">
        <v>65000</v>
      </c>
      <c r="K203" s="319">
        <v>19000</v>
      </c>
      <c r="L203" s="318">
        <v>647</v>
      </c>
      <c r="M203" s="437" t="s">
        <v>3592</v>
      </c>
      <c r="N203" s="318">
        <v>647</v>
      </c>
      <c r="O203" s="319">
        <v>42055000</v>
      </c>
      <c r="P203" s="437" t="s">
        <v>3592</v>
      </c>
      <c r="Q203" s="318">
        <v>624</v>
      </c>
      <c r="R203" s="318">
        <v>1</v>
      </c>
      <c r="S203" s="319">
        <v>40560000</v>
      </c>
      <c r="T203" s="437" t="s">
        <v>3611</v>
      </c>
      <c r="U203" s="318">
        <v>338</v>
      </c>
      <c r="V203" s="319">
        <v>6387200</v>
      </c>
      <c r="W203" s="318">
        <v>52.2</v>
      </c>
      <c r="X203" s="318">
        <v>15.2</v>
      </c>
      <c r="Y203" s="318">
        <v>54.2</v>
      </c>
      <c r="Z203" s="318">
        <v>15.7</v>
      </c>
      <c r="AA203" s="318">
        <v>22</v>
      </c>
      <c r="AB203" s="318">
        <v>286</v>
      </c>
      <c r="AC203" s="318">
        <v>8</v>
      </c>
      <c r="AD203" s="318">
        <v>10</v>
      </c>
      <c r="AE203" s="319">
        <v>190000</v>
      </c>
      <c r="AF203" s="318">
        <v>1.5</v>
      </c>
    </row>
    <row r="204" spans="1:32">
      <c r="A204" s="21" t="str">
        <f>IF(VLOOKUP(MID($B204,4,2),CODE!K:P,CODE!$O$1,FALSE)="",VLOOKUP(MID($B204,1,3),CODE!$B:$G,CODE!$D$1,FALSE),VLOOKUP(MID($B204,1,3),CODE!$B:$G,CODE!$D$1,FALSE)&amp;"-"&amp;VLOOKUP(MID($B204,4,2),CODE!K:P,CODE!$O$1,FALSE))</f>
        <v>ELH-의류</v>
      </c>
      <c r="B204" s="21" t="str">
        <f>IF(ISERROR(VLOOKUP(E204&amp;G204,품번정리!$D:$E,2,FALSE))=TRUE,E204&amp;G204,VLOOKUP(E204&amp;G204,품번정리!$D:$E,2,FALSE))</f>
        <v>ELHTLF4506YE</v>
      </c>
      <c r="C204" s="16" t="str">
        <f>IF(ISERROR(VLOOKUP(MID(B204,1,5)&amp;MID(B204,8,5),품번정리!$A:$B,2,FALSE))=TRUE,MID(B204,1,5)&amp;MID(B204,8,5),VLOOKUP(MID(B204,1,5)&amp;MID(B204,8,5),품번정리!$A:$B,2,FALSE))</f>
        <v>ELHTL506YE</v>
      </c>
      <c r="D204" s="16" t="str">
        <f t="shared" si="5"/>
        <v>F4</v>
      </c>
      <c r="E204" s="437" t="s">
        <v>3642</v>
      </c>
      <c r="F204" s="437" t="s">
        <v>2153</v>
      </c>
      <c r="G204" s="437" t="s">
        <v>721</v>
      </c>
      <c r="H204" s="437"/>
      <c r="I204" s="319">
        <v>11827</v>
      </c>
      <c r="J204" s="319">
        <v>65000</v>
      </c>
      <c r="K204" s="319">
        <v>19000</v>
      </c>
      <c r="L204" s="318">
        <v>491</v>
      </c>
      <c r="M204" s="437" t="s">
        <v>3592</v>
      </c>
      <c r="N204" s="318">
        <v>490</v>
      </c>
      <c r="O204" s="319">
        <v>31850000</v>
      </c>
      <c r="P204" s="437" t="s">
        <v>3592</v>
      </c>
      <c r="Q204" s="318">
        <v>486</v>
      </c>
      <c r="R204" s="318">
        <v>-1</v>
      </c>
      <c r="S204" s="319">
        <v>31590000</v>
      </c>
      <c r="T204" s="437" t="s">
        <v>3611</v>
      </c>
      <c r="U204" s="318">
        <v>253</v>
      </c>
      <c r="V204" s="319">
        <v>4796000</v>
      </c>
      <c r="W204" s="318">
        <v>51.6</v>
      </c>
      <c r="X204" s="318">
        <v>15.1</v>
      </c>
      <c r="Y204" s="318">
        <v>52.1</v>
      </c>
      <c r="Z204" s="318">
        <v>15.2</v>
      </c>
      <c r="AA204" s="318">
        <v>5</v>
      </c>
      <c r="AB204" s="318">
        <v>233</v>
      </c>
      <c r="AC204" s="318">
        <v>6</v>
      </c>
      <c r="AD204" s="318">
        <v>6</v>
      </c>
      <c r="AE204" s="319">
        <v>114000</v>
      </c>
      <c r="AF204" s="318">
        <v>1.2</v>
      </c>
    </row>
    <row r="205" spans="1:32">
      <c r="A205" s="21" t="str">
        <f>IF(VLOOKUP(MID($B205,4,2),CODE!K:P,CODE!$O$1,FALSE)="",VLOOKUP(MID($B205,1,3),CODE!$B:$G,CODE!$D$1,FALSE),VLOOKUP(MID($B205,1,3),CODE!$B:$G,CODE!$D$1,FALSE)&amp;"-"&amp;VLOOKUP(MID($B205,4,2),CODE!K:P,CODE!$O$1,FALSE))</f>
        <v>ELH-의류</v>
      </c>
      <c r="B205" s="21" t="str">
        <f>IF(ISERROR(VLOOKUP(E205&amp;G205,품번정리!$D:$E,2,FALSE))=TRUE,E205&amp;G205,VLOOKUP(E205&amp;G205,품번정리!$D:$E,2,FALSE))</f>
        <v>ELHTLF4706RE</v>
      </c>
      <c r="C205" s="16" t="str">
        <f>IF(ISERROR(VLOOKUP(MID(B205,1,5)&amp;MID(B205,8,5),품번정리!$A:$B,2,FALSE))=TRUE,MID(B205,1,5)&amp;MID(B205,8,5),VLOOKUP(MID(B205,1,5)&amp;MID(B205,8,5),품번정리!$A:$B,2,FALSE))</f>
        <v>ELHTL706RE</v>
      </c>
      <c r="D205" s="16" t="str">
        <f t="shared" si="5"/>
        <v>F4</v>
      </c>
      <c r="E205" s="437" t="s">
        <v>1948</v>
      </c>
      <c r="F205" s="437" t="s">
        <v>1960</v>
      </c>
      <c r="G205" s="437" t="s">
        <v>726</v>
      </c>
      <c r="H205" s="437"/>
      <c r="I205" s="319">
        <v>14960</v>
      </c>
      <c r="J205" s="319">
        <v>69000</v>
      </c>
      <c r="K205" s="319">
        <v>39000</v>
      </c>
      <c r="L205" s="318">
        <v>178</v>
      </c>
      <c r="M205" s="437" t="s">
        <v>2133</v>
      </c>
      <c r="N205" s="318">
        <v>80</v>
      </c>
      <c r="O205" s="319">
        <v>5520000</v>
      </c>
      <c r="P205" s="437" t="s">
        <v>2164</v>
      </c>
      <c r="Q205" s="318">
        <v>80</v>
      </c>
      <c r="R205" s="318"/>
      <c r="S205" s="319">
        <v>5520000</v>
      </c>
      <c r="T205" s="437" t="s">
        <v>2166</v>
      </c>
      <c r="U205" s="318">
        <v>80</v>
      </c>
      <c r="V205" s="319">
        <v>2180000</v>
      </c>
      <c r="W205" s="318">
        <v>100</v>
      </c>
      <c r="X205" s="318">
        <v>39.5</v>
      </c>
      <c r="Y205" s="318">
        <v>100</v>
      </c>
      <c r="Z205" s="318">
        <v>39.5</v>
      </c>
      <c r="AA205" s="318"/>
      <c r="AB205" s="318"/>
      <c r="AC205" s="318"/>
      <c r="AD205" s="318"/>
      <c r="AE205" s="318"/>
      <c r="AF205" s="318"/>
    </row>
    <row r="206" spans="1:32">
      <c r="A206" s="21" t="str">
        <f>IF(VLOOKUP(MID($B206,4,2),CODE!K:P,CODE!$O$1,FALSE)="",VLOOKUP(MID($B206,1,3),CODE!$B:$G,CODE!$D$1,FALSE),VLOOKUP(MID($B206,1,3),CODE!$B:$G,CODE!$D$1,FALSE)&amp;"-"&amp;VLOOKUP(MID($B206,4,2),CODE!K:P,CODE!$O$1,FALSE))</f>
        <v>ELH-의류</v>
      </c>
      <c r="B206" s="21" t="str">
        <f>IF(ISERROR(VLOOKUP(E206&amp;G206,품번정리!$D:$E,2,FALSE))=TRUE,E206&amp;G206,VLOOKUP(E206&amp;G206,품번정리!$D:$E,2,FALSE))</f>
        <v>ELHTLF4707PK</v>
      </c>
      <c r="C206" s="16" t="str">
        <f>IF(ISERROR(VLOOKUP(MID(B206,1,5)&amp;MID(B206,8,5),품번정리!$A:$B,2,FALSE))=TRUE,MID(B206,1,5)&amp;MID(B206,8,5),VLOOKUP(MID(B206,1,5)&amp;MID(B206,8,5),품번정리!$A:$B,2,FALSE))</f>
        <v>ELHTL707PK</v>
      </c>
      <c r="D206" s="16" t="str">
        <f t="shared" si="5"/>
        <v>F4</v>
      </c>
      <c r="E206" s="437" t="s">
        <v>1949</v>
      </c>
      <c r="F206" s="437" t="s">
        <v>1961</v>
      </c>
      <c r="G206" s="437" t="s">
        <v>728</v>
      </c>
      <c r="H206" s="437"/>
      <c r="I206" s="319">
        <v>14879</v>
      </c>
      <c r="J206" s="319">
        <v>69000</v>
      </c>
      <c r="K206" s="319">
        <v>39000</v>
      </c>
      <c r="L206" s="318">
        <v>197</v>
      </c>
      <c r="M206" s="437" t="s">
        <v>2133</v>
      </c>
      <c r="N206" s="318">
        <v>95</v>
      </c>
      <c r="O206" s="319">
        <v>6555000</v>
      </c>
      <c r="P206" s="437" t="s">
        <v>2164</v>
      </c>
      <c r="Q206" s="318">
        <v>95</v>
      </c>
      <c r="R206" s="318"/>
      <c r="S206" s="319">
        <v>6555000</v>
      </c>
      <c r="T206" s="437" t="s">
        <v>2235</v>
      </c>
      <c r="U206" s="318">
        <v>95</v>
      </c>
      <c r="V206" s="319">
        <v>2725000</v>
      </c>
      <c r="W206" s="318">
        <v>100</v>
      </c>
      <c r="X206" s="318">
        <v>41.6</v>
      </c>
      <c r="Y206" s="318">
        <v>100</v>
      </c>
      <c r="Z206" s="318">
        <v>41.6</v>
      </c>
      <c r="AA206" s="318"/>
      <c r="AB206" s="318"/>
      <c r="AC206" s="318"/>
      <c r="AD206" s="318"/>
      <c r="AE206" s="318"/>
      <c r="AF206" s="318"/>
    </row>
    <row r="207" spans="1:32">
      <c r="A207" s="21" t="str">
        <f>IF(VLOOKUP(MID($B207,4,2),CODE!K:P,CODE!$O$1,FALSE)="",VLOOKUP(MID($B207,1,3),CODE!$B:$G,CODE!$D$1,FALSE),VLOOKUP(MID($B207,1,3),CODE!$B:$G,CODE!$D$1,FALSE)&amp;"-"&amp;VLOOKUP(MID($B207,4,2),CODE!K:P,CODE!$O$1,FALSE))</f>
        <v>ELH-의류</v>
      </c>
      <c r="B207" s="21" t="str">
        <f>IF(ISERROR(VLOOKUP(E207&amp;G207,품번정리!$D:$E,2,FALSE))=TRUE,E207&amp;G207,VLOOKUP(E207&amp;G207,품번정리!$D:$E,2,FALSE))</f>
        <v>ELHTLF4708OR</v>
      </c>
      <c r="C207" s="16" t="str">
        <f>IF(ISERROR(VLOOKUP(MID(B207,1,5)&amp;MID(B207,8,5),품번정리!$A:$B,2,FALSE))=TRUE,MID(B207,1,5)&amp;MID(B207,8,5),VLOOKUP(MID(B207,1,5)&amp;MID(B207,8,5),품번정리!$A:$B,2,FALSE))</f>
        <v>ELHTL708OR</v>
      </c>
      <c r="D207" s="16" t="str">
        <f t="shared" si="5"/>
        <v>F4</v>
      </c>
      <c r="E207" s="437" t="s">
        <v>1951</v>
      </c>
      <c r="F207" s="437" t="s">
        <v>1962</v>
      </c>
      <c r="G207" s="437" t="s">
        <v>734</v>
      </c>
      <c r="H207" s="437"/>
      <c r="I207" s="319">
        <v>15816</v>
      </c>
      <c r="J207" s="319">
        <v>69000</v>
      </c>
      <c r="K207" s="319">
        <v>39000</v>
      </c>
      <c r="L207" s="318">
        <v>227</v>
      </c>
      <c r="M207" s="437" t="s">
        <v>2133</v>
      </c>
      <c r="N207" s="318">
        <v>80</v>
      </c>
      <c r="O207" s="319">
        <v>5520000</v>
      </c>
      <c r="P207" s="437" t="s">
        <v>2164</v>
      </c>
      <c r="Q207" s="318">
        <v>80</v>
      </c>
      <c r="R207" s="318"/>
      <c r="S207" s="319">
        <v>5520000</v>
      </c>
      <c r="T207" s="437" t="s">
        <v>2444</v>
      </c>
      <c r="U207" s="318">
        <v>80</v>
      </c>
      <c r="V207" s="319">
        <v>2200000</v>
      </c>
      <c r="W207" s="318">
        <v>100</v>
      </c>
      <c r="X207" s="318">
        <v>39.9</v>
      </c>
      <c r="Y207" s="318">
        <v>100</v>
      </c>
      <c r="Z207" s="318">
        <v>39.9</v>
      </c>
      <c r="AA207" s="318"/>
      <c r="AB207" s="318"/>
      <c r="AC207" s="318"/>
      <c r="AD207" s="318"/>
      <c r="AE207" s="318"/>
      <c r="AF207" s="318"/>
    </row>
    <row r="208" spans="1:32">
      <c r="A208" s="21" t="str">
        <f>IF(VLOOKUP(MID($B208,4,2),CODE!K:P,CODE!$O$1,FALSE)="",VLOOKUP(MID($B208,1,3),CODE!$B:$G,CODE!$D$1,FALSE),VLOOKUP(MID($B208,1,3),CODE!$B:$G,CODE!$D$1,FALSE)&amp;"-"&amp;VLOOKUP(MID($B208,4,2),CODE!K:P,CODE!$O$1,FALSE))</f>
        <v>ELH-의류</v>
      </c>
      <c r="B208" s="21" t="str">
        <f>IF(ISERROR(VLOOKUP(E208&amp;G208,품번정리!$D:$E,2,FALSE))=TRUE,E208&amp;G208,VLOOKUP(E208&amp;G208,품번정리!$D:$E,2,FALSE))</f>
        <v>ELHTLF4722BW</v>
      </c>
      <c r="C208" s="16" t="str">
        <f>IF(ISERROR(VLOOKUP(MID(B208,1,5)&amp;MID(B208,8,5),품번정리!$A:$B,2,FALSE))=TRUE,MID(B208,1,5)&amp;MID(B208,8,5),VLOOKUP(MID(B208,1,5)&amp;MID(B208,8,5),품번정리!$A:$B,2,FALSE))</f>
        <v>ELHTL722BW</v>
      </c>
      <c r="D208" s="16" t="str">
        <f t="shared" si="5"/>
        <v>F4</v>
      </c>
      <c r="E208" s="437" t="s">
        <v>1953</v>
      </c>
      <c r="F208" s="437" t="s">
        <v>1963</v>
      </c>
      <c r="G208" s="437" t="s">
        <v>745</v>
      </c>
      <c r="H208" s="437"/>
      <c r="I208" s="319">
        <v>17801</v>
      </c>
      <c r="J208" s="319">
        <v>79000</v>
      </c>
      <c r="K208" s="319">
        <v>39000</v>
      </c>
      <c r="L208" s="318">
        <v>30</v>
      </c>
      <c r="M208" s="437" t="s">
        <v>2133</v>
      </c>
      <c r="N208" s="318">
        <v>15</v>
      </c>
      <c r="O208" s="319">
        <v>1185000</v>
      </c>
      <c r="P208" s="437" t="s">
        <v>2164</v>
      </c>
      <c r="Q208" s="318">
        <v>15</v>
      </c>
      <c r="R208" s="318"/>
      <c r="S208" s="319">
        <v>1185000</v>
      </c>
      <c r="T208" s="437" t="s">
        <v>2166</v>
      </c>
      <c r="U208" s="318">
        <v>15</v>
      </c>
      <c r="V208" s="319">
        <v>585000</v>
      </c>
      <c r="W208" s="318">
        <v>100</v>
      </c>
      <c r="X208" s="318">
        <v>49.4</v>
      </c>
      <c r="Y208" s="318">
        <v>100</v>
      </c>
      <c r="Z208" s="318">
        <v>49.4</v>
      </c>
      <c r="AA208" s="318"/>
      <c r="AB208" s="318"/>
      <c r="AC208" s="318"/>
      <c r="AD208" s="318"/>
      <c r="AE208" s="319"/>
      <c r="AF208" s="318"/>
    </row>
    <row r="209" spans="1:32">
      <c r="A209" s="21" t="str">
        <f>IF(VLOOKUP(MID($B209,4,2),CODE!K:P,CODE!$O$1,FALSE)="",VLOOKUP(MID($B209,1,3),CODE!$B:$G,CODE!$D$1,FALSE),VLOOKUP(MID($B209,1,3),CODE!$B:$G,CODE!$D$1,FALSE)&amp;"-"&amp;VLOOKUP(MID($B209,4,2),CODE!K:P,CODE!$O$1,FALSE))</f>
        <v>ELH-의류</v>
      </c>
      <c r="B209" s="21" t="str">
        <f>IF(ISERROR(VLOOKUP(E209&amp;G209,품번정리!$D:$E,2,FALSE))=TRUE,E209&amp;G209,VLOOKUP(E209&amp;G209,품번정리!$D:$E,2,FALSE))</f>
        <v>ELHTLF4723BK</v>
      </c>
      <c r="C209" s="16" t="str">
        <f>IF(ISERROR(VLOOKUP(MID(B209,1,5)&amp;MID(B209,8,5),품번정리!$A:$B,2,FALSE))=TRUE,MID(B209,1,5)&amp;MID(B209,8,5),VLOOKUP(MID(B209,1,5)&amp;MID(B209,8,5),품번정리!$A:$B,2,FALSE))</f>
        <v>ELHTL723BK</v>
      </c>
      <c r="D209" s="16" t="str">
        <f t="shared" si="5"/>
        <v>F4</v>
      </c>
      <c r="E209" s="437" t="s">
        <v>1955</v>
      </c>
      <c r="F209" s="437" t="s">
        <v>1964</v>
      </c>
      <c r="G209" s="437" t="s">
        <v>722</v>
      </c>
      <c r="H209" s="437"/>
      <c r="I209" s="319">
        <v>17801</v>
      </c>
      <c r="J209" s="319">
        <v>79000</v>
      </c>
      <c r="K209" s="319">
        <v>39000</v>
      </c>
      <c r="L209" s="318">
        <v>166</v>
      </c>
      <c r="M209" s="437" t="s">
        <v>2133</v>
      </c>
      <c r="N209" s="318">
        <v>95</v>
      </c>
      <c r="O209" s="319">
        <v>7505000</v>
      </c>
      <c r="P209" s="437" t="s">
        <v>2164</v>
      </c>
      <c r="Q209" s="318">
        <v>95</v>
      </c>
      <c r="R209" s="318"/>
      <c r="S209" s="319">
        <v>7505000</v>
      </c>
      <c r="T209" s="437" t="s">
        <v>2162</v>
      </c>
      <c r="U209" s="318">
        <v>95</v>
      </c>
      <c r="V209" s="319">
        <v>3425000</v>
      </c>
      <c r="W209" s="318">
        <v>100</v>
      </c>
      <c r="X209" s="318">
        <v>45.6</v>
      </c>
      <c r="Y209" s="318">
        <v>100</v>
      </c>
      <c r="Z209" s="318">
        <v>45.6</v>
      </c>
      <c r="AA209" s="318"/>
      <c r="AB209" s="318"/>
      <c r="AC209" s="318"/>
      <c r="AD209" s="318"/>
      <c r="AE209" s="319"/>
      <c r="AF209" s="318"/>
    </row>
    <row r="210" spans="1:32">
      <c r="A210" s="21" t="str">
        <f>IF(VLOOKUP(MID($B210,4,2),CODE!K:P,CODE!$O$1,FALSE)="",VLOOKUP(MID($B210,1,3),CODE!$B:$G,CODE!$D$1,FALSE),VLOOKUP(MID($B210,1,3),CODE!$B:$G,CODE!$D$1,FALSE)&amp;"-"&amp;VLOOKUP(MID($B210,4,2),CODE!K:P,CODE!$O$1,FALSE))</f>
        <v>ELH-의류</v>
      </c>
      <c r="B210" s="21" t="str">
        <f>IF(ISERROR(VLOOKUP(E210&amp;G210,품번정리!$D:$E,2,FALSE))=TRUE,E210&amp;G210,VLOOKUP(E210&amp;G210,품번정리!$D:$E,2,FALSE))</f>
        <v>ELHTLF4936OR</v>
      </c>
      <c r="C210" s="16" t="str">
        <f>IF(ISERROR(VLOOKUP(MID(B210,1,5)&amp;MID(B210,8,5),품번정리!$A:$B,2,FALSE))=TRUE,MID(B210,1,5)&amp;MID(B210,8,5),VLOOKUP(MID(B210,1,5)&amp;MID(B210,8,5),품번정리!$A:$B,2,FALSE))</f>
        <v>ELHTL936OR</v>
      </c>
      <c r="D210" s="16" t="str">
        <f t="shared" si="5"/>
        <v>F4</v>
      </c>
      <c r="E210" s="437" t="s">
        <v>1957</v>
      </c>
      <c r="F210" s="437" t="s">
        <v>1965</v>
      </c>
      <c r="G210" s="437" t="s">
        <v>734</v>
      </c>
      <c r="H210" s="437"/>
      <c r="I210" s="319">
        <v>12482</v>
      </c>
      <c r="J210" s="319">
        <v>59000</v>
      </c>
      <c r="K210" s="319">
        <v>29000</v>
      </c>
      <c r="L210" s="318">
        <v>870</v>
      </c>
      <c r="M210" s="437" t="s">
        <v>2133</v>
      </c>
      <c r="N210" s="318">
        <v>268</v>
      </c>
      <c r="O210" s="319">
        <v>15812000</v>
      </c>
      <c r="P210" s="437" t="s">
        <v>2164</v>
      </c>
      <c r="Q210" s="318">
        <v>268</v>
      </c>
      <c r="R210" s="318"/>
      <c r="S210" s="319">
        <v>15812000</v>
      </c>
      <c r="T210" s="437" t="s">
        <v>2166</v>
      </c>
      <c r="U210" s="318">
        <v>268</v>
      </c>
      <c r="V210" s="319">
        <v>7772000</v>
      </c>
      <c r="W210" s="318">
        <v>100</v>
      </c>
      <c r="X210" s="318">
        <v>49.2</v>
      </c>
      <c r="Y210" s="318">
        <v>100</v>
      </c>
      <c r="Z210" s="318">
        <v>49.2</v>
      </c>
      <c r="AA210" s="318"/>
      <c r="AB210" s="318"/>
      <c r="AC210" s="318"/>
      <c r="AD210" s="318"/>
      <c r="AE210" s="318"/>
      <c r="AF210" s="318"/>
    </row>
    <row r="211" spans="1:32">
      <c r="A211" s="21" t="str">
        <f>IF(VLOOKUP(MID($B211,4,2),CODE!K:P,CODE!$O$1,FALSE)="",VLOOKUP(MID($B211,1,3),CODE!$B:$G,CODE!$D$1,FALSE),VLOOKUP(MID($B211,1,3),CODE!$B:$G,CODE!$D$1,FALSE)&amp;"-"&amp;VLOOKUP(MID($B211,4,2),CODE!K:P,CODE!$O$1,FALSE))</f>
        <v>ELH-의류</v>
      </c>
      <c r="B211" s="21" t="str">
        <f>IF(ISERROR(VLOOKUP(E211&amp;G211,품번정리!$D:$E,2,FALSE))=TRUE,E211&amp;G211,VLOOKUP(E211&amp;G211,품번정리!$D:$E,2,FALSE))</f>
        <v>ELHTLF4938BK</v>
      </c>
      <c r="C211" s="16" t="str">
        <f>IF(ISERROR(VLOOKUP(MID(B211,1,5)&amp;MID(B211,8,5),품번정리!$A:$B,2,FALSE))=TRUE,MID(B211,1,5)&amp;MID(B211,8,5),VLOOKUP(MID(B211,1,5)&amp;MID(B211,8,5),품번정리!$A:$B,2,FALSE))</f>
        <v>ELHTL938BK</v>
      </c>
      <c r="D211" s="16" t="str">
        <f t="shared" si="5"/>
        <v>F4</v>
      </c>
      <c r="E211" s="437" t="s">
        <v>1959</v>
      </c>
      <c r="F211" s="437" t="s">
        <v>1966</v>
      </c>
      <c r="G211" s="437" t="s">
        <v>722</v>
      </c>
      <c r="H211" s="437"/>
      <c r="I211" s="319">
        <v>14460</v>
      </c>
      <c r="J211" s="319">
        <v>69000</v>
      </c>
      <c r="K211" s="319">
        <v>49000</v>
      </c>
      <c r="L211" s="318">
        <v>182</v>
      </c>
      <c r="M211" s="437" t="s">
        <v>2133</v>
      </c>
      <c r="N211" s="318">
        <v>200</v>
      </c>
      <c r="O211" s="319">
        <v>13800000</v>
      </c>
      <c r="P211" s="437" t="s">
        <v>2164</v>
      </c>
      <c r="Q211" s="318">
        <v>198</v>
      </c>
      <c r="R211" s="318"/>
      <c r="S211" s="319">
        <v>13662000</v>
      </c>
      <c r="T211" s="437" t="s">
        <v>2162</v>
      </c>
      <c r="U211" s="318">
        <v>198</v>
      </c>
      <c r="V211" s="319">
        <v>9702000</v>
      </c>
      <c r="W211" s="318">
        <v>99</v>
      </c>
      <c r="X211" s="318">
        <v>70.3</v>
      </c>
      <c r="Y211" s="318">
        <v>100</v>
      </c>
      <c r="Z211" s="318">
        <v>71</v>
      </c>
      <c r="AA211" s="318">
        <v>2</v>
      </c>
      <c r="AB211" s="318"/>
      <c r="AC211" s="318"/>
      <c r="AD211" s="318"/>
      <c r="AE211" s="318"/>
      <c r="AF211" s="318"/>
    </row>
    <row r="212" spans="1:32">
      <c r="A212" s="21" t="str">
        <f>IF(VLOOKUP(MID($B212,4,2),CODE!K:P,CODE!$O$1,FALSE)="",VLOOKUP(MID($B212,1,3),CODE!$B:$G,CODE!$D$1,FALSE),VLOOKUP(MID($B212,1,3),CODE!$B:$G,CODE!$D$1,FALSE)&amp;"-"&amp;VLOOKUP(MID($B212,4,2),CODE!K:P,CODE!$O$1,FALSE))</f>
        <v>ELH-의류</v>
      </c>
      <c r="B212" s="21" t="str">
        <f>IF(ISERROR(VLOOKUP(E212&amp;G212,품번정리!$D:$E,2,FALSE))=TRUE,E212&amp;G212,VLOOKUP(E212&amp;G212,품번정리!$D:$E,2,FALSE))</f>
        <v>ELHTLF5510NY</v>
      </c>
      <c r="C212" s="16" t="str">
        <f>IF(ISERROR(VLOOKUP(MID(B212,1,5)&amp;MID(B212,8,5),품번정리!$A:$B,2,FALSE))=TRUE,MID(B212,1,5)&amp;MID(B212,8,5),VLOOKUP(MID(B212,1,5)&amp;MID(B212,8,5),품번정리!$A:$B,2,FALSE))</f>
        <v>ELHTL510NY</v>
      </c>
      <c r="D212" s="16" t="str">
        <f t="shared" si="5"/>
        <v>F5</v>
      </c>
      <c r="E212" s="437" t="s">
        <v>3643</v>
      </c>
      <c r="F212" s="437" t="s">
        <v>2154</v>
      </c>
      <c r="G212" s="437" t="s">
        <v>720</v>
      </c>
      <c r="H212" s="437"/>
      <c r="I212" s="319">
        <v>12537</v>
      </c>
      <c r="J212" s="319">
        <v>69000</v>
      </c>
      <c r="K212" s="319">
        <v>19000</v>
      </c>
      <c r="L212" s="318">
        <v>677</v>
      </c>
      <c r="M212" s="437" t="s">
        <v>3592</v>
      </c>
      <c r="N212" s="318">
        <v>677</v>
      </c>
      <c r="O212" s="319">
        <v>46713000</v>
      </c>
      <c r="P212" s="437" t="s">
        <v>3610</v>
      </c>
      <c r="Q212" s="318">
        <v>610</v>
      </c>
      <c r="R212" s="318"/>
      <c r="S212" s="319">
        <v>42090000</v>
      </c>
      <c r="T212" s="437" t="s">
        <v>3635</v>
      </c>
      <c r="U212" s="318">
        <v>525</v>
      </c>
      <c r="V212" s="319">
        <v>9975000</v>
      </c>
      <c r="W212" s="318">
        <v>77.5</v>
      </c>
      <c r="X212" s="318">
        <v>21.4</v>
      </c>
      <c r="Y212" s="318">
        <v>86.1</v>
      </c>
      <c r="Z212" s="318">
        <v>23.7</v>
      </c>
      <c r="AA212" s="318">
        <v>67</v>
      </c>
      <c r="AB212" s="318">
        <v>85</v>
      </c>
      <c r="AC212" s="318">
        <v>-1</v>
      </c>
      <c r="AD212" s="318">
        <v>-1</v>
      </c>
      <c r="AE212" s="319">
        <v>-19000</v>
      </c>
      <c r="AF212" s="318">
        <v>-0.1</v>
      </c>
    </row>
    <row r="213" spans="1:32">
      <c r="A213" s="21" t="str">
        <f>IF(VLOOKUP(MID($B213,4,2),CODE!K:P,CODE!$O$1,FALSE)="",VLOOKUP(MID($B213,1,3),CODE!$B:$G,CODE!$D$1,FALSE),VLOOKUP(MID($B213,1,3),CODE!$B:$G,CODE!$D$1,FALSE)&amp;"-"&amp;VLOOKUP(MID($B213,4,2),CODE!K:P,CODE!$O$1,FALSE))</f>
        <v>ELH-의류</v>
      </c>
      <c r="B213" s="21" t="str">
        <f>IF(ISERROR(VLOOKUP(E213&amp;G213,품번정리!$D:$E,2,FALSE))=TRUE,E213&amp;G213,VLOOKUP(E213&amp;G213,품번정리!$D:$E,2,FALSE))</f>
        <v>ELHTLF5511MT</v>
      </c>
      <c r="C213" s="16" t="str">
        <f>IF(ISERROR(VLOOKUP(MID(B213,1,5)&amp;MID(B213,8,5),품번정리!$A:$B,2,FALSE))=TRUE,MID(B213,1,5)&amp;MID(B213,8,5),VLOOKUP(MID(B213,1,5)&amp;MID(B213,8,5),품번정리!$A:$B,2,FALSE))</f>
        <v>ELHTL511MT</v>
      </c>
      <c r="D213" s="16" t="str">
        <f t="shared" si="5"/>
        <v>F5</v>
      </c>
      <c r="E213" s="437" t="s">
        <v>3644</v>
      </c>
      <c r="F213" s="437" t="s">
        <v>1970</v>
      </c>
      <c r="G213" s="437" t="s">
        <v>0</v>
      </c>
      <c r="H213" s="437"/>
      <c r="I213" s="319">
        <v>15784</v>
      </c>
      <c r="J213" s="319">
        <v>79000</v>
      </c>
      <c r="K213" s="319">
        <v>25000</v>
      </c>
      <c r="L213" s="318">
        <v>674</v>
      </c>
      <c r="M213" s="437" t="s">
        <v>3592</v>
      </c>
      <c r="N213" s="318">
        <v>669</v>
      </c>
      <c r="O213" s="319">
        <v>52851000</v>
      </c>
      <c r="P213" s="437" t="s">
        <v>3630</v>
      </c>
      <c r="Q213" s="318">
        <v>576</v>
      </c>
      <c r="R213" s="318"/>
      <c r="S213" s="319">
        <v>45504000</v>
      </c>
      <c r="T213" s="437" t="s">
        <v>3645</v>
      </c>
      <c r="U213" s="318">
        <v>377</v>
      </c>
      <c r="V213" s="319">
        <v>9425000</v>
      </c>
      <c r="W213" s="318">
        <v>56.4</v>
      </c>
      <c r="X213" s="318">
        <v>17.8</v>
      </c>
      <c r="Y213" s="318">
        <v>65.5</v>
      </c>
      <c r="Z213" s="318">
        <v>20.7</v>
      </c>
      <c r="AA213" s="318">
        <v>93</v>
      </c>
      <c r="AB213" s="318">
        <v>199</v>
      </c>
      <c r="AC213" s="318">
        <v>-1</v>
      </c>
      <c r="AD213" s="318">
        <v>-1</v>
      </c>
      <c r="AE213" s="319">
        <v>-25000</v>
      </c>
      <c r="AF213" s="318">
        <v>-0.1</v>
      </c>
    </row>
    <row r="214" spans="1:32">
      <c r="A214" s="21" t="str">
        <f>IF(VLOOKUP(MID($B214,4,2),CODE!K:P,CODE!$O$1,FALSE)="",VLOOKUP(MID($B214,1,3),CODE!$B:$G,CODE!$D$1,FALSE),VLOOKUP(MID($B214,1,3),CODE!$B:$G,CODE!$D$1,FALSE)&amp;"-"&amp;VLOOKUP(MID($B214,4,2),CODE!K:P,CODE!$O$1,FALSE))</f>
        <v>ELH-의류</v>
      </c>
      <c r="B214" s="21" t="str">
        <f>IF(ISERROR(VLOOKUP(E214&amp;G214,품번정리!$D:$E,2,FALSE))=TRUE,E214&amp;G214,VLOOKUP(E214&amp;G214,품번정리!$D:$E,2,FALSE))</f>
        <v>ELHTLF5511PK</v>
      </c>
      <c r="C214" s="16" t="str">
        <f>IF(ISERROR(VLOOKUP(MID(B214,1,5)&amp;MID(B214,8,5),품번정리!$A:$B,2,FALSE))=TRUE,MID(B214,1,5)&amp;MID(B214,8,5),VLOOKUP(MID(B214,1,5)&amp;MID(B214,8,5),품번정리!$A:$B,2,FALSE))</f>
        <v>ELHTL511PK</v>
      </c>
      <c r="D214" s="16" t="str">
        <f t="shared" si="5"/>
        <v>F5</v>
      </c>
      <c r="E214" s="437" t="s">
        <v>3644</v>
      </c>
      <c r="F214" s="437" t="s">
        <v>1970</v>
      </c>
      <c r="G214" s="437" t="s">
        <v>728</v>
      </c>
      <c r="H214" s="437"/>
      <c r="I214" s="319">
        <v>15784</v>
      </c>
      <c r="J214" s="319">
        <v>79000</v>
      </c>
      <c r="K214" s="319">
        <v>25000</v>
      </c>
      <c r="L214" s="318">
        <v>402</v>
      </c>
      <c r="M214" s="437" t="s">
        <v>3592</v>
      </c>
      <c r="N214" s="318">
        <v>399</v>
      </c>
      <c r="O214" s="319">
        <v>31521000</v>
      </c>
      <c r="P214" s="437" t="s">
        <v>3630</v>
      </c>
      <c r="Q214" s="318">
        <v>394</v>
      </c>
      <c r="R214" s="318"/>
      <c r="S214" s="319">
        <v>31126000</v>
      </c>
      <c r="T214" s="437" t="s">
        <v>3610</v>
      </c>
      <c r="U214" s="318">
        <v>361</v>
      </c>
      <c r="V214" s="319">
        <v>9025000</v>
      </c>
      <c r="W214" s="318">
        <v>90.5</v>
      </c>
      <c r="X214" s="318">
        <v>28.6</v>
      </c>
      <c r="Y214" s="318">
        <v>91.6</v>
      </c>
      <c r="Z214" s="318">
        <v>29</v>
      </c>
      <c r="AA214" s="318">
        <v>5</v>
      </c>
      <c r="AB214" s="318">
        <v>33</v>
      </c>
      <c r="AC214" s="318"/>
      <c r="AD214" s="318"/>
      <c r="AE214" s="318"/>
      <c r="AF214" s="318"/>
    </row>
    <row r="215" spans="1:32">
      <c r="A215" s="21" t="str">
        <f>IF(VLOOKUP(MID($B215,4,2),CODE!K:P,CODE!$O$1,FALSE)="",VLOOKUP(MID($B215,1,3),CODE!$B:$G,CODE!$D$1,FALSE),VLOOKUP(MID($B215,1,3),CODE!$B:$G,CODE!$D$1,FALSE)&amp;"-"&amp;VLOOKUP(MID($B215,4,2),CODE!K:P,CODE!$O$1,FALSE))</f>
        <v>ELH-의류</v>
      </c>
      <c r="B215" s="21" t="str">
        <f>IF(ISERROR(VLOOKUP(E215&amp;G215,품번정리!$D:$E,2,FALSE))=TRUE,E215&amp;G215,VLOOKUP(E215&amp;G215,품번정리!$D:$E,2,FALSE))</f>
        <v>ELHTLF5521RE</v>
      </c>
      <c r="C215" s="16" t="str">
        <f>IF(ISERROR(VLOOKUP(MID(B215,1,5)&amp;MID(B215,8,5),품번정리!$A:$B,2,FALSE))=TRUE,MID(B215,1,5)&amp;MID(B215,8,5),VLOOKUP(MID(B215,1,5)&amp;MID(B215,8,5),품번정리!$A:$B,2,FALSE))</f>
        <v>ELHTL521RE</v>
      </c>
      <c r="D215" s="16" t="str">
        <f t="shared" si="5"/>
        <v>F5</v>
      </c>
      <c r="E215" s="437" t="s">
        <v>3646</v>
      </c>
      <c r="F215" s="437" t="s">
        <v>3559</v>
      </c>
      <c r="G215" s="437" t="s">
        <v>726</v>
      </c>
      <c r="H215" s="437"/>
      <c r="I215" s="319">
        <v>12319</v>
      </c>
      <c r="J215" s="319">
        <v>69000</v>
      </c>
      <c r="K215" s="319">
        <v>19000</v>
      </c>
      <c r="L215" s="318">
        <v>410</v>
      </c>
      <c r="M215" s="437" t="s">
        <v>3592</v>
      </c>
      <c r="N215" s="318">
        <v>407</v>
      </c>
      <c r="O215" s="319">
        <v>28083000</v>
      </c>
      <c r="P215" s="437" t="s">
        <v>3630</v>
      </c>
      <c r="Q215" s="318">
        <v>399</v>
      </c>
      <c r="R215" s="318"/>
      <c r="S215" s="319">
        <v>27531000</v>
      </c>
      <c r="T215" s="437" t="s">
        <v>3613</v>
      </c>
      <c r="U215" s="318">
        <v>205</v>
      </c>
      <c r="V215" s="319">
        <v>3895000</v>
      </c>
      <c r="W215" s="318">
        <v>50.4</v>
      </c>
      <c r="X215" s="318">
        <v>13.9</v>
      </c>
      <c r="Y215" s="318">
        <v>51.4</v>
      </c>
      <c r="Z215" s="318">
        <v>14.1</v>
      </c>
      <c r="AA215" s="318">
        <v>8</v>
      </c>
      <c r="AB215" s="318">
        <v>194</v>
      </c>
      <c r="AC215" s="318">
        <v>-2</v>
      </c>
      <c r="AD215" s="318">
        <v>-2</v>
      </c>
      <c r="AE215" s="319">
        <v>-38000</v>
      </c>
      <c r="AF215" s="318">
        <v>-0.5</v>
      </c>
    </row>
    <row r="216" spans="1:32">
      <c r="A216" s="21" t="str">
        <f>IF(VLOOKUP(MID($B216,4,2),CODE!K:P,CODE!$O$1,FALSE)="",VLOOKUP(MID($B216,1,3),CODE!$B:$G,CODE!$D$1,FALSE),VLOOKUP(MID($B216,1,3),CODE!$B:$G,CODE!$D$1,FALSE)&amp;"-"&amp;VLOOKUP(MID($B216,4,2),CODE!K:P,CODE!$O$1,FALSE))</f>
        <v>ELH-의류</v>
      </c>
      <c r="B216" s="21" t="str">
        <f>IF(ISERROR(VLOOKUP(E216&amp;G216,품번정리!$D:$E,2,FALSE))=TRUE,E216&amp;G216,VLOOKUP(E216&amp;G216,품번정리!$D:$E,2,FALSE))</f>
        <v>ELHTLF5526BK</v>
      </c>
      <c r="C216" s="16" t="str">
        <f>IF(ISERROR(VLOOKUP(MID(B216,1,5)&amp;MID(B216,8,5),품번정리!$A:$B,2,FALSE))=TRUE,MID(B216,1,5)&amp;MID(B216,8,5),VLOOKUP(MID(B216,1,5)&amp;MID(B216,8,5),품번정리!$A:$B,2,FALSE))</f>
        <v>ELHTL526BK</v>
      </c>
      <c r="D216" s="16" t="str">
        <f t="shared" si="5"/>
        <v>F5</v>
      </c>
      <c r="E216" s="437" t="s">
        <v>3647</v>
      </c>
      <c r="F216" s="437" t="s">
        <v>3564</v>
      </c>
      <c r="G216" s="437" t="s">
        <v>722</v>
      </c>
      <c r="H216" s="437"/>
      <c r="I216" s="319">
        <v>17110</v>
      </c>
      <c r="J216" s="319">
        <v>79000</v>
      </c>
      <c r="K216" s="319">
        <v>25000</v>
      </c>
      <c r="L216" s="318">
        <v>387</v>
      </c>
      <c r="M216" s="437" t="s">
        <v>3592</v>
      </c>
      <c r="N216" s="318">
        <v>387</v>
      </c>
      <c r="O216" s="319">
        <v>30573000</v>
      </c>
      <c r="P216" s="437" t="s">
        <v>3630</v>
      </c>
      <c r="Q216" s="318">
        <v>380</v>
      </c>
      <c r="R216" s="318">
        <v>-2</v>
      </c>
      <c r="S216" s="319">
        <v>30020000</v>
      </c>
      <c r="T216" s="437" t="s">
        <v>3791</v>
      </c>
      <c r="U216" s="318">
        <v>329</v>
      </c>
      <c r="V216" s="319">
        <v>8225000</v>
      </c>
      <c r="W216" s="318">
        <v>85</v>
      </c>
      <c r="X216" s="318">
        <v>26.9</v>
      </c>
      <c r="Y216" s="318">
        <v>86.6</v>
      </c>
      <c r="Z216" s="318">
        <v>27.4</v>
      </c>
      <c r="AA216" s="318">
        <v>9</v>
      </c>
      <c r="AB216" s="318">
        <v>51</v>
      </c>
      <c r="AC216" s="318"/>
      <c r="AD216" s="318"/>
      <c r="AE216" s="318"/>
      <c r="AF216" s="318"/>
    </row>
    <row r="217" spans="1:32">
      <c r="A217" s="21" t="str">
        <f>IF(VLOOKUP(MID($B217,4,2),CODE!K:P,CODE!$O$1,FALSE)="",VLOOKUP(MID($B217,1,3),CODE!$B:$G,CODE!$D$1,FALSE),VLOOKUP(MID($B217,1,3),CODE!$B:$G,CODE!$D$1,FALSE)&amp;"-"&amp;VLOOKUP(MID($B217,4,2),CODE!K:P,CODE!$O$1,FALSE))</f>
        <v>ELH-의류</v>
      </c>
      <c r="B217" s="21" t="str">
        <f>IF(ISERROR(VLOOKUP(E217&amp;G217,품번정리!$D:$E,2,FALSE))=TRUE,E217&amp;G217,VLOOKUP(E217&amp;G217,품번정리!$D:$E,2,FALSE))</f>
        <v>ELHTLF5607YE</v>
      </c>
      <c r="C217" s="16" t="str">
        <f>IF(ISERROR(VLOOKUP(MID(B217,1,5)&amp;MID(B217,8,5),품번정리!$A:$B,2,FALSE))=TRUE,MID(B217,1,5)&amp;MID(B217,8,5),VLOOKUP(MID(B217,1,5)&amp;MID(B217,8,5),품번정리!$A:$B,2,FALSE))</f>
        <v>ELHTL607YE</v>
      </c>
      <c r="D217" s="16" t="str">
        <f t="shared" si="5"/>
        <v>F5</v>
      </c>
      <c r="E217" s="437" t="s">
        <v>2730</v>
      </c>
      <c r="F217" s="437" t="s">
        <v>2732</v>
      </c>
      <c r="G217" s="437" t="s">
        <v>721</v>
      </c>
      <c r="H217" s="437"/>
      <c r="I217" s="319">
        <v>10330</v>
      </c>
      <c r="J217" s="319">
        <v>59000</v>
      </c>
      <c r="K217" s="319">
        <v>15000</v>
      </c>
      <c r="L217" s="318">
        <v>38</v>
      </c>
      <c r="M217" s="437" t="s">
        <v>2717</v>
      </c>
      <c r="N217" s="318">
        <v>34</v>
      </c>
      <c r="O217" s="319">
        <v>2006000</v>
      </c>
      <c r="P217" s="437" t="s">
        <v>2912</v>
      </c>
      <c r="Q217" s="318">
        <v>33</v>
      </c>
      <c r="R217" s="318"/>
      <c r="S217" s="319">
        <v>1947000</v>
      </c>
      <c r="T217" s="437" t="s">
        <v>2913</v>
      </c>
      <c r="U217" s="318">
        <v>32</v>
      </c>
      <c r="V217" s="319">
        <v>604000</v>
      </c>
      <c r="W217" s="318">
        <v>94.1</v>
      </c>
      <c r="X217" s="318">
        <v>30.1</v>
      </c>
      <c r="Y217" s="318">
        <v>97</v>
      </c>
      <c r="Z217" s="318">
        <v>31</v>
      </c>
      <c r="AA217" s="318">
        <v>1</v>
      </c>
      <c r="AB217" s="318">
        <v>1</v>
      </c>
      <c r="AC217" s="318"/>
      <c r="AD217" s="318"/>
      <c r="AE217" s="318"/>
      <c r="AF217" s="318"/>
    </row>
    <row r="218" spans="1:32">
      <c r="A218" s="21" t="str">
        <f>IF(VLOOKUP(MID($B218,4,2),CODE!K:P,CODE!$O$1,FALSE)="",VLOOKUP(MID($B218,1,3),CODE!$B:$G,CODE!$D$1,FALSE),VLOOKUP(MID($B218,1,3),CODE!$B:$G,CODE!$D$1,FALSE)&amp;"-"&amp;VLOOKUP(MID($B218,4,2),CODE!K:P,CODE!$O$1,FALSE))</f>
        <v>ELH-의류</v>
      </c>
      <c r="B218" s="21" t="str">
        <f>IF(ISERROR(VLOOKUP(E218&amp;G218,품번정리!$D:$E,2,FALSE))=TRUE,E218&amp;G218,VLOOKUP(E218&amp;G218,품번정리!$D:$E,2,FALSE))</f>
        <v>ELHTLF5639PK</v>
      </c>
      <c r="C218" s="16" t="str">
        <f>IF(ISERROR(VLOOKUP(MID(B218,1,5)&amp;MID(B218,8,5),품번정리!$A:$B,2,FALSE))=TRUE,MID(B218,1,5)&amp;MID(B218,8,5),VLOOKUP(MID(B218,1,5)&amp;MID(B218,8,5),품번정리!$A:$B,2,FALSE))</f>
        <v>ELHTL639PK</v>
      </c>
      <c r="D218" s="16" t="str">
        <f t="shared" si="5"/>
        <v>F5</v>
      </c>
      <c r="E218" s="437" t="s">
        <v>2731</v>
      </c>
      <c r="F218" s="437" t="s">
        <v>2733</v>
      </c>
      <c r="G218" s="437" t="s">
        <v>728</v>
      </c>
      <c r="H218" s="437"/>
      <c r="I218" s="319">
        <v>24000</v>
      </c>
      <c r="J218" s="319">
        <v>79000</v>
      </c>
      <c r="K218" s="319">
        <v>15000</v>
      </c>
      <c r="L218" s="318">
        <v>138</v>
      </c>
      <c r="M218" s="437" t="s">
        <v>2717</v>
      </c>
      <c r="N218" s="318">
        <v>134</v>
      </c>
      <c r="O218" s="319">
        <v>10586000</v>
      </c>
      <c r="P218" s="437" t="s">
        <v>2674</v>
      </c>
      <c r="Q218" s="318">
        <v>129</v>
      </c>
      <c r="R218" s="318">
        <v>3</v>
      </c>
      <c r="S218" s="319">
        <v>10191000</v>
      </c>
      <c r="T218" s="437" t="s">
        <v>2913</v>
      </c>
      <c r="U218" s="318">
        <v>127</v>
      </c>
      <c r="V218" s="319">
        <v>2405000</v>
      </c>
      <c r="W218" s="318">
        <v>94.8</v>
      </c>
      <c r="X218" s="318">
        <v>22.7</v>
      </c>
      <c r="Y218" s="318">
        <v>98.4</v>
      </c>
      <c r="Z218" s="318">
        <v>23.6</v>
      </c>
      <c r="AA218" s="318">
        <v>2</v>
      </c>
      <c r="AB218" s="318">
        <v>2</v>
      </c>
      <c r="AC218" s="318"/>
      <c r="AD218" s="318"/>
      <c r="AE218" s="319"/>
      <c r="AF218" s="318"/>
    </row>
    <row r="219" spans="1:32">
      <c r="A219" s="21" t="str">
        <f>IF(VLOOKUP(MID($B219,4,2),CODE!K:P,CODE!$O$1,FALSE)="",VLOOKUP(MID($B219,1,3),CODE!$B:$G,CODE!$D$1,FALSE),VLOOKUP(MID($B219,1,3),CODE!$B:$G,CODE!$D$1,FALSE)&amp;"-"&amp;VLOOKUP(MID($B219,4,2),CODE!K:P,CODE!$O$1,FALSE))</f>
        <v>ELH-의류</v>
      </c>
      <c r="B219" s="21" t="str">
        <f>IF(ISERROR(VLOOKUP(E219&amp;G219,품번정리!$D:$E,2,FALSE))=TRUE,E219&amp;G219,VLOOKUP(E219&amp;G219,품번정리!$D:$E,2,FALSE))</f>
        <v>ELHTLF5807RE</v>
      </c>
      <c r="C219" s="16" t="str">
        <f>IF(ISERROR(VLOOKUP(MID(B219,1,5)&amp;MID(B219,8,5),품번정리!$A:$B,2,FALSE))=TRUE,MID(B219,1,5)&amp;MID(B219,8,5),VLOOKUP(MID(B219,1,5)&amp;MID(B219,8,5),품번정리!$A:$B,2,FALSE))</f>
        <v>ELHTL807RE</v>
      </c>
      <c r="D219" s="16" t="str">
        <f t="shared" si="5"/>
        <v>F5</v>
      </c>
      <c r="E219" s="437" t="s">
        <v>2445</v>
      </c>
      <c r="F219" s="437" t="s">
        <v>2449</v>
      </c>
      <c r="G219" s="437" t="s">
        <v>726</v>
      </c>
      <c r="H219" s="437"/>
      <c r="I219" s="319">
        <v>15534</v>
      </c>
      <c r="J219" s="319">
        <v>69000</v>
      </c>
      <c r="K219" s="319">
        <v>15000</v>
      </c>
      <c r="L219" s="318">
        <v>200</v>
      </c>
      <c r="M219" s="437" t="s">
        <v>2494</v>
      </c>
      <c r="N219" s="318">
        <v>200</v>
      </c>
      <c r="O219" s="319">
        <v>13800000</v>
      </c>
      <c r="P219" s="437" t="s">
        <v>2546</v>
      </c>
      <c r="Q219" s="318">
        <v>200</v>
      </c>
      <c r="R219" s="318"/>
      <c r="S219" s="319">
        <v>13800000</v>
      </c>
      <c r="T219" s="437" t="s">
        <v>2551</v>
      </c>
      <c r="U219" s="318">
        <v>200</v>
      </c>
      <c r="V219" s="319">
        <v>7276800</v>
      </c>
      <c r="W219" s="318">
        <v>100</v>
      </c>
      <c r="X219" s="318">
        <v>52.7</v>
      </c>
      <c r="Y219" s="318">
        <v>100</v>
      </c>
      <c r="Z219" s="318">
        <v>52.7</v>
      </c>
      <c r="AA219" s="318"/>
      <c r="AB219" s="318"/>
      <c r="AC219" s="318"/>
      <c r="AD219" s="318"/>
      <c r="AE219" s="318"/>
      <c r="AF219" s="318"/>
    </row>
    <row r="220" spans="1:32">
      <c r="A220" s="21" t="str">
        <f>IF(VLOOKUP(MID($B220,4,2),CODE!K:P,CODE!$O$1,FALSE)="",VLOOKUP(MID($B220,1,3),CODE!$B:$G,CODE!$D$1,FALSE),VLOOKUP(MID($B220,1,3),CODE!$B:$G,CODE!$D$1,FALSE)&amp;"-"&amp;VLOOKUP(MID($B220,4,2),CODE!K:P,CODE!$O$1,FALSE))</f>
        <v>ELH-의류</v>
      </c>
      <c r="B220" s="21" t="str">
        <f>IF(ISERROR(VLOOKUP(E220&amp;G220,품번정리!$D:$E,2,FALSE))=TRUE,E220&amp;G220,VLOOKUP(E220&amp;G220,품번정리!$D:$E,2,FALSE))</f>
        <v>ELHTLF5808BK</v>
      </c>
      <c r="C220" s="16" t="str">
        <f>IF(ISERROR(VLOOKUP(MID(B220,1,5)&amp;MID(B220,8,5),품번정리!$A:$B,2,FALSE))=TRUE,MID(B220,1,5)&amp;MID(B220,8,5),VLOOKUP(MID(B220,1,5)&amp;MID(B220,8,5),품번정리!$A:$B,2,FALSE))</f>
        <v>ELHTL808BK</v>
      </c>
      <c r="D220" s="16" t="str">
        <f t="shared" si="5"/>
        <v>F5</v>
      </c>
      <c r="E220" s="437" t="s">
        <v>2446</v>
      </c>
      <c r="F220" s="437" t="s">
        <v>2450</v>
      </c>
      <c r="G220" s="437" t="s">
        <v>722</v>
      </c>
      <c r="H220" s="437"/>
      <c r="I220" s="319">
        <v>14529</v>
      </c>
      <c r="J220" s="319">
        <v>69000</v>
      </c>
      <c r="K220" s="319">
        <v>15000</v>
      </c>
      <c r="L220" s="318">
        <v>273</v>
      </c>
      <c r="M220" s="437" t="s">
        <v>2494</v>
      </c>
      <c r="N220" s="318">
        <v>268</v>
      </c>
      <c r="O220" s="319">
        <v>18492000</v>
      </c>
      <c r="P220" s="437" t="s">
        <v>2546</v>
      </c>
      <c r="Q220" s="318">
        <v>266</v>
      </c>
      <c r="R220" s="318">
        <v>2</v>
      </c>
      <c r="S220" s="319">
        <v>18354000</v>
      </c>
      <c r="T220" s="437" t="s">
        <v>2551</v>
      </c>
      <c r="U220" s="318">
        <v>266</v>
      </c>
      <c r="V220" s="319">
        <v>8362000</v>
      </c>
      <c r="W220" s="318">
        <v>99.3</v>
      </c>
      <c r="X220" s="318">
        <v>45.2</v>
      </c>
      <c r="Y220" s="318">
        <v>100</v>
      </c>
      <c r="Z220" s="318">
        <v>45.6</v>
      </c>
      <c r="AA220" s="318"/>
      <c r="AB220" s="318"/>
      <c r="AC220" s="318"/>
      <c r="AD220" s="318"/>
      <c r="AE220" s="318"/>
      <c r="AF220" s="318"/>
    </row>
    <row r="221" spans="1:32">
      <c r="A221" s="21" t="str">
        <f>IF(VLOOKUP(MID($B221,4,2),CODE!K:P,CODE!$O$1,FALSE)="",VLOOKUP(MID($B221,1,3),CODE!$B:$G,CODE!$D$1,FALSE),VLOOKUP(MID($B221,1,3),CODE!$B:$G,CODE!$D$1,FALSE)&amp;"-"&amp;VLOOKUP(MID($B221,4,2),CODE!K:P,CODE!$O$1,FALSE))</f>
        <v>ELH-의류</v>
      </c>
      <c r="B221" s="21" t="str">
        <f>IF(ISERROR(VLOOKUP(E221&amp;G221,품번정리!$D:$E,2,FALSE))=TRUE,E221&amp;G221,VLOOKUP(E221&amp;G221,품번정리!$D:$E,2,FALSE))</f>
        <v>ELHTLF5809YE</v>
      </c>
      <c r="C221" s="16" t="str">
        <f>IF(ISERROR(VLOOKUP(MID(B221,1,5)&amp;MID(B221,8,5),품번정리!$A:$B,2,FALSE))=TRUE,MID(B221,1,5)&amp;MID(B221,8,5),VLOOKUP(MID(B221,1,5)&amp;MID(B221,8,5),품번정리!$A:$B,2,FALSE))</f>
        <v>ELHTL809YE</v>
      </c>
      <c r="D221" s="16" t="str">
        <f t="shared" si="5"/>
        <v>F5</v>
      </c>
      <c r="E221" s="437" t="s">
        <v>2447</v>
      </c>
      <c r="F221" s="437" t="s">
        <v>2451</v>
      </c>
      <c r="G221" s="437" t="s">
        <v>721</v>
      </c>
      <c r="H221" s="437"/>
      <c r="I221" s="319">
        <v>14320</v>
      </c>
      <c r="J221" s="319">
        <v>69000</v>
      </c>
      <c r="K221" s="319">
        <v>15000</v>
      </c>
      <c r="L221" s="318">
        <v>400</v>
      </c>
      <c r="M221" s="437" t="s">
        <v>2494</v>
      </c>
      <c r="N221" s="318">
        <v>400</v>
      </c>
      <c r="O221" s="319">
        <v>27600000</v>
      </c>
      <c r="P221" s="437" t="s">
        <v>2546</v>
      </c>
      <c r="Q221" s="318">
        <v>405</v>
      </c>
      <c r="R221" s="318">
        <v>-5</v>
      </c>
      <c r="S221" s="319">
        <v>27945000</v>
      </c>
      <c r="T221" s="437" t="s">
        <v>2543</v>
      </c>
      <c r="U221" s="318">
        <v>405</v>
      </c>
      <c r="V221" s="319">
        <v>11531000</v>
      </c>
      <c r="W221" s="318">
        <v>101.3</v>
      </c>
      <c r="X221" s="318">
        <v>41.8</v>
      </c>
      <c r="Y221" s="318">
        <v>100</v>
      </c>
      <c r="Z221" s="318">
        <v>41.3</v>
      </c>
      <c r="AA221" s="318"/>
      <c r="AB221" s="318"/>
      <c r="AC221" s="318"/>
      <c r="AD221" s="318"/>
      <c r="AE221" s="318"/>
      <c r="AF221" s="318"/>
    </row>
    <row r="222" spans="1:32">
      <c r="A222" s="21" t="str">
        <f>IF(VLOOKUP(MID($B222,4,2),CODE!K:P,CODE!$O$1,FALSE)="",VLOOKUP(MID($B222,1,3),CODE!$B:$G,CODE!$D$1,FALSE),VLOOKUP(MID($B222,1,3),CODE!$B:$G,CODE!$D$1,FALSE)&amp;"-"&amp;VLOOKUP(MID($B222,4,2),CODE!K:P,CODE!$O$1,FALSE))</f>
        <v>ELH-의류</v>
      </c>
      <c r="B222" s="21" t="str">
        <f>IF(ISERROR(VLOOKUP(E222&amp;G222,품번정리!$D:$E,2,FALSE))=TRUE,E222&amp;G222,VLOOKUP(E222&amp;G222,품번정리!$D:$E,2,FALSE))</f>
        <v>ELHTLF5810BL</v>
      </c>
      <c r="C222" s="16" t="str">
        <f>IF(ISERROR(VLOOKUP(MID(B222,1,5)&amp;MID(B222,8,5),품번정리!$A:$B,2,FALSE))=TRUE,MID(B222,1,5)&amp;MID(B222,8,5),VLOOKUP(MID(B222,1,5)&amp;MID(B222,8,5),품번정리!$A:$B,2,FALSE))</f>
        <v>ELHTL810BL</v>
      </c>
      <c r="D222" s="16" t="str">
        <f t="shared" si="5"/>
        <v>F5</v>
      </c>
      <c r="E222" s="437" t="s">
        <v>2448</v>
      </c>
      <c r="F222" s="437" t="s">
        <v>2452</v>
      </c>
      <c r="G222" s="437" t="s">
        <v>725</v>
      </c>
      <c r="H222" s="437"/>
      <c r="I222" s="319">
        <v>14831</v>
      </c>
      <c r="J222" s="319">
        <v>79000</v>
      </c>
      <c r="K222" s="319">
        <v>15000</v>
      </c>
      <c r="L222" s="318">
        <v>180</v>
      </c>
      <c r="M222" s="437" t="s">
        <v>2494</v>
      </c>
      <c r="N222" s="318">
        <v>180</v>
      </c>
      <c r="O222" s="319">
        <v>14220000</v>
      </c>
      <c r="P222" s="437" t="s">
        <v>2546</v>
      </c>
      <c r="Q222" s="318">
        <v>180</v>
      </c>
      <c r="R222" s="318">
        <v>-1</v>
      </c>
      <c r="S222" s="319">
        <v>14220000</v>
      </c>
      <c r="T222" s="437" t="s">
        <v>2545</v>
      </c>
      <c r="U222" s="318">
        <v>180</v>
      </c>
      <c r="V222" s="319">
        <v>6492000</v>
      </c>
      <c r="W222" s="318">
        <v>100</v>
      </c>
      <c r="X222" s="318">
        <v>45.7</v>
      </c>
      <c r="Y222" s="318">
        <v>100</v>
      </c>
      <c r="Z222" s="318">
        <v>45.7</v>
      </c>
      <c r="AA222" s="318">
        <v>1</v>
      </c>
      <c r="AB222" s="318"/>
      <c r="AC222" s="318"/>
      <c r="AD222" s="318"/>
      <c r="AE222" s="318"/>
      <c r="AF222" s="318"/>
    </row>
    <row r="223" spans="1:32">
      <c r="A223" s="21" t="str">
        <f>IF(VLOOKUP(MID($B223,4,2),CODE!K:P,CODE!$O$1,FALSE)="",VLOOKUP(MID($B223,1,3),CODE!$B:$G,CODE!$D$1,FALSE),VLOOKUP(MID($B223,1,3),CODE!$B:$G,CODE!$D$1,FALSE)&amp;"-"&amp;VLOOKUP(MID($B223,4,2),CODE!K:P,CODE!$O$1,FALSE))</f>
        <v>ELH-의류</v>
      </c>
      <c r="B223" s="21" t="str">
        <f>IF(ISERROR(VLOOKUP(E223&amp;G223,품번정리!$D:$E,2,FALSE))=TRUE,E223&amp;G223,VLOOKUP(E223&amp;G223,품번정리!$D:$E,2,FALSE))</f>
        <v>ELHTLF5810RE</v>
      </c>
      <c r="C223" s="16" t="str">
        <f>IF(ISERROR(VLOOKUP(MID(B223,1,5)&amp;MID(B223,8,5),품번정리!$A:$B,2,FALSE))=TRUE,MID(B223,1,5)&amp;MID(B223,8,5),VLOOKUP(MID(B223,1,5)&amp;MID(B223,8,5),품번정리!$A:$B,2,FALSE))</f>
        <v>ELHTL810RE</v>
      </c>
      <c r="D223" s="16" t="str">
        <f t="shared" si="5"/>
        <v>F5</v>
      </c>
      <c r="E223" s="437" t="s">
        <v>2448</v>
      </c>
      <c r="F223" s="437" t="s">
        <v>2452</v>
      </c>
      <c r="G223" s="437" t="s">
        <v>726</v>
      </c>
      <c r="H223" s="437"/>
      <c r="I223" s="319">
        <v>14831</v>
      </c>
      <c r="J223" s="319">
        <v>79000</v>
      </c>
      <c r="K223" s="319">
        <v>15000</v>
      </c>
      <c r="L223" s="318">
        <v>260</v>
      </c>
      <c r="M223" s="437" t="s">
        <v>2494</v>
      </c>
      <c r="N223" s="318">
        <v>260</v>
      </c>
      <c r="O223" s="319">
        <v>20540000</v>
      </c>
      <c r="P223" s="437" t="s">
        <v>2546</v>
      </c>
      <c r="Q223" s="318">
        <v>262</v>
      </c>
      <c r="R223" s="318">
        <v>-3</v>
      </c>
      <c r="S223" s="319">
        <v>20698000</v>
      </c>
      <c r="T223" s="437" t="s">
        <v>2545</v>
      </c>
      <c r="U223" s="318">
        <v>259</v>
      </c>
      <c r="V223" s="319">
        <v>9477000</v>
      </c>
      <c r="W223" s="318">
        <v>99.6</v>
      </c>
      <c r="X223" s="318">
        <v>46.1</v>
      </c>
      <c r="Y223" s="318">
        <v>98.9</v>
      </c>
      <c r="Z223" s="318">
        <v>45.8</v>
      </c>
      <c r="AA223" s="318">
        <v>1</v>
      </c>
      <c r="AB223" s="318">
        <v>3</v>
      </c>
      <c r="AC223" s="318"/>
      <c r="AD223" s="318"/>
      <c r="AE223" s="319"/>
      <c r="AF223" s="318"/>
    </row>
    <row r="224" spans="1:32">
      <c r="A224" s="21" t="str">
        <f>IF(VLOOKUP(MID($B224,4,2),CODE!K:P,CODE!$O$1,FALSE)="",VLOOKUP(MID($B224,1,3),CODE!$B:$G,CODE!$D$1,FALSE),VLOOKUP(MID($B224,1,3),CODE!$B:$G,CODE!$D$1,FALSE)&amp;"-"&amp;VLOOKUP(MID($B224,4,2),CODE!K:P,CODE!$O$1,FALSE))</f>
        <v>ELH</v>
      </c>
      <c r="B224" s="21" t="str">
        <f>IF(ISERROR(VLOOKUP(E224&amp;G224,품번정리!$D:$E,2,FALSE))=TRUE,E224&amp;G224,VLOOKUP(E224&amp;G224,품번정리!$D:$E,2,FALSE))</f>
        <v>ELHTPF5301NY</v>
      </c>
      <c r="C224" s="16" t="str">
        <f>IF(ISERROR(VLOOKUP(MID(B224,1,5)&amp;MID(B224,8,5),품번정리!$A:$B,2,FALSE))=TRUE,MID(B224,1,5)&amp;MID(B224,8,5),VLOOKUP(MID(B224,1,5)&amp;MID(B224,8,5),품번정리!$A:$B,2,FALSE))</f>
        <v>ELHTP301NY</v>
      </c>
      <c r="D224" s="16" t="str">
        <f t="shared" si="5"/>
        <v>F5</v>
      </c>
      <c r="E224" s="437" t="s">
        <v>3089</v>
      </c>
      <c r="F224" s="437" t="s">
        <v>3090</v>
      </c>
      <c r="G224" s="437" t="s">
        <v>720</v>
      </c>
      <c r="H224" s="437"/>
      <c r="I224" s="319">
        <v>7938</v>
      </c>
      <c r="J224" s="319">
        <v>59000</v>
      </c>
      <c r="K224" s="319">
        <v>59000</v>
      </c>
      <c r="L224" s="318">
        <v>10</v>
      </c>
      <c r="M224" s="437" t="s">
        <v>3060</v>
      </c>
      <c r="N224" s="318">
        <v>1</v>
      </c>
      <c r="O224" s="319">
        <v>59000</v>
      </c>
      <c r="P224" s="437" t="s">
        <v>3060</v>
      </c>
      <c r="Q224" s="318">
        <v>1</v>
      </c>
      <c r="R224" s="318"/>
      <c r="S224" s="319">
        <v>59000</v>
      </c>
      <c r="T224" s="437" t="s">
        <v>3491</v>
      </c>
      <c r="U224" s="318">
        <v>1</v>
      </c>
      <c r="V224" s="319">
        <v>59000</v>
      </c>
      <c r="W224" s="318">
        <v>100</v>
      </c>
      <c r="X224" s="318">
        <v>100</v>
      </c>
      <c r="Y224" s="318">
        <v>100</v>
      </c>
      <c r="Z224" s="318">
        <v>100</v>
      </c>
      <c r="AA224" s="318"/>
      <c r="AB224" s="318"/>
      <c r="AC224" s="318"/>
      <c r="AD224" s="318"/>
      <c r="AE224" s="319"/>
      <c r="AF224" s="318"/>
    </row>
    <row r="225" spans="1:32">
      <c r="A225" s="21" t="str">
        <f>IF(VLOOKUP(MID($B225,4,2),CODE!K:P,CODE!$O$1,FALSE)="",VLOOKUP(MID($B225,1,3),CODE!$B:$G,CODE!$D$1,FALSE),VLOOKUP(MID($B225,1,3),CODE!$B:$G,CODE!$D$1,FALSE)&amp;"-"&amp;VLOOKUP(MID($B225,4,2),CODE!K:P,CODE!$O$1,FALSE))</f>
        <v>ELH</v>
      </c>
      <c r="B225" s="21" t="str">
        <f>IF(ISERROR(VLOOKUP(E225&amp;G225,품번정리!$D:$E,2,FALSE))=TRUE,E225&amp;G225,VLOOKUP(E225&amp;G225,품번정리!$D:$E,2,FALSE))</f>
        <v>ELHTPF5514MT</v>
      </c>
      <c r="C225" s="16" t="str">
        <f>IF(ISERROR(VLOOKUP(MID(B225,1,5)&amp;MID(B225,8,5),품번정리!$A:$B,2,FALSE))=TRUE,MID(B225,1,5)&amp;MID(B225,8,5),VLOOKUP(MID(B225,1,5)&amp;MID(B225,8,5),품번정리!$A:$B,2,FALSE))</f>
        <v>ELHTP514MT</v>
      </c>
      <c r="D225" s="16" t="str">
        <f t="shared" si="5"/>
        <v>F5</v>
      </c>
      <c r="E225" s="437" t="s">
        <v>3648</v>
      </c>
      <c r="F225" s="437" t="s">
        <v>3651</v>
      </c>
      <c r="G225" s="437" t="s">
        <v>0</v>
      </c>
      <c r="H225" s="437"/>
      <c r="I225" s="319">
        <v>10783</v>
      </c>
      <c r="J225" s="319">
        <v>59000</v>
      </c>
      <c r="K225" s="319">
        <v>29000</v>
      </c>
      <c r="L225" s="318">
        <v>234</v>
      </c>
      <c r="M225" s="437" t="s">
        <v>3592</v>
      </c>
      <c r="N225" s="318">
        <v>134</v>
      </c>
      <c r="O225" s="319">
        <v>7906000</v>
      </c>
      <c r="P225" s="437" t="s">
        <v>3790</v>
      </c>
      <c r="Q225" s="318">
        <v>104</v>
      </c>
      <c r="R225" s="318"/>
      <c r="S225" s="319">
        <v>6136000</v>
      </c>
      <c r="T225" s="437" t="s">
        <v>3792</v>
      </c>
      <c r="U225" s="318">
        <v>69</v>
      </c>
      <c r="V225" s="319">
        <v>2001000</v>
      </c>
      <c r="W225" s="318">
        <v>51.5</v>
      </c>
      <c r="X225" s="318">
        <v>25.3</v>
      </c>
      <c r="Y225" s="318">
        <v>66.3</v>
      </c>
      <c r="Z225" s="318">
        <v>32.6</v>
      </c>
      <c r="AA225" s="318">
        <v>30</v>
      </c>
      <c r="AB225" s="318">
        <v>35</v>
      </c>
      <c r="AC225" s="318"/>
      <c r="AD225" s="318"/>
      <c r="AE225" s="319"/>
      <c r="AF225" s="318"/>
    </row>
    <row r="226" spans="1:32">
      <c r="A226" s="21" t="str">
        <f>IF(VLOOKUP(MID($B226,4,2),CODE!K:P,CODE!$O$1,FALSE)="",VLOOKUP(MID($B226,1,3),CODE!$B:$G,CODE!$D$1,FALSE),VLOOKUP(MID($B226,1,3),CODE!$B:$G,CODE!$D$1,FALSE)&amp;"-"&amp;VLOOKUP(MID($B226,4,2),CODE!K:P,CODE!$O$1,FALSE))</f>
        <v>ELH</v>
      </c>
      <c r="B226" s="21" t="str">
        <f>IF(ISERROR(VLOOKUP(E226&amp;G226,품번정리!$D:$E,2,FALSE))=TRUE,E226&amp;G226,VLOOKUP(E226&amp;G226,품번정리!$D:$E,2,FALSE))</f>
        <v>ELHTPF5514OR</v>
      </c>
      <c r="C226" s="16" t="str">
        <f>IF(ISERROR(VLOOKUP(MID(B226,1,5)&amp;MID(B226,8,5),품번정리!$A:$B,2,FALSE))=TRUE,MID(B226,1,5)&amp;MID(B226,8,5),VLOOKUP(MID(B226,1,5)&amp;MID(B226,8,5),품번정리!$A:$B,2,FALSE))</f>
        <v>ELHTP514OR</v>
      </c>
      <c r="D226" s="16" t="str">
        <f t="shared" si="5"/>
        <v>F5</v>
      </c>
      <c r="E226" s="437" t="s">
        <v>3648</v>
      </c>
      <c r="F226" s="437" t="s">
        <v>3651</v>
      </c>
      <c r="G226" s="437" t="s">
        <v>734</v>
      </c>
      <c r="H226" s="437"/>
      <c r="I226" s="319">
        <v>10783</v>
      </c>
      <c r="J226" s="319">
        <v>59000</v>
      </c>
      <c r="K226" s="319">
        <v>29000</v>
      </c>
      <c r="L226" s="318">
        <v>106</v>
      </c>
      <c r="M226" s="437" t="s">
        <v>3592</v>
      </c>
      <c r="N226" s="318">
        <v>105</v>
      </c>
      <c r="O226" s="319">
        <v>6195000</v>
      </c>
      <c r="P226" s="437" t="s">
        <v>3790</v>
      </c>
      <c r="Q226" s="318">
        <v>83</v>
      </c>
      <c r="R226" s="318"/>
      <c r="S226" s="319">
        <v>4897000</v>
      </c>
      <c r="T226" s="437" t="s">
        <v>3793</v>
      </c>
      <c r="U226" s="318">
        <v>52</v>
      </c>
      <c r="V226" s="319">
        <v>1508000</v>
      </c>
      <c r="W226" s="318">
        <v>49.5</v>
      </c>
      <c r="X226" s="318">
        <v>24.3</v>
      </c>
      <c r="Y226" s="318">
        <v>62.7</v>
      </c>
      <c r="Z226" s="318">
        <v>30.8</v>
      </c>
      <c r="AA226" s="318">
        <v>22</v>
      </c>
      <c r="AB226" s="318">
        <v>31</v>
      </c>
      <c r="AC226" s="318"/>
      <c r="AD226" s="318"/>
      <c r="AE226" s="318"/>
      <c r="AF226" s="318"/>
    </row>
    <row r="227" spans="1:32">
      <c r="A227" s="21" t="str">
        <f>IF(VLOOKUP(MID($B227,4,2),CODE!K:P,CODE!$O$1,FALSE)="",VLOOKUP(MID($B227,1,3),CODE!$B:$G,CODE!$D$1,FALSE),VLOOKUP(MID($B227,1,3),CODE!$B:$G,CODE!$D$1,FALSE)&amp;"-"&amp;VLOOKUP(MID($B227,4,2),CODE!K:P,CODE!$O$1,FALSE))</f>
        <v>ELH</v>
      </c>
      <c r="B227" s="21" t="str">
        <f>IF(ISERROR(VLOOKUP(E227&amp;G227,품번정리!$D:$E,2,FALSE))=TRUE,E227&amp;G227,VLOOKUP(E227&amp;G227,품번정리!$D:$E,2,FALSE))</f>
        <v>ELHTPF5515RE</v>
      </c>
      <c r="C227" s="16" t="str">
        <f>IF(ISERROR(VLOOKUP(MID(B227,1,5)&amp;MID(B227,8,5),품번정리!$A:$B,2,FALSE))=TRUE,MID(B227,1,5)&amp;MID(B227,8,5),VLOOKUP(MID(B227,1,5)&amp;MID(B227,8,5),품번정리!$A:$B,2,FALSE))</f>
        <v>ELHTP515RE</v>
      </c>
      <c r="D227" s="16" t="str">
        <f t="shared" si="5"/>
        <v>F5</v>
      </c>
      <c r="E227" s="437" t="s">
        <v>3649</v>
      </c>
      <c r="F227" s="437" t="s">
        <v>3652</v>
      </c>
      <c r="G227" s="437" t="s">
        <v>726</v>
      </c>
      <c r="H227" s="437"/>
      <c r="I227" s="319">
        <v>10611</v>
      </c>
      <c r="J227" s="319">
        <v>59000</v>
      </c>
      <c r="K227" s="319">
        <v>29000</v>
      </c>
      <c r="L227" s="318">
        <v>350</v>
      </c>
      <c r="M227" s="437" t="s">
        <v>3592</v>
      </c>
      <c r="N227" s="318">
        <v>200</v>
      </c>
      <c r="O227" s="319">
        <v>11800000</v>
      </c>
      <c r="P227" s="437" t="s">
        <v>3790</v>
      </c>
      <c r="Q227" s="318">
        <v>51</v>
      </c>
      <c r="R227" s="318"/>
      <c r="S227" s="319">
        <v>3009000</v>
      </c>
      <c r="T227" s="437" t="s">
        <v>3784</v>
      </c>
      <c r="U227" s="318">
        <v>11</v>
      </c>
      <c r="V227" s="319">
        <v>319000</v>
      </c>
      <c r="W227" s="318">
        <v>5.5</v>
      </c>
      <c r="X227" s="318">
        <v>2.7</v>
      </c>
      <c r="Y227" s="318">
        <v>21.6</v>
      </c>
      <c r="Z227" s="318">
        <v>10.6</v>
      </c>
      <c r="AA227" s="318">
        <v>149</v>
      </c>
      <c r="AB227" s="318">
        <v>40</v>
      </c>
      <c r="AC227" s="318"/>
      <c r="AD227" s="318"/>
      <c r="AE227" s="319"/>
      <c r="AF227" s="318"/>
    </row>
    <row r="228" spans="1:32">
      <c r="A228" s="21" t="str">
        <f>IF(VLOOKUP(MID($B228,4,2),CODE!K:P,CODE!$O$1,FALSE)="",VLOOKUP(MID($B228,1,3),CODE!$B:$G,CODE!$D$1,FALSE),VLOOKUP(MID($B228,1,3),CODE!$B:$G,CODE!$D$1,FALSE)&amp;"-"&amp;VLOOKUP(MID($B228,4,2),CODE!K:P,CODE!$O$1,FALSE))</f>
        <v>ELH</v>
      </c>
      <c r="B228" s="21" t="str">
        <f>IF(ISERROR(VLOOKUP(E228&amp;G228,품번정리!$D:$E,2,FALSE))=TRUE,E228&amp;G228,VLOOKUP(E228&amp;G228,품번정리!$D:$E,2,FALSE))</f>
        <v>ELHTPF5517BK</v>
      </c>
      <c r="C228" s="16" t="str">
        <f>IF(ISERROR(VLOOKUP(MID(B228,1,5)&amp;MID(B228,8,5),품번정리!$A:$B,2,FALSE))=TRUE,MID(B228,1,5)&amp;MID(B228,8,5),VLOOKUP(MID(B228,1,5)&amp;MID(B228,8,5),품번정리!$A:$B,2,FALSE))</f>
        <v>ELHTP517BK</v>
      </c>
      <c r="D228" s="16" t="str">
        <f t="shared" si="5"/>
        <v>F5</v>
      </c>
      <c r="E228" s="437" t="s">
        <v>3650</v>
      </c>
      <c r="F228" s="437" t="s">
        <v>3653</v>
      </c>
      <c r="G228" s="437" t="s">
        <v>722</v>
      </c>
      <c r="H228" s="437"/>
      <c r="I228" s="319">
        <v>7538</v>
      </c>
      <c r="J228" s="319">
        <v>55000</v>
      </c>
      <c r="K228" s="319">
        <v>29000</v>
      </c>
      <c r="L228" s="318">
        <v>250</v>
      </c>
      <c r="M228" s="437" t="s">
        <v>3592</v>
      </c>
      <c r="N228" s="318">
        <v>120</v>
      </c>
      <c r="O228" s="319">
        <v>6600000</v>
      </c>
      <c r="P228" s="437" t="s">
        <v>3790</v>
      </c>
      <c r="Q228" s="318">
        <v>94</v>
      </c>
      <c r="R228" s="318"/>
      <c r="S228" s="319">
        <v>5170000</v>
      </c>
      <c r="T228" s="437" t="s">
        <v>3794</v>
      </c>
      <c r="U228" s="318">
        <v>62</v>
      </c>
      <c r="V228" s="319">
        <v>1798000</v>
      </c>
      <c r="W228" s="318">
        <v>51.7</v>
      </c>
      <c r="X228" s="318">
        <v>27.2</v>
      </c>
      <c r="Y228" s="318">
        <v>66</v>
      </c>
      <c r="Z228" s="318">
        <v>34.799999999999997</v>
      </c>
      <c r="AA228" s="318">
        <v>26</v>
      </c>
      <c r="AB228" s="318">
        <v>32</v>
      </c>
      <c r="AC228" s="318"/>
      <c r="AD228" s="318"/>
      <c r="AE228" s="319"/>
      <c r="AF228" s="318"/>
    </row>
    <row r="229" spans="1:32">
      <c r="A229" s="21" t="str">
        <f>IF(VLOOKUP(MID($B229,4,2),CODE!K:P,CODE!$O$1,FALSE)="",VLOOKUP(MID($B229,1,3),CODE!$B:$G,CODE!$D$1,FALSE),VLOOKUP(MID($B229,1,3),CODE!$B:$G,CODE!$D$1,FALSE)&amp;"-"&amp;VLOOKUP(MID($B229,4,2),CODE!K:P,CODE!$O$1,FALSE))</f>
        <v>ELH</v>
      </c>
      <c r="B229" s="21" t="str">
        <f>IF(ISERROR(VLOOKUP(E229&amp;G229,품번정리!$D:$E,2,FALSE))=TRUE,E229&amp;G229,VLOOKUP(E229&amp;G229,품번정리!$D:$E,2,FALSE))</f>
        <v>ELHTPF5608BU</v>
      </c>
      <c r="C229" s="16" t="str">
        <f>IF(ISERROR(VLOOKUP(MID(B229,1,5)&amp;MID(B229,8,5),품번정리!$A:$B,2,FALSE))=TRUE,MID(B229,1,5)&amp;MID(B229,8,5),VLOOKUP(MID(B229,1,5)&amp;MID(B229,8,5),품번정리!$A:$B,2,FALSE))</f>
        <v>ELHTP608BU</v>
      </c>
      <c r="D229" s="16" t="str">
        <f t="shared" si="5"/>
        <v>F5</v>
      </c>
      <c r="E229" s="437" t="s">
        <v>2734</v>
      </c>
      <c r="F229" s="437" t="s">
        <v>2737</v>
      </c>
      <c r="G229" s="437" t="s">
        <v>748</v>
      </c>
      <c r="H229" s="437"/>
      <c r="I229" s="319">
        <v>8629</v>
      </c>
      <c r="J229" s="319">
        <v>49000</v>
      </c>
      <c r="K229" s="319">
        <v>15000</v>
      </c>
      <c r="L229" s="318">
        <v>397</v>
      </c>
      <c r="M229" s="437" t="s">
        <v>2653</v>
      </c>
      <c r="N229" s="318">
        <v>396</v>
      </c>
      <c r="O229" s="319">
        <v>19404000</v>
      </c>
      <c r="P229" s="437" t="s">
        <v>2653</v>
      </c>
      <c r="Q229" s="318">
        <v>396</v>
      </c>
      <c r="R229" s="318"/>
      <c r="S229" s="319">
        <v>19404000</v>
      </c>
      <c r="T229" s="437" t="s">
        <v>2668</v>
      </c>
      <c r="U229" s="318">
        <v>396</v>
      </c>
      <c r="V229" s="319">
        <v>5940000</v>
      </c>
      <c r="W229" s="318">
        <v>100</v>
      </c>
      <c r="X229" s="318">
        <v>30.6</v>
      </c>
      <c r="Y229" s="318">
        <v>100</v>
      </c>
      <c r="Z229" s="318">
        <v>30.6</v>
      </c>
      <c r="AA229" s="318"/>
      <c r="AB229" s="318"/>
      <c r="AC229" s="318"/>
      <c r="AD229" s="318"/>
      <c r="AE229" s="319"/>
      <c r="AF229" s="318"/>
    </row>
    <row r="230" spans="1:32">
      <c r="A230" s="21" t="str">
        <f>IF(VLOOKUP(MID($B230,4,2),CODE!K:P,CODE!$O$1,FALSE)="",VLOOKUP(MID($B230,1,3),CODE!$B:$G,CODE!$D$1,FALSE),VLOOKUP(MID($B230,1,3),CODE!$B:$G,CODE!$D$1,FALSE)&amp;"-"&amp;VLOOKUP(MID($B230,4,2),CODE!K:P,CODE!$O$1,FALSE))</f>
        <v>ELH</v>
      </c>
      <c r="B230" s="21" t="str">
        <f>IF(ISERROR(VLOOKUP(E230&amp;G230,품번정리!$D:$E,2,FALSE))=TRUE,E230&amp;G230,VLOOKUP(E230&amp;G230,품번정리!$D:$E,2,FALSE))</f>
        <v>ELHTPF5648NY</v>
      </c>
      <c r="C230" s="16" t="str">
        <f>IF(ISERROR(VLOOKUP(MID(B230,1,5)&amp;MID(B230,8,5),품번정리!$A:$B,2,FALSE))=TRUE,MID(B230,1,5)&amp;MID(B230,8,5),VLOOKUP(MID(B230,1,5)&amp;MID(B230,8,5),품번정리!$A:$B,2,FALSE))</f>
        <v>ELHTP648NY</v>
      </c>
      <c r="D230" s="16" t="str">
        <f t="shared" si="5"/>
        <v>F5</v>
      </c>
      <c r="E230" s="437" t="s">
        <v>2735</v>
      </c>
      <c r="F230" s="437" t="s">
        <v>2739</v>
      </c>
      <c r="G230" s="437" t="s">
        <v>720</v>
      </c>
      <c r="H230" s="437"/>
      <c r="I230" s="319">
        <v>4652</v>
      </c>
      <c r="J230" s="319">
        <v>59000</v>
      </c>
      <c r="K230" s="319">
        <v>15000</v>
      </c>
      <c r="L230" s="318">
        <v>359</v>
      </c>
      <c r="M230" s="437" t="s">
        <v>2653</v>
      </c>
      <c r="N230" s="318">
        <v>358</v>
      </c>
      <c r="O230" s="319">
        <v>21122000</v>
      </c>
      <c r="P230" s="437" t="s">
        <v>2653</v>
      </c>
      <c r="Q230" s="318">
        <v>358</v>
      </c>
      <c r="R230" s="318"/>
      <c r="S230" s="319">
        <v>21122000</v>
      </c>
      <c r="T230" s="437" t="s">
        <v>2682</v>
      </c>
      <c r="U230" s="318">
        <v>358</v>
      </c>
      <c r="V230" s="319">
        <v>5370000</v>
      </c>
      <c r="W230" s="318">
        <v>100</v>
      </c>
      <c r="X230" s="318">
        <v>25.4</v>
      </c>
      <c r="Y230" s="318">
        <v>100</v>
      </c>
      <c r="Z230" s="318">
        <v>25.4</v>
      </c>
      <c r="AA230" s="318"/>
      <c r="AB230" s="318"/>
      <c r="AC230" s="318"/>
      <c r="AD230" s="318"/>
      <c r="AE230" s="318"/>
      <c r="AF230" s="318"/>
    </row>
    <row r="231" spans="1:32">
      <c r="A231" s="21" t="str">
        <f>IF(VLOOKUP(MID($B231,4,2),CODE!K:P,CODE!$O$1,FALSE)="",VLOOKUP(MID($B231,1,3),CODE!$B:$G,CODE!$D$1,FALSE),VLOOKUP(MID($B231,1,3),CODE!$B:$G,CODE!$D$1,FALSE)&amp;"-"&amp;VLOOKUP(MID($B231,4,2),CODE!K:P,CODE!$O$1,FALSE))</f>
        <v>ELH</v>
      </c>
      <c r="B231" s="21" t="str">
        <f>IF(ISERROR(VLOOKUP(E231&amp;G231,품번정리!$D:$E,2,FALSE))=TRUE,E231&amp;G231,VLOOKUP(E231&amp;G231,품번정리!$D:$E,2,FALSE))</f>
        <v>ELHTPF5648PK</v>
      </c>
      <c r="C231" s="16" t="str">
        <f>IF(ISERROR(VLOOKUP(MID(B231,1,5)&amp;MID(B231,8,5),품번정리!$A:$B,2,FALSE))=TRUE,MID(B231,1,5)&amp;MID(B231,8,5),VLOOKUP(MID(B231,1,5)&amp;MID(B231,8,5),품번정리!$A:$B,2,FALSE))</f>
        <v>ELHTP648PK</v>
      </c>
      <c r="D231" s="16" t="str">
        <f t="shared" si="5"/>
        <v>F5</v>
      </c>
      <c r="E231" s="437" t="s">
        <v>2735</v>
      </c>
      <c r="F231" s="437" t="s">
        <v>2739</v>
      </c>
      <c r="G231" s="437" t="s">
        <v>728</v>
      </c>
      <c r="H231" s="437"/>
      <c r="I231" s="319">
        <v>4652</v>
      </c>
      <c r="J231" s="319">
        <v>59000</v>
      </c>
      <c r="K231" s="319">
        <v>15000</v>
      </c>
      <c r="L231" s="318">
        <v>235</v>
      </c>
      <c r="M231" s="437" t="s">
        <v>2653</v>
      </c>
      <c r="N231" s="318">
        <v>235</v>
      </c>
      <c r="O231" s="319">
        <v>13865000</v>
      </c>
      <c r="P231" s="437" t="s">
        <v>2653</v>
      </c>
      <c r="Q231" s="318">
        <v>226</v>
      </c>
      <c r="R231" s="318">
        <v>9</v>
      </c>
      <c r="S231" s="319">
        <v>13334000</v>
      </c>
      <c r="T231" s="437" t="s">
        <v>2682</v>
      </c>
      <c r="U231" s="318">
        <v>224</v>
      </c>
      <c r="V231" s="319">
        <v>3360000</v>
      </c>
      <c r="W231" s="318">
        <v>95.3</v>
      </c>
      <c r="X231" s="318">
        <v>24.2</v>
      </c>
      <c r="Y231" s="318">
        <v>99.1</v>
      </c>
      <c r="Z231" s="318">
        <v>25.2</v>
      </c>
      <c r="AA231" s="318"/>
      <c r="AB231" s="318">
        <v>2</v>
      </c>
      <c r="AC231" s="318"/>
      <c r="AD231" s="318"/>
      <c r="AE231" s="319"/>
      <c r="AF231" s="318"/>
    </row>
    <row r="232" spans="1:32">
      <c r="A232" s="21" t="str">
        <f>IF(VLOOKUP(MID($B232,4,2),CODE!K:P,CODE!$O$1,FALSE)="",VLOOKUP(MID($B232,1,3),CODE!$B:$G,CODE!$D$1,FALSE),VLOOKUP(MID($B232,1,3),CODE!$B:$G,CODE!$D$1,FALSE)&amp;"-"&amp;VLOOKUP(MID($B232,4,2),CODE!K:P,CODE!$O$1,FALSE))</f>
        <v>ELH</v>
      </c>
      <c r="B232" s="21" t="str">
        <f>IF(ISERROR(VLOOKUP(E232&amp;G232,품번정리!$D:$E,2,FALSE))=TRUE,E232&amp;G232,VLOOKUP(E232&amp;G232,품번정리!$D:$E,2,FALSE))</f>
        <v>ELHTPF5801NY</v>
      </c>
      <c r="C232" s="16" t="str">
        <f>IF(ISERROR(VLOOKUP(MID(B232,1,5)&amp;MID(B232,8,5),품번정리!$A:$B,2,FALSE))=TRUE,MID(B232,1,5)&amp;MID(B232,8,5),VLOOKUP(MID(B232,1,5)&amp;MID(B232,8,5),품번정리!$A:$B,2,FALSE))</f>
        <v>ELHTP801NY</v>
      </c>
      <c r="D232" s="16" t="str">
        <f t="shared" si="5"/>
        <v>F5</v>
      </c>
      <c r="E232" s="437" t="s">
        <v>3654</v>
      </c>
      <c r="F232" s="437" t="s">
        <v>3656</v>
      </c>
      <c r="G232" s="437" t="s">
        <v>720</v>
      </c>
      <c r="H232" s="437"/>
      <c r="I232" s="319">
        <v>7557</v>
      </c>
      <c r="J232" s="319">
        <v>55000</v>
      </c>
      <c r="K232" s="319">
        <v>29000</v>
      </c>
      <c r="L232" s="318">
        <v>277</v>
      </c>
      <c r="M232" s="437" t="s">
        <v>3592</v>
      </c>
      <c r="N232" s="318">
        <v>174</v>
      </c>
      <c r="O232" s="319">
        <v>9570000</v>
      </c>
      <c r="P232" s="437" t="s">
        <v>3790</v>
      </c>
      <c r="Q232" s="318">
        <v>138</v>
      </c>
      <c r="R232" s="318"/>
      <c r="S232" s="319">
        <v>7590000</v>
      </c>
      <c r="T232" s="437" t="s">
        <v>3794</v>
      </c>
      <c r="U232" s="318">
        <v>107</v>
      </c>
      <c r="V232" s="319">
        <v>3103000</v>
      </c>
      <c r="W232" s="318">
        <v>61.5</v>
      </c>
      <c r="X232" s="318">
        <v>32.4</v>
      </c>
      <c r="Y232" s="318">
        <v>77.5</v>
      </c>
      <c r="Z232" s="318">
        <v>40.9</v>
      </c>
      <c r="AA232" s="318">
        <v>36</v>
      </c>
      <c r="AB232" s="318">
        <v>31</v>
      </c>
      <c r="AC232" s="318"/>
      <c r="AD232" s="318"/>
      <c r="AE232" s="319"/>
      <c r="AF232" s="318"/>
    </row>
    <row r="233" spans="1:32">
      <c r="A233" s="21" t="str">
        <f>IF(VLOOKUP(MID($B233,4,2),CODE!K:P,CODE!$O$1,FALSE)="",VLOOKUP(MID($B233,1,3),CODE!$B:$G,CODE!$D$1,FALSE),VLOOKUP(MID($B233,1,3),CODE!$B:$G,CODE!$D$1,FALSE)&amp;"-"&amp;VLOOKUP(MID($B233,4,2),CODE!K:P,CODE!$O$1,FALSE))</f>
        <v>ELH</v>
      </c>
      <c r="B233" s="21" t="str">
        <f>IF(ISERROR(VLOOKUP(E233&amp;G233,품번정리!$D:$E,2,FALSE))=TRUE,E233&amp;G233,VLOOKUP(E233&amp;G233,품번정리!$D:$E,2,FALSE))</f>
        <v>ELHTPF5821MT</v>
      </c>
      <c r="C233" s="16" t="str">
        <f>IF(ISERROR(VLOOKUP(MID(B233,1,5)&amp;MID(B233,8,5),품번정리!$A:$B,2,FALSE))=TRUE,MID(B233,1,5)&amp;MID(B233,8,5),VLOOKUP(MID(B233,1,5)&amp;MID(B233,8,5),품번정리!$A:$B,2,FALSE))</f>
        <v>ELHTP821MT</v>
      </c>
      <c r="D233" s="16" t="str">
        <f t="shared" si="5"/>
        <v>F5</v>
      </c>
      <c r="E233" s="437" t="s">
        <v>3655</v>
      </c>
      <c r="F233" s="437" t="s">
        <v>3657</v>
      </c>
      <c r="G233" s="437" t="s">
        <v>0</v>
      </c>
      <c r="H233" s="437"/>
      <c r="I233" s="319">
        <v>6040</v>
      </c>
      <c r="J233" s="319">
        <v>45000</v>
      </c>
      <c r="K233" s="319">
        <v>15000</v>
      </c>
      <c r="L233" s="319">
        <v>1000</v>
      </c>
      <c r="M233" s="437" t="s">
        <v>3592</v>
      </c>
      <c r="N233" s="318">
        <v>200</v>
      </c>
      <c r="O233" s="319">
        <v>9000000</v>
      </c>
      <c r="P233" s="437" t="s">
        <v>3795</v>
      </c>
      <c r="Q233" s="318">
        <v>101</v>
      </c>
      <c r="R233" s="318"/>
      <c r="S233" s="319">
        <v>4545000</v>
      </c>
      <c r="T233" s="437" t="s">
        <v>3796</v>
      </c>
      <c r="U233" s="318">
        <v>24</v>
      </c>
      <c r="V233" s="319">
        <v>560000</v>
      </c>
      <c r="W233" s="318">
        <v>12</v>
      </c>
      <c r="X233" s="318">
        <v>6.2</v>
      </c>
      <c r="Y233" s="318">
        <v>23.8</v>
      </c>
      <c r="Z233" s="318">
        <v>12.3</v>
      </c>
      <c r="AA233" s="318">
        <v>99</v>
      </c>
      <c r="AB233" s="318">
        <v>77</v>
      </c>
      <c r="AC233" s="318"/>
      <c r="AD233" s="318"/>
      <c r="AE233" s="319"/>
      <c r="AF233" s="318"/>
    </row>
    <row r="234" spans="1:32">
      <c r="A234" s="21" t="str">
        <f>IF(VLOOKUP(MID($B234,4,2),CODE!K:P,CODE!$O$1,FALSE)="",VLOOKUP(MID($B234,1,3),CODE!$B:$G,CODE!$D$1,FALSE),VLOOKUP(MID($B234,1,3),CODE!$B:$G,CODE!$D$1,FALSE)&amp;"-"&amp;VLOOKUP(MID($B234,4,2),CODE!K:P,CODE!$O$1,FALSE))</f>
        <v>ELH</v>
      </c>
      <c r="B234" s="21" t="str">
        <f>IF(ISERROR(VLOOKUP(E234&amp;G234,품번정리!$D:$E,2,FALSE))=TRUE,E234&amp;G234,VLOOKUP(E234&amp;G234,품번정리!$D:$E,2,FALSE))</f>
        <v>ELHTPF5824NY</v>
      </c>
      <c r="C234" s="16" t="str">
        <f>IF(ISERROR(VLOOKUP(MID(B234,1,5)&amp;MID(B234,8,5),품번정리!$A:$B,2,FALSE))=TRUE,MID(B234,1,5)&amp;MID(B234,8,5),VLOOKUP(MID(B234,1,5)&amp;MID(B234,8,5),품번정리!$A:$B,2,FALSE))</f>
        <v>ELHTP824NY</v>
      </c>
      <c r="D234" s="16" t="str">
        <f t="shared" si="5"/>
        <v>F5</v>
      </c>
      <c r="E234" s="437" t="s">
        <v>2736</v>
      </c>
      <c r="F234" s="437" t="s">
        <v>2740</v>
      </c>
      <c r="G234" s="437" t="s">
        <v>720</v>
      </c>
      <c r="H234" s="437"/>
      <c r="I234" s="319">
        <v>8725</v>
      </c>
      <c r="J234" s="319">
        <v>55000</v>
      </c>
      <c r="K234" s="319">
        <v>15000</v>
      </c>
      <c r="L234" s="318">
        <v>76</v>
      </c>
      <c r="M234" s="437" t="s">
        <v>2653</v>
      </c>
      <c r="N234" s="318">
        <v>76</v>
      </c>
      <c r="O234" s="319">
        <v>4180000</v>
      </c>
      <c r="P234" s="437" t="s">
        <v>2656</v>
      </c>
      <c r="Q234" s="318">
        <v>23</v>
      </c>
      <c r="R234" s="318">
        <v>2</v>
      </c>
      <c r="S234" s="319">
        <v>1265000</v>
      </c>
      <c r="T234" s="437" t="s">
        <v>2665</v>
      </c>
      <c r="U234" s="318">
        <v>22</v>
      </c>
      <c r="V234" s="319">
        <v>855000</v>
      </c>
      <c r="W234" s="318">
        <v>28.9</v>
      </c>
      <c r="X234" s="318">
        <v>20.5</v>
      </c>
      <c r="Y234" s="318">
        <v>95.7</v>
      </c>
      <c r="Z234" s="318">
        <v>67.599999999999994</v>
      </c>
      <c r="AA234" s="318">
        <v>51</v>
      </c>
      <c r="AB234" s="318">
        <v>1</v>
      </c>
      <c r="AC234" s="318"/>
      <c r="AD234" s="318"/>
      <c r="AE234" s="318"/>
      <c r="AF234" s="318"/>
    </row>
    <row r="235" spans="1:32">
      <c r="A235" s="21" t="str">
        <f>IF(VLOOKUP(MID($B235,4,2),CODE!K:P,CODE!$O$1,FALSE)="",VLOOKUP(MID($B235,1,3),CODE!$B:$G,CODE!$D$1,FALSE),VLOOKUP(MID($B235,1,3),CODE!$B:$G,CODE!$D$1,FALSE)&amp;"-"&amp;VLOOKUP(MID($B235,4,2),CODE!K:P,CODE!$O$1,FALSE))</f>
        <v>ELH</v>
      </c>
      <c r="B235" s="21" t="str">
        <f>IF(ISERROR(VLOOKUP(E235&amp;G235,품번정리!$D:$E,2,FALSE))=TRUE,E235&amp;G235,VLOOKUP(E235&amp;G235,품번정리!$D:$E,2,FALSE))</f>
        <v>ELHTPF5831NY</v>
      </c>
      <c r="C235" s="16" t="str">
        <f>IF(ISERROR(VLOOKUP(MID(B235,1,5)&amp;MID(B235,8,5),품번정리!$A:$B,2,FALSE))=TRUE,MID(B235,1,5)&amp;MID(B235,8,5),VLOOKUP(MID(B235,1,5)&amp;MID(B235,8,5),품번정리!$A:$B,2,FALSE))</f>
        <v>ELHTP831NY</v>
      </c>
      <c r="D235" s="16" t="str">
        <f t="shared" si="5"/>
        <v>F5</v>
      </c>
      <c r="E235" s="437" t="s">
        <v>2738</v>
      </c>
      <c r="F235" s="437" t="s">
        <v>2741</v>
      </c>
      <c r="G235" s="437" t="s">
        <v>720</v>
      </c>
      <c r="H235" s="437"/>
      <c r="I235" s="319">
        <v>7622</v>
      </c>
      <c r="J235" s="319">
        <v>49000</v>
      </c>
      <c r="K235" s="319">
        <v>15000</v>
      </c>
      <c r="L235" s="318">
        <v>250</v>
      </c>
      <c r="M235" s="437" t="s">
        <v>2653</v>
      </c>
      <c r="N235" s="318">
        <v>250</v>
      </c>
      <c r="O235" s="319">
        <v>12250000</v>
      </c>
      <c r="P235" s="437" t="s">
        <v>2656</v>
      </c>
      <c r="Q235" s="318">
        <v>217</v>
      </c>
      <c r="R235" s="318"/>
      <c r="S235" s="319">
        <v>10633000</v>
      </c>
      <c r="T235" s="437" t="s">
        <v>2914</v>
      </c>
      <c r="U235" s="318">
        <v>205</v>
      </c>
      <c r="V235" s="319">
        <v>3638300</v>
      </c>
      <c r="W235" s="318">
        <v>82</v>
      </c>
      <c r="X235" s="318">
        <v>29.7</v>
      </c>
      <c r="Y235" s="318">
        <v>94.5</v>
      </c>
      <c r="Z235" s="318">
        <v>34.200000000000003</v>
      </c>
      <c r="AA235" s="318">
        <v>33</v>
      </c>
      <c r="AB235" s="318">
        <v>12</v>
      </c>
      <c r="AC235" s="318"/>
      <c r="AD235" s="318"/>
      <c r="AE235" s="318"/>
      <c r="AF235" s="318"/>
    </row>
    <row r="236" spans="1:32">
      <c r="A236" s="21" t="str">
        <f>IF(VLOOKUP(MID($B236,4,2),CODE!K:P,CODE!$O$1,FALSE)="",VLOOKUP(MID($B236,1,3),CODE!$B:$G,CODE!$D$1,FALSE),VLOOKUP(MID($B236,1,3),CODE!$B:$G,CODE!$D$1,FALSE)&amp;"-"&amp;VLOOKUP(MID($B236,4,2),CODE!K:P,CODE!$O$1,FALSE))</f>
        <v>ELH</v>
      </c>
      <c r="B236" s="21" t="str">
        <f>IF(ISERROR(VLOOKUP(E236&amp;G236,품번정리!$D:$E,2,FALSE))=TRUE,E236&amp;G236,VLOOKUP(E236&amp;G236,품번정리!$D:$E,2,FALSE))</f>
        <v>ELHTPF5831OR</v>
      </c>
      <c r="C236" s="16" t="str">
        <f>IF(ISERROR(VLOOKUP(MID(B236,1,5)&amp;MID(B236,8,5),품번정리!$A:$B,2,FALSE))=TRUE,MID(B236,1,5)&amp;MID(B236,8,5),VLOOKUP(MID(B236,1,5)&amp;MID(B236,8,5),품번정리!$A:$B,2,FALSE))</f>
        <v>ELHTP831OR</v>
      </c>
      <c r="D236" s="16" t="str">
        <f t="shared" si="5"/>
        <v>F5</v>
      </c>
      <c r="E236" s="437" t="s">
        <v>2738</v>
      </c>
      <c r="F236" s="437" t="s">
        <v>2741</v>
      </c>
      <c r="G236" s="437" t="s">
        <v>734</v>
      </c>
      <c r="H236" s="437"/>
      <c r="I236" s="319">
        <v>7622</v>
      </c>
      <c r="J236" s="319">
        <v>49000</v>
      </c>
      <c r="K236" s="319">
        <v>15000</v>
      </c>
      <c r="L236" s="318">
        <v>250</v>
      </c>
      <c r="M236" s="437" t="s">
        <v>2653</v>
      </c>
      <c r="N236" s="318">
        <v>250</v>
      </c>
      <c r="O236" s="319">
        <v>12250000</v>
      </c>
      <c r="P236" s="437" t="s">
        <v>2656</v>
      </c>
      <c r="Q236" s="318">
        <v>192</v>
      </c>
      <c r="R236" s="318"/>
      <c r="S236" s="319">
        <v>9408000</v>
      </c>
      <c r="T236" s="437" t="s">
        <v>2914</v>
      </c>
      <c r="U236" s="318">
        <v>169</v>
      </c>
      <c r="V236" s="319">
        <v>2858300</v>
      </c>
      <c r="W236" s="318">
        <v>67.599999999999994</v>
      </c>
      <c r="X236" s="318">
        <v>23.3</v>
      </c>
      <c r="Y236" s="318">
        <v>88</v>
      </c>
      <c r="Z236" s="318">
        <v>30.4</v>
      </c>
      <c r="AA236" s="318">
        <v>58</v>
      </c>
      <c r="AB236" s="318">
        <v>23</v>
      </c>
      <c r="AC236" s="318"/>
      <c r="AD236" s="318"/>
      <c r="AE236" s="319"/>
      <c r="AF236" s="318"/>
    </row>
    <row r="237" spans="1:32">
      <c r="A237" s="21" t="str">
        <f>IF(VLOOKUP(MID($B237,4,2),CODE!K:P,CODE!$O$1,FALSE)="",VLOOKUP(MID($B237,1,3),CODE!$B:$G,CODE!$D$1,FALSE),VLOOKUP(MID($B237,1,3),CODE!$B:$G,CODE!$D$1,FALSE)&amp;"-"&amp;VLOOKUP(MID($B237,4,2),CODE!K:P,CODE!$O$1,FALSE))</f>
        <v>ELH</v>
      </c>
      <c r="B237" s="21" t="str">
        <f>IF(ISERROR(VLOOKUP(E237&amp;G237,품번정리!$D:$E,2,FALSE))=TRUE,E237&amp;G237,VLOOKUP(E237&amp;G237,품번정리!$D:$E,2,FALSE))</f>
        <v>ELHVBF5822OR</v>
      </c>
      <c r="C237" s="16" t="str">
        <f>IF(ISERROR(VLOOKUP(MID(B237,1,5)&amp;MID(B237,8,5),품번정리!$A:$B,2,FALSE))=TRUE,MID(B237,1,5)&amp;MID(B237,8,5),VLOOKUP(MID(B237,1,5)&amp;MID(B237,8,5),품번정리!$A:$B,2,FALSE))</f>
        <v>ELHVB822OR</v>
      </c>
      <c r="D237" s="16" t="str">
        <f t="shared" si="5"/>
        <v>F5</v>
      </c>
      <c r="E237" s="437" t="s">
        <v>2742</v>
      </c>
      <c r="F237" s="437" t="s">
        <v>2743</v>
      </c>
      <c r="G237" s="437" t="s">
        <v>734</v>
      </c>
      <c r="H237" s="437"/>
      <c r="I237" s="319">
        <v>6124</v>
      </c>
      <c r="J237" s="319">
        <v>45000</v>
      </c>
      <c r="K237" s="319">
        <v>15000</v>
      </c>
      <c r="L237" s="318">
        <v>252</v>
      </c>
      <c r="M237" s="437" t="s">
        <v>2653</v>
      </c>
      <c r="N237" s="318">
        <v>252</v>
      </c>
      <c r="O237" s="319">
        <v>11340000</v>
      </c>
      <c r="P237" s="437" t="s">
        <v>2656</v>
      </c>
      <c r="Q237" s="318">
        <v>251</v>
      </c>
      <c r="R237" s="318"/>
      <c r="S237" s="319">
        <v>11295000</v>
      </c>
      <c r="T237" s="437" t="s">
        <v>2915</v>
      </c>
      <c r="U237" s="318">
        <v>237</v>
      </c>
      <c r="V237" s="319">
        <v>4483000</v>
      </c>
      <c r="W237" s="318">
        <v>94</v>
      </c>
      <c r="X237" s="318">
        <v>39.5</v>
      </c>
      <c r="Y237" s="318">
        <v>94.4</v>
      </c>
      <c r="Z237" s="318">
        <v>39.700000000000003</v>
      </c>
      <c r="AA237" s="318">
        <v>1</v>
      </c>
      <c r="AB237" s="318">
        <v>14</v>
      </c>
      <c r="AC237" s="318"/>
      <c r="AD237" s="318"/>
      <c r="AE237" s="318"/>
      <c r="AF237" s="318"/>
    </row>
    <row r="238" spans="1:32">
      <c r="A238" s="21" t="str">
        <f>IF(VLOOKUP(MID($B238,4,2),CODE!K:P,CODE!$O$1,FALSE)="",VLOOKUP(MID($B238,1,3),CODE!$B:$G,CODE!$D$1,FALSE),VLOOKUP(MID($B238,1,3),CODE!$B:$G,CODE!$D$1,FALSE)&amp;"-"&amp;VLOOKUP(MID($B238,4,2),CODE!K:P,CODE!$O$1,FALSE))</f>
        <v>ELH-의류</v>
      </c>
      <c r="B238" s="21" t="str">
        <f>IF(ISERROR(VLOOKUP(E238&amp;G238,품번정리!$D:$E,2,FALSE))=TRUE,E238&amp;G238,VLOOKUP(E238&amp;G238,품번정리!$D:$E,2,FALSE))</f>
        <v>ELHVEF5530RE</v>
      </c>
      <c r="C238" s="16" t="str">
        <f>IF(ISERROR(VLOOKUP(MID(B238,1,5)&amp;MID(B238,8,5),품번정리!$A:$B,2,FALSE))=TRUE,MID(B238,1,5)&amp;MID(B238,8,5),VLOOKUP(MID(B238,1,5)&amp;MID(B238,8,5),품번정리!$A:$B,2,FALSE))</f>
        <v>ELHVE530RE</v>
      </c>
      <c r="D238" s="16" t="str">
        <f t="shared" si="5"/>
        <v>F5</v>
      </c>
      <c r="E238" s="437" t="s">
        <v>3660</v>
      </c>
      <c r="F238" s="437" t="s">
        <v>2572</v>
      </c>
      <c r="G238" s="437" t="s">
        <v>726</v>
      </c>
      <c r="H238" s="437"/>
      <c r="I238" s="319">
        <v>23121</v>
      </c>
      <c r="J238" s="319">
        <v>98000</v>
      </c>
      <c r="K238" s="319">
        <v>29000</v>
      </c>
      <c r="L238" s="318">
        <v>79</v>
      </c>
      <c r="M238" s="437" t="s">
        <v>3592</v>
      </c>
      <c r="N238" s="318">
        <v>77</v>
      </c>
      <c r="O238" s="319">
        <v>7546000</v>
      </c>
      <c r="P238" s="437" t="s">
        <v>3610</v>
      </c>
      <c r="Q238" s="318">
        <v>76</v>
      </c>
      <c r="R238" s="318"/>
      <c r="S238" s="319">
        <v>7448000</v>
      </c>
      <c r="T238" s="437" t="s">
        <v>3613</v>
      </c>
      <c r="U238" s="318">
        <v>74</v>
      </c>
      <c r="V238" s="319">
        <v>2146000</v>
      </c>
      <c r="W238" s="318">
        <v>96.1</v>
      </c>
      <c r="X238" s="318">
        <v>28.4</v>
      </c>
      <c r="Y238" s="318">
        <v>97.4</v>
      </c>
      <c r="Z238" s="318">
        <v>28.8</v>
      </c>
      <c r="AA238" s="318">
        <v>1</v>
      </c>
      <c r="AB238" s="318">
        <v>2</v>
      </c>
      <c r="AC238" s="318"/>
      <c r="AD238" s="318"/>
      <c r="AE238" s="319"/>
      <c r="AF238" s="318"/>
    </row>
    <row r="239" spans="1:32">
      <c r="A239" s="21" t="str">
        <f>IF(VLOOKUP(MID($B239,4,2),CODE!K:P,CODE!$O$1,FALSE)="",VLOOKUP(MID($B239,1,3),CODE!$B:$G,CODE!$D$1,FALSE),VLOOKUP(MID($B239,1,3),CODE!$B:$G,CODE!$D$1,FALSE)&amp;"-"&amp;VLOOKUP(MID($B239,4,2),CODE!K:P,CODE!$O$1,FALSE))</f>
        <v>ELK</v>
      </c>
      <c r="B239" s="21" t="str">
        <f>IF(ISERROR(VLOOKUP(E239&amp;G239,품번정리!$D:$E,2,FALSE))=TRUE,E239&amp;G239,VLOOKUP(E239&amp;G239,품번정리!$D:$E,2,FALSE))</f>
        <v>ELKBAF3531GY</v>
      </c>
      <c r="C239" s="16" t="str">
        <f>IF(ISERROR(VLOOKUP(MID(B239,1,5)&amp;MID(B239,8,5),품번정리!$A:$B,2,FALSE))=TRUE,MID(B239,1,5)&amp;MID(B239,8,5),VLOOKUP(MID(B239,1,5)&amp;MID(B239,8,5),품번정리!$A:$B,2,FALSE))</f>
        <v>ELKBA531GY</v>
      </c>
      <c r="D239" s="16" t="str">
        <f t="shared" si="5"/>
        <v>F3</v>
      </c>
      <c r="E239" s="437" t="s">
        <v>2142</v>
      </c>
      <c r="F239" s="437" t="s">
        <v>2146</v>
      </c>
      <c r="G239" s="437" t="s">
        <v>724</v>
      </c>
      <c r="H239" s="437"/>
      <c r="I239" s="319">
        <v>7804</v>
      </c>
      <c r="J239" s="319">
        <v>49000</v>
      </c>
      <c r="K239" s="319">
        <v>49000</v>
      </c>
      <c r="L239" s="318">
        <v>169</v>
      </c>
      <c r="M239" s="437" t="s">
        <v>2166</v>
      </c>
      <c r="N239" s="318">
        <v>169</v>
      </c>
      <c r="O239" s="319">
        <v>8281000</v>
      </c>
      <c r="P239" s="437" t="s">
        <v>2166</v>
      </c>
      <c r="Q239" s="318">
        <v>168</v>
      </c>
      <c r="R239" s="318">
        <v>1</v>
      </c>
      <c r="S239" s="319">
        <v>8232000</v>
      </c>
      <c r="T239" s="437" t="s">
        <v>2162</v>
      </c>
      <c r="U239" s="318">
        <v>168</v>
      </c>
      <c r="V239" s="319">
        <v>8232000</v>
      </c>
      <c r="W239" s="318">
        <v>99.4</v>
      </c>
      <c r="X239" s="318">
        <v>99.4</v>
      </c>
      <c r="Y239" s="318">
        <v>100</v>
      </c>
      <c r="Z239" s="318">
        <v>100</v>
      </c>
      <c r="AA239" s="318"/>
      <c r="AB239" s="318"/>
      <c r="AC239" s="318">
        <v>-1</v>
      </c>
      <c r="AD239" s="318"/>
      <c r="AE239" s="318"/>
      <c r="AF239" s="318"/>
    </row>
    <row r="240" spans="1:32">
      <c r="A240" s="21" t="str">
        <f>IF(VLOOKUP(MID($B240,4,2),CODE!K:P,CODE!$O$1,FALSE)="",VLOOKUP(MID($B240,1,3),CODE!$B:$G,CODE!$D$1,FALSE),VLOOKUP(MID($B240,1,3),CODE!$B:$G,CODE!$D$1,FALSE)&amp;"-"&amp;VLOOKUP(MID($B240,4,2),CODE!K:P,CODE!$O$1,FALSE))</f>
        <v>ELK</v>
      </c>
      <c r="B240" s="21" t="str">
        <f>IF(ISERROR(VLOOKUP(E240&amp;G240,품번정리!$D:$E,2,FALSE))=TRUE,E240&amp;G240,VLOOKUP(E240&amp;G240,품번정리!$D:$E,2,FALSE))</f>
        <v>ELKBAF3841BK</v>
      </c>
      <c r="C240" s="16" t="str">
        <f>IF(ISERROR(VLOOKUP(MID(B240,1,5)&amp;MID(B240,8,5),품번정리!$A:$B,2,FALSE))=TRUE,MID(B240,1,5)&amp;MID(B240,8,5),VLOOKUP(MID(B240,1,5)&amp;MID(B240,8,5),품번정리!$A:$B,2,FALSE))</f>
        <v>ELKBA841BK</v>
      </c>
      <c r="D240" s="16" t="str">
        <f t="shared" si="5"/>
        <v>F3</v>
      </c>
      <c r="E240" s="437" t="s">
        <v>2143</v>
      </c>
      <c r="F240" s="437" t="s">
        <v>1376</v>
      </c>
      <c r="G240" s="437" t="s">
        <v>722</v>
      </c>
      <c r="H240" s="437"/>
      <c r="I240" s="319">
        <v>6545</v>
      </c>
      <c r="J240" s="319">
        <v>53000</v>
      </c>
      <c r="K240" s="319">
        <v>53000</v>
      </c>
      <c r="L240" s="318">
        <v>410</v>
      </c>
      <c r="M240" s="437" t="s">
        <v>2144</v>
      </c>
      <c r="N240" s="318">
        <v>410</v>
      </c>
      <c r="O240" s="319">
        <v>21730000</v>
      </c>
      <c r="P240" s="437" t="s">
        <v>2144</v>
      </c>
      <c r="Q240" s="318">
        <v>408</v>
      </c>
      <c r="R240" s="318"/>
      <c r="S240" s="319">
        <v>21624000</v>
      </c>
      <c r="T240" s="437" t="s">
        <v>2132</v>
      </c>
      <c r="U240" s="318">
        <v>404</v>
      </c>
      <c r="V240" s="319">
        <v>21137780</v>
      </c>
      <c r="W240" s="318">
        <v>98.5</v>
      </c>
      <c r="X240" s="318">
        <v>97.3</v>
      </c>
      <c r="Y240" s="318">
        <v>99</v>
      </c>
      <c r="Z240" s="318">
        <v>97.8</v>
      </c>
      <c r="AA240" s="318">
        <v>2</v>
      </c>
      <c r="AB240" s="318">
        <v>4</v>
      </c>
      <c r="AC240" s="318"/>
      <c r="AD240" s="318"/>
      <c r="AE240" s="319"/>
      <c r="AF240" s="318"/>
    </row>
    <row r="241" spans="1:32">
      <c r="A241" s="21" t="str">
        <f>IF(VLOOKUP(MID($B241,4,2),CODE!K:P,CODE!$O$1,FALSE)="",VLOOKUP(MID($B241,1,3),CODE!$B:$G,CODE!$D$1,FALSE),VLOOKUP(MID($B241,1,3),CODE!$B:$G,CODE!$D$1,FALSE)&amp;"-"&amp;VLOOKUP(MID($B241,4,2),CODE!K:P,CODE!$O$1,FALSE))</f>
        <v>ELK</v>
      </c>
      <c r="B241" s="21" t="str">
        <f>IF(ISERROR(VLOOKUP(E241&amp;G241,품번정리!$D:$E,2,FALSE))=TRUE,E241&amp;G241,VLOOKUP(E241&amp;G241,품번정리!$D:$E,2,FALSE))</f>
        <v>ELKBAF3841RE</v>
      </c>
      <c r="C241" s="16" t="str">
        <f>IF(ISERROR(VLOOKUP(MID(B241,1,5)&amp;MID(B241,8,5),품번정리!$A:$B,2,FALSE))=TRUE,MID(B241,1,5)&amp;MID(B241,8,5),VLOOKUP(MID(B241,1,5)&amp;MID(B241,8,5),품번정리!$A:$B,2,FALSE))</f>
        <v>ELKBA841RE</v>
      </c>
      <c r="D241" s="16" t="str">
        <f t="shared" si="5"/>
        <v>F3</v>
      </c>
      <c r="E241" s="437" t="s">
        <v>2143</v>
      </c>
      <c r="F241" s="437" t="s">
        <v>1376</v>
      </c>
      <c r="G241" s="437" t="s">
        <v>726</v>
      </c>
      <c r="H241" s="437"/>
      <c r="I241" s="319">
        <v>6545</v>
      </c>
      <c r="J241" s="319">
        <v>53000</v>
      </c>
      <c r="K241" s="319">
        <v>53000</v>
      </c>
      <c r="L241" s="318">
        <v>791</v>
      </c>
      <c r="M241" s="437" t="s">
        <v>2144</v>
      </c>
      <c r="N241" s="318">
        <v>791</v>
      </c>
      <c r="O241" s="319">
        <v>41923000</v>
      </c>
      <c r="P241" s="437" t="s">
        <v>2144</v>
      </c>
      <c r="Q241" s="318">
        <v>562</v>
      </c>
      <c r="R241" s="318">
        <v>1</v>
      </c>
      <c r="S241" s="319">
        <v>29786000</v>
      </c>
      <c r="T241" s="437" t="s">
        <v>2132</v>
      </c>
      <c r="U241" s="318">
        <v>447</v>
      </c>
      <c r="V241" s="319">
        <v>22817975</v>
      </c>
      <c r="W241" s="318">
        <v>56.5</v>
      </c>
      <c r="X241" s="318">
        <v>54.4</v>
      </c>
      <c r="Y241" s="318">
        <v>79.5</v>
      </c>
      <c r="Z241" s="318">
        <v>76.599999999999994</v>
      </c>
      <c r="AA241" s="318">
        <v>228</v>
      </c>
      <c r="AB241" s="318">
        <v>115</v>
      </c>
      <c r="AC241" s="318">
        <v>2</v>
      </c>
      <c r="AD241" s="318"/>
      <c r="AE241" s="318"/>
      <c r="AF241" s="318"/>
    </row>
    <row r="242" spans="1:32">
      <c r="A242" s="21" t="str">
        <f>IF(VLOOKUP(MID($B242,4,2),CODE!K:P,CODE!$O$1,FALSE)="",VLOOKUP(MID($B242,1,3),CODE!$B:$G,CODE!$D$1,FALSE),VLOOKUP(MID($B242,1,3),CODE!$B:$G,CODE!$D$1,FALSE)&amp;"-"&amp;VLOOKUP(MID($B242,4,2),CODE!K:P,CODE!$O$1,FALSE))</f>
        <v>ELK</v>
      </c>
      <c r="B242" s="21" t="str">
        <f>IF(ISERROR(VLOOKUP(E242&amp;G242,품번정리!$D:$E,2,FALSE))=TRUE,E242&amp;G242,VLOOKUP(E242&amp;G242,품번정리!$D:$E,2,FALSE))</f>
        <v>ELKBAF5506GR</v>
      </c>
      <c r="C242" s="16" t="str">
        <f>IF(ISERROR(VLOOKUP(MID(B242,1,5)&amp;MID(B242,8,5),품번정리!$A:$B,2,FALSE))=TRUE,MID(B242,1,5)&amp;MID(B242,8,5),VLOOKUP(MID(B242,1,5)&amp;MID(B242,8,5),품번정리!$A:$B,2,FALSE))</f>
        <v>ELKBA506GR</v>
      </c>
      <c r="D242" s="16" t="str">
        <f t="shared" si="5"/>
        <v>F5</v>
      </c>
      <c r="E242" s="437" t="s">
        <v>2236</v>
      </c>
      <c r="F242" s="437" t="s">
        <v>2237</v>
      </c>
      <c r="G242" s="437" t="s">
        <v>727</v>
      </c>
      <c r="H242" s="437"/>
      <c r="I242" s="319">
        <v>6760</v>
      </c>
      <c r="J242" s="319">
        <v>45000</v>
      </c>
      <c r="K242" s="319">
        <v>25000</v>
      </c>
      <c r="L242" s="318">
        <v>86</v>
      </c>
      <c r="M242" s="437" t="s">
        <v>2231</v>
      </c>
      <c r="N242" s="318">
        <v>141</v>
      </c>
      <c r="O242" s="319">
        <v>6345000</v>
      </c>
      <c r="P242" s="437" t="s">
        <v>2231</v>
      </c>
      <c r="Q242" s="318">
        <v>141</v>
      </c>
      <c r="R242" s="318"/>
      <c r="S242" s="319">
        <v>6345000</v>
      </c>
      <c r="T242" s="437" t="s">
        <v>2203</v>
      </c>
      <c r="U242" s="318">
        <v>104</v>
      </c>
      <c r="V242" s="319">
        <v>4530000</v>
      </c>
      <c r="W242" s="318">
        <v>73.8</v>
      </c>
      <c r="X242" s="318">
        <v>71.400000000000006</v>
      </c>
      <c r="Y242" s="318">
        <v>73.8</v>
      </c>
      <c r="Z242" s="318">
        <v>71.400000000000006</v>
      </c>
      <c r="AA242" s="318"/>
      <c r="AB242" s="318">
        <v>37</v>
      </c>
      <c r="AC242" s="318"/>
      <c r="AD242" s="318"/>
      <c r="AE242" s="318"/>
      <c r="AF242" s="318"/>
    </row>
    <row r="243" spans="1:32">
      <c r="A243" s="21" t="str">
        <f>IF(VLOOKUP(MID($B243,4,2),CODE!K:P,CODE!$O$1,FALSE)="",VLOOKUP(MID($B243,1,3),CODE!$B:$G,CODE!$D$1,FALSE),VLOOKUP(MID($B243,1,3),CODE!$B:$G,CODE!$D$1,FALSE)&amp;"-"&amp;VLOOKUP(MID($B243,4,2),CODE!K:P,CODE!$O$1,FALSE))</f>
        <v>ELK</v>
      </c>
      <c r="B243" s="21" t="str">
        <f>IF(ISERROR(VLOOKUP(E243&amp;G243,품번정리!$D:$E,2,FALSE))=TRUE,E243&amp;G243,VLOOKUP(E243&amp;G243,품번정리!$D:$E,2,FALSE))</f>
        <v>ELKBAF5507RE</v>
      </c>
      <c r="C243" s="16" t="str">
        <f>IF(ISERROR(VLOOKUP(MID(B243,1,5)&amp;MID(B243,8,5),품번정리!$A:$B,2,FALSE))=TRUE,MID(B243,1,5)&amp;MID(B243,8,5),VLOOKUP(MID(B243,1,5)&amp;MID(B243,8,5),품번정리!$A:$B,2,FALSE))</f>
        <v>ELKBA507RE</v>
      </c>
      <c r="D243" s="16" t="str">
        <f t="shared" si="5"/>
        <v>F5</v>
      </c>
      <c r="E243" s="437" t="s">
        <v>2145</v>
      </c>
      <c r="F243" s="437" t="s">
        <v>3091</v>
      </c>
      <c r="G243" s="437" t="s">
        <v>726</v>
      </c>
      <c r="H243" s="437"/>
      <c r="I243" s="319">
        <v>6704</v>
      </c>
      <c r="J243" s="319">
        <v>45000</v>
      </c>
      <c r="K243" s="319">
        <v>25000</v>
      </c>
      <c r="L243" s="318">
        <v>538</v>
      </c>
      <c r="M243" s="437" t="s">
        <v>2166</v>
      </c>
      <c r="N243" s="318">
        <v>540</v>
      </c>
      <c r="O243" s="319">
        <v>24300000</v>
      </c>
      <c r="P243" s="437" t="s">
        <v>2166</v>
      </c>
      <c r="Q243" s="318">
        <v>486</v>
      </c>
      <c r="R243" s="318">
        <v>1</v>
      </c>
      <c r="S243" s="319">
        <v>21870000</v>
      </c>
      <c r="T243" s="437" t="s">
        <v>2162</v>
      </c>
      <c r="U243" s="318">
        <v>446</v>
      </c>
      <c r="V243" s="319">
        <v>19157500</v>
      </c>
      <c r="W243" s="318">
        <v>82.6</v>
      </c>
      <c r="X243" s="318">
        <v>78.8</v>
      </c>
      <c r="Y243" s="318">
        <v>91.8</v>
      </c>
      <c r="Z243" s="318">
        <v>87.6</v>
      </c>
      <c r="AA243" s="318">
        <v>53</v>
      </c>
      <c r="AB243" s="318">
        <v>40</v>
      </c>
      <c r="AC243" s="318">
        <v>1</v>
      </c>
      <c r="AD243" s="318">
        <v>1</v>
      </c>
      <c r="AE243" s="319">
        <v>25000</v>
      </c>
      <c r="AF243" s="318">
        <v>0.2</v>
      </c>
    </row>
    <row r="244" spans="1:32">
      <c r="A244" s="21" t="str">
        <f>IF(VLOOKUP(MID($B244,4,2),CODE!K:P,CODE!$O$1,FALSE)="",VLOOKUP(MID($B244,1,3),CODE!$B:$G,CODE!$D$1,FALSE),VLOOKUP(MID($B244,1,3),CODE!$B:$G,CODE!$D$1,FALSE)&amp;"-"&amp;VLOOKUP(MID($B244,4,2),CODE!K:P,CODE!$O$1,FALSE))</f>
        <v>ELK</v>
      </c>
      <c r="B244" s="21" t="str">
        <f>IF(ISERROR(VLOOKUP(E244&amp;G244,품번정리!$D:$E,2,FALSE))=TRUE,E244&amp;G244,VLOOKUP(E244&amp;G244,품번정리!$D:$E,2,FALSE))</f>
        <v>ELKBAF5508PK</v>
      </c>
      <c r="C244" s="16" t="str">
        <f>IF(ISERROR(VLOOKUP(MID(B244,1,5)&amp;MID(B244,8,5),품번정리!$A:$B,2,FALSE))=TRUE,MID(B244,1,5)&amp;MID(B244,8,5),VLOOKUP(MID(B244,1,5)&amp;MID(B244,8,5),품번정리!$A:$B,2,FALSE))</f>
        <v>ELKBA508PK</v>
      </c>
      <c r="D244" s="16" t="str">
        <f t="shared" si="5"/>
        <v>F5</v>
      </c>
      <c r="E244" s="437" t="s">
        <v>2147</v>
      </c>
      <c r="F244" s="437" t="s">
        <v>3548</v>
      </c>
      <c r="G244" s="437" t="s">
        <v>728</v>
      </c>
      <c r="H244" s="437"/>
      <c r="I244" s="319">
        <v>6692</v>
      </c>
      <c r="J244" s="319">
        <v>45000</v>
      </c>
      <c r="K244" s="319">
        <v>25000</v>
      </c>
      <c r="L244" s="318">
        <v>499</v>
      </c>
      <c r="M244" s="437" t="s">
        <v>2166</v>
      </c>
      <c r="N244" s="318">
        <v>515</v>
      </c>
      <c r="O244" s="319">
        <v>23175000</v>
      </c>
      <c r="P244" s="437" t="s">
        <v>2166</v>
      </c>
      <c r="Q244" s="318">
        <v>337</v>
      </c>
      <c r="R244" s="318">
        <v>-1</v>
      </c>
      <c r="S244" s="319">
        <v>15165000</v>
      </c>
      <c r="T244" s="437" t="s">
        <v>2162</v>
      </c>
      <c r="U244" s="318">
        <v>238</v>
      </c>
      <c r="V244" s="319">
        <v>9990000</v>
      </c>
      <c r="W244" s="318">
        <v>46.2</v>
      </c>
      <c r="X244" s="318">
        <v>43.1</v>
      </c>
      <c r="Y244" s="318">
        <v>70.599999999999994</v>
      </c>
      <c r="Z244" s="318">
        <v>65.900000000000006</v>
      </c>
      <c r="AA244" s="318">
        <v>179</v>
      </c>
      <c r="AB244" s="318">
        <v>99</v>
      </c>
      <c r="AC244" s="318">
        <v>-2</v>
      </c>
      <c r="AD244" s="318">
        <v>-2</v>
      </c>
      <c r="AE244" s="319">
        <v>-50000</v>
      </c>
      <c r="AF244" s="318">
        <v>-0.4</v>
      </c>
    </row>
    <row r="245" spans="1:32">
      <c r="A245" s="21" t="str">
        <f>IF(VLOOKUP(MID($B245,4,2),CODE!K:P,CODE!$O$1,FALSE)="",VLOOKUP(MID($B245,1,3),CODE!$B:$G,CODE!$D$1,FALSE),VLOOKUP(MID($B245,1,3),CODE!$B:$G,CODE!$D$1,FALSE)&amp;"-"&amp;VLOOKUP(MID($B245,4,2),CODE!K:P,CODE!$O$1,FALSE))</f>
        <v>ELK</v>
      </c>
      <c r="B245" s="21" t="str">
        <f>IF(ISERROR(VLOOKUP(E245&amp;G245,품번정리!$D:$E,2,FALSE))=TRUE,E245&amp;G245,VLOOKUP(E245&amp;G245,품번정리!$D:$E,2,FALSE))</f>
        <v>ELKBAF5518PP</v>
      </c>
      <c r="C245" s="16" t="str">
        <f>IF(ISERROR(VLOOKUP(MID(B245,1,5)&amp;MID(B245,8,5),품번정리!$A:$B,2,FALSE))=TRUE,MID(B245,1,5)&amp;MID(B245,8,5),VLOOKUP(MID(B245,1,5)&amp;MID(B245,8,5),품번정리!$A:$B,2,FALSE))</f>
        <v>ELKBA518PP</v>
      </c>
      <c r="D245" s="16" t="str">
        <f t="shared" si="5"/>
        <v>F5</v>
      </c>
      <c r="E245" s="437" t="s">
        <v>2553</v>
      </c>
      <c r="F245" s="437" t="s">
        <v>3549</v>
      </c>
      <c r="G245" s="437" t="s">
        <v>737</v>
      </c>
      <c r="H245" s="437"/>
      <c r="I245" s="319">
        <v>9345</v>
      </c>
      <c r="J245" s="319">
        <v>55000</v>
      </c>
      <c r="K245" s="319">
        <v>29000</v>
      </c>
      <c r="L245" s="318">
        <v>179</v>
      </c>
      <c r="M245" s="437" t="s">
        <v>2542</v>
      </c>
      <c r="N245" s="318">
        <v>178</v>
      </c>
      <c r="O245" s="319">
        <v>9790000</v>
      </c>
      <c r="P245" s="437" t="s">
        <v>2543</v>
      </c>
      <c r="Q245" s="318">
        <v>40</v>
      </c>
      <c r="R245" s="318"/>
      <c r="S245" s="319">
        <v>2200000</v>
      </c>
      <c r="T245" s="437" t="s">
        <v>2744</v>
      </c>
      <c r="U245" s="318">
        <v>11</v>
      </c>
      <c r="V245" s="319">
        <v>501000</v>
      </c>
      <c r="W245" s="318">
        <v>6.2</v>
      </c>
      <c r="X245" s="318">
        <v>5.0999999999999996</v>
      </c>
      <c r="Y245" s="318">
        <v>27.5</v>
      </c>
      <c r="Z245" s="318">
        <v>22.8</v>
      </c>
      <c r="AA245" s="318">
        <v>138</v>
      </c>
      <c r="AB245" s="318">
        <v>29</v>
      </c>
      <c r="AC245" s="318">
        <v>2</v>
      </c>
      <c r="AD245" s="318">
        <v>2</v>
      </c>
      <c r="AE245" s="319">
        <v>58000</v>
      </c>
      <c r="AF245" s="318">
        <v>1.1000000000000001</v>
      </c>
    </row>
    <row r="246" spans="1:32">
      <c r="A246" s="21" t="str">
        <f>IF(VLOOKUP(MID($B246,4,2),CODE!K:P,CODE!$O$1,FALSE)="",VLOOKUP(MID($B246,1,3),CODE!$B:$G,CODE!$D$1,FALSE),VLOOKUP(MID($B246,1,3),CODE!$B:$G,CODE!$D$1,FALSE)&amp;"-"&amp;VLOOKUP(MID($B246,4,2),CODE!K:P,CODE!$O$1,FALSE))</f>
        <v>ELK-의류</v>
      </c>
      <c r="B246" s="21" t="str">
        <f>IF(ISERROR(VLOOKUP(E246&amp;G246,품번정리!$D:$E,2,FALSE))=TRUE,E246&amp;G246,VLOOKUP(E246&amp;G246,품번정리!$D:$E,2,FALSE))</f>
        <v>ELKBBF4595PK</v>
      </c>
      <c r="C246" s="16" t="str">
        <f>IF(ISERROR(VLOOKUP(MID(B246,1,5)&amp;MID(B246,8,5),품번정리!$A:$B,2,FALSE))=TRUE,MID(B246,1,5)&amp;MID(B246,8,5),VLOOKUP(MID(B246,1,5)&amp;MID(B246,8,5),품번정리!$A:$B,2,FALSE))</f>
        <v>ELKBB595PK</v>
      </c>
      <c r="D246" s="16" t="str">
        <f t="shared" si="5"/>
        <v>F4</v>
      </c>
      <c r="E246" s="437" t="s">
        <v>2238</v>
      </c>
      <c r="F246" s="437" t="s">
        <v>2240</v>
      </c>
      <c r="G246" s="437" t="s">
        <v>728</v>
      </c>
      <c r="H246" s="437"/>
      <c r="I246" s="319">
        <v>6200</v>
      </c>
      <c r="J246" s="319">
        <v>23000</v>
      </c>
      <c r="K246" s="319">
        <v>11500</v>
      </c>
      <c r="L246" s="318">
        <v>350</v>
      </c>
      <c r="M246" s="437" t="s">
        <v>2653</v>
      </c>
      <c r="N246" s="318">
        <v>340</v>
      </c>
      <c r="O246" s="319">
        <v>7820000</v>
      </c>
      <c r="P246" s="437" t="s">
        <v>2653</v>
      </c>
      <c r="Q246" s="318">
        <v>180</v>
      </c>
      <c r="R246" s="318"/>
      <c r="S246" s="319">
        <v>4140000</v>
      </c>
      <c r="T246" s="437" t="s">
        <v>2682</v>
      </c>
      <c r="U246" s="318">
        <v>62</v>
      </c>
      <c r="V246" s="319">
        <v>793500</v>
      </c>
      <c r="W246" s="318">
        <v>18.2</v>
      </c>
      <c r="X246" s="318">
        <v>10.1</v>
      </c>
      <c r="Y246" s="318">
        <v>34.4</v>
      </c>
      <c r="Z246" s="318">
        <v>19.2</v>
      </c>
      <c r="AA246" s="318">
        <v>160</v>
      </c>
      <c r="AB246" s="318">
        <v>118</v>
      </c>
      <c r="AC246" s="318">
        <v>1</v>
      </c>
      <c r="AD246" s="318">
        <v>1</v>
      </c>
      <c r="AE246" s="319">
        <v>11500</v>
      </c>
      <c r="AF246" s="318">
        <v>0.3</v>
      </c>
    </row>
    <row r="247" spans="1:32">
      <c r="A247" s="21" t="str">
        <f>IF(VLOOKUP(MID($B247,4,2),CODE!K:P,CODE!$O$1,FALSE)="",VLOOKUP(MID($B247,1,3),CODE!$B:$G,CODE!$D$1,FALSE),VLOOKUP(MID($B247,1,3),CODE!$B:$G,CODE!$D$1,FALSE)&amp;"-"&amp;VLOOKUP(MID($B247,4,2),CODE!K:P,CODE!$O$1,FALSE))</f>
        <v>ELK-의류</v>
      </c>
      <c r="B247" s="21" t="str">
        <f>IF(ISERROR(VLOOKUP(E247&amp;G247,품번정리!$D:$E,2,FALSE))=TRUE,E247&amp;G247,VLOOKUP(E247&amp;G247,품번정리!$D:$E,2,FALSE))</f>
        <v>ELKBBF4596BL</v>
      </c>
      <c r="C247" s="16" t="str">
        <f>IF(ISERROR(VLOOKUP(MID(B247,1,5)&amp;MID(B247,8,5),품번정리!$A:$B,2,FALSE))=TRUE,MID(B247,1,5)&amp;MID(B247,8,5),VLOOKUP(MID(B247,1,5)&amp;MID(B247,8,5),품번정리!$A:$B,2,FALSE))</f>
        <v>ELKBB596BL</v>
      </c>
      <c r="D247" s="16" t="str">
        <f t="shared" si="5"/>
        <v>F4</v>
      </c>
      <c r="E247" s="437" t="s">
        <v>2239</v>
      </c>
      <c r="F247" s="437" t="s">
        <v>2241</v>
      </c>
      <c r="G247" s="437" t="s">
        <v>725</v>
      </c>
      <c r="H247" s="437"/>
      <c r="I247" s="319">
        <v>6200</v>
      </c>
      <c r="J247" s="319">
        <v>23000</v>
      </c>
      <c r="K247" s="319">
        <v>11500</v>
      </c>
      <c r="L247" s="318">
        <v>350</v>
      </c>
      <c r="M247" s="437" t="s">
        <v>2653</v>
      </c>
      <c r="N247" s="318">
        <v>340</v>
      </c>
      <c r="O247" s="319">
        <v>7820000</v>
      </c>
      <c r="P247" s="437" t="s">
        <v>2653</v>
      </c>
      <c r="Q247" s="318">
        <v>224</v>
      </c>
      <c r="R247" s="318">
        <v>-1</v>
      </c>
      <c r="S247" s="319">
        <v>5152000</v>
      </c>
      <c r="T247" s="437" t="s">
        <v>2668</v>
      </c>
      <c r="U247" s="318">
        <v>119</v>
      </c>
      <c r="V247" s="319">
        <v>1434050</v>
      </c>
      <c r="W247" s="318">
        <v>35</v>
      </c>
      <c r="X247" s="318">
        <v>18.3</v>
      </c>
      <c r="Y247" s="318">
        <v>53.1</v>
      </c>
      <c r="Z247" s="318">
        <v>27.8</v>
      </c>
      <c r="AA247" s="318">
        <v>117</v>
      </c>
      <c r="AB247" s="318">
        <v>105</v>
      </c>
      <c r="AC247" s="318"/>
      <c r="AD247" s="318"/>
      <c r="AE247" s="319"/>
      <c r="AF247" s="318"/>
    </row>
    <row r="248" spans="1:32">
      <c r="A248" s="21" t="str">
        <f>IF(VLOOKUP(MID($B248,4,2),CODE!K:P,CODE!$O$1,FALSE)="",VLOOKUP(MID($B248,1,3),CODE!$B:$G,CODE!$D$1,FALSE),VLOOKUP(MID($B248,1,3),CODE!$B:$G,CODE!$D$1,FALSE)&amp;"-"&amp;VLOOKUP(MID($B248,4,2),CODE!K:P,CODE!$O$1,FALSE))</f>
        <v>ELK</v>
      </c>
      <c r="B248" s="21" t="str">
        <f>IF(ISERROR(VLOOKUP(E248&amp;G248,품번정리!$D:$E,2,FALSE))=TRUE,E248&amp;G248,VLOOKUP(E248&amp;G248,품번정리!$D:$E,2,FALSE))</f>
        <v>ELKBEF3533PK</v>
      </c>
      <c r="C248" s="16" t="str">
        <f>IF(ISERROR(VLOOKUP(MID(B248,1,5)&amp;MID(B248,8,5),품번정리!$A:$B,2,FALSE))=TRUE,MID(B248,1,5)&amp;MID(B248,8,5),VLOOKUP(MID(B248,1,5)&amp;MID(B248,8,5),품번정리!$A:$B,2,FALSE))</f>
        <v>ELKBE533PK</v>
      </c>
      <c r="D248" s="16" t="str">
        <f t="shared" si="5"/>
        <v>F3</v>
      </c>
      <c r="E248" s="437" t="s">
        <v>2242</v>
      </c>
      <c r="F248" s="437" t="s">
        <v>2244</v>
      </c>
      <c r="G248" s="437" t="s">
        <v>728</v>
      </c>
      <c r="H248" s="437"/>
      <c r="I248" s="319">
        <v>5200</v>
      </c>
      <c r="J248" s="319">
        <v>23000</v>
      </c>
      <c r="K248" s="319">
        <v>10000</v>
      </c>
      <c r="L248" s="318">
        <v>400</v>
      </c>
      <c r="M248" s="437" t="s">
        <v>2653</v>
      </c>
      <c r="N248" s="318">
        <v>395</v>
      </c>
      <c r="O248" s="319">
        <v>9085000</v>
      </c>
      <c r="P248" s="437" t="s">
        <v>2653</v>
      </c>
      <c r="Q248" s="318">
        <v>53</v>
      </c>
      <c r="R248" s="318">
        <v>-1</v>
      </c>
      <c r="S248" s="319">
        <v>1219000</v>
      </c>
      <c r="T248" s="437" t="s">
        <v>2682</v>
      </c>
      <c r="U248" s="318">
        <v>43</v>
      </c>
      <c r="V248" s="319">
        <v>753400</v>
      </c>
      <c r="W248" s="318">
        <v>10.9</v>
      </c>
      <c r="X248" s="318">
        <v>8.3000000000000007</v>
      </c>
      <c r="Y248" s="318">
        <v>81.099999999999994</v>
      </c>
      <c r="Z248" s="318">
        <v>61.8</v>
      </c>
      <c r="AA248" s="318">
        <v>343</v>
      </c>
      <c r="AB248" s="318">
        <v>10</v>
      </c>
      <c r="AC248" s="318"/>
      <c r="AD248" s="318"/>
      <c r="AE248" s="318"/>
      <c r="AF248" s="318"/>
    </row>
    <row r="249" spans="1:32">
      <c r="A249" s="21" t="str">
        <f>IF(VLOOKUP(MID($B249,4,2),CODE!K:P,CODE!$O$1,FALSE)="",VLOOKUP(MID($B249,1,3),CODE!$B:$G,CODE!$D$1,FALSE),VLOOKUP(MID($B249,1,3),CODE!$B:$G,CODE!$D$1,FALSE)&amp;"-"&amp;VLOOKUP(MID($B249,4,2),CODE!K:P,CODE!$O$1,FALSE))</f>
        <v>ELK</v>
      </c>
      <c r="B249" s="21" t="str">
        <f>IF(ISERROR(VLOOKUP(E249&amp;G249,품번정리!$D:$E,2,FALSE))=TRUE,E249&amp;G249,VLOOKUP(E249&amp;G249,품번정리!$D:$E,2,FALSE))</f>
        <v>ELKBEF3534BL</v>
      </c>
      <c r="C249" s="16" t="str">
        <f>IF(ISERROR(VLOOKUP(MID(B249,1,5)&amp;MID(B249,8,5),품번정리!$A:$B,2,FALSE))=TRUE,MID(B249,1,5)&amp;MID(B249,8,5),VLOOKUP(MID(B249,1,5)&amp;MID(B249,8,5),품번정리!$A:$B,2,FALSE))</f>
        <v>ELKBE534BL</v>
      </c>
      <c r="D249" s="16" t="str">
        <f t="shared" si="5"/>
        <v>F3</v>
      </c>
      <c r="E249" s="437" t="s">
        <v>2243</v>
      </c>
      <c r="F249" s="437" t="s">
        <v>2245</v>
      </c>
      <c r="G249" s="437" t="s">
        <v>725</v>
      </c>
      <c r="H249" s="437"/>
      <c r="I249" s="319">
        <v>5800</v>
      </c>
      <c r="J249" s="319">
        <v>23000</v>
      </c>
      <c r="K249" s="319">
        <v>10000</v>
      </c>
      <c r="L249" s="318">
        <v>400</v>
      </c>
      <c r="M249" s="437" t="s">
        <v>2653</v>
      </c>
      <c r="N249" s="318">
        <v>390</v>
      </c>
      <c r="O249" s="319">
        <v>8970000</v>
      </c>
      <c r="P249" s="437" t="s">
        <v>2653</v>
      </c>
      <c r="Q249" s="318">
        <v>45</v>
      </c>
      <c r="R249" s="318"/>
      <c r="S249" s="319">
        <v>1035000</v>
      </c>
      <c r="T249" s="437" t="s">
        <v>2668</v>
      </c>
      <c r="U249" s="318">
        <v>35</v>
      </c>
      <c r="V249" s="319">
        <v>701000</v>
      </c>
      <c r="W249" s="318">
        <v>9</v>
      </c>
      <c r="X249" s="318">
        <v>7.8</v>
      </c>
      <c r="Y249" s="318">
        <v>77.8</v>
      </c>
      <c r="Z249" s="318">
        <v>67.7</v>
      </c>
      <c r="AA249" s="318">
        <v>345</v>
      </c>
      <c r="AB249" s="318">
        <v>10</v>
      </c>
      <c r="AC249" s="318"/>
      <c r="AD249" s="318"/>
      <c r="AE249" s="318"/>
      <c r="AF249" s="318"/>
    </row>
    <row r="250" spans="1:32">
      <c r="A250" s="21" t="str">
        <f>IF(VLOOKUP(MID($B250,4,2),CODE!K:P,CODE!$O$1,FALSE)="",VLOOKUP(MID($B250,1,3),CODE!$B:$G,CODE!$D$1,FALSE),VLOOKUP(MID($B250,1,3),CODE!$B:$G,CODE!$D$1,FALSE)&amp;"-"&amp;VLOOKUP(MID($B250,4,2),CODE!K:P,CODE!$O$1,FALSE))</f>
        <v>ELK-가방</v>
      </c>
      <c r="B250" s="21" t="str">
        <f>IF(ISERROR(VLOOKUP(E250&amp;G250,품번정리!$D:$E,2,FALSE))=TRUE,E250&amp;G250,VLOOKUP(E250&amp;G250,품번정리!$D:$E,2,FALSE))</f>
        <v>ELKBPF3501BL</v>
      </c>
      <c r="C250" s="16" t="str">
        <f>IF(ISERROR(VLOOKUP(MID(B250,1,5)&amp;MID(B250,8,5),품번정리!$A:$B,2,FALSE))=TRUE,MID(B250,1,5)&amp;MID(B250,8,5),VLOOKUP(MID(B250,1,5)&amp;MID(B250,8,5),품번정리!$A:$B,2,FALSE))</f>
        <v>ELKBP501BL</v>
      </c>
      <c r="D250" s="16" t="str">
        <f t="shared" si="5"/>
        <v>F3</v>
      </c>
      <c r="E250" s="437" t="s">
        <v>1768</v>
      </c>
      <c r="F250" s="437" t="s">
        <v>1771</v>
      </c>
      <c r="G250" s="437" t="s">
        <v>725</v>
      </c>
      <c r="H250" s="437"/>
      <c r="I250" s="319">
        <v>19000</v>
      </c>
      <c r="J250" s="319">
        <v>79000</v>
      </c>
      <c r="K250" s="319">
        <v>39000</v>
      </c>
      <c r="L250" s="318">
        <v>100</v>
      </c>
      <c r="M250" s="437" t="s">
        <v>1821</v>
      </c>
      <c r="N250" s="318">
        <v>100</v>
      </c>
      <c r="O250" s="319">
        <v>7900000</v>
      </c>
      <c r="P250" s="437" t="s">
        <v>1821</v>
      </c>
      <c r="Q250" s="318">
        <v>97</v>
      </c>
      <c r="R250" s="318">
        <v>-2</v>
      </c>
      <c r="S250" s="319">
        <v>7663000</v>
      </c>
      <c r="T250" s="437" t="s">
        <v>2148</v>
      </c>
      <c r="U250" s="318">
        <v>71</v>
      </c>
      <c r="V250" s="319">
        <v>4424550</v>
      </c>
      <c r="W250" s="318">
        <v>71</v>
      </c>
      <c r="X250" s="318">
        <v>56</v>
      </c>
      <c r="Y250" s="318">
        <v>73.2</v>
      </c>
      <c r="Z250" s="318">
        <v>57.7</v>
      </c>
      <c r="AA250" s="318">
        <v>5</v>
      </c>
      <c r="AB250" s="318">
        <v>26</v>
      </c>
      <c r="AC250" s="318"/>
      <c r="AD250" s="318"/>
      <c r="AE250" s="318"/>
      <c r="AF250" s="318"/>
    </row>
    <row r="251" spans="1:32">
      <c r="A251" s="21" t="str">
        <f>IF(VLOOKUP(MID($B251,4,2),CODE!K:P,CODE!$O$1,FALSE)="",VLOOKUP(MID($B251,1,3),CODE!$B:$G,CODE!$D$1,FALSE),VLOOKUP(MID($B251,1,3),CODE!$B:$G,CODE!$D$1,FALSE)&amp;"-"&amp;VLOOKUP(MID($B251,4,2),CODE!K:P,CODE!$O$1,FALSE))</f>
        <v>ELK-가방</v>
      </c>
      <c r="B251" s="21" t="str">
        <f>IF(ISERROR(VLOOKUP(E251&amp;G251,품번정리!$D:$E,2,FALSE))=TRUE,E251&amp;G251,VLOOKUP(E251&amp;G251,품번정리!$D:$E,2,FALSE))</f>
        <v>ELKBPF3502PK</v>
      </c>
      <c r="C251" s="16" t="str">
        <f>IF(ISERROR(VLOOKUP(MID(B251,1,5)&amp;MID(B251,8,5),품번정리!$A:$B,2,FALSE))=TRUE,MID(B251,1,5)&amp;MID(B251,8,5),VLOOKUP(MID(B251,1,5)&amp;MID(B251,8,5),품번정리!$A:$B,2,FALSE))</f>
        <v>ELKBP502PK</v>
      </c>
      <c r="D251" s="16" t="str">
        <f t="shared" si="5"/>
        <v>F3</v>
      </c>
      <c r="E251" s="437" t="s">
        <v>1769</v>
      </c>
      <c r="F251" s="437" t="s">
        <v>3550</v>
      </c>
      <c r="G251" s="437" t="s">
        <v>728</v>
      </c>
      <c r="H251" s="437"/>
      <c r="I251" s="319">
        <v>19000</v>
      </c>
      <c r="J251" s="319">
        <v>79000</v>
      </c>
      <c r="K251" s="319">
        <v>39000</v>
      </c>
      <c r="L251" s="318">
        <v>100</v>
      </c>
      <c r="M251" s="437" t="s">
        <v>1821</v>
      </c>
      <c r="N251" s="318">
        <v>100</v>
      </c>
      <c r="O251" s="319">
        <v>7900000</v>
      </c>
      <c r="P251" s="437" t="s">
        <v>1821</v>
      </c>
      <c r="Q251" s="318">
        <v>91</v>
      </c>
      <c r="R251" s="318">
        <v>2</v>
      </c>
      <c r="S251" s="319">
        <v>7189000</v>
      </c>
      <c r="T251" s="437" t="s">
        <v>1967</v>
      </c>
      <c r="U251" s="318">
        <v>72</v>
      </c>
      <c r="V251" s="319">
        <v>4809500</v>
      </c>
      <c r="W251" s="318">
        <v>72</v>
      </c>
      <c r="X251" s="318">
        <v>60.9</v>
      </c>
      <c r="Y251" s="318">
        <v>79.099999999999994</v>
      </c>
      <c r="Z251" s="318">
        <v>66.900000000000006</v>
      </c>
      <c r="AA251" s="318">
        <v>7</v>
      </c>
      <c r="AB251" s="318">
        <v>19</v>
      </c>
      <c r="AC251" s="318">
        <v>1</v>
      </c>
      <c r="AD251" s="318">
        <v>1</v>
      </c>
      <c r="AE251" s="319">
        <v>39000</v>
      </c>
      <c r="AF251" s="318">
        <v>1</v>
      </c>
    </row>
    <row r="252" spans="1:32">
      <c r="A252" s="21" t="str">
        <f>IF(VLOOKUP(MID($B252,4,2),CODE!K:P,CODE!$O$1,FALSE)="",VLOOKUP(MID($B252,1,3),CODE!$B:$G,CODE!$D$1,FALSE),VLOOKUP(MID($B252,1,3),CODE!$B:$G,CODE!$D$1,FALSE)&amp;"-"&amp;VLOOKUP(MID($B252,4,2),CODE!K:P,CODE!$O$1,FALSE))</f>
        <v>ELK-가방</v>
      </c>
      <c r="B252" s="21" t="str">
        <f>IF(ISERROR(VLOOKUP(E252&amp;G252,품번정리!$D:$E,2,FALSE))=TRUE,E252&amp;G252,VLOOKUP(E252&amp;G252,품번정리!$D:$E,2,FALSE))</f>
        <v>ELKBPF3503PP</v>
      </c>
      <c r="C252" s="16" t="str">
        <f>IF(ISERROR(VLOOKUP(MID(B252,1,5)&amp;MID(B252,8,5),품번정리!$A:$B,2,FALSE))=TRUE,MID(B252,1,5)&amp;MID(B252,8,5),VLOOKUP(MID(B252,1,5)&amp;MID(B252,8,5),품번정리!$A:$B,2,FALSE))</f>
        <v>ELKBP503PP</v>
      </c>
      <c r="D252" s="16" t="str">
        <f t="shared" si="5"/>
        <v>F3</v>
      </c>
      <c r="E252" s="437" t="s">
        <v>1770</v>
      </c>
      <c r="F252" s="437" t="s">
        <v>3489</v>
      </c>
      <c r="G252" s="437" t="s">
        <v>737</v>
      </c>
      <c r="H252" s="437"/>
      <c r="I252" s="319">
        <v>21500</v>
      </c>
      <c r="J252" s="319">
        <v>99000</v>
      </c>
      <c r="K252" s="319">
        <v>49000</v>
      </c>
      <c r="L252" s="318">
        <v>100</v>
      </c>
      <c r="M252" s="437" t="s">
        <v>1821</v>
      </c>
      <c r="N252" s="318">
        <v>100</v>
      </c>
      <c r="O252" s="319">
        <v>9900000</v>
      </c>
      <c r="P252" s="437" t="s">
        <v>1821</v>
      </c>
      <c r="Q252" s="318">
        <v>87</v>
      </c>
      <c r="R252" s="318">
        <v>1</v>
      </c>
      <c r="S252" s="319">
        <v>8613000</v>
      </c>
      <c r="T252" s="437" t="s">
        <v>1822</v>
      </c>
      <c r="U252" s="318">
        <v>60</v>
      </c>
      <c r="V252" s="319">
        <v>4029250</v>
      </c>
      <c r="W252" s="318">
        <v>60</v>
      </c>
      <c r="X252" s="318">
        <v>40.700000000000003</v>
      </c>
      <c r="Y252" s="318">
        <v>69</v>
      </c>
      <c r="Z252" s="318">
        <v>46.8</v>
      </c>
      <c r="AA252" s="318">
        <v>12</v>
      </c>
      <c r="AB252" s="318">
        <v>27</v>
      </c>
      <c r="AC252" s="318"/>
      <c r="AD252" s="318"/>
      <c r="AE252" s="318"/>
      <c r="AF252" s="318"/>
    </row>
    <row r="253" spans="1:32">
      <c r="A253" s="21" t="str">
        <f>IF(VLOOKUP(MID($B253,4,2),CODE!K:P,CODE!$O$1,FALSE)="",VLOOKUP(MID($B253,1,3),CODE!$B:$G,CODE!$D$1,FALSE),VLOOKUP(MID($B253,1,3),CODE!$B:$G,CODE!$D$1,FALSE)&amp;"-"&amp;VLOOKUP(MID($B253,4,2),CODE!K:P,CODE!$O$1,FALSE))</f>
        <v>ELK-가방</v>
      </c>
      <c r="B253" s="21" t="str">
        <f>IF(ISERROR(VLOOKUP(E253&amp;G253,품번정리!$D:$E,2,FALSE))=TRUE,E253&amp;G253,VLOOKUP(E253&amp;G253,품번정리!$D:$E,2,FALSE))</f>
        <v>ELKBPF3505BK</v>
      </c>
      <c r="C253" s="16" t="str">
        <f>IF(ISERROR(VLOOKUP(MID(B253,1,5)&amp;MID(B253,8,5),품번정리!$A:$B,2,FALSE))=TRUE,MID(B253,1,5)&amp;MID(B253,8,5),VLOOKUP(MID(B253,1,5)&amp;MID(B253,8,5),품번정리!$A:$B,2,FALSE))</f>
        <v>ELKBP505BK</v>
      </c>
      <c r="D253" s="16" t="str">
        <f t="shared" si="5"/>
        <v>F3</v>
      </c>
      <c r="E253" s="437" t="s">
        <v>2246</v>
      </c>
      <c r="F253" s="437" t="s">
        <v>3551</v>
      </c>
      <c r="G253" s="437" t="s">
        <v>722</v>
      </c>
      <c r="H253" s="437"/>
      <c r="I253" s="319">
        <v>23500</v>
      </c>
      <c r="J253" s="319">
        <v>109000</v>
      </c>
      <c r="K253" s="319">
        <v>109000</v>
      </c>
      <c r="L253" s="318">
        <v>150</v>
      </c>
      <c r="M253" s="437" t="s">
        <v>2204</v>
      </c>
      <c r="N253" s="318">
        <v>150</v>
      </c>
      <c r="O253" s="319">
        <v>16350000</v>
      </c>
      <c r="P253" s="437" t="s">
        <v>2204</v>
      </c>
      <c r="Q253" s="318">
        <v>150</v>
      </c>
      <c r="R253" s="318"/>
      <c r="S253" s="319">
        <v>16350000</v>
      </c>
      <c r="T253" s="437" t="s">
        <v>2247</v>
      </c>
      <c r="U253" s="318">
        <v>150</v>
      </c>
      <c r="V253" s="319">
        <v>15750500</v>
      </c>
      <c r="W253" s="318">
        <v>100</v>
      </c>
      <c r="X253" s="318">
        <v>96.3</v>
      </c>
      <c r="Y253" s="318">
        <v>100</v>
      </c>
      <c r="Z253" s="318">
        <v>96.3</v>
      </c>
      <c r="AA253" s="318"/>
      <c r="AB253" s="318"/>
      <c r="AC253" s="318"/>
      <c r="AD253" s="318"/>
      <c r="AE253" s="318"/>
      <c r="AF253" s="318"/>
    </row>
    <row r="254" spans="1:32">
      <c r="A254" s="21" t="str">
        <f>IF(VLOOKUP(MID($B254,4,2),CODE!K:P,CODE!$O$1,FALSE)="",VLOOKUP(MID($B254,1,3),CODE!$B:$G,CODE!$D$1,FALSE),VLOOKUP(MID($B254,1,3),CODE!$B:$G,CODE!$D$1,FALSE)&amp;"-"&amp;VLOOKUP(MID($B254,4,2),CODE!K:P,CODE!$O$1,FALSE))</f>
        <v>ELK-ACC</v>
      </c>
      <c r="B254" s="21" t="str">
        <f>IF(ISERROR(VLOOKUP(E254&amp;G254,품번정리!$D:$E,2,FALSE))=TRUE,E254&amp;G254,VLOOKUP(E254&amp;G254,품번정리!$D:$E,2,FALSE))</f>
        <v>ELKEDF5522YE</v>
      </c>
      <c r="C254" s="16" t="str">
        <f>IF(ISERROR(VLOOKUP(MID(B254,1,5)&amp;MID(B254,8,5),품번정리!$A:$B,2,FALSE))=TRUE,MID(B254,1,5)&amp;MID(B254,8,5),VLOOKUP(MID(B254,1,5)&amp;MID(B254,8,5),품번정리!$A:$B,2,FALSE))</f>
        <v>ELKED522YE</v>
      </c>
      <c r="D254" s="16" t="str">
        <f t="shared" si="5"/>
        <v>F5</v>
      </c>
      <c r="E254" s="437" t="s">
        <v>2554</v>
      </c>
      <c r="F254" s="437" t="s">
        <v>2558</v>
      </c>
      <c r="G254" s="437" t="s">
        <v>721</v>
      </c>
      <c r="H254" s="437"/>
      <c r="I254" s="319">
        <v>8384</v>
      </c>
      <c r="J254" s="319">
        <v>45000</v>
      </c>
      <c r="K254" s="319">
        <v>25000</v>
      </c>
      <c r="L254" s="318">
        <v>160</v>
      </c>
      <c r="M254" s="437" t="s">
        <v>2543</v>
      </c>
      <c r="N254" s="318">
        <v>159</v>
      </c>
      <c r="O254" s="319">
        <v>7155000</v>
      </c>
      <c r="P254" s="437" t="s">
        <v>2544</v>
      </c>
      <c r="Q254" s="318">
        <v>84</v>
      </c>
      <c r="R254" s="318"/>
      <c r="S254" s="319">
        <v>3780000</v>
      </c>
      <c r="T254" s="437" t="s">
        <v>2685</v>
      </c>
      <c r="U254" s="318">
        <v>82</v>
      </c>
      <c r="V254" s="319">
        <v>3455000</v>
      </c>
      <c r="W254" s="318">
        <v>51.6</v>
      </c>
      <c r="X254" s="318">
        <v>48.3</v>
      </c>
      <c r="Y254" s="318">
        <v>97.6</v>
      </c>
      <c r="Z254" s="318">
        <v>91.4</v>
      </c>
      <c r="AA254" s="318">
        <v>75</v>
      </c>
      <c r="AB254" s="318">
        <v>2</v>
      </c>
      <c r="AC254" s="318"/>
      <c r="AD254" s="318"/>
      <c r="AE254" s="318"/>
      <c r="AF254" s="318"/>
    </row>
    <row r="255" spans="1:32">
      <c r="A255" s="21" t="str">
        <f>IF(VLOOKUP(MID($B255,4,2),CODE!K:P,CODE!$O$1,FALSE)="",VLOOKUP(MID($B255,1,3),CODE!$B:$G,CODE!$D$1,FALSE),VLOOKUP(MID($B255,1,3),CODE!$B:$G,CODE!$D$1,FALSE)&amp;"-"&amp;VLOOKUP(MID($B255,4,2),CODE!K:P,CODE!$O$1,FALSE))</f>
        <v>ELK-ACC</v>
      </c>
      <c r="B255" s="21" t="str">
        <f>IF(ISERROR(VLOOKUP(E255&amp;G255,품번정리!$D:$E,2,FALSE))=TRUE,E255&amp;G255,VLOOKUP(E255&amp;G255,품번정리!$D:$E,2,FALSE))</f>
        <v>ELKEDF5523BK</v>
      </c>
      <c r="C255" s="16" t="str">
        <f>IF(ISERROR(VLOOKUP(MID(B255,1,5)&amp;MID(B255,8,5),품번정리!$A:$B,2,FALSE))=TRUE,MID(B255,1,5)&amp;MID(B255,8,5),VLOOKUP(MID(B255,1,5)&amp;MID(B255,8,5),품번정리!$A:$B,2,FALSE))</f>
        <v>ELKED523BK</v>
      </c>
      <c r="D255" s="16" t="str">
        <f t="shared" si="5"/>
        <v>F5</v>
      </c>
      <c r="E255" s="437" t="s">
        <v>2555</v>
      </c>
      <c r="F255" s="437" t="s">
        <v>2559</v>
      </c>
      <c r="G255" s="437" t="s">
        <v>722</v>
      </c>
      <c r="H255" s="437"/>
      <c r="I255" s="319">
        <v>8349</v>
      </c>
      <c r="J255" s="319">
        <v>45000</v>
      </c>
      <c r="K255" s="319">
        <v>25000</v>
      </c>
      <c r="L255" s="318">
        <v>160</v>
      </c>
      <c r="M255" s="437" t="s">
        <v>2543</v>
      </c>
      <c r="N255" s="318">
        <v>159</v>
      </c>
      <c r="O255" s="319">
        <v>7155000</v>
      </c>
      <c r="P255" s="437" t="s">
        <v>2544</v>
      </c>
      <c r="Q255" s="318">
        <v>155</v>
      </c>
      <c r="R255" s="318"/>
      <c r="S255" s="319">
        <v>6975000</v>
      </c>
      <c r="T255" s="437" t="s">
        <v>2662</v>
      </c>
      <c r="U255" s="318">
        <v>154</v>
      </c>
      <c r="V255" s="319">
        <v>6300000</v>
      </c>
      <c r="W255" s="318">
        <v>96.9</v>
      </c>
      <c r="X255" s="318">
        <v>88.1</v>
      </c>
      <c r="Y255" s="318">
        <v>99.4</v>
      </c>
      <c r="Z255" s="318">
        <v>90.3</v>
      </c>
      <c r="AA255" s="318">
        <v>4</v>
      </c>
      <c r="AB255" s="318">
        <v>1</v>
      </c>
      <c r="AC255" s="318"/>
      <c r="AD255" s="318"/>
      <c r="AE255" s="318"/>
      <c r="AF255" s="318"/>
    </row>
    <row r="256" spans="1:32">
      <c r="A256" s="21" t="str">
        <f>IF(VLOOKUP(MID($B256,4,2),CODE!K:P,CODE!$O$1,FALSE)="",VLOOKUP(MID($B256,1,3),CODE!$B:$G,CODE!$D$1,FALSE),VLOOKUP(MID($B256,1,3),CODE!$B:$G,CODE!$D$1,FALSE)&amp;"-"&amp;VLOOKUP(MID($B256,4,2),CODE!K:P,CODE!$O$1,FALSE))</f>
        <v>ELK-ACC</v>
      </c>
      <c r="B256" s="21" t="str">
        <f>IF(ISERROR(VLOOKUP(E256&amp;G256,품번정리!$D:$E,2,FALSE))=TRUE,E256&amp;G256,VLOOKUP(E256&amp;G256,품번정리!$D:$E,2,FALSE))</f>
        <v>ELKEDF5524PK</v>
      </c>
      <c r="C256" s="16" t="str">
        <f>IF(ISERROR(VLOOKUP(MID(B256,1,5)&amp;MID(B256,8,5),품번정리!$A:$B,2,FALSE))=TRUE,MID(B256,1,5)&amp;MID(B256,8,5),VLOOKUP(MID(B256,1,5)&amp;MID(B256,8,5),품번정리!$A:$B,2,FALSE))</f>
        <v>ELKED524PK</v>
      </c>
      <c r="D256" s="16" t="str">
        <f t="shared" si="5"/>
        <v>F5</v>
      </c>
      <c r="E256" s="437" t="s">
        <v>2556</v>
      </c>
      <c r="F256" s="437" t="s">
        <v>2561</v>
      </c>
      <c r="G256" s="437" t="s">
        <v>728</v>
      </c>
      <c r="H256" s="437"/>
      <c r="I256" s="319">
        <v>8301</v>
      </c>
      <c r="J256" s="319">
        <v>45000</v>
      </c>
      <c r="K256" s="319">
        <v>25000</v>
      </c>
      <c r="L256" s="318">
        <v>160</v>
      </c>
      <c r="M256" s="437" t="s">
        <v>2543</v>
      </c>
      <c r="N256" s="318">
        <v>155</v>
      </c>
      <c r="O256" s="319">
        <v>6975000</v>
      </c>
      <c r="P256" s="437" t="s">
        <v>2544</v>
      </c>
      <c r="Q256" s="318">
        <v>120</v>
      </c>
      <c r="R256" s="318"/>
      <c r="S256" s="319">
        <v>5400000</v>
      </c>
      <c r="T256" s="437" t="s">
        <v>2674</v>
      </c>
      <c r="U256" s="318">
        <v>98</v>
      </c>
      <c r="V256" s="319">
        <v>3985000</v>
      </c>
      <c r="W256" s="318">
        <v>63.2</v>
      </c>
      <c r="X256" s="318">
        <v>57.1</v>
      </c>
      <c r="Y256" s="318">
        <v>81.7</v>
      </c>
      <c r="Z256" s="318">
        <v>73.8</v>
      </c>
      <c r="AA256" s="318">
        <v>35</v>
      </c>
      <c r="AB256" s="318">
        <v>22</v>
      </c>
      <c r="AC256" s="318"/>
      <c r="AD256" s="318"/>
      <c r="AE256" s="318"/>
      <c r="AF256" s="318"/>
    </row>
    <row r="257" spans="1:32">
      <c r="A257" s="21" t="str">
        <f>IF(VLOOKUP(MID($B257,4,2),CODE!K:P,CODE!$O$1,FALSE)="",VLOOKUP(MID($B257,1,3),CODE!$B:$G,CODE!$D$1,FALSE),VLOOKUP(MID($B257,1,3),CODE!$B:$G,CODE!$D$1,FALSE)&amp;"-"&amp;VLOOKUP(MID($B257,4,2),CODE!K:P,CODE!$O$1,FALSE))</f>
        <v>ELK</v>
      </c>
      <c r="B257" s="21" t="str">
        <f>IF(ISERROR(VLOOKUP(E257&amp;G257,품번정리!$D:$E,2,FALSE))=TRUE,E257&amp;G257,VLOOKUP(E257&amp;G257,품번정리!$D:$E,2,FALSE))</f>
        <v>ELKERF5511GR</v>
      </c>
      <c r="C257" s="16" t="str">
        <f>IF(ISERROR(VLOOKUP(MID(B257,1,5)&amp;MID(B257,8,5),품번정리!$A:$B,2,FALSE))=TRUE,MID(B257,1,5)&amp;MID(B257,8,5),VLOOKUP(MID(B257,1,5)&amp;MID(B257,8,5),품번정리!$A:$B,2,FALSE))</f>
        <v>ELKER511GR</v>
      </c>
      <c r="D257" s="16" t="str">
        <f t="shared" si="5"/>
        <v>F5</v>
      </c>
      <c r="E257" s="437" t="s">
        <v>2557</v>
      </c>
      <c r="F257" s="437" t="s">
        <v>2562</v>
      </c>
      <c r="G257" s="437" t="s">
        <v>727</v>
      </c>
      <c r="H257" s="437"/>
      <c r="I257" s="319">
        <v>8770</v>
      </c>
      <c r="J257" s="319">
        <v>55000</v>
      </c>
      <c r="K257" s="319">
        <v>38500</v>
      </c>
      <c r="L257" s="318">
        <v>434</v>
      </c>
      <c r="M257" s="437" t="s">
        <v>2542</v>
      </c>
      <c r="N257" s="318">
        <v>444</v>
      </c>
      <c r="O257" s="319">
        <v>24420000</v>
      </c>
      <c r="P257" s="437" t="s">
        <v>2543</v>
      </c>
      <c r="Q257" s="318">
        <v>240</v>
      </c>
      <c r="R257" s="318"/>
      <c r="S257" s="319">
        <v>13200000</v>
      </c>
      <c r="T257" s="437" t="s">
        <v>2547</v>
      </c>
      <c r="U257" s="318">
        <v>239</v>
      </c>
      <c r="V257" s="319">
        <v>13029500</v>
      </c>
      <c r="W257" s="318">
        <v>53.8</v>
      </c>
      <c r="X257" s="318">
        <v>53.4</v>
      </c>
      <c r="Y257" s="318">
        <v>99.6</v>
      </c>
      <c r="Z257" s="318">
        <v>98.7</v>
      </c>
      <c r="AA257" s="318">
        <v>204</v>
      </c>
      <c r="AB257" s="318">
        <v>1</v>
      </c>
      <c r="AC257" s="318"/>
      <c r="AD257" s="318"/>
      <c r="AE257" s="318"/>
      <c r="AF257" s="318"/>
    </row>
    <row r="258" spans="1:32">
      <c r="A258" s="21" t="str">
        <f>IF(VLOOKUP(MID($B258,4,2),CODE!K:P,CODE!$O$1,FALSE)="",VLOOKUP(MID($B258,1,3),CODE!$B:$G,CODE!$D$1,FALSE),VLOOKUP(MID($B258,1,3),CODE!$B:$G,CODE!$D$1,FALSE)&amp;"-"&amp;VLOOKUP(MID($B258,4,2),CODE!K:P,CODE!$O$1,FALSE))</f>
        <v>ELK</v>
      </c>
      <c r="B258" s="21" t="str">
        <f>IF(ISERROR(VLOOKUP(E258&amp;G258,품번정리!$D:$E,2,FALSE))=TRUE,E258&amp;G258,VLOOKUP(E258&amp;G258,품번정리!$D:$E,2,FALSE))</f>
        <v>ELKERF5512RE</v>
      </c>
      <c r="C258" s="16" t="str">
        <f>IF(ISERROR(VLOOKUP(MID(B258,1,5)&amp;MID(B258,8,5),품번정리!$A:$B,2,FALSE))=TRUE,MID(B258,1,5)&amp;MID(B258,8,5),VLOOKUP(MID(B258,1,5)&amp;MID(B258,8,5),품번정리!$A:$B,2,FALSE))</f>
        <v>ELKER512RE</v>
      </c>
      <c r="D258" s="16" t="str">
        <f t="shared" si="5"/>
        <v>F5</v>
      </c>
      <c r="E258" s="437" t="s">
        <v>2248</v>
      </c>
      <c r="F258" s="437" t="s">
        <v>2249</v>
      </c>
      <c r="G258" s="437" t="s">
        <v>726</v>
      </c>
      <c r="H258" s="437"/>
      <c r="I258" s="319">
        <v>9009</v>
      </c>
      <c r="J258" s="319">
        <v>55000</v>
      </c>
      <c r="K258" s="319">
        <v>38500</v>
      </c>
      <c r="L258" s="318">
        <v>395</v>
      </c>
      <c r="M258" s="437" t="s">
        <v>2198</v>
      </c>
      <c r="N258" s="318">
        <v>421</v>
      </c>
      <c r="O258" s="319">
        <v>23155000</v>
      </c>
      <c r="P258" s="437" t="s">
        <v>2543</v>
      </c>
      <c r="Q258" s="318">
        <v>224</v>
      </c>
      <c r="R258" s="318"/>
      <c r="S258" s="319">
        <v>12320000</v>
      </c>
      <c r="T258" s="437" t="s">
        <v>2544</v>
      </c>
      <c r="U258" s="318">
        <v>222</v>
      </c>
      <c r="V258" s="319">
        <v>12155000</v>
      </c>
      <c r="W258" s="318">
        <v>52.7</v>
      </c>
      <c r="X258" s="318">
        <v>52.5</v>
      </c>
      <c r="Y258" s="318">
        <v>99.1</v>
      </c>
      <c r="Z258" s="318">
        <v>98.7</v>
      </c>
      <c r="AA258" s="318">
        <v>197</v>
      </c>
      <c r="AB258" s="318">
        <v>2</v>
      </c>
      <c r="AC258" s="318"/>
      <c r="AD258" s="318"/>
      <c r="AE258" s="318"/>
      <c r="AF258" s="318"/>
    </row>
    <row r="259" spans="1:32">
      <c r="A259" s="21" t="str">
        <f>IF(VLOOKUP(MID($B259,4,2),CODE!K:P,CODE!$O$1,FALSE)="",VLOOKUP(MID($B259,1,3),CODE!$B:$G,CODE!$D$1,FALSE),VLOOKUP(MID($B259,1,3),CODE!$B:$G,CODE!$D$1,FALSE)&amp;"-"&amp;VLOOKUP(MID($B259,4,2),CODE!K:P,CODE!$O$1,FALSE))</f>
        <v>ELK</v>
      </c>
      <c r="B259" s="21" t="str">
        <f>IF(ISERROR(VLOOKUP(E259&amp;G259,품번정리!$D:$E,2,FALSE))=TRUE,E259&amp;G259,VLOOKUP(E259&amp;G259,품번정리!$D:$E,2,FALSE))</f>
        <v>ELKERF5513PK</v>
      </c>
      <c r="C259" s="16" t="str">
        <f>IF(ISERROR(VLOOKUP(MID(B259,1,5)&amp;MID(B259,8,5),품번정리!$A:$B,2,FALSE))=TRUE,MID(B259,1,5)&amp;MID(B259,8,5),VLOOKUP(MID(B259,1,5)&amp;MID(B259,8,5),품번정리!$A:$B,2,FALSE))</f>
        <v>ELKER513PK</v>
      </c>
      <c r="D259" s="16" t="str">
        <f t="shared" si="5"/>
        <v>F5</v>
      </c>
      <c r="E259" s="437" t="s">
        <v>2560</v>
      </c>
      <c r="F259" s="437" t="s">
        <v>2566</v>
      </c>
      <c r="G259" s="437" t="s">
        <v>728</v>
      </c>
      <c r="H259" s="437"/>
      <c r="I259" s="319">
        <v>8553</v>
      </c>
      <c r="J259" s="319">
        <v>55000</v>
      </c>
      <c r="K259" s="319">
        <v>29000</v>
      </c>
      <c r="L259" s="318">
        <v>223</v>
      </c>
      <c r="M259" s="437" t="s">
        <v>2542</v>
      </c>
      <c r="N259" s="318">
        <v>163</v>
      </c>
      <c r="O259" s="319">
        <v>8965000</v>
      </c>
      <c r="P259" s="437" t="s">
        <v>2543</v>
      </c>
      <c r="Q259" s="318">
        <v>147</v>
      </c>
      <c r="R259" s="318">
        <v>2</v>
      </c>
      <c r="S259" s="319">
        <v>8085000</v>
      </c>
      <c r="T259" s="437" t="s">
        <v>2547</v>
      </c>
      <c r="U259" s="318">
        <v>136</v>
      </c>
      <c r="V259" s="319">
        <v>6876500</v>
      </c>
      <c r="W259" s="318">
        <v>83.4</v>
      </c>
      <c r="X259" s="318">
        <v>76.7</v>
      </c>
      <c r="Y259" s="318">
        <v>92.5</v>
      </c>
      <c r="Z259" s="318">
        <v>85.1</v>
      </c>
      <c r="AA259" s="318">
        <v>14</v>
      </c>
      <c r="AB259" s="318">
        <v>11</v>
      </c>
      <c r="AC259" s="318"/>
      <c r="AD259" s="318"/>
      <c r="AE259" s="318"/>
      <c r="AF259" s="318"/>
    </row>
    <row r="260" spans="1:32">
      <c r="A260" s="21" t="str">
        <f>IF(VLOOKUP(MID($B260,4,2),CODE!K:P,CODE!$O$1,FALSE)="",VLOOKUP(MID($B260,1,3),CODE!$B:$G,CODE!$D$1,FALSE),VLOOKUP(MID($B260,1,3),CODE!$B:$G,CODE!$D$1,FALSE)&amp;"-"&amp;VLOOKUP(MID($B260,4,2),CODE!K:P,CODE!$O$1,FALSE))</f>
        <v>ELK</v>
      </c>
      <c r="B260" s="21" t="str">
        <f>IF(ISERROR(VLOOKUP(E260&amp;G260,품번정리!$D:$E,2,FALSE))=TRUE,E260&amp;G260,VLOOKUP(E260&amp;G260,품번정리!$D:$E,2,FALSE))</f>
        <v>ELKERF5516OR</v>
      </c>
      <c r="C260" s="16" t="str">
        <f>IF(ISERROR(VLOOKUP(MID(B260,1,5)&amp;MID(B260,8,5),품번정리!$A:$B,2,FALSE))=TRUE,MID(B260,1,5)&amp;MID(B260,8,5),VLOOKUP(MID(B260,1,5)&amp;MID(B260,8,5),품번정리!$A:$B,2,FALSE))</f>
        <v>ELKER516OR</v>
      </c>
      <c r="D260" s="16" t="str">
        <f t="shared" si="5"/>
        <v>F5</v>
      </c>
      <c r="E260" s="437" t="s">
        <v>2495</v>
      </c>
      <c r="F260" s="437" t="s">
        <v>2496</v>
      </c>
      <c r="G260" s="437" t="s">
        <v>734</v>
      </c>
      <c r="H260" s="437"/>
      <c r="I260" s="319">
        <v>6350</v>
      </c>
      <c r="J260" s="319">
        <v>45000</v>
      </c>
      <c r="K260" s="319">
        <v>25000</v>
      </c>
      <c r="L260" s="318">
        <v>575</v>
      </c>
      <c r="M260" s="437" t="s">
        <v>2546</v>
      </c>
      <c r="N260" s="318">
        <v>583</v>
      </c>
      <c r="O260" s="319">
        <v>26235000</v>
      </c>
      <c r="P260" s="437" t="s">
        <v>2546</v>
      </c>
      <c r="Q260" s="318">
        <v>444</v>
      </c>
      <c r="R260" s="318">
        <v>2</v>
      </c>
      <c r="S260" s="319">
        <v>19980000</v>
      </c>
      <c r="T260" s="437" t="s">
        <v>2545</v>
      </c>
      <c r="U260" s="318">
        <v>409</v>
      </c>
      <c r="V260" s="319">
        <v>17454500</v>
      </c>
      <c r="W260" s="318">
        <v>70.2</v>
      </c>
      <c r="X260" s="318">
        <v>66.5</v>
      </c>
      <c r="Y260" s="318">
        <v>92.1</v>
      </c>
      <c r="Z260" s="318">
        <v>87.4</v>
      </c>
      <c r="AA260" s="318">
        <v>137</v>
      </c>
      <c r="AB260" s="318">
        <v>35</v>
      </c>
      <c r="AC260" s="318"/>
      <c r="AD260" s="318"/>
      <c r="AE260" s="318"/>
      <c r="AF260" s="318"/>
    </row>
    <row r="261" spans="1:32">
      <c r="A261" s="21" t="str">
        <f>IF(VLOOKUP(MID($B261,4,2),CODE!K:P,CODE!$O$1,FALSE)="",VLOOKUP(MID($B261,1,3),CODE!$B:$G,CODE!$D$1,FALSE),VLOOKUP(MID($B261,1,3),CODE!$B:$G,CODE!$D$1,FALSE)&amp;"-"&amp;VLOOKUP(MID($B261,4,2),CODE!K:P,CODE!$O$1,FALSE))</f>
        <v>ELK</v>
      </c>
      <c r="B261" s="21" t="str">
        <f>IF(ISERROR(VLOOKUP(E261&amp;G261,품번정리!$D:$E,2,FALSE))=TRUE,E261&amp;G261,VLOOKUP(E261&amp;G261,품번정리!$D:$E,2,FALSE))</f>
        <v>ELKERF5519RE</v>
      </c>
      <c r="C261" s="16" t="str">
        <f>IF(ISERROR(VLOOKUP(MID(B261,1,5)&amp;MID(B261,8,5),품번정리!$A:$B,2,FALSE))=TRUE,MID(B261,1,5)&amp;MID(B261,8,5),VLOOKUP(MID(B261,1,5)&amp;MID(B261,8,5),품번정리!$A:$B,2,FALSE))</f>
        <v>ELKER519RE</v>
      </c>
      <c r="D261" s="16" t="str">
        <f t="shared" si="5"/>
        <v>F5</v>
      </c>
      <c r="E261" s="437" t="s">
        <v>2563</v>
      </c>
      <c r="F261" s="437" t="s">
        <v>2567</v>
      </c>
      <c r="G261" s="437" t="s">
        <v>726</v>
      </c>
      <c r="H261" s="437"/>
      <c r="I261" s="319">
        <v>8227</v>
      </c>
      <c r="J261" s="319">
        <v>55000</v>
      </c>
      <c r="K261" s="319">
        <v>29000</v>
      </c>
      <c r="L261" s="318">
        <v>554</v>
      </c>
      <c r="M261" s="437" t="s">
        <v>2542</v>
      </c>
      <c r="N261" s="318">
        <v>545</v>
      </c>
      <c r="O261" s="319">
        <v>29975000</v>
      </c>
      <c r="P261" s="437" t="s">
        <v>2542</v>
      </c>
      <c r="Q261" s="318">
        <v>367</v>
      </c>
      <c r="R261" s="318">
        <v>1</v>
      </c>
      <c r="S261" s="319">
        <v>20185000</v>
      </c>
      <c r="T261" s="437" t="s">
        <v>2564</v>
      </c>
      <c r="U261" s="318">
        <v>316</v>
      </c>
      <c r="V261" s="319">
        <v>15204500</v>
      </c>
      <c r="W261" s="318">
        <v>58</v>
      </c>
      <c r="X261" s="318">
        <v>50.7</v>
      </c>
      <c r="Y261" s="318">
        <v>86.1</v>
      </c>
      <c r="Z261" s="318">
        <v>75.3</v>
      </c>
      <c r="AA261" s="318">
        <v>177</v>
      </c>
      <c r="AB261" s="318">
        <v>51</v>
      </c>
      <c r="AC261" s="318"/>
      <c r="AD261" s="318"/>
      <c r="AE261" s="318"/>
      <c r="AF261" s="318"/>
    </row>
    <row r="262" spans="1:32">
      <c r="A262" s="21" t="str">
        <f>IF(VLOOKUP(MID($B262,4,2),CODE!K:P,CODE!$O$1,FALSE)="",VLOOKUP(MID($B262,1,3),CODE!$B:$G,CODE!$D$1,FALSE),VLOOKUP(MID($B262,1,3),CODE!$B:$G,CODE!$D$1,FALSE)&amp;"-"&amp;VLOOKUP(MID($B262,4,2),CODE!K:P,CODE!$O$1,FALSE))</f>
        <v>ELK</v>
      </c>
      <c r="B262" s="21" t="str">
        <f>IF(ISERROR(VLOOKUP(E262&amp;G262,품번정리!$D:$E,2,FALSE))=TRUE,E262&amp;G262,VLOOKUP(E262&amp;G262,품번정리!$D:$E,2,FALSE))</f>
        <v>ELKERF5520BL</v>
      </c>
      <c r="C262" s="16" t="str">
        <f>IF(ISERROR(VLOOKUP(MID(B262,1,5)&amp;MID(B262,8,5),품번정리!$A:$B,2,FALSE))=TRUE,MID(B262,1,5)&amp;MID(B262,8,5),VLOOKUP(MID(B262,1,5)&amp;MID(B262,8,5),품번정리!$A:$B,2,FALSE))</f>
        <v>ELKER520BL</v>
      </c>
      <c r="D262" s="16" t="str">
        <f t="shared" si="5"/>
        <v>F5</v>
      </c>
      <c r="E262" s="437" t="s">
        <v>2916</v>
      </c>
      <c r="F262" s="437" t="s">
        <v>3552</v>
      </c>
      <c r="G262" s="437" t="s">
        <v>725</v>
      </c>
      <c r="H262" s="437"/>
      <c r="I262" s="319">
        <v>7987</v>
      </c>
      <c r="J262" s="319">
        <v>55000</v>
      </c>
      <c r="K262" s="319">
        <v>29000</v>
      </c>
      <c r="L262" s="318">
        <v>175</v>
      </c>
      <c r="M262" s="437" t="s">
        <v>2915</v>
      </c>
      <c r="N262" s="318">
        <v>176</v>
      </c>
      <c r="O262" s="319">
        <v>9680000</v>
      </c>
      <c r="P262" s="437" t="s">
        <v>2915</v>
      </c>
      <c r="Q262" s="318">
        <v>160</v>
      </c>
      <c r="R262" s="318"/>
      <c r="S262" s="319">
        <v>8800000</v>
      </c>
      <c r="T262" s="437" t="s">
        <v>3014</v>
      </c>
      <c r="U262" s="318">
        <v>148</v>
      </c>
      <c r="V262" s="319">
        <v>6443000</v>
      </c>
      <c r="W262" s="318">
        <v>84.1</v>
      </c>
      <c r="X262" s="318">
        <v>66.599999999999994</v>
      </c>
      <c r="Y262" s="318">
        <v>92.5</v>
      </c>
      <c r="Z262" s="318">
        <v>73.2</v>
      </c>
      <c r="AA262" s="318">
        <v>16</v>
      </c>
      <c r="AB262" s="318">
        <v>12</v>
      </c>
      <c r="AC262" s="318">
        <v>1</v>
      </c>
      <c r="AD262" s="318">
        <v>1</v>
      </c>
      <c r="AE262" s="319">
        <v>29000</v>
      </c>
      <c r="AF262" s="318">
        <v>0.6</v>
      </c>
    </row>
    <row r="263" spans="1:32">
      <c r="A263" s="21" t="str">
        <f>IF(VLOOKUP(MID($B263,4,2),CODE!K:P,CODE!$O$1,FALSE)="",VLOOKUP(MID($B263,1,3),CODE!$B:$G,CODE!$D$1,FALSE),VLOOKUP(MID($B263,1,3),CODE!$B:$G,CODE!$D$1,FALSE)&amp;"-"&amp;VLOOKUP(MID($B263,4,2),CODE!K:P,CODE!$O$1,FALSE))</f>
        <v>ELK</v>
      </c>
      <c r="B263" s="21" t="str">
        <f>IF(ISERROR(VLOOKUP(E263&amp;G263,품번정리!$D:$E,2,FALSE))=TRUE,E263&amp;G263,VLOOKUP(E263&amp;G263,품번정리!$D:$E,2,FALSE))</f>
        <v>ELKERF5521GY</v>
      </c>
      <c r="C263" s="16" t="str">
        <f>IF(ISERROR(VLOOKUP(MID(B263,1,5)&amp;MID(B263,8,5),품번정리!$A:$B,2,FALSE))=TRUE,MID(B263,1,5)&amp;MID(B263,8,5),VLOOKUP(MID(B263,1,5)&amp;MID(B263,8,5),품번정리!$A:$B,2,FALSE))</f>
        <v>ELKER521GY</v>
      </c>
      <c r="D263" s="16" t="str">
        <f t="shared" ref="D263:D326" si="6">MID(E263,6,2)</f>
        <v>F5</v>
      </c>
      <c r="E263" s="437" t="s">
        <v>2917</v>
      </c>
      <c r="F263" s="437" t="s">
        <v>3553</v>
      </c>
      <c r="G263" s="437" t="s">
        <v>724</v>
      </c>
      <c r="H263" s="437"/>
      <c r="I263" s="319">
        <v>9146</v>
      </c>
      <c r="J263" s="319">
        <v>55000</v>
      </c>
      <c r="K263" s="319">
        <v>29000</v>
      </c>
      <c r="L263" s="318">
        <v>180</v>
      </c>
      <c r="M263" s="437" t="s">
        <v>2915</v>
      </c>
      <c r="N263" s="318">
        <v>180</v>
      </c>
      <c r="O263" s="319">
        <v>9900000</v>
      </c>
      <c r="P263" s="437" t="s">
        <v>2915</v>
      </c>
      <c r="Q263" s="318">
        <v>179</v>
      </c>
      <c r="R263" s="318"/>
      <c r="S263" s="319">
        <v>9845000</v>
      </c>
      <c r="T263" s="437" t="s">
        <v>2918</v>
      </c>
      <c r="U263" s="318">
        <v>178</v>
      </c>
      <c r="V263" s="319">
        <v>8426500</v>
      </c>
      <c r="W263" s="318">
        <v>98.9</v>
      </c>
      <c r="X263" s="318">
        <v>85.1</v>
      </c>
      <c r="Y263" s="318">
        <v>99.4</v>
      </c>
      <c r="Z263" s="318">
        <v>85.6</v>
      </c>
      <c r="AA263" s="318">
        <v>1</v>
      </c>
      <c r="AB263" s="318">
        <v>1</v>
      </c>
      <c r="AC263" s="318"/>
      <c r="AD263" s="318"/>
      <c r="AE263" s="318"/>
      <c r="AF263" s="318"/>
    </row>
    <row r="264" spans="1:32">
      <c r="A264" s="21" t="str">
        <f>IF(VLOOKUP(MID($B264,4,2),CODE!K:P,CODE!$O$1,FALSE)="",VLOOKUP(MID($B264,1,3),CODE!$B:$G,CODE!$D$1,FALSE),VLOOKUP(MID($B264,1,3),CODE!$B:$G,CODE!$D$1,FALSE)&amp;"-"&amp;VLOOKUP(MID($B264,4,2),CODE!K:P,CODE!$O$1,FALSE))</f>
        <v>ELK</v>
      </c>
      <c r="B264" s="21" t="str">
        <f>IF(ISERROR(VLOOKUP(E264&amp;G264,품번정리!$D:$E,2,FALSE))=TRUE,E264&amp;G264,VLOOKUP(E264&amp;G264,품번정리!$D:$E,2,FALSE))</f>
        <v>ELKERF5532PK</v>
      </c>
      <c r="C264" s="16" t="str">
        <f>IF(ISERROR(VLOOKUP(MID(B264,1,5)&amp;MID(B264,8,5),품번정리!$A:$B,2,FALSE))=TRUE,MID(B264,1,5)&amp;MID(B264,8,5),VLOOKUP(MID(B264,1,5)&amp;MID(B264,8,5),품번정리!$A:$B,2,FALSE))</f>
        <v>ELKER532PK</v>
      </c>
      <c r="D264" s="16" t="str">
        <f t="shared" si="6"/>
        <v>F5</v>
      </c>
      <c r="E264" s="437" t="s">
        <v>2565</v>
      </c>
      <c r="F264" s="437" t="s">
        <v>3554</v>
      </c>
      <c r="G264" s="437" t="s">
        <v>728</v>
      </c>
      <c r="H264" s="437"/>
      <c r="I264" s="319">
        <v>8432</v>
      </c>
      <c r="J264" s="319">
        <v>55000</v>
      </c>
      <c r="K264" s="319">
        <v>29000</v>
      </c>
      <c r="L264" s="318">
        <v>178</v>
      </c>
      <c r="M264" s="437" t="s">
        <v>2544</v>
      </c>
      <c r="N264" s="318">
        <v>177</v>
      </c>
      <c r="O264" s="319">
        <v>9735000</v>
      </c>
      <c r="P264" s="437" t="s">
        <v>2744</v>
      </c>
      <c r="Q264" s="318">
        <v>119</v>
      </c>
      <c r="R264" s="318"/>
      <c r="S264" s="319">
        <v>6545000</v>
      </c>
      <c r="T264" s="437" t="s">
        <v>2668</v>
      </c>
      <c r="U264" s="318">
        <v>77</v>
      </c>
      <c r="V264" s="319">
        <v>3415500</v>
      </c>
      <c r="W264" s="318">
        <v>43.5</v>
      </c>
      <c r="X264" s="318">
        <v>35.1</v>
      </c>
      <c r="Y264" s="318">
        <v>64.7</v>
      </c>
      <c r="Z264" s="318">
        <v>52.2</v>
      </c>
      <c r="AA264" s="318">
        <v>58</v>
      </c>
      <c r="AB264" s="318">
        <v>42</v>
      </c>
      <c r="AC264" s="318"/>
      <c r="AD264" s="318"/>
      <c r="AE264" s="318"/>
      <c r="AF264" s="318"/>
    </row>
    <row r="265" spans="1:32">
      <c r="A265" s="21" t="str">
        <f>IF(VLOOKUP(MID($B265,4,2),CODE!K:P,CODE!$O$1,FALSE)="",VLOOKUP(MID($B265,1,3),CODE!$B:$G,CODE!$D$1,FALSE),VLOOKUP(MID($B265,1,3),CODE!$B:$G,CODE!$D$1,FALSE)&amp;"-"&amp;VLOOKUP(MID($B265,4,2),CODE!K:P,CODE!$O$1,FALSE))</f>
        <v>ELK-의류</v>
      </c>
      <c r="B265" s="21" t="str">
        <f>IF(ISERROR(VLOOKUP(E265&amp;G265,품번정리!$D:$E,2,FALSE))=TRUE,E265&amp;G265,VLOOKUP(E265&amp;G265,품번정리!$D:$E,2,FALSE))</f>
        <v>ELKHPF5513MT</v>
      </c>
      <c r="C265" s="16" t="str">
        <f>IF(ISERROR(VLOOKUP(MID(B265,1,5)&amp;MID(B265,8,5),품번정리!$A:$B,2,FALSE))=TRUE,MID(B265,1,5)&amp;MID(B265,8,5),VLOOKUP(MID(B265,1,5)&amp;MID(B265,8,5),품번정리!$A:$B,2,FALSE))</f>
        <v>ELKHP513MT</v>
      </c>
      <c r="D265" s="16" t="str">
        <f t="shared" si="6"/>
        <v>F5</v>
      </c>
      <c r="E265" s="437" t="s">
        <v>2250</v>
      </c>
      <c r="F265" s="437" t="s">
        <v>2253</v>
      </c>
      <c r="G265" s="437" t="s">
        <v>0</v>
      </c>
      <c r="H265" s="437"/>
      <c r="I265" s="319">
        <v>21192</v>
      </c>
      <c r="J265" s="319">
        <v>119000</v>
      </c>
      <c r="K265" s="319">
        <v>35000</v>
      </c>
      <c r="L265" s="318">
        <v>400</v>
      </c>
      <c r="M265" s="437" t="s">
        <v>2203</v>
      </c>
      <c r="N265" s="318">
        <v>397</v>
      </c>
      <c r="O265" s="319">
        <v>47243000</v>
      </c>
      <c r="P265" s="437" t="s">
        <v>2203</v>
      </c>
      <c r="Q265" s="318">
        <v>390</v>
      </c>
      <c r="R265" s="318">
        <v>1</v>
      </c>
      <c r="S265" s="319">
        <v>46410000</v>
      </c>
      <c r="T265" s="437" t="s">
        <v>2210</v>
      </c>
      <c r="U265" s="318">
        <v>141</v>
      </c>
      <c r="V265" s="319">
        <v>7225076</v>
      </c>
      <c r="W265" s="318">
        <v>35.5</v>
      </c>
      <c r="X265" s="318">
        <v>15.3</v>
      </c>
      <c r="Y265" s="318">
        <v>36.200000000000003</v>
      </c>
      <c r="Z265" s="318">
        <v>15.6</v>
      </c>
      <c r="AA265" s="318">
        <v>6</v>
      </c>
      <c r="AB265" s="318">
        <v>249</v>
      </c>
      <c r="AC265" s="318"/>
      <c r="AD265" s="318"/>
      <c r="AE265" s="318"/>
      <c r="AF265" s="318"/>
    </row>
    <row r="266" spans="1:32">
      <c r="A266" s="21" t="str">
        <f>IF(VLOOKUP(MID($B266,4,2),CODE!K:P,CODE!$O$1,FALSE)="",VLOOKUP(MID($B266,1,3),CODE!$B:$G,CODE!$D$1,FALSE),VLOOKUP(MID($B266,1,3),CODE!$B:$G,CODE!$D$1,FALSE)&amp;"-"&amp;VLOOKUP(MID($B266,4,2),CODE!K:P,CODE!$O$1,FALSE))</f>
        <v>ELK-의류</v>
      </c>
      <c r="B266" s="21" t="str">
        <f>IF(ISERROR(VLOOKUP(E266&amp;G266,품번정리!$D:$E,2,FALSE))=TRUE,E266&amp;G266,VLOOKUP(E266&amp;G266,품번정리!$D:$E,2,FALSE))</f>
        <v>ELKHPF5514PK</v>
      </c>
      <c r="C266" s="16" t="str">
        <f>IF(ISERROR(VLOOKUP(MID(B266,1,5)&amp;MID(B266,8,5),품번정리!$A:$B,2,FALSE))=TRUE,MID(B266,1,5)&amp;MID(B266,8,5),VLOOKUP(MID(B266,1,5)&amp;MID(B266,8,5),품번정리!$A:$B,2,FALSE))</f>
        <v>ELKHP514PK</v>
      </c>
      <c r="D266" s="16" t="str">
        <f t="shared" si="6"/>
        <v>F5</v>
      </c>
      <c r="E266" s="437" t="s">
        <v>2251</v>
      </c>
      <c r="F266" s="437" t="s">
        <v>2254</v>
      </c>
      <c r="G266" s="437" t="s">
        <v>728</v>
      </c>
      <c r="H266" s="437"/>
      <c r="I266" s="319">
        <v>21192</v>
      </c>
      <c r="J266" s="319">
        <v>119000</v>
      </c>
      <c r="K266" s="319">
        <v>35000</v>
      </c>
      <c r="L266" s="318">
        <v>320</v>
      </c>
      <c r="M266" s="437" t="s">
        <v>2203</v>
      </c>
      <c r="N266" s="318">
        <v>318</v>
      </c>
      <c r="O266" s="319">
        <v>37842000</v>
      </c>
      <c r="P266" s="437" t="s">
        <v>2203</v>
      </c>
      <c r="Q266" s="318">
        <v>314</v>
      </c>
      <c r="R266" s="318"/>
      <c r="S266" s="319">
        <v>37366000</v>
      </c>
      <c r="T266" s="437" t="s">
        <v>2198</v>
      </c>
      <c r="U266" s="318">
        <v>155</v>
      </c>
      <c r="V266" s="319">
        <v>9271500</v>
      </c>
      <c r="W266" s="318">
        <v>48.7</v>
      </c>
      <c r="X266" s="318">
        <v>24.5</v>
      </c>
      <c r="Y266" s="318">
        <v>49.4</v>
      </c>
      <c r="Z266" s="318">
        <v>24.8</v>
      </c>
      <c r="AA266" s="318">
        <v>4</v>
      </c>
      <c r="AB266" s="318">
        <v>159</v>
      </c>
      <c r="AC266" s="318"/>
      <c r="AD266" s="318"/>
      <c r="AE266" s="318"/>
      <c r="AF266" s="318"/>
    </row>
    <row r="267" spans="1:32">
      <c r="A267" s="21" t="str">
        <f>IF(VLOOKUP(MID($B267,4,2),CODE!K:P,CODE!$O$1,FALSE)="",VLOOKUP(MID($B267,1,3),CODE!$B:$G,CODE!$D$1,FALSE),VLOOKUP(MID($B267,1,3),CODE!$B:$G,CODE!$D$1,FALSE)&amp;"-"&amp;VLOOKUP(MID($B267,4,2),CODE!K:P,CODE!$O$1,FALSE))</f>
        <v>ELK-의류</v>
      </c>
      <c r="B267" s="21" t="str">
        <f>IF(ISERROR(VLOOKUP(E267&amp;G267,품번정리!$D:$E,2,FALSE))=TRUE,E267&amp;G267,VLOOKUP(E267&amp;G267,품번정리!$D:$E,2,FALSE))</f>
        <v>ELKHPF5515RE</v>
      </c>
      <c r="C267" s="16" t="str">
        <f>IF(ISERROR(VLOOKUP(MID(B267,1,5)&amp;MID(B267,8,5),품번정리!$A:$B,2,FALSE))=TRUE,MID(B267,1,5)&amp;MID(B267,8,5),VLOOKUP(MID(B267,1,5)&amp;MID(B267,8,5),품번정리!$A:$B,2,FALSE))</f>
        <v>ELKHP515RE</v>
      </c>
      <c r="D267" s="16" t="str">
        <f t="shared" si="6"/>
        <v>F5</v>
      </c>
      <c r="E267" s="437" t="s">
        <v>2252</v>
      </c>
      <c r="F267" s="437" t="s">
        <v>2256</v>
      </c>
      <c r="G267" s="437" t="s">
        <v>726</v>
      </c>
      <c r="H267" s="437"/>
      <c r="I267" s="319">
        <v>21090</v>
      </c>
      <c r="J267" s="319">
        <v>119000</v>
      </c>
      <c r="K267" s="319">
        <v>35000</v>
      </c>
      <c r="L267" s="318">
        <v>320</v>
      </c>
      <c r="M267" s="437" t="s">
        <v>2203</v>
      </c>
      <c r="N267" s="318">
        <v>317</v>
      </c>
      <c r="O267" s="319">
        <v>37723000</v>
      </c>
      <c r="P267" s="437" t="s">
        <v>2203</v>
      </c>
      <c r="Q267" s="318">
        <v>317</v>
      </c>
      <c r="R267" s="318"/>
      <c r="S267" s="319">
        <v>37723000</v>
      </c>
      <c r="T267" s="437" t="s">
        <v>2210</v>
      </c>
      <c r="U267" s="318">
        <v>313</v>
      </c>
      <c r="V267" s="319">
        <v>23236500</v>
      </c>
      <c r="W267" s="318">
        <v>98.7</v>
      </c>
      <c r="X267" s="318">
        <v>61.6</v>
      </c>
      <c r="Y267" s="318">
        <v>98.7</v>
      </c>
      <c r="Z267" s="318">
        <v>61.6</v>
      </c>
      <c r="AA267" s="318"/>
      <c r="AB267" s="318">
        <v>4</v>
      </c>
      <c r="AC267" s="318"/>
      <c r="AD267" s="318"/>
      <c r="AE267" s="318"/>
      <c r="AF267" s="318"/>
    </row>
    <row r="268" spans="1:32">
      <c r="A268" s="21" t="str">
        <f>IF(VLOOKUP(MID($B268,4,2),CODE!K:P,CODE!$O$1,FALSE)="",VLOOKUP(MID($B268,1,3),CODE!$B:$G,CODE!$D$1,FALSE),VLOOKUP(MID($B268,1,3),CODE!$B:$G,CODE!$D$1,FALSE)&amp;"-"&amp;VLOOKUP(MID($B268,4,2),CODE!K:P,CODE!$O$1,FALSE))</f>
        <v>ELK-의류</v>
      </c>
      <c r="B268" s="21" t="str">
        <f>IF(ISERROR(VLOOKUP(E268&amp;G268,품번정리!$D:$E,2,FALSE))=TRUE,E268&amp;G268,VLOOKUP(E268&amp;G268,품번정리!$D:$E,2,FALSE))</f>
        <v>ELKJPF5502BL</v>
      </c>
      <c r="C268" s="16" t="str">
        <f>IF(ISERROR(VLOOKUP(MID(B268,1,5)&amp;MID(B268,8,5),품번정리!$A:$B,2,FALSE))=TRUE,MID(B268,1,5)&amp;MID(B268,8,5),VLOOKUP(MID(B268,1,5)&amp;MID(B268,8,5),품번정리!$A:$B,2,FALSE))</f>
        <v>ELKJP502BL</v>
      </c>
      <c r="D268" s="16" t="str">
        <f t="shared" si="6"/>
        <v>F5</v>
      </c>
      <c r="E268" s="437" t="s">
        <v>2497</v>
      </c>
      <c r="F268" s="437" t="s">
        <v>2498</v>
      </c>
      <c r="G268" s="437" t="s">
        <v>725</v>
      </c>
      <c r="H268" s="437"/>
      <c r="I268" s="319">
        <v>47867</v>
      </c>
      <c r="J268" s="319">
        <v>218000</v>
      </c>
      <c r="K268" s="319">
        <v>59000</v>
      </c>
      <c r="L268" s="318">
        <v>250</v>
      </c>
      <c r="M268" s="437" t="s">
        <v>2551</v>
      </c>
      <c r="N268" s="318">
        <v>249</v>
      </c>
      <c r="O268" s="319">
        <v>54282000</v>
      </c>
      <c r="P268" s="437" t="s">
        <v>2550</v>
      </c>
      <c r="Q268" s="318">
        <v>250</v>
      </c>
      <c r="R268" s="318">
        <v>-1</v>
      </c>
      <c r="S268" s="319">
        <v>54500000</v>
      </c>
      <c r="T268" s="437" t="s">
        <v>2674</v>
      </c>
      <c r="U268" s="318">
        <v>247</v>
      </c>
      <c r="V268" s="319">
        <v>18426400</v>
      </c>
      <c r="W268" s="318">
        <v>99.2</v>
      </c>
      <c r="X268" s="318">
        <v>33.9</v>
      </c>
      <c r="Y268" s="318">
        <v>98.8</v>
      </c>
      <c r="Z268" s="318">
        <v>33.799999999999997</v>
      </c>
      <c r="AA268" s="318"/>
      <c r="AB268" s="318">
        <v>3</v>
      </c>
      <c r="AC268" s="318"/>
      <c r="AD268" s="318"/>
      <c r="AE268" s="319"/>
      <c r="AF268" s="318"/>
    </row>
    <row r="269" spans="1:32">
      <c r="A269" s="21" t="str">
        <f>IF(VLOOKUP(MID($B269,4,2),CODE!K:P,CODE!$O$1,FALSE)="",VLOOKUP(MID($B269,1,3),CODE!$B:$G,CODE!$D$1,FALSE),VLOOKUP(MID($B269,1,3),CODE!$B:$G,CODE!$D$1,FALSE)&amp;"-"&amp;VLOOKUP(MID($B269,4,2),CODE!K:P,CODE!$O$1,FALSE))</f>
        <v>ELK-의류</v>
      </c>
      <c r="B269" s="21" t="str">
        <f>IF(ISERROR(VLOOKUP(E269&amp;G269,품번정리!$D:$E,2,FALSE))=TRUE,E269&amp;G269,VLOOKUP(E269&amp;G269,품번정리!$D:$E,2,FALSE))</f>
        <v>ELKJPF5502RE</v>
      </c>
      <c r="C269" s="16" t="str">
        <f>IF(ISERROR(VLOOKUP(MID(B269,1,5)&amp;MID(B269,8,5),품번정리!$A:$B,2,FALSE))=TRUE,MID(B269,1,5)&amp;MID(B269,8,5),VLOOKUP(MID(B269,1,5)&amp;MID(B269,8,5),품번정리!$A:$B,2,FALSE))</f>
        <v>ELKJP502RE</v>
      </c>
      <c r="D269" s="16" t="str">
        <f t="shared" si="6"/>
        <v>F5</v>
      </c>
      <c r="E269" s="437" t="s">
        <v>2497</v>
      </c>
      <c r="F269" s="437" t="s">
        <v>2498</v>
      </c>
      <c r="G269" s="437" t="s">
        <v>726</v>
      </c>
      <c r="H269" s="437"/>
      <c r="I269" s="319">
        <v>47867</v>
      </c>
      <c r="J269" s="319">
        <v>218000</v>
      </c>
      <c r="K269" s="319">
        <v>59000</v>
      </c>
      <c r="L269" s="318">
        <v>250</v>
      </c>
      <c r="M269" s="437" t="s">
        <v>2551</v>
      </c>
      <c r="N269" s="318">
        <v>250</v>
      </c>
      <c r="O269" s="319">
        <v>54500000</v>
      </c>
      <c r="P269" s="437" t="s">
        <v>2550</v>
      </c>
      <c r="Q269" s="318">
        <v>249</v>
      </c>
      <c r="R269" s="318">
        <v>1</v>
      </c>
      <c r="S269" s="319">
        <v>54282000</v>
      </c>
      <c r="T269" s="437" t="s">
        <v>2745</v>
      </c>
      <c r="U269" s="318">
        <v>247</v>
      </c>
      <c r="V269" s="319">
        <v>18332000</v>
      </c>
      <c r="W269" s="318">
        <v>98.8</v>
      </c>
      <c r="X269" s="318">
        <v>33.6</v>
      </c>
      <c r="Y269" s="318">
        <v>99.2</v>
      </c>
      <c r="Z269" s="318">
        <v>33.799999999999997</v>
      </c>
      <c r="AA269" s="318"/>
      <c r="AB269" s="318">
        <v>2</v>
      </c>
      <c r="AC269" s="318"/>
      <c r="AD269" s="318"/>
      <c r="AE269" s="319"/>
      <c r="AF269" s="318"/>
    </row>
    <row r="270" spans="1:32">
      <c r="A270" s="21" t="str">
        <f>IF(VLOOKUP(MID($B270,4,2),CODE!K:P,CODE!$O$1,FALSE)="",VLOOKUP(MID($B270,1,3),CODE!$B:$G,CODE!$D$1,FALSE),VLOOKUP(MID($B270,1,3),CODE!$B:$G,CODE!$D$1,FALSE)&amp;"-"&amp;VLOOKUP(MID($B270,4,2),CODE!K:P,CODE!$O$1,FALSE))</f>
        <v>ELK-의류</v>
      </c>
      <c r="B270" s="21" t="str">
        <f>IF(ISERROR(VLOOKUP(E270&amp;G270,품번정리!$D:$E,2,FALSE))=TRUE,E270&amp;G270,VLOOKUP(E270&amp;G270,품번정리!$D:$E,2,FALSE))</f>
        <v>ELKJPF5502YE</v>
      </c>
      <c r="C270" s="16" t="str">
        <f>IF(ISERROR(VLOOKUP(MID(B270,1,5)&amp;MID(B270,8,5),품번정리!$A:$B,2,FALSE))=TRUE,MID(B270,1,5)&amp;MID(B270,8,5),VLOOKUP(MID(B270,1,5)&amp;MID(B270,8,5),품번정리!$A:$B,2,FALSE))</f>
        <v>ELKJP502YE</v>
      </c>
      <c r="D270" s="16" t="str">
        <f t="shared" si="6"/>
        <v>F5</v>
      </c>
      <c r="E270" s="437" t="s">
        <v>2497</v>
      </c>
      <c r="F270" s="437" t="s">
        <v>2498</v>
      </c>
      <c r="G270" s="437" t="s">
        <v>721</v>
      </c>
      <c r="H270" s="437"/>
      <c r="I270" s="319">
        <v>47867</v>
      </c>
      <c r="J270" s="319">
        <v>218000</v>
      </c>
      <c r="K270" s="319">
        <v>59000</v>
      </c>
      <c r="L270" s="318">
        <v>250</v>
      </c>
      <c r="M270" s="437" t="s">
        <v>2551</v>
      </c>
      <c r="N270" s="318">
        <v>250</v>
      </c>
      <c r="O270" s="319">
        <v>54500000</v>
      </c>
      <c r="P270" s="437" t="s">
        <v>2550</v>
      </c>
      <c r="Q270" s="318">
        <v>247</v>
      </c>
      <c r="R270" s="318">
        <v>1</v>
      </c>
      <c r="S270" s="319">
        <v>53846000</v>
      </c>
      <c r="T270" s="437" t="s">
        <v>2552</v>
      </c>
      <c r="U270" s="318">
        <v>245</v>
      </c>
      <c r="V270" s="319">
        <v>18579800</v>
      </c>
      <c r="W270" s="318">
        <v>98</v>
      </c>
      <c r="X270" s="318">
        <v>34.1</v>
      </c>
      <c r="Y270" s="318">
        <v>99.2</v>
      </c>
      <c r="Z270" s="318">
        <v>34.5</v>
      </c>
      <c r="AA270" s="318">
        <v>2</v>
      </c>
      <c r="AB270" s="318">
        <v>2</v>
      </c>
      <c r="AC270" s="318"/>
      <c r="AD270" s="318"/>
      <c r="AE270" s="318"/>
      <c r="AF270" s="318"/>
    </row>
    <row r="271" spans="1:32">
      <c r="A271" s="21" t="str">
        <f>IF(VLOOKUP(MID($B271,4,2),CODE!K:P,CODE!$O$1,FALSE)="",VLOOKUP(MID($B271,1,3),CODE!$B:$G,CODE!$D$1,FALSE),VLOOKUP(MID($B271,1,3),CODE!$B:$G,CODE!$D$1,FALSE)&amp;"-"&amp;VLOOKUP(MID($B271,4,2),CODE!K:P,CODE!$O$1,FALSE))</f>
        <v>ELK-의류</v>
      </c>
      <c r="B271" s="21" t="str">
        <f>IF(ISERROR(VLOOKUP(E271&amp;G271,품번정리!$D:$E,2,FALSE))=TRUE,E271&amp;G271,VLOOKUP(E271&amp;G271,품번정리!$D:$E,2,FALSE))</f>
        <v>ELKJPF5516BL</v>
      </c>
      <c r="C271" s="16" t="str">
        <f>IF(ISERROR(VLOOKUP(MID(B271,1,5)&amp;MID(B271,8,5),품번정리!$A:$B,2,FALSE))=TRUE,MID(B271,1,5)&amp;MID(B271,8,5),VLOOKUP(MID(B271,1,5)&amp;MID(B271,8,5),품번정리!$A:$B,2,FALSE))</f>
        <v>ELKJP516BL</v>
      </c>
      <c r="D271" s="16" t="str">
        <f t="shared" si="6"/>
        <v>F5</v>
      </c>
      <c r="E271" s="437" t="s">
        <v>2255</v>
      </c>
      <c r="F271" s="437" t="s">
        <v>2258</v>
      </c>
      <c r="G271" s="437" t="s">
        <v>725</v>
      </c>
      <c r="H271" s="437"/>
      <c r="I271" s="319">
        <v>31577</v>
      </c>
      <c r="J271" s="319">
        <v>159000</v>
      </c>
      <c r="K271" s="319">
        <v>59000</v>
      </c>
      <c r="L271" s="318">
        <v>268</v>
      </c>
      <c r="M271" s="437" t="s">
        <v>2203</v>
      </c>
      <c r="N271" s="318">
        <v>251</v>
      </c>
      <c r="O271" s="319">
        <v>39909000</v>
      </c>
      <c r="P271" s="437" t="s">
        <v>2210</v>
      </c>
      <c r="Q271" s="318">
        <v>234</v>
      </c>
      <c r="R271" s="318">
        <v>6</v>
      </c>
      <c r="S271" s="319">
        <v>37206000</v>
      </c>
      <c r="T271" s="437" t="s">
        <v>2257</v>
      </c>
      <c r="U271" s="318">
        <v>223</v>
      </c>
      <c r="V271" s="319">
        <v>19050500</v>
      </c>
      <c r="W271" s="318">
        <v>88.8</v>
      </c>
      <c r="X271" s="318">
        <v>47.7</v>
      </c>
      <c r="Y271" s="318">
        <v>95.3</v>
      </c>
      <c r="Z271" s="318">
        <v>51.2</v>
      </c>
      <c r="AA271" s="318">
        <v>11</v>
      </c>
      <c r="AB271" s="318">
        <v>11</v>
      </c>
      <c r="AC271" s="318"/>
      <c r="AD271" s="318"/>
      <c r="AE271" s="319"/>
      <c r="AF271" s="318"/>
    </row>
    <row r="272" spans="1:32">
      <c r="A272" s="21" t="str">
        <f>IF(VLOOKUP(MID($B272,4,2),CODE!K:P,CODE!$O$1,FALSE)="",VLOOKUP(MID($B272,1,3),CODE!$B:$G,CODE!$D$1,FALSE),VLOOKUP(MID($B272,1,3),CODE!$B:$G,CODE!$D$1,FALSE)&amp;"-"&amp;VLOOKUP(MID($B272,4,2),CODE!K:P,CODE!$O$1,FALSE))</f>
        <v>ELK-의류</v>
      </c>
      <c r="B272" s="21" t="str">
        <f>IF(ISERROR(VLOOKUP(E272&amp;G272,품번정리!$D:$E,2,FALSE))=TRUE,E272&amp;G272,VLOOKUP(E272&amp;G272,품번정리!$D:$E,2,FALSE))</f>
        <v>ELKJPF5516PK</v>
      </c>
      <c r="C272" s="16" t="str">
        <f>IF(ISERROR(VLOOKUP(MID(B272,1,5)&amp;MID(B272,8,5),품번정리!$A:$B,2,FALSE))=TRUE,MID(B272,1,5)&amp;MID(B272,8,5),VLOOKUP(MID(B272,1,5)&amp;MID(B272,8,5),품번정리!$A:$B,2,FALSE))</f>
        <v>ELKJP516PK</v>
      </c>
      <c r="D272" s="16" t="str">
        <f t="shared" si="6"/>
        <v>F5</v>
      </c>
      <c r="E272" s="437" t="s">
        <v>2255</v>
      </c>
      <c r="F272" s="437" t="s">
        <v>2258</v>
      </c>
      <c r="G272" s="437" t="s">
        <v>728</v>
      </c>
      <c r="H272" s="437"/>
      <c r="I272" s="319">
        <v>31577</v>
      </c>
      <c r="J272" s="319">
        <v>159000</v>
      </c>
      <c r="K272" s="319">
        <v>59000</v>
      </c>
      <c r="L272" s="318">
        <v>266</v>
      </c>
      <c r="M272" s="437" t="s">
        <v>2203</v>
      </c>
      <c r="N272" s="318">
        <v>261</v>
      </c>
      <c r="O272" s="319">
        <v>41499000</v>
      </c>
      <c r="P272" s="437" t="s">
        <v>2210</v>
      </c>
      <c r="Q272" s="318">
        <v>255</v>
      </c>
      <c r="R272" s="318"/>
      <c r="S272" s="319">
        <v>40545000</v>
      </c>
      <c r="T272" s="437" t="s">
        <v>2204</v>
      </c>
      <c r="U272" s="318">
        <v>249</v>
      </c>
      <c r="V272" s="319">
        <v>23450500</v>
      </c>
      <c r="W272" s="318">
        <v>95.4</v>
      </c>
      <c r="X272" s="318">
        <v>56.5</v>
      </c>
      <c r="Y272" s="318">
        <v>97.6</v>
      </c>
      <c r="Z272" s="318">
        <v>57.8</v>
      </c>
      <c r="AA272" s="318">
        <v>6</v>
      </c>
      <c r="AB272" s="318">
        <v>6</v>
      </c>
      <c r="AC272" s="318"/>
      <c r="AD272" s="318"/>
      <c r="AE272" s="318"/>
      <c r="AF272" s="318"/>
    </row>
    <row r="273" spans="1:32">
      <c r="A273" s="21" t="str">
        <f>IF(VLOOKUP(MID($B273,4,2),CODE!K:P,CODE!$O$1,FALSE)="",VLOOKUP(MID($B273,1,3),CODE!$B:$G,CODE!$D$1,FALSE),VLOOKUP(MID($B273,1,3),CODE!$B:$G,CODE!$D$1,FALSE)&amp;"-"&amp;VLOOKUP(MID($B273,4,2),CODE!K:P,CODE!$O$1,FALSE))</f>
        <v>ELK-의류</v>
      </c>
      <c r="B273" s="21" t="str">
        <f>IF(ISERROR(VLOOKUP(E273&amp;G273,품번정리!$D:$E,2,FALSE))=TRUE,E273&amp;G273,VLOOKUP(E273&amp;G273,품번정리!$D:$E,2,FALSE))</f>
        <v>ELKJPF5529OR</v>
      </c>
      <c r="C273" s="16" t="str">
        <f>IF(ISERROR(VLOOKUP(MID(B273,1,5)&amp;MID(B273,8,5),품번정리!$A:$B,2,FALSE))=TRUE,MID(B273,1,5)&amp;MID(B273,8,5),VLOOKUP(MID(B273,1,5)&amp;MID(B273,8,5),품번정리!$A:$B,2,FALSE))</f>
        <v>ELKJP529OR</v>
      </c>
      <c r="D273" s="16" t="str">
        <f t="shared" si="6"/>
        <v>F5</v>
      </c>
      <c r="E273" s="437" t="s">
        <v>2499</v>
      </c>
      <c r="F273" s="437" t="s">
        <v>3556</v>
      </c>
      <c r="G273" s="437" t="s">
        <v>734</v>
      </c>
      <c r="H273" s="437"/>
      <c r="I273" s="319">
        <v>49801</v>
      </c>
      <c r="J273" s="319">
        <v>218000</v>
      </c>
      <c r="K273" s="319">
        <v>59000</v>
      </c>
      <c r="L273" s="318">
        <v>250</v>
      </c>
      <c r="M273" s="437" t="s">
        <v>2551</v>
      </c>
      <c r="N273" s="318">
        <v>249</v>
      </c>
      <c r="O273" s="319">
        <v>54282000</v>
      </c>
      <c r="P273" s="437" t="s">
        <v>2551</v>
      </c>
      <c r="Q273" s="318">
        <v>245</v>
      </c>
      <c r="R273" s="318"/>
      <c r="S273" s="319">
        <v>53410000</v>
      </c>
      <c r="T273" s="437" t="s">
        <v>3049</v>
      </c>
      <c r="U273" s="318">
        <v>242</v>
      </c>
      <c r="V273" s="319">
        <v>17772700</v>
      </c>
      <c r="W273" s="318">
        <v>97.2</v>
      </c>
      <c r="X273" s="318">
        <v>32.700000000000003</v>
      </c>
      <c r="Y273" s="318">
        <v>98.8</v>
      </c>
      <c r="Z273" s="318">
        <v>33.299999999999997</v>
      </c>
      <c r="AA273" s="318">
        <v>4</v>
      </c>
      <c r="AB273" s="318">
        <v>3</v>
      </c>
      <c r="AC273" s="318"/>
      <c r="AD273" s="318"/>
      <c r="AE273" s="318"/>
      <c r="AF273" s="318"/>
    </row>
    <row r="274" spans="1:32">
      <c r="A274" s="21" t="str">
        <f>IF(VLOOKUP(MID($B274,4,2),CODE!K:P,CODE!$O$1,FALSE)="",VLOOKUP(MID($B274,1,3),CODE!$B:$G,CODE!$D$1,FALSE),VLOOKUP(MID($B274,1,3),CODE!$B:$G,CODE!$D$1,FALSE)&amp;"-"&amp;VLOOKUP(MID($B274,4,2),CODE!K:P,CODE!$O$1,FALSE))</f>
        <v>ELK-의류</v>
      </c>
      <c r="B274" s="21" t="str">
        <f>IF(ISERROR(VLOOKUP(E274&amp;G274,품번정리!$D:$E,2,FALSE))=TRUE,E274&amp;G274,VLOOKUP(E274&amp;G274,품번정리!$D:$E,2,FALSE))</f>
        <v>ELKJPF5529PK</v>
      </c>
      <c r="C274" s="16" t="str">
        <f>IF(ISERROR(VLOOKUP(MID(B274,1,5)&amp;MID(B274,8,5),품번정리!$A:$B,2,FALSE))=TRUE,MID(B274,1,5)&amp;MID(B274,8,5),VLOOKUP(MID(B274,1,5)&amp;MID(B274,8,5),품번정리!$A:$B,2,FALSE))</f>
        <v>ELKJP529PK</v>
      </c>
      <c r="D274" s="16" t="str">
        <f t="shared" si="6"/>
        <v>F5</v>
      </c>
      <c r="E274" s="437" t="s">
        <v>2499</v>
      </c>
      <c r="F274" s="437" t="s">
        <v>3556</v>
      </c>
      <c r="G274" s="437" t="s">
        <v>728</v>
      </c>
      <c r="H274" s="437"/>
      <c r="I274" s="319">
        <v>49801</v>
      </c>
      <c r="J274" s="319">
        <v>218000</v>
      </c>
      <c r="K274" s="319">
        <v>59000</v>
      </c>
      <c r="L274" s="318">
        <v>250</v>
      </c>
      <c r="M274" s="437" t="s">
        <v>2551</v>
      </c>
      <c r="N274" s="318">
        <v>249</v>
      </c>
      <c r="O274" s="319">
        <v>54282000</v>
      </c>
      <c r="P274" s="437" t="s">
        <v>2551</v>
      </c>
      <c r="Q274" s="318">
        <v>247</v>
      </c>
      <c r="R274" s="318"/>
      <c r="S274" s="319">
        <v>53846000</v>
      </c>
      <c r="T274" s="437" t="s">
        <v>2668</v>
      </c>
      <c r="U274" s="318">
        <v>244</v>
      </c>
      <c r="V274" s="319">
        <v>19650000</v>
      </c>
      <c r="W274" s="318">
        <v>98</v>
      </c>
      <c r="X274" s="318">
        <v>36.200000000000003</v>
      </c>
      <c r="Y274" s="318">
        <v>98.8</v>
      </c>
      <c r="Z274" s="318">
        <v>36.5</v>
      </c>
      <c r="AA274" s="318">
        <v>2</v>
      </c>
      <c r="AB274" s="318">
        <v>3</v>
      </c>
      <c r="AC274" s="318"/>
      <c r="AD274" s="318"/>
      <c r="AE274" s="319"/>
      <c r="AF274" s="318"/>
    </row>
    <row r="275" spans="1:32">
      <c r="A275" s="21" t="str">
        <f>IF(VLOOKUP(MID($B275,4,2),CODE!K:P,CODE!$O$1,FALSE)="",VLOOKUP(MID($B275,1,3),CODE!$B:$G,CODE!$D$1,FALSE),VLOOKUP(MID($B275,1,3),CODE!$B:$G,CODE!$D$1,FALSE)&amp;"-"&amp;VLOOKUP(MID($B275,4,2),CODE!K:P,CODE!$O$1,FALSE))</f>
        <v>ELK-의류</v>
      </c>
      <c r="B275" s="21" t="str">
        <f>IF(ISERROR(VLOOKUP(E275&amp;G275,품번정리!$D:$E,2,FALSE))=TRUE,E275&amp;G275,VLOOKUP(E275&amp;G275,품번정리!$D:$E,2,FALSE))</f>
        <v>ELKJPF5594NY</v>
      </c>
      <c r="C275" s="16" t="str">
        <f>IF(ISERROR(VLOOKUP(MID(B275,1,5)&amp;MID(B275,8,5),품번정리!$A:$B,2,FALSE))=TRUE,MID(B275,1,5)&amp;MID(B275,8,5),VLOOKUP(MID(B275,1,5)&amp;MID(B275,8,5),품번정리!$A:$B,2,FALSE))</f>
        <v>ELKJP594NY</v>
      </c>
      <c r="D275" s="16" t="str">
        <f t="shared" si="6"/>
        <v>F5</v>
      </c>
      <c r="E275" s="437" t="s">
        <v>2746</v>
      </c>
      <c r="F275" s="437" t="s">
        <v>2747</v>
      </c>
      <c r="G275" s="437" t="s">
        <v>720</v>
      </c>
      <c r="H275" s="437"/>
      <c r="I275" s="319">
        <v>30105</v>
      </c>
      <c r="J275" s="319">
        <v>129000</v>
      </c>
      <c r="K275" s="319">
        <v>35000</v>
      </c>
      <c r="L275" s="318">
        <v>480</v>
      </c>
      <c r="M275" s="437" t="s">
        <v>2665</v>
      </c>
      <c r="N275" s="318">
        <v>480</v>
      </c>
      <c r="O275" s="319">
        <v>61920000</v>
      </c>
      <c r="P275" s="437" t="s">
        <v>2671</v>
      </c>
      <c r="Q275" s="318">
        <v>474</v>
      </c>
      <c r="R275" s="318">
        <v>-5</v>
      </c>
      <c r="S275" s="319">
        <v>61146000</v>
      </c>
      <c r="T275" s="437" t="s">
        <v>2699</v>
      </c>
      <c r="U275" s="318">
        <v>461</v>
      </c>
      <c r="V275" s="319">
        <v>23752650</v>
      </c>
      <c r="W275" s="318">
        <v>96</v>
      </c>
      <c r="X275" s="318">
        <v>38.4</v>
      </c>
      <c r="Y275" s="318">
        <v>97.3</v>
      </c>
      <c r="Z275" s="318">
        <v>38.799999999999997</v>
      </c>
      <c r="AA275" s="318">
        <v>11</v>
      </c>
      <c r="AB275" s="318">
        <v>13</v>
      </c>
      <c r="AC275" s="318"/>
      <c r="AD275" s="318"/>
      <c r="AE275" s="319"/>
      <c r="AF275" s="318"/>
    </row>
    <row r="276" spans="1:32">
      <c r="A276" s="21" t="str">
        <f>IF(VLOOKUP(MID($B276,4,2),CODE!K:P,CODE!$O$1,FALSE)="",VLOOKUP(MID($B276,1,3),CODE!$B:$G,CODE!$D$1,FALSE),VLOOKUP(MID($B276,1,3),CODE!$B:$G,CODE!$D$1,FALSE)&amp;"-"&amp;VLOOKUP(MID($B276,4,2),CODE!K:P,CODE!$O$1,FALSE))</f>
        <v>ELK-의류</v>
      </c>
      <c r="B276" s="21" t="str">
        <f>IF(ISERROR(VLOOKUP(E276&amp;G276,품번정리!$D:$E,2,FALSE))=TRUE,E276&amp;G276,VLOOKUP(E276&amp;G276,품번정리!$D:$E,2,FALSE))</f>
        <v>ELKPTF4507RE</v>
      </c>
      <c r="C276" s="16" t="str">
        <f>IF(ISERROR(VLOOKUP(MID(B276,1,5)&amp;MID(B276,8,5),품번정리!$A:$B,2,FALSE))=TRUE,MID(B276,1,5)&amp;MID(B276,8,5),VLOOKUP(MID(B276,1,5)&amp;MID(B276,8,5),품번정리!$A:$B,2,FALSE))</f>
        <v>ELKPT507RE</v>
      </c>
      <c r="D276" s="16" t="str">
        <f t="shared" si="6"/>
        <v>F4</v>
      </c>
      <c r="E276" s="437" t="s">
        <v>2149</v>
      </c>
      <c r="F276" s="437" t="s">
        <v>2150</v>
      </c>
      <c r="G276" s="437" t="s">
        <v>726</v>
      </c>
      <c r="H276" s="437"/>
      <c r="I276" s="319">
        <v>12214</v>
      </c>
      <c r="J276" s="319">
        <v>65000</v>
      </c>
      <c r="K276" s="319">
        <v>19000</v>
      </c>
      <c r="L276" s="318">
        <v>300</v>
      </c>
      <c r="M276" s="437" t="s">
        <v>2234</v>
      </c>
      <c r="N276" s="318">
        <v>301</v>
      </c>
      <c r="O276" s="319">
        <v>19565000</v>
      </c>
      <c r="P276" s="437" t="s">
        <v>2234</v>
      </c>
      <c r="Q276" s="318">
        <v>301</v>
      </c>
      <c r="R276" s="318"/>
      <c r="S276" s="319">
        <v>19565000</v>
      </c>
      <c r="T276" s="437" t="s">
        <v>2233</v>
      </c>
      <c r="U276" s="318">
        <v>209</v>
      </c>
      <c r="V276" s="319">
        <v>5886500</v>
      </c>
      <c r="W276" s="318">
        <v>69.400000000000006</v>
      </c>
      <c r="X276" s="318">
        <v>30.1</v>
      </c>
      <c r="Y276" s="318">
        <v>69.400000000000006</v>
      </c>
      <c r="Z276" s="318">
        <v>30.1</v>
      </c>
      <c r="AA276" s="318"/>
      <c r="AB276" s="318">
        <v>92</v>
      </c>
      <c r="AC276" s="318">
        <v>2</v>
      </c>
      <c r="AD276" s="318">
        <v>2</v>
      </c>
      <c r="AE276" s="319">
        <v>38000</v>
      </c>
      <c r="AF276" s="318">
        <v>0.7</v>
      </c>
    </row>
    <row r="277" spans="1:32">
      <c r="A277" s="21" t="str">
        <f>IF(VLOOKUP(MID($B277,4,2),CODE!K:P,CODE!$O$1,FALSE)="",VLOOKUP(MID($B277,1,3),CODE!$B:$G,CODE!$D$1,FALSE),VLOOKUP(MID($B277,1,3),CODE!$B:$G,CODE!$D$1,FALSE)&amp;"-"&amp;VLOOKUP(MID($B277,4,2),CODE!K:P,CODE!$O$1,FALSE))</f>
        <v>ELK-의류</v>
      </c>
      <c r="B277" s="21" t="str">
        <f>IF(ISERROR(VLOOKUP(E277&amp;G277,품번정리!$D:$E,2,FALSE))=TRUE,E277&amp;G277,VLOOKUP(E277&amp;G277,품번정리!$D:$E,2,FALSE))</f>
        <v>ELKPTF4507YE</v>
      </c>
      <c r="C277" s="16" t="str">
        <f>IF(ISERROR(VLOOKUP(MID(B277,1,5)&amp;MID(B277,8,5),품번정리!$A:$B,2,FALSE))=TRUE,MID(B277,1,5)&amp;MID(B277,8,5),VLOOKUP(MID(B277,1,5)&amp;MID(B277,8,5),품번정리!$A:$B,2,FALSE))</f>
        <v>ELKPT507YE</v>
      </c>
      <c r="D277" s="16" t="str">
        <f t="shared" si="6"/>
        <v>F4</v>
      </c>
      <c r="E277" s="437" t="s">
        <v>2149</v>
      </c>
      <c r="F277" s="437" t="s">
        <v>2150</v>
      </c>
      <c r="G277" s="437" t="s">
        <v>721</v>
      </c>
      <c r="H277" s="437"/>
      <c r="I277" s="319">
        <v>12214</v>
      </c>
      <c r="J277" s="319">
        <v>65000</v>
      </c>
      <c r="K277" s="319">
        <v>19000</v>
      </c>
      <c r="L277" s="318">
        <v>301</v>
      </c>
      <c r="M277" s="437" t="s">
        <v>2220</v>
      </c>
      <c r="N277" s="318">
        <v>300</v>
      </c>
      <c r="O277" s="319">
        <v>19500000</v>
      </c>
      <c r="P277" s="437" t="s">
        <v>2233</v>
      </c>
      <c r="Q277" s="318">
        <v>297</v>
      </c>
      <c r="R277" s="318"/>
      <c r="S277" s="319">
        <v>19305000</v>
      </c>
      <c r="T277" s="437" t="s">
        <v>2207</v>
      </c>
      <c r="U277" s="318">
        <v>190</v>
      </c>
      <c r="V277" s="319">
        <v>5920000</v>
      </c>
      <c r="W277" s="318">
        <v>63.3</v>
      </c>
      <c r="X277" s="318">
        <v>30.4</v>
      </c>
      <c r="Y277" s="318">
        <v>64</v>
      </c>
      <c r="Z277" s="318">
        <v>30.7</v>
      </c>
      <c r="AA277" s="318">
        <v>3</v>
      </c>
      <c r="AB277" s="318">
        <v>107</v>
      </c>
      <c r="AC277" s="318"/>
      <c r="AD277" s="318"/>
      <c r="AE277" s="318"/>
      <c r="AF277" s="318"/>
    </row>
    <row r="278" spans="1:32">
      <c r="A278" s="21" t="str">
        <f>IF(VLOOKUP(MID($B278,4,2),CODE!K:P,CODE!$O$1,FALSE)="",VLOOKUP(MID($B278,1,3),CODE!$B:$G,CODE!$D$1,FALSE),VLOOKUP(MID($B278,1,3),CODE!$B:$G,CODE!$D$1,FALSE)&amp;"-"&amp;VLOOKUP(MID($B278,4,2),CODE!K:P,CODE!$O$1,FALSE))</f>
        <v>ELK-의류</v>
      </c>
      <c r="B278" s="21" t="str">
        <f>IF(ISERROR(VLOOKUP(E278&amp;G278,품번정리!$D:$E,2,FALSE))=TRUE,E278&amp;G278,VLOOKUP(E278&amp;G278,품번정리!$D:$E,2,FALSE))</f>
        <v>ELKPTF5503BK</v>
      </c>
      <c r="C278" s="16" t="str">
        <f>IF(ISERROR(VLOOKUP(MID(B278,1,5)&amp;MID(B278,8,5),품번정리!$A:$B,2,FALSE))=TRUE,MID(B278,1,5)&amp;MID(B278,8,5),VLOOKUP(MID(B278,1,5)&amp;MID(B278,8,5),품번정리!$A:$B,2,FALSE))</f>
        <v>ELKPT503BK</v>
      </c>
      <c r="D278" s="16" t="str">
        <f t="shared" si="6"/>
        <v>F5</v>
      </c>
      <c r="E278" s="437" t="s">
        <v>2500</v>
      </c>
      <c r="F278" s="437" t="s">
        <v>3566</v>
      </c>
      <c r="G278" s="437" t="s">
        <v>722</v>
      </c>
      <c r="H278" s="437"/>
      <c r="I278" s="319">
        <v>18374</v>
      </c>
      <c r="J278" s="319">
        <v>89000</v>
      </c>
      <c r="K278" s="319">
        <v>25000</v>
      </c>
      <c r="L278" s="318">
        <v>300</v>
      </c>
      <c r="M278" s="437" t="s">
        <v>2551</v>
      </c>
      <c r="N278" s="318">
        <v>299</v>
      </c>
      <c r="O278" s="319">
        <v>26611000</v>
      </c>
      <c r="P278" s="437" t="s">
        <v>2551</v>
      </c>
      <c r="Q278" s="318">
        <v>277</v>
      </c>
      <c r="R278" s="318"/>
      <c r="S278" s="319">
        <v>24653000</v>
      </c>
      <c r="T278" s="437" t="s">
        <v>2685</v>
      </c>
      <c r="U278" s="318">
        <v>211</v>
      </c>
      <c r="V278" s="319">
        <v>7322000</v>
      </c>
      <c r="W278" s="318">
        <v>70.599999999999994</v>
      </c>
      <c r="X278" s="318">
        <v>27.5</v>
      </c>
      <c r="Y278" s="318">
        <v>76.2</v>
      </c>
      <c r="Z278" s="318">
        <v>29.7</v>
      </c>
      <c r="AA278" s="318">
        <v>22</v>
      </c>
      <c r="AB278" s="318">
        <v>66</v>
      </c>
      <c r="AC278" s="318"/>
      <c r="AD278" s="318"/>
      <c r="AE278" s="318"/>
      <c r="AF278" s="318"/>
    </row>
    <row r="279" spans="1:32">
      <c r="A279" s="21" t="str">
        <f>IF(VLOOKUP(MID($B279,4,2),CODE!K:P,CODE!$O$1,FALSE)="",VLOOKUP(MID($B279,1,3),CODE!$B:$G,CODE!$D$1,FALSE),VLOOKUP(MID($B279,1,3),CODE!$B:$G,CODE!$D$1,FALSE)&amp;"-"&amp;VLOOKUP(MID($B279,4,2),CODE!K:P,CODE!$O$1,FALSE))</f>
        <v>ELK-의류</v>
      </c>
      <c r="B279" s="21" t="str">
        <f>IF(ISERROR(VLOOKUP(E279&amp;G279,품번정리!$D:$E,2,FALSE))=TRUE,E279&amp;G279,VLOOKUP(E279&amp;G279,품번정리!$D:$E,2,FALSE))</f>
        <v>ELKPTF5524BK</v>
      </c>
      <c r="C279" s="16" t="str">
        <f>IF(ISERROR(VLOOKUP(MID(B279,1,5)&amp;MID(B279,8,5),품번정리!$A:$B,2,FALSE))=TRUE,MID(B279,1,5)&amp;MID(B279,8,5),VLOOKUP(MID(B279,1,5)&amp;MID(B279,8,5),품번정리!$A:$B,2,FALSE))</f>
        <v>ELKPT524BK</v>
      </c>
      <c r="D279" s="16" t="str">
        <f t="shared" si="6"/>
        <v>F5</v>
      </c>
      <c r="E279" s="437" t="s">
        <v>2259</v>
      </c>
      <c r="F279" s="437" t="s">
        <v>3557</v>
      </c>
      <c r="G279" s="437" t="s">
        <v>722</v>
      </c>
      <c r="H279" s="437"/>
      <c r="I279" s="319">
        <v>14647</v>
      </c>
      <c r="J279" s="319">
        <v>75000</v>
      </c>
      <c r="K279" s="319">
        <v>25000</v>
      </c>
      <c r="L279" s="318">
        <v>234</v>
      </c>
      <c r="M279" s="437" t="s">
        <v>2210</v>
      </c>
      <c r="N279" s="318">
        <v>233</v>
      </c>
      <c r="O279" s="319">
        <v>17475000</v>
      </c>
      <c r="P279" s="437" t="s">
        <v>2210</v>
      </c>
      <c r="Q279" s="318">
        <v>229</v>
      </c>
      <c r="R279" s="318"/>
      <c r="S279" s="319">
        <v>17175000</v>
      </c>
      <c r="T279" s="437" t="s">
        <v>2545</v>
      </c>
      <c r="U279" s="318">
        <v>208</v>
      </c>
      <c r="V279" s="319">
        <v>7375000</v>
      </c>
      <c r="W279" s="318">
        <v>89.3</v>
      </c>
      <c r="X279" s="318">
        <v>42.2</v>
      </c>
      <c r="Y279" s="318">
        <v>90.8</v>
      </c>
      <c r="Z279" s="318">
        <v>42.9</v>
      </c>
      <c r="AA279" s="318">
        <v>4</v>
      </c>
      <c r="AB279" s="318">
        <v>21</v>
      </c>
      <c r="AC279" s="318">
        <v>1</v>
      </c>
      <c r="AD279" s="318">
        <v>1</v>
      </c>
      <c r="AE279" s="319">
        <v>25000</v>
      </c>
      <c r="AF279" s="318">
        <v>0.4</v>
      </c>
    </row>
    <row r="280" spans="1:32">
      <c r="A280" s="21" t="str">
        <f>IF(VLOOKUP(MID($B280,4,2),CODE!K:P,CODE!$O$1,FALSE)="",VLOOKUP(MID($B280,1,3),CODE!$B:$G,CODE!$D$1,FALSE),VLOOKUP(MID($B280,1,3),CODE!$B:$G,CODE!$D$1,FALSE)&amp;"-"&amp;VLOOKUP(MID($B280,4,2),CODE!K:P,CODE!$O$1,FALSE))</f>
        <v>ELK-의류</v>
      </c>
      <c r="B280" s="21" t="str">
        <f>IF(ISERROR(VLOOKUP(E280&amp;G280,품번정리!$D:$E,2,FALSE))=TRUE,E280&amp;G280,VLOOKUP(E280&amp;G280,품번정리!$D:$E,2,FALSE))</f>
        <v>ELKRPF5590GY</v>
      </c>
      <c r="C280" s="16" t="str">
        <f>IF(ISERROR(VLOOKUP(MID(B280,1,5)&amp;MID(B280,8,5),품번정리!$A:$B,2,FALSE))=TRUE,MID(B280,1,5)&amp;MID(B280,8,5),VLOOKUP(MID(B280,1,5)&amp;MID(B280,8,5),품번정리!$A:$B,2,FALSE))</f>
        <v>ELKRP590GY</v>
      </c>
      <c r="D280" s="16" t="str">
        <f t="shared" si="6"/>
        <v>F5</v>
      </c>
      <c r="E280" s="437" t="s">
        <v>2260</v>
      </c>
      <c r="F280" s="437" t="s">
        <v>2263</v>
      </c>
      <c r="G280" s="437" t="s">
        <v>724</v>
      </c>
      <c r="H280" s="437"/>
      <c r="I280" s="319">
        <v>23080</v>
      </c>
      <c r="J280" s="319">
        <v>99000</v>
      </c>
      <c r="K280" s="319">
        <v>29000</v>
      </c>
      <c r="L280" s="318">
        <v>450</v>
      </c>
      <c r="M280" s="437" t="s">
        <v>2198</v>
      </c>
      <c r="N280" s="318">
        <v>444</v>
      </c>
      <c r="O280" s="319">
        <v>43956000</v>
      </c>
      <c r="P280" s="437" t="s">
        <v>2198</v>
      </c>
      <c r="Q280" s="318">
        <v>431</v>
      </c>
      <c r="R280" s="318">
        <v>-1</v>
      </c>
      <c r="S280" s="319">
        <v>42669000</v>
      </c>
      <c r="T280" s="437" t="s">
        <v>2217</v>
      </c>
      <c r="U280" s="318">
        <v>364</v>
      </c>
      <c r="V280" s="319">
        <v>17264400</v>
      </c>
      <c r="W280" s="318">
        <v>82</v>
      </c>
      <c r="X280" s="318">
        <v>39.299999999999997</v>
      </c>
      <c r="Y280" s="318">
        <v>84.5</v>
      </c>
      <c r="Z280" s="318">
        <v>40.5</v>
      </c>
      <c r="AA280" s="318">
        <v>14</v>
      </c>
      <c r="AB280" s="318">
        <v>67</v>
      </c>
      <c r="AC280" s="318"/>
      <c r="AD280" s="318"/>
      <c r="AE280" s="318"/>
      <c r="AF280" s="318"/>
    </row>
    <row r="281" spans="1:32">
      <c r="A281" s="21" t="str">
        <f>IF(VLOOKUP(MID($B281,4,2),CODE!K:P,CODE!$O$1,FALSE)="",VLOOKUP(MID($B281,1,3),CODE!$B:$G,CODE!$D$1,FALSE),VLOOKUP(MID($B281,1,3),CODE!$B:$G,CODE!$D$1,FALSE)&amp;"-"&amp;VLOOKUP(MID($B281,4,2),CODE!K:P,CODE!$O$1,FALSE))</f>
        <v>ELK-의류</v>
      </c>
      <c r="B281" s="21" t="str">
        <f>IF(ISERROR(VLOOKUP(E281&amp;G281,품번정리!$D:$E,2,FALSE))=TRUE,E281&amp;G281,VLOOKUP(E281&amp;G281,품번정리!$D:$E,2,FALSE))</f>
        <v>ELKRPF5590PK</v>
      </c>
      <c r="C281" s="16" t="str">
        <f>IF(ISERROR(VLOOKUP(MID(B281,1,5)&amp;MID(B281,8,5),품번정리!$A:$B,2,FALSE))=TRUE,MID(B281,1,5)&amp;MID(B281,8,5),VLOOKUP(MID(B281,1,5)&amp;MID(B281,8,5),품번정리!$A:$B,2,FALSE))</f>
        <v>ELKRP590PK</v>
      </c>
      <c r="D281" s="16" t="str">
        <f t="shared" si="6"/>
        <v>F5</v>
      </c>
      <c r="E281" s="437" t="s">
        <v>2260</v>
      </c>
      <c r="F281" s="437" t="s">
        <v>2263</v>
      </c>
      <c r="G281" s="437" t="s">
        <v>728</v>
      </c>
      <c r="H281" s="437"/>
      <c r="I281" s="319">
        <v>23080</v>
      </c>
      <c r="J281" s="319">
        <v>99000</v>
      </c>
      <c r="K281" s="319">
        <v>29000</v>
      </c>
      <c r="L281" s="318">
        <v>450</v>
      </c>
      <c r="M281" s="437" t="s">
        <v>2198</v>
      </c>
      <c r="N281" s="318">
        <v>446</v>
      </c>
      <c r="O281" s="319">
        <v>44154000</v>
      </c>
      <c r="P281" s="437" t="s">
        <v>2198</v>
      </c>
      <c r="Q281" s="318">
        <v>423</v>
      </c>
      <c r="R281" s="318">
        <v>3</v>
      </c>
      <c r="S281" s="319">
        <v>41877000</v>
      </c>
      <c r="T281" s="437" t="s">
        <v>2217</v>
      </c>
      <c r="U281" s="318">
        <v>351</v>
      </c>
      <c r="V281" s="319">
        <v>15818500</v>
      </c>
      <c r="W281" s="318">
        <v>78.7</v>
      </c>
      <c r="X281" s="318">
        <v>35.799999999999997</v>
      </c>
      <c r="Y281" s="318">
        <v>83</v>
      </c>
      <c r="Z281" s="318">
        <v>37.799999999999997</v>
      </c>
      <c r="AA281" s="318">
        <v>20</v>
      </c>
      <c r="AB281" s="318">
        <v>72</v>
      </c>
      <c r="AC281" s="318"/>
      <c r="AD281" s="318"/>
      <c r="AE281" s="318"/>
      <c r="AF281" s="318"/>
    </row>
    <row r="282" spans="1:32">
      <c r="A282" s="21" t="str">
        <f>IF(VLOOKUP(MID($B282,4,2),CODE!K:P,CODE!$O$1,FALSE)="",VLOOKUP(MID($B282,1,3),CODE!$B:$G,CODE!$D$1,FALSE),VLOOKUP(MID($B282,1,3),CODE!$B:$G,CODE!$D$1,FALSE)&amp;"-"&amp;VLOOKUP(MID($B282,4,2),CODE!K:P,CODE!$O$1,FALSE))</f>
        <v>ELK-의류</v>
      </c>
      <c r="B282" s="21" t="str">
        <f>IF(ISERROR(VLOOKUP(E282&amp;G282,품번정리!$D:$E,2,FALSE))=TRUE,E282&amp;G282,VLOOKUP(E282&amp;G282,품번정리!$D:$E,2,FALSE))</f>
        <v>ELKRPF5591PK</v>
      </c>
      <c r="C282" s="16" t="str">
        <f>IF(ISERROR(VLOOKUP(MID(B282,1,5)&amp;MID(B282,8,5),품번정리!$A:$B,2,FALSE))=TRUE,MID(B282,1,5)&amp;MID(B282,8,5),VLOOKUP(MID(B282,1,5)&amp;MID(B282,8,5),품번정리!$A:$B,2,FALSE))</f>
        <v>ELKRP591PK</v>
      </c>
      <c r="D282" s="16" t="str">
        <f t="shared" si="6"/>
        <v>F5</v>
      </c>
      <c r="E282" s="437" t="s">
        <v>2261</v>
      </c>
      <c r="F282" s="437" t="s">
        <v>2265</v>
      </c>
      <c r="G282" s="437" t="s">
        <v>728</v>
      </c>
      <c r="H282" s="437"/>
      <c r="I282" s="319">
        <v>20980</v>
      </c>
      <c r="J282" s="319">
        <v>79000</v>
      </c>
      <c r="K282" s="319">
        <v>29000</v>
      </c>
      <c r="L282" s="318">
        <v>520</v>
      </c>
      <c r="M282" s="437" t="s">
        <v>2198</v>
      </c>
      <c r="N282" s="318">
        <v>506</v>
      </c>
      <c r="O282" s="319">
        <v>39974000</v>
      </c>
      <c r="P282" s="437" t="s">
        <v>2198</v>
      </c>
      <c r="Q282" s="318">
        <v>388</v>
      </c>
      <c r="R282" s="318">
        <v>4</v>
      </c>
      <c r="S282" s="319">
        <v>30652000</v>
      </c>
      <c r="T282" s="437" t="s">
        <v>2257</v>
      </c>
      <c r="U282" s="318">
        <v>127</v>
      </c>
      <c r="V282" s="319">
        <v>5150000</v>
      </c>
      <c r="W282" s="318">
        <v>25.1</v>
      </c>
      <c r="X282" s="318">
        <v>12.9</v>
      </c>
      <c r="Y282" s="318">
        <v>32.700000000000003</v>
      </c>
      <c r="Z282" s="318">
        <v>16.8</v>
      </c>
      <c r="AA282" s="318">
        <v>114</v>
      </c>
      <c r="AB282" s="318">
        <v>261</v>
      </c>
      <c r="AC282" s="318"/>
      <c r="AD282" s="318"/>
      <c r="AE282" s="319"/>
      <c r="AF282" s="318"/>
    </row>
    <row r="283" spans="1:32">
      <c r="A283" s="21" t="str">
        <f>IF(VLOOKUP(MID($B283,4,2),CODE!K:P,CODE!$O$1,FALSE)="",VLOOKUP(MID($B283,1,3),CODE!$B:$G,CODE!$D$1,FALSE),VLOOKUP(MID($B283,1,3),CODE!$B:$G,CODE!$D$1,FALSE)&amp;"-"&amp;VLOOKUP(MID($B283,4,2),CODE!K:P,CODE!$O$1,FALSE))</f>
        <v>ELK-의류</v>
      </c>
      <c r="B283" s="21" t="str">
        <f>IF(ISERROR(VLOOKUP(E283&amp;G283,품번정리!$D:$E,2,FALSE))=TRUE,E283&amp;G283,VLOOKUP(E283&amp;G283,품번정리!$D:$E,2,FALSE))</f>
        <v>ELKRPF5592BL</v>
      </c>
      <c r="C283" s="16" t="str">
        <f>IF(ISERROR(VLOOKUP(MID(B283,1,5)&amp;MID(B283,8,5),품번정리!$A:$B,2,FALSE))=TRUE,MID(B283,1,5)&amp;MID(B283,8,5),VLOOKUP(MID(B283,1,5)&amp;MID(B283,8,5),품번정리!$A:$B,2,FALSE))</f>
        <v>ELKRP592BL</v>
      </c>
      <c r="D283" s="16" t="str">
        <f t="shared" si="6"/>
        <v>F5</v>
      </c>
      <c r="E283" s="437" t="s">
        <v>2262</v>
      </c>
      <c r="F283" s="437" t="s">
        <v>2266</v>
      </c>
      <c r="G283" s="437" t="s">
        <v>725</v>
      </c>
      <c r="H283" s="437"/>
      <c r="I283" s="319">
        <v>20980</v>
      </c>
      <c r="J283" s="319">
        <v>79000</v>
      </c>
      <c r="K283" s="319">
        <v>29000</v>
      </c>
      <c r="L283" s="318">
        <v>520</v>
      </c>
      <c r="M283" s="437" t="s">
        <v>2198</v>
      </c>
      <c r="N283" s="318">
        <v>33</v>
      </c>
      <c r="O283" s="319">
        <v>2607000</v>
      </c>
      <c r="P283" s="437" t="s">
        <v>2198</v>
      </c>
      <c r="Q283" s="318">
        <v>32</v>
      </c>
      <c r="R283" s="318">
        <v>1</v>
      </c>
      <c r="S283" s="319">
        <v>2528000</v>
      </c>
      <c r="T283" s="437" t="s">
        <v>2217</v>
      </c>
      <c r="U283" s="318">
        <v>32</v>
      </c>
      <c r="V283" s="319">
        <v>2054000</v>
      </c>
      <c r="W283" s="318">
        <v>97</v>
      </c>
      <c r="X283" s="318">
        <v>78.8</v>
      </c>
      <c r="Y283" s="318">
        <v>100</v>
      </c>
      <c r="Z283" s="318">
        <v>81.3</v>
      </c>
      <c r="AA283" s="318"/>
      <c r="AB283" s="318"/>
      <c r="AC283" s="318"/>
      <c r="AD283" s="318"/>
      <c r="AE283" s="319"/>
      <c r="AF283" s="318"/>
    </row>
    <row r="284" spans="1:32">
      <c r="A284" s="21" t="str">
        <f>IF(VLOOKUP(MID($B284,4,2),CODE!K:P,CODE!$O$1,FALSE)="",VLOOKUP(MID($B284,1,3),CODE!$B:$G,CODE!$D$1,FALSE),VLOOKUP(MID($B284,1,3),CODE!$B:$G,CODE!$D$1,FALSE)&amp;"-"&amp;VLOOKUP(MID($B284,4,2),CODE!K:P,CODE!$O$1,FALSE))</f>
        <v>ELK-의류</v>
      </c>
      <c r="B284" s="21" t="str">
        <f>IF(ISERROR(VLOOKUP(E284&amp;G284,품번정리!$D:$E,2,FALSE))=TRUE,E284&amp;G284,VLOOKUP(E284&amp;G284,품번정리!$D:$E,2,FALSE))</f>
        <v>ELKRPF5593MT</v>
      </c>
      <c r="C284" s="16" t="str">
        <f>IF(ISERROR(VLOOKUP(MID(B284,1,5)&amp;MID(B284,8,5),품번정리!$A:$B,2,FALSE))=TRUE,MID(B284,1,5)&amp;MID(B284,8,5),VLOOKUP(MID(B284,1,5)&amp;MID(B284,8,5),품번정리!$A:$B,2,FALSE))</f>
        <v>ELKRP593MT</v>
      </c>
      <c r="D284" s="16" t="str">
        <f t="shared" si="6"/>
        <v>F5</v>
      </c>
      <c r="E284" s="437" t="s">
        <v>2264</v>
      </c>
      <c r="F284" s="437" t="s">
        <v>2267</v>
      </c>
      <c r="G284" s="437" t="s">
        <v>0</v>
      </c>
      <c r="H284" s="437"/>
      <c r="I284" s="319">
        <v>23680</v>
      </c>
      <c r="J284" s="319">
        <v>99000</v>
      </c>
      <c r="K284" s="319">
        <v>29000</v>
      </c>
      <c r="L284" s="318">
        <v>520</v>
      </c>
      <c r="M284" s="437" t="s">
        <v>2551</v>
      </c>
      <c r="N284" s="318">
        <v>440</v>
      </c>
      <c r="O284" s="319">
        <v>43560000</v>
      </c>
      <c r="P284" s="437" t="s">
        <v>2551</v>
      </c>
      <c r="Q284" s="318">
        <v>432</v>
      </c>
      <c r="R284" s="318">
        <v>1</v>
      </c>
      <c r="S284" s="319">
        <v>42768000</v>
      </c>
      <c r="T284" s="437" t="s">
        <v>2550</v>
      </c>
      <c r="U284" s="318">
        <v>417</v>
      </c>
      <c r="V284" s="319">
        <v>20785600</v>
      </c>
      <c r="W284" s="318">
        <v>94.8</v>
      </c>
      <c r="X284" s="318">
        <v>47.7</v>
      </c>
      <c r="Y284" s="318">
        <v>96.5</v>
      </c>
      <c r="Z284" s="318">
        <v>48.6</v>
      </c>
      <c r="AA284" s="318">
        <v>7</v>
      </c>
      <c r="AB284" s="318">
        <v>15</v>
      </c>
      <c r="AC284" s="318"/>
      <c r="AD284" s="318"/>
      <c r="AE284" s="319"/>
      <c r="AF284" s="318"/>
    </row>
    <row r="285" spans="1:32">
      <c r="A285" s="21" t="str">
        <f>IF(VLOOKUP(MID($B285,4,2),CODE!K:P,CODE!$O$1,FALSE)="",VLOOKUP(MID($B285,1,3),CODE!$B:$G,CODE!$D$1,FALSE),VLOOKUP(MID($B285,1,3),CODE!$B:$G,CODE!$D$1,FALSE)&amp;"-"&amp;VLOOKUP(MID($B285,4,2),CODE!K:P,CODE!$O$1,FALSE))</f>
        <v>ELK-가방</v>
      </c>
      <c r="B285" s="21" t="str">
        <f>IF(ISERROR(VLOOKUP(E285&amp;G285,품번정리!$D:$E,2,FALSE))=TRUE,E285&amp;G285,VLOOKUP(E285&amp;G285,품번정리!$D:$E,2,FALSE))</f>
        <v>ELKSBF3801BK</v>
      </c>
      <c r="C285" s="16" t="str">
        <f>IF(ISERROR(VLOOKUP(MID(B285,1,5)&amp;MID(B285,8,5),품번정리!$A:$B,2,FALSE))=TRUE,MID(B285,1,5)&amp;MID(B285,8,5),VLOOKUP(MID(B285,1,5)&amp;MID(B285,8,5),품번정리!$A:$B,2,FALSE))</f>
        <v>ELKSB801BK</v>
      </c>
      <c r="D285" s="16" t="str">
        <f t="shared" si="6"/>
        <v>F3</v>
      </c>
      <c r="E285" s="437" t="s">
        <v>1968</v>
      </c>
      <c r="F285" s="437" t="s">
        <v>1454</v>
      </c>
      <c r="G285" s="437" t="s">
        <v>722</v>
      </c>
      <c r="H285" s="437"/>
      <c r="I285" s="319">
        <v>9800</v>
      </c>
      <c r="J285" s="319">
        <v>45000</v>
      </c>
      <c r="K285" s="319">
        <v>25000</v>
      </c>
      <c r="L285" s="318">
        <v>100</v>
      </c>
      <c r="M285" s="437" t="s">
        <v>2167</v>
      </c>
      <c r="N285" s="318">
        <v>100</v>
      </c>
      <c r="O285" s="319">
        <v>4500000</v>
      </c>
      <c r="P285" s="437" t="s">
        <v>2165</v>
      </c>
      <c r="Q285" s="318">
        <v>100</v>
      </c>
      <c r="R285" s="318"/>
      <c r="S285" s="319">
        <v>4500000</v>
      </c>
      <c r="T285" s="437" t="s">
        <v>2166</v>
      </c>
      <c r="U285" s="318">
        <v>100</v>
      </c>
      <c r="V285" s="319">
        <v>4145000</v>
      </c>
      <c r="W285" s="318">
        <v>100</v>
      </c>
      <c r="X285" s="318">
        <v>92.1</v>
      </c>
      <c r="Y285" s="318">
        <v>100</v>
      </c>
      <c r="Z285" s="318">
        <v>92.1</v>
      </c>
      <c r="AA285" s="318"/>
      <c r="AB285" s="318"/>
      <c r="AC285" s="318"/>
      <c r="AD285" s="318"/>
      <c r="AE285" s="319"/>
      <c r="AF285" s="318"/>
    </row>
    <row r="286" spans="1:32">
      <c r="A286" s="21" t="str">
        <f>IF(VLOOKUP(MID($B286,4,2),CODE!K:P,CODE!$O$1,FALSE)="",VLOOKUP(MID($B286,1,3),CODE!$B:$G,CODE!$D$1,FALSE),VLOOKUP(MID($B286,1,3),CODE!$B:$G,CODE!$D$1,FALSE)&amp;"-"&amp;VLOOKUP(MID($B286,4,2),CODE!K:P,CODE!$O$1,FALSE))</f>
        <v>ELK</v>
      </c>
      <c r="B286" s="21" t="str">
        <f>IF(ISERROR(VLOOKUP(E286&amp;G286,품번정리!$D:$E,2,FALSE))=TRUE,E286&amp;G286,VLOOKUP(E286&amp;G286,품번정리!$D:$E,2,FALSE))</f>
        <v>ELKSNF5503RE</v>
      </c>
      <c r="C286" s="16" t="str">
        <f>IF(ISERROR(VLOOKUP(MID(B286,1,5)&amp;MID(B286,8,5),품번정리!$A:$B,2,FALSE))=TRUE,MID(B286,1,5)&amp;MID(B286,8,5),VLOOKUP(MID(B286,1,5)&amp;MID(B286,8,5),품번정리!$A:$B,2,FALSE))</f>
        <v>ELKSN503RE</v>
      </c>
      <c r="D286" s="16" t="str">
        <f t="shared" si="6"/>
        <v>F5</v>
      </c>
      <c r="E286" s="437" t="s">
        <v>2169</v>
      </c>
      <c r="F286" s="437" t="s">
        <v>3558</v>
      </c>
      <c r="G286" s="437" t="s">
        <v>726</v>
      </c>
      <c r="H286" s="437"/>
      <c r="I286" s="319">
        <v>6864</v>
      </c>
      <c r="J286" s="319">
        <v>45000</v>
      </c>
      <c r="K286" s="319">
        <v>25000</v>
      </c>
      <c r="L286" s="318">
        <v>600</v>
      </c>
      <c r="M286" s="437" t="s">
        <v>2220</v>
      </c>
      <c r="N286" s="318">
        <v>599</v>
      </c>
      <c r="O286" s="319">
        <v>26955000</v>
      </c>
      <c r="P286" s="437" t="s">
        <v>2233</v>
      </c>
      <c r="Q286" s="318">
        <v>317</v>
      </c>
      <c r="R286" s="318">
        <v>3</v>
      </c>
      <c r="S286" s="319">
        <v>14265000</v>
      </c>
      <c r="T286" s="437" t="s">
        <v>2232</v>
      </c>
      <c r="U286" s="318">
        <v>106</v>
      </c>
      <c r="V286" s="319">
        <v>4442500</v>
      </c>
      <c r="W286" s="318">
        <v>17.7</v>
      </c>
      <c r="X286" s="318">
        <v>16.5</v>
      </c>
      <c r="Y286" s="318">
        <v>33.4</v>
      </c>
      <c r="Z286" s="318">
        <v>31.1</v>
      </c>
      <c r="AA286" s="318">
        <v>279</v>
      </c>
      <c r="AB286" s="318">
        <v>211</v>
      </c>
      <c r="AC286" s="318"/>
      <c r="AD286" s="318"/>
      <c r="AE286" s="318"/>
      <c r="AF286" s="318"/>
    </row>
    <row r="287" spans="1:32">
      <c r="A287" s="21" t="str">
        <f>IF(VLOOKUP(MID($B287,4,2),CODE!K:P,CODE!$O$1,FALSE)="",VLOOKUP(MID($B287,1,3),CODE!$B:$G,CODE!$D$1,FALSE),VLOOKUP(MID($B287,1,3),CODE!$B:$G,CODE!$D$1,FALSE)&amp;"-"&amp;VLOOKUP(MID($B287,4,2),CODE!K:P,CODE!$O$1,FALSE))</f>
        <v>ELK-의류</v>
      </c>
      <c r="B287" s="21" t="str">
        <f>IF(ISERROR(VLOOKUP(E287&amp;G287,품번정리!$D:$E,2,FALSE))=TRUE,E287&amp;G287,VLOOKUP(E287&amp;G287,품번정리!$D:$E,2,FALSE))</f>
        <v>ELKTHF5517BK</v>
      </c>
      <c r="C287" s="16" t="str">
        <f>IF(ISERROR(VLOOKUP(MID(B287,1,5)&amp;MID(B287,8,5),품번정리!$A:$B,2,FALSE))=TRUE,MID(B287,1,5)&amp;MID(B287,8,5),VLOOKUP(MID(B287,1,5)&amp;MID(B287,8,5),품번정리!$A:$B,2,FALSE))</f>
        <v>ELKTH517BK</v>
      </c>
      <c r="D287" s="16" t="str">
        <f t="shared" si="6"/>
        <v>F5</v>
      </c>
      <c r="E287" s="437" t="s">
        <v>2268</v>
      </c>
      <c r="F287" s="437" t="s">
        <v>2270</v>
      </c>
      <c r="G287" s="437" t="s">
        <v>722</v>
      </c>
      <c r="H287" s="437"/>
      <c r="I287" s="319">
        <v>22305</v>
      </c>
      <c r="J287" s="319">
        <v>99000</v>
      </c>
      <c r="K287" s="319">
        <v>29000</v>
      </c>
      <c r="L287" s="318">
        <v>400</v>
      </c>
      <c r="M287" s="437" t="s">
        <v>2542</v>
      </c>
      <c r="N287" s="318">
        <v>406</v>
      </c>
      <c r="O287" s="319">
        <v>40194000</v>
      </c>
      <c r="P287" s="437" t="s">
        <v>2542</v>
      </c>
      <c r="Q287" s="318">
        <v>406</v>
      </c>
      <c r="R287" s="318">
        <v>-1</v>
      </c>
      <c r="S287" s="319">
        <v>40194000</v>
      </c>
      <c r="T287" s="437" t="s">
        <v>2564</v>
      </c>
      <c r="U287" s="318">
        <v>262</v>
      </c>
      <c r="V287" s="319">
        <v>10500000</v>
      </c>
      <c r="W287" s="318">
        <v>64.5</v>
      </c>
      <c r="X287" s="318">
        <v>26.1</v>
      </c>
      <c r="Y287" s="318">
        <v>64.5</v>
      </c>
      <c r="Z287" s="318">
        <v>26.1</v>
      </c>
      <c r="AA287" s="318">
        <v>1</v>
      </c>
      <c r="AB287" s="318">
        <v>144</v>
      </c>
      <c r="AC287" s="318"/>
      <c r="AD287" s="318"/>
      <c r="AE287" s="318"/>
      <c r="AF287" s="318"/>
    </row>
    <row r="288" spans="1:32">
      <c r="A288" s="21" t="str">
        <f>IF(VLOOKUP(MID($B288,4,2),CODE!K:P,CODE!$O$1,FALSE)="",VLOOKUP(MID($B288,1,3),CODE!$B:$G,CODE!$D$1,FALSE),VLOOKUP(MID($B288,1,3),CODE!$B:$G,CODE!$D$1,FALSE)&amp;"-"&amp;VLOOKUP(MID($B288,4,2),CODE!K:P,CODE!$O$1,FALSE))</f>
        <v>ELK-의류</v>
      </c>
      <c r="B288" s="21" t="str">
        <f>IF(ISERROR(VLOOKUP(E288&amp;G288,품번정리!$D:$E,2,FALSE))=TRUE,E288&amp;G288,VLOOKUP(E288&amp;G288,품번정리!$D:$E,2,FALSE))</f>
        <v>ELKTHF5517RE</v>
      </c>
      <c r="C288" s="16" t="str">
        <f>IF(ISERROR(VLOOKUP(MID(B288,1,5)&amp;MID(B288,8,5),품번정리!$A:$B,2,FALSE))=TRUE,MID(B288,1,5)&amp;MID(B288,8,5),VLOOKUP(MID(B288,1,5)&amp;MID(B288,8,5),품번정리!$A:$B,2,FALSE))</f>
        <v>ELKTH517RE</v>
      </c>
      <c r="D288" s="16" t="str">
        <f t="shared" si="6"/>
        <v>F5</v>
      </c>
      <c r="E288" s="437" t="s">
        <v>2268</v>
      </c>
      <c r="F288" s="437" t="s">
        <v>2270</v>
      </c>
      <c r="G288" s="437" t="s">
        <v>726</v>
      </c>
      <c r="H288" s="437"/>
      <c r="I288" s="319">
        <v>22305</v>
      </c>
      <c r="J288" s="319">
        <v>99000</v>
      </c>
      <c r="K288" s="319">
        <v>29000</v>
      </c>
      <c r="L288" s="318">
        <v>400</v>
      </c>
      <c r="M288" s="437" t="s">
        <v>2551</v>
      </c>
      <c r="N288" s="318">
        <v>409</v>
      </c>
      <c r="O288" s="319">
        <v>40491000</v>
      </c>
      <c r="P288" s="437" t="s">
        <v>2551</v>
      </c>
      <c r="Q288" s="318">
        <v>405</v>
      </c>
      <c r="R288" s="318">
        <v>3</v>
      </c>
      <c r="S288" s="319">
        <v>40095000</v>
      </c>
      <c r="T288" s="437" t="s">
        <v>2542</v>
      </c>
      <c r="U288" s="318">
        <v>184</v>
      </c>
      <c r="V288" s="319">
        <v>7853500</v>
      </c>
      <c r="W288" s="318">
        <v>45</v>
      </c>
      <c r="X288" s="318">
        <v>19.399999999999999</v>
      </c>
      <c r="Y288" s="318">
        <v>45.4</v>
      </c>
      <c r="Z288" s="318">
        <v>19.600000000000001</v>
      </c>
      <c r="AA288" s="318">
        <v>1</v>
      </c>
      <c r="AB288" s="318">
        <v>221</v>
      </c>
      <c r="AC288" s="318"/>
      <c r="AD288" s="318"/>
      <c r="AE288" s="319"/>
      <c r="AF288" s="318"/>
    </row>
    <row r="289" spans="1:32">
      <c r="A289" s="21" t="str">
        <f>IF(VLOOKUP(MID($B289,4,2),CODE!K:P,CODE!$O$1,FALSE)="",VLOOKUP(MID($B289,1,3),CODE!$B:$G,CODE!$D$1,FALSE),VLOOKUP(MID($B289,1,3),CODE!$B:$G,CODE!$D$1,FALSE)&amp;"-"&amp;VLOOKUP(MID($B289,4,2),CODE!K:P,CODE!$O$1,FALSE))</f>
        <v>ELK-의류</v>
      </c>
      <c r="B289" s="21" t="str">
        <f>IF(ISERROR(VLOOKUP(E289&amp;G289,품번정리!$D:$E,2,FALSE))=TRUE,E289&amp;G289,VLOOKUP(E289&amp;G289,품번정리!$D:$E,2,FALSE))</f>
        <v>ELKTHF5518YE</v>
      </c>
      <c r="C289" s="16" t="str">
        <f>IF(ISERROR(VLOOKUP(MID(B289,1,5)&amp;MID(B289,8,5),품번정리!$A:$B,2,FALSE))=TRUE,MID(B289,1,5)&amp;MID(B289,8,5),VLOOKUP(MID(B289,1,5)&amp;MID(B289,8,5),품번정리!$A:$B,2,FALSE))</f>
        <v>ELKTH518YE</v>
      </c>
      <c r="D289" s="16" t="str">
        <f t="shared" si="6"/>
        <v>F5</v>
      </c>
      <c r="E289" s="437" t="s">
        <v>2269</v>
      </c>
      <c r="F289" s="437" t="s">
        <v>2271</v>
      </c>
      <c r="G289" s="437" t="s">
        <v>721</v>
      </c>
      <c r="H289" s="437"/>
      <c r="I289" s="319">
        <v>23720</v>
      </c>
      <c r="J289" s="319">
        <v>99000</v>
      </c>
      <c r="K289" s="319">
        <v>29000</v>
      </c>
      <c r="L289" s="318">
        <v>430</v>
      </c>
      <c r="M289" s="437" t="s">
        <v>2501</v>
      </c>
      <c r="N289" s="318">
        <v>433</v>
      </c>
      <c r="O289" s="319">
        <v>42867000</v>
      </c>
      <c r="P289" s="437" t="s">
        <v>2501</v>
      </c>
      <c r="Q289" s="318">
        <v>396</v>
      </c>
      <c r="R289" s="318">
        <v>2</v>
      </c>
      <c r="S289" s="319">
        <v>39204000</v>
      </c>
      <c r="T289" s="437" t="s">
        <v>2502</v>
      </c>
      <c r="U289" s="318">
        <v>139</v>
      </c>
      <c r="V289" s="319">
        <v>5842912</v>
      </c>
      <c r="W289" s="318">
        <v>32.1</v>
      </c>
      <c r="X289" s="318">
        <v>13.6</v>
      </c>
      <c r="Y289" s="318">
        <v>35.1</v>
      </c>
      <c r="Z289" s="318">
        <v>14.9</v>
      </c>
      <c r="AA289" s="318">
        <v>35</v>
      </c>
      <c r="AB289" s="318">
        <v>257</v>
      </c>
      <c r="AC289" s="318"/>
      <c r="AD289" s="318"/>
      <c r="AE289" s="318"/>
      <c r="AF289" s="318"/>
    </row>
    <row r="290" spans="1:32">
      <c r="A290" s="21" t="str">
        <f>IF(VLOOKUP(MID($B290,4,2),CODE!K:P,CODE!$O$1,FALSE)="",VLOOKUP(MID($B290,1,3),CODE!$B:$G,CODE!$D$1,FALSE),VLOOKUP(MID($B290,1,3),CODE!$B:$G,CODE!$D$1,FALSE)&amp;"-"&amp;VLOOKUP(MID($B290,4,2),CODE!K:P,CODE!$O$1,FALSE))</f>
        <v>ELK-의류</v>
      </c>
      <c r="B290" s="21" t="str">
        <f>IF(ISERROR(VLOOKUP(E290&amp;G290,품번정리!$D:$E,2,FALSE))=TRUE,E290&amp;G290,VLOOKUP(E290&amp;G290,품번정리!$D:$E,2,FALSE))</f>
        <v>ELKTHF5522BL</v>
      </c>
      <c r="C290" s="16" t="str">
        <f>IF(ISERROR(VLOOKUP(MID(B290,1,5)&amp;MID(B290,8,5),품번정리!$A:$B,2,FALSE))=TRUE,MID(B290,1,5)&amp;MID(B290,8,5),VLOOKUP(MID(B290,1,5)&amp;MID(B290,8,5),품번정리!$A:$B,2,FALSE))</f>
        <v>ELKTH522BL</v>
      </c>
      <c r="D290" s="16" t="str">
        <f t="shared" si="6"/>
        <v>F5</v>
      </c>
      <c r="E290" s="437" t="s">
        <v>2170</v>
      </c>
      <c r="F290" s="437" t="s">
        <v>2171</v>
      </c>
      <c r="G290" s="437" t="s">
        <v>725</v>
      </c>
      <c r="H290" s="437"/>
      <c r="I290" s="319">
        <v>13239</v>
      </c>
      <c r="J290" s="319">
        <v>79000</v>
      </c>
      <c r="K290" s="319">
        <v>25000</v>
      </c>
      <c r="L290" s="318">
        <v>418</v>
      </c>
      <c r="M290" s="437" t="s">
        <v>2220</v>
      </c>
      <c r="N290" s="318">
        <v>412</v>
      </c>
      <c r="O290" s="319">
        <v>32548000</v>
      </c>
      <c r="P290" s="437" t="s">
        <v>2233</v>
      </c>
      <c r="Q290" s="318">
        <v>372</v>
      </c>
      <c r="R290" s="318">
        <v>-4</v>
      </c>
      <c r="S290" s="319">
        <v>29388000</v>
      </c>
      <c r="T290" s="437" t="s">
        <v>2204</v>
      </c>
      <c r="U290" s="318">
        <v>204</v>
      </c>
      <c r="V290" s="319">
        <v>6232000</v>
      </c>
      <c r="W290" s="318">
        <v>49.5</v>
      </c>
      <c r="X290" s="318">
        <v>19.100000000000001</v>
      </c>
      <c r="Y290" s="318">
        <v>54.8</v>
      </c>
      <c r="Z290" s="318">
        <v>21.2</v>
      </c>
      <c r="AA290" s="318">
        <v>44</v>
      </c>
      <c r="AB290" s="318">
        <v>168</v>
      </c>
      <c r="AC290" s="318"/>
      <c r="AD290" s="318"/>
      <c r="AE290" s="319"/>
      <c r="AF290" s="318"/>
    </row>
    <row r="291" spans="1:32">
      <c r="A291" s="21" t="str">
        <f>IF(VLOOKUP(MID($B291,4,2),CODE!K:P,CODE!$O$1,FALSE)="",VLOOKUP(MID($B291,1,3),CODE!$B:$G,CODE!$D$1,FALSE),VLOOKUP(MID($B291,1,3),CODE!$B:$G,CODE!$D$1,FALSE)&amp;"-"&amp;VLOOKUP(MID($B291,4,2),CODE!K:P,CODE!$O$1,FALSE))</f>
        <v>ELK-의류</v>
      </c>
      <c r="B291" s="21" t="str">
        <f>IF(ISERROR(VLOOKUP(E291&amp;G291,품번정리!$D:$E,2,FALSE))=TRUE,E291&amp;G291,VLOOKUP(E291&amp;G291,품번정리!$D:$E,2,FALSE))</f>
        <v>ELKTHF5522PK</v>
      </c>
      <c r="C291" s="16" t="str">
        <f>IF(ISERROR(VLOOKUP(MID(B291,1,5)&amp;MID(B291,8,5),품번정리!$A:$B,2,FALSE))=TRUE,MID(B291,1,5)&amp;MID(B291,8,5),VLOOKUP(MID(B291,1,5)&amp;MID(B291,8,5),품번정리!$A:$B,2,FALSE))</f>
        <v>ELKTH522PK</v>
      </c>
      <c r="D291" s="16" t="str">
        <f t="shared" si="6"/>
        <v>F5</v>
      </c>
      <c r="E291" s="437" t="s">
        <v>2170</v>
      </c>
      <c r="F291" s="437" t="s">
        <v>2171</v>
      </c>
      <c r="G291" s="437" t="s">
        <v>728</v>
      </c>
      <c r="H291" s="437"/>
      <c r="I291" s="319">
        <v>13239</v>
      </c>
      <c r="J291" s="319">
        <v>79000</v>
      </c>
      <c r="K291" s="319">
        <v>25000</v>
      </c>
      <c r="L291" s="318">
        <v>438</v>
      </c>
      <c r="M291" s="437" t="s">
        <v>2220</v>
      </c>
      <c r="N291" s="318">
        <v>436</v>
      </c>
      <c r="O291" s="319">
        <v>34444000</v>
      </c>
      <c r="P291" s="437" t="s">
        <v>2233</v>
      </c>
      <c r="Q291" s="318">
        <v>387</v>
      </c>
      <c r="R291" s="318">
        <v>6</v>
      </c>
      <c r="S291" s="319">
        <v>30573000</v>
      </c>
      <c r="T291" s="437" t="s">
        <v>2453</v>
      </c>
      <c r="U291" s="318">
        <v>237</v>
      </c>
      <c r="V291" s="319">
        <v>7448500</v>
      </c>
      <c r="W291" s="318">
        <v>54.4</v>
      </c>
      <c r="X291" s="318">
        <v>21.6</v>
      </c>
      <c r="Y291" s="318">
        <v>61.2</v>
      </c>
      <c r="Z291" s="318">
        <v>24.4</v>
      </c>
      <c r="AA291" s="318">
        <v>43</v>
      </c>
      <c r="AB291" s="318">
        <v>150</v>
      </c>
      <c r="AC291" s="318">
        <v>1</v>
      </c>
      <c r="AD291" s="318">
        <v>1</v>
      </c>
      <c r="AE291" s="319">
        <v>25000</v>
      </c>
      <c r="AF291" s="318">
        <v>0.2</v>
      </c>
    </row>
    <row r="292" spans="1:32">
      <c r="A292" s="21" t="str">
        <f>IF(VLOOKUP(MID($B292,4,2),CODE!K:P,CODE!$O$1,FALSE)="",VLOOKUP(MID($B292,1,3),CODE!$B:$G,CODE!$D$1,FALSE),VLOOKUP(MID($B292,1,3),CODE!$B:$G,CODE!$D$1,FALSE)&amp;"-"&amp;VLOOKUP(MID($B292,4,2),CODE!K:P,CODE!$O$1,FALSE))</f>
        <v>ELK-의류</v>
      </c>
      <c r="B292" s="21" t="str">
        <f>IF(ISERROR(VLOOKUP(E292&amp;G292,품번정리!$D:$E,2,FALSE))=TRUE,E292&amp;G292,VLOOKUP(E292&amp;G292,품번정리!$D:$E,2,FALSE))</f>
        <v>ELKTLF4506BL</v>
      </c>
      <c r="C292" s="16" t="str">
        <f>IF(ISERROR(VLOOKUP(MID(B292,1,5)&amp;MID(B292,8,5),품번정리!$A:$B,2,FALSE))=TRUE,MID(B292,1,5)&amp;MID(B292,8,5),VLOOKUP(MID(B292,1,5)&amp;MID(B292,8,5),품번정리!$A:$B,2,FALSE))</f>
        <v>ELKTL506BL</v>
      </c>
      <c r="D292" s="16" t="str">
        <f t="shared" si="6"/>
        <v>F4</v>
      </c>
      <c r="E292" s="437" t="s">
        <v>2151</v>
      </c>
      <c r="F292" s="437" t="s">
        <v>2153</v>
      </c>
      <c r="G292" s="437" t="s">
        <v>725</v>
      </c>
      <c r="H292" s="437"/>
      <c r="I292" s="319">
        <v>11637</v>
      </c>
      <c r="J292" s="319">
        <v>65000</v>
      </c>
      <c r="K292" s="319">
        <v>19000</v>
      </c>
      <c r="L292" s="318">
        <v>459</v>
      </c>
      <c r="M292" s="437" t="s">
        <v>2234</v>
      </c>
      <c r="N292" s="318">
        <v>459</v>
      </c>
      <c r="O292" s="319">
        <v>29835000</v>
      </c>
      <c r="P292" s="437" t="s">
        <v>2234</v>
      </c>
      <c r="Q292" s="318">
        <v>356</v>
      </c>
      <c r="R292" s="318">
        <v>1</v>
      </c>
      <c r="S292" s="319">
        <v>23140000</v>
      </c>
      <c r="T292" s="437" t="s">
        <v>2220</v>
      </c>
      <c r="U292" s="318">
        <v>310</v>
      </c>
      <c r="V292" s="319">
        <v>9430250</v>
      </c>
      <c r="W292" s="318">
        <v>67.5</v>
      </c>
      <c r="X292" s="318">
        <v>31.6</v>
      </c>
      <c r="Y292" s="318">
        <v>87.1</v>
      </c>
      <c r="Z292" s="318">
        <v>40.799999999999997</v>
      </c>
      <c r="AA292" s="318">
        <v>102</v>
      </c>
      <c r="AB292" s="318">
        <v>46</v>
      </c>
      <c r="AC292" s="318">
        <v>1</v>
      </c>
      <c r="AD292" s="318">
        <v>1</v>
      </c>
      <c r="AE292" s="319">
        <v>19000</v>
      </c>
      <c r="AF292" s="318">
        <v>0.2</v>
      </c>
    </row>
    <row r="293" spans="1:32">
      <c r="A293" s="21" t="str">
        <f>IF(VLOOKUP(MID($B293,4,2),CODE!K:P,CODE!$O$1,FALSE)="",VLOOKUP(MID($B293,1,3),CODE!$B:$G,CODE!$D$1,FALSE),VLOOKUP(MID($B293,1,3),CODE!$B:$G,CODE!$D$1,FALSE)&amp;"-"&amp;VLOOKUP(MID($B293,4,2),CODE!K:P,CODE!$O$1,FALSE))</f>
        <v>ELK-의류</v>
      </c>
      <c r="B293" s="21" t="str">
        <f>IF(ISERROR(VLOOKUP(E293&amp;G293,품번정리!$D:$E,2,FALSE))=TRUE,E293&amp;G293,VLOOKUP(E293&amp;G293,품번정리!$D:$E,2,FALSE))</f>
        <v>ELKTLF4506YE</v>
      </c>
      <c r="C293" s="16" t="str">
        <f>IF(ISERROR(VLOOKUP(MID(B293,1,5)&amp;MID(B293,8,5),품번정리!$A:$B,2,FALSE))=TRUE,MID(B293,1,5)&amp;MID(B293,8,5),VLOOKUP(MID(B293,1,5)&amp;MID(B293,8,5),품번정리!$A:$B,2,FALSE))</f>
        <v>ELKTL506YE</v>
      </c>
      <c r="D293" s="16" t="str">
        <f t="shared" si="6"/>
        <v>F4</v>
      </c>
      <c r="E293" s="437" t="s">
        <v>2151</v>
      </c>
      <c r="F293" s="437" t="s">
        <v>2153</v>
      </c>
      <c r="G293" s="437" t="s">
        <v>721</v>
      </c>
      <c r="H293" s="437"/>
      <c r="I293" s="319">
        <v>11637</v>
      </c>
      <c r="J293" s="319">
        <v>65000</v>
      </c>
      <c r="K293" s="319">
        <v>19000</v>
      </c>
      <c r="L293" s="318">
        <v>453</v>
      </c>
      <c r="M293" s="437" t="s">
        <v>2220</v>
      </c>
      <c r="N293" s="318">
        <v>450</v>
      </c>
      <c r="O293" s="319">
        <v>29250000</v>
      </c>
      <c r="P293" s="437" t="s">
        <v>2233</v>
      </c>
      <c r="Q293" s="318">
        <v>387</v>
      </c>
      <c r="R293" s="318">
        <v>2</v>
      </c>
      <c r="S293" s="319">
        <v>25155000</v>
      </c>
      <c r="T293" s="437" t="s">
        <v>2207</v>
      </c>
      <c r="U293" s="318">
        <v>334</v>
      </c>
      <c r="V293" s="319">
        <v>9644500</v>
      </c>
      <c r="W293" s="318">
        <v>74.2</v>
      </c>
      <c r="X293" s="318">
        <v>33</v>
      </c>
      <c r="Y293" s="318">
        <v>86.3</v>
      </c>
      <c r="Z293" s="318">
        <v>38.299999999999997</v>
      </c>
      <c r="AA293" s="318">
        <v>61</v>
      </c>
      <c r="AB293" s="318">
        <v>53</v>
      </c>
      <c r="AC293" s="318">
        <v>3</v>
      </c>
      <c r="AD293" s="318">
        <v>4</v>
      </c>
      <c r="AE293" s="319">
        <v>76000</v>
      </c>
      <c r="AF293" s="318">
        <v>0.9</v>
      </c>
    </row>
    <row r="294" spans="1:32">
      <c r="A294" s="21" t="str">
        <f>IF(VLOOKUP(MID($B294,4,2),CODE!K:P,CODE!$O$1,FALSE)="",VLOOKUP(MID($B294,1,3),CODE!$B:$G,CODE!$D$1,FALSE),VLOOKUP(MID($B294,1,3),CODE!$B:$G,CODE!$D$1,FALSE)&amp;"-"&amp;VLOOKUP(MID($B294,4,2),CODE!K:P,CODE!$O$1,FALSE))</f>
        <v>ELK-의류</v>
      </c>
      <c r="B294" s="21" t="str">
        <f>IF(ISERROR(VLOOKUP(E294&amp;G294,품번정리!$D:$E,2,FALSE))=TRUE,E294&amp;G294,VLOOKUP(E294&amp;G294,품번정리!$D:$E,2,FALSE))</f>
        <v>ELKTLF5510NY</v>
      </c>
      <c r="C294" s="16" t="str">
        <f>IF(ISERROR(VLOOKUP(MID(B294,1,5)&amp;MID(B294,8,5),품번정리!$A:$B,2,FALSE))=TRUE,MID(B294,1,5)&amp;MID(B294,8,5),VLOOKUP(MID(B294,1,5)&amp;MID(B294,8,5),품번정리!$A:$B,2,FALSE))</f>
        <v>ELKTL510NY</v>
      </c>
      <c r="D294" s="16" t="str">
        <f t="shared" si="6"/>
        <v>F5</v>
      </c>
      <c r="E294" s="437" t="s">
        <v>2152</v>
      </c>
      <c r="F294" s="437" t="s">
        <v>2154</v>
      </c>
      <c r="G294" s="437" t="s">
        <v>720</v>
      </c>
      <c r="H294" s="437"/>
      <c r="I294" s="319">
        <v>12679</v>
      </c>
      <c r="J294" s="319">
        <v>69000</v>
      </c>
      <c r="K294" s="319">
        <v>19000</v>
      </c>
      <c r="L294" s="318">
        <v>419</v>
      </c>
      <c r="M294" s="437" t="s">
        <v>2234</v>
      </c>
      <c r="N294" s="318">
        <v>420</v>
      </c>
      <c r="O294" s="319">
        <v>28980000</v>
      </c>
      <c r="P294" s="437" t="s">
        <v>2234</v>
      </c>
      <c r="Q294" s="318">
        <v>409</v>
      </c>
      <c r="R294" s="318"/>
      <c r="S294" s="319">
        <v>28221000</v>
      </c>
      <c r="T294" s="437" t="s">
        <v>2204</v>
      </c>
      <c r="U294" s="318">
        <v>308</v>
      </c>
      <c r="V294" s="319">
        <v>8333000</v>
      </c>
      <c r="W294" s="318">
        <v>73.3</v>
      </c>
      <c r="X294" s="318">
        <v>28.8</v>
      </c>
      <c r="Y294" s="318">
        <v>75.3</v>
      </c>
      <c r="Z294" s="318">
        <v>29.5</v>
      </c>
      <c r="AA294" s="318">
        <v>11</v>
      </c>
      <c r="AB294" s="318">
        <v>101</v>
      </c>
      <c r="AC294" s="318"/>
      <c r="AD294" s="318"/>
      <c r="AE294" s="318"/>
      <c r="AF294" s="318"/>
    </row>
    <row r="295" spans="1:32">
      <c r="A295" s="21" t="str">
        <f>IF(VLOOKUP(MID($B295,4,2),CODE!K:P,CODE!$O$1,FALSE)="",VLOOKUP(MID($B295,1,3),CODE!$B:$G,CODE!$D$1,FALSE),VLOOKUP(MID($B295,1,3),CODE!$B:$G,CODE!$D$1,FALSE)&amp;"-"&amp;VLOOKUP(MID($B295,4,2),CODE!K:P,CODE!$O$1,FALSE))</f>
        <v>ELK-의류</v>
      </c>
      <c r="B295" s="21" t="str">
        <f>IF(ISERROR(VLOOKUP(E295&amp;G295,품번정리!$D:$E,2,FALSE))=TRUE,E295&amp;G295,VLOOKUP(E295&amp;G295,품번정리!$D:$E,2,FALSE))</f>
        <v>ELKTLF5511MT</v>
      </c>
      <c r="C295" s="16" t="str">
        <f>IF(ISERROR(VLOOKUP(MID(B295,1,5)&amp;MID(B295,8,5),품번정리!$A:$B,2,FALSE))=TRUE,MID(B295,1,5)&amp;MID(B295,8,5),VLOOKUP(MID(B295,1,5)&amp;MID(B295,8,5),품번정리!$A:$B,2,FALSE))</f>
        <v>ELKTL511MT</v>
      </c>
      <c r="D295" s="16" t="str">
        <f t="shared" si="6"/>
        <v>F5</v>
      </c>
      <c r="E295" s="437" t="s">
        <v>1969</v>
      </c>
      <c r="F295" s="437" t="s">
        <v>1970</v>
      </c>
      <c r="G295" s="437" t="s">
        <v>0</v>
      </c>
      <c r="H295" s="437"/>
      <c r="I295" s="319">
        <v>15911</v>
      </c>
      <c r="J295" s="319">
        <v>79000</v>
      </c>
      <c r="K295" s="319">
        <v>25000</v>
      </c>
      <c r="L295" s="318">
        <v>400</v>
      </c>
      <c r="M295" s="437" t="s">
        <v>1855</v>
      </c>
      <c r="N295" s="318">
        <v>398</v>
      </c>
      <c r="O295" s="319">
        <v>31442000</v>
      </c>
      <c r="P295" s="437" t="s">
        <v>2234</v>
      </c>
      <c r="Q295" s="318">
        <v>378</v>
      </c>
      <c r="R295" s="318">
        <v>3</v>
      </c>
      <c r="S295" s="319">
        <v>29862000</v>
      </c>
      <c r="T295" s="437" t="s">
        <v>2232</v>
      </c>
      <c r="U295" s="318">
        <v>346</v>
      </c>
      <c r="V295" s="319">
        <v>12900900</v>
      </c>
      <c r="W295" s="318">
        <v>86.9</v>
      </c>
      <c r="X295" s="318">
        <v>41</v>
      </c>
      <c r="Y295" s="318">
        <v>91.5</v>
      </c>
      <c r="Z295" s="318">
        <v>43.2</v>
      </c>
      <c r="AA295" s="318">
        <v>17</v>
      </c>
      <c r="AB295" s="318">
        <v>32</v>
      </c>
      <c r="AC295" s="318">
        <v>-1</v>
      </c>
      <c r="AD295" s="318">
        <v>-1</v>
      </c>
      <c r="AE295" s="319">
        <v>-25000</v>
      </c>
      <c r="AF295" s="318">
        <v>-0.3</v>
      </c>
    </row>
    <row r="296" spans="1:32">
      <c r="A296" s="21" t="str">
        <f>IF(VLOOKUP(MID($B296,4,2),CODE!K:P,CODE!$O$1,FALSE)="",VLOOKUP(MID($B296,1,3),CODE!$B:$G,CODE!$D$1,FALSE),VLOOKUP(MID($B296,1,3),CODE!$B:$G,CODE!$D$1,FALSE)&amp;"-"&amp;VLOOKUP(MID($B296,4,2),CODE!K:P,CODE!$O$1,FALSE))</f>
        <v>ELK-의류</v>
      </c>
      <c r="B296" s="21" t="str">
        <f>IF(ISERROR(VLOOKUP(E296&amp;G296,품번정리!$D:$E,2,FALSE))=TRUE,E296&amp;G296,VLOOKUP(E296&amp;G296,품번정리!$D:$E,2,FALSE))</f>
        <v>ELKTLF5511PK</v>
      </c>
      <c r="C296" s="16" t="str">
        <f>IF(ISERROR(VLOOKUP(MID(B296,1,5)&amp;MID(B296,8,5),품번정리!$A:$B,2,FALSE))=TRUE,MID(B296,1,5)&amp;MID(B296,8,5),VLOOKUP(MID(B296,1,5)&amp;MID(B296,8,5),품번정리!$A:$B,2,FALSE))</f>
        <v>ELKTL511PK</v>
      </c>
      <c r="D296" s="16" t="str">
        <f t="shared" si="6"/>
        <v>F5</v>
      </c>
      <c r="E296" s="437" t="s">
        <v>1969</v>
      </c>
      <c r="F296" s="437" t="s">
        <v>1970</v>
      </c>
      <c r="G296" s="437" t="s">
        <v>728</v>
      </c>
      <c r="H296" s="437"/>
      <c r="I296" s="319">
        <v>15911</v>
      </c>
      <c r="J296" s="319">
        <v>79000</v>
      </c>
      <c r="K296" s="319">
        <v>25000</v>
      </c>
      <c r="L296" s="318">
        <v>400</v>
      </c>
      <c r="M296" s="437" t="s">
        <v>1855</v>
      </c>
      <c r="N296" s="318">
        <v>399</v>
      </c>
      <c r="O296" s="319">
        <v>31521000</v>
      </c>
      <c r="P296" s="437" t="s">
        <v>2234</v>
      </c>
      <c r="Q296" s="318">
        <v>393</v>
      </c>
      <c r="R296" s="318">
        <v>1</v>
      </c>
      <c r="S296" s="319">
        <v>31047000</v>
      </c>
      <c r="T296" s="437" t="s">
        <v>2231</v>
      </c>
      <c r="U296" s="318">
        <v>373</v>
      </c>
      <c r="V296" s="319">
        <v>14760500</v>
      </c>
      <c r="W296" s="318">
        <v>93.5</v>
      </c>
      <c r="X296" s="318">
        <v>46.8</v>
      </c>
      <c r="Y296" s="318">
        <v>94.9</v>
      </c>
      <c r="Z296" s="318">
        <v>47.5</v>
      </c>
      <c r="AA296" s="318">
        <v>5</v>
      </c>
      <c r="AB296" s="318">
        <v>20</v>
      </c>
      <c r="AC296" s="318"/>
      <c r="AD296" s="318"/>
      <c r="AE296" s="319"/>
      <c r="AF296" s="318"/>
    </row>
    <row r="297" spans="1:32">
      <c r="A297" s="21" t="str">
        <f>IF(VLOOKUP(MID($B297,4,2),CODE!K:P,CODE!$O$1,FALSE)="",VLOOKUP(MID($B297,1,3),CODE!$B:$G,CODE!$D$1,FALSE),VLOOKUP(MID($B297,1,3),CODE!$B:$G,CODE!$D$1,FALSE)&amp;"-"&amp;VLOOKUP(MID($B297,4,2),CODE!K:P,CODE!$O$1,FALSE))</f>
        <v>ELK-의류</v>
      </c>
      <c r="B297" s="21" t="str">
        <f>IF(ISERROR(VLOOKUP(E297&amp;G297,품번정리!$D:$E,2,FALSE))=TRUE,E297&amp;G297,VLOOKUP(E297&amp;G297,품번정리!$D:$E,2,FALSE))</f>
        <v>ELKTLF5521RE</v>
      </c>
      <c r="C297" s="16" t="str">
        <f>IF(ISERROR(VLOOKUP(MID(B297,1,5)&amp;MID(B297,8,5),품번정리!$A:$B,2,FALSE))=TRUE,MID(B297,1,5)&amp;MID(B297,8,5),VLOOKUP(MID(B297,1,5)&amp;MID(B297,8,5),품번정리!$A:$B,2,FALSE))</f>
        <v>ELKTL521RE</v>
      </c>
      <c r="D297" s="16" t="str">
        <f t="shared" si="6"/>
        <v>F5</v>
      </c>
      <c r="E297" s="437" t="s">
        <v>2172</v>
      </c>
      <c r="F297" s="437" t="s">
        <v>3559</v>
      </c>
      <c r="G297" s="437" t="s">
        <v>726</v>
      </c>
      <c r="H297" s="437"/>
      <c r="I297" s="319">
        <v>12358</v>
      </c>
      <c r="J297" s="319">
        <v>69000</v>
      </c>
      <c r="K297" s="319">
        <v>19000</v>
      </c>
      <c r="L297" s="318">
        <v>463</v>
      </c>
      <c r="M297" s="437" t="s">
        <v>2220</v>
      </c>
      <c r="N297" s="318">
        <v>462</v>
      </c>
      <c r="O297" s="319">
        <v>31878000</v>
      </c>
      <c r="P297" s="437" t="s">
        <v>2233</v>
      </c>
      <c r="Q297" s="318">
        <v>429</v>
      </c>
      <c r="R297" s="318">
        <v>-1</v>
      </c>
      <c r="S297" s="319">
        <v>29601000</v>
      </c>
      <c r="T297" s="437" t="s">
        <v>2230</v>
      </c>
      <c r="U297" s="318">
        <v>391</v>
      </c>
      <c r="V297" s="319">
        <v>11755000</v>
      </c>
      <c r="W297" s="318">
        <v>84.6</v>
      </c>
      <c r="X297" s="318">
        <v>36.9</v>
      </c>
      <c r="Y297" s="318">
        <v>91.1</v>
      </c>
      <c r="Z297" s="318">
        <v>39.700000000000003</v>
      </c>
      <c r="AA297" s="318">
        <v>34</v>
      </c>
      <c r="AB297" s="318">
        <v>38</v>
      </c>
      <c r="AC297" s="318"/>
      <c r="AD297" s="318"/>
      <c r="AE297" s="318"/>
      <c r="AF297" s="318"/>
    </row>
    <row r="298" spans="1:32">
      <c r="A298" s="21" t="str">
        <f>IF(VLOOKUP(MID($B298,4,2),CODE!K:P,CODE!$O$1,FALSE)="",VLOOKUP(MID($B298,1,3),CODE!$B:$G,CODE!$D$1,FALSE),VLOOKUP(MID($B298,1,3),CODE!$B:$G,CODE!$D$1,FALSE)&amp;"-"&amp;VLOOKUP(MID($B298,4,2),CODE!K:P,CODE!$O$1,FALSE))</f>
        <v>ELK-의류</v>
      </c>
      <c r="B298" s="21" t="str">
        <f>IF(ISERROR(VLOOKUP(E298&amp;G298,품번정리!$D:$E,2,FALSE))=TRUE,E298&amp;G298,VLOOKUP(E298&amp;G298,품번정리!$D:$E,2,FALSE))</f>
        <v>ELKTLF5526BK</v>
      </c>
      <c r="C298" s="16" t="str">
        <f>IF(ISERROR(VLOOKUP(MID(B298,1,5)&amp;MID(B298,8,5),품번정리!$A:$B,2,FALSE))=TRUE,MID(B298,1,5)&amp;MID(B298,8,5),VLOOKUP(MID(B298,1,5)&amp;MID(B298,8,5),품번정리!$A:$B,2,FALSE))</f>
        <v>ELKTL526BK</v>
      </c>
      <c r="D298" s="16" t="str">
        <f t="shared" si="6"/>
        <v>F5</v>
      </c>
      <c r="E298" s="437" t="s">
        <v>2272</v>
      </c>
      <c r="F298" s="437" t="s">
        <v>3564</v>
      </c>
      <c r="G298" s="437" t="s">
        <v>722</v>
      </c>
      <c r="H298" s="437"/>
      <c r="I298" s="319">
        <v>17110</v>
      </c>
      <c r="J298" s="319">
        <v>79000</v>
      </c>
      <c r="K298" s="319">
        <v>25000</v>
      </c>
      <c r="L298" s="318">
        <v>450</v>
      </c>
      <c r="M298" s="437" t="s">
        <v>2542</v>
      </c>
      <c r="N298" s="318">
        <v>447</v>
      </c>
      <c r="O298" s="319">
        <v>35313000</v>
      </c>
      <c r="P298" s="437" t="s">
        <v>2542</v>
      </c>
      <c r="Q298" s="318">
        <v>431</v>
      </c>
      <c r="R298" s="318">
        <v>-2</v>
      </c>
      <c r="S298" s="319">
        <v>34049000</v>
      </c>
      <c r="T298" s="437" t="s">
        <v>2543</v>
      </c>
      <c r="U298" s="318">
        <v>387</v>
      </c>
      <c r="V298" s="319">
        <v>13590500</v>
      </c>
      <c r="W298" s="318">
        <v>86.6</v>
      </c>
      <c r="X298" s="318">
        <v>38.5</v>
      </c>
      <c r="Y298" s="318">
        <v>89.8</v>
      </c>
      <c r="Z298" s="318">
        <v>39.9</v>
      </c>
      <c r="AA298" s="318">
        <v>18</v>
      </c>
      <c r="AB298" s="318">
        <v>44</v>
      </c>
      <c r="AC298" s="318"/>
      <c r="AD298" s="318"/>
      <c r="AE298" s="319"/>
      <c r="AF298" s="318"/>
    </row>
    <row r="299" spans="1:32">
      <c r="A299" s="21" t="str">
        <f>IF(VLOOKUP(MID($B299,4,2),CODE!K:P,CODE!$O$1,FALSE)="",VLOOKUP(MID($B299,1,3),CODE!$B:$G,CODE!$D$1,FALSE),VLOOKUP(MID($B299,1,3),CODE!$B:$G,CODE!$D$1,FALSE)&amp;"-"&amp;VLOOKUP(MID($B299,4,2),CODE!K:P,CODE!$O$1,FALSE))</f>
        <v>ELK</v>
      </c>
      <c r="B299" s="21" t="str">
        <f>IF(ISERROR(VLOOKUP(E299&amp;G299,품번정리!$D:$E,2,FALSE))=TRUE,E299&amp;G299,VLOOKUP(E299&amp;G299,품번정리!$D:$E,2,FALSE))</f>
        <v>ELKTPF5514MT</v>
      </c>
      <c r="C299" s="16" t="str">
        <f>IF(ISERROR(VLOOKUP(MID(B299,1,5)&amp;MID(B299,8,5),품번정리!$A:$B,2,FALSE))=TRUE,MID(B299,1,5)&amp;MID(B299,8,5),VLOOKUP(MID(B299,1,5)&amp;MID(B299,8,5),품번정리!$A:$B,2,FALSE))</f>
        <v>ELKTP514MT</v>
      </c>
      <c r="D299" s="16" t="str">
        <f t="shared" si="6"/>
        <v>F5</v>
      </c>
      <c r="E299" s="437" t="s">
        <v>2919</v>
      </c>
      <c r="F299" s="437" t="s">
        <v>2920</v>
      </c>
      <c r="G299" s="437" t="s">
        <v>0</v>
      </c>
      <c r="H299" s="437"/>
      <c r="I299" s="319">
        <v>10773</v>
      </c>
      <c r="J299" s="319">
        <v>59000</v>
      </c>
      <c r="K299" s="319">
        <v>29000</v>
      </c>
      <c r="L299" s="318">
        <v>120</v>
      </c>
      <c r="M299" s="437" t="s">
        <v>2915</v>
      </c>
      <c r="N299" s="318">
        <v>120</v>
      </c>
      <c r="O299" s="319">
        <v>7080000</v>
      </c>
      <c r="P299" s="437" t="s">
        <v>2915</v>
      </c>
      <c r="Q299" s="318">
        <v>97</v>
      </c>
      <c r="R299" s="318"/>
      <c r="S299" s="319">
        <v>5723000</v>
      </c>
      <c r="T299" s="437" t="s">
        <v>2918</v>
      </c>
      <c r="U299" s="318">
        <v>85</v>
      </c>
      <c r="V299" s="319">
        <v>4453000</v>
      </c>
      <c r="W299" s="318">
        <v>70.8</v>
      </c>
      <c r="X299" s="318">
        <v>62.9</v>
      </c>
      <c r="Y299" s="318">
        <v>87.6</v>
      </c>
      <c r="Z299" s="318">
        <v>77.8</v>
      </c>
      <c r="AA299" s="318">
        <v>23</v>
      </c>
      <c r="AB299" s="318">
        <v>12</v>
      </c>
      <c r="AC299" s="318"/>
      <c r="AD299" s="318"/>
      <c r="AE299" s="319"/>
      <c r="AF299" s="318"/>
    </row>
    <row r="300" spans="1:32">
      <c r="A300" s="21" t="str">
        <f>IF(VLOOKUP(MID($B300,4,2),CODE!K:P,CODE!$O$1,FALSE)="",VLOOKUP(MID($B300,1,3),CODE!$B:$G,CODE!$D$1,FALSE),VLOOKUP(MID($B300,1,3),CODE!$B:$G,CODE!$D$1,FALSE)&amp;"-"&amp;VLOOKUP(MID($B300,4,2),CODE!K:P,CODE!$O$1,FALSE))</f>
        <v>ELK</v>
      </c>
      <c r="B300" s="21" t="str">
        <f>IF(ISERROR(VLOOKUP(E300&amp;G300,품번정리!$D:$E,2,FALSE))=TRUE,E300&amp;G300,VLOOKUP(E300&amp;G300,품번정리!$D:$E,2,FALSE))</f>
        <v>ELKTPF5514OR</v>
      </c>
      <c r="C300" s="16" t="str">
        <f>IF(ISERROR(VLOOKUP(MID(B300,1,5)&amp;MID(B300,8,5),품번정리!$A:$B,2,FALSE))=TRUE,MID(B300,1,5)&amp;MID(B300,8,5),VLOOKUP(MID(B300,1,5)&amp;MID(B300,8,5),품번정리!$A:$B,2,FALSE))</f>
        <v>ELKTP514OR</v>
      </c>
      <c r="D300" s="16" t="str">
        <f t="shared" si="6"/>
        <v>F5</v>
      </c>
      <c r="E300" s="437" t="s">
        <v>2919</v>
      </c>
      <c r="F300" s="437" t="s">
        <v>2920</v>
      </c>
      <c r="G300" s="437" t="s">
        <v>734</v>
      </c>
      <c r="H300" s="437"/>
      <c r="I300" s="319">
        <v>10773</v>
      </c>
      <c r="J300" s="319">
        <v>59000</v>
      </c>
      <c r="K300" s="319">
        <v>29000</v>
      </c>
      <c r="L300" s="318">
        <v>120</v>
      </c>
      <c r="M300" s="437" t="s">
        <v>2915</v>
      </c>
      <c r="N300" s="318">
        <v>119</v>
      </c>
      <c r="O300" s="319">
        <v>7021000</v>
      </c>
      <c r="P300" s="437" t="s">
        <v>2915</v>
      </c>
      <c r="Q300" s="318">
        <v>110</v>
      </c>
      <c r="R300" s="318"/>
      <c r="S300" s="319">
        <v>6490000</v>
      </c>
      <c r="T300" s="437" t="s">
        <v>2918</v>
      </c>
      <c r="U300" s="318">
        <v>107</v>
      </c>
      <c r="V300" s="319">
        <v>5750000</v>
      </c>
      <c r="W300" s="318">
        <v>89.9</v>
      </c>
      <c r="X300" s="318">
        <v>81.900000000000006</v>
      </c>
      <c r="Y300" s="318">
        <v>97.3</v>
      </c>
      <c r="Z300" s="318">
        <v>88.6</v>
      </c>
      <c r="AA300" s="318">
        <v>9</v>
      </c>
      <c r="AB300" s="318">
        <v>3</v>
      </c>
      <c r="AC300" s="318"/>
      <c r="AD300" s="318"/>
      <c r="AE300" s="319"/>
      <c r="AF300" s="318"/>
    </row>
    <row r="301" spans="1:32">
      <c r="A301" s="21" t="str">
        <f>IF(VLOOKUP(MID($B301,4,2),CODE!K:P,CODE!$O$1,FALSE)="",VLOOKUP(MID($B301,1,3),CODE!$B:$G,CODE!$D$1,FALSE),VLOOKUP(MID($B301,1,3),CODE!$B:$G,CODE!$D$1,FALSE)&amp;"-"&amp;VLOOKUP(MID($B301,4,2),CODE!K:P,CODE!$O$1,FALSE))</f>
        <v>ELK</v>
      </c>
      <c r="B301" s="21" t="str">
        <f>IF(ISERROR(VLOOKUP(E301&amp;G301,품번정리!$D:$E,2,FALSE))=TRUE,E301&amp;G301,VLOOKUP(E301&amp;G301,품번정리!$D:$E,2,FALSE))</f>
        <v>ELKTPF5515RE</v>
      </c>
      <c r="C301" s="16" t="str">
        <f>IF(ISERROR(VLOOKUP(MID(B301,1,5)&amp;MID(B301,8,5),품번정리!$A:$B,2,FALSE))=TRUE,MID(B301,1,5)&amp;MID(B301,8,5),VLOOKUP(MID(B301,1,5)&amp;MID(B301,8,5),품번정리!$A:$B,2,FALSE))</f>
        <v>ELKTP515RE</v>
      </c>
      <c r="D301" s="16" t="str">
        <f t="shared" si="6"/>
        <v>F5</v>
      </c>
      <c r="E301" s="437" t="s">
        <v>2568</v>
      </c>
      <c r="F301" s="437" t="s">
        <v>2569</v>
      </c>
      <c r="G301" s="437" t="s">
        <v>726</v>
      </c>
      <c r="H301" s="437"/>
      <c r="I301" s="319">
        <v>10722</v>
      </c>
      <c r="J301" s="319">
        <v>59000</v>
      </c>
      <c r="K301" s="319">
        <v>29000</v>
      </c>
      <c r="L301" s="318">
        <v>150</v>
      </c>
      <c r="M301" s="437" t="s">
        <v>2543</v>
      </c>
      <c r="N301" s="318">
        <v>150</v>
      </c>
      <c r="O301" s="319">
        <v>8850000</v>
      </c>
      <c r="P301" s="437" t="s">
        <v>2544</v>
      </c>
      <c r="Q301" s="318">
        <v>82</v>
      </c>
      <c r="R301" s="318"/>
      <c r="S301" s="319">
        <v>4838000</v>
      </c>
      <c r="T301" s="437" t="s">
        <v>2552</v>
      </c>
      <c r="U301" s="318">
        <v>77</v>
      </c>
      <c r="V301" s="319">
        <v>4216000</v>
      </c>
      <c r="W301" s="318">
        <v>51.3</v>
      </c>
      <c r="X301" s="318">
        <v>47.6</v>
      </c>
      <c r="Y301" s="318">
        <v>93.9</v>
      </c>
      <c r="Z301" s="318">
        <v>87.1</v>
      </c>
      <c r="AA301" s="318">
        <v>68</v>
      </c>
      <c r="AB301" s="318">
        <v>5</v>
      </c>
      <c r="AC301" s="318"/>
      <c r="AD301" s="318"/>
      <c r="AE301" s="319"/>
      <c r="AF301" s="318"/>
    </row>
    <row r="302" spans="1:32">
      <c r="A302" s="21" t="str">
        <f>IF(VLOOKUP(MID($B302,4,2),CODE!K:P,CODE!$O$1,FALSE)="",VLOOKUP(MID($B302,1,3),CODE!$B:$G,CODE!$D$1,FALSE),VLOOKUP(MID($B302,1,3),CODE!$B:$G,CODE!$D$1,FALSE)&amp;"-"&amp;VLOOKUP(MID($B302,4,2),CODE!K:P,CODE!$O$1,FALSE))</f>
        <v>ELK</v>
      </c>
      <c r="B302" s="21" t="str">
        <f>IF(ISERROR(VLOOKUP(E302&amp;G302,품번정리!$D:$E,2,FALSE))=TRUE,E302&amp;G302,VLOOKUP(E302&amp;G302,품번정리!$D:$E,2,FALSE))</f>
        <v>ELKTPF5517BK</v>
      </c>
      <c r="C302" s="16" t="str">
        <f>IF(ISERROR(VLOOKUP(MID(B302,1,5)&amp;MID(B302,8,5),품번정리!$A:$B,2,FALSE))=TRUE,MID(B302,1,5)&amp;MID(B302,8,5),VLOOKUP(MID(B302,1,5)&amp;MID(B302,8,5),품번정리!$A:$B,2,FALSE))</f>
        <v>ELKTP517BK</v>
      </c>
      <c r="D302" s="16" t="str">
        <f t="shared" si="6"/>
        <v>F5</v>
      </c>
      <c r="E302" s="437" t="s">
        <v>2503</v>
      </c>
      <c r="F302" s="437" t="s">
        <v>2506</v>
      </c>
      <c r="G302" s="437" t="s">
        <v>722</v>
      </c>
      <c r="H302" s="437"/>
      <c r="I302" s="319">
        <v>6897</v>
      </c>
      <c r="J302" s="319">
        <v>55000</v>
      </c>
      <c r="K302" s="319">
        <v>29000</v>
      </c>
      <c r="L302" s="318">
        <v>150</v>
      </c>
      <c r="M302" s="437" t="s">
        <v>2546</v>
      </c>
      <c r="N302" s="318">
        <v>151</v>
      </c>
      <c r="O302" s="319">
        <v>8305000</v>
      </c>
      <c r="P302" s="437" t="s">
        <v>2546</v>
      </c>
      <c r="Q302" s="318">
        <v>63</v>
      </c>
      <c r="R302" s="318"/>
      <c r="S302" s="319">
        <v>3465000</v>
      </c>
      <c r="T302" s="437" t="s">
        <v>2542</v>
      </c>
      <c r="U302" s="318">
        <v>52</v>
      </c>
      <c r="V302" s="319">
        <v>2427500</v>
      </c>
      <c r="W302" s="318">
        <v>34.4</v>
      </c>
      <c r="X302" s="318">
        <v>29.2</v>
      </c>
      <c r="Y302" s="318">
        <v>82.5</v>
      </c>
      <c r="Z302" s="318">
        <v>70.099999999999994</v>
      </c>
      <c r="AA302" s="318">
        <v>88</v>
      </c>
      <c r="AB302" s="318">
        <v>11</v>
      </c>
      <c r="AC302" s="318"/>
      <c r="AD302" s="318"/>
      <c r="AE302" s="319"/>
      <c r="AF302" s="318"/>
    </row>
    <row r="303" spans="1:32">
      <c r="A303" s="21" t="str">
        <f>IF(VLOOKUP(MID($B303,4,2),CODE!K:P,CODE!$O$1,FALSE)="",VLOOKUP(MID($B303,1,3),CODE!$B:$G,CODE!$D$1,FALSE),VLOOKUP(MID($B303,1,3),CODE!$B:$G,CODE!$D$1,FALSE)&amp;"-"&amp;VLOOKUP(MID($B303,4,2),CODE!K:P,CODE!$O$1,FALSE))</f>
        <v>ELK</v>
      </c>
      <c r="B303" s="21" t="str">
        <f>IF(ISERROR(VLOOKUP(E303&amp;G303,품번정리!$D:$E,2,FALSE))=TRUE,E303&amp;G303,VLOOKUP(E303&amp;G303,품번정리!$D:$E,2,FALSE))</f>
        <v>ELKTPF5801NY</v>
      </c>
      <c r="C303" s="16" t="str">
        <f>IF(ISERROR(VLOOKUP(MID(B303,1,5)&amp;MID(B303,8,5),품번정리!$A:$B,2,FALSE))=TRUE,MID(B303,1,5)&amp;MID(B303,8,5),VLOOKUP(MID(B303,1,5)&amp;MID(B303,8,5),품번정리!$A:$B,2,FALSE))</f>
        <v>ELKTP801NY</v>
      </c>
      <c r="D303" s="16" t="str">
        <f t="shared" si="6"/>
        <v>F5</v>
      </c>
      <c r="E303" s="437" t="s">
        <v>2504</v>
      </c>
      <c r="F303" s="437" t="s">
        <v>2507</v>
      </c>
      <c r="G303" s="437" t="s">
        <v>720</v>
      </c>
      <c r="H303" s="437"/>
      <c r="I303" s="319">
        <v>7898</v>
      </c>
      <c r="J303" s="319">
        <v>55000</v>
      </c>
      <c r="K303" s="319">
        <v>29000</v>
      </c>
      <c r="L303" s="318">
        <v>250</v>
      </c>
      <c r="M303" s="437" t="s">
        <v>2546</v>
      </c>
      <c r="N303" s="318">
        <v>250</v>
      </c>
      <c r="O303" s="319">
        <v>13750000</v>
      </c>
      <c r="P303" s="437" t="s">
        <v>2546</v>
      </c>
      <c r="Q303" s="318">
        <v>235</v>
      </c>
      <c r="R303" s="318"/>
      <c r="S303" s="319">
        <v>12925000</v>
      </c>
      <c r="T303" s="437" t="s">
        <v>2545</v>
      </c>
      <c r="U303" s="318">
        <v>234</v>
      </c>
      <c r="V303" s="319">
        <v>11834000</v>
      </c>
      <c r="W303" s="318">
        <v>93.6</v>
      </c>
      <c r="X303" s="318">
        <v>86.1</v>
      </c>
      <c r="Y303" s="318">
        <v>99.6</v>
      </c>
      <c r="Z303" s="318">
        <v>91.6</v>
      </c>
      <c r="AA303" s="318">
        <v>15</v>
      </c>
      <c r="AB303" s="318">
        <v>1</v>
      </c>
      <c r="AC303" s="318"/>
      <c r="AD303" s="318"/>
      <c r="AE303" s="319"/>
      <c r="AF303" s="318"/>
    </row>
    <row r="304" spans="1:32">
      <c r="A304" s="21" t="str">
        <f>IF(VLOOKUP(MID($B304,4,2),CODE!K:P,CODE!$O$1,FALSE)="",VLOOKUP(MID($B304,1,3),CODE!$B:$G,CODE!$D$1,FALSE),VLOOKUP(MID($B304,1,3),CODE!$B:$G,CODE!$D$1,FALSE)&amp;"-"&amp;VLOOKUP(MID($B304,4,2),CODE!K:P,CODE!$O$1,FALSE))</f>
        <v>ELK</v>
      </c>
      <c r="B304" s="21" t="str">
        <f>IF(ISERROR(VLOOKUP(E304&amp;G304,품번정리!$D:$E,2,FALSE))=TRUE,E304&amp;G304,VLOOKUP(E304&amp;G304,품번정리!$D:$E,2,FALSE))</f>
        <v>ELKTPF5821MT</v>
      </c>
      <c r="C304" s="16" t="str">
        <f>IF(ISERROR(VLOOKUP(MID(B304,1,5)&amp;MID(B304,8,5),품번정리!$A:$B,2,FALSE))=TRUE,MID(B304,1,5)&amp;MID(B304,8,5),VLOOKUP(MID(B304,1,5)&amp;MID(B304,8,5),품번정리!$A:$B,2,FALSE))</f>
        <v>ELKTP821MT</v>
      </c>
      <c r="D304" s="16" t="str">
        <f t="shared" si="6"/>
        <v>F5</v>
      </c>
      <c r="E304" s="437" t="s">
        <v>2505</v>
      </c>
      <c r="F304" s="437" t="s">
        <v>2508</v>
      </c>
      <c r="G304" s="437" t="s">
        <v>0</v>
      </c>
      <c r="H304" s="437"/>
      <c r="I304" s="319">
        <v>6215</v>
      </c>
      <c r="J304" s="319">
        <v>45000</v>
      </c>
      <c r="K304" s="319">
        <v>15000</v>
      </c>
      <c r="L304" s="318">
        <v>250</v>
      </c>
      <c r="M304" s="437" t="s">
        <v>2546</v>
      </c>
      <c r="N304" s="318">
        <v>250</v>
      </c>
      <c r="O304" s="319">
        <v>11250000</v>
      </c>
      <c r="P304" s="437" t="s">
        <v>2546</v>
      </c>
      <c r="Q304" s="318">
        <v>124</v>
      </c>
      <c r="R304" s="318"/>
      <c r="S304" s="319">
        <v>5580000</v>
      </c>
      <c r="T304" s="437" t="s">
        <v>2570</v>
      </c>
      <c r="U304" s="318">
        <v>60</v>
      </c>
      <c r="V304" s="319">
        <v>2487500</v>
      </c>
      <c r="W304" s="318">
        <v>24</v>
      </c>
      <c r="X304" s="318">
        <v>22.1</v>
      </c>
      <c r="Y304" s="318">
        <v>48.4</v>
      </c>
      <c r="Z304" s="318">
        <v>44.6</v>
      </c>
      <c r="AA304" s="318">
        <v>126</v>
      </c>
      <c r="AB304" s="318">
        <v>64</v>
      </c>
      <c r="AC304" s="318"/>
      <c r="AD304" s="318"/>
      <c r="AE304" s="318"/>
      <c r="AF304" s="318"/>
    </row>
    <row r="305" spans="1:32">
      <c r="A305" s="21" t="str">
        <f>IF(VLOOKUP(MID($B305,4,2),CODE!K:P,CODE!$O$1,FALSE)="",VLOOKUP(MID($B305,1,3),CODE!$B:$G,CODE!$D$1,FALSE),VLOOKUP(MID($B305,1,3),CODE!$B:$G,CODE!$D$1,FALSE)&amp;"-"&amp;VLOOKUP(MID($B305,4,2),CODE!K:P,CODE!$O$1,FALSE))</f>
        <v>ELK-의류</v>
      </c>
      <c r="B305" s="21" t="str">
        <f>IF(ISERROR(VLOOKUP(E305&amp;G305,품번정리!$D:$E,2,FALSE))=TRUE,E305&amp;G305,VLOOKUP(E305&amp;G305,품번정리!$D:$E,2,FALSE))</f>
        <v>ELKVEF5530RE</v>
      </c>
      <c r="C305" s="16" t="str">
        <f>IF(ISERROR(VLOOKUP(MID(B305,1,5)&amp;MID(B305,8,5),품번정리!$A:$B,2,FALSE))=TRUE,MID(B305,1,5)&amp;MID(B305,8,5),VLOOKUP(MID(B305,1,5)&amp;MID(B305,8,5),품번정리!$A:$B,2,FALSE))</f>
        <v>ELKVE530RE</v>
      </c>
      <c r="D305" s="16" t="str">
        <f t="shared" si="6"/>
        <v>F5</v>
      </c>
      <c r="E305" s="437" t="s">
        <v>2571</v>
      </c>
      <c r="F305" s="437" t="s">
        <v>2509</v>
      </c>
      <c r="G305" s="437" t="s">
        <v>726</v>
      </c>
      <c r="H305" s="437"/>
      <c r="I305" s="319">
        <v>23120</v>
      </c>
      <c r="J305" s="319">
        <v>98000</v>
      </c>
      <c r="K305" s="319">
        <v>29000</v>
      </c>
      <c r="L305" s="318">
        <v>250</v>
      </c>
      <c r="M305" s="437" t="s">
        <v>2652</v>
      </c>
      <c r="N305" s="318">
        <v>252</v>
      </c>
      <c r="O305" s="319">
        <v>24696000</v>
      </c>
      <c r="P305" s="437" t="s">
        <v>2652</v>
      </c>
      <c r="Q305" s="318">
        <v>252</v>
      </c>
      <c r="R305" s="318"/>
      <c r="S305" s="319">
        <v>24696000</v>
      </c>
      <c r="T305" s="437" t="s">
        <v>2682</v>
      </c>
      <c r="U305" s="318">
        <v>252</v>
      </c>
      <c r="V305" s="319">
        <v>14233000</v>
      </c>
      <c r="W305" s="318">
        <v>100</v>
      </c>
      <c r="X305" s="318">
        <v>57.6</v>
      </c>
      <c r="Y305" s="318">
        <v>100</v>
      </c>
      <c r="Z305" s="318">
        <v>57.6</v>
      </c>
      <c r="AA305" s="318"/>
      <c r="AB305" s="318"/>
      <c r="AC305" s="318"/>
      <c r="AD305" s="318"/>
      <c r="AE305" s="319"/>
      <c r="AF305" s="318"/>
    </row>
    <row r="306" spans="1:32">
      <c r="A306" s="21" t="str">
        <f>IF(VLOOKUP(MID($B306,4,2),CODE!K:P,CODE!$O$1,FALSE)="",VLOOKUP(MID($B306,1,3),CODE!$B:$G,CODE!$D$1,FALSE),VLOOKUP(MID($B306,1,3),CODE!$B:$G,CODE!$D$1,FALSE)&amp;"-"&amp;VLOOKUP(MID($B306,4,2),CODE!K:P,CODE!$O$1,FALSE))</f>
        <v>HCH</v>
      </c>
      <c r="B306" s="21" t="str">
        <f>IF(ISERROR(VLOOKUP(E306&amp;G306,품번정리!$D:$E,2,FALSE))=TRUE,E306&amp;G306,VLOOKUP(E306&amp;G306,품번정리!$D:$E,2,FALSE))</f>
        <v>HCHMIF3007BK</v>
      </c>
      <c r="C306" s="16" t="str">
        <f>IF(ISERROR(VLOOKUP(MID(B306,1,5)&amp;MID(B306,8,5),품번정리!$A:$B,2,FALSE))=TRUE,MID(B306,1,5)&amp;MID(B306,8,5),VLOOKUP(MID(B306,1,5)&amp;MID(B306,8,5),품번정리!$A:$B,2,FALSE))</f>
        <v>HCHMI007BK</v>
      </c>
      <c r="D306" s="16" t="str">
        <f t="shared" si="6"/>
        <v>F3</v>
      </c>
      <c r="E306" s="437" t="s">
        <v>3092</v>
      </c>
      <c r="F306" s="437" t="s">
        <v>2572</v>
      </c>
      <c r="G306" s="437" t="s">
        <v>722</v>
      </c>
      <c r="H306" s="437"/>
      <c r="I306" s="319">
        <v>5426</v>
      </c>
      <c r="J306" s="319">
        <v>49000</v>
      </c>
      <c r="K306" s="319">
        <v>49000</v>
      </c>
      <c r="L306" s="318">
        <v>5</v>
      </c>
      <c r="M306" s="437" t="s">
        <v>3060</v>
      </c>
      <c r="N306" s="318">
        <v>5</v>
      </c>
      <c r="O306" s="319">
        <v>245000</v>
      </c>
      <c r="P306" s="437" t="s">
        <v>3060</v>
      </c>
      <c r="Q306" s="318">
        <v>3</v>
      </c>
      <c r="R306" s="318"/>
      <c r="S306" s="319">
        <v>147000</v>
      </c>
      <c r="T306" s="437" t="s">
        <v>3477</v>
      </c>
      <c r="U306" s="318">
        <v>2</v>
      </c>
      <c r="V306" s="319">
        <v>98000</v>
      </c>
      <c r="W306" s="318">
        <v>40</v>
      </c>
      <c r="X306" s="318">
        <v>40</v>
      </c>
      <c r="Y306" s="318">
        <v>66.7</v>
      </c>
      <c r="Z306" s="318">
        <v>66.7</v>
      </c>
      <c r="AA306" s="318">
        <v>2</v>
      </c>
      <c r="AB306" s="318">
        <v>1</v>
      </c>
      <c r="AC306" s="318"/>
      <c r="AD306" s="318"/>
      <c r="AE306" s="319"/>
      <c r="AF306" s="318"/>
    </row>
    <row r="307" spans="1:32">
      <c r="A307" s="21" t="str">
        <f>IF(VLOOKUP(MID($B307,4,2),CODE!K:P,CODE!$O$1,FALSE)="",VLOOKUP(MID($B307,1,3),CODE!$B:$G,CODE!$D$1,FALSE),VLOOKUP(MID($B307,1,3),CODE!$B:$G,CODE!$D$1,FALSE)&amp;"-"&amp;VLOOKUP(MID($B307,4,2),CODE!K:P,CODE!$O$1,FALSE))</f>
        <v>HCH</v>
      </c>
      <c r="B307" s="21" t="str">
        <f>IF(ISERROR(VLOOKUP(E307&amp;G307,품번정리!$D:$E,2,FALSE))=TRUE,E307&amp;G307,VLOOKUP(E307&amp;G307,품번정리!$D:$E,2,FALSE))</f>
        <v>HCHMIF3010BK</v>
      </c>
      <c r="C307" s="16" t="str">
        <f>IF(ISERROR(VLOOKUP(MID(B307,1,5)&amp;MID(B307,8,5),품번정리!$A:$B,2,FALSE))=TRUE,MID(B307,1,5)&amp;MID(B307,8,5),VLOOKUP(MID(B307,1,5)&amp;MID(B307,8,5),품번정리!$A:$B,2,FALSE))</f>
        <v>HCHMI010BK</v>
      </c>
      <c r="D307" s="16" t="str">
        <f t="shared" si="6"/>
        <v>F3</v>
      </c>
      <c r="E307" s="437" t="s">
        <v>3093</v>
      </c>
      <c r="F307" s="437" t="s">
        <v>3096</v>
      </c>
      <c r="G307" s="437" t="s">
        <v>722</v>
      </c>
      <c r="H307" s="437"/>
      <c r="I307" s="319">
        <v>5441</v>
      </c>
      <c r="J307" s="319">
        <v>45000</v>
      </c>
      <c r="K307" s="319">
        <v>29000</v>
      </c>
      <c r="L307" s="318">
        <v>5</v>
      </c>
      <c r="M307" s="437" t="s">
        <v>3060</v>
      </c>
      <c r="N307" s="318">
        <v>5</v>
      </c>
      <c r="O307" s="319">
        <v>225000</v>
      </c>
      <c r="P307" s="437" t="s">
        <v>3060</v>
      </c>
      <c r="Q307" s="318">
        <v>4</v>
      </c>
      <c r="R307" s="318"/>
      <c r="S307" s="319">
        <v>180000</v>
      </c>
      <c r="T307" s="437" t="s">
        <v>3661</v>
      </c>
      <c r="U307" s="318">
        <v>4</v>
      </c>
      <c r="V307" s="319">
        <v>114600</v>
      </c>
      <c r="W307" s="318">
        <v>80</v>
      </c>
      <c r="X307" s="318">
        <v>50.9</v>
      </c>
      <c r="Y307" s="318">
        <v>100</v>
      </c>
      <c r="Z307" s="318">
        <v>63.7</v>
      </c>
      <c r="AA307" s="318">
        <v>1</v>
      </c>
      <c r="AB307" s="318"/>
      <c r="AC307" s="318"/>
      <c r="AD307" s="318"/>
      <c r="AE307" s="319"/>
      <c r="AF307" s="318"/>
    </row>
    <row r="308" spans="1:32">
      <c r="A308" s="21" t="str">
        <f>IF(VLOOKUP(MID($B308,4,2),CODE!K:P,CODE!$O$1,FALSE)="",VLOOKUP(MID($B308,1,3),CODE!$B:$G,CODE!$D$1,FALSE),VLOOKUP(MID($B308,1,3),CODE!$B:$G,CODE!$D$1,FALSE)&amp;"-"&amp;VLOOKUP(MID($B308,4,2),CODE!K:P,CODE!$O$1,FALSE))</f>
        <v>HCH</v>
      </c>
      <c r="B308" s="21" t="str">
        <f>IF(ISERROR(VLOOKUP(E308&amp;G308,품번정리!$D:$E,2,FALSE))=TRUE,E308&amp;G308,VLOOKUP(E308&amp;G308,품번정리!$D:$E,2,FALSE))</f>
        <v>HCHMIF3210BK</v>
      </c>
      <c r="C308" s="16" t="str">
        <f>IF(ISERROR(VLOOKUP(MID(B308,1,5)&amp;MID(B308,8,5),품번정리!$A:$B,2,FALSE))=TRUE,MID(B308,1,5)&amp;MID(B308,8,5),VLOOKUP(MID(B308,1,5)&amp;MID(B308,8,5),품번정리!$A:$B,2,FALSE))</f>
        <v>HCHMI210BK</v>
      </c>
      <c r="D308" s="16" t="str">
        <f t="shared" si="6"/>
        <v>F3</v>
      </c>
      <c r="E308" s="437" t="s">
        <v>3094</v>
      </c>
      <c r="F308" s="437" t="s">
        <v>3097</v>
      </c>
      <c r="G308" s="437" t="s">
        <v>722</v>
      </c>
      <c r="H308" s="437"/>
      <c r="I308" s="319">
        <v>7212</v>
      </c>
      <c r="J308" s="319">
        <v>53000</v>
      </c>
      <c r="K308" s="319">
        <v>39000</v>
      </c>
      <c r="L308" s="318">
        <v>5</v>
      </c>
      <c r="M308" s="437" t="s">
        <v>3060</v>
      </c>
      <c r="N308" s="318">
        <v>5</v>
      </c>
      <c r="O308" s="319">
        <v>265000</v>
      </c>
      <c r="P308" s="437" t="s">
        <v>3060</v>
      </c>
      <c r="Q308" s="318">
        <v>4</v>
      </c>
      <c r="R308" s="318"/>
      <c r="S308" s="319">
        <v>212000</v>
      </c>
      <c r="T308" s="437" t="s">
        <v>3662</v>
      </c>
      <c r="U308" s="318">
        <v>4</v>
      </c>
      <c r="V308" s="319">
        <v>186300</v>
      </c>
      <c r="W308" s="318">
        <v>80</v>
      </c>
      <c r="X308" s="318">
        <v>70.3</v>
      </c>
      <c r="Y308" s="318">
        <v>100</v>
      </c>
      <c r="Z308" s="318">
        <v>87.9</v>
      </c>
      <c r="AA308" s="318">
        <v>1</v>
      </c>
      <c r="AB308" s="318"/>
      <c r="AC308" s="318"/>
      <c r="AD308" s="318"/>
      <c r="AE308" s="318"/>
      <c r="AF308" s="318"/>
    </row>
    <row r="309" spans="1:32">
      <c r="A309" s="21" t="str">
        <f>IF(VLOOKUP(MID($B309,4,2),CODE!K:P,CODE!$O$1,FALSE)="",VLOOKUP(MID($B309,1,3),CODE!$B:$G,CODE!$D$1,FALSE),VLOOKUP(MID($B309,1,3),CODE!$B:$G,CODE!$D$1,FALSE)&amp;"-"&amp;VLOOKUP(MID($B309,4,2),CODE!K:P,CODE!$O$1,FALSE))</f>
        <v>HCH</v>
      </c>
      <c r="B309" s="21" t="str">
        <f>IF(ISERROR(VLOOKUP(E309&amp;G309,품번정리!$D:$E,2,FALSE))=TRUE,E309&amp;G309,VLOOKUP(E309&amp;G309,품번정리!$D:$E,2,FALSE))</f>
        <v>HCHMIF3306KH</v>
      </c>
      <c r="C309" s="16" t="str">
        <f>IF(ISERROR(VLOOKUP(MID(B309,1,5)&amp;MID(B309,8,5),품번정리!$A:$B,2,FALSE))=TRUE,MID(B309,1,5)&amp;MID(B309,8,5),VLOOKUP(MID(B309,1,5)&amp;MID(B309,8,5),품번정리!$A:$B,2,FALSE))</f>
        <v>HCHMI306KH</v>
      </c>
      <c r="D309" s="16" t="str">
        <f t="shared" si="6"/>
        <v>F3</v>
      </c>
      <c r="E309" s="437" t="s">
        <v>3095</v>
      </c>
      <c r="F309" s="437" t="s">
        <v>3098</v>
      </c>
      <c r="G309" s="437" t="s">
        <v>723</v>
      </c>
      <c r="H309" s="437"/>
      <c r="I309" s="319">
        <v>5722</v>
      </c>
      <c r="J309" s="319">
        <v>55000</v>
      </c>
      <c r="K309" s="319">
        <v>55000</v>
      </c>
      <c r="L309" s="318">
        <v>5</v>
      </c>
      <c r="M309" s="437" t="s">
        <v>3060</v>
      </c>
      <c r="N309" s="318">
        <v>5</v>
      </c>
      <c r="O309" s="319">
        <v>275000</v>
      </c>
      <c r="P309" s="437" t="s">
        <v>3060</v>
      </c>
      <c r="Q309" s="318">
        <v>3</v>
      </c>
      <c r="R309" s="318"/>
      <c r="S309" s="319">
        <v>165000</v>
      </c>
      <c r="T309" s="437" t="s">
        <v>3543</v>
      </c>
      <c r="U309" s="318">
        <v>3</v>
      </c>
      <c r="V309" s="319">
        <v>165000</v>
      </c>
      <c r="W309" s="318">
        <v>60</v>
      </c>
      <c r="X309" s="318">
        <v>60</v>
      </c>
      <c r="Y309" s="318">
        <v>100</v>
      </c>
      <c r="Z309" s="318">
        <v>100</v>
      </c>
      <c r="AA309" s="318">
        <v>2</v>
      </c>
      <c r="AB309" s="318"/>
      <c r="AC309" s="318"/>
      <c r="AD309" s="318"/>
      <c r="AE309" s="319"/>
      <c r="AF309" s="318"/>
    </row>
    <row r="310" spans="1:32">
      <c r="A310" s="21" t="str">
        <f>IF(VLOOKUP(MID($B310,4,2),CODE!K:P,CODE!$O$1,FALSE)="",VLOOKUP(MID($B310,1,3),CODE!$B:$G,CODE!$D$1,FALSE),VLOOKUP(MID($B310,1,3),CODE!$B:$G,CODE!$D$1,FALSE)&amp;"-"&amp;VLOOKUP(MID($B310,4,2),CODE!K:P,CODE!$O$1,FALSE))</f>
        <v>HCK</v>
      </c>
      <c r="B310" s="21" t="str">
        <f>IF(ISERROR(VLOOKUP(E310&amp;G310,품번정리!$D:$E,2,FALSE))=TRUE,E310&amp;G310,VLOOKUP(E310&amp;G310,품번정리!$D:$E,2,FALSE))</f>
        <v>HCKMIF3506BK</v>
      </c>
      <c r="C310" s="16" t="str">
        <f>IF(ISERROR(VLOOKUP(MID(B310,1,5)&amp;MID(B310,8,5),품번정리!$A:$B,2,FALSE))=TRUE,MID(B310,1,5)&amp;MID(B310,8,5),VLOOKUP(MID(B310,1,5)&amp;MID(B310,8,5),품번정리!$A:$B,2,FALSE))</f>
        <v>HCKMI506BK</v>
      </c>
      <c r="D310" s="16" t="str">
        <f t="shared" si="6"/>
        <v>F3</v>
      </c>
      <c r="E310" s="437" t="s">
        <v>1837</v>
      </c>
      <c r="F310" s="437" t="s">
        <v>3099</v>
      </c>
      <c r="G310" s="437" t="s">
        <v>722</v>
      </c>
      <c r="H310" s="437"/>
      <c r="I310" s="319">
        <v>7058</v>
      </c>
      <c r="J310" s="319">
        <v>45000</v>
      </c>
      <c r="K310" s="319">
        <v>29000</v>
      </c>
      <c r="L310" s="318">
        <v>306</v>
      </c>
      <c r="M310" s="437" t="s">
        <v>1838</v>
      </c>
      <c r="N310" s="318">
        <v>306</v>
      </c>
      <c r="O310" s="319">
        <v>13770000</v>
      </c>
      <c r="P310" s="437" t="s">
        <v>1838</v>
      </c>
      <c r="Q310" s="318">
        <v>137</v>
      </c>
      <c r="R310" s="318">
        <v>-1</v>
      </c>
      <c r="S310" s="319">
        <v>6165000</v>
      </c>
      <c r="T310" s="437" t="s">
        <v>1967</v>
      </c>
      <c r="U310" s="318">
        <v>137</v>
      </c>
      <c r="V310" s="319">
        <v>5254355</v>
      </c>
      <c r="W310" s="318">
        <v>44.8</v>
      </c>
      <c r="X310" s="318">
        <v>38.200000000000003</v>
      </c>
      <c r="Y310" s="318">
        <v>100</v>
      </c>
      <c r="Z310" s="318">
        <v>85.2</v>
      </c>
      <c r="AA310" s="318">
        <v>170</v>
      </c>
      <c r="AB310" s="318"/>
      <c r="AC310" s="318"/>
      <c r="AD310" s="318"/>
      <c r="AE310" s="319"/>
      <c r="AF310" s="318"/>
    </row>
    <row r="311" spans="1:32">
      <c r="A311" s="21" t="str">
        <f>IF(VLOOKUP(MID($B311,4,2),CODE!K:P,CODE!$O$1,FALSE)="",VLOOKUP(MID($B311,1,3),CODE!$B:$G,CODE!$D$1,FALSE),VLOOKUP(MID($B311,1,3),CODE!$B:$G,CODE!$D$1,FALSE)&amp;"-"&amp;VLOOKUP(MID($B311,4,2),CODE!K:P,CODE!$O$1,FALSE))</f>
        <v>HCK</v>
      </c>
      <c r="B311" s="21" t="str">
        <f>IF(ISERROR(VLOOKUP(E311&amp;G311,품번정리!$D:$E,2,FALSE))=TRUE,E311&amp;G311,VLOOKUP(E311&amp;G311,품번정리!$D:$E,2,FALSE))</f>
        <v>HCKMIF3506KH</v>
      </c>
      <c r="C311" s="16" t="str">
        <f>IF(ISERROR(VLOOKUP(MID(B311,1,5)&amp;MID(B311,8,5),품번정리!$A:$B,2,FALSE))=TRUE,MID(B311,1,5)&amp;MID(B311,8,5),VLOOKUP(MID(B311,1,5)&amp;MID(B311,8,5),품번정리!$A:$B,2,FALSE))</f>
        <v>HCKMI506KH</v>
      </c>
      <c r="D311" s="16" t="str">
        <f t="shared" si="6"/>
        <v>F3</v>
      </c>
      <c r="E311" s="437" t="s">
        <v>1837</v>
      </c>
      <c r="F311" s="437" t="s">
        <v>1841</v>
      </c>
      <c r="G311" s="437" t="s">
        <v>723</v>
      </c>
      <c r="H311" s="437"/>
      <c r="I311" s="319">
        <v>7058</v>
      </c>
      <c r="J311" s="319">
        <v>45000</v>
      </c>
      <c r="K311" s="319">
        <v>29000</v>
      </c>
      <c r="L311" s="318">
        <v>301</v>
      </c>
      <c r="M311" s="437" t="s">
        <v>1838</v>
      </c>
      <c r="N311" s="318">
        <v>301</v>
      </c>
      <c r="O311" s="319">
        <v>13545000</v>
      </c>
      <c r="P311" s="437" t="s">
        <v>1838</v>
      </c>
      <c r="Q311" s="318">
        <v>129</v>
      </c>
      <c r="R311" s="318">
        <v>-1</v>
      </c>
      <c r="S311" s="319">
        <v>5805000</v>
      </c>
      <c r="T311" s="437" t="s">
        <v>2135</v>
      </c>
      <c r="U311" s="318">
        <v>129</v>
      </c>
      <c r="V311" s="319">
        <v>4940040</v>
      </c>
      <c r="W311" s="318">
        <v>42.9</v>
      </c>
      <c r="X311" s="318">
        <v>36.5</v>
      </c>
      <c r="Y311" s="318">
        <v>100</v>
      </c>
      <c r="Z311" s="318">
        <v>85.1</v>
      </c>
      <c r="AA311" s="318">
        <v>173</v>
      </c>
      <c r="AB311" s="318"/>
      <c r="AC311" s="318"/>
      <c r="AD311" s="318"/>
      <c r="AE311" s="319"/>
      <c r="AF311" s="318"/>
    </row>
    <row r="312" spans="1:32">
      <c r="A312" s="21" t="str">
        <f>IF(VLOOKUP(MID($B312,4,2),CODE!K:P,CODE!$O$1,FALSE)="",VLOOKUP(MID($B312,1,3),CODE!$B:$G,CODE!$D$1,FALSE),VLOOKUP(MID($B312,1,3),CODE!$B:$G,CODE!$D$1,FALSE)&amp;"-"&amp;VLOOKUP(MID($B312,4,2),CODE!K:P,CODE!$O$1,FALSE))</f>
        <v>HCK</v>
      </c>
      <c r="B312" s="21" t="str">
        <f>IF(ISERROR(VLOOKUP(E312&amp;G312,품번정리!$D:$E,2,FALSE))=TRUE,E312&amp;G312,VLOOKUP(E312&amp;G312,품번정리!$D:$E,2,FALSE))</f>
        <v>HCKMIF3506NY</v>
      </c>
      <c r="C312" s="16" t="str">
        <f>IF(ISERROR(VLOOKUP(MID(B312,1,5)&amp;MID(B312,8,5),품번정리!$A:$B,2,FALSE))=TRUE,MID(B312,1,5)&amp;MID(B312,8,5),VLOOKUP(MID(B312,1,5)&amp;MID(B312,8,5),품번정리!$A:$B,2,FALSE))</f>
        <v>HCKMI506NY</v>
      </c>
      <c r="D312" s="16" t="str">
        <f t="shared" si="6"/>
        <v>F3</v>
      </c>
      <c r="E312" s="437" t="s">
        <v>1837</v>
      </c>
      <c r="F312" s="437" t="s">
        <v>1841</v>
      </c>
      <c r="G312" s="437" t="s">
        <v>720</v>
      </c>
      <c r="H312" s="437"/>
      <c r="I312" s="319">
        <v>7058</v>
      </c>
      <c r="J312" s="319">
        <v>45000</v>
      </c>
      <c r="K312" s="319">
        <v>29000</v>
      </c>
      <c r="L312" s="318">
        <v>305</v>
      </c>
      <c r="M312" s="437" t="s">
        <v>1838</v>
      </c>
      <c r="N312" s="318">
        <v>305</v>
      </c>
      <c r="O312" s="319">
        <v>13725000</v>
      </c>
      <c r="P312" s="437" t="s">
        <v>1838</v>
      </c>
      <c r="Q312" s="318">
        <v>49</v>
      </c>
      <c r="R312" s="318">
        <v>1</v>
      </c>
      <c r="S312" s="319">
        <v>2205000</v>
      </c>
      <c r="T312" s="437" t="s">
        <v>1967</v>
      </c>
      <c r="U312" s="318">
        <v>49</v>
      </c>
      <c r="V312" s="319">
        <v>2141000</v>
      </c>
      <c r="W312" s="318">
        <v>16.100000000000001</v>
      </c>
      <c r="X312" s="318">
        <v>15.6</v>
      </c>
      <c r="Y312" s="318">
        <v>100</v>
      </c>
      <c r="Z312" s="318">
        <v>97.1</v>
      </c>
      <c r="AA312" s="318">
        <v>255</v>
      </c>
      <c r="AB312" s="318"/>
      <c r="AC312" s="318"/>
      <c r="AD312" s="318"/>
      <c r="AE312" s="318"/>
      <c r="AF312" s="318"/>
    </row>
    <row r="313" spans="1:32">
      <c r="A313" s="21" t="str">
        <f>IF(VLOOKUP(MID($B313,4,2),CODE!K:P,CODE!$O$1,FALSE)="",VLOOKUP(MID($B313,1,3),CODE!$B:$G,CODE!$D$1,FALSE),VLOOKUP(MID($B313,1,3),CODE!$B:$G,CODE!$D$1,FALSE)&amp;"-"&amp;VLOOKUP(MID($B313,4,2),CODE!K:P,CODE!$O$1,FALSE))</f>
        <v>HCK</v>
      </c>
      <c r="B313" s="21" t="str">
        <f>IF(ISERROR(VLOOKUP(E313&amp;G313,품번정리!$D:$E,2,FALSE))=TRUE,E313&amp;G313,VLOOKUP(E313&amp;G313,품번정리!$D:$E,2,FALSE))</f>
        <v>HCKMIF3507BK</v>
      </c>
      <c r="C313" s="16" t="str">
        <f>IF(ISERROR(VLOOKUP(MID(B313,1,5)&amp;MID(B313,8,5),품번정리!$A:$B,2,FALSE))=TRUE,MID(B313,1,5)&amp;MID(B313,8,5),VLOOKUP(MID(B313,1,5)&amp;MID(B313,8,5),품번정리!$A:$B,2,FALSE))</f>
        <v>HCKMI507BK</v>
      </c>
      <c r="D313" s="16" t="str">
        <f t="shared" si="6"/>
        <v>F3</v>
      </c>
      <c r="E313" s="437" t="s">
        <v>1839</v>
      </c>
      <c r="F313" s="437" t="s">
        <v>1841</v>
      </c>
      <c r="G313" s="437" t="s">
        <v>722</v>
      </c>
      <c r="H313" s="437"/>
      <c r="I313" s="319">
        <v>7058</v>
      </c>
      <c r="J313" s="319">
        <v>45000</v>
      </c>
      <c r="K313" s="319">
        <v>29000</v>
      </c>
      <c r="L313" s="318">
        <v>304</v>
      </c>
      <c r="M313" s="437" t="s">
        <v>1838</v>
      </c>
      <c r="N313" s="318">
        <v>304</v>
      </c>
      <c r="O313" s="319">
        <v>13680000</v>
      </c>
      <c r="P313" s="437" t="s">
        <v>1838</v>
      </c>
      <c r="Q313" s="318">
        <v>109</v>
      </c>
      <c r="R313" s="318">
        <v>1</v>
      </c>
      <c r="S313" s="319">
        <v>4905000</v>
      </c>
      <c r="T313" s="437" t="s">
        <v>1967</v>
      </c>
      <c r="U313" s="318">
        <v>109</v>
      </c>
      <c r="V313" s="319">
        <v>3967555</v>
      </c>
      <c r="W313" s="318">
        <v>35.9</v>
      </c>
      <c r="X313" s="318">
        <v>29</v>
      </c>
      <c r="Y313" s="318">
        <v>100</v>
      </c>
      <c r="Z313" s="318">
        <v>80.900000000000006</v>
      </c>
      <c r="AA313" s="318">
        <v>194</v>
      </c>
      <c r="AB313" s="318"/>
      <c r="AC313" s="318"/>
      <c r="AD313" s="318"/>
      <c r="AE313" s="318"/>
      <c r="AF313" s="318"/>
    </row>
    <row r="314" spans="1:32">
      <c r="A314" s="21" t="str">
        <f>IF(VLOOKUP(MID($B314,4,2),CODE!K:P,CODE!$O$1,FALSE)="",VLOOKUP(MID($B314,1,3),CODE!$B:$G,CODE!$D$1,FALSE),VLOOKUP(MID($B314,1,3),CODE!$B:$G,CODE!$D$1,FALSE)&amp;"-"&amp;VLOOKUP(MID($B314,4,2),CODE!K:P,CODE!$O$1,FALSE))</f>
        <v>HCK</v>
      </c>
      <c r="B314" s="21" t="str">
        <f>IF(ISERROR(VLOOKUP(E314&amp;G314,품번정리!$D:$E,2,FALSE))=TRUE,E314&amp;G314,VLOOKUP(E314&amp;G314,품번정리!$D:$E,2,FALSE))</f>
        <v>HCKMIF3507GY</v>
      </c>
      <c r="C314" s="16" t="str">
        <f>IF(ISERROR(VLOOKUP(MID(B314,1,5)&amp;MID(B314,8,5),품번정리!$A:$B,2,FALSE))=TRUE,MID(B314,1,5)&amp;MID(B314,8,5),VLOOKUP(MID(B314,1,5)&amp;MID(B314,8,5),품번정리!$A:$B,2,FALSE))</f>
        <v>HCKMI507GY</v>
      </c>
      <c r="D314" s="16" t="str">
        <f t="shared" si="6"/>
        <v>F3</v>
      </c>
      <c r="E314" s="437" t="s">
        <v>1839</v>
      </c>
      <c r="F314" s="437" t="s">
        <v>1842</v>
      </c>
      <c r="G314" s="437" t="s">
        <v>724</v>
      </c>
      <c r="H314" s="437"/>
      <c r="I314" s="319">
        <v>7058</v>
      </c>
      <c r="J314" s="319">
        <v>45000</v>
      </c>
      <c r="K314" s="319">
        <v>29000</v>
      </c>
      <c r="L314" s="318">
        <v>296</v>
      </c>
      <c r="M314" s="437" t="s">
        <v>1838</v>
      </c>
      <c r="N314" s="318">
        <v>296</v>
      </c>
      <c r="O314" s="319">
        <v>13320000</v>
      </c>
      <c r="P314" s="437" t="s">
        <v>1838</v>
      </c>
      <c r="Q314" s="318">
        <v>53</v>
      </c>
      <c r="R314" s="318"/>
      <c r="S314" s="319">
        <v>2385000</v>
      </c>
      <c r="T314" s="437" t="s">
        <v>2220</v>
      </c>
      <c r="U314" s="318">
        <v>52</v>
      </c>
      <c r="V314" s="319">
        <v>2244800</v>
      </c>
      <c r="W314" s="318">
        <v>17.600000000000001</v>
      </c>
      <c r="X314" s="318">
        <v>16.899999999999999</v>
      </c>
      <c r="Y314" s="318">
        <v>98.1</v>
      </c>
      <c r="Z314" s="318">
        <v>94.1</v>
      </c>
      <c r="AA314" s="318">
        <v>243</v>
      </c>
      <c r="AB314" s="318">
        <v>1</v>
      </c>
      <c r="AC314" s="318">
        <v>1</v>
      </c>
      <c r="AD314" s="318">
        <v>1</v>
      </c>
      <c r="AE314" s="319">
        <v>29000</v>
      </c>
      <c r="AF314" s="318">
        <v>0.3</v>
      </c>
    </row>
    <row r="315" spans="1:32">
      <c r="A315" s="21" t="str">
        <f>IF(VLOOKUP(MID($B315,4,2),CODE!K:P,CODE!$O$1,FALSE)="",VLOOKUP(MID($B315,1,3),CODE!$B:$G,CODE!$D$1,FALSE),VLOOKUP(MID($B315,1,3),CODE!$B:$G,CODE!$D$1,FALSE)&amp;"-"&amp;VLOOKUP(MID($B315,4,2),CODE!K:P,CODE!$O$1,FALSE))</f>
        <v>HCK</v>
      </c>
      <c r="B315" s="21" t="str">
        <f>IF(ISERROR(VLOOKUP(E315&amp;G315,품번정리!$D:$E,2,FALSE))=TRUE,E315&amp;G315,VLOOKUP(E315&amp;G315,품번정리!$D:$E,2,FALSE))</f>
        <v>HCKMIF5501NY</v>
      </c>
      <c r="C315" s="16" t="str">
        <f>IF(ISERROR(VLOOKUP(MID(B315,1,5)&amp;MID(B315,8,5),품번정리!$A:$B,2,FALSE))=TRUE,MID(B315,1,5)&amp;MID(B315,8,5),VLOOKUP(MID(B315,1,5)&amp;MID(B315,8,5),품번정리!$A:$B,2,FALSE))</f>
        <v>HCKMI501NY</v>
      </c>
      <c r="D315" s="16" t="str">
        <f t="shared" si="6"/>
        <v>F5</v>
      </c>
      <c r="E315" s="437" t="s">
        <v>2155</v>
      </c>
      <c r="F315" s="437" t="s">
        <v>1842</v>
      </c>
      <c r="G315" s="437" t="s">
        <v>720</v>
      </c>
      <c r="H315" s="437"/>
      <c r="I315" s="319">
        <v>6943</v>
      </c>
      <c r="J315" s="319">
        <v>49000</v>
      </c>
      <c r="K315" s="319">
        <v>25000</v>
      </c>
      <c r="L315" s="318">
        <v>450</v>
      </c>
      <c r="M315" s="437" t="s">
        <v>2165</v>
      </c>
      <c r="N315" s="318">
        <v>451</v>
      </c>
      <c r="O315" s="319">
        <v>22099000</v>
      </c>
      <c r="P315" s="437" t="s">
        <v>2163</v>
      </c>
      <c r="Q315" s="318">
        <v>179</v>
      </c>
      <c r="R315" s="318"/>
      <c r="S315" s="319">
        <v>8771000</v>
      </c>
      <c r="T315" s="437" t="s">
        <v>2168</v>
      </c>
      <c r="U315" s="318">
        <v>36</v>
      </c>
      <c r="V315" s="319">
        <v>1476000</v>
      </c>
      <c r="W315" s="318">
        <v>8</v>
      </c>
      <c r="X315" s="318">
        <v>6.7</v>
      </c>
      <c r="Y315" s="318">
        <v>20.100000000000001</v>
      </c>
      <c r="Z315" s="318">
        <v>16.8</v>
      </c>
      <c r="AA315" s="318">
        <v>272</v>
      </c>
      <c r="AB315" s="318">
        <v>143</v>
      </c>
      <c r="AC315" s="318">
        <v>-1</v>
      </c>
      <c r="AD315" s="318">
        <v>-1</v>
      </c>
      <c r="AE315" s="319">
        <v>-25000</v>
      </c>
      <c r="AF315" s="318">
        <v>-0.2</v>
      </c>
    </row>
    <row r="316" spans="1:32">
      <c r="A316" s="21" t="str">
        <f>IF(VLOOKUP(MID($B316,4,2),CODE!K:P,CODE!$O$1,FALSE)="",VLOOKUP(MID($B316,1,3),CODE!$B:$G,CODE!$D$1,FALSE),VLOOKUP(MID($B316,1,3),CODE!$B:$G,CODE!$D$1,FALSE)&amp;"-"&amp;VLOOKUP(MID($B316,4,2),CODE!K:P,CODE!$O$1,FALSE))</f>
        <v>HCK</v>
      </c>
      <c r="B316" s="21" t="str">
        <f>IF(ISERROR(VLOOKUP(E316&amp;G316,품번정리!$D:$E,2,FALSE))=TRUE,E316&amp;G316,VLOOKUP(E316&amp;G316,품번정리!$D:$E,2,FALSE))</f>
        <v>HCKMIF5504NY</v>
      </c>
      <c r="C316" s="16" t="str">
        <f>IF(ISERROR(VLOOKUP(MID(B316,1,5)&amp;MID(B316,8,5),품번정리!$A:$B,2,FALSE))=TRUE,MID(B316,1,5)&amp;MID(B316,8,5),VLOOKUP(MID(B316,1,5)&amp;MID(B316,8,5),품번정리!$A:$B,2,FALSE))</f>
        <v>HCKMI504NY</v>
      </c>
      <c r="D316" s="16" t="str">
        <f t="shared" si="6"/>
        <v>F5</v>
      </c>
      <c r="E316" s="437" t="s">
        <v>1840</v>
      </c>
      <c r="F316" s="437" t="s">
        <v>3663</v>
      </c>
      <c r="G316" s="437" t="s">
        <v>720</v>
      </c>
      <c r="H316" s="437"/>
      <c r="I316" s="319">
        <v>9327</v>
      </c>
      <c r="J316" s="319">
        <v>53000</v>
      </c>
      <c r="K316" s="319">
        <v>25000</v>
      </c>
      <c r="L316" s="318">
        <v>294</v>
      </c>
      <c r="M316" s="437" t="s">
        <v>1838</v>
      </c>
      <c r="N316" s="318">
        <v>304</v>
      </c>
      <c r="O316" s="319">
        <v>16112000</v>
      </c>
      <c r="P316" s="437" t="s">
        <v>2148</v>
      </c>
      <c r="Q316" s="318">
        <v>107</v>
      </c>
      <c r="R316" s="318"/>
      <c r="S316" s="319">
        <v>5671000</v>
      </c>
      <c r="T316" s="437" t="s">
        <v>2134</v>
      </c>
      <c r="U316" s="318">
        <v>32</v>
      </c>
      <c r="V316" s="319">
        <v>1556000</v>
      </c>
      <c r="W316" s="318">
        <v>10.5</v>
      </c>
      <c r="X316" s="318">
        <v>9.6999999999999993</v>
      </c>
      <c r="Y316" s="318">
        <v>29.9</v>
      </c>
      <c r="Z316" s="318">
        <v>27.4</v>
      </c>
      <c r="AA316" s="318">
        <v>197</v>
      </c>
      <c r="AB316" s="318">
        <v>75</v>
      </c>
      <c r="AC316" s="318">
        <v>1</v>
      </c>
      <c r="AD316" s="318">
        <v>1</v>
      </c>
      <c r="AE316" s="319">
        <v>25000</v>
      </c>
      <c r="AF316" s="318">
        <v>0.3</v>
      </c>
    </row>
    <row r="317" spans="1:32">
      <c r="A317" s="21" t="str">
        <f>IF(VLOOKUP(MID($B317,4,2),CODE!K:P,CODE!$O$1,FALSE)="",VLOOKUP(MID($B317,1,3),CODE!$B:$G,CODE!$D$1,FALSE),VLOOKUP(MID($B317,1,3),CODE!$B:$G,CODE!$D$1,FALSE)&amp;"-"&amp;VLOOKUP(MID($B317,4,2),CODE!K:P,CODE!$O$1,FALSE))</f>
        <v>JIH</v>
      </c>
      <c r="B317" s="21" t="str">
        <f>IF(ISERROR(VLOOKUP(E317&amp;G317,품번정리!$D:$E,2,FALSE))=TRUE,E317&amp;G317,VLOOKUP(E317&amp;G317,품번정리!$D:$E,2,FALSE))</f>
        <v>JIHBAF5808KH</v>
      </c>
      <c r="C317" s="16" t="str">
        <f>IF(ISERROR(VLOOKUP(MID(B317,1,5)&amp;MID(B317,8,5),품번정리!$A:$B,2,FALSE))=TRUE,MID(B317,1,5)&amp;MID(B317,8,5),VLOOKUP(MID(B317,1,5)&amp;MID(B317,8,5),품번정리!$A:$B,2,FALSE))</f>
        <v>JIHBA808KH</v>
      </c>
      <c r="D317" s="16" t="str">
        <f t="shared" si="6"/>
        <v>F5</v>
      </c>
      <c r="E317" s="437" t="s">
        <v>2748</v>
      </c>
      <c r="F317" s="437" t="s">
        <v>3664</v>
      </c>
      <c r="G317" s="437" t="s">
        <v>723</v>
      </c>
      <c r="H317" s="437"/>
      <c r="I317" s="319">
        <v>8012</v>
      </c>
      <c r="J317" s="319">
        <v>45000</v>
      </c>
      <c r="K317" s="319">
        <v>15000</v>
      </c>
      <c r="L317" s="318">
        <v>50</v>
      </c>
      <c r="M317" s="437" t="s">
        <v>2653</v>
      </c>
      <c r="N317" s="318">
        <v>50</v>
      </c>
      <c r="O317" s="319">
        <v>2250000</v>
      </c>
      <c r="P317" s="437" t="s">
        <v>2656</v>
      </c>
      <c r="Q317" s="318">
        <v>35</v>
      </c>
      <c r="R317" s="318">
        <v>-1</v>
      </c>
      <c r="S317" s="319">
        <v>1575000</v>
      </c>
      <c r="T317" s="437" t="s">
        <v>2674</v>
      </c>
      <c r="U317" s="318">
        <v>26</v>
      </c>
      <c r="V317" s="319">
        <v>458500</v>
      </c>
      <c r="W317" s="318">
        <v>52</v>
      </c>
      <c r="X317" s="318">
        <v>20.399999999999999</v>
      </c>
      <c r="Y317" s="318">
        <v>74.3</v>
      </c>
      <c r="Z317" s="318">
        <v>29.1</v>
      </c>
      <c r="AA317" s="318">
        <v>16</v>
      </c>
      <c r="AB317" s="318">
        <v>9</v>
      </c>
      <c r="AC317" s="318"/>
      <c r="AD317" s="318"/>
      <c r="AE317" s="318"/>
      <c r="AF317" s="318"/>
    </row>
    <row r="318" spans="1:32">
      <c r="A318" s="21" t="str">
        <f>IF(VLOOKUP(MID($B318,4,2),CODE!K:P,CODE!$O$1,FALSE)="",VLOOKUP(MID($B318,1,3),CODE!$B:$G,CODE!$D$1,FALSE),VLOOKUP(MID($B318,1,3),CODE!$B:$G,CODE!$D$1,FALSE)&amp;"-"&amp;VLOOKUP(MID($B318,4,2),CODE!K:P,CODE!$O$1,FALSE))</f>
        <v>JIH</v>
      </c>
      <c r="B318" s="21" t="str">
        <f>IF(ISERROR(VLOOKUP(E318&amp;G318,품번정리!$D:$E,2,FALSE))=TRUE,E318&amp;G318,VLOOKUP(E318&amp;G318,품번정리!$D:$E,2,FALSE))</f>
        <v>JIHBEF5842GR</v>
      </c>
      <c r="C318" s="16" t="str">
        <f>IF(ISERROR(VLOOKUP(MID(B318,1,5)&amp;MID(B318,8,5),품번정리!$A:$B,2,FALSE))=TRUE,MID(B318,1,5)&amp;MID(B318,8,5),VLOOKUP(MID(B318,1,5)&amp;MID(B318,8,5),품번정리!$A:$B,2,FALSE))</f>
        <v>JIHBE842GR</v>
      </c>
      <c r="D318" s="16" t="str">
        <f t="shared" si="6"/>
        <v>F5</v>
      </c>
      <c r="E318" s="437" t="s">
        <v>2749</v>
      </c>
      <c r="F318" s="437" t="s">
        <v>2754</v>
      </c>
      <c r="G318" s="437" t="s">
        <v>727</v>
      </c>
      <c r="H318" s="437"/>
      <c r="I318" s="319">
        <v>3235</v>
      </c>
      <c r="J318" s="319">
        <v>25000</v>
      </c>
      <c r="K318" s="319">
        <v>15000</v>
      </c>
      <c r="L318" s="318">
        <v>399</v>
      </c>
      <c r="M318" s="437" t="s">
        <v>2653</v>
      </c>
      <c r="N318" s="318">
        <v>399</v>
      </c>
      <c r="O318" s="319">
        <v>9975000</v>
      </c>
      <c r="P318" s="437" t="s">
        <v>2656</v>
      </c>
      <c r="Q318" s="318">
        <v>395</v>
      </c>
      <c r="R318" s="318"/>
      <c r="S318" s="319">
        <v>9875000</v>
      </c>
      <c r="T318" s="437" t="s">
        <v>2702</v>
      </c>
      <c r="U318" s="318">
        <v>369</v>
      </c>
      <c r="V318" s="319">
        <v>6326500</v>
      </c>
      <c r="W318" s="318">
        <v>92.5</v>
      </c>
      <c r="X318" s="318">
        <v>63.4</v>
      </c>
      <c r="Y318" s="318">
        <v>93.4</v>
      </c>
      <c r="Z318" s="318">
        <v>64.099999999999994</v>
      </c>
      <c r="AA318" s="318">
        <v>4</v>
      </c>
      <c r="AB318" s="318">
        <v>26</v>
      </c>
      <c r="AC318" s="318"/>
      <c r="AD318" s="318"/>
      <c r="AE318" s="318"/>
      <c r="AF318" s="318"/>
    </row>
    <row r="319" spans="1:32">
      <c r="A319" s="21" t="str">
        <f>IF(VLOOKUP(MID($B319,4,2),CODE!K:P,CODE!$O$1,FALSE)="",VLOOKUP(MID($B319,1,3),CODE!$B:$G,CODE!$D$1,FALSE),VLOOKUP(MID($B319,1,3),CODE!$B:$G,CODE!$D$1,FALSE)&amp;"-"&amp;VLOOKUP(MID($B319,4,2),CODE!K:P,CODE!$O$1,FALSE))</f>
        <v>JIH</v>
      </c>
      <c r="B319" s="21" t="str">
        <f>IF(ISERROR(VLOOKUP(E319&amp;G319,품번정리!$D:$E,2,FALSE))=TRUE,E319&amp;G319,VLOOKUP(E319&amp;G319,품번정리!$D:$E,2,FALSE))</f>
        <v>JIHBEF5842NY</v>
      </c>
      <c r="C319" s="16" t="str">
        <f>IF(ISERROR(VLOOKUP(MID(B319,1,5)&amp;MID(B319,8,5),품번정리!$A:$B,2,FALSE))=TRUE,MID(B319,1,5)&amp;MID(B319,8,5),VLOOKUP(MID(B319,1,5)&amp;MID(B319,8,5),품번정리!$A:$B,2,FALSE))</f>
        <v>JIHBE842NY</v>
      </c>
      <c r="D319" s="16" t="str">
        <f t="shared" si="6"/>
        <v>F5</v>
      </c>
      <c r="E319" s="437" t="s">
        <v>2749</v>
      </c>
      <c r="F319" s="437" t="s">
        <v>2755</v>
      </c>
      <c r="G319" s="437" t="s">
        <v>720</v>
      </c>
      <c r="H319" s="437"/>
      <c r="I319" s="319">
        <v>3235</v>
      </c>
      <c r="J319" s="319">
        <v>25000</v>
      </c>
      <c r="K319" s="319">
        <v>15000</v>
      </c>
      <c r="L319" s="318">
        <v>277</v>
      </c>
      <c r="M319" s="437" t="s">
        <v>2653</v>
      </c>
      <c r="N319" s="318">
        <v>277</v>
      </c>
      <c r="O319" s="319">
        <v>6925000</v>
      </c>
      <c r="P319" s="437" t="s">
        <v>2656</v>
      </c>
      <c r="Q319" s="318">
        <v>272</v>
      </c>
      <c r="R319" s="318"/>
      <c r="S319" s="319">
        <v>6800000</v>
      </c>
      <c r="T319" s="437" t="s">
        <v>2671</v>
      </c>
      <c r="U319" s="318">
        <v>193</v>
      </c>
      <c r="V319" s="319">
        <v>3238000</v>
      </c>
      <c r="W319" s="318">
        <v>69.7</v>
      </c>
      <c r="X319" s="318">
        <v>46.8</v>
      </c>
      <c r="Y319" s="318">
        <v>71</v>
      </c>
      <c r="Z319" s="318">
        <v>47.6</v>
      </c>
      <c r="AA319" s="318">
        <v>5</v>
      </c>
      <c r="AB319" s="318">
        <v>79</v>
      </c>
      <c r="AC319" s="318"/>
      <c r="AD319" s="318"/>
      <c r="AE319" s="318"/>
      <c r="AF319" s="318"/>
    </row>
    <row r="320" spans="1:32">
      <c r="A320" s="21" t="str">
        <f>IF(VLOOKUP(MID($B320,4,2),CODE!K:P,CODE!$O$1,FALSE)="",VLOOKUP(MID($B320,1,3),CODE!$B:$G,CODE!$D$1,FALSE),VLOOKUP(MID($B320,1,3),CODE!$B:$G,CODE!$D$1,FALSE)&amp;"-"&amp;VLOOKUP(MID($B320,4,2),CODE!K:P,CODE!$O$1,FALSE))</f>
        <v>JIH</v>
      </c>
      <c r="B320" s="21" t="str">
        <f>IF(ISERROR(VLOOKUP(E320&amp;G320,품번정리!$D:$E,2,FALSE))=TRUE,E320&amp;G320,VLOOKUP(E320&amp;G320,품번정리!$D:$E,2,FALSE))</f>
        <v>JIHBEF5844MT</v>
      </c>
      <c r="C320" s="16" t="str">
        <f>IF(ISERROR(VLOOKUP(MID(B320,1,5)&amp;MID(B320,8,5),품번정리!$A:$B,2,FALSE))=TRUE,MID(B320,1,5)&amp;MID(B320,8,5),VLOOKUP(MID(B320,1,5)&amp;MID(B320,8,5),품번정리!$A:$B,2,FALSE))</f>
        <v>JIHBE844MT</v>
      </c>
      <c r="D320" s="16" t="str">
        <f t="shared" si="6"/>
        <v>F5</v>
      </c>
      <c r="E320" s="437" t="s">
        <v>2750</v>
      </c>
      <c r="F320" s="437" t="s">
        <v>2755</v>
      </c>
      <c r="G320" s="437" t="s">
        <v>0</v>
      </c>
      <c r="H320" s="437"/>
      <c r="I320" s="319">
        <v>4261</v>
      </c>
      <c r="J320" s="319">
        <v>35000</v>
      </c>
      <c r="K320" s="319">
        <v>15000</v>
      </c>
      <c r="L320" s="318">
        <v>330</v>
      </c>
      <c r="M320" s="437" t="s">
        <v>2653</v>
      </c>
      <c r="N320" s="318">
        <v>330</v>
      </c>
      <c r="O320" s="319">
        <v>11550000</v>
      </c>
      <c r="P320" s="437" t="s">
        <v>2656</v>
      </c>
      <c r="Q320" s="318">
        <v>284</v>
      </c>
      <c r="R320" s="318">
        <v>-1</v>
      </c>
      <c r="S320" s="319">
        <v>9940000</v>
      </c>
      <c r="T320" s="437" t="s">
        <v>2689</v>
      </c>
      <c r="U320" s="318">
        <v>259</v>
      </c>
      <c r="V320" s="319">
        <v>4950000</v>
      </c>
      <c r="W320" s="318">
        <v>78.5</v>
      </c>
      <c r="X320" s="318">
        <v>42.9</v>
      </c>
      <c r="Y320" s="318">
        <v>91.2</v>
      </c>
      <c r="Z320" s="318">
        <v>49.8</v>
      </c>
      <c r="AA320" s="318">
        <v>47</v>
      </c>
      <c r="AB320" s="318">
        <v>25</v>
      </c>
      <c r="AC320" s="318"/>
      <c r="AD320" s="318"/>
      <c r="AE320" s="319"/>
      <c r="AF320" s="318"/>
    </row>
    <row r="321" spans="1:32">
      <c r="A321" s="21" t="str">
        <f>IF(VLOOKUP(MID($B321,4,2),CODE!K:P,CODE!$O$1,FALSE)="",VLOOKUP(MID($B321,1,3),CODE!$B:$G,CODE!$D$1,FALSE),VLOOKUP(MID($B321,1,3),CODE!$B:$G,CODE!$D$1,FALSE)&amp;"-"&amp;VLOOKUP(MID($B321,4,2),CODE!K:P,CODE!$O$1,FALSE))</f>
        <v>JIH</v>
      </c>
      <c r="B321" s="21" t="str">
        <f>IF(ISERROR(VLOOKUP(E321&amp;G321,품번정리!$D:$E,2,FALSE))=TRUE,E321&amp;G321,VLOOKUP(E321&amp;G321,품번정리!$D:$E,2,FALSE))</f>
        <v>JIHBEF5844RE</v>
      </c>
      <c r="C321" s="16" t="str">
        <f>IF(ISERROR(VLOOKUP(MID(B321,1,5)&amp;MID(B321,8,5),품번정리!$A:$B,2,FALSE))=TRUE,MID(B321,1,5)&amp;MID(B321,8,5),VLOOKUP(MID(B321,1,5)&amp;MID(B321,8,5),품번정리!$A:$B,2,FALSE))</f>
        <v>JIHBE844RE</v>
      </c>
      <c r="D321" s="16" t="str">
        <f t="shared" si="6"/>
        <v>F5</v>
      </c>
      <c r="E321" s="437" t="s">
        <v>2750</v>
      </c>
      <c r="F321" s="437" t="s">
        <v>2757</v>
      </c>
      <c r="G321" s="437" t="s">
        <v>726</v>
      </c>
      <c r="H321" s="437"/>
      <c r="I321" s="319">
        <v>4261</v>
      </c>
      <c r="J321" s="319">
        <v>35000</v>
      </c>
      <c r="K321" s="319">
        <v>15000</v>
      </c>
      <c r="L321" s="318">
        <v>113</v>
      </c>
      <c r="M321" s="437" t="s">
        <v>2653</v>
      </c>
      <c r="N321" s="318">
        <v>112</v>
      </c>
      <c r="O321" s="319">
        <v>3920000</v>
      </c>
      <c r="P321" s="437" t="s">
        <v>2656</v>
      </c>
      <c r="Q321" s="318">
        <v>111</v>
      </c>
      <c r="R321" s="318"/>
      <c r="S321" s="319">
        <v>3885000</v>
      </c>
      <c r="T321" s="437" t="s">
        <v>2710</v>
      </c>
      <c r="U321" s="318">
        <v>109</v>
      </c>
      <c r="V321" s="319">
        <v>2093500</v>
      </c>
      <c r="W321" s="318">
        <v>97.3</v>
      </c>
      <c r="X321" s="318">
        <v>53.4</v>
      </c>
      <c r="Y321" s="318">
        <v>98.2</v>
      </c>
      <c r="Z321" s="318">
        <v>53.9</v>
      </c>
      <c r="AA321" s="318">
        <v>1</v>
      </c>
      <c r="AB321" s="318">
        <v>2</v>
      </c>
      <c r="AC321" s="318"/>
      <c r="AD321" s="318"/>
      <c r="AE321" s="318"/>
      <c r="AF321" s="318"/>
    </row>
    <row r="322" spans="1:32">
      <c r="A322" s="21" t="str">
        <f>IF(VLOOKUP(MID($B322,4,2),CODE!K:P,CODE!$O$1,FALSE)="",VLOOKUP(MID($B322,1,3),CODE!$B:$G,CODE!$D$1,FALSE),VLOOKUP(MID($B322,1,3),CODE!$B:$G,CODE!$D$1,FALSE)&amp;"-"&amp;VLOOKUP(MID($B322,4,2),CODE!K:P,CODE!$O$1,FALSE))</f>
        <v>JIH</v>
      </c>
      <c r="B322" s="21" t="str">
        <f>IF(ISERROR(VLOOKUP(E322&amp;G322,품번정리!$D:$E,2,FALSE))=TRUE,E322&amp;G322,VLOOKUP(E322&amp;G322,품번정리!$D:$E,2,FALSE))</f>
        <v>JIHBEF5849BK</v>
      </c>
      <c r="C322" s="16" t="str">
        <f>IF(ISERROR(VLOOKUP(MID(B322,1,5)&amp;MID(B322,8,5),품번정리!$A:$B,2,FALSE))=TRUE,MID(B322,1,5)&amp;MID(B322,8,5),VLOOKUP(MID(B322,1,5)&amp;MID(B322,8,5),품번정리!$A:$B,2,FALSE))</f>
        <v>JIHBE849BK</v>
      </c>
      <c r="D322" s="16" t="str">
        <f t="shared" si="6"/>
        <v>F5</v>
      </c>
      <c r="E322" s="437" t="s">
        <v>2751</v>
      </c>
      <c r="F322" s="437" t="s">
        <v>2757</v>
      </c>
      <c r="G322" s="437" t="s">
        <v>722</v>
      </c>
      <c r="H322" s="437"/>
      <c r="I322" s="319">
        <v>3470</v>
      </c>
      <c r="J322" s="319">
        <v>35000</v>
      </c>
      <c r="K322" s="319">
        <v>15000</v>
      </c>
      <c r="L322" s="318">
        <v>397</v>
      </c>
      <c r="M322" s="437" t="s">
        <v>2653</v>
      </c>
      <c r="N322" s="318">
        <v>397</v>
      </c>
      <c r="O322" s="319">
        <v>13895000</v>
      </c>
      <c r="P322" s="437" t="s">
        <v>2656</v>
      </c>
      <c r="Q322" s="318">
        <v>252</v>
      </c>
      <c r="R322" s="318"/>
      <c r="S322" s="319">
        <v>8820000</v>
      </c>
      <c r="T322" s="437" t="s">
        <v>2699</v>
      </c>
      <c r="U322" s="318">
        <v>131</v>
      </c>
      <c r="V322" s="319">
        <v>2235500</v>
      </c>
      <c r="W322" s="318">
        <v>33</v>
      </c>
      <c r="X322" s="318">
        <v>16.100000000000001</v>
      </c>
      <c r="Y322" s="318">
        <v>52</v>
      </c>
      <c r="Z322" s="318">
        <v>25.3</v>
      </c>
      <c r="AA322" s="318">
        <v>145</v>
      </c>
      <c r="AB322" s="318">
        <v>121</v>
      </c>
      <c r="AC322" s="318"/>
      <c r="AD322" s="318"/>
      <c r="AE322" s="318"/>
      <c r="AF322" s="318"/>
    </row>
    <row r="323" spans="1:32">
      <c r="A323" s="21" t="str">
        <f>IF(VLOOKUP(MID($B323,4,2),CODE!K:P,CODE!$O$1,FALSE)="",VLOOKUP(MID($B323,1,3),CODE!$B:$G,CODE!$D$1,FALSE),VLOOKUP(MID($B323,1,3),CODE!$B:$G,CODE!$D$1,FALSE)&amp;"-"&amp;VLOOKUP(MID($B323,4,2),CODE!K:P,CODE!$O$1,FALSE))</f>
        <v>JIH</v>
      </c>
      <c r="B323" s="21" t="str">
        <f>IF(ISERROR(VLOOKUP(E323&amp;G323,품번정리!$D:$E,2,FALSE))=TRUE,E323&amp;G323,VLOOKUP(E323&amp;G323,품번정리!$D:$E,2,FALSE))</f>
        <v>JIHBEF5855KH</v>
      </c>
      <c r="C323" s="16" t="str">
        <f>IF(ISERROR(VLOOKUP(MID(B323,1,5)&amp;MID(B323,8,5),품번정리!$A:$B,2,FALSE))=TRUE,MID(B323,1,5)&amp;MID(B323,8,5),VLOOKUP(MID(B323,1,5)&amp;MID(B323,8,5),품번정리!$A:$B,2,FALSE))</f>
        <v>JIHBE855KH</v>
      </c>
      <c r="D323" s="16" t="str">
        <f t="shared" si="6"/>
        <v>F5</v>
      </c>
      <c r="E323" s="437" t="s">
        <v>2752</v>
      </c>
      <c r="F323" s="437" t="s">
        <v>2759</v>
      </c>
      <c r="G323" s="437" t="s">
        <v>723</v>
      </c>
      <c r="H323" s="437"/>
      <c r="I323" s="319">
        <v>3681</v>
      </c>
      <c r="J323" s="319">
        <v>35000</v>
      </c>
      <c r="K323" s="319">
        <v>15000</v>
      </c>
      <c r="L323" s="318">
        <v>350</v>
      </c>
      <c r="M323" s="437" t="s">
        <v>2653</v>
      </c>
      <c r="N323" s="318">
        <v>350</v>
      </c>
      <c r="O323" s="319">
        <v>12250000</v>
      </c>
      <c r="P323" s="437" t="s">
        <v>2656</v>
      </c>
      <c r="Q323" s="318">
        <v>166</v>
      </c>
      <c r="R323" s="318"/>
      <c r="S323" s="319">
        <v>5810000</v>
      </c>
      <c r="T323" s="437" t="s">
        <v>2705</v>
      </c>
      <c r="U323" s="318">
        <v>153</v>
      </c>
      <c r="V323" s="319">
        <v>2623500</v>
      </c>
      <c r="W323" s="318">
        <v>43.7</v>
      </c>
      <c r="X323" s="318">
        <v>21.4</v>
      </c>
      <c r="Y323" s="318">
        <v>92.2</v>
      </c>
      <c r="Z323" s="318">
        <v>45.2</v>
      </c>
      <c r="AA323" s="318">
        <v>184</v>
      </c>
      <c r="AB323" s="318">
        <v>13</v>
      </c>
      <c r="AC323" s="318">
        <v>3</v>
      </c>
      <c r="AD323" s="318">
        <v>3</v>
      </c>
      <c r="AE323" s="319">
        <v>45000</v>
      </c>
      <c r="AF323" s="318">
        <v>0.9</v>
      </c>
    </row>
    <row r="324" spans="1:32">
      <c r="A324" s="21" t="str">
        <f>IF(VLOOKUP(MID($B324,4,2),CODE!K:P,CODE!$O$1,FALSE)="",VLOOKUP(MID($B324,1,3),CODE!$B:$G,CODE!$D$1,FALSE),VLOOKUP(MID($B324,1,3),CODE!$B:$G,CODE!$D$1,FALSE)&amp;"-"&amp;VLOOKUP(MID($B324,4,2),CODE!K:P,CODE!$O$1,FALSE))</f>
        <v>JIH</v>
      </c>
      <c r="B324" s="21" t="str">
        <f>IF(ISERROR(VLOOKUP(E324&amp;G324,품번정리!$D:$E,2,FALSE))=TRUE,E324&amp;G324,VLOOKUP(E324&amp;G324,품번정리!$D:$E,2,FALSE))</f>
        <v>JIHBEF5855RE</v>
      </c>
      <c r="C324" s="16" t="str">
        <f>IF(ISERROR(VLOOKUP(MID(B324,1,5)&amp;MID(B324,8,5),품번정리!$A:$B,2,FALSE))=TRUE,MID(B324,1,5)&amp;MID(B324,8,5),VLOOKUP(MID(B324,1,5)&amp;MID(B324,8,5),품번정리!$A:$B,2,FALSE))</f>
        <v>JIHBE855RE</v>
      </c>
      <c r="D324" s="16" t="str">
        <f t="shared" si="6"/>
        <v>F5</v>
      </c>
      <c r="E324" s="437" t="s">
        <v>2752</v>
      </c>
      <c r="F324" s="437" t="s">
        <v>2761</v>
      </c>
      <c r="G324" s="437" t="s">
        <v>726</v>
      </c>
      <c r="H324" s="437"/>
      <c r="I324" s="319">
        <v>3681</v>
      </c>
      <c r="J324" s="319">
        <v>35000</v>
      </c>
      <c r="K324" s="319">
        <v>15000</v>
      </c>
      <c r="L324" s="318">
        <v>350</v>
      </c>
      <c r="M324" s="437" t="s">
        <v>2653</v>
      </c>
      <c r="N324" s="318">
        <v>350</v>
      </c>
      <c r="O324" s="319">
        <v>12250000</v>
      </c>
      <c r="P324" s="437" t="s">
        <v>2656</v>
      </c>
      <c r="Q324" s="318">
        <v>174</v>
      </c>
      <c r="R324" s="318">
        <v>-1</v>
      </c>
      <c r="S324" s="319">
        <v>6090000</v>
      </c>
      <c r="T324" s="437" t="s">
        <v>2702</v>
      </c>
      <c r="U324" s="318">
        <v>156</v>
      </c>
      <c r="V324" s="319">
        <v>2707000</v>
      </c>
      <c r="W324" s="318">
        <v>44.6</v>
      </c>
      <c r="X324" s="318">
        <v>22.1</v>
      </c>
      <c r="Y324" s="318">
        <v>89.7</v>
      </c>
      <c r="Z324" s="318">
        <v>44.4</v>
      </c>
      <c r="AA324" s="318">
        <v>177</v>
      </c>
      <c r="AB324" s="318">
        <v>18</v>
      </c>
      <c r="AC324" s="318"/>
      <c r="AD324" s="318"/>
      <c r="AE324" s="319"/>
      <c r="AF324" s="318"/>
    </row>
    <row r="325" spans="1:32">
      <c r="A325" s="21" t="str">
        <f>IF(VLOOKUP(MID($B325,4,2),CODE!K:P,CODE!$O$1,FALSE)="",VLOOKUP(MID($B325,1,3),CODE!$B:$G,CODE!$D$1,FALSE),VLOOKUP(MID($B325,1,3),CODE!$B:$G,CODE!$D$1,FALSE)&amp;"-"&amp;VLOOKUP(MID($B325,4,2),CODE!K:P,CODE!$O$1,FALSE))</f>
        <v>JIH</v>
      </c>
      <c r="B325" s="21" t="str">
        <f>IF(ISERROR(VLOOKUP(E325&amp;G325,품번정리!$D:$E,2,FALSE))=TRUE,E325&amp;G325,VLOOKUP(E325&amp;G325,품번정리!$D:$E,2,FALSE))</f>
        <v>JIHBEF5856BK</v>
      </c>
      <c r="C325" s="16" t="str">
        <f>IF(ISERROR(VLOOKUP(MID(B325,1,5)&amp;MID(B325,8,5),품번정리!$A:$B,2,FALSE))=TRUE,MID(B325,1,5)&amp;MID(B325,8,5),VLOOKUP(MID(B325,1,5)&amp;MID(B325,8,5),품번정리!$A:$B,2,FALSE))</f>
        <v>JIHBE856BK</v>
      </c>
      <c r="D325" s="16" t="str">
        <f t="shared" si="6"/>
        <v>F5</v>
      </c>
      <c r="E325" s="437" t="s">
        <v>2753</v>
      </c>
      <c r="F325" s="437" t="s">
        <v>2761</v>
      </c>
      <c r="G325" s="437" t="s">
        <v>722</v>
      </c>
      <c r="H325" s="437"/>
      <c r="I325" s="319">
        <v>5056</v>
      </c>
      <c r="J325" s="319">
        <v>35000</v>
      </c>
      <c r="K325" s="319">
        <v>15000</v>
      </c>
      <c r="L325" s="318">
        <v>550</v>
      </c>
      <c r="M325" s="437" t="s">
        <v>2653</v>
      </c>
      <c r="N325" s="318">
        <v>550</v>
      </c>
      <c r="O325" s="319">
        <v>19250000</v>
      </c>
      <c r="P325" s="437" t="s">
        <v>2656</v>
      </c>
      <c r="Q325" s="318">
        <v>129</v>
      </c>
      <c r="R325" s="318"/>
      <c r="S325" s="319">
        <v>4515000</v>
      </c>
      <c r="T325" s="437" t="s">
        <v>2915</v>
      </c>
      <c r="U325" s="318">
        <v>92</v>
      </c>
      <c r="V325" s="319">
        <v>1430000</v>
      </c>
      <c r="W325" s="318">
        <v>16.7</v>
      </c>
      <c r="X325" s="318">
        <v>7.4</v>
      </c>
      <c r="Y325" s="318">
        <v>71.3</v>
      </c>
      <c r="Z325" s="318">
        <v>31.7</v>
      </c>
      <c r="AA325" s="318">
        <v>421</v>
      </c>
      <c r="AB325" s="318">
        <v>37</v>
      </c>
      <c r="AC325" s="318">
        <v>1</v>
      </c>
      <c r="AD325" s="318">
        <v>1</v>
      </c>
      <c r="AE325" s="319">
        <v>15000</v>
      </c>
      <c r="AF325" s="318">
        <v>0.2</v>
      </c>
    </row>
    <row r="326" spans="1:32">
      <c r="A326" s="21" t="str">
        <f>IF(VLOOKUP(MID($B326,4,2),CODE!K:P,CODE!$O$1,FALSE)="",VLOOKUP(MID($B326,1,3),CODE!$B:$G,CODE!$D$1,FALSE),VLOOKUP(MID($B326,1,3),CODE!$B:$G,CODE!$D$1,FALSE)&amp;"-"&amp;VLOOKUP(MID($B326,4,2),CODE!K:P,CODE!$O$1,FALSE))</f>
        <v>JIH</v>
      </c>
      <c r="B326" s="21" t="str">
        <f>IF(ISERROR(VLOOKUP(E326&amp;G326,품번정리!$D:$E,2,FALSE))=TRUE,E326&amp;G326,VLOOKUP(E326&amp;G326,품번정리!$D:$E,2,FALSE))</f>
        <v>JIHBEF5856MT</v>
      </c>
      <c r="C326" s="16" t="str">
        <f>IF(ISERROR(VLOOKUP(MID(B326,1,5)&amp;MID(B326,8,5),품번정리!$A:$B,2,FALSE))=TRUE,MID(B326,1,5)&amp;MID(B326,8,5),VLOOKUP(MID(B326,1,5)&amp;MID(B326,8,5),품번정리!$A:$B,2,FALSE))</f>
        <v>JIHBE856MT</v>
      </c>
      <c r="D326" s="16" t="str">
        <f t="shared" si="6"/>
        <v>F5</v>
      </c>
      <c r="E326" s="437" t="s">
        <v>2753</v>
      </c>
      <c r="F326" s="437" t="s">
        <v>2763</v>
      </c>
      <c r="G326" s="437" t="s">
        <v>0</v>
      </c>
      <c r="H326" s="437"/>
      <c r="I326" s="319">
        <v>5056</v>
      </c>
      <c r="J326" s="319">
        <v>35000</v>
      </c>
      <c r="K326" s="319">
        <v>15000</v>
      </c>
      <c r="L326" s="318">
        <v>550</v>
      </c>
      <c r="M326" s="437" t="s">
        <v>2653</v>
      </c>
      <c r="N326" s="318">
        <v>550</v>
      </c>
      <c r="O326" s="319">
        <v>19250000</v>
      </c>
      <c r="P326" s="437" t="s">
        <v>2656</v>
      </c>
      <c r="Q326" s="318">
        <v>287</v>
      </c>
      <c r="R326" s="318">
        <v>-1</v>
      </c>
      <c r="S326" s="319">
        <v>10045000</v>
      </c>
      <c r="T326" s="437" t="s">
        <v>2702</v>
      </c>
      <c r="U326" s="318">
        <v>246</v>
      </c>
      <c r="V326" s="319">
        <v>4085000</v>
      </c>
      <c r="W326" s="318">
        <v>44.7</v>
      </c>
      <c r="X326" s="318">
        <v>21.2</v>
      </c>
      <c r="Y326" s="318">
        <v>85.7</v>
      </c>
      <c r="Z326" s="318">
        <v>40.700000000000003</v>
      </c>
      <c r="AA326" s="318">
        <v>264</v>
      </c>
      <c r="AB326" s="318">
        <v>41</v>
      </c>
      <c r="AC326" s="318">
        <v>5</v>
      </c>
      <c r="AD326" s="318">
        <v>5</v>
      </c>
      <c r="AE326" s="319">
        <v>75000</v>
      </c>
      <c r="AF326" s="318">
        <v>0.9</v>
      </c>
    </row>
    <row r="327" spans="1:32">
      <c r="A327" s="21" t="str">
        <f>IF(VLOOKUP(MID($B327,4,2),CODE!K:P,CODE!$O$1,FALSE)="",VLOOKUP(MID($B327,1,3),CODE!$B:$G,CODE!$D$1,FALSE),VLOOKUP(MID($B327,1,3),CODE!$B:$G,CODE!$D$1,FALSE)&amp;"-"&amp;VLOOKUP(MID($B327,4,2),CODE!K:P,CODE!$O$1,FALSE))</f>
        <v>JIH</v>
      </c>
      <c r="B327" s="21" t="str">
        <f>IF(ISERROR(VLOOKUP(E327&amp;G327,품번정리!$D:$E,2,FALSE))=TRUE,E327&amp;G327,VLOOKUP(E327&amp;G327,품번정리!$D:$E,2,FALSE))</f>
        <v>JIHBEF5856NY</v>
      </c>
      <c r="C327" s="16" t="str">
        <f>IF(ISERROR(VLOOKUP(MID(B327,1,5)&amp;MID(B327,8,5),품번정리!$A:$B,2,FALSE))=TRUE,MID(B327,1,5)&amp;MID(B327,8,5),VLOOKUP(MID(B327,1,5)&amp;MID(B327,8,5),품번정리!$A:$B,2,FALSE))</f>
        <v>JIHBE856NY</v>
      </c>
      <c r="D327" s="16" t="str">
        <f t="shared" ref="D327:D390" si="7">MID(E327,6,2)</f>
        <v>F5</v>
      </c>
      <c r="E327" s="437" t="s">
        <v>2753</v>
      </c>
      <c r="F327" s="437" t="s">
        <v>2763</v>
      </c>
      <c r="G327" s="437" t="s">
        <v>720</v>
      </c>
      <c r="H327" s="437"/>
      <c r="I327" s="319">
        <v>5056</v>
      </c>
      <c r="J327" s="319">
        <v>35000</v>
      </c>
      <c r="K327" s="319">
        <v>15000</v>
      </c>
      <c r="L327" s="318">
        <v>550</v>
      </c>
      <c r="M327" s="437" t="s">
        <v>2653</v>
      </c>
      <c r="N327" s="318">
        <v>550</v>
      </c>
      <c r="O327" s="319">
        <v>19250000</v>
      </c>
      <c r="P327" s="437" t="s">
        <v>2656</v>
      </c>
      <c r="Q327" s="318">
        <v>191</v>
      </c>
      <c r="R327" s="318">
        <v>-1</v>
      </c>
      <c r="S327" s="319">
        <v>6685000</v>
      </c>
      <c r="T327" s="437" t="s">
        <v>2702</v>
      </c>
      <c r="U327" s="318">
        <v>165</v>
      </c>
      <c r="V327" s="319">
        <v>2716000</v>
      </c>
      <c r="W327" s="318">
        <v>30</v>
      </c>
      <c r="X327" s="318">
        <v>14.1</v>
      </c>
      <c r="Y327" s="318">
        <v>86.4</v>
      </c>
      <c r="Z327" s="318">
        <v>40.6</v>
      </c>
      <c r="AA327" s="318">
        <v>360</v>
      </c>
      <c r="AB327" s="318">
        <v>26</v>
      </c>
      <c r="AC327" s="318">
        <v>3</v>
      </c>
      <c r="AD327" s="318">
        <v>3</v>
      </c>
      <c r="AE327" s="319">
        <v>45000</v>
      </c>
      <c r="AF327" s="318">
        <v>0.5</v>
      </c>
    </row>
    <row r="328" spans="1:32">
      <c r="A328" s="21" t="str">
        <f>IF(VLOOKUP(MID($B328,4,2),CODE!K:P,CODE!$O$1,FALSE)="",VLOOKUP(MID($B328,1,3),CODE!$B:$G,CODE!$D$1,FALSE),VLOOKUP(MID($B328,1,3),CODE!$B:$G,CODE!$D$1,FALSE)&amp;"-"&amp;VLOOKUP(MID($B328,4,2),CODE!K:P,CODE!$O$1,FALSE))</f>
        <v>JIH</v>
      </c>
      <c r="B328" s="21" t="str">
        <f>IF(ISERROR(VLOOKUP(E328&amp;G328,품번정리!$D:$E,2,FALSE))=TRUE,E328&amp;G328,VLOOKUP(E328&amp;G328,품번정리!$D:$E,2,FALSE))</f>
        <v>JIHEBF5843RE</v>
      </c>
      <c r="C328" s="16" t="str">
        <f>IF(ISERROR(VLOOKUP(MID(B328,1,5)&amp;MID(B328,8,5),품번정리!$A:$B,2,FALSE))=TRUE,MID(B328,1,5)&amp;MID(B328,8,5),VLOOKUP(MID(B328,1,5)&amp;MID(B328,8,5),품번정리!$A:$B,2,FALSE))</f>
        <v>JIHEB843RE</v>
      </c>
      <c r="D328" s="16" t="str">
        <f t="shared" si="7"/>
        <v>F5</v>
      </c>
      <c r="E328" s="437" t="s">
        <v>2756</v>
      </c>
      <c r="F328" s="437" t="s">
        <v>2763</v>
      </c>
      <c r="G328" s="437" t="s">
        <v>726</v>
      </c>
      <c r="H328" s="437"/>
      <c r="I328" s="319">
        <v>5351</v>
      </c>
      <c r="J328" s="319">
        <v>39000</v>
      </c>
      <c r="K328" s="319">
        <v>15000</v>
      </c>
      <c r="L328" s="318">
        <v>550</v>
      </c>
      <c r="M328" s="437" t="s">
        <v>2653</v>
      </c>
      <c r="N328" s="318">
        <v>550</v>
      </c>
      <c r="O328" s="319">
        <v>21450000</v>
      </c>
      <c r="P328" s="437" t="s">
        <v>2656</v>
      </c>
      <c r="Q328" s="318">
        <v>404</v>
      </c>
      <c r="R328" s="318"/>
      <c r="S328" s="319">
        <v>15756000</v>
      </c>
      <c r="T328" s="437" t="s">
        <v>2717</v>
      </c>
      <c r="U328" s="318">
        <v>327</v>
      </c>
      <c r="V328" s="319">
        <v>5455900</v>
      </c>
      <c r="W328" s="318">
        <v>59.5</v>
      </c>
      <c r="X328" s="318">
        <v>25.4</v>
      </c>
      <c r="Y328" s="318">
        <v>80.900000000000006</v>
      </c>
      <c r="Z328" s="318">
        <v>34.6</v>
      </c>
      <c r="AA328" s="318">
        <v>146</v>
      </c>
      <c r="AB328" s="318">
        <v>77</v>
      </c>
      <c r="AC328" s="318"/>
      <c r="AD328" s="318"/>
      <c r="AE328" s="318"/>
      <c r="AF328" s="318"/>
    </row>
    <row r="329" spans="1:32">
      <c r="A329" s="21" t="str">
        <f>IF(VLOOKUP(MID($B329,4,2),CODE!K:P,CODE!$O$1,FALSE)="",VLOOKUP(MID($B329,1,3),CODE!$B:$G,CODE!$D$1,FALSE),VLOOKUP(MID($B329,1,3),CODE!$B:$G,CODE!$D$1,FALSE)&amp;"-"&amp;VLOOKUP(MID($B329,4,2),CODE!K:P,CODE!$O$1,FALSE))</f>
        <v>JIH</v>
      </c>
      <c r="B329" s="21" t="str">
        <f>IF(ISERROR(VLOOKUP(E329&amp;G329,품번정리!$D:$E,2,FALSE))=TRUE,E329&amp;G329,VLOOKUP(E329&amp;G329,품번정리!$D:$E,2,FALSE))</f>
        <v>JIHEBF5850BW</v>
      </c>
      <c r="C329" s="16" t="str">
        <f>IF(ISERROR(VLOOKUP(MID(B329,1,5)&amp;MID(B329,8,5),품번정리!$A:$B,2,FALSE))=TRUE,MID(B329,1,5)&amp;MID(B329,8,5),VLOOKUP(MID(B329,1,5)&amp;MID(B329,8,5),품번정리!$A:$B,2,FALSE))</f>
        <v>JIHEB850BW</v>
      </c>
      <c r="D329" s="16" t="str">
        <f t="shared" si="7"/>
        <v>F5</v>
      </c>
      <c r="E329" s="437" t="s">
        <v>2758</v>
      </c>
      <c r="F329" s="437" t="s">
        <v>2764</v>
      </c>
      <c r="G329" s="437" t="s">
        <v>745</v>
      </c>
      <c r="H329" s="437"/>
      <c r="I329" s="319">
        <v>5953</v>
      </c>
      <c r="J329" s="319">
        <v>39000</v>
      </c>
      <c r="K329" s="319">
        <v>15000</v>
      </c>
      <c r="L329" s="318">
        <v>78</v>
      </c>
      <c r="M329" s="437" t="s">
        <v>2653</v>
      </c>
      <c r="N329" s="318">
        <v>78</v>
      </c>
      <c r="O329" s="319">
        <v>3042000</v>
      </c>
      <c r="P329" s="437" t="s">
        <v>2656</v>
      </c>
      <c r="Q329" s="318">
        <v>77</v>
      </c>
      <c r="R329" s="318"/>
      <c r="S329" s="319">
        <v>3003000</v>
      </c>
      <c r="T329" s="437" t="s">
        <v>2675</v>
      </c>
      <c r="U329" s="318">
        <v>77</v>
      </c>
      <c r="V329" s="319">
        <v>1529400</v>
      </c>
      <c r="W329" s="318">
        <v>98.7</v>
      </c>
      <c r="X329" s="318">
        <v>50.3</v>
      </c>
      <c r="Y329" s="318">
        <v>100</v>
      </c>
      <c r="Z329" s="318">
        <v>50.9</v>
      </c>
      <c r="AA329" s="318">
        <v>1</v>
      </c>
      <c r="AB329" s="318"/>
      <c r="AC329" s="318"/>
      <c r="AD329" s="318"/>
      <c r="AE329" s="318"/>
      <c r="AF329" s="318"/>
    </row>
    <row r="330" spans="1:32">
      <c r="A330" s="21" t="str">
        <f>IF(VLOOKUP(MID($B330,4,2),CODE!K:P,CODE!$O$1,FALSE)="",VLOOKUP(MID($B330,1,3),CODE!$B:$G,CODE!$D$1,FALSE),VLOOKUP(MID($B330,1,3),CODE!$B:$G,CODE!$D$1,FALSE)&amp;"-"&amp;VLOOKUP(MID($B330,4,2),CODE!K:P,CODE!$O$1,FALSE))</f>
        <v>JIH</v>
      </c>
      <c r="B330" s="21" t="str">
        <f>IF(ISERROR(VLOOKUP(E330&amp;G330,품번정리!$D:$E,2,FALSE))=TRUE,E330&amp;G330,VLOOKUP(E330&amp;G330,품번정리!$D:$E,2,FALSE))</f>
        <v>JIHEBF5850NY</v>
      </c>
      <c r="C330" s="16" t="str">
        <f>IF(ISERROR(VLOOKUP(MID(B330,1,5)&amp;MID(B330,8,5),품번정리!$A:$B,2,FALSE))=TRUE,MID(B330,1,5)&amp;MID(B330,8,5),VLOOKUP(MID(B330,1,5)&amp;MID(B330,8,5),품번정리!$A:$B,2,FALSE))</f>
        <v>JIHEB850NY</v>
      </c>
      <c r="D330" s="16" t="str">
        <f t="shared" si="7"/>
        <v>F5</v>
      </c>
      <c r="E330" s="437" t="s">
        <v>2758</v>
      </c>
      <c r="F330" s="437" t="s">
        <v>2765</v>
      </c>
      <c r="G330" s="437" t="s">
        <v>720</v>
      </c>
      <c r="H330" s="437"/>
      <c r="I330" s="319">
        <v>5953</v>
      </c>
      <c r="J330" s="319">
        <v>39000</v>
      </c>
      <c r="K330" s="319">
        <v>15000</v>
      </c>
      <c r="L330" s="318">
        <v>215</v>
      </c>
      <c r="M330" s="437" t="s">
        <v>2653</v>
      </c>
      <c r="N330" s="318">
        <v>215</v>
      </c>
      <c r="O330" s="319">
        <v>8385000</v>
      </c>
      <c r="P330" s="437" t="s">
        <v>2656</v>
      </c>
      <c r="Q330" s="318">
        <v>139</v>
      </c>
      <c r="R330" s="318">
        <v>1</v>
      </c>
      <c r="S330" s="319">
        <v>5421000</v>
      </c>
      <c r="T330" s="437" t="s">
        <v>2674</v>
      </c>
      <c r="U330" s="318">
        <v>129</v>
      </c>
      <c r="V330" s="319">
        <v>2463600</v>
      </c>
      <c r="W330" s="318">
        <v>60</v>
      </c>
      <c r="X330" s="318">
        <v>29.4</v>
      </c>
      <c r="Y330" s="318">
        <v>92.8</v>
      </c>
      <c r="Z330" s="318">
        <v>45.4</v>
      </c>
      <c r="AA330" s="318">
        <v>75</v>
      </c>
      <c r="AB330" s="318">
        <v>10</v>
      </c>
      <c r="AC330" s="318"/>
      <c r="AD330" s="318"/>
      <c r="AE330" s="318"/>
      <c r="AF330" s="318"/>
    </row>
    <row r="331" spans="1:32">
      <c r="A331" s="21" t="str">
        <f>IF(VLOOKUP(MID($B331,4,2),CODE!K:P,CODE!$O$1,FALSE)="",VLOOKUP(MID($B331,1,3),CODE!$B:$G,CODE!$D$1,FALSE),VLOOKUP(MID($B331,1,3),CODE!$B:$G,CODE!$D$1,FALSE)&amp;"-"&amp;VLOOKUP(MID($B331,4,2),CODE!K:P,CODE!$O$1,FALSE))</f>
        <v>JIH</v>
      </c>
      <c r="B331" s="21" t="str">
        <f>IF(ISERROR(VLOOKUP(E331&amp;G331,품번정리!$D:$E,2,FALSE))=TRUE,E331&amp;G331,VLOOKUP(E331&amp;G331,품번정리!$D:$E,2,FALSE))</f>
        <v>JIHERF5806MT</v>
      </c>
      <c r="C331" s="16" t="str">
        <f>IF(ISERROR(VLOOKUP(MID(B331,1,5)&amp;MID(B331,8,5),품번정리!$A:$B,2,FALSE))=TRUE,MID(B331,1,5)&amp;MID(B331,8,5),VLOOKUP(MID(B331,1,5)&amp;MID(B331,8,5),품번정리!$A:$B,2,FALSE))</f>
        <v>JIHER806MT</v>
      </c>
      <c r="D331" s="16" t="str">
        <f t="shared" si="7"/>
        <v>F5</v>
      </c>
      <c r="E331" s="437" t="s">
        <v>2760</v>
      </c>
      <c r="F331" s="437" t="s">
        <v>2765</v>
      </c>
      <c r="G331" s="437" t="s">
        <v>0</v>
      </c>
      <c r="H331" s="437"/>
      <c r="I331" s="319">
        <v>7897</v>
      </c>
      <c r="J331" s="319">
        <v>55000</v>
      </c>
      <c r="K331" s="319">
        <v>15000</v>
      </c>
      <c r="L331" s="318">
        <v>403</v>
      </c>
      <c r="M331" s="437" t="s">
        <v>2653</v>
      </c>
      <c r="N331" s="318">
        <v>402</v>
      </c>
      <c r="O331" s="319">
        <v>22110000</v>
      </c>
      <c r="P331" s="437" t="s">
        <v>2656</v>
      </c>
      <c r="Q331" s="318">
        <v>313</v>
      </c>
      <c r="R331" s="318">
        <v>-3</v>
      </c>
      <c r="S331" s="319">
        <v>17215000</v>
      </c>
      <c r="T331" s="437" t="s">
        <v>2910</v>
      </c>
      <c r="U331" s="318">
        <v>196</v>
      </c>
      <c r="V331" s="319">
        <v>3766000</v>
      </c>
      <c r="W331" s="318">
        <v>48.8</v>
      </c>
      <c r="X331" s="318">
        <v>17</v>
      </c>
      <c r="Y331" s="318">
        <v>62.6</v>
      </c>
      <c r="Z331" s="318">
        <v>21.9</v>
      </c>
      <c r="AA331" s="318">
        <v>92</v>
      </c>
      <c r="AB331" s="318">
        <v>117</v>
      </c>
      <c r="AC331" s="318"/>
      <c r="AD331" s="318"/>
      <c r="AE331" s="318"/>
      <c r="AF331" s="318"/>
    </row>
    <row r="332" spans="1:32">
      <c r="A332" s="21" t="str">
        <f>IF(VLOOKUP(MID($B332,4,2),CODE!K:P,CODE!$O$1,FALSE)="",VLOOKUP(MID($B332,1,3),CODE!$B:$G,CODE!$D$1,FALSE),VLOOKUP(MID($B332,1,3),CODE!$B:$G,CODE!$D$1,FALSE)&amp;"-"&amp;VLOOKUP(MID($B332,4,2),CODE!K:P,CODE!$O$1,FALSE))</f>
        <v>JIH</v>
      </c>
      <c r="B332" s="21" t="str">
        <f>IF(ISERROR(VLOOKUP(E332&amp;G332,품번정리!$D:$E,2,FALSE))=TRUE,E332&amp;G332,VLOOKUP(E332&amp;G332,품번정리!$D:$E,2,FALSE))</f>
        <v>JIHERF5806YE</v>
      </c>
      <c r="C332" s="16" t="str">
        <f>IF(ISERROR(VLOOKUP(MID(B332,1,5)&amp;MID(B332,8,5),품번정리!$A:$B,2,FALSE))=TRUE,MID(B332,1,5)&amp;MID(B332,8,5),VLOOKUP(MID(B332,1,5)&amp;MID(B332,8,5),품번정리!$A:$B,2,FALSE))</f>
        <v>JIHER806YE</v>
      </c>
      <c r="D332" s="16" t="str">
        <f t="shared" si="7"/>
        <v>F5</v>
      </c>
      <c r="E332" s="437" t="s">
        <v>2760</v>
      </c>
      <c r="F332" s="437" t="s">
        <v>2766</v>
      </c>
      <c r="G332" s="437" t="s">
        <v>721</v>
      </c>
      <c r="H332" s="437"/>
      <c r="I332" s="319">
        <v>7897</v>
      </c>
      <c r="J332" s="319">
        <v>55000</v>
      </c>
      <c r="K332" s="319">
        <v>15000</v>
      </c>
      <c r="L332" s="318">
        <v>405</v>
      </c>
      <c r="M332" s="437" t="s">
        <v>2653</v>
      </c>
      <c r="N332" s="318">
        <v>405</v>
      </c>
      <c r="O332" s="319">
        <v>22275000</v>
      </c>
      <c r="P332" s="437" t="s">
        <v>2656</v>
      </c>
      <c r="Q332" s="318">
        <v>341</v>
      </c>
      <c r="R332" s="318"/>
      <c r="S332" s="319">
        <v>18755000</v>
      </c>
      <c r="T332" s="437" t="s">
        <v>2911</v>
      </c>
      <c r="U332" s="318">
        <v>203</v>
      </c>
      <c r="V332" s="319">
        <v>4328500</v>
      </c>
      <c r="W332" s="318">
        <v>50.1</v>
      </c>
      <c r="X332" s="318">
        <v>19.399999999999999</v>
      </c>
      <c r="Y332" s="318">
        <v>59.5</v>
      </c>
      <c r="Z332" s="318">
        <v>23.1</v>
      </c>
      <c r="AA332" s="318">
        <v>64</v>
      </c>
      <c r="AB332" s="318">
        <v>138</v>
      </c>
      <c r="AC332" s="318"/>
      <c r="AD332" s="318"/>
      <c r="AE332" s="318"/>
      <c r="AF332" s="318"/>
    </row>
    <row r="333" spans="1:32">
      <c r="A333" s="21" t="str">
        <f>IF(VLOOKUP(MID($B333,4,2),CODE!K:P,CODE!$O$1,FALSE)="",VLOOKUP(MID($B333,1,3),CODE!$B:$G,CODE!$D$1,FALSE),VLOOKUP(MID($B333,1,3),CODE!$B:$G,CODE!$D$1,FALSE)&amp;"-"&amp;VLOOKUP(MID($B333,4,2),CODE!K:P,CODE!$O$1,FALSE))</f>
        <v>JIH</v>
      </c>
      <c r="B333" s="21" t="str">
        <f>IF(ISERROR(VLOOKUP(E333&amp;G333,품번정리!$D:$E,2,FALSE))=TRUE,E333&amp;G333,VLOOKUP(E333&amp;G333,품번정리!$D:$E,2,FALSE))</f>
        <v>JIHFAF5604BK</v>
      </c>
      <c r="C333" s="16" t="str">
        <f>IF(ISERROR(VLOOKUP(MID(B333,1,5)&amp;MID(B333,8,5),품번정리!$A:$B,2,FALSE))=TRUE,MID(B333,1,5)&amp;MID(B333,8,5),VLOOKUP(MID(B333,1,5)&amp;MID(B333,8,5),품번정리!$A:$B,2,FALSE))</f>
        <v>JIHFA604BK</v>
      </c>
      <c r="D333" s="16" t="str">
        <f t="shared" si="7"/>
        <v>F5</v>
      </c>
      <c r="E333" s="437" t="s">
        <v>2762</v>
      </c>
      <c r="F333" s="437" t="s">
        <v>2766</v>
      </c>
      <c r="G333" s="437" t="s">
        <v>722</v>
      </c>
      <c r="H333" s="437"/>
      <c r="I333" s="319">
        <v>7984</v>
      </c>
      <c r="J333" s="319">
        <v>49000</v>
      </c>
      <c r="K333" s="319">
        <v>15000</v>
      </c>
      <c r="L333" s="318">
        <v>9</v>
      </c>
      <c r="M333" s="437" t="s">
        <v>2653</v>
      </c>
      <c r="N333" s="318">
        <v>9</v>
      </c>
      <c r="O333" s="319">
        <v>441000</v>
      </c>
      <c r="P333" s="437" t="s">
        <v>2656</v>
      </c>
      <c r="Q333" s="318">
        <v>9</v>
      </c>
      <c r="R333" s="318"/>
      <c r="S333" s="319">
        <v>441000</v>
      </c>
      <c r="T333" s="437" t="s">
        <v>3036</v>
      </c>
      <c r="U333" s="318">
        <v>6</v>
      </c>
      <c r="V333" s="319">
        <v>98000</v>
      </c>
      <c r="W333" s="318">
        <v>66.7</v>
      </c>
      <c r="X333" s="318">
        <v>22.2</v>
      </c>
      <c r="Y333" s="318">
        <v>66.7</v>
      </c>
      <c r="Z333" s="318">
        <v>22.2</v>
      </c>
      <c r="AA333" s="318"/>
      <c r="AB333" s="318">
        <v>3</v>
      </c>
      <c r="AC333" s="318"/>
      <c r="AD333" s="318"/>
      <c r="AE333" s="319"/>
      <c r="AF333" s="318"/>
    </row>
    <row r="334" spans="1:32">
      <c r="A334" s="21" t="str">
        <f>IF(VLOOKUP(MID($B334,4,2),CODE!K:P,CODE!$O$1,FALSE)="",VLOOKUP(MID($B334,1,3),CODE!$B:$G,CODE!$D$1,FALSE),VLOOKUP(MID($B334,1,3),CODE!$B:$G,CODE!$D$1,FALSE)&amp;"-"&amp;VLOOKUP(MID($B334,4,2),CODE!K:P,CODE!$O$1,FALSE))</f>
        <v>JIH</v>
      </c>
      <c r="B334" s="21" t="str">
        <f>IF(ISERROR(VLOOKUP(E334&amp;G334,품번정리!$D:$E,2,FALSE))=TRUE,E334&amp;G334,VLOOKUP(E334&amp;G334,품번정리!$D:$E,2,FALSE))</f>
        <v>JIHFIF3925NY</v>
      </c>
      <c r="C334" s="16" t="str">
        <f>IF(ISERROR(VLOOKUP(MID(B334,1,5)&amp;MID(B334,8,5),품번정리!$A:$B,2,FALSE))=TRUE,MID(B334,1,5)&amp;MID(B334,8,5),VLOOKUP(MID(B334,1,5)&amp;MID(B334,8,5),품번정리!$A:$B,2,FALSE))</f>
        <v>JIHFI925NY</v>
      </c>
      <c r="D334" s="16" t="str">
        <f t="shared" si="7"/>
        <v>F3</v>
      </c>
      <c r="E334" s="437" t="s">
        <v>1972</v>
      </c>
      <c r="F334" s="437" t="s">
        <v>2768</v>
      </c>
      <c r="G334" s="437" t="s">
        <v>720</v>
      </c>
      <c r="H334" s="437"/>
      <c r="I334" s="319">
        <v>3871</v>
      </c>
      <c r="J334" s="319">
        <v>43000</v>
      </c>
      <c r="K334" s="319">
        <v>19000</v>
      </c>
      <c r="L334" s="318">
        <v>44</v>
      </c>
      <c r="M334" s="437" t="s">
        <v>2133</v>
      </c>
      <c r="N334" s="318">
        <v>35</v>
      </c>
      <c r="O334" s="319">
        <v>1505000</v>
      </c>
      <c r="P334" s="437" t="s">
        <v>2167</v>
      </c>
      <c r="Q334" s="318">
        <v>2</v>
      </c>
      <c r="R334" s="318"/>
      <c r="S334" s="319">
        <v>86000</v>
      </c>
      <c r="T334" s="437" t="s">
        <v>3037</v>
      </c>
      <c r="U334" s="318">
        <v>2</v>
      </c>
      <c r="V334" s="319">
        <v>62000</v>
      </c>
      <c r="W334" s="318">
        <v>5.7</v>
      </c>
      <c r="X334" s="318">
        <v>4.0999999999999996</v>
      </c>
      <c r="Y334" s="318">
        <v>100</v>
      </c>
      <c r="Z334" s="318">
        <v>72.099999999999994</v>
      </c>
      <c r="AA334" s="318">
        <v>33</v>
      </c>
      <c r="AB334" s="318"/>
      <c r="AC334" s="318"/>
      <c r="AD334" s="318"/>
      <c r="AE334" s="318"/>
      <c r="AF334" s="318"/>
    </row>
    <row r="335" spans="1:32">
      <c r="A335" s="21" t="str">
        <f>IF(VLOOKUP(MID($B335,4,2),CODE!K:P,CODE!$O$1,FALSE)="",VLOOKUP(MID($B335,1,3),CODE!$B:$G,CODE!$D$1,FALSE),VLOOKUP(MID($B335,1,3),CODE!$B:$G,CODE!$D$1,FALSE)&amp;"-"&amp;VLOOKUP(MID($B335,4,2),CODE!K:P,CODE!$O$1,FALSE))</f>
        <v>JIH</v>
      </c>
      <c r="B335" s="21" t="str">
        <f>IF(ISERROR(VLOOKUP(E335&amp;G335,품번정리!$D:$E,2,FALSE))=TRUE,E335&amp;G335,VLOOKUP(E335&amp;G335,품번정리!$D:$E,2,FALSE))</f>
        <v>JIHFIF3926OR</v>
      </c>
      <c r="C335" s="16" t="str">
        <f>IF(ISERROR(VLOOKUP(MID(B335,1,5)&amp;MID(B335,8,5),품번정리!$A:$B,2,FALSE))=TRUE,MID(B335,1,5)&amp;MID(B335,8,5),VLOOKUP(MID(B335,1,5)&amp;MID(B335,8,5),품번정리!$A:$B,2,FALSE))</f>
        <v>JIHFI926OR</v>
      </c>
      <c r="D335" s="16" t="str">
        <f t="shared" si="7"/>
        <v>F3</v>
      </c>
      <c r="E335" s="437" t="s">
        <v>1973</v>
      </c>
      <c r="F335" s="437" t="s">
        <v>1976</v>
      </c>
      <c r="G335" s="437" t="s">
        <v>734</v>
      </c>
      <c r="H335" s="437"/>
      <c r="I335" s="319">
        <v>3806</v>
      </c>
      <c r="J335" s="319">
        <v>43000</v>
      </c>
      <c r="K335" s="319">
        <v>19000</v>
      </c>
      <c r="L335" s="318">
        <v>47</v>
      </c>
      <c r="M335" s="437" t="s">
        <v>2133</v>
      </c>
      <c r="N335" s="318">
        <v>41</v>
      </c>
      <c r="O335" s="319">
        <v>1763000</v>
      </c>
      <c r="P335" s="437" t="s">
        <v>2167</v>
      </c>
      <c r="Q335" s="318">
        <v>5</v>
      </c>
      <c r="R335" s="318"/>
      <c r="S335" s="319">
        <v>215000</v>
      </c>
      <c r="T335" s="437" t="s">
        <v>2665</v>
      </c>
      <c r="U335" s="318">
        <v>5</v>
      </c>
      <c r="V335" s="319">
        <v>215000</v>
      </c>
      <c r="W335" s="318">
        <v>12.2</v>
      </c>
      <c r="X335" s="318">
        <v>12.2</v>
      </c>
      <c r="Y335" s="318">
        <v>100</v>
      </c>
      <c r="Z335" s="318">
        <v>100</v>
      </c>
      <c r="AA335" s="318">
        <v>36</v>
      </c>
      <c r="AB335" s="318"/>
      <c r="AC335" s="318"/>
      <c r="AD335" s="318"/>
      <c r="AE335" s="318"/>
      <c r="AF335" s="318"/>
    </row>
    <row r="336" spans="1:32">
      <c r="A336" s="21" t="str">
        <f>IF(VLOOKUP(MID($B336,4,2),CODE!K:P,CODE!$O$1,FALSE)="",VLOOKUP(MID($B336,1,3),CODE!$B:$G,CODE!$D$1,FALSE),VLOOKUP(MID($B336,1,3),CODE!$B:$G,CODE!$D$1,FALSE)&amp;"-"&amp;VLOOKUP(MID($B336,4,2),CODE!K:P,CODE!$O$1,FALSE))</f>
        <v>JIH</v>
      </c>
      <c r="B336" s="21" t="str">
        <f>IF(ISERROR(VLOOKUP(E336&amp;G336,품번정리!$D:$E,2,FALSE))=TRUE,E336&amp;G336,VLOOKUP(E336&amp;G336,품번정리!$D:$E,2,FALSE))</f>
        <v>JIHFIF3928WH</v>
      </c>
      <c r="C336" s="16" t="str">
        <f>IF(ISERROR(VLOOKUP(MID(B336,1,5)&amp;MID(B336,8,5),품번정리!$A:$B,2,FALSE))=TRUE,MID(B336,1,5)&amp;MID(B336,8,5),VLOOKUP(MID(B336,1,5)&amp;MID(B336,8,5),품번정리!$A:$B,2,FALSE))</f>
        <v>JIHFI928WH</v>
      </c>
      <c r="D336" s="16" t="str">
        <f t="shared" si="7"/>
        <v>F3</v>
      </c>
      <c r="E336" s="437" t="s">
        <v>1974</v>
      </c>
      <c r="F336" s="437" t="s">
        <v>1977</v>
      </c>
      <c r="G336" s="437" t="s">
        <v>717</v>
      </c>
      <c r="H336" s="437"/>
      <c r="I336" s="319">
        <v>5870</v>
      </c>
      <c r="J336" s="319">
        <v>43000</v>
      </c>
      <c r="K336" s="319">
        <v>15000</v>
      </c>
      <c r="L336" s="318">
        <v>30</v>
      </c>
      <c r="M336" s="437" t="s">
        <v>2133</v>
      </c>
      <c r="N336" s="318">
        <v>30</v>
      </c>
      <c r="O336" s="319">
        <v>1290000</v>
      </c>
      <c r="P336" s="437" t="s">
        <v>2167</v>
      </c>
      <c r="Q336" s="318">
        <v>1</v>
      </c>
      <c r="R336" s="318"/>
      <c r="S336" s="319">
        <v>43000</v>
      </c>
      <c r="T336" s="437" t="s">
        <v>3015</v>
      </c>
      <c r="U336" s="318">
        <v>1</v>
      </c>
      <c r="V336" s="319">
        <v>43000</v>
      </c>
      <c r="W336" s="318">
        <v>3.3</v>
      </c>
      <c r="X336" s="318">
        <v>3.3</v>
      </c>
      <c r="Y336" s="318">
        <v>100</v>
      </c>
      <c r="Z336" s="318">
        <v>100</v>
      </c>
      <c r="AA336" s="318">
        <v>29</v>
      </c>
      <c r="AB336" s="318"/>
      <c r="AC336" s="318"/>
      <c r="AD336" s="318"/>
      <c r="AE336" s="319"/>
      <c r="AF336" s="318"/>
    </row>
    <row r="337" spans="1:32">
      <c r="A337" s="21" t="str">
        <f>IF(VLOOKUP(MID($B337,4,2),CODE!K:P,CODE!$O$1,FALSE)="",VLOOKUP(MID($B337,1,3),CODE!$B:$G,CODE!$D$1,FALSE),VLOOKUP(MID($B337,1,3),CODE!$B:$G,CODE!$D$1,FALSE)&amp;"-"&amp;VLOOKUP(MID($B337,4,2),CODE!K:P,CODE!$O$1,FALSE))</f>
        <v>JIH</v>
      </c>
      <c r="B337" s="21" t="str">
        <f>IF(ISERROR(VLOOKUP(E337&amp;G337,품번정리!$D:$E,2,FALSE))=TRUE,E337&amp;G337,VLOOKUP(E337&amp;G337,품번정리!$D:$E,2,FALSE))</f>
        <v>JIHFIF3929YE</v>
      </c>
      <c r="C337" s="16" t="str">
        <f>IF(ISERROR(VLOOKUP(MID(B337,1,5)&amp;MID(B337,8,5),품번정리!$A:$B,2,FALSE))=TRUE,MID(B337,1,5)&amp;MID(B337,8,5),VLOOKUP(MID(B337,1,5)&amp;MID(B337,8,5),품번정리!$A:$B,2,FALSE))</f>
        <v>JIHFI929YE</v>
      </c>
      <c r="D337" s="16" t="str">
        <f t="shared" si="7"/>
        <v>F3</v>
      </c>
      <c r="E337" s="437" t="s">
        <v>1975</v>
      </c>
      <c r="F337" s="437" t="s">
        <v>1978</v>
      </c>
      <c r="G337" s="437" t="s">
        <v>721</v>
      </c>
      <c r="H337" s="437"/>
      <c r="I337" s="319">
        <v>6520</v>
      </c>
      <c r="J337" s="319">
        <v>43000</v>
      </c>
      <c r="K337" s="319">
        <v>15000</v>
      </c>
      <c r="L337" s="318">
        <v>30</v>
      </c>
      <c r="M337" s="437" t="s">
        <v>2133</v>
      </c>
      <c r="N337" s="318">
        <v>30</v>
      </c>
      <c r="O337" s="319">
        <v>1290000</v>
      </c>
      <c r="P337" s="437" t="s">
        <v>2167</v>
      </c>
      <c r="Q337" s="318">
        <v>-1</v>
      </c>
      <c r="R337" s="318">
        <v>1</v>
      </c>
      <c r="S337" s="319">
        <v>-43000</v>
      </c>
      <c r="T337" s="437" t="s">
        <v>3015</v>
      </c>
      <c r="U337" s="318">
        <v>-1</v>
      </c>
      <c r="V337" s="319">
        <v>-43000</v>
      </c>
      <c r="W337" s="318">
        <v>-3.3</v>
      </c>
      <c r="X337" s="318">
        <v>-3.3</v>
      </c>
      <c r="Y337" s="318">
        <v>100</v>
      </c>
      <c r="Z337" s="318">
        <v>100</v>
      </c>
      <c r="AA337" s="318">
        <v>30</v>
      </c>
      <c r="AB337" s="318"/>
      <c r="AC337" s="318"/>
      <c r="AD337" s="318"/>
      <c r="AE337" s="318"/>
      <c r="AF337" s="318"/>
    </row>
    <row r="338" spans="1:32">
      <c r="A338" s="21" t="str">
        <f>IF(VLOOKUP(MID($B338,4,2),CODE!K:P,CODE!$O$1,FALSE)="",VLOOKUP(MID($B338,1,3),CODE!$B:$G,CODE!$D$1,FALSE),VLOOKUP(MID($B338,1,3),CODE!$B:$G,CODE!$D$1,FALSE)&amp;"-"&amp;VLOOKUP(MID($B338,4,2),CODE!K:P,CODE!$O$1,FALSE))</f>
        <v>JIH</v>
      </c>
      <c r="B338" s="21" t="str">
        <f>IF(ISERROR(VLOOKUP(E338&amp;G338,품번정리!$D:$E,2,FALSE))=TRUE,E338&amp;G338,VLOOKUP(E338&amp;G338,품번정리!$D:$E,2,FALSE))</f>
        <v>JIHTPF5833GR</v>
      </c>
      <c r="C338" s="16" t="str">
        <f>IF(ISERROR(VLOOKUP(MID(B338,1,5)&amp;MID(B338,8,5),품번정리!$A:$B,2,FALSE))=TRUE,MID(B338,1,5)&amp;MID(B338,8,5),VLOOKUP(MID(B338,1,5)&amp;MID(B338,8,5),품번정리!$A:$B,2,FALSE))</f>
        <v>JIHTP833GR</v>
      </c>
      <c r="D338" s="16" t="str">
        <f t="shared" si="7"/>
        <v>F5</v>
      </c>
      <c r="E338" s="437" t="s">
        <v>2767</v>
      </c>
      <c r="F338" s="437" t="s">
        <v>1979</v>
      </c>
      <c r="G338" s="437" t="s">
        <v>727</v>
      </c>
      <c r="H338" s="437"/>
      <c r="I338" s="319">
        <v>9586</v>
      </c>
      <c r="J338" s="319">
        <v>65000</v>
      </c>
      <c r="K338" s="319">
        <v>15000</v>
      </c>
      <c r="L338" s="318">
        <v>270</v>
      </c>
      <c r="M338" s="437" t="s">
        <v>2653</v>
      </c>
      <c r="N338" s="318">
        <v>270</v>
      </c>
      <c r="O338" s="319">
        <v>17550000</v>
      </c>
      <c r="P338" s="437" t="s">
        <v>2656</v>
      </c>
      <c r="Q338" s="318">
        <v>269</v>
      </c>
      <c r="R338" s="318"/>
      <c r="S338" s="319">
        <v>17485000</v>
      </c>
      <c r="T338" s="437" t="s">
        <v>2675</v>
      </c>
      <c r="U338" s="318">
        <v>254</v>
      </c>
      <c r="V338" s="319">
        <v>4744500</v>
      </c>
      <c r="W338" s="318">
        <v>94.1</v>
      </c>
      <c r="X338" s="318">
        <v>27</v>
      </c>
      <c r="Y338" s="318">
        <v>94.4</v>
      </c>
      <c r="Z338" s="318">
        <v>27.1</v>
      </c>
      <c r="AA338" s="318">
        <v>1</v>
      </c>
      <c r="AB338" s="318">
        <v>15</v>
      </c>
      <c r="AC338" s="318"/>
      <c r="AD338" s="318"/>
      <c r="AE338" s="318"/>
      <c r="AF338" s="318"/>
    </row>
    <row r="339" spans="1:32">
      <c r="A339" s="21" t="str">
        <f>IF(VLOOKUP(MID($B339,4,2),CODE!K:P,CODE!$O$1,FALSE)="",VLOOKUP(MID($B339,1,3),CODE!$B:$G,CODE!$D$1,FALSE),VLOOKUP(MID($B339,1,3),CODE!$B:$G,CODE!$D$1,FALSE)&amp;"-"&amp;VLOOKUP(MID($B339,4,2),CODE!K:P,CODE!$O$1,FALSE))</f>
        <v>JIH</v>
      </c>
      <c r="B339" s="21" t="str">
        <f>IF(ISERROR(VLOOKUP(E339&amp;G339,품번정리!$D:$E,2,FALSE))=TRUE,E339&amp;G339,VLOOKUP(E339&amp;G339,품번정리!$D:$E,2,FALSE))</f>
        <v>JIHTPF5833RE</v>
      </c>
      <c r="C339" s="16" t="str">
        <f>IF(ISERROR(VLOOKUP(MID(B339,1,5)&amp;MID(B339,8,5),품번정리!$A:$B,2,FALSE))=TRUE,MID(B339,1,5)&amp;MID(B339,8,5),VLOOKUP(MID(B339,1,5)&amp;MID(B339,8,5),품번정리!$A:$B,2,FALSE))</f>
        <v>JIHTP833RE</v>
      </c>
      <c r="D339" s="16" t="str">
        <f t="shared" si="7"/>
        <v>F5</v>
      </c>
      <c r="E339" s="437" t="s">
        <v>2767</v>
      </c>
      <c r="F339" s="437" t="s">
        <v>2770</v>
      </c>
      <c r="G339" s="437" t="s">
        <v>726</v>
      </c>
      <c r="H339" s="437"/>
      <c r="I339" s="319">
        <v>9586</v>
      </c>
      <c r="J339" s="319">
        <v>65000</v>
      </c>
      <c r="K339" s="319">
        <v>15000</v>
      </c>
      <c r="L339" s="318">
        <v>220</v>
      </c>
      <c r="M339" s="437" t="s">
        <v>2653</v>
      </c>
      <c r="N339" s="318">
        <v>220</v>
      </c>
      <c r="O339" s="319">
        <v>14300000</v>
      </c>
      <c r="P339" s="437" t="s">
        <v>2656</v>
      </c>
      <c r="Q339" s="318">
        <v>220</v>
      </c>
      <c r="R339" s="318"/>
      <c r="S339" s="319">
        <v>14300000</v>
      </c>
      <c r="T339" s="437" t="s">
        <v>2675</v>
      </c>
      <c r="U339" s="318">
        <v>207</v>
      </c>
      <c r="V339" s="319">
        <v>3891500</v>
      </c>
      <c r="W339" s="318">
        <v>94.1</v>
      </c>
      <c r="X339" s="318">
        <v>27.2</v>
      </c>
      <c r="Y339" s="318">
        <v>94.1</v>
      </c>
      <c r="Z339" s="318">
        <v>27.2</v>
      </c>
      <c r="AA339" s="318"/>
      <c r="AB339" s="318">
        <v>13</v>
      </c>
      <c r="AC339" s="318"/>
      <c r="AD339" s="318"/>
      <c r="AE339" s="318"/>
      <c r="AF339" s="318"/>
    </row>
    <row r="340" spans="1:32">
      <c r="A340" s="21" t="str">
        <f>IF(VLOOKUP(MID($B340,4,2),CODE!K:P,CODE!$O$1,FALSE)="",VLOOKUP(MID($B340,1,3),CODE!$B:$G,CODE!$D$1,FALSE),VLOOKUP(MID($B340,1,3),CODE!$B:$G,CODE!$D$1,FALSE)&amp;"-"&amp;VLOOKUP(MID($B340,4,2),CODE!K:P,CODE!$O$1,FALSE))</f>
        <v>JIH</v>
      </c>
      <c r="B340" s="21" t="str">
        <f>IF(ISERROR(VLOOKUP(E340&amp;G340,품번정리!$D:$E,2,FALSE))=TRUE,E340&amp;G340,VLOOKUP(E340&amp;G340,품번정리!$D:$E,2,FALSE))</f>
        <v>JIHTPF5834BK</v>
      </c>
      <c r="C340" s="16" t="str">
        <f>IF(ISERROR(VLOOKUP(MID(B340,1,5)&amp;MID(B340,8,5),품번정리!$A:$B,2,FALSE))=TRUE,MID(B340,1,5)&amp;MID(B340,8,5),VLOOKUP(MID(B340,1,5)&amp;MID(B340,8,5),품번정리!$A:$B,2,FALSE))</f>
        <v>JIHTP834BK</v>
      </c>
      <c r="D340" s="16" t="str">
        <f t="shared" si="7"/>
        <v>F5</v>
      </c>
      <c r="E340" s="437" t="s">
        <v>2769</v>
      </c>
      <c r="F340" s="437" t="s">
        <v>2770</v>
      </c>
      <c r="G340" s="437" t="s">
        <v>722</v>
      </c>
      <c r="H340" s="437"/>
      <c r="I340" s="319">
        <v>7444</v>
      </c>
      <c r="J340" s="319">
        <v>55000</v>
      </c>
      <c r="K340" s="319">
        <v>15000</v>
      </c>
      <c r="L340" s="318">
        <v>250</v>
      </c>
      <c r="M340" s="437" t="s">
        <v>2653</v>
      </c>
      <c r="N340" s="318">
        <v>250</v>
      </c>
      <c r="O340" s="319">
        <v>13750000</v>
      </c>
      <c r="P340" s="437" t="s">
        <v>2656</v>
      </c>
      <c r="Q340" s="318">
        <v>236</v>
      </c>
      <c r="R340" s="318">
        <v>11</v>
      </c>
      <c r="S340" s="319">
        <v>12980000</v>
      </c>
      <c r="T340" s="437" t="s">
        <v>2910</v>
      </c>
      <c r="U340" s="318">
        <v>206</v>
      </c>
      <c r="V340" s="319">
        <v>3458000</v>
      </c>
      <c r="W340" s="318">
        <v>82.4</v>
      </c>
      <c r="X340" s="318">
        <v>25.1</v>
      </c>
      <c r="Y340" s="318">
        <v>87.3</v>
      </c>
      <c r="Z340" s="318">
        <v>26.6</v>
      </c>
      <c r="AA340" s="318">
        <v>3</v>
      </c>
      <c r="AB340" s="318">
        <v>30</v>
      </c>
      <c r="AC340" s="318"/>
      <c r="AD340" s="318"/>
      <c r="AE340" s="319"/>
      <c r="AF340" s="318"/>
    </row>
    <row r="341" spans="1:32">
      <c r="A341" s="21" t="str">
        <f>IF(VLOOKUP(MID($B341,4,2),CODE!K:P,CODE!$O$1,FALSE)="",VLOOKUP(MID($B341,1,3),CODE!$B:$G,CODE!$D$1,FALSE),VLOOKUP(MID($B341,1,3),CODE!$B:$G,CODE!$D$1,FALSE)&amp;"-"&amp;VLOOKUP(MID($B341,4,2),CODE!K:P,CODE!$O$1,FALSE))</f>
        <v>JOH</v>
      </c>
      <c r="B341" s="21" t="str">
        <f>IF(ISERROR(VLOOKUP(E341&amp;G341,품번정리!$D:$E,2,FALSE))=TRUE,E341&amp;G341,VLOOKUP(E341&amp;G341,품번정리!$D:$E,2,FALSE))</f>
        <v>JOHBAF3901YE</v>
      </c>
      <c r="C341" s="16" t="str">
        <f>IF(ISERROR(VLOOKUP(MID(B341,1,5)&amp;MID(B341,8,5),품번정리!$A:$B,2,FALSE))=TRUE,MID(B341,1,5)&amp;MID(B341,8,5),VLOOKUP(MID(B341,1,5)&amp;MID(B341,8,5),품번정리!$A:$B,2,FALSE))</f>
        <v>JOHBA901YE</v>
      </c>
      <c r="D341" s="16" t="str">
        <f t="shared" si="7"/>
        <v>F3</v>
      </c>
      <c r="E341" s="437" t="s">
        <v>1980</v>
      </c>
      <c r="F341" s="437" t="s">
        <v>2771</v>
      </c>
      <c r="G341" s="437" t="s">
        <v>721</v>
      </c>
      <c r="H341" s="437"/>
      <c r="I341" s="319">
        <v>6168</v>
      </c>
      <c r="J341" s="319">
        <v>45000</v>
      </c>
      <c r="K341" s="319">
        <v>19000</v>
      </c>
      <c r="L341" s="318">
        <v>50</v>
      </c>
      <c r="M341" s="437" t="s">
        <v>2133</v>
      </c>
      <c r="N341" s="318">
        <v>50</v>
      </c>
      <c r="O341" s="319">
        <v>2250000</v>
      </c>
      <c r="P341" s="437" t="s">
        <v>2167</v>
      </c>
      <c r="Q341" s="318">
        <v>9</v>
      </c>
      <c r="R341" s="318"/>
      <c r="S341" s="319">
        <v>405000</v>
      </c>
      <c r="T341" s="437" t="s">
        <v>2552</v>
      </c>
      <c r="U341" s="318">
        <v>9</v>
      </c>
      <c r="V341" s="319">
        <v>327000</v>
      </c>
      <c r="W341" s="318">
        <v>18</v>
      </c>
      <c r="X341" s="318">
        <v>14.5</v>
      </c>
      <c r="Y341" s="318">
        <v>100</v>
      </c>
      <c r="Z341" s="318">
        <v>80.7</v>
      </c>
      <c r="AA341" s="318">
        <v>41</v>
      </c>
      <c r="AB341" s="318"/>
      <c r="AC341" s="318"/>
      <c r="AD341" s="318"/>
      <c r="AE341" s="319"/>
      <c r="AF341" s="318"/>
    </row>
    <row r="342" spans="1:32">
      <c r="A342" s="21" t="str">
        <f>IF(VLOOKUP(MID($B342,4,2),CODE!K:P,CODE!$O$1,FALSE)="",VLOOKUP(MID($B342,1,3),CODE!$B:$G,CODE!$D$1,FALSE),VLOOKUP(MID($B342,1,3),CODE!$B:$G,CODE!$D$1,FALSE)&amp;"-"&amp;VLOOKUP(MID($B342,4,2),CODE!K:P,CODE!$O$1,FALSE))</f>
        <v>JOH</v>
      </c>
      <c r="B342" s="21" t="str">
        <f>IF(ISERROR(VLOOKUP(E342&amp;G342,품번정리!$D:$E,2,FALSE))=TRUE,E342&amp;G342,VLOOKUP(E342&amp;G342,품번정리!$D:$E,2,FALSE))</f>
        <v>JOHBAF5513PK</v>
      </c>
      <c r="C342" s="16" t="str">
        <f>IF(ISERROR(VLOOKUP(MID(B342,1,5)&amp;MID(B342,8,5),품번정리!$A:$B,2,FALSE))=TRUE,MID(B342,1,5)&amp;MID(B342,8,5),VLOOKUP(MID(B342,1,5)&amp;MID(B342,8,5),품번정리!$A:$B,2,FALSE))</f>
        <v>JOHBA513PK</v>
      </c>
      <c r="D342" s="16" t="str">
        <f t="shared" si="7"/>
        <v>F5</v>
      </c>
      <c r="E342" s="437" t="s">
        <v>3665</v>
      </c>
      <c r="F342" s="437" t="s">
        <v>1981</v>
      </c>
      <c r="G342" s="437" t="s">
        <v>728</v>
      </c>
      <c r="H342" s="437"/>
      <c r="I342" s="319">
        <v>9945</v>
      </c>
      <c r="J342" s="319">
        <v>55000</v>
      </c>
      <c r="K342" s="319">
        <v>29000</v>
      </c>
      <c r="L342" s="318">
        <v>350</v>
      </c>
      <c r="M342" s="437" t="s">
        <v>3592</v>
      </c>
      <c r="N342" s="318">
        <v>150</v>
      </c>
      <c r="O342" s="319">
        <v>8250000</v>
      </c>
      <c r="P342" s="437" t="s">
        <v>3790</v>
      </c>
      <c r="Q342" s="318">
        <v>77</v>
      </c>
      <c r="R342" s="318"/>
      <c r="S342" s="319">
        <v>4235000</v>
      </c>
      <c r="T342" s="437" t="s">
        <v>3783</v>
      </c>
      <c r="U342" s="318">
        <v>6</v>
      </c>
      <c r="V342" s="319">
        <v>174000</v>
      </c>
      <c r="W342" s="318">
        <v>4</v>
      </c>
      <c r="X342" s="318">
        <v>2.1</v>
      </c>
      <c r="Y342" s="318">
        <v>7.8</v>
      </c>
      <c r="Z342" s="318">
        <v>4.0999999999999996</v>
      </c>
      <c r="AA342" s="318">
        <v>73</v>
      </c>
      <c r="AB342" s="318">
        <v>71</v>
      </c>
      <c r="AC342" s="318"/>
      <c r="AD342" s="318"/>
      <c r="AE342" s="319"/>
      <c r="AF342" s="318"/>
    </row>
    <row r="343" spans="1:32">
      <c r="A343" s="21" t="str">
        <f>IF(VLOOKUP(MID($B343,4,2),CODE!K:P,CODE!$O$1,FALSE)="",VLOOKUP(MID($B343,1,3),CODE!$B:$G,CODE!$D$1,FALSE),VLOOKUP(MID($B343,1,3),CODE!$B:$G,CODE!$D$1,FALSE)&amp;"-"&amp;VLOOKUP(MID($B343,4,2),CODE!K:P,CODE!$O$1,FALSE))</f>
        <v>JOH</v>
      </c>
      <c r="B343" s="21" t="str">
        <f>IF(ISERROR(VLOOKUP(E343&amp;G343,품번정리!$D:$E,2,FALSE))=TRUE,E343&amp;G343,VLOOKUP(E343&amp;G343,품번정리!$D:$E,2,FALSE))</f>
        <v>JOHBEF5524YE</v>
      </c>
      <c r="C343" s="16" t="str">
        <f>IF(ISERROR(VLOOKUP(MID(B343,1,5)&amp;MID(B343,8,5),품번정리!$A:$B,2,FALSE))=TRUE,MID(B343,1,5)&amp;MID(B343,8,5),VLOOKUP(MID(B343,1,5)&amp;MID(B343,8,5),품번정리!$A:$B,2,FALSE))</f>
        <v>JOHBE524YE</v>
      </c>
      <c r="D343" s="16" t="str">
        <f t="shared" si="7"/>
        <v>F5</v>
      </c>
      <c r="E343" s="437" t="s">
        <v>3666</v>
      </c>
      <c r="F343" s="437" t="s">
        <v>3672</v>
      </c>
      <c r="G343" s="437" t="s">
        <v>721</v>
      </c>
      <c r="H343" s="437"/>
      <c r="I343" s="319">
        <v>5441</v>
      </c>
      <c r="J343" s="319">
        <v>39000</v>
      </c>
      <c r="K343" s="319">
        <v>10000</v>
      </c>
      <c r="L343" s="318">
        <v>250</v>
      </c>
      <c r="M343" s="437" t="s">
        <v>3592</v>
      </c>
      <c r="N343" s="318">
        <v>250</v>
      </c>
      <c r="O343" s="319">
        <v>9750000</v>
      </c>
      <c r="P343" s="437" t="s">
        <v>3790</v>
      </c>
      <c r="Q343" s="318">
        <v>66</v>
      </c>
      <c r="R343" s="318"/>
      <c r="S343" s="319">
        <v>2574000</v>
      </c>
      <c r="T343" s="437" t="s">
        <v>3792</v>
      </c>
      <c r="U343" s="318">
        <v>28</v>
      </c>
      <c r="V343" s="319">
        <v>481300</v>
      </c>
      <c r="W343" s="318">
        <v>11.2</v>
      </c>
      <c r="X343" s="318">
        <v>4.9000000000000004</v>
      </c>
      <c r="Y343" s="318">
        <v>42.4</v>
      </c>
      <c r="Z343" s="318">
        <v>18.7</v>
      </c>
      <c r="AA343" s="318">
        <v>184</v>
      </c>
      <c r="AB343" s="318">
        <v>38</v>
      </c>
      <c r="AC343" s="318"/>
      <c r="AD343" s="318"/>
      <c r="AE343" s="319"/>
      <c r="AF343" s="318"/>
    </row>
    <row r="344" spans="1:32">
      <c r="A344" s="21" t="str">
        <f>IF(VLOOKUP(MID($B344,4,2),CODE!K:P,CODE!$O$1,FALSE)="",VLOOKUP(MID($B344,1,3),CODE!$B:$G,CODE!$D$1,FALSE),VLOOKUP(MID($B344,1,3),CODE!$B:$G,CODE!$D$1,FALSE)&amp;"-"&amp;VLOOKUP(MID($B344,4,2),CODE!K:P,CODE!$O$1,FALSE))</f>
        <v>JOH</v>
      </c>
      <c r="B344" s="21" t="str">
        <f>IF(ISERROR(VLOOKUP(E344&amp;G344,품번정리!$D:$E,2,FALSE))=TRUE,E344&amp;G344,VLOOKUP(E344&amp;G344,품번정리!$D:$E,2,FALSE))</f>
        <v>JOHBEF5525MT</v>
      </c>
      <c r="C344" s="16" t="str">
        <f>IF(ISERROR(VLOOKUP(MID(B344,1,5)&amp;MID(B344,8,5),품번정리!$A:$B,2,FALSE))=TRUE,MID(B344,1,5)&amp;MID(B344,8,5),VLOOKUP(MID(B344,1,5)&amp;MID(B344,8,5),품번정리!$A:$B,2,FALSE))</f>
        <v>JOHBE525MT</v>
      </c>
      <c r="D344" s="16" t="str">
        <f t="shared" si="7"/>
        <v>F5</v>
      </c>
      <c r="E344" s="437" t="s">
        <v>3667</v>
      </c>
      <c r="F344" s="437" t="s">
        <v>3673</v>
      </c>
      <c r="G344" s="437" t="s">
        <v>0</v>
      </c>
      <c r="H344" s="437"/>
      <c r="I344" s="319">
        <v>5913</v>
      </c>
      <c r="J344" s="319">
        <v>39000</v>
      </c>
      <c r="K344" s="319">
        <v>19000</v>
      </c>
      <c r="L344" s="318">
        <v>250</v>
      </c>
      <c r="M344" s="437" t="s">
        <v>3592</v>
      </c>
      <c r="N344" s="318">
        <v>250</v>
      </c>
      <c r="O344" s="319">
        <v>9750000</v>
      </c>
      <c r="P344" s="437" t="s">
        <v>3790</v>
      </c>
      <c r="Q344" s="318">
        <v>53</v>
      </c>
      <c r="R344" s="318"/>
      <c r="S344" s="319">
        <v>2067000</v>
      </c>
      <c r="T344" s="437" t="s">
        <v>3797</v>
      </c>
      <c r="U344" s="318">
        <v>21</v>
      </c>
      <c r="V344" s="319">
        <v>399000</v>
      </c>
      <c r="W344" s="318">
        <v>8.4</v>
      </c>
      <c r="X344" s="318">
        <v>4.0999999999999996</v>
      </c>
      <c r="Y344" s="318">
        <v>39.6</v>
      </c>
      <c r="Z344" s="318">
        <v>19.3</v>
      </c>
      <c r="AA344" s="318">
        <v>197</v>
      </c>
      <c r="AB344" s="318">
        <v>32</v>
      </c>
      <c r="AC344" s="318"/>
      <c r="AD344" s="318"/>
      <c r="AE344" s="319"/>
      <c r="AF344" s="318"/>
    </row>
    <row r="345" spans="1:32">
      <c r="A345" s="21" t="str">
        <f>IF(VLOOKUP(MID($B345,4,2),CODE!K:P,CODE!$O$1,FALSE)="",VLOOKUP(MID($B345,1,3),CODE!$B:$G,CODE!$D$1,FALSE),VLOOKUP(MID($B345,1,3),CODE!$B:$G,CODE!$D$1,FALSE)&amp;"-"&amp;VLOOKUP(MID($B345,4,2),CODE!K:P,CODE!$O$1,FALSE))</f>
        <v>JOH</v>
      </c>
      <c r="B345" s="21" t="str">
        <f>IF(ISERROR(VLOOKUP(E345&amp;G345,품번정리!$D:$E,2,FALSE))=TRUE,E345&amp;G345,VLOOKUP(E345&amp;G345,품번정리!$D:$E,2,FALSE))</f>
        <v>JOHEBF5502PK</v>
      </c>
      <c r="C345" s="16" t="str">
        <f>IF(ISERROR(VLOOKUP(MID(B345,1,5)&amp;MID(B345,8,5),품번정리!$A:$B,2,FALSE))=TRUE,MID(B345,1,5)&amp;MID(B345,8,5),VLOOKUP(MID(B345,1,5)&amp;MID(B345,8,5),품번정리!$A:$B,2,FALSE))</f>
        <v>JOHEB502PK</v>
      </c>
      <c r="D345" s="16" t="str">
        <f t="shared" si="7"/>
        <v>F5</v>
      </c>
      <c r="E345" s="437" t="s">
        <v>3668</v>
      </c>
      <c r="F345" s="437" t="s">
        <v>3674</v>
      </c>
      <c r="G345" s="437" t="s">
        <v>728</v>
      </c>
      <c r="H345" s="437"/>
      <c r="I345" s="319">
        <v>7878</v>
      </c>
      <c r="J345" s="319">
        <v>49000</v>
      </c>
      <c r="K345" s="319">
        <v>25000</v>
      </c>
      <c r="L345" s="318">
        <v>800</v>
      </c>
      <c r="M345" s="437" t="s">
        <v>3592</v>
      </c>
      <c r="N345" s="318">
        <v>150</v>
      </c>
      <c r="O345" s="319">
        <v>7350000</v>
      </c>
      <c r="P345" s="437" t="s">
        <v>3790</v>
      </c>
      <c r="Q345" s="318">
        <v>93</v>
      </c>
      <c r="R345" s="318">
        <v>-4</v>
      </c>
      <c r="S345" s="319">
        <v>4557000</v>
      </c>
      <c r="T345" s="437" t="s">
        <v>3794</v>
      </c>
      <c r="U345" s="318">
        <v>45</v>
      </c>
      <c r="V345" s="319">
        <v>1125000</v>
      </c>
      <c r="W345" s="318">
        <v>30</v>
      </c>
      <c r="X345" s="318">
        <v>15.3</v>
      </c>
      <c r="Y345" s="318">
        <v>48.4</v>
      </c>
      <c r="Z345" s="318">
        <v>24.7</v>
      </c>
      <c r="AA345" s="318">
        <v>61</v>
      </c>
      <c r="AB345" s="318">
        <v>48</v>
      </c>
      <c r="AC345" s="318"/>
      <c r="AD345" s="318"/>
      <c r="AE345" s="319"/>
      <c r="AF345" s="318"/>
    </row>
    <row r="346" spans="1:32">
      <c r="A346" s="21" t="str">
        <f>IF(VLOOKUP(MID($B346,4,2),CODE!K:P,CODE!$O$1,FALSE)="",VLOOKUP(MID($B346,1,3),CODE!$B:$G,CODE!$D$1,FALSE),VLOOKUP(MID($B346,1,3),CODE!$B:$G,CODE!$D$1,FALSE)&amp;"-"&amp;VLOOKUP(MID($B346,4,2),CODE!K:P,CODE!$O$1,FALSE))</f>
        <v>JOH</v>
      </c>
      <c r="B346" s="21" t="str">
        <f>IF(ISERROR(VLOOKUP(E346&amp;G346,품번정리!$D:$E,2,FALSE))=TRUE,E346&amp;G346,VLOOKUP(E346&amp;G346,품번정리!$D:$E,2,FALSE))</f>
        <v>JOHEBF5505BL</v>
      </c>
      <c r="C346" s="16" t="str">
        <f>IF(ISERROR(VLOOKUP(MID(B346,1,5)&amp;MID(B346,8,5),품번정리!$A:$B,2,FALSE))=TRUE,MID(B346,1,5)&amp;MID(B346,8,5),VLOOKUP(MID(B346,1,5)&amp;MID(B346,8,5),품번정리!$A:$B,2,FALSE))</f>
        <v>JOHEB505BL</v>
      </c>
      <c r="D346" s="16" t="str">
        <f t="shared" si="7"/>
        <v>F5</v>
      </c>
      <c r="E346" s="437" t="s">
        <v>3669</v>
      </c>
      <c r="F346" s="437" t="s">
        <v>3675</v>
      </c>
      <c r="G346" s="437" t="s">
        <v>725</v>
      </c>
      <c r="H346" s="437"/>
      <c r="I346" s="319">
        <v>7767</v>
      </c>
      <c r="J346" s="319">
        <v>49000</v>
      </c>
      <c r="K346" s="319">
        <v>15000</v>
      </c>
      <c r="L346" s="319">
        <v>1200</v>
      </c>
      <c r="M346" s="437" t="s">
        <v>3592</v>
      </c>
      <c r="N346" s="318">
        <v>150</v>
      </c>
      <c r="O346" s="319">
        <v>7350000</v>
      </c>
      <c r="P346" s="437" t="s">
        <v>3790</v>
      </c>
      <c r="Q346" s="318">
        <v>58</v>
      </c>
      <c r="R346" s="318"/>
      <c r="S346" s="319">
        <v>2842000</v>
      </c>
      <c r="T346" s="437" t="s">
        <v>3793</v>
      </c>
      <c r="U346" s="318">
        <v>-5</v>
      </c>
      <c r="V346" s="319">
        <v>-45000</v>
      </c>
      <c r="W346" s="318">
        <v>-3.3</v>
      </c>
      <c r="X346" s="318">
        <v>-0.6</v>
      </c>
      <c r="Y346" s="318">
        <v>-8.6</v>
      </c>
      <c r="Z346" s="318">
        <v>-1.6</v>
      </c>
      <c r="AA346" s="318">
        <v>92</v>
      </c>
      <c r="AB346" s="318">
        <v>63</v>
      </c>
      <c r="AC346" s="318"/>
      <c r="AD346" s="318"/>
      <c r="AE346" s="319"/>
      <c r="AF346" s="318"/>
    </row>
    <row r="347" spans="1:32">
      <c r="A347" s="21" t="str">
        <f>IF(VLOOKUP(MID($B347,4,2),CODE!K:P,CODE!$O$1,FALSE)="",VLOOKUP(MID($B347,1,3),CODE!$B:$G,CODE!$D$1,FALSE),VLOOKUP(MID($B347,1,3),CODE!$B:$G,CODE!$D$1,FALSE)&amp;"-"&amp;VLOOKUP(MID($B347,4,2),CODE!K:P,CODE!$O$1,FALSE))</f>
        <v>JOH</v>
      </c>
      <c r="B347" s="21" t="str">
        <f>IF(ISERROR(VLOOKUP(E347&amp;G347,품번정리!$D:$E,2,FALSE))=TRUE,E347&amp;G347,VLOOKUP(E347&amp;G347,품번정리!$D:$E,2,FALSE))</f>
        <v>JOHEBF5508IV</v>
      </c>
      <c r="C347" s="16" t="str">
        <f>IF(ISERROR(VLOOKUP(MID(B347,1,5)&amp;MID(B347,8,5),품번정리!$A:$B,2,FALSE))=TRUE,MID(B347,1,5)&amp;MID(B347,8,5),VLOOKUP(MID(B347,1,5)&amp;MID(B347,8,5),품번정리!$A:$B,2,FALSE))</f>
        <v>JOHEB508IV</v>
      </c>
      <c r="D347" s="16" t="str">
        <f t="shared" si="7"/>
        <v>F5</v>
      </c>
      <c r="E347" s="437" t="s">
        <v>3670</v>
      </c>
      <c r="F347" s="437" t="s">
        <v>3677</v>
      </c>
      <c r="G347" s="437" t="s">
        <v>746</v>
      </c>
      <c r="H347" s="437"/>
      <c r="I347" s="319">
        <v>6307</v>
      </c>
      <c r="J347" s="319">
        <v>49000</v>
      </c>
      <c r="K347" s="319">
        <v>25000</v>
      </c>
      <c r="L347" s="318">
        <v>800</v>
      </c>
      <c r="M347" s="437" t="s">
        <v>3592</v>
      </c>
      <c r="N347" s="318">
        <v>120</v>
      </c>
      <c r="O347" s="319">
        <v>5880000</v>
      </c>
      <c r="P347" s="437" t="s">
        <v>3790</v>
      </c>
      <c r="Q347" s="318">
        <v>58</v>
      </c>
      <c r="R347" s="318"/>
      <c r="S347" s="319">
        <v>2842000</v>
      </c>
      <c r="T347" s="437" t="s">
        <v>3793</v>
      </c>
      <c r="U347" s="318">
        <v>10</v>
      </c>
      <c r="V347" s="319">
        <v>250000</v>
      </c>
      <c r="W347" s="318">
        <v>8.3000000000000007</v>
      </c>
      <c r="X347" s="318">
        <v>4.3</v>
      </c>
      <c r="Y347" s="318">
        <v>17.2</v>
      </c>
      <c r="Z347" s="318">
        <v>8.8000000000000007</v>
      </c>
      <c r="AA347" s="318">
        <v>62</v>
      </c>
      <c r="AB347" s="318">
        <v>48</v>
      </c>
      <c r="AC347" s="318"/>
      <c r="AD347" s="318"/>
      <c r="AE347" s="319"/>
      <c r="AF347" s="318"/>
    </row>
    <row r="348" spans="1:32">
      <c r="A348" s="21" t="str">
        <f>IF(VLOOKUP(MID($B348,4,2),CODE!K:P,CODE!$O$1,FALSE)="",VLOOKUP(MID($B348,1,3),CODE!$B:$G,CODE!$D$1,FALSE),VLOOKUP(MID($B348,1,3),CODE!$B:$G,CODE!$D$1,FALSE)&amp;"-"&amp;VLOOKUP(MID($B348,4,2),CODE!K:P,CODE!$O$1,FALSE))</f>
        <v>JOH</v>
      </c>
      <c r="B348" s="21" t="str">
        <f>IF(ISERROR(VLOOKUP(E348&amp;G348,품번정리!$D:$E,2,FALSE))=TRUE,E348&amp;G348,VLOOKUP(E348&amp;G348,품번정리!$D:$E,2,FALSE))</f>
        <v>JOHEBF5523BL</v>
      </c>
      <c r="C348" s="16" t="str">
        <f>IF(ISERROR(VLOOKUP(MID(B348,1,5)&amp;MID(B348,8,5),품번정리!$A:$B,2,FALSE))=TRUE,MID(B348,1,5)&amp;MID(B348,8,5),VLOOKUP(MID(B348,1,5)&amp;MID(B348,8,5),품번정리!$A:$B,2,FALSE))</f>
        <v>JOHEB523BL</v>
      </c>
      <c r="D348" s="16" t="str">
        <f t="shared" si="7"/>
        <v>F5</v>
      </c>
      <c r="E348" s="437" t="s">
        <v>3671</v>
      </c>
      <c r="F348" s="437" t="s">
        <v>3798</v>
      </c>
      <c r="G348" s="437" t="s">
        <v>725</v>
      </c>
      <c r="H348" s="437"/>
      <c r="I348" s="319">
        <v>8027</v>
      </c>
      <c r="J348" s="319">
        <v>49000</v>
      </c>
      <c r="K348" s="319">
        <v>25000</v>
      </c>
      <c r="L348" s="318">
        <v>400</v>
      </c>
      <c r="M348" s="437" t="s">
        <v>3592</v>
      </c>
      <c r="N348" s="318">
        <v>100</v>
      </c>
      <c r="O348" s="319">
        <v>4900000</v>
      </c>
      <c r="P348" s="437" t="s">
        <v>3799</v>
      </c>
      <c r="Q348" s="318">
        <v>37</v>
      </c>
      <c r="R348" s="318"/>
      <c r="S348" s="319">
        <v>1813000</v>
      </c>
      <c r="T348" s="437" t="s">
        <v>3800</v>
      </c>
      <c r="U348" s="318">
        <v>-1</v>
      </c>
      <c r="V348" s="319">
        <v>-25000</v>
      </c>
      <c r="W348" s="318">
        <v>-1</v>
      </c>
      <c r="X348" s="318">
        <v>-0.5</v>
      </c>
      <c r="Y348" s="318">
        <v>-2.7</v>
      </c>
      <c r="Z348" s="318">
        <v>-1.4</v>
      </c>
      <c r="AA348" s="318">
        <v>63</v>
      </c>
      <c r="AB348" s="318">
        <v>38</v>
      </c>
      <c r="AC348" s="318"/>
      <c r="AD348" s="318"/>
      <c r="AE348" s="318"/>
      <c r="AF348" s="318"/>
    </row>
    <row r="349" spans="1:32">
      <c r="A349" s="21" t="str">
        <f>IF(VLOOKUP(MID($B349,4,2),CODE!K:P,CODE!$O$1,FALSE)="",VLOOKUP(MID($B349,1,3),CODE!$B:$G,CODE!$D$1,FALSE),VLOOKUP(MID($B349,1,3),CODE!$B:$G,CODE!$D$1,FALSE)&amp;"-"&amp;VLOOKUP(MID($B349,4,2),CODE!K:P,CODE!$O$1,FALSE))</f>
        <v>JOH</v>
      </c>
      <c r="B349" s="21" t="str">
        <f>IF(ISERROR(VLOOKUP(E349&amp;G349,품번정리!$D:$E,2,FALSE))=TRUE,E349&amp;G349,VLOOKUP(E349&amp;G349,품번정리!$D:$E,2,FALSE))</f>
        <v>JOHEBF5523IV</v>
      </c>
      <c r="C349" s="16" t="str">
        <f>IF(ISERROR(VLOOKUP(MID(B349,1,5)&amp;MID(B349,8,5),품번정리!$A:$B,2,FALSE))=TRUE,MID(B349,1,5)&amp;MID(B349,8,5),VLOOKUP(MID(B349,1,5)&amp;MID(B349,8,5),품번정리!$A:$B,2,FALSE))</f>
        <v>JOHEB523IV</v>
      </c>
      <c r="D349" s="16" t="str">
        <f t="shared" si="7"/>
        <v>F5</v>
      </c>
      <c r="E349" s="437" t="s">
        <v>3671</v>
      </c>
      <c r="F349" s="437" t="s">
        <v>3679</v>
      </c>
      <c r="G349" s="437" t="s">
        <v>746</v>
      </c>
      <c r="H349" s="437"/>
      <c r="I349" s="319">
        <v>8027</v>
      </c>
      <c r="J349" s="319">
        <v>49000</v>
      </c>
      <c r="K349" s="319">
        <v>25000</v>
      </c>
      <c r="L349" s="318">
        <v>350</v>
      </c>
      <c r="M349" s="437" t="s">
        <v>3592</v>
      </c>
      <c r="N349" s="318">
        <v>150</v>
      </c>
      <c r="O349" s="319">
        <v>7350000</v>
      </c>
      <c r="P349" s="437" t="s">
        <v>3801</v>
      </c>
      <c r="Q349" s="318">
        <v>58</v>
      </c>
      <c r="R349" s="318"/>
      <c r="S349" s="319">
        <v>2842000</v>
      </c>
      <c r="T349" s="437" t="s">
        <v>3802</v>
      </c>
      <c r="U349" s="318">
        <v>10</v>
      </c>
      <c r="V349" s="319">
        <v>250000</v>
      </c>
      <c r="W349" s="318">
        <v>6.7</v>
      </c>
      <c r="X349" s="318">
        <v>3.4</v>
      </c>
      <c r="Y349" s="318">
        <v>17.2</v>
      </c>
      <c r="Z349" s="318">
        <v>8.8000000000000007</v>
      </c>
      <c r="AA349" s="318">
        <v>92</v>
      </c>
      <c r="AB349" s="318">
        <v>48</v>
      </c>
      <c r="AC349" s="318"/>
      <c r="AD349" s="318"/>
      <c r="AE349" s="318"/>
      <c r="AF349" s="318"/>
    </row>
    <row r="350" spans="1:32">
      <c r="A350" s="21" t="str">
        <f>IF(VLOOKUP(MID($B350,4,2),CODE!K:P,CODE!$O$1,FALSE)="",VLOOKUP(MID($B350,1,3),CODE!$B:$G,CODE!$D$1,FALSE),VLOOKUP(MID($B350,1,3),CODE!$B:$G,CODE!$D$1,FALSE)&amp;"-"&amp;VLOOKUP(MID($B350,4,2),CODE!K:P,CODE!$O$1,FALSE))</f>
        <v>JOH</v>
      </c>
      <c r="B350" s="21" t="str">
        <f>IF(ISERROR(VLOOKUP(E350&amp;G350,품번정리!$D:$E,2,FALSE))=TRUE,E350&amp;G350,VLOOKUP(E350&amp;G350,품번정리!$D:$E,2,FALSE))</f>
        <v>JOHEBF5601BG</v>
      </c>
      <c r="C350" s="16" t="str">
        <f>IF(ISERROR(VLOOKUP(MID(B350,1,5)&amp;MID(B350,8,5),품번정리!$A:$B,2,FALSE))=TRUE,MID(B350,1,5)&amp;MID(B350,8,5),VLOOKUP(MID(B350,1,5)&amp;MID(B350,8,5),품번정리!$A:$B,2,FALSE))</f>
        <v>JOHEB601BG</v>
      </c>
      <c r="D350" s="16" t="str">
        <f t="shared" si="7"/>
        <v>F5</v>
      </c>
      <c r="E350" s="437" t="s">
        <v>2772</v>
      </c>
      <c r="F350" s="437" t="s">
        <v>3679</v>
      </c>
      <c r="G350" s="437" t="s">
        <v>736</v>
      </c>
      <c r="H350" s="437"/>
      <c r="I350" s="319">
        <v>10333</v>
      </c>
      <c r="J350" s="319">
        <v>53000</v>
      </c>
      <c r="K350" s="319">
        <v>10000</v>
      </c>
      <c r="L350" s="318">
        <v>240</v>
      </c>
      <c r="M350" s="437" t="s">
        <v>2653</v>
      </c>
      <c r="N350" s="318">
        <v>234</v>
      </c>
      <c r="O350" s="319">
        <v>12402000</v>
      </c>
      <c r="P350" s="437" t="s">
        <v>2773</v>
      </c>
      <c r="Q350" s="318">
        <v>161</v>
      </c>
      <c r="R350" s="318"/>
      <c r="S350" s="319">
        <v>8533000</v>
      </c>
      <c r="T350" s="437" t="s">
        <v>2913</v>
      </c>
      <c r="U350" s="318">
        <v>113</v>
      </c>
      <c r="V350" s="319">
        <v>1610000</v>
      </c>
      <c r="W350" s="318">
        <v>48.3</v>
      </c>
      <c r="X350" s="318">
        <v>13</v>
      </c>
      <c r="Y350" s="318">
        <v>70.2</v>
      </c>
      <c r="Z350" s="318">
        <v>18.899999999999999</v>
      </c>
      <c r="AA350" s="318">
        <v>73</v>
      </c>
      <c r="AB350" s="318">
        <v>48</v>
      </c>
      <c r="AC350" s="318"/>
      <c r="AD350" s="318"/>
      <c r="AE350" s="319"/>
      <c r="AF350" s="318"/>
    </row>
    <row r="351" spans="1:32">
      <c r="A351" s="21" t="str">
        <f>IF(VLOOKUP(MID($B351,4,2),CODE!K:P,CODE!$O$1,FALSE)="",VLOOKUP(MID($B351,1,3),CODE!$B:$G,CODE!$D$1,FALSE),VLOOKUP(MID($B351,1,3),CODE!$B:$G,CODE!$D$1,FALSE)&amp;"-"&amp;VLOOKUP(MID($B351,4,2),CODE!K:P,CODE!$O$1,FALSE))</f>
        <v>JOH</v>
      </c>
      <c r="B351" s="21" t="str">
        <f>IF(ISERROR(VLOOKUP(E351&amp;G351,품번정리!$D:$E,2,FALSE))=TRUE,E351&amp;G351,VLOOKUP(E351&amp;G351,품번정리!$D:$E,2,FALSE))</f>
        <v>JOHEBF5604YE</v>
      </c>
      <c r="C351" s="16" t="str">
        <f>IF(ISERROR(VLOOKUP(MID(B351,1,5)&amp;MID(B351,8,5),품번정리!$A:$B,2,FALSE))=TRUE,MID(B351,1,5)&amp;MID(B351,8,5),VLOOKUP(MID(B351,1,5)&amp;MID(B351,8,5),품번정리!$A:$B,2,FALSE))</f>
        <v>JOHEB604YE</v>
      </c>
      <c r="D351" s="16" t="str">
        <f t="shared" si="7"/>
        <v>F5</v>
      </c>
      <c r="E351" s="437" t="s">
        <v>2774</v>
      </c>
      <c r="F351" s="437" t="s">
        <v>2782</v>
      </c>
      <c r="G351" s="437" t="s">
        <v>721</v>
      </c>
      <c r="H351" s="437"/>
      <c r="I351" s="319">
        <v>7628</v>
      </c>
      <c r="J351" s="319">
        <v>53000</v>
      </c>
      <c r="K351" s="319">
        <v>15000</v>
      </c>
      <c r="L351" s="318">
        <v>283</v>
      </c>
      <c r="M351" s="437" t="s">
        <v>2653</v>
      </c>
      <c r="N351" s="318">
        <v>282</v>
      </c>
      <c r="O351" s="319">
        <v>14946000</v>
      </c>
      <c r="P351" s="437" t="s">
        <v>2773</v>
      </c>
      <c r="Q351" s="318">
        <v>259</v>
      </c>
      <c r="R351" s="318"/>
      <c r="S351" s="319">
        <v>13727000</v>
      </c>
      <c r="T351" s="437" t="s">
        <v>2912</v>
      </c>
      <c r="U351" s="318">
        <v>173</v>
      </c>
      <c r="V351" s="319">
        <v>2595000</v>
      </c>
      <c r="W351" s="318">
        <v>61.3</v>
      </c>
      <c r="X351" s="318">
        <v>17.399999999999999</v>
      </c>
      <c r="Y351" s="318">
        <v>66.8</v>
      </c>
      <c r="Z351" s="318">
        <v>18.899999999999999</v>
      </c>
      <c r="AA351" s="318">
        <v>23</v>
      </c>
      <c r="AB351" s="318">
        <v>86</v>
      </c>
      <c r="AC351" s="318"/>
      <c r="AD351" s="318"/>
      <c r="AE351" s="319"/>
      <c r="AF351" s="318"/>
    </row>
    <row r="352" spans="1:32">
      <c r="A352" s="21" t="str">
        <f>IF(VLOOKUP(MID($B352,4,2),CODE!K:P,CODE!$O$1,FALSE)="",VLOOKUP(MID($B352,1,3),CODE!$B:$G,CODE!$D$1,FALSE),VLOOKUP(MID($B352,1,3),CODE!$B:$G,CODE!$D$1,FALSE)&amp;"-"&amp;VLOOKUP(MID($B352,4,2),CODE!K:P,CODE!$O$1,FALSE))</f>
        <v>JOH</v>
      </c>
      <c r="B352" s="21" t="str">
        <f>IF(ISERROR(VLOOKUP(E352&amp;G352,품번정리!$D:$E,2,FALSE))=TRUE,E352&amp;G352,VLOOKUP(E352&amp;G352,품번정리!$D:$E,2,FALSE))</f>
        <v>JOHEBF5605OR</v>
      </c>
      <c r="C352" s="16" t="str">
        <f>IF(ISERROR(VLOOKUP(MID(B352,1,5)&amp;MID(B352,8,5),품번정리!$A:$B,2,FALSE))=TRUE,MID(B352,1,5)&amp;MID(B352,8,5),VLOOKUP(MID(B352,1,5)&amp;MID(B352,8,5),품번정리!$A:$B,2,FALSE))</f>
        <v>JOHEB605OR</v>
      </c>
      <c r="D352" s="16" t="str">
        <f t="shared" si="7"/>
        <v>F5</v>
      </c>
      <c r="E352" s="437" t="s">
        <v>2775</v>
      </c>
      <c r="F352" s="437" t="s">
        <v>2784</v>
      </c>
      <c r="G352" s="437" t="s">
        <v>734</v>
      </c>
      <c r="H352" s="437"/>
      <c r="I352" s="319">
        <v>7327</v>
      </c>
      <c r="J352" s="319">
        <v>53000</v>
      </c>
      <c r="K352" s="319">
        <v>10000</v>
      </c>
      <c r="L352" s="318">
        <v>23</v>
      </c>
      <c r="M352" s="437" t="s">
        <v>2653</v>
      </c>
      <c r="N352" s="318">
        <v>23</v>
      </c>
      <c r="O352" s="319">
        <v>1219000</v>
      </c>
      <c r="P352" s="437" t="s">
        <v>2773</v>
      </c>
      <c r="Q352" s="318">
        <v>22</v>
      </c>
      <c r="R352" s="318"/>
      <c r="S352" s="319">
        <v>1166000</v>
      </c>
      <c r="T352" s="437" t="s">
        <v>2913</v>
      </c>
      <c r="U352" s="318">
        <v>22</v>
      </c>
      <c r="V352" s="319">
        <v>330000</v>
      </c>
      <c r="W352" s="318">
        <v>95.7</v>
      </c>
      <c r="X352" s="318">
        <v>27.1</v>
      </c>
      <c r="Y352" s="318">
        <v>100</v>
      </c>
      <c r="Z352" s="318">
        <v>28.3</v>
      </c>
      <c r="AA352" s="318">
        <v>1</v>
      </c>
      <c r="AB352" s="318"/>
      <c r="AC352" s="318"/>
      <c r="AD352" s="318"/>
      <c r="AE352" s="319"/>
      <c r="AF352" s="318"/>
    </row>
    <row r="353" spans="1:32">
      <c r="A353" s="21" t="str">
        <f>IF(VLOOKUP(MID($B353,4,2),CODE!K:P,CODE!$O$1,FALSE)="",VLOOKUP(MID($B353,1,3),CODE!$B:$G,CODE!$D$1,FALSE),VLOOKUP(MID($B353,1,3),CODE!$B:$G,CODE!$D$1,FALSE)&amp;"-"&amp;VLOOKUP(MID($B353,4,2),CODE!K:P,CODE!$O$1,FALSE))</f>
        <v>JOH</v>
      </c>
      <c r="B353" s="21" t="str">
        <f>IF(ISERROR(VLOOKUP(E353&amp;G353,품번정리!$D:$E,2,FALSE))=TRUE,E353&amp;G353,VLOOKUP(E353&amp;G353,품번정리!$D:$E,2,FALSE))</f>
        <v>JOHEBF5606BW</v>
      </c>
      <c r="C353" s="16" t="str">
        <f>IF(ISERROR(VLOOKUP(MID(B353,1,5)&amp;MID(B353,8,5),품번정리!$A:$B,2,FALSE))=TRUE,MID(B353,1,5)&amp;MID(B353,8,5),VLOOKUP(MID(B353,1,5)&amp;MID(B353,8,5),품번정리!$A:$B,2,FALSE))</f>
        <v>JOHEB606BW</v>
      </c>
      <c r="D353" s="16" t="str">
        <f t="shared" si="7"/>
        <v>F5</v>
      </c>
      <c r="E353" s="437" t="s">
        <v>2776</v>
      </c>
      <c r="F353" s="437" t="s">
        <v>2786</v>
      </c>
      <c r="G353" s="437" t="s">
        <v>745</v>
      </c>
      <c r="H353" s="437"/>
      <c r="I353" s="319">
        <v>7832</v>
      </c>
      <c r="J353" s="319">
        <v>53000</v>
      </c>
      <c r="K353" s="319">
        <v>15000</v>
      </c>
      <c r="L353" s="318">
        <v>55</v>
      </c>
      <c r="M353" s="437" t="s">
        <v>2653</v>
      </c>
      <c r="N353" s="318">
        <v>53</v>
      </c>
      <c r="O353" s="319">
        <v>2809000</v>
      </c>
      <c r="P353" s="437" t="s">
        <v>2773</v>
      </c>
      <c r="Q353" s="318">
        <v>54</v>
      </c>
      <c r="R353" s="318">
        <v>-1</v>
      </c>
      <c r="S353" s="319">
        <v>2862000</v>
      </c>
      <c r="T353" s="437" t="s">
        <v>2913</v>
      </c>
      <c r="U353" s="318">
        <v>52</v>
      </c>
      <c r="V353" s="319">
        <v>780000</v>
      </c>
      <c r="W353" s="318">
        <v>98.1</v>
      </c>
      <c r="X353" s="318">
        <v>27.8</v>
      </c>
      <c r="Y353" s="318">
        <v>96.3</v>
      </c>
      <c r="Z353" s="318">
        <v>27.3</v>
      </c>
      <c r="AA353" s="318"/>
      <c r="AB353" s="318">
        <v>2</v>
      </c>
      <c r="AC353" s="318"/>
      <c r="AD353" s="318"/>
      <c r="AE353" s="318"/>
      <c r="AF353" s="318"/>
    </row>
    <row r="354" spans="1:32">
      <c r="A354" s="21" t="str">
        <f>IF(VLOOKUP(MID($B354,4,2),CODE!K:P,CODE!$O$1,FALSE)="",VLOOKUP(MID($B354,1,3),CODE!$B:$G,CODE!$D$1,FALSE),VLOOKUP(MID($B354,1,3),CODE!$B:$G,CODE!$D$1,FALSE)&amp;"-"&amp;VLOOKUP(MID($B354,4,2),CODE!K:P,CODE!$O$1,FALSE))</f>
        <v>JOH</v>
      </c>
      <c r="B354" s="21" t="str">
        <f>IF(ISERROR(VLOOKUP(E354&amp;G354,품번정리!$D:$E,2,FALSE))=TRUE,E354&amp;G354,VLOOKUP(E354&amp;G354,품번정리!$D:$E,2,FALSE))</f>
        <v>JOHEBF5612BG</v>
      </c>
      <c r="C354" s="16" t="str">
        <f>IF(ISERROR(VLOOKUP(MID(B354,1,5)&amp;MID(B354,8,5),품번정리!$A:$B,2,FALSE))=TRUE,MID(B354,1,5)&amp;MID(B354,8,5),VLOOKUP(MID(B354,1,5)&amp;MID(B354,8,5),품번정리!$A:$B,2,FALSE))</f>
        <v>JOHEB612BG</v>
      </c>
      <c r="D354" s="16" t="str">
        <f t="shared" si="7"/>
        <v>F5</v>
      </c>
      <c r="E354" s="437" t="s">
        <v>2777</v>
      </c>
      <c r="F354" s="437" t="s">
        <v>2788</v>
      </c>
      <c r="G354" s="437" t="s">
        <v>736</v>
      </c>
      <c r="H354" s="437"/>
      <c r="I354" s="319">
        <v>12775</v>
      </c>
      <c r="J354" s="319">
        <v>69000</v>
      </c>
      <c r="K354" s="319">
        <v>10000</v>
      </c>
      <c r="L354" s="318">
        <v>115</v>
      </c>
      <c r="M354" s="437" t="s">
        <v>2653</v>
      </c>
      <c r="N354" s="318">
        <v>114</v>
      </c>
      <c r="O354" s="319">
        <v>7866000</v>
      </c>
      <c r="P354" s="437" t="s">
        <v>2773</v>
      </c>
      <c r="Q354" s="318">
        <v>115</v>
      </c>
      <c r="R354" s="318">
        <v>-1</v>
      </c>
      <c r="S354" s="319">
        <v>7935000</v>
      </c>
      <c r="T354" s="437" t="s">
        <v>3051</v>
      </c>
      <c r="U354" s="318">
        <v>109</v>
      </c>
      <c r="V354" s="319">
        <v>1590000</v>
      </c>
      <c r="W354" s="318">
        <v>95.6</v>
      </c>
      <c r="X354" s="318">
        <v>20.2</v>
      </c>
      <c r="Y354" s="318">
        <v>94.8</v>
      </c>
      <c r="Z354" s="318">
        <v>20</v>
      </c>
      <c r="AA354" s="318"/>
      <c r="AB354" s="318">
        <v>6</v>
      </c>
      <c r="AC354" s="318"/>
      <c r="AD354" s="318"/>
      <c r="AE354" s="318"/>
      <c r="AF354" s="318"/>
    </row>
    <row r="355" spans="1:32">
      <c r="A355" s="21" t="str">
        <f>IF(VLOOKUP(MID($B355,4,2),CODE!K:P,CODE!$O$1,FALSE)="",VLOOKUP(MID($B355,1,3),CODE!$B:$G,CODE!$D$1,FALSE),VLOOKUP(MID($B355,1,3),CODE!$B:$G,CODE!$D$1,FALSE)&amp;"-"&amp;VLOOKUP(MID($B355,4,2),CODE!K:P,CODE!$O$1,FALSE))</f>
        <v>JOH</v>
      </c>
      <c r="B355" s="21" t="str">
        <f>IF(ISERROR(VLOOKUP(E355&amp;G355,품번정리!$D:$E,2,FALSE))=TRUE,E355&amp;G355,VLOOKUP(E355&amp;G355,품번정리!$D:$E,2,FALSE))</f>
        <v>JOHEBF5803BL</v>
      </c>
      <c r="C355" s="16" t="str">
        <f>IF(ISERROR(VLOOKUP(MID(B355,1,5)&amp;MID(B355,8,5),품번정리!$A:$B,2,FALSE))=TRUE,MID(B355,1,5)&amp;MID(B355,8,5),VLOOKUP(MID(B355,1,5)&amp;MID(B355,8,5),품번정리!$A:$B,2,FALSE))</f>
        <v>JOHEB803BL</v>
      </c>
      <c r="D355" s="16" t="str">
        <f t="shared" si="7"/>
        <v>F5</v>
      </c>
      <c r="E355" s="437" t="s">
        <v>3676</v>
      </c>
      <c r="F355" s="437" t="s">
        <v>2790</v>
      </c>
      <c r="G355" s="437" t="s">
        <v>725</v>
      </c>
      <c r="H355" s="437"/>
      <c r="I355" s="319">
        <v>8134</v>
      </c>
      <c r="J355" s="319">
        <v>55000</v>
      </c>
      <c r="K355" s="319">
        <v>29000</v>
      </c>
      <c r="L355" s="318">
        <v>500</v>
      </c>
      <c r="M355" s="437" t="s">
        <v>3592</v>
      </c>
      <c r="N355" s="318">
        <v>100</v>
      </c>
      <c r="O355" s="319">
        <v>5500000</v>
      </c>
      <c r="P355" s="437" t="s">
        <v>3803</v>
      </c>
      <c r="Q355" s="318">
        <v>43</v>
      </c>
      <c r="R355" s="318"/>
      <c r="S355" s="319">
        <v>2365000</v>
      </c>
      <c r="T355" s="437" t="s">
        <v>3804</v>
      </c>
      <c r="U355" s="318"/>
      <c r="V355" s="318"/>
      <c r="W355" s="318"/>
      <c r="X355" s="318"/>
      <c r="Y355" s="318"/>
      <c r="Z355" s="318"/>
      <c r="AA355" s="318">
        <v>57</v>
      </c>
      <c r="AB355" s="318">
        <v>43</v>
      </c>
      <c r="AC355" s="318"/>
      <c r="AD355" s="318"/>
      <c r="AE355" s="318"/>
      <c r="AF355" s="318"/>
    </row>
    <row r="356" spans="1:32">
      <c r="A356" s="21" t="str">
        <f>IF(VLOOKUP(MID($B356,4,2),CODE!K:P,CODE!$O$1,FALSE)="",VLOOKUP(MID($B356,1,3),CODE!$B:$G,CODE!$D$1,FALSE),VLOOKUP(MID($B356,1,3),CODE!$B:$G,CODE!$D$1,FALSE)&amp;"-"&amp;VLOOKUP(MID($B356,4,2),CODE!K:P,CODE!$O$1,FALSE))</f>
        <v>JOH</v>
      </c>
      <c r="B356" s="21" t="str">
        <f>IF(ISERROR(VLOOKUP(E356&amp;G356,품번정리!$D:$E,2,FALSE))=TRUE,E356&amp;G356,VLOOKUP(E356&amp;G356,품번정리!$D:$E,2,FALSE))</f>
        <v>JOHEBF5804RE</v>
      </c>
      <c r="C356" s="16" t="str">
        <f>IF(ISERROR(VLOOKUP(MID(B356,1,5)&amp;MID(B356,8,5),품번정리!$A:$B,2,FALSE))=TRUE,MID(B356,1,5)&amp;MID(B356,8,5),VLOOKUP(MID(B356,1,5)&amp;MID(B356,8,5),품번정리!$A:$B,2,FALSE))</f>
        <v>JOHEB804RE</v>
      </c>
      <c r="D356" s="16" t="str">
        <f t="shared" si="7"/>
        <v>F5</v>
      </c>
      <c r="E356" s="437" t="s">
        <v>3678</v>
      </c>
      <c r="F356" s="437" t="s">
        <v>3683</v>
      </c>
      <c r="G356" s="437" t="s">
        <v>726</v>
      </c>
      <c r="H356" s="437"/>
      <c r="I356" s="319">
        <v>7965</v>
      </c>
      <c r="J356" s="319">
        <v>55000</v>
      </c>
      <c r="K356" s="319">
        <v>19000</v>
      </c>
      <c r="L356" s="318">
        <v>500</v>
      </c>
      <c r="M356" s="437" t="s">
        <v>3592</v>
      </c>
      <c r="N356" s="318">
        <v>100</v>
      </c>
      <c r="O356" s="319">
        <v>5500000</v>
      </c>
      <c r="P356" s="437" t="s">
        <v>3803</v>
      </c>
      <c r="Q356" s="318">
        <v>64</v>
      </c>
      <c r="R356" s="318"/>
      <c r="S356" s="319">
        <v>3520000</v>
      </c>
      <c r="T356" s="437" t="s">
        <v>3805</v>
      </c>
      <c r="U356" s="318">
        <v>-17</v>
      </c>
      <c r="V356" s="319">
        <v>-363000</v>
      </c>
      <c r="W356" s="318">
        <v>-17</v>
      </c>
      <c r="X356" s="318">
        <v>-6.6</v>
      </c>
      <c r="Y356" s="318">
        <v>-26.6</v>
      </c>
      <c r="Z356" s="318">
        <v>-10.3</v>
      </c>
      <c r="AA356" s="318">
        <v>36</v>
      </c>
      <c r="AB356" s="318">
        <v>81</v>
      </c>
      <c r="AC356" s="318"/>
      <c r="AD356" s="318"/>
      <c r="AE356" s="319"/>
      <c r="AF356" s="318"/>
    </row>
    <row r="357" spans="1:32">
      <c r="A357" s="21" t="str">
        <f>IF(VLOOKUP(MID($B357,4,2),CODE!K:P,CODE!$O$1,FALSE)="",VLOOKUP(MID($B357,1,3),CODE!$B:$G,CODE!$D$1,FALSE),VLOOKUP(MID($B357,1,3),CODE!$B:$G,CODE!$D$1,FALSE)&amp;"-"&amp;VLOOKUP(MID($B357,4,2),CODE!K:P,CODE!$O$1,FALSE))</f>
        <v>JOH</v>
      </c>
      <c r="B357" s="21" t="str">
        <f>IF(ISERROR(VLOOKUP(E357&amp;G357,품번정리!$D:$E,2,FALSE))=TRUE,E357&amp;G357,VLOOKUP(E357&amp;G357,품번정리!$D:$E,2,FALSE))</f>
        <v>JOHEBF5805GY</v>
      </c>
      <c r="C357" s="16" t="str">
        <f>IF(ISERROR(VLOOKUP(MID(B357,1,5)&amp;MID(B357,8,5),품번정리!$A:$B,2,FALSE))=TRUE,MID(B357,1,5)&amp;MID(B357,8,5),VLOOKUP(MID(B357,1,5)&amp;MID(B357,8,5),품번정리!$A:$B,2,FALSE))</f>
        <v>JOHEB805GY</v>
      </c>
      <c r="D357" s="16" t="str">
        <f t="shared" si="7"/>
        <v>F5</v>
      </c>
      <c r="E357" s="437" t="s">
        <v>2778</v>
      </c>
      <c r="F357" s="437" t="s">
        <v>3684</v>
      </c>
      <c r="G357" s="437" t="s">
        <v>724</v>
      </c>
      <c r="H357" s="437"/>
      <c r="I357" s="319">
        <v>8080</v>
      </c>
      <c r="J357" s="319">
        <v>59000</v>
      </c>
      <c r="K357" s="319">
        <v>15000</v>
      </c>
      <c r="L357" s="318">
        <v>347</v>
      </c>
      <c r="M357" s="437" t="s">
        <v>2653</v>
      </c>
      <c r="N357" s="318">
        <v>347</v>
      </c>
      <c r="O357" s="319">
        <v>20473000</v>
      </c>
      <c r="P357" s="437" t="s">
        <v>2656</v>
      </c>
      <c r="Q357" s="318">
        <v>319</v>
      </c>
      <c r="R357" s="318"/>
      <c r="S357" s="319">
        <v>18821000</v>
      </c>
      <c r="T357" s="437" t="s">
        <v>2918</v>
      </c>
      <c r="U357" s="318">
        <v>235</v>
      </c>
      <c r="V357" s="319">
        <v>3641000</v>
      </c>
      <c r="W357" s="318">
        <v>67.7</v>
      </c>
      <c r="X357" s="318">
        <v>17.8</v>
      </c>
      <c r="Y357" s="318">
        <v>73.7</v>
      </c>
      <c r="Z357" s="318">
        <v>19.3</v>
      </c>
      <c r="AA357" s="318">
        <v>28</v>
      </c>
      <c r="AB357" s="318">
        <v>84</v>
      </c>
      <c r="AC357" s="318"/>
      <c r="AD357" s="318"/>
      <c r="AE357" s="319"/>
      <c r="AF357" s="318"/>
    </row>
    <row r="358" spans="1:32">
      <c r="A358" s="21" t="str">
        <f>IF(VLOOKUP(MID($B358,4,2),CODE!K:P,CODE!$O$1,FALSE)="",VLOOKUP(MID($B358,1,3),CODE!$B:$G,CODE!$D$1,FALSE),VLOOKUP(MID($B358,1,3),CODE!$B:$G,CODE!$D$1,FALSE)&amp;"-"&amp;VLOOKUP(MID($B358,4,2),CODE!K:P,CODE!$O$1,FALSE))</f>
        <v>JOH</v>
      </c>
      <c r="B358" s="21" t="str">
        <f>IF(ISERROR(VLOOKUP(E358&amp;G358,품번정리!$D:$E,2,FALSE))=TRUE,E358&amp;G358,VLOOKUP(E358&amp;G358,품번정리!$D:$E,2,FALSE))</f>
        <v>JOHEBF5807BL</v>
      </c>
      <c r="C358" s="16" t="str">
        <f>IF(ISERROR(VLOOKUP(MID(B358,1,5)&amp;MID(B358,8,5),품번정리!$A:$B,2,FALSE))=TRUE,MID(B358,1,5)&amp;MID(B358,8,5),VLOOKUP(MID(B358,1,5)&amp;MID(B358,8,5),품번정리!$A:$B,2,FALSE))</f>
        <v>JOHEB807BL</v>
      </c>
      <c r="D358" s="16" t="str">
        <f t="shared" si="7"/>
        <v>F5</v>
      </c>
      <c r="E358" s="437" t="s">
        <v>2779</v>
      </c>
      <c r="F358" s="437" t="s">
        <v>2791</v>
      </c>
      <c r="G358" s="437" t="s">
        <v>725</v>
      </c>
      <c r="H358" s="437"/>
      <c r="I358" s="319">
        <v>8863</v>
      </c>
      <c r="J358" s="319">
        <v>55000</v>
      </c>
      <c r="K358" s="319">
        <v>15000</v>
      </c>
      <c r="L358" s="318">
        <v>185</v>
      </c>
      <c r="M358" s="437" t="s">
        <v>2653</v>
      </c>
      <c r="N358" s="318">
        <v>185</v>
      </c>
      <c r="O358" s="319">
        <v>10175000</v>
      </c>
      <c r="P358" s="437" t="s">
        <v>2656</v>
      </c>
      <c r="Q358" s="318">
        <v>56</v>
      </c>
      <c r="R358" s="318"/>
      <c r="S358" s="319">
        <v>3080000</v>
      </c>
      <c r="T358" s="437" t="s">
        <v>2915</v>
      </c>
      <c r="U358" s="318">
        <v>38</v>
      </c>
      <c r="V358" s="319">
        <v>670000</v>
      </c>
      <c r="W358" s="318">
        <v>20.5</v>
      </c>
      <c r="X358" s="318">
        <v>6.6</v>
      </c>
      <c r="Y358" s="318">
        <v>67.900000000000006</v>
      </c>
      <c r="Z358" s="318">
        <v>21.8</v>
      </c>
      <c r="AA358" s="318">
        <v>129</v>
      </c>
      <c r="AB358" s="318">
        <v>18</v>
      </c>
      <c r="AC358" s="318"/>
      <c r="AD358" s="318"/>
      <c r="AE358" s="318"/>
      <c r="AF358" s="318"/>
    </row>
    <row r="359" spans="1:32">
      <c r="A359" s="21" t="str">
        <f>IF(VLOOKUP(MID($B359,4,2),CODE!K:P,CODE!$O$1,FALSE)="",VLOOKUP(MID($B359,1,3),CODE!$B:$G,CODE!$D$1,FALSE),VLOOKUP(MID($B359,1,3),CODE!$B:$G,CODE!$D$1,FALSE)&amp;"-"&amp;VLOOKUP(MID($B359,4,2),CODE!K:P,CODE!$O$1,FALSE))</f>
        <v>JOH</v>
      </c>
      <c r="B359" s="21" t="str">
        <f>IF(ISERROR(VLOOKUP(E359&amp;G359,품번정리!$D:$E,2,FALSE))=TRUE,E359&amp;G359,VLOOKUP(E359&amp;G359,품번정리!$D:$E,2,FALSE))</f>
        <v>JOHEBF5808IV</v>
      </c>
      <c r="C359" s="16" t="str">
        <f>IF(ISERROR(VLOOKUP(MID(B359,1,5)&amp;MID(B359,8,5),품번정리!$A:$B,2,FALSE))=TRUE,MID(B359,1,5)&amp;MID(B359,8,5),VLOOKUP(MID(B359,1,5)&amp;MID(B359,8,5),품번정리!$A:$B,2,FALSE))</f>
        <v>JOHEB808IV</v>
      </c>
      <c r="D359" s="16" t="str">
        <f t="shared" si="7"/>
        <v>F5</v>
      </c>
      <c r="E359" s="437" t="s">
        <v>2780</v>
      </c>
      <c r="F359" s="437" t="s">
        <v>2792</v>
      </c>
      <c r="G359" s="437" t="s">
        <v>746</v>
      </c>
      <c r="H359" s="437"/>
      <c r="I359" s="319">
        <v>6059</v>
      </c>
      <c r="J359" s="319">
        <v>49000</v>
      </c>
      <c r="K359" s="319">
        <v>15000</v>
      </c>
      <c r="L359" s="318">
        <v>73</v>
      </c>
      <c r="M359" s="437" t="s">
        <v>2653</v>
      </c>
      <c r="N359" s="318">
        <v>73</v>
      </c>
      <c r="O359" s="319">
        <v>3577000</v>
      </c>
      <c r="P359" s="437" t="s">
        <v>2656</v>
      </c>
      <c r="Q359" s="318">
        <v>74</v>
      </c>
      <c r="R359" s="318">
        <v>-1</v>
      </c>
      <c r="S359" s="319">
        <v>3626000</v>
      </c>
      <c r="T359" s="437" t="s">
        <v>2921</v>
      </c>
      <c r="U359" s="318">
        <v>71</v>
      </c>
      <c r="V359" s="319">
        <v>1313000</v>
      </c>
      <c r="W359" s="318">
        <v>97.3</v>
      </c>
      <c r="X359" s="318">
        <v>36.700000000000003</v>
      </c>
      <c r="Y359" s="318">
        <v>95.9</v>
      </c>
      <c r="Z359" s="318">
        <v>36.200000000000003</v>
      </c>
      <c r="AA359" s="318"/>
      <c r="AB359" s="318">
        <v>3</v>
      </c>
      <c r="AC359" s="318"/>
      <c r="AD359" s="318"/>
      <c r="AE359" s="319"/>
      <c r="AF359" s="318"/>
    </row>
    <row r="360" spans="1:32">
      <c r="A360" s="21" t="str">
        <f>IF(VLOOKUP(MID($B360,4,2),CODE!K:P,CODE!$O$1,FALSE)="",VLOOKUP(MID($B360,1,3),CODE!$B:$G,CODE!$D$1,FALSE),VLOOKUP(MID($B360,1,3),CODE!$B:$G,CODE!$D$1,FALSE)&amp;"-"&amp;VLOOKUP(MID($B360,4,2),CODE!K:P,CODE!$O$1,FALSE))</f>
        <v>JOH</v>
      </c>
      <c r="B360" s="21" t="str">
        <f>IF(ISERROR(VLOOKUP(E360&amp;G360,품번정리!$D:$E,2,FALSE))=TRUE,E360&amp;G360,VLOOKUP(E360&amp;G360,품번정리!$D:$E,2,FALSE))</f>
        <v>JOHEBF5809BL</v>
      </c>
      <c r="C360" s="16" t="str">
        <f>IF(ISERROR(VLOOKUP(MID(B360,1,5)&amp;MID(B360,8,5),품번정리!$A:$B,2,FALSE))=TRUE,MID(B360,1,5)&amp;MID(B360,8,5),VLOOKUP(MID(B360,1,5)&amp;MID(B360,8,5),품번정리!$A:$B,2,FALSE))</f>
        <v>JOHEB809BL</v>
      </c>
      <c r="D360" s="16" t="str">
        <f t="shared" si="7"/>
        <v>F5</v>
      </c>
      <c r="E360" s="437" t="s">
        <v>2781</v>
      </c>
      <c r="F360" s="437" t="s">
        <v>2794</v>
      </c>
      <c r="G360" s="437" t="s">
        <v>725</v>
      </c>
      <c r="H360" s="437"/>
      <c r="I360" s="319">
        <v>6854</v>
      </c>
      <c r="J360" s="319">
        <v>49000</v>
      </c>
      <c r="K360" s="319">
        <v>15000</v>
      </c>
      <c r="L360" s="318">
        <v>355</v>
      </c>
      <c r="M360" s="437" t="s">
        <v>2653</v>
      </c>
      <c r="N360" s="318">
        <v>355</v>
      </c>
      <c r="O360" s="319">
        <v>17395000</v>
      </c>
      <c r="P360" s="437" t="s">
        <v>2656</v>
      </c>
      <c r="Q360" s="318">
        <v>313</v>
      </c>
      <c r="R360" s="318"/>
      <c r="S360" s="319">
        <v>15337000</v>
      </c>
      <c r="T360" s="437" t="s">
        <v>2918</v>
      </c>
      <c r="U360" s="318">
        <v>121</v>
      </c>
      <c r="V360" s="319">
        <v>2019000</v>
      </c>
      <c r="W360" s="318">
        <v>34.1</v>
      </c>
      <c r="X360" s="318">
        <v>11.6</v>
      </c>
      <c r="Y360" s="318">
        <v>38.700000000000003</v>
      </c>
      <c r="Z360" s="318">
        <v>13.2</v>
      </c>
      <c r="AA360" s="318">
        <v>42</v>
      </c>
      <c r="AB360" s="318">
        <v>192</v>
      </c>
      <c r="AC360" s="318"/>
      <c r="AD360" s="318"/>
      <c r="AE360" s="318"/>
      <c r="AF360" s="318"/>
    </row>
    <row r="361" spans="1:32">
      <c r="A361" s="21" t="str">
        <f>IF(VLOOKUP(MID($B361,4,2),CODE!K:P,CODE!$O$1,FALSE)="",VLOOKUP(MID($B361,1,3),CODE!$B:$G,CODE!$D$1,FALSE),VLOOKUP(MID($B361,1,3),CODE!$B:$G,CODE!$D$1,FALSE)&amp;"-"&amp;VLOOKUP(MID($B361,4,2),CODE!K:P,CODE!$O$1,FALSE))</f>
        <v>JOH</v>
      </c>
      <c r="B361" s="21" t="str">
        <f>IF(ISERROR(VLOOKUP(E361&amp;G361,품번정리!$D:$E,2,FALSE))=TRUE,E361&amp;G361,VLOOKUP(E361&amp;G361,품번정리!$D:$E,2,FALSE))</f>
        <v>JOHEBF5812YE</v>
      </c>
      <c r="C361" s="16" t="str">
        <f>IF(ISERROR(VLOOKUP(MID(B361,1,5)&amp;MID(B361,8,5),품번정리!$A:$B,2,FALSE))=TRUE,MID(B361,1,5)&amp;MID(B361,8,5),VLOOKUP(MID(B361,1,5)&amp;MID(B361,8,5),품번정리!$A:$B,2,FALSE))</f>
        <v>JOHEB812YE</v>
      </c>
      <c r="D361" s="16" t="str">
        <f t="shared" si="7"/>
        <v>F5</v>
      </c>
      <c r="E361" s="437" t="s">
        <v>2783</v>
      </c>
      <c r="F361" s="437" t="s">
        <v>2796</v>
      </c>
      <c r="G361" s="437" t="s">
        <v>721</v>
      </c>
      <c r="H361" s="437"/>
      <c r="I361" s="319">
        <v>6991</v>
      </c>
      <c r="J361" s="319">
        <v>49000</v>
      </c>
      <c r="K361" s="319">
        <v>15000</v>
      </c>
      <c r="L361" s="318">
        <v>8</v>
      </c>
      <c r="M361" s="437" t="s">
        <v>2653</v>
      </c>
      <c r="N361" s="318">
        <v>7</v>
      </c>
      <c r="O361" s="319">
        <v>343000</v>
      </c>
      <c r="P361" s="437" t="s">
        <v>2656</v>
      </c>
      <c r="Q361" s="318">
        <v>4</v>
      </c>
      <c r="R361" s="318"/>
      <c r="S361" s="319">
        <v>196000</v>
      </c>
      <c r="T361" s="437" t="s">
        <v>3015</v>
      </c>
      <c r="U361" s="318">
        <v>3</v>
      </c>
      <c r="V361" s="319">
        <v>57000</v>
      </c>
      <c r="W361" s="318">
        <v>42.9</v>
      </c>
      <c r="X361" s="318">
        <v>16.600000000000001</v>
      </c>
      <c r="Y361" s="318">
        <v>75</v>
      </c>
      <c r="Z361" s="318">
        <v>29.1</v>
      </c>
      <c r="AA361" s="318">
        <v>3</v>
      </c>
      <c r="AB361" s="318">
        <v>1</v>
      </c>
      <c r="AC361" s="318"/>
      <c r="AD361" s="318"/>
      <c r="AE361" s="318"/>
      <c r="AF361" s="318"/>
    </row>
    <row r="362" spans="1:32">
      <c r="A362" s="21" t="str">
        <f>IF(VLOOKUP(MID($B362,4,2),CODE!K:P,CODE!$O$1,FALSE)="",VLOOKUP(MID($B362,1,3),CODE!$B:$G,CODE!$D$1,FALSE),VLOOKUP(MID($B362,1,3),CODE!$B:$G,CODE!$D$1,FALSE)&amp;"-"&amp;VLOOKUP(MID($B362,4,2),CODE!K:P,CODE!$O$1,FALSE))</f>
        <v>JOH</v>
      </c>
      <c r="B362" s="21" t="str">
        <f>IF(ISERROR(VLOOKUP(E362&amp;G362,품번정리!$D:$E,2,FALSE))=TRUE,E362&amp;G362,VLOOKUP(E362&amp;G362,품번정리!$D:$E,2,FALSE))</f>
        <v>JOHEBF5817MT</v>
      </c>
      <c r="C362" s="16" t="str">
        <f>IF(ISERROR(VLOOKUP(MID(B362,1,5)&amp;MID(B362,8,5),품번정리!$A:$B,2,FALSE))=TRUE,MID(B362,1,5)&amp;MID(B362,8,5),VLOOKUP(MID(B362,1,5)&amp;MID(B362,8,5),품번정리!$A:$B,2,FALSE))</f>
        <v>JOHEB817MT</v>
      </c>
      <c r="D362" s="16" t="str">
        <f t="shared" si="7"/>
        <v>F5</v>
      </c>
      <c r="E362" s="437" t="s">
        <v>2785</v>
      </c>
      <c r="F362" s="437" t="s">
        <v>2798</v>
      </c>
      <c r="G362" s="437" t="s">
        <v>0</v>
      </c>
      <c r="H362" s="437"/>
      <c r="I362" s="319">
        <v>8191</v>
      </c>
      <c r="J362" s="319">
        <v>55000</v>
      </c>
      <c r="K362" s="319">
        <v>15000</v>
      </c>
      <c r="L362" s="318">
        <v>156</v>
      </c>
      <c r="M362" s="437" t="s">
        <v>2653</v>
      </c>
      <c r="N362" s="318">
        <v>156</v>
      </c>
      <c r="O362" s="319">
        <v>8580000</v>
      </c>
      <c r="P362" s="437" t="s">
        <v>2656</v>
      </c>
      <c r="Q362" s="318">
        <v>134</v>
      </c>
      <c r="R362" s="318">
        <v>10</v>
      </c>
      <c r="S362" s="319">
        <v>7370000</v>
      </c>
      <c r="T362" s="437" t="s">
        <v>2915</v>
      </c>
      <c r="U362" s="318">
        <v>92</v>
      </c>
      <c r="V362" s="319">
        <v>1552000</v>
      </c>
      <c r="W362" s="318">
        <v>59</v>
      </c>
      <c r="X362" s="318">
        <v>18.100000000000001</v>
      </c>
      <c r="Y362" s="318">
        <v>68.7</v>
      </c>
      <c r="Z362" s="318">
        <v>21.1</v>
      </c>
      <c r="AA362" s="318">
        <v>12</v>
      </c>
      <c r="AB362" s="318">
        <v>42</v>
      </c>
      <c r="AC362" s="318"/>
      <c r="AD362" s="318"/>
      <c r="AE362" s="318"/>
      <c r="AF362" s="318"/>
    </row>
    <row r="363" spans="1:32">
      <c r="A363" s="21" t="str">
        <f>IF(VLOOKUP(MID($B363,4,2),CODE!K:P,CODE!$O$1,FALSE)="",VLOOKUP(MID($B363,1,3),CODE!$B:$G,CODE!$D$1,FALSE),VLOOKUP(MID($B363,1,3),CODE!$B:$G,CODE!$D$1,FALSE)&amp;"-"&amp;VLOOKUP(MID($B363,4,2),CODE!K:P,CODE!$O$1,FALSE))</f>
        <v>JOH-ACC</v>
      </c>
      <c r="B363" s="21" t="str">
        <f>IF(ISERROR(VLOOKUP(E363&amp;G363,품번정리!$D:$E,2,FALSE))=TRUE,E363&amp;G363,VLOOKUP(E363&amp;G363,품번정리!$D:$E,2,FALSE))</f>
        <v>JOHEDF5504PK</v>
      </c>
      <c r="C363" s="16" t="str">
        <f>IF(ISERROR(VLOOKUP(MID(B363,1,5)&amp;MID(B363,8,5),품번정리!$A:$B,2,FALSE))=TRUE,MID(B363,1,5)&amp;MID(B363,8,5),VLOOKUP(MID(B363,1,5)&amp;MID(B363,8,5),품번정리!$A:$B,2,FALSE))</f>
        <v>JOHED504PK</v>
      </c>
      <c r="D363" s="16" t="str">
        <f t="shared" si="7"/>
        <v>F5</v>
      </c>
      <c r="E363" s="437" t="s">
        <v>3680</v>
      </c>
      <c r="F363" s="437" t="s">
        <v>2800</v>
      </c>
      <c r="G363" s="437" t="s">
        <v>728</v>
      </c>
      <c r="H363" s="437"/>
      <c r="I363" s="319">
        <v>4255</v>
      </c>
      <c r="J363" s="319">
        <v>29000</v>
      </c>
      <c r="K363" s="319">
        <v>15000</v>
      </c>
      <c r="L363" s="318">
        <v>400</v>
      </c>
      <c r="M363" s="437" t="s">
        <v>3592</v>
      </c>
      <c r="N363" s="318">
        <v>200</v>
      </c>
      <c r="O363" s="319">
        <v>5800000</v>
      </c>
      <c r="P363" s="437" t="s">
        <v>3801</v>
      </c>
      <c r="Q363" s="318">
        <v>125</v>
      </c>
      <c r="R363" s="318"/>
      <c r="S363" s="319">
        <v>3625000</v>
      </c>
      <c r="T363" s="437" t="s">
        <v>3806</v>
      </c>
      <c r="U363" s="318">
        <v>55</v>
      </c>
      <c r="V363" s="319">
        <v>825000</v>
      </c>
      <c r="W363" s="318">
        <v>27.5</v>
      </c>
      <c r="X363" s="318">
        <v>14.2</v>
      </c>
      <c r="Y363" s="318">
        <v>44</v>
      </c>
      <c r="Z363" s="318">
        <v>22.8</v>
      </c>
      <c r="AA363" s="318">
        <v>75</v>
      </c>
      <c r="AB363" s="318">
        <v>70</v>
      </c>
      <c r="AC363" s="318"/>
      <c r="AD363" s="318"/>
      <c r="AE363" s="318"/>
      <c r="AF363" s="318"/>
    </row>
    <row r="364" spans="1:32">
      <c r="A364" s="21" t="str">
        <f>IF(VLOOKUP(MID($B364,4,2),CODE!K:P,CODE!$O$1,FALSE)="",VLOOKUP(MID($B364,1,3),CODE!$B:$G,CODE!$D$1,FALSE),VLOOKUP(MID($B364,1,3),CODE!$B:$G,CODE!$D$1,FALSE)&amp;"-"&amp;VLOOKUP(MID($B364,4,2),CODE!K:P,CODE!$O$1,FALSE))</f>
        <v>JOH-ACC</v>
      </c>
      <c r="B364" s="21" t="str">
        <f>IF(ISERROR(VLOOKUP(E364&amp;G364,품번정리!$D:$E,2,FALSE))=TRUE,E364&amp;G364,VLOOKUP(E364&amp;G364,품번정리!$D:$E,2,FALSE))</f>
        <v>JOHEDF5507BL</v>
      </c>
      <c r="C364" s="16" t="str">
        <f>IF(ISERROR(VLOOKUP(MID(B364,1,5)&amp;MID(B364,8,5),품번정리!$A:$B,2,FALSE))=TRUE,MID(B364,1,5)&amp;MID(B364,8,5),VLOOKUP(MID(B364,1,5)&amp;MID(B364,8,5),품번정리!$A:$B,2,FALSE))</f>
        <v>JOHED507BL</v>
      </c>
      <c r="D364" s="16" t="str">
        <f t="shared" si="7"/>
        <v>F5</v>
      </c>
      <c r="E364" s="437" t="s">
        <v>3681</v>
      </c>
      <c r="F364" s="437" t="s">
        <v>3687</v>
      </c>
      <c r="G364" s="437" t="s">
        <v>725</v>
      </c>
      <c r="H364" s="437"/>
      <c r="I364" s="319">
        <v>4255</v>
      </c>
      <c r="J364" s="319">
        <v>29000</v>
      </c>
      <c r="K364" s="319">
        <v>15000</v>
      </c>
      <c r="L364" s="318">
        <v>400</v>
      </c>
      <c r="M364" s="437" t="s">
        <v>3592</v>
      </c>
      <c r="N364" s="318">
        <v>200</v>
      </c>
      <c r="O364" s="319">
        <v>5800000</v>
      </c>
      <c r="P364" s="437" t="s">
        <v>3801</v>
      </c>
      <c r="Q364" s="318">
        <v>101</v>
      </c>
      <c r="R364" s="318"/>
      <c r="S364" s="319">
        <v>2929000</v>
      </c>
      <c r="T364" s="437" t="s">
        <v>3807</v>
      </c>
      <c r="U364" s="318">
        <v>35</v>
      </c>
      <c r="V364" s="319">
        <v>525000</v>
      </c>
      <c r="W364" s="318">
        <v>17.5</v>
      </c>
      <c r="X364" s="318">
        <v>9.1</v>
      </c>
      <c r="Y364" s="318">
        <v>34.700000000000003</v>
      </c>
      <c r="Z364" s="318">
        <v>17.899999999999999</v>
      </c>
      <c r="AA364" s="318">
        <v>99</v>
      </c>
      <c r="AB364" s="318">
        <v>66</v>
      </c>
      <c r="AC364" s="318"/>
      <c r="AD364" s="318"/>
      <c r="AE364" s="318"/>
      <c r="AF364" s="318"/>
    </row>
    <row r="365" spans="1:32">
      <c r="A365" s="21" t="str">
        <f>IF(VLOOKUP(MID($B365,4,2),CODE!K:P,CODE!$O$1,FALSE)="",VLOOKUP(MID($B365,1,3),CODE!$B:$G,CODE!$D$1,FALSE),VLOOKUP(MID($B365,1,3),CODE!$B:$G,CODE!$D$1,FALSE)&amp;"-"&amp;VLOOKUP(MID($B365,4,2),CODE!K:P,CODE!$O$1,FALSE))</f>
        <v>JOH</v>
      </c>
      <c r="B365" s="21" t="str">
        <f>IF(ISERROR(VLOOKUP(E365&amp;G365,품번정리!$D:$E,2,FALSE))=TRUE,E365&amp;G365,VLOOKUP(E365&amp;G365,품번정리!$D:$E,2,FALSE))</f>
        <v>JOHERF5501IV</v>
      </c>
      <c r="C365" s="16" t="str">
        <f>IF(ISERROR(VLOOKUP(MID(B365,1,5)&amp;MID(B365,8,5),품번정리!$A:$B,2,FALSE))=TRUE,MID(B365,1,5)&amp;MID(B365,8,5),VLOOKUP(MID(B365,1,5)&amp;MID(B365,8,5),품번정리!$A:$B,2,FALSE))</f>
        <v>JOHER501IV</v>
      </c>
      <c r="D365" s="16" t="str">
        <f t="shared" si="7"/>
        <v>F5</v>
      </c>
      <c r="E365" s="437" t="s">
        <v>3682</v>
      </c>
      <c r="F365" s="437" t="s">
        <v>3688</v>
      </c>
      <c r="G365" s="437" t="s">
        <v>746</v>
      </c>
      <c r="H365" s="437"/>
      <c r="I365" s="319">
        <v>8399</v>
      </c>
      <c r="J365" s="319">
        <v>55000</v>
      </c>
      <c r="K365" s="319">
        <v>19000</v>
      </c>
      <c r="L365" s="318">
        <v>500</v>
      </c>
      <c r="M365" s="437" t="s">
        <v>3592</v>
      </c>
      <c r="N365" s="318">
        <v>150</v>
      </c>
      <c r="O365" s="319">
        <v>8250000</v>
      </c>
      <c r="P365" s="437" t="s">
        <v>3789</v>
      </c>
      <c r="Q365" s="318">
        <v>83</v>
      </c>
      <c r="R365" s="318"/>
      <c r="S365" s="319">
        <v>4565000</v>
      </c>
      <c r="T365" s="437" t="s">
        <v>3808</v>
      </c>
      <c r="U365" s="318">
        <v>-8</v>
      </c>
      <c r="V365" s="319">
        <v>-212000</v>
      </c>
      <c r="W365" s="318">
        <v>-5.3</v>
      </c>
      <c r="X365" s="318">
        <v>-2.6</v>
      </c>
      <c r="Y365" s="318">
        <v>-9.6</v>
      </c>
      <c r="Z365" s="318">
        <v>-4.5999999999999996</v>
      </c>
      <c r="AA365" s="318">
        <v>67</v>
      </c>
      <c r="AB365" s="318">
        <v>91</v>
      </c>
      <c r="AC365" s="318"/>
      <c r="AD365" s="318"/>
      <c r="AE365" s="318"/>
      <c r="AF365" s="318"/>
    </row>
    <row r="366" spans="1:32">
      <c r="A366" s="21" t="str">
        <f>IF(VLOOKUP(MID($B366,4,2),CODE!K:P,CODE!$O$1,FALSE)="",VLOOKUP(MID($B366,1,3),CODE!$B:$G,CODE!$D$1,FALSE),VLOOKUP(MID($B366,1,3),CODE!$B:$G,CODE!$D$1,FALSE)&amp;"-"&amp;VLOOKUP(MID($B366,4,2),CODE!K:P,CODE!$O$1,FALSE))</f>
        <v>JOH</v>
      </c>
      <c r="B366" s="21" t="str">
        <f>IF(ISERROR(VLOOKUP(E366&amp;G366,품번정리!$D:$E,2,FALSE))=TRUE,E366&amp;G366,VLOOKUP(E366&amp;G366,품번정리!$D:$E,2,FALSE))</f>
        <v>JOHERF5801PK</v>
      </c>
      <c r="C366" s="16" t="str">
        <f>IF(ISERROR(VLOOKUP(MID(B366,1,5)&amp;MID(B366,8,5),품번정리!$A:$B,2,FALSE))=TRUE,MID(B366,1,5)&amp;MID(B366,8,5),VLOOKUP(MID(B366,1,5)&amp;MID(B366,8,5),품번정리!$A:$B,2,FALSE))</f>
        <v>JOHER801PK</v>
      </c>
      <c r="D366" s="16" t="str">
        <f t="shared" si="7"/>
        <v>F5</v>
      </c>
      <c r="E366" s="437" t="s">
        <v>2787</v>
      </c>
      <c r="F366" s="437" t="s">
        <v>3689</v>
      </c>
      <c r="G366" s="437" t="s">
        <v>728</v>
      </c>
      <c r="H366" s="437"/>
      <c r="I366" s="319">
        <v>10868</v>
      </c>
      <c r="J366" s="319">
        <v>59000</v>
      </c>
      <c r="K366" s="319">
        <v>15000</v>
      </c>
      <c r="L366" s="318">
        <v>2</v>
      </c>
      <c r="M366" s="437" t="s">
        <v>2653</v>
      </c>
      <c r="N366" s="318">
        <v>2</v>
      </c>
      <c r="O366" s="319">
        <v>118000</v>
      </c>
      <c r="P366" s="437" t="s">
        <v>2685</v>
      </c>
      <c r="Q366" s="318">
        <v>2</v>
      </c>
      <c r="R366" s="318"/>
      <c r="S366" s="319">
        <v>118000</v>
      </c>
      <c r="T366" s="437" t="s">
        <v>3036</v>
      </c>
      <c r="U366" s="318">
        <v>2</v>
      </c>
      <c r="V366" s="319">
        <v>58000</v>
      </c>
      <c r="W366" s="318">
        <v>100</v>
      </c>
      <c r="X366" s="318">
        <v>49.2</v>
      </c>
      <c r="Y366" s="318">
        <v>100</v>
      </c>
      <c r="Z366" s="318">
        <v>49.2</v>
      </c>
      <c r="AA366" s="318"/>
      <c r="AB366" s="318"/>
      <c r="AC366" s="318"/>
      <c r="AD366" s="318"/>
      <c r="AE366" s="318"/>
      <c r="AF366" s="318"/>
    </row>
    <row r="367" spans="1:32">
      <c r="A367" s="21" t="str">
        <f>IF(VLOOKUP(MID($B367,4,2),CODE!K:P,CODE!$O$1,FALSE)="",VLOOKUP(MID($B367,1,3),CODE!$B:$G,CODE!$D$1,FALSE),VLOOKUP(MID($B367,1,3),CODE!$B:$G,CODE!$D$1,FALSE)&amp;"-"&amp;VLOOKUP(MID($B367,4,2),CODE!K:P,CODE!$O$1,FALSE))</f>
        <v>JOH</v>
      </c>
      <c r="B367" s="21" t="str">
        <f>IF(ISERROR(VLOOKUP(E367&amp;G367,품번정리!$D:$E,2,FALSE))=TRUE,E367&amp;G367,VLOOKUP(E367&amp;G367,품번정리!$D:$E,2,FALSE))</f>
        <v>JOHERF5802OR</v>
      </c>
      <c r="C367" s="16" t="str">
        <f>IF(ISERROR(VLOOKUP(MID(B367,1,5)&amp;MID(B367,8,5),품번정리!$A:$B,2,FALSE))=TRUE,MID(B367,1,5)&amp;MID(B367,8,5),VLOOKUP(MID(B367,1,5)&amp;MID(B367,8,5),품번정리!$A:$B,2,FALSE))</f>
        <v>JOHER802OR</v>
      </c>
      <c r="D367" s="16" t="str">
        <f t="shared" si="7"/>
        <v>F5</v>
      </c>
      <c r="E367" s="437" t="s">
        <v>2789</v>
      </c>
      <c r="F367" s="437" t="s">
        <v>2802</v>
      </c>
      <c r="G367" s="437" t="s">
        <v>734</v>
      </c>
      <c r="H367" s="437"/>
      <c r="I367" s="319">
        <v>9858</v>
      </c>
      <c r="J367" s="319">
        <v>59000</v>
      </c>
      <c r="K367" s="319">
        <v>15000</v>
      </c>
      <c r="L367" s="318">
        <v>245</v>
      </c>
      <c r="M367" s="437" t="s">
        <v>2653</v>
      </c>
      <c r="N367" s="318">
        <v>245</v>
      </c>
      <c r="O367" s="319">
        <v>14455000</v>
      </c>
      <c r="P367" s="437" t="s">
        <v>2656</v>
      </c>
      <c r="Q367" s="318">
        <v>241</v>
      </c>
      <c r="R367" s="318">
        <v>4</v>
      </c>
      <c r="S367" s="319">
        <v>14219000</v>
      </c>
      <c r="T367" s="437" t="s">
        <v>2705</v>
      </c>
      <c r="U367" s="318">
        <v>238</v>
      </c>
      <c r="V367" s="319">
        <v>5638600</v>
      </c>
      <c r="W367" s="318">
        <v>97.1</v>
      </c>
      <c r="X367" s="318">
        <v>39</v>
      </c>
      <c r="Y367" s="318">
        <v>98.8</v>
      </c>
      <c r="Z367" s="318">
        <v>39.700000000000003</v>
      </c>
      <c r="AA367" s="318"/>
      <c r="AB367" s="318">
        <v>3</v>
      </c>
      <c r="AC367" s="318"/>
      <c r="AD367" s="318"/>
      <c r="AE367" s="318"/>
      <c r="AF367" s="318"/>
    </row>
    <row r="368" spans="1:32">
      <c r="A368" s="21" t="str">
        <f>IF(VLOOKUP(MID($B368,4,2),CODE!K:P,CODE!$O$1,FALSE)="",VLOOKUP(MID($B368,1,3),CODE!$B:$G,CODE!$D$1,FALSE),VLOOKUP(MID($B368,1,3),CODE!$B:$G,CODE!$D$1,FALSE)&amp;"-"&amp;VLOOKUP(MID($B368,4,2),CODE!K:P,CODE!$O$1,FALSE))</f>
        <v>JOH-ACC</v>
      </c>
      <c r="B368" s="21" t="str">
        <f>IF(ISERROR(VLOOKUP(E368&amp;G368,품번정리!$D:$E,2,FALSE))=TRUE,E368&amp;G368,VLOOKUP(E368&amp;G368,품번정리!$D:$E,2,FALSE))</f>
        <v>JOHMUF5503PK</v>
      </c>
      <c r="C368" s="16" t="str">
        <f>IF(ISERROR(VLOOKUP(MID(B368,1,5)&amp;MID(B368,8,5),품번정리!$A:$B,2,FALSE))=TRUE,MID(B368,1,5)&amp;MID(B368,8,5),VLOOKUP(MID(B368,1,5)&amp;MID(B368,8,5),품번정리!$A:$B,2,FALSE))</f>
        <v>JOHMU503PK</v>
      </c>
      <c r="D368" s="16" t="str">
        <f t="shared" si="7"/>
        <v>F5</v>
      </c>
      <c r="E368" s="437" t="s">
        <v>3685</v>
      </c>
      <c r="F368" s="437" t="s">
        <v>2803</v>
      </c>
      <c r="G368" s="437" t="s">
        <v>728</v>
      </c>
      <c r="H368" s="437"/>
      <c r="I368" s="319">
        <v>5937</v>
      </c>
      <c r="J368" s="319">
        <v>45000</v>
      </c>
      <c r="K368" s="319">
        <v>25000</v>
      </c>
      <c r="L368" s="318">
        <v>500</v>
      </c>
      <c r="M368" s="437" t="s">
        <v>3592</v>
      </c>
      <c r="N368" s="318">
        <v>250</v>
      </c>
      <c r="O368" s="319">
        <v>11250000</v>
      </c>
      <c r="P368" s="437" t="s">
        <v>3801</v>
      </c>
      <c r="Q368" s="318">
        <v>63</v>
      </c>
      <c r="R368" s="318"/>
      <c r="S368" s="319">
        <v>2835000</v>
      </c>
      <c r="T368" s="437" t="s">
        <v>3807</v>
      </c>
      <c r="U368" s="318">
        <v>25</v>
      </c>
      <c r="V368" s="319">
        <v>625000</v>
      </c>
      <c r="W368" s="318">
        <v>10</v>
      </c>
      <c r="X368" s="318">
        <v>5.6</v>
      </c>
      <c r="Y368" s="318">
        <v>39.700000000000003</v>
      </c>
      <c r="Z368" s="318">
        <v>22</v>
      </c>
      <c r="AA368" s="318">
        <v>187</v>
      </c>
      <c r="AB368" s="318">
        <v>38</v>
      </c>
      <c r="AC368" s="318"/>
      <c r="AD368" s="318"/>
      <c r="AE368" s="318"/>
      <c r="AF368" s="318"/>
    </row>
    <row r="369" spans="1:32">
      <c r="A369" s="21" t="str">
        <f>IF(VLOOKUP(MID($B369,4,2),CODE!K:P,CODE!$O$1,FALSE)="",VLOOKUP(MID($B369,1,3),CODE!$B:$G,CODE!$D$1,FALSE),VLOOKUP(MID($B369,1,3),CODE!$B:$G,CODE!$D$1,FALSE)&amp;"-"&amp;VLOOKUP(MID($B369,4,2),CODE!K:P,CODE!$O$1,FALSE))</f>
        <v>JOH-ACC</v>
      </c>
      <c r="B369" s="21" t="str">
        <f>IF(ISERROR(VLOOKUP(E369&amp;G369,품번정리!$D:$E,2,FALSE))=TRUE,E369&amp;G369,VLOOKUP(E369&amp;G369,품번정리!$D:$E,2,FALSE))</f>
        <v>JOHMUF5506BL</v>
      </c>
      <c r="C369" s="16" t="str">
        <f>IF(ISERROR(VLOOKUP(MID(B369,1,5)&amp;MID(B369,8,5),품번정리!$A:$B,2,FALSE))=TRUE,MID(B369,1,5)&amp;MID(B369,8,5),VLOOKUP(MID(B369,1,5)&amp;MID(B369,8,5),품번정리!$A:$B,2,FALSE))</f>
        <v>JOHMU506BL</v>
      </c>
      <c r="D369" s="16" t="str">
        <f t="shared" si="7"/>
        <v>F5</v>
      </c>
      <c r="E369" s="437" t="s">
        <v>3686</v>
      </c>
      <c r="F369" s="437" t="s">
        <v>3691</v>
      </c>
      <c r="G369" s="437" t="s">
        <v>725</v>
      </c>
      <c r="H369" s="437"/>
      <c r="I369" s="319">
        <v>5937</v>
      </c>
      <c r="J369" s="319">
        <v>45000</v>
      </c>
      <c r="K369" s="319">
        <v>15000</v>
      </c>
      <c r="L369" s="318">
        <v>500</v>
      </c>
      <c r="M369" s="437" t="s">
        <v>3592</v>
      </c>
      <c r="N369" s="318">
        <v>250</v>
      </c>
      <c r="O369" s="319">
        <v>11250000</v>
      </c>
      <c r="P369" s="437" t="s">
        <v>3801</v>
      </c>
      <c r="Q369" s="318">
        <v>62</v>
      </c>
      <c r="R369" s="318"/>
      <c r="S369" s="319">
        <v>2790000</v>
      </c>
      <c r="T369" s="437" t="s">
        <v>3809</v>
      </c>
      <c r="U369" s="318">
        <v>25</v>
      </c>
      <c r="V369" s="319">
        <v>485000</v>
      </c>
      <c r="W369" s="318">
        <v>10</v>
      </c>
      <c r="X369" s="318">
        <v>4.3</v>
      </c>
      <c r="Y369" s="318">
        <v>40.299999999999997</v>
      </c>
      <c r="Z369" s="318">
        <v>17.399999999999999</v>
      </c>
      <c r="AA369" s="318">
        <v>188</v>
      </c>
      <c r="AB369" s="318">
        <v>37</v>
      </c>
      <c r="AC369" s="318"/>
      <c r="AD369" s="318"/>
      <c r="AE369" s="319"/>
      <c r="AF369" s="318"/>
    </row>
    <row r="370" spans="1:32">
      <c r="A370" s="21" t="str">
        <f>IF(VLOOKUP(MID($B370,4,2),CODE!K:P,CODE!$O$1,FALSE)="",VLOOKUP(MID($B370,1,3),CODE!$B:$G,CODE!$D$1,FALSE),VLOOKUP(MID($B370,1,3),CODE!$B:$G,CODE!$D$1,FALSE)&amp;"-"&amp;VLOOKUP(MID($B370,4,2),CODE!K:P,CODE!$O$1,FALSE))</f>
        <v>JOH-ACC</v>
      </c>
      <c r="B370" s="21" t="str">
        <f>IF(ISERROR(VLOOKUP(E370&amp;G370,품번정리!$D:$E,2,FALSE))=TRUE,E370&amp;G370,VLOOKUP(E370&amp;G370,품번정리!$D:$E,2,FALSE))</f>
        <v>JOHMUF5814KH</v>
      </c>
      <c r="C370" s="16" t="str">
        <f>IF(ISERROR(VLOOKUP(MID(B370,1,5)&amp;MID(B370,8,5),품번정리!$A:$B,2,FALSE))=TRUE,MID(B370,1,5)&amp;MID(B370,8,5),VLOOKUP(MID(B370,1,5)&amp;MID(B370,8,5),품번정리!$A:$B,2,FALSE))</f>
        <v>JOHMU814KH</v>
      </c>
      <c r="D370" s="16" t="str">
        <f t="shared" si="7"/>
        <v>F5</v>
      </c>
      <c r="E370" s="437" t="s">
        <v>2793</v>
      </c>
      <c r="F370" s="437" t="s">
        <v>3692</v>
      </c>
      <c r="G370" s="437" t="s">
        <v>723</v>
      </c>
      <c r="H370" s="437"/>
      <c r="I370" s="319">
        <v>7681</v>
      </c>
      <c r="J370" s="319">
        <v>49000</v>
      </c>
      <c r="K370" s="319">
        <v>15000</v>
      </c>
      <c r="L370" s="318">
        <v>50</v>
      </c>
      <c r="M370" s="437" t="s">
        <v>2653</v>
      </c>
      <c r="N370" s="318">
        <v>50</v>
      </c>
      <c r="O370" s="319">
        <v>2450000</v>
      </c>
      <c r="P370" s="437" t="s">
        <v>2656</v>
      </c>
      <c r="Q370" s="318">
        <v>20</v>
      </c>
      <c r="R370" s="318"/>
      <c r="S370" s="319">
        <v>980000</v>
      </c>
      <c r="T370" s="437" t="s">
        <v>2918</v>
      </c>
      <c r="U370" s="318">
        <v>19</v>
      </c>
      <c r="V370" s="319">
        <v>361000</v>
      </c>
      <c r="W370" s="318">
        <v>38</v>
      </c>
      <c r="X370" s="318">
        <v>14.7</v>
      </c>
      <c r="Y370" s="318">
        <v>95</v>
      </c>
      <c r="Z370" s="318">
        <v>36.799999999999997</v>
      </c>
      <c r="AA370" s="318">
        <v>30</v>
      </c>
      <c r="AB370" s="318">
        <v>1</v>
      </c>
      <c r="AC370" s="318"/>
      <c r="AD370" s="318"/>
      <c r="AE370" s="319"/>
      <c r="AF370" s="318"/>
    </row>
    <row r="371" spans="1:32">
      <c r="A371" s="21" t="str">
        <f>IF(VLOOKUP(MID($B371,4,2),CODE!K:P,CODE!$O$1,FALSE)="",VLOOKUP(MID($B371,1,3),CODE!$B:$G,CODE!$D$1,FALSE),VLOOKUP(MID($B371,1,3),CODE!$B:$G,CODE!$D$1,FALSE)&amp;"-"&amp;VLOOKUP(MID($B371,4,2),CODE!K:P,CODE!$O$1,FALSE))</f>
        <v>JOH-ACC</v>
      </c>
      <c r="B371" s="21" t="str">
        <f>IF(ISERROR(VLOOKUP(E371&amp;G371,품번정리!$D:$E,2,FALSE))=TRUE,E371&amp;G371,VLOOKUP(E371&amp;G371,품번정리!$D:$E,2,FALSE))</f>
        <v>JOHMUF5816MT</v>
      </c>
      <c r="C371" s="16" t="str">
        <f>IF(ISERROR(VLOOKUP(MID(B371,1,5)&amp;MID(B371,8,5),품번정리!$A:$B,2,FALSE))=TRUE,MID(B371,1,5)&amp;MID(B371,8,5),VLOOKUP(MID(B371,1,5)&amp;MID(B371,8,5),품번정리!$A:$B,2,FALSE))</f>
        <v>JOHMU816MT</v>
      </c>
      <c r="D371" s="16" t="str">
        <f t="shared" si="7"/>
        <v>F5</v>
      </c>
      <c r="E371" s="437" t="s">
        <v>2795</v>
      </c>
      <c r="F371" s="437" t="s">
        <v>2804</v>
      </c>
      <c r="G371" s="437" t="s">
        <v>0</v>
      </c>
      <c r="H371" s="437"/>
      <c r="I371" s="319">
        <v>8851</v>
      </c>
      <c r="J371" s="319">
        <v>55000</v>
      </c>
      <c r="K371" s="319">
        <v>15000</v>
      </c>
      <c r="L371" s="318">
        <v>58</v>
      </c>
      <c r="M371" s="437" t="s">
        <v>2653</v>
      </c>
      <c r="N371" s="318">
        <v>58</v>
      </c>
      <c r="O371" s="319">
        <v>3190000</v>
      </c>
      <c r="P371" s="437" t="s">
        <v>2656</v>
      </c>
      <c r="Q371" s="318">
        <v>32</v>
      </c>
      <c r="R371" s="318"/>
      <c r="S371" s="319">
        <v>1760000</v>
      </c>
      <c r="T371" s="437" t="s">
        <v>2912</v>
      </c>
      <c r="U371" s="318">
        <v>32</v>
      </c>
      <c r="V371" s="319">
        <v>595500</v>
      </c>
      <c r="W371" s="318">
        <v>55.2</v>
      </c>
      <c r="X371" s="318">
        <v>18.7</v>
      </c>
      <c r="Y371" s="318">
        <v>100</v>
      </c>
      <c r="Z371" s="318">
        <v>33.799999999999997</v>
      </c>
      <c r="AA371" s="318">
        <v>26</v>
      </c>
      <c r="AB371" s="318"/>
      <c r="AC371" s="318"/>
      <c r="AD371" s="318"/>
      <c r="AE371" s="319"/>
      <c r="AF371" s="318"/>
    </row>
    <row r="372" spans="1:32">
      <c r="A372" s="21" t="str">
        <f>IF(VLOOKUP(MID($B372,4,2),CODE!K:P,CODE!$O$1,FALSE)="",VLOOKUP(MID($B372,1,3),CODE!$B:$G,CODE!$D$1,FALSE),VLOOKUP(MID($B372,1,3),CODE!$B:$G,CODE!$D$1,FALSE)&amp;"-"&amp;VLOOKUP(MID($B372,4,2),CODE!K:P,CODE!$O$1,FALSE))</f>
        <v>JOH-ACC</v>
      </c>
      <c r="B372" s="21" t="str">
        <f>IF(ISERROR(VLOOKUP(E372&amp;G372,품번정리!$D:$E,2,FALSE))=TRUE,E372&amp;G372,VLOOKUP(E372&amp;G372,품번정리!$D:$E,2,FALSE))</f>
        <v>JOHMUF5818BL</v>
      </c>
      <c r="C372" s="16" t="str">
        <f>IF(ISERROR(VLOOKUP(MID(B372,1,5)&amp;MID(B372,8,5),품번정리!$A:$B,2,FALSE))=TRUE,MID(B372,1,5)&amp;MID(B372,8,5),VLOOKUP(MID(B372,1,5)&amp;MID(B372,8,5),품번정리!$A:$B,2,FALSE))</f>
        <v>JOHMU818BL</v>
      </c>
      <c r="D372" s="16" t="str">
        <f t="shared" si="7"/>
        <v>F5</v>
      </c>
      <c r="E372" s="437" t="s">
        <v>2797</v>
      </c>
      <c r="F372" s="437" t="s">
        <v>2805</v>
      </c>
      <c r="G372" s="437" t="s">
        <v>725</v>
      </c>
      <c r="H372" s="437"/>
      <c r="I372" s="319">
        <v>10088</v>
      </c>
      <c r="J372" s="319">
        <v>55000</v>
      </c>
      <c r="K372" s="319">
        <v>15000</v>
      </c>
      <c r="L372" s="318">
        <v>170</v>
      </c>
      <c r="M372" s="437" t="s">
        <v>2653</v>
      </c>
      <c r="N372" s="318">
        <v>170</v>
      </c>
      <c r="O372" s="319">
        <v>9350000</v>
      </c>
      <c r="P372" s="437" t="s">
        <v>2656</v>
      </c>
      <c r="Q372" s="318">
        <v>88</v>
      </c>
      <c r="R372" s="318"/>
      <c r="S372" s="319">
        <v>4840000</v>
      </c>
      <c r="T372" s="437" t="s">
        <v>2914</v>
      </c>
      <c r="U372" s="318">
        <v>87</v>
      </c>
      <c r="V372" s="319">
        <v>1628500</v>
      </c>
      <c r="W372" s="318">
        <v>51.2</v>
      </c>
      <c r="X372" s="318">
        <v>17.399999999999999</v>
      </c>
      <c r="Y372" s="318">
        <v>98.9</v>
      </c>
      <c r="Z372" s="318">
        <v>33.6</v>
      </c>
      <c r="AA372" s="318">
        <v>82</v>
      </c>
      <c r="AB372" s="318">
        <v>1</v>
      </c>
      <c r="AC372" s="318"/>
      <c r="AD372" s="318"/>
      <c r="AE372" s="319"/>
      <c r="AF372" s="318"/>
    </row>
    <row r="373" spans="1:32">
      <c r="A373" s="21" t="str">
        <f>IF(VLOOKUP(MID($B373,4,2),CODE!K:P,CODE!$O$1,FALSE)="",VLOOKUP(MID($B373,1,3),CODE!$B:$G,CODE!$D$1,FALSE),VLOOKUP(MID($B373,1,3),CODE!$B:$G,CODE!$D$1,FALSE)&amp;"-"&amp;VLOOKUP(MID($B373,4,2),CODE!K:P,CODE!$O$1,FALSE))</f>
        <v>JOH</v>
      </c>
      <c r="B373" s="21" t="str">
        <f>IF(ISERROR(VLOOKUP(E373&amp;G373,품번정리!$D:$E,2,FALSE))=TRUE,E373&amp;G373,VLOOKUP(E373&amp;G373,품번정리!$D:$E,2,FALSE))</f>
        <v>JOHTPF5653IV</v>
      </c>
      <c r="C373" s="16" t="str">
        <f>IF(ISERROR(VLOOKUP(MID(B373,1,5)&amp;MID(B373,8,5),품번정리!$A:$B,2,FALSE))=TRUE,MID(B373,1,5)&amp;MID(B373,8,5),VLOOKUP(MID(B373,1,5)&amp;MID(B373,8,5),품번정리!$A:$B,2,FALSE))</f>
        <v>JOHTP653IV</v>
      </c>
      <c r="D373" s="16" t="str">
        <f t="shared" si="7"/>
        <v>F5</v>
      </c>
      <c r="E373" s="437" t="s">
        <v>2799</v>
      </c>
      <c r="F373" s="437" t="s">
        <v>2806</v>
      </c>
      <c r="G373" s="437" t="s">
        <v>746</v>
      </c>
      <c r="H373" s="437"/>
      <c r="I373" s="319">
        <v>8912</v>
      </c>
      <c r="J373" s="319">
        <v>69000</v>
      </c>
      <c r="K373" s="319">
        <v>10000</v>
      </c>
      <c r="L373" s="318">
        <v>171</v>
      </c>
      <c r="M373" s="437" t="s">
        <v>2653</v>
      </c>
      <c r="N373" s="318">
        <v>169</v>
      </c>
      <c r="O373" s="319">
        <v>11661000</v>
      </c>
      <c r="P373" s="437" t="s">
        <v>2773</v>
      </c>
      <c r="Q373" s="318">
        <v>166</v>
      </c>
      <c r="R373" s="318">
        <v>-2</v>
      </c>
      <c r="S373" s="319">
        <v>11454000</v>
      </c>
      <c r="T373" s="437" t="s">
        <v>3051</v>
      </c>
      <c r="U373" s="318">
        <v>150</v>
      </c>
      <c r="V373" s="319">
        <v>1785000</v>
      </c>
      <c r="W373" s="318">
        <v>88.8</v>
      </c>
      <c r="X373" s="318">
        <v>15.3</v>
      </c>
      <c r="Y373" s="318">
        <v>90.4</v>
      </c>
      <c r="Z373" s="318">
        <v>15.6</v>
      </c>
      <c r="AA373" s="318">
        <v>5</v>
      </c>
      <c r="AB373" s="318">
        <v>16</v>
      </c>
      <c r="AC373" s="318"/>
      <c r="AD373" s="318"/>
      <c r="AE373" s="318"/>
      <c r="AF373" s="318"/>
    </row>
    <row r="374" spans="1:32">
      <c r="A374" s="21" t="str">
        <f>IF(VLOOKUP(MID($B374,4,2),CODE!K:P,CODE!$O$1,FALSE)="",VLOOKUP(MID($B374,1,3),CODE!$B:$G,CODE!$D$1,FALSE),VLOOKUP(MID($B374,1,3),CODE!$B:$G,CODE!$D$1,FALSE)&amp;"-"&amp;VLOOKUP(MID($B374,4,2),CODE!K:P,CODE!$O$1,FALSE))</f>
        <v>JOH</v>
      </c>
      <c r="B374" s="21" t="str">
        <f>IF(ISERROR(VLOOKUP(E374&amp;G374,품번정리!$D:$E,2,FALSE))=TRUE,E374&amp;G374,VLOOKUP(E374&amp;G374,품번정리!$D:$E,2,FALSE))</f>
        <v>JOHTPF5656GR</v>
      </c>
      <c r="C374" s="16" t="str">
        <f>IF(ISERROR(VLOOKUP(MID(B374,1,5)&amp;MID(B374,8,5),품번정리!$A:$B,2,FALSE))=TRUE,MID(B374,1,5)&amp;MID(B374,8,5),VLOOKUP(MID(B374,1,5)&amp;MID(B374,8,5),품번정리!$A:$B,2,FALSE))</f>
        <v>JOHTP656GR</v>
      </c>
      <c r="D374" s="16" t="str">
        <f t="shared" si="7"/>
        <v>F5</v>
      </c>
      <c r="E374" s="437" t="s">
        <v>2801</v>
      </c>
      <c r="F374" s="437" t="s">
        <v>2807</v>
      </c>
      <c r="G374" s="437" t="s">
        <v>727</v>
      </c>
      <c r="H374" s="437"/>
      <c r="I374" s="319">
        <v>7734</v>
      </c>
      <c r="J374" s="319">
        <v>69000</v>
      </c>
      <c r="K374" s="319">
        <v>10000</v>
      </c>
      <c r="L374" s="318">
        <v>213</v>
      </c>
      <c r="M374" s="437" t="s">
        <v>2653</v>
      </c>
      <c r="N374" s="318">
        <v>200</v>
      </c>
      <c r="O374" s="319">
        <v>13800000</v>
      </c>
      <c r="P374" s="437" t="s">
        <v>2773</v>
      </c>
      <c r="Q374" s="318">
        <v>194</v>
      </c>
      <c r="R374" s="318"/>
      <c r="S374" s="319">
        <v>13386000</v>
      </c>
      <c r="T374" s="437" t="s">
        <v>3051</v>
      </c>
      <c r="U374" s="318">
        <v>127</v>
      </c>
      <c r="V374" s="319">
        <v>1560000</v>
      </c>
      <c r="W374" s="318">
        <v>63.5</v>
      </c>
      <c r="X374" s="318">
        <v>11.3</v>
      </c>
      <c r="Y374" s="318">
        <v>65.5</v>
      </c>
      <c r="Z374" s="318">
        <v>11.7</v>
      </c>
      <c r="AA374" s="318">
        <v>6</v>
      </c>
      <c r="AB374" s="318">
        <v>67</v>
      </c>
      <c r="AC374" s="318"/>
      <c r="AD374" s="318"/>
      <c r="AE374" s="319"/>
      <c r="AF374" s="318"/>
    </row>
    <row r="375" spans="1:32">
      <c r="A375" s="21" t="str">
        <f>IF(VLOOKUP(MID($B375,4,2),CODE!K:P,CODE!$O$1,FALSE)="",VLOOKUP(MID($B375,1,3),CODE!$B:$G,CODE!$D$1,FALSE),VLOOKUP(MID($B375,1,3),CODE!$B:$G,CODE!$D$1,FALSE)&amp;"-"&amp;VLOOKUP(MID($B375,4,2),CODE!K:P,CODE!$O$1,FALSE))</f>
        <v>JOH</v>
      </c>
      <c r="B375" s="21" t="str">
        <f>IF(ISERROR(VLOOKUP(E375&amp;G375,품번정리!$D:$E,2,FALSE))=TRUE,E375&amp;G375,VLOOKUP(E375&amp;G375,품번정리!$D:$E,2,FALSE))</f>
        <v>JOHVBF5806NY</v>
      </c>
      <c r="C375" s="16" t="str">
        <f>IF(ISERROR(VLOOKUP(MID(B375,1,5)&amp;MID(B375,8,5),품번정리!$A:$B,2,FALSE))=TRUE,MID(B375,1,5)&amp;MID(B375,8,5),VLOOKUP(MID(B375,1,5)&amp;MID(B375,8,5),품번정리!$A:$B,2,FALSE))</f>
        <v>JOHVB806NY</v>
      </c>
      <c r="D375" s="16" t="str">
        <f t="shared" si="7"/>
        <v>F5</v>
      </c>
      <c r="E375" s="437" t="s">
        <v>3690</v>
      </c>
      <c r="F375" s="437" t="s">
        <v>2808</v>
      </c>
      <c r="G375" s="437" t="s">
        <v>720</v>
      </c>
      <c r="H375" s="437"/>
      <c r="I375" s="319">
        <v>8970</v>
      </c>
      <c r="J375" s="319">
        <v>55000</v>
      </c>
      <c r="K375" s="319">
        <v>29000</v>
      </c>
      <c r="L375" s="318">
        <v>500</v>
      </c>
      <c r="M375" s="437" t="s">
        <v>3592</v>
      </c>
      <c r="N375" s="318">
        <v>100</v>
      </c>
      <c r="O375" s="319">
        <v>5500000</v>
      </c>
      <c r="P375" s="437" t="s">
        <v>3810</v>
      </c>
      <c r="Q375" s="318">
        <v>6</v>
      </c>
      <c r="R375" s="318">
        <v>-5</v>
      </c>
      <c r="S375" s="319">
        <v>330000</v>
      </c>
      <c r="T375" s="437" t="s">
        <v>3811</v>
      </c>
      <c r="U375" s="318">
        <v>5</v>
      </c>
      <c r="V375" s="319">
        <v>145000</v>
      </c>
      <c r="W375" s="318">
        <v>5</v>
      </c>
      <c r="X375" s="318">
        <v>2.6</v>
      </c>
      <c r="Y375" s="318">
        <v>83.3</v>
      </c>
      <c r="Z375" s="318">
        <v>43.9</v>
      </c>
      <c r="AA375" s="318">
        <v>99</v>
      </c>
      <c r="AB375" s="318">
        <v>1</v>
      </c>
      <c r="AC375" s="318"/>
      <c r="AD375" s="318"/>
      <c r="AE375" s="318"/>
      <c r="AF375" s="318"/>
    </row>
    <row r="376" spans="1:32">
      <c r="A376" s="21" t="str">
        <f>IF(VLOOKUP(MID($B376,4,2),CODE!K:P,CODE!$O$1,FALSE)="",VLOOKUP(MID($B376,1,3),CODE!$B:$G,CODE!$D$1,FALSE),VLOOKUP(MID($B376,1,3),CODE!$B:$G,CODE!$D$1,FALSE)&amp;"-"&amp;VLOOKUP(MID($B376,4,2),CODE!K:P,CODE!$O$1,FALSE))</f>
        <v>JOH</v>
      </c>
      <c r="B376" s="21" t="str">
        <f>IF(ISERROR(VLOOKUP(E376&amp;G376,품번정리!$D:$E,2,FALSE))=TRUE,E376&amp;G376,VLOOKUP(E376&amp;G376,품번정리!$D:$E,2,FALSE))</f>
        <v>JOHVBF5806PK</v>
      </c>
      <c r="C376" s="16" t="str">
        <f>IF(ISERROR(VLOOKUP(MID(B376,1,5)&amp;MID(B376,8,5),품번정리!$A:$B,2,FALSE))=TRUE,MID(B376,1,5)&amp;MID(B376,8,5),VLOOKUP(MID(B376,1,5)&amp;MID(B376,8,5),품번정리!$A:$B,2,FALSE))</f>
        <v>JOHVB806PK</v>
      </c>
      <c r="D376" s="16" t="str">
        <f t="shared" si="7"/>
        <v>F5</v>
      </c>
      <c r="E376" s="437" t="s">
        <v>3690</v>
      </c>
      <c r="F376" s="437" t="s">
        <v>3693</v>
      </c>
      <c r="G376" s="437" t="s">
        <v>728</v>
      </c>
      <c r="H376" s="437"/>
      <c r="I376" s="319">
        <v>8970</v>
      </c>
      <c r="J376" s="319">
        <v>55000</v>
      </c>
      <c r="K376" s="319">
        <v>29000</v>
      </c>
      <c r="L376" s="318">
        <v>600</v>
      </c>
      <c r="M376" s="437" t="s">
        <v>3592</v>
      </c>
      <c r="N376" s="318">
        <v>100</v>
      </c>
      <c r="O376" s="319">
        <v>5500000</v>
      </c>
      <c r="P376" s="437" t="s">
        <v>3810</v>
      </c>
      <c r="Q376" s="318">
        <v>6</v>
      </c>
      <c r="R376" s="318">
        <v>-5</v>
      </c>
      <c r="S376" s="319">
        <v>330000</v>
      </c>
      <c r="T376" s="437" t="s">
        <v>3812</v>
      </c>
      <c r="U376" s="318">
        <v>6</v>
      </c>
      <c r="V376" s="319">
        <v>174000</v>
      </c>
      <c r="W376" s="318">
        <v>6</v>
      </c>
      <c r="X376" s="318">
        <v>3.2</v>
      </c>
      <c r="Y376" s="318">
        <v>100</v>
      </c>
      <c r="Z376" s="318">
        <v>52.7</v>
      </c>
      <c r="AA376" s="318">
        <v>99</v>
      </c>
      <c r="AB376" s="318"/>
      <c r="AC376" s="318"/>
      <c r="AD376" s="318"/>
      <c r="AE376" s="318"/>
      <c r="AF376" s="318"/>
    </row>
    <row r="377" spans="1:32">
      <c r="A377" s="21" t="str">
        <f>IF(VLOOKUP(MID($B377,4,2),CODE!K:P,CODE!$O$1,FALSE)="",VLOOKUP(MID($B377,1,3),CODE!$B:$G,CODE!$D$1,FALSE),VLOOKUP(MID($B377,1,3),CODE!$B:$G,CODE!$D$1,FALSE)&amp;"-"&amp;VLOOKUP(MID($B377,4,2),CODE!K:P,CODE!$O$1,FALSE))</f>
        <v>JOK-ACC</v>
      </c>
      <c r="B377" s="21" t="str">
        <f>IF(ISERROR(VLOOKUP(E377&amp;G377,품번정리!$D:$E,2,FALSE))=TRUE,E377&amp;G377,VLOOKUP(E377&amp;G377,품번정리!$D:$E,2,FALSE))</f>
        <v>JOKACF3518IV</v>
      </c>
      <c r="C377" s="16" t="str">
        <f>IF(ISERROR(VLOOKUP(MID(B377,1,5)&amp;MID(B377,8,5),품번정리!$A:$B,2,FALSE))=TRUE,MID(B377,1,5)&amp;MID(B377,8,5),VLOOKUP(MID(B377,1,5)&amp;MID(B377,8,5),품번정리!$A:$B,2,FALSE))</f>
        <v>JOKAC518IV</v>
      </c>
      <c r="D377" s="16" t="str">
        <f t="shared" si="7"/>
        <v>F3</v>
      </c>
      <c r="E377" s="437" t="s">
        <v>2922</v>
      </c>
      <c r="F377" s="437" t="s">
        <v>3693</v>
      </c>
      <c r="G377" s="437" t="s">
        <v>746</v>
      </c>
      <c r="H377" s="437"/>
      <c r="I377" s="319">
        <v>5833</v>
      </c>
      <c r="J377" s="319">
        <v>25000</v>
      </c>
      <c r="K377" s="319">
        <v>25000</v>
      </c>
      <c r="L377" s="318">
        <v>350</v>
      </c>
      <c r="M377" s="437" t="s">
        <v>3012</v>
      </c>
      <c r="N377" s="318">
        <v>348</v>
      </c>
      <c r="O377" s="319">
        <v>8700000</v>
      </c>
      <c r="P377" s="437" t="s">
        <v>3014</v>
      </c>
      <c r="Q377" s="318">
        <v>179</v>
      </c>
      <c r="R377" s="318">
        <v>-1</v>
      </c>
      <c r="S377" s="319">
        <v>4475000</v>
      </c>
      <c r="T377" s="437" t="s">
        <v>3016</v>
      </c>
      <c r="U377" s="318">
        <v>132</v>
      </c>
      <c r="V377" s="319">
        <v>2976500</v>
      </c>
      <c r="W377" s="318">
        <v>37.9</v>
      </c>
      <c r="X377" s="318">
        <v>34.200000000000003</v>
      </c>
      <c r="Y377" s="318">
        <v>73.7</v>
      </c>
      <c r="Z377" s="318">
        <v>66.5</v>
      </c>
      <c r="AA377" s="318">
        <v>170</v>
      </c>
      <c r="AB377" s="318">
        <v>47</v>
      </c>
      <c r="AC377" s="318">
        <v>1</v>
      </c>
      <c r="AD377" s="318">
        <v>1</v>
      </c>
      <c r="AE377" s="319">
        <v>25000</v>
      </c>
      <c r="AF377" s="318">
        <v>0.3</v>
      </c>
    </row>
    <row r="378" spans="1:32">
      <c r="A378" s="21" t="str">
        <f>IF(VLOOKUP(MID($B378,4,2),CODE!K:P,CODE!$O$1,FALSE)="",VLOOKUP(MID($B378,1,3),CODE!$B:$G,CODE!$D$1,FALSE),VLOOKUP(MID($B378,1,3),CODE!$B:$G,CODE!$D$1,FALSE)&amp;"-"&amp;VLOOKUP(MID($B378,4,2),CODE!K:P,CODE!$O$1,FALSE))</f>
        <v>JOK-ACC</v>
      </c>
      <c r="B378" s="21" t="str">
        <f>IF(ISERROR(VLOOKUP(E378&amp;G378,품번정리!$D:$E,2,FALSE))=TRUE,E378&amp;G378,VLOOKUP(E378&amp;G378,품번정리!$D:$E,2,FALSE))</f>
        <v>JOKACF3519YE</v>
      </c>
      <c r="C378" s="16" t="str">
        <f>IF(ISERROR(VLOOKUP(MID(B378,1,5)&amp;MID(B378,8,5),품번정리!$A:$B,2,FALSE))=TRUE,MID(B378,1,5)&amp;MID(B378,8,5),VLOOKUP(MID(B378,1,5)&amp;MID(B378,8,5),품번정리!$A:$B,2,FALSE))</f>
        <v>JOKAC519YE</v>
      </c>
      <c r="D378" s="16" t="str">
        <f t="shared" si="7"/>
        <v>F3</v>
      </c>
      <c r="E378" s="437" t="s">
        <v>2923</v>
      </c>
      <c r="F378" s="437" t="s">
        <v>2927</v>
      </c>
      <c r="G378" s="437" t="s">
        <v>721</v>
      </c>
      <c r="H378" s="437"/>
      <c r="I378" s="319">
        <v>5466</v>
      </c>
      <c r="J378" s="319">
        <v>25000</v>
      </c>
      <c r="K378" s="319">
        <v>25000</v>
      </c>
      <c r="L378" s="318">
        <v>350</v>
      </c>
      <c r="M378" s="437" t="s">
        <v>3012</v>
      </c>
      <c r="N378" s="318">
        <v>350</v>
      </c>
      <c r="O378" s="319">
        <v>8750000</v>
      </c>
      <c r="P378" s="437" t="s">
        <v>3014</v>
      </c>
      <c r="Q378" s="318">
        <v>115</v>
      </c>
      <c r="R378" s="318"/>
      <c r="S378" s="319">
        <v>2875000</v>
      </c>
      <c r="T378" s="437" t="s">
        <v>3016</v>
      </c>
      <c r="U378" s="318">
        <v>64</v>
      </c>
      <c r="V378" s="319">
        <v>1359880</v>
      </c>
      <c r="W378" s="318">
        <v>18.3</v>
      </c>
      <c r="X378" s="318">
        <v>15.5</v>
      </c>
      <c r="Y378" s="318">
        <v>55.7</v>
      </c>
      <c r="Z378" s="318">
        <v>47.3</v>
      </c>
      <c r="AA378" s="318">
        <v>235</v>
      </c>
      <c r="AB378" s="318">
        <v>51</v>
      </c>
      <c r="AC378" s="318"/>
      <c r="AD378" s="318"/>
      <c r="AE378" s="318"/>
      <c r="AF378" s="318"/>
    </row>
    <row r="379" spans="1:32">
      <c r="A379" s="21" t="str">
        <f>IF(VLOOKUP(MID($B379,4,2),CODE!K:P,CODE!$O$1,FALSE)="",VLOOKUP(MID($B379,1,3),CODE!$B:$G,CODE!$D$1,FALSE),VLOOKUP(MID($B379,1,3),CODE!$B:$G,CODE!$D$1,FALSE)&amp;"-"&amp;VLOOKUP(MID($B379,4,2),CODE!K:P,CODE!$O$1,FALSE))</f>
        <v>JOK-ACC</v>
      </c>
      <c r="B379" s="21" t="str">
        <f>IF(ISERROR(VLOOKUP(E379&amp;G379,품번정리!$D:$E,2,FALSE))=TRUE,E379&amp;G379,VLOOKUP(E379&amp;G379,품번정리!$D:$E,2,FALSE))</f>
        <v>JOKACF3520PK</v>
      </c>
      <c r="C379" s="16" t="str">
        <f>IF(ISERROR(VLOOKUP(MID(B379,1,5)&amp;MID(B379,8,5),품번정리!$A:$B,2,FALSE))=TRUE,MID(B379,1,5)&amp;MID(B379,8,5),VLOOKUP(MID(B379,1,5)&amp;MID(B379,8,5),품번정리!$A:$B,2,FALSE))</f>
        <v>JOKAC520PK</v>
      </c>
      <c r="D379" s="16" t="str">
        <f t="shared" si="7"/>
        <v>F3</v>
      </c>
      <c r="E379" s="437" t="s">
        <v>2924</v>
      </c>
      <c r="F379" s="437" t="s">
        <v>2928</v>
      </c>
      <c r="G379" s="437" t="s">
        <v>728</v>
      </c>
      <c r="H379" s="437"/>
      <c r="I379" s="319">
        <v>4135</v>
      </c>
      <c r="J379" s="319">
        <v>23000</v>
      </c>
      <c r="K379" s="319">
        <v>23000</v>
      </c>
      <c r="L379" s="318">
        <v>400</v>
      </c>
      <c r="M379" s="437" t="s">
        <v>3012</v>
      </c>
      <c r="N379" s="318">
        <v>399</v>
      </c>
      <c r="O379" s="319">
        <v>9177000</v>
      </c>
      <c r="P379" s="437" t="s">
        <v>3014</v>
      </c>
      <c r="Q379" s="318">
        <v>107</v>
      </c>
      <c r="R379" s="318"/>
      <c r="S379" s="319">
        <v>2461000</v>
      </c>
      <c r="T379" s="437" t="s">
        <v>3011</v>
      </c>
      <c r="U379" s="318">
        <v>53</v>
      </c>
      <c r="V379" s="319">
        <v>976810</v>
      </c>
      <c r="W379" s="318">
        <v>13.3</v>
      </c>
      <c r="X379" s="318">
        <v>10.6</v>
      </c>
      <c r="Y379" s="318">
        <v>49.5</v>
      </c>
      <c r="Z379" s="318">
        <v>39.700000000000003</v>
      </c>
      <c r="AA379" s="318">
        <v>292</v>
      </c>
      <c r="AB379" s="318">
        <v>54</v>
      </c>
      <c r="AC379" s="318">
        <v>1</v>
      </c>
      <c r="AD379" s="318">
        <v>1</v>
      </c>
      <c r="AE379" s="319">
        <v>23000</v>
      </c>
      <c r="AF379" s="318">
        <v>0.3</v>
      </c>
    </row>
    <row r="380" spans="1:32">
      <c r="A380" s="21" t="str">
        <f>IF(VLOOKUP(MID($B380,4,2),CODE!K:P,CODE!$O$1,FALSE)="",VLOOKUP(MID($B380,1,3),CODE!$B:$G,CODE!$D$1,FALSE),VLOOKUP(MID($B380,1,3),CODE!$B:$G,CODE!$D$1,FALSE)&amp;"-"&amp;VLOOKUP(MID($B380,4,2),CODE!K:P,CODE!$O$1,FALSE))</f>
        <v>JOK-ACC</v>
      </c>
      <c r="B380" s="21" t="str">
        <f>IF(ISERROR(VLOOKUP(E380&amp;G380,품번정리!$D:$E,2,FALSE))=TRUE,E380&amp;G380,VLOOKUP(E380&amp;G380,품번정리!$D:$E,2,FALSE))</f>
        <v>JOKACF3521GR</v>
      </c>
      <c r="C380" s="16" t="str">
        <f>IF(ISERROR(VLOOKUP(MID(B380,1,5)&amp;MID(B380,8,5),품번정리!$A:$B,2,FALSE))=TRUE,MID(B380,1,5)&amp;MID(B380,8,5),VLOOKUP(MID(B380,1,5)&amp;MID(B380,8,5),품번정리!$A:$B,2,FALSE))</f>
        <v>JOKAC521GR</v>
      </c>
      <c r="D380" s="16" t="str">
        <f t="shared" si="7"/>
        <v>F3</v>
      </c>
      <c r="E380" s="437" t="s">
        <v>2925</v>
      </c>
      <c r="F380" s="437" t="s">
        <v>2929</v>
      </c>
      <c r="G380" s="437" t="s">
        <v>727</v>
      </c>
      <c r="H380" s="437"/>
      <c r="I380" s="319">
        <v>4861</v>
      </c>
      <c r="J380" s="319">
        <v>23000</v>
      </c>
      <c r="K380" s="319">
        <v>23000</v>
      </c>
      <c r="L380" s="318">
        <v>400</v>
      </c>
      <c r="M380" s="437" t="s">
        <v>3012</v>
      </c>
      <c r="N380" s="318">
        <v>396</v>
      </c>
      <c r="O380" s="319">
        <v>9108000</v>
      </c>
      <c r="P380" s="437" t="s">
        <v>3014</v>
      </c>
      <c r="Q380" s="318">
        <v>96</v>
      </c>
      <c r="R380" s="318">
        <v>1</v>
      </c>
      <c r="S380" s="319">
        <v>2208000</v>
      </c>
      <c r="T380" s="437" t="s">
        <v>3016</v>
      </c>
      <c r="U380" s="318">
        <v>43</v>
      </c>
      <c r="V380" s="319">
        <v>812260</v>
      </c>
      <c r="W380" s="318">
        <v>10.9</v>
      </c>
      <c r="X380" s="318">
        <v>8.9</v>
      </c>
      <c r="Y380" s="318">
        <v>44.8</v>
      </c>
      <c r="Z380" s="318">
        <v>36.799999999999997</v>
      </c>
      <c r="AA380" s="318">
        <v>299</v>
      </c>
      <c r="AB380" s="318">
        <v>53</v>
      </c>
      <c r="AC380" s="318"/>
      <c r="AD380" s="318"/>
      <c r="AE380" s="318"/>
      <c r="AF380" s="318"/>
    </row>
    <row r="381" spans="1:32">
      <c r="A381" s="21" t="str">
        <f>IF(VLOOKUP(MID($B381,4,2),CODE!K:P,CODE!$O$1,FALSE)="",VLOOKUP(MID($B381,1,3),CODE!$B:$G,CODE!$D$1,FALSE),VLOOKUP(MID($B381,1,3),CODE!$B:$G,CODE!$D$1,FALSE)&amp;"-"&amp;VLOOKUP(MID($B381,4,2),CODE!K:P,CODE!$O$1,FALSE))</f>
        <v>JOK-ACC</v>
      </c>
      <c r="B381" s="21" t="str">
        <f>IF(ISERROR(VLOOKUP(E381&amp;G381,품번정리!$D:$E,2,FALSE))=TRUE,E381&amp;G381,VLOOKUP(E381&amp;G381,품번정리!$D:$E,2,FALSE))</f>
        <v>JOKACF3522GY</v>
      </c>
      <c r="C381" s="16" t="str">
        <f>IF(ISERROR(VLOOKUP(MID(B381,1,5)&amp;MID(B381,8,5),품번정리!$A:$B,2,FALSE))=TRUE,MID(B381,1,5)&amp;MID(B381,8,5),VLOOKUP(MID(B381,1,5)&amp;MID(B381,8,5),품번정리!$A:$B,2,FALSE))</f>
        <v>JOKAC522GY</v>
      </c>
      <c r="D381" s="16" t="str">
        <f t="shared" si="7"/>
        <v>F3</v>
      </c>
      <c r="E381" s="437" t="s">
        <v>2926</v>
      </c>
      <c r="F381" s="437" t="s">
        <v>3568</v>
      </c>
      <c r="G381" s="437" t="s">
        <v>724</v>
      </c>
      <c r="H381" s="437"/>
      <c r="I381" s="319">
        <v>4740</v>
      </c>
      <c r="J381" s="319">
        <v>23000</v>
      </c>
      <c r="K381" s="319">
        <v>23000</v>
      </c>
      <c r="L381" s="318">
        <v>400</v>
      </c>
      <c r="M381" s="437" t="s">
        <v>3012</v>
      </c>
      <c r="N381" s="318">
        <v>400</v>
      </c>
      <c r="O381" s="319">
        <v>9200000</v>
      </c>
      <c r="P381" s="437" t="s">
        <v>3014</v>
      </c>
      <c r="Q381" s="318">
        <v>98</v>
      </c>
      <c r="R381" s="318"/>
      <c r="S381" s="319">
        <v>2254000</v>
      </c>
      <c r="T381" s="437" t="s">
        <v>3040</v>
      </c>
      <c r="U381" s="318">
        <v>47</v>
      </c>
      <c r="V381" s="319">
        <v>868440</v>
      </c>
      <c r="W381" s="318">
        <v>11.8</v>
      </c>
      <c r="X381" s="318">
        <v>9.4</v>
      </c>
      <c r="Y381" s="318">
        <v>48</v>
      </c>
      <c r="Z381" s="318">
        <v>38.5</v>
      </c>
      <c r="AA381" s="318">
        <v>302</v>
      </c>
      <c r="AB381" s="318">
        <v>51</v>
      </c>
      <c r="AC381" s="318"/>
      <c r="AD381" s="318"/>
      <c r="AE381" s="318"/>
      <c r="AF381" s="318"/>
    </row>
    <row r="382" spans="1:32">
      <c r="A382" s="21" t="str">
        <f>IF(VLOOKUP(MID($B382,4,2),CODE!K:P,CODE!$O$1,FALSE)="",VLOOKUP(MID($B382,1,3),CODE!$B:$G,CODE!$D$1,FALSE),VLOOKUP(MID($B382,1,3),CODE!$B:$G,CODE!$D$1,FALSE)&amp;"-"&amp;VLOOKUP(MID($B382,4,2),CODE!K:P,CODE!$O$1,FALSE))</f>
        <v>JOK</v>
      </c>
      <c r="B382" s="21" t="str">
        <f>IF(ISERROR(VLOOKUP(E382&amp;G382,품번정리!$D:$E,2,FALSE))=TRUE,E382&amp;G382,VLOOKUP(E382&amp;G382,품번정리!$D:$E,2,FALSE))</f>
        <v>JOKBAF3509PK</v>
      </c>
      <c r="C382" s="16" t="str">
        <f>IF(ISERROR(VLOOKUP(MID(B382,1,5)&amp;MID(B382,8,5),품번정리!$A:$B,2,FALSE))=TRUE,MID(B382,1,5)&amp;MID(B382,8,5),VLOOKUP(MID(B382,1,5)&amp;MID(B382,8,5),품번정리!$A:$B,2,FALSE))</f>
        <v>JOKBA509PK</v>
      </c>
      <c r="D382" s="16" t="str">
        <f t="shared" si="7"/>
        <v>F3</v>
      </c>
      <c r="E382" s="437" t="s">
        <v>2273</v>
      </c>
      <c r="F382" s="437" t="s">
        <v>3569</v>
      </c>
      <c r="G382" s="437" t="s">
        <v>728</v>
      </c>
      <c r="H382" s="437"/>
      <c r="I382" s="319">
        <v>7305</v>
      </c>
      <c r="J382" s="319">
        <v>49000</v>
      </c>
      <c r="K382" s="319">
        <v>29000</v>
      </c>
      <c r="L382" s="318">
        <v>472</v>
      </c>
      <c r="M382" s="437" t="s">
        <v>2203</v>
      </c>
      <c r="N382" s="318">
        <v>464</v>
      </c>
      <c r="O382" s="319">
        <v>22736000</v>
      </c>
      <c r="P382" s="437" t="s">
        <v>2210</v>
      </c>
      <c r="Q382" s="318">
        <v>143</v>
      </c>
      <c r="R382" s="318">
        <v>-6</v>
      </c>
      <c r="S382" s="319">
        <v>7007000</v>
      </c>
      <c r="T382" s="437" t="s">
        <v>2204</v>
      </c>
      <c r="U382" s="318">
        <v>143</v>
      </c>
      <c r="V382" s="319">
        <v>6142184</v>
      </c>
      <c r="W382" s="318">
        <v>30.8</v>
      </c>
      <c r="X382" s="318">
        <v>27</v>
      </c>
      <c r="Y382" s="318">
        <v>100</v>
      </c>
      <c r="Z382" s="318">
        <v>87.7</v>
      </c>
      <c r="AA382" s="318">
        <v>327</v>
      </c>
      <c r="AB382" s="318"/>
      <c r="AC382" s="318"/>
      <c r="AD382" s="318"/>
      <c r="AE382" s="318"/>
      <c r="AF382" s="318"/>
    </row>
    <row r="383" spans="1:32">
      <c r="A383" s="21" t="str">
        <f>IF(VLOOKUP(MID($B383,4,2),CODE!K:P,CODE!$O$1,FALSE)="",VLOOKUP(MID($B383,1,3),CODE!$B:$G,CODE!$D$1,FALSE),VLOOKUP(MID($B383,1,3),CODE!$B:$G,CODE!$D$1,FALSE)&amp;"-"&amp;VLOOKUP(MID($B383,4,2),CODE!K:P,CODE!$O$1,FALSE))</f>
        <v>JOK</v>
      </c>
      <c r="B383" s="21" t="str">
        <f>IF(ISERROR(VLOOKUP(E383&amp;G383,품번정리!$D:$E,2,FALSE))=TRUE,E383&amp;G383,VLOOKUP(E383&amp;G383,품번정리!$D:$E,2,FALSE))</f>
        <v>JOKBAF3510YE</v>
      </c>
      <c r="C383" s="16" t="str">
        <f>IF(ISERROR(VLOOKUP(MID(B383,1,5)&amp;MID(B383,8,5),품번정리!$A:$B,2,FALSE))=TRUE,MID(B383,1,5)&amp;MID(B383,8,5),VLOOKUP(MID(B383,1,5)&amp;MID(B383,8,5),품번정리!$A:$B,2,FALSE))</f>
        <v>JOKBA510YE</v>
      </c>
      <c r="D383" s="16" t="str">
        <f t="shared" si="7"/>
        <v>F3</v>
      </c>
      <c r="E383" s="437" t="s">
        <v>2274</v>
      </c>
      <c r="F383" s="437" t="s">
        <v>3570</v>
      </c>
      <c r="G383" s="437" t="s">
        <v>721</v>
      </c>
      <c r="H383" s="437"/>
      <c r="I383" s="319">
        <v>7611</v>
      </c>
      <c r="J383" s="319">
        <v>49000</v>
      </c>
      <c r="K383" s="319">
        <v>29000</v>
      </c>
      <c r="L383" s="318">
        <v>479</v>
      </c>
      <c r="M383" s="437" t="s">
        <v>2203</v>
      </c>
      <c r="N383" s="318">
        <v>478</v>
      </c>
      <c r="O383" s="319">
        <v>23422000</v>
      </c>
      <c r="P383" s="437" t="s">
        <v>2210</v>
      </c>
      <c r="Q383" s="318">
        <v>229</v>
      </c>
      <c r="R383" s="318"/>
      <c r="S383" s="319">
        <v>11221000</v>
      </c>
      <c r="T383" s="437" t="s">
        <v>2204</v>
      </c>
      <c r="U383" s="318">
        <v>229</v>
      </c>
      <c r="V383" s="319">
        <v>9621644</v>
      </c>
      <c r="W383" s="318">
        <v>47.9</v>
      </c>
      <c r="X383" s="318">
        <v>41.1</v>
      </c>
      <c r="Y383" s="318">
        <v>100</v>
      </c>
      <c r="Z383" s="318">
        <v>85.7</v>
      </c>
      <c r="AA383" s="318">
        <v>249</v>
      </c>
      <c r="AB383" s="318"/>
      <c r="AC383" s="318"/>
      <c r="AD383" s="318"/>
      <c r="AE383" s="319"/>
      <c r="AF383" s="318"/>
    </row>
    <row r="384" spans="1:32">
      <c r="A384" s="21" t="str">
        <f>IF(VLOOKUP(MID($B384,4,2),CODE!K:P,CODE!$O$1,FALSE)="",VLOOKUP(MID($B384,1,3),CODE!$B:$G,CODE!$D$1,FALSE),VLOOKUP(MID($B384,1,3),CODE!$B:$G,CODE!$D$1,FALSE)&amp;"-"&amp;VLOOKUP(MID($B384,4,2),CODE!K:P,CODE!$O$1,FALSE))</f>
        <v>JOK</v>
      </c>
      <c r="B384" s="21" t="str">
        <f>IF(ISERROR(VLOOKUP(E384&amp;G384,품번정리!$D:$E,2,FALSE))=TRUE,E384&amp;G384,VLOOKUP(E384&amp;G384,품번정리!$D:$E,2,FALSE))</f>
        <v>JOKBAF3511GY</v>
      </c>
      <c r="C384" s="16" t="str">
        <f>IF(ISERROR(VLOOKUP(MID(B384,1,5)&amp;MID(B384,8,5),품번정리!$A:$B,2,FALSE))=TRUE,MID(B384,1,5)&amp;MID(B384,8,5),VLOOKUP(MID(B384,1,5)&amp;MID(B384,8,5),품번정리!$A:$B,2,FALSE))</f>
        <v>JOKBA511GY</v>
      </c>
      <c r="D384" s="16" t="str">
        <f t="shared" si="7"/>
        <v>F3</v>
      </c>
      <c r="E384" s="437" t="s">
        <v>2275</v>
      </c>
      <c r="F384" s="437" t="s">
        <v>3571</v>
      </c>
      <c r="G384" s="437" t="s">
        <v>724</v>
      </c>
      <c r="H384" s="437"/>
      <c r="I384" s="319">
        <v>6982</v>
      </c>
      <c r="J384" s="319">
        <v>49000</v>
      </c>
      <c r="K384" s="319">
        <v>29000</v>
      </c>
      <c r="L384" s="318">
        <v>313</v>
      </c>
      <c r="M384" s="437" t="s">
        <v>2203</v>
      </c>
      <c r="N384" s="318">
        <v>398</v>
      </c>
      <c r="O384" s="319">
        <v>19502000</v>
      </c>
      <c r="P384" s="437" t="s">
        <v>2210</v>
      </c>
      <c r="Q384" s="318">
        <v>136</v>
      </c>
      <c r="R384" s="318">
        <v>1</v>
      </c>
      <c r="S384" s="319">
        <v>6664000</v>
      </c>
      <c r="T384" s="437" t="s">
        <v>2204</v>
      </c>
      <c r="U384" s="318">
        <v>136</v>
      </c>
      <c r="V384" s="319">
        <v>5416587</v>
      </c>
      <c r="W384" s="318">
        <v>34.200000000000003</v>
      </c>
      <c r="X384" s="318">
        <v>27.8</v>
      </c>
      <c r="Y384" s="318">
        <v>100</v>
      </c>
      <c r="Z384" s="318">
        <v>81.3</v>
      </c>
      <c r="AA384" s="318">
        <v>261</v>
      </c>
      <c r="AB384" s="318"/>
      <c r="AC384" s="318"/>
      <c r="AD384" s="318"/>
      <c r="AE384" s="319"/>
      <c r="AF384" s="318"/>
    </row>
    <row r="385" spans="1:32">
      <c r="A385" s="21" t="str">
        <f>IF(VLOOKUP(MID($B385,4,2),CODE!K:P,CODE!$O$1,FALSE)="",VLOOKUP(MID($B385,1,3),CODE!$B:$G,CODE!$D$1,FALSE),VLOOKUP(MID($B385,1,3),CODE!$B:$G,CODE!$D$1,FALSE)&amp;"-"&amp;VLOOKUP(MID($B385,4,2),CODE!K:P,CODE!$O$1,FALSE))</f>
        <v>JOK</v>
      </c>
      <c r="B385" s="21" t="str">
        <f>IF(ISERROR(VLOOKUP(E385&amp;G385,품번정리!$D:$E,2,FALSE))=TRUE,E385&amp;G385,VLOOKUP(E385&amp;G385,품번정리!$D:$E,2,FALSE))</f>
        <v>JOKBAF3512PP</v>
      </c>
      <c r="C385" s="16" t="str">
        <f>IF(ISERROR(VLOOKUP(MID(B385,1,5)&amp;MID(B385,8,5),품번정리!$A:$B,2,FALSE))=TRUE,MID(B385,1,5)&amp;MID(B385,8,5),VLOOKUP(MID(B385,1,5)&amp;MID(B385,8,5),품번정리!$A:$B,2,FALSE))</f>
        <v>JOKBA512PP</v>
      </c>
      <c r="D385" s="16" t="str">
        <f t="shared" si="7"/>
        <v>F3</v>
      </c>
      <c r="E385" s="437" t="s">
        <v>2276</v>
      </c>
      <c r="F385" s="437" t="s">
        <v>2278</v>
      </c>
      <c r="G385" s="437" t="s">
        <v>737</v>
      </c>
      <c r="H385" s="437"/>
      <c r="I385" s="319">
        <v>7765</v>
      </c>
      <c r="J385" s="319">
        <v>49000</v>
      </c>
      <c r="K385" s="319">
        <v>29000</v>
      </c>
      <c r="L385" s="318">
        <v>394</v>
      </c>
      <c r="M385" s="437" t="s">
        <v>2203</v>
      </c>
      <c r="N385" s="318">
        <v>392</v>
      </c>
      <c r="O385" s="319">
        <v>19208000</v>
      </c>
      <c r="P385" s="437" t="s">
        <v>2210</v>
      </c>
      <c r="Q385" s="318">
        <v>31</v>
      </c>
      <c r="R385" s="318"/>
      <c r="S385" s="319">
        <v>1519000</v>
      </c>
      <c r="T385" s="437" t="s">
        <v>2204</v>
      </c>
      <c r="U385" s="318">
        <v>31</v>
      </c>
      <c r="V385" s="319">
        <v>1470300</v>
      </c>
      <c r="W385" s="318">
        <v>7.9</v>
      </c>
      <c r="X385" s="318">
        <v>7.7</v>
      </c>
      <c r="Y385" s="318">
        <v>100</v>
      </c>
      <c r="Z385" s="318">
        <v>96.8</v>
      </c>
      <c r="AA385" s="318">
        <v>361</v>
      </c>
      <c r="AB385" s="318"/>
      <c r="AC385" s="318"/>
      <c r="AD385" s="318"/>
      <c r="AE385" s="318"/>
      <c r="AF385" s="318"/>
    </row>
    <row r="386" spans="1:32">
      <c r="A386" s="21" t="str">
        <f>IF(VLOOKUP(MID($B386,4,2),CODE!K:P,CODE!$O$1,FALSE)="",VLOOKUP(MID($B386,1,3),CODE!$B:$G,CODE!$D$1,FALSE),VLOOKUP(MID($B386,1,3),CODE!$B:$G,CODE!$D$1,FALSE)&amp;"-"&amp;VLOOKUP(MID($B386,4,2),CODE!K:P,CODE!$O$1,FALSE))</f>
        <v>JOK</v>
      </c>
      <c r="B386" s="21" t="str">
        <f>IF(ISERROR(VLOOKUP(E386&amp;G386,품번정리!$D:$E,2,FALSE))=TRUE,E386&amp;G386,VLOOKUP(E386&amp;G386,품번정리!$D:$E,2,FALSE))</f>
        <v>JOKBAF5513PK</v>
      </c>
      <c r="C386" s="16" t="str">
        <f>IF(ISERROR(VLOOKUP(MID(B386,1,5)&amp;MID(B386,8,5),품번정리!$A:$B,2,FALSE))=TRUE,MID(B386,1,5)&amp;MID(B386,8,5),VLOOKUP(MID(B386,1,5)&amp;MID(B386,8,5),품번정리!$A:$B,2,FALSE))</f>
        <v>JOKBA513PK</v>
      </c>
      <c r="D386" s="16" t="str">
        <f t="shared" si="7"/>
        <v>F5</v>
      </c>
      <c r="E386" s="437" t="s">
        <v>2573</v>
      </c>
      <c r="F386" s="437" t="s">
        <v>2280</v>
      </c>
      <c r="G386" s="437" t="s">
        <v>728</v>
      </c>
      <c r="H386" s="437"/>
      <c r="I386" s="319">
        <v>9952</v>
      </c>
      <c r="J386" s="319">
        <v>55000</v>
      </c>
      <c r="K386" s="319">
        <v>29000</v>
      </c>
      <c r="L386" s="318">
        <v>145</v>
      </c>
      <c r="M386" s="437" t="s">
        <v>2544</v>
      </c>
      <c r="N386" s="318">
        <v>142</v>
      </c>
      <c r="O386" s="319">
        <v>7810000</v>
      </c>
      <c r="P386" s="437" t="s">
        <v>2744</v>
      </c>
      <c r="Q386" s="318">
        <v>77</v>
      </c>
      <c r="R386" s="318"/>
      <c r="S386" s="319">
        <v>4235000</v>
      </c>
      <c r="T386" s="437" t="s">
        <v>2665</v>
      </c>
      <c r="U386" s="318">
        <v>46</v>
      </c>
      <c r="V386" s="319">
        <v>1747000</v>
      </c>
      <c r="W386" s="318">
        <v>32.4</v>
      </c>
      <c r="X386" s="318">
        <v>22.4</v>
      </c>
      <c r="Y386" s="318">
        <v>59.7</v>
      </c>
      <c r="Z386" s="318">
        <v>41.3</v>
      </c>
      <c r="AA386" s="318">
        <v>65</v>
      </c>
      <c r="AB386" s="318">
        <v>31</v>
      </c>
      <c r="AC386" s="318"/>
      <c r="AD386" s="318"/>
      <c r="AE386" s="318"/>
      <c r="AF386" s="318"/>
    </row>
    <row r="387" spans="1:32">
      <c r="A387" s="21" t="str">
        <f>IF(VLOOKUP(MID($B387,4,2),CODE!K:P,CODE!$O$1,FALSE)="",VLOOKUP(MID($B387,1,3),CODE!$B:$G,CODE!$D$1,FALSE),VLOOKUP(MID($B387,1,3),CODE!$B:$G,CODE!$D$1,FALSE)&amp;"-"&amp;VLOOKUP(MID($B387,4,2),CODE!K:P,CODE!$O$1,FALSE))</f>
        <v>JOK</v>
      </c>
      <c r="B387" s="21" t="str">
        <f>IF(ISERROR(VLOOKUP(E387&amp;G387,품번정리!$D:$E,2,FALSE))=TRUE,E387&amp;G387,VLOOKUP(E387&amp;G387,품번정리!$D:$E,2,FALSE))</f>
        <v>JOKBEF5524YE</v>
      </c>
      <c r="C387" s="16" t="str">
        <f>IF(ISERROR(VLOOKUP(MID(B387,1,5)&amp;MID(B387,8,5),품번정리!$A:$B,2,FALSE))=TRUE,MID(B387,1,5)&amp;MID(B387,8,5),VLOOKUP(MID(B387,1,5)&amp;MID(B387,8,5),품번정리!$A:$B,2,FALSE))</f>
        <v>JOKBE524YE</v>
      </c>
      <c r="D387" s="16" t="str">
        <f t="shared" si="7"/>
        <v>F5</v>
      </c>
      <c r="E387" s="437" t="s">
        <v>3017</v>
      </c>
      <c r="F387" s="437" t="s">
        <v>3560</v>
      </c>
      <c r="G387" s="437" t="s">
        <v>721</v>
      </c>
      <c r="H387" s="437"/>
      <c r="I387" s="319">
        <v>5441</v>
      </c>
      <c r="J387" s="319">
        <v>39000</v>
      </c>
      <c r="K387" s="319">
        <v>10000</v>
      </c>
      <c r="L387" s="318">
        <v>180</v>
      </c>
      <c r="M387" s="437" t="s">
        <v>3038</v>
      </c>
      <c r="N387" s="318">
        <v>180</v>
      </c>
      <c r="O387" s="319">
        <v>7020000</v>
      </c>
      <c r="P387" s="437" t="s">
        <v>3039</v>
      </c>
      <c r="Q387" s="318">
        <v>81</v>
      </c>
      <c r="R387" s="318"/>
      <c r="S387" s="319">
        <v>3159000</v>
      </c>
      <c r="T387" s="437" t="s">
        <v>3037</v>
      </c>
      <c r="U387" s="318">
        <v>16</v>
      </c>
      <c r="V387" s="319">
        <v>562000</v>
      </c>
      <c r="W387" s="318">
        <v>8.9</v>
      </c>
      <c r="X387" s="318">
        <v>8</v>
      </c>
      <c r="Y387" s="318">
        <v>19.8</v>
      </c>
      <c r="Z387" s="318">
        <v>17.8</v>
      </c>
      <c r="AA387" s="318">
        <v>99</v>
      </c>
      <c r="AB387" s="318">
        <v>65</v>
      </c>
      <c r="AC387" s="318"/>
      <c r="AD387" s="318"/>
      <c r="AE387" s="319"/>
      <c r="AF387" s="318"/>
    </row>
    <row r="388" spans="1:32">
      <c r="A388" s="21" t="str">
        <f>IF(VLOOKUP(MID($B388,4,2),CODE!K:P,CODE!$O$1,FALSE)="",VLOOKUP(MID($B388,1,3),CODE!$B:$G,CODE!$D$1,FALSE),VLOOKUP(MID($B388,1,3),CODE!$B:$G,CODE!$D$1,FALSE)&amp;"-"&amp;VLOOKUP(MID($B388,4,2),CODE!K:P,CODE!$O$1,FALSE))</f>
        <v>JOK</v>
      </c>
      <c r="B388" s="21" t="str">
        <f>IF(ISERROR(VLOOKUP(E388&amp;G388,품번정리!$D:$E,2,FALSE))=TRUE,E388&amp;G388,VLOOKUP(E388&amp;G388,품번정리!$D:$E,2,FALSE))</f>
        <v>JOKBEF5525MT</v>
      </c>
      <c r="C388" s="16" t="str">
        <f>IF(ISERROR(VLOOKUP(MID(B388,1,5)&amp;MID(B388,8,5),품번정리!$A:$B,2,FALSE))=TRUE,MID(B388,1,5)&amp;MID(B388,8,5),VLOOKUP(MID(B388,1,5)&amp;MID(B388,8,5),품번정리!$A:$B,2,FALSE))</f>
        <v>JOKBE525MT</v>
      </c>
      <c r="D388" s="16" t="str">
        <f t="shared" si="7"/>
        <v>F5</v>
      </c>
      <c r="E388" s="437" t="s">
        <v>3018</v>
      </c>
      <c r="F388" s="437" t="s">
        <v>3019</v>
      </c>
      <c r="G388" s="437" t="s">
        <v>0</v>
      </c>
      <c r="H388" s="437"/>
      <c r="I388" s="319">
        <v>5908</v>
      </c>
      <c r="J388" s="319">
        <v>39000</v>
      </c>
      <c r="K388" s="319">
        <v>19000</v>
      </c>
      <c r="L388" s="318">
        <v>180</v>
      </c>
      <c r="M388" s="437" t="s">
        <v>3038</v>
      </c>
      <c r="N388" s="318">
        <v>180</v>
      </c>
      <c r="O388" s="319">
        <v>7020000</v>
      </c>
      <c r="P388" s="437" t="s">
        <v>3039</v>
      </c>
      <c r="Q388" s="318">
        <v>29</v>
      </c>
      <c r="R388" s="318"/>
      <c r="S388" s="319">
        <v>1131000</v>
      </c>
      <c r="T388" s="437" t="s">
        <v>3036</v>
      </c>
      <c r="U388" s="318">
        <v>15</v>
      </c>
      <c r="V388" s="319">
        <v>525500</v>
      </c>
      <c r="W388" s="318">
        <v>8.3000000000000007</v>
      </c>
      <c r="X388" s="318">
        <v>7.5</v>
      </c>
      <c r="Y388" s="318">
        <v>51.7</v>
      </c>
      <c r="Z388" s="318">
        <v>46.5</v>
      </c>
      <c r="AA388" s="318">
        <v>151</v>
      </c>
      <c r="AB388" s="318">
        <v>14</v>
      </c>
      <c r="AC388" s="318"/>
      <c r="AD388" s="318"/>
      <c r="AE388" s="319"/>
      <c r="AF388" s="318"/>
    </row>
    <row r="389" spans="1:32">
      <c r="A389" s="21" t="str">
        <f>IF(VLOOKUP(MID($B389,4,2),CODE!K:P,CODE!$O$1,FALSE)="",VLOOKUP(MID($B389,1,3),CODE!$B:$G,CODE!$D$1,FALSE),VLOOKUP(MID($B389,1,3),CODE!$B:$G,CODE!$D$1,FALSE)&amp;"-"&amp;VLOOKUP(MID($B389,4,2),CODE!K:P,CODE!$O$1,FALSE))</f>
        <v>JOK-가방</v>
      </c>
      <c r="B389" s="21" t="str">
        <f>IF(ISERROR(VLOOKUP(E389&amp;G389,품번정리!$D:$E,2,FALSE))=TRUE,E389&amp;G389,VLOOKUP(E389&amp;G389,품번정리!$D:$E,2,FALSE))</f>
        <v>JOKBPF3514BL</v>
      </c>
      <c r="C389" s="16" t="str">
        <f>IF(ISERROR(VLOOKUP(MID(B389,1,5)&amp;MID(B389,8,5),품번정리!$A:$B,2,FALSE))=TRUE,MID(B389,1,5)&amp;MID(B389,8,5),VLOOKUP(MID(B389,1,5)&amp;MID(B389,8,5),품번정리!$A:$B,2,FALSE))</f>
        <v>JOKBP514BL</v>
      </c>
      <c r="D389" s="16" t="str">
        <f t="shared" si="7"/>
        <v>F3</v>
      </c>
      <c r="E389" s="437" t="s">
        <v>2930</v>
      </c>
      <c r="F389" s="437" t="s">
        <v>3020</v>
      </c>
      <c r="G389" s="437" t="s">
        <v>725</v>
      </c>
      <c r="H389" s="437"/>
      <c r="I389" s="319">
        <v>9581</v>
      </c>
      <c r="J389" s="319">
        <v>45000</v>
      </c>
      <c r="K389" s="319">
        <v>25000</v>
      </c>
      <c r="L389" s="318">
        <v>150</v>
      </c>
      <c r="M389" s="437" t="s">
        <v>3012</v>
      </c>
      <c r="N389" s="318">
        <v>150</v>
      </c>
      <c r="O389" s="319">
        <v>6750000</v>
      </c>
      <c r="P389" s="437" t="s">
        <v>3014</v>
      </c>
      <c r="Q389" s="318">
        <v>142</v>
      </c>
      <c r="R389" s="318">
        <v>3</v>
      </c>
      <c r="S389" s="319">
        <v>6390000</v>
      </c>
      <c r="T389" s="437" t="s">
        <v>3051</v>
      </c>
      <c r="U389" s="318">
        <v>106</v>
      </c>
      <c r="V389" s="319">
        <v>3607500</v>
      </c>
      <c r="W389" s="318">
        <v>70.7</v>
      </c>
      <c r="X389" s="318">
        <v>53.4</v>
      </c>
      <c r="Y389" s="318">
        <v>74.599999999999994</v>
      </c>
      <c r="Z389" s="318">
        <v>56.5</v>
      </c>
      <c r="AA389" s="318">
        <v>5</v>
      </c>
      <c r="AB389" s="318">
        <v>36</v>
      </c>
      <c r="AC389" s="318"/>
      <c r="AD389" s="318"/>
      <c r="AE389" s="318"/>
      <c r="AF389" s="318"/>
    </row>
    <row r="390" spans="1:32">
      <c r="A390" s="21" t="str">
        <f>IF(VLOOKUP(MID($B390,4,2),CODE!K:P,CODE!$O$1,FALSE)="",VLOOKUP(MID($B390,1,3),CODE!$B:$G,CODE!$D$1,FALSE),VLOOKUP(MID($B390,1,3),CODE!$B:$G,CODE!$D$1,FALSE)&amp;"-"&amp;VLOOKUP(MID($B390,4,2),CODE!K:P,CODE!$O$1,FALSE))</f>
        <v>JOK-가방</v>
      </c>
      <c r="B390" s="21" t="str">
        <f>IF(ISERROR(VLOOKUP(E390&amp;G390,품번정리!$D:$E,2,FALSE))=TRUE,E390&amp;G390,VLOOKUP(E390&amp;G390,품번정리!$D:$E,2,FALSE))</f>
        <v>JOKBPF3515GY</v>
      </c>
      <c r="C390" s="16" t="str">
        <f>IF(ISERROR(VLOOKUP(MID(B390,1,5)&amp;MID(B390,8,5),품번정리!$A:$B,2,FALSE))=TRUE,MID(B390,1,5)&amp;MID(B390,8,5),VLOOKUP(MID(B390,1,5)&amp;MID(B390,8,5),품번정리!$A:$B,2,FALSE))</f>
        <v>JOKBP515GY</v>
      </c>
      <c r="D390" s="16" t="str">
        <f t="shared" si="7"/>
        <v>F3</v>
      </c>
      <c r="E390" s="437" t="s">
        <v>2931</v>
      </c>
      <c r="F390" s="437" t="s">
        <v>2937</v>
      </c>
      <c r="G390" s="437" t="s">
        <v>724</v>
      </c>
      <c r="H390" s="437"/>
      <c r="I390" s="319">
        <v>10671</v>
      </c>
      <c r="J390" s="319">
        <v>45000</v>
      </c>
      <c r="K390" s="319">
        <v>25000</v>
      </c>
      <c r="L390" s="318">
        <v>150</v>
      </c>
      <c r="M390" s="437" t="s">
        <v>3012</v>
      </c>
      <c r="N390" s="318">
        <v>150</v>
      </c>
      <c r="O390" s="319">
        <v>6750000</v>
      </c>
      <c r="P390" s="437" t="s">
        <v>3014</v>
      </c>
      <c r="Q390" s="318">
        <v>147</v>
      </c>
      <c r="R390" s="318"/>
      <c r="S390" s="319">
        <v>6615000</v>
      </c>
      <c r="T390" s="437" t="s">
        <v>3051</v>
      </c>
      <c r="U390" s="318">
        <v>121</v>
      </c>
      <c r="V390" s="319">
        <v>3908125</v>
      </c>
      <c r="W390" s="318">
        <v>80.7</v>
      </c>
      <c r="X390" s="318">
        <v>57.9</v>
      </c>
      <c r="Y390" s="318">
        <v>82.3</v>
      </c>
      <c r="Z390" s="318">
        <v>59.1</v>
      </c>
      <c r="AA390" s="318">
        <v>3</v>
      </c>
      <c r="AB390" s="318">
        <v>26</v>
      </c>
      <c r="AC390" s="318"/>
      <c r="AD390" s="318"/>
      <c r="AE390" s="318"/>
      <c r="AF390" s="318"/>
    </row>
    <row r="391" spans="1:32">
      <c r="A391" s="21" t="str">
        <f>IF(VLOOKUP(MID($B391,4,2),CODE!K:P,CODE!$O$1,FALSE)="",VLOOKUP(MID($B391,1,3),CODE!$B:$G,CODE!$D$1,FALSE),VLOOKUP(MID($B391,1,3),CODE!$B:$G,CODE!$D$1,FALSE)&amp;"-"&amp;VLOOKUP(MID($B391,4,2),CODE!K:P,CODE!$O$1,FALSE))</f>
        <v>JOK-가방</v>
      </c>
      <c r="B391" s="21" t="str">
        <f>IF(ISERROR(VLOOKUP(E391&amp;G391,품번정리!$D:$E,2,FALSE))=TRUE,E391&amp;G391,VLOOKUP(E391&amp;G391,품번정리!$D:$E,2,FALSE))</f>
        <v>JOKBPF3516PK</v>
      </c>
      <c r="C391" s="16" t="str">
        <f>IF(ISERROR(VLOOKUP(MID(B391,1,5)&amp;MID(B391,8,5),품번정리!$A:$B,2,FALSE))=TRUE,MID(B391,1,5)&amp;MID(B391,8,5),VLOOKUP(MID(B391,1,5)&amp;MID(B391,8,5),품번정리!$A:$B,2,FALSE))</f>
        <v>JOKBP516PK</v>
      </c>
      <c r="D391" s="16" t="str">
        <f t="shared" ref="D391:D454" si="8">MID(E391,6,2)</f>
        <v>F3</v>
      </c>
      <c r="E391" s="437" t="s">
        <v>2932</v>
      </c>
      <c r="F391" s="437" t="s">
        <v>2938</v>
      </c>
      <c r="G391" s="437" t="s">
        <v>728</v>
      </c>
      <c r="H391" s="437"/>
      <c r="I391" s="319">
        <v>10509</v>
      </c>
      <c r="J391" s="319">
        <v>45000</v>
      </c>
      <c r="K391" s="319">
        <v>25000</v>
      </c>
      <c r="L391" s="318">
        <v>150</v>
      </c>
      <c r="M391" s="437" t="s">
        <v>3012</v>
      </c>
      <c r="N391" s="318">
        <v>150</v>
      </c>
      <c r="O391" s="319">
        <v>6750000</v>
      </c>
      <c r="P391" s="437" t="s">
        <v>3014</v>
      </c>
      <c r="Q391" s="318">
        <v>148</v>
      </c>
      <c r="R391" s="318">
        <v>2</v>
      </c>
      <c r="S391" s="319">
        <v>6660000</v>
      </c>
      <c r="T391" s="437" t="s">
        <v>3015</v>
      </c>
      <c r="U391" s="318">
        <v>128</v>
      </c>
      <c r="V391" s="319">
        <v>4749500</v>
      </c>
      <c r="W391" s="318">
        <v>85.3</v>
      </c>
      <c r="X391" s="318">
        <v>70.400000000000006</v>
      </c>
      <c r="Y391" s="318">
        <v>86.5</v>
      </c>
      <c r="Z391" s="318">
        <v>71.3</v>
      </c>
      <c r="AA391" s="318"/>
      <c r="AB391" s="318">
        <v>20</v>
      </c>
      <c r="AC391" s="318"/>
      <c r="AD391" s="318"/>
      <c r="AE391" s="318"/>
      <c r="AF391" s="318"/>
    </row>
    <row r="392" spans="1:32">
      <c r="A392" s="21" t="str">
        <f>IF(VLOOKUP(MID($B392,4,2),CODE!K:P,CODE!$O$1,FALSE)="",VLOOKUP(MID($B392,1,3),CODE!$B:$G,CODE!$D$1,FALSE),VLOOKUP(MID($B392,1,3),CODE!$B:$G,CODE!$D$1,FALSE)&amp;"-"&amp;VLOOKUP(MID($B392,4,2),CODE!K:P,CODE!$O$1,FALSE))</f>
        <v>JOK-가방</v>
      </c>
      <c r="B392" s="21" t="str">
        <f>IF(ISERROR(VLOOKUP(E392&amp;G392,품번정리!$D:$E,2,FALSE))=TRUE,E392&amp;G392,VLOOKUP(E392&amp;G392,품번정리!$D:$E,2,FALSE))</f>
        <v>JOKBPF3517IV</v>
      </c>
      <c r="C392" s="16" t="str">
        <f>IF(ISERROR(VLOOKUP(MID(B392,1,5)&amp;MID(B392,8,5),품번정리!$A:$B,2,FALSE))=TRUE,MID(B392,1,5)&amp;MID(B392,8,5),VLOOKUP(MID(B392,1,5)&amp;MID(B392,8,5),품번정리!$A:$B,2,FALSE))</f>
        <v>JOKBP517IV</v>
      </c>
      <c r="D392" s="16" t="str">
        <f t="shared" si="8"/>
        <v>F3</v>
      </c>
      <c r="E392" s="437" t="s">
        <v>2933</v>
      </c>
      <c r="F392" s="437" t="s">
        <v>2939</v>
      </c>
      <c r="G392" s="437" t="s">
        <v>746</v>
      </c>
      <c r="H392" s="437"/>
      <c r="I392" s="319">
        <v>9570</v>
      </c>
      <c r="J392" s="319">
        <v>49000</v>
      </c>
      <c r="K392" s="319">
        <v>25000</v>
      </c>
      <c r="L392" s="318">
        <v>150</v>
      </c>
      <c r="M392" s="437" t="s">
        <v>3012</v>
      </c>
      <c r="N392" s="318">
        <v>150</v>
      </c>
      <c r="O392" s="319">
        <v>7350000</v>
      </c>
      <c r="P392" s="437" t="s">
        <v>3014</v>
      </c>
      <c r="Q392" s="318">
        <v>144</v>
      </c>
      <c r="R392" s="318">
        <v>1</v>
      </c>
      <c r="S392" s="319">
        <v>7056000</v>
      </c>
      <c r="T392" s="437" t="s">
        <v>3016</v>
      </c>
      <c r="U392" s="318">
        <v>134</v>
      </c>
      <c r="V392" s="319">
        <v>5626500</v>
      </c>
      <c r="W392" s="318">
        <v>89.3</v>
      </c>
      <c r="X392" s="318">
        <v>76.599999999999994</v>
      </c>
      <c r="Y392" s="318">
        <v>93.1</v>
      </c>
      <c r="Z392" s="318">
        <v>79.7</v>
      </c>
      <c r="AA392" s="318">
        <v>5</v>
      </c>
      <c r="AB392" s="318">
        <v>10</v>
      </c>
      <c r="AC392" s="318"/>
      <c r="AD392" s="318">
        <v>1</v>
      </c>
      <c r="AE392" s="319">
        <v>25000</v>
      </c>
      <c r="AF392" s="318">
        <v>0.7</v>
      </c>
    </row>
    <row r="393" spans="1:32">
      <c r="A393" s="21" t="str">
        <f>IF(VLOOKUP(MID($B393,4,2),CODE!K:P,CODE!$O$1,FALSE)="",VLOOKUP(MID($B393,1,3),CODE!$B:$G,CODE!$D$1,FALSE),VLOOKUP(MID($B393,1,3),CODE!$B:$G,CODE!$D$1,FALSE)&amp;"-"&amp;VLOOKUP(MID($B393,4,2),CODE!K:P,CODE!$O$1,FALSE))</f>
        <v>JOK</v>
      </c>
      <c r="B393" s="21" t="str">
        <f>IF(ISERROR(VLOOKUP(E393&amp;G393,품번정리!$D:$E,2,FALSE))=TRUE,E393&amp;G393,VLOOKUP(E393&amp;G393,품번정리!$D:$E,2,FALSE))</f>
        <v>JOKEBF5502PK</v>
      </c>
      <c r="C393" s="16" t="str">
        <f>IF(ISERROR(VLOOKUP(MID(B393,1,5)&amp;MID(B393,8,5),품번정리!$A:$B,2,FALSE))=TRUE,MID(B393,1,5)&amp;MID(B393,8,5),VLOOKUP(MID(B393,1,5)&amp;MID(B393,8,5),품번정리!$A:$B,2,FALSE))</f>
        <v>JOKEB502PK</v>
      </c>
      <c r="D393" s="16" t="str">
        <f t="shared" si="8"/>
        <v>F5</v>
      </c>
      <c r="E393" s="437" t="s">
        <v>2934</v>
      </c>
      <c r="F393" s="437" t="s">
        <v>2941</v>
      </c>
      <c r="G393" s="437" t="s">
        <v>728</v>
      </c>
      <c r="H393" s="437"/>
      <c r="I393" s="319">
        <v>7649</v>
      </c>
      <c r="J393" s="319">
        <v>49000</v>
      </c>
      <c r="K393" s="319">
        <v>25000</v>
      </c>
      <c r="L393" s="318">
        <v>550</v>
      </c>
      <c r="M393" s="437" t="s">
        <v>3012</v>
      </c>
      <c r="N393" s="318">
        <v>549</v>
      </c>
      <c r="O393" s="319">
        <v>26901000</v>
      </c>
      <c r="P393" s="437" t="s">
        <v>3014</v>
      </c>
      <c r="Q393" s="318">
        <v>186</v>
      </c>
      <c r="R393" s="318">
        <v>2</v>
      </c>
      <c r="S393" s="319">
        <v>9114000</v>
      </c>
      <c r="T393" s="437" t="s">
        <v>3016</v>
      </c>
      <c r="U393" s="318">
        <v>149</v>
      </c>
      <c r="V393" s="319">
        <v>5528616</v>
      </c>
      <c r="W393" s="318">
        <v>27.1</v>
      </c>
      <c r="X393" s="318">
        <v>20.6</v>
      </c>
      <c r="Y393" s="318">
        <v>80.099999999999994</v>
      </c>
      <c r="Z393" s="318">
        <v>60.7</v>
      </c>
      <c r="AA393" s="318">
        <v>361</v>
      </c>
      <c r="AB393" s="318">
        <v>37</v>
      </c>
      <c r="AC393" s="318"/>
      <c r="AD393" s="318"/>
      <c r="AE393" s="319"/>
      <c r="AF393" s="318"/>
    </row>
    <row r="394" spans="1:32">
      <c r="A394" s="21" t="str">
        <f>IF(VLOOKUP(MID($B394,4,2),CODE!K:P,CODE!$O$1,FALSE)="",VLOOKUP(MID($B394,1,3),CODE!$B:$G,CODE!$D$1,FALSE),VLOOKUP(MID($B394,1,3),CODE!$B:$G,CODE!$D$1,FALSE)&amp;"-"&amp;VLOOKUP(MID($B394,4,2),CODE!K:P,CODE!$O$1,FALSE))</f>
        <v>JOK</v>
      </c>
      <c r="B394" s="21" t="str">
        <f>IF(ISERROR(VLOOKUP(E394&amp;G394,품번정리!$D:$E,2,FALSE))=TRUE,E394&amp;G394,VLOOKUP(E394&amp;G394,품번정리!$D:$E,2,FALSE))</f>
        <v>JOKEBF5505BL</v>
      </c>
      <c r="C394" s="16" t="str">
        <f>IF(ISERROR(VLOOKUP(MID(B394,1,5)&amp;MID(B394,8,5),품번정리!$A:$B,2,FALSE))=TRUE,MID(B394,1,5)&amp;MID(B394,8,5),VLOOKUP(MID(B394,1,5)&amp;MID(B394,8,5),품번정리!$A:$B,2,FALSE))</f>
        <v>JOKEB505BL</v>
      </c>
      <c r="D394" s="16" t="str">
        <f t="shared" si="8"/>
        <v>F5</v>
      </c>
      <c r="E394" s="437" t="s">
        <v>2935</v>
      </c>
      <c r="F394" s="437" t="s">
        <v>2943</v>
      </c>
      <c r="G394" s="437" t="s">
        <v>725</v>
      </c>
      <c r="H394" s="437"/>
      <c r="I394" s="319">
        <v>7473</v>
      </c>
      <c r="J394" s="319">
        <v>49000</v>
      </c>
      <c r="K394" s="319">
        <v>15000</v>
      </c>
      <c r="L394" s="318">
        <v>550</v>
      </c>
      <c r="M394" s="437" t="s">
        <v>3012</v>
      </c>
      <c r="N394" s="318">
        <v>547</v>
      </c>
      <c r="O394" s="319">
        <v>26803000</v>
      </c>
      <c r="P394" s="437" t="s">
        <v>3014</v>
      </c>
      <c r="Q394" s="318">
        <v>195</v>
      </c>
      <c r="R394" s="318"/>
      <c r="S394" s="319">
        <v>9555000</v>
      </c>
      <c r="T394" s="437" t="s">
        <v>3016</v>
      </c>
      <c r="U394" s="318">
        <v>58</v>
      </c>
      <c r="V394" s="319">
        <v>1571979</v>
      </c>
      <c r="W394" s="318">
        <v>10.6</v>
      </c>
      <c r="X394" s="318">
        <v>5.9</v>
      </c>
      <c r="Y394" s="318">
        <v>29.7</v>
      </c>
      <c r="Z394" s="318">
        <v>16.5</v>
      </c>
      <c r="AA394" s="318">
        <v>352</v>
      </c>
      <c r="AB394" s="318">
        <v>137</v>
      </c>
      <c r="AC394" s="318"/>
      <c r="AD394" s="318"/>
      <c r="AE394" s="319"/>
      <c r="AF394" s="318"/>
    </row>
    <row r="395" spans="1:32">
      <c r="A395" s="21" t="str">
        <f>IF(VLOOKUP(MID($B395,4,2),CODE!K:P,CODE!$O$1,FALSE)="",VLOOKUP(MID($B395,1,3),CODE!$B:$G,CODE!$D$1,FALSE),VLOOKUP(MID($B395,1,3),CODE!$B:$G,CODE!$D$1,FALSE)&amp;"-"&amp;VLOOKUP(MID($B395,4,2),CODE!K:P,CODE!$O$1,FALSE))</f>
        <v>JOK</v>
      </c>
      <c r="B395" s="21" t="str">
        <f>IF(ISERROR(VLOOKUP(E395&amp;G395,품번정리!$D:$E,2,FALSE))=TRUE,E395&amp;G395,VLOOKUP(E395&amp;G395,품번정리!$D:$E,2,FALSE))</f>
        <v>JOKEBF5508IV</v>
      </c>
      <c r="C395" s="16" t="str">
        <f>IF(ISERROR(VLOOKUP(MID(B395,1,5)&amp;MID(B395,8,5),품번정리!$A:$B,2,FALSE))=TRUE,MID(B395,1,5)&amp;MID(B395,8,5),VLOOKUP(MID(B395,1,5)&amp;MID(B395,8,5),품번정리!$A:$B,2,FALSE))</f>
        <v>JOKEB508IV</v>
      </c>
      <c r="D395" s="16" t="str">
        <f t="shared" si="8"/>
        <v>F5</v>
      </c>
      <c r="E395" s="437" t="s">
        <v>2936</v>
      </c>
      <c r="F395" s="437" t="s">
        <v>2944</v>
      </c>
      <c r="G395" s="437" t="s">
        <v>746</v>
      </c>
      <c r="H395" s="437"/>
      <c r="I395" s="319">
        <v>6173</v>
      </c>
      <c r="J395" s="319">
        <v>49000</v>
      </c>
      <c r="K395" s="319">
        <v>25000</v>
      </c>
      <c r="L395" s="318">
        <v>550</v>
      </c>
      <c r="M395" s="437" t="s">
        <v>3012</v>
      </c>
      <c r="N395" s="318">
        <v>549</v>
      </c>
      <c r="O395" s="319">
        <v>26901000</v>
      </c>
      <c r="P395" s="437" t="s">
        <v>3014</v>
      </c>
      <c r="Q395" s="318">
        <v>123</v>
      </c>
      <c r="R395" s="318"/>
      <c r="S395" s="319">
        <v>6027000</v>
      </c>
      <c r="T395" s="437" t="s">
        <v>3016</v>
      </c>
      <c r="U395" s="318">
        <v>89</v>
      </c>
      <c r="V395" s="319">
        <v>3928000</v>
      </c>
      <c r="W395" s="318">
        <v>16.2</v>
      </c>
      <c r="X395" s="318">
        <v>14.6</v>
      </c>
      <c r="Y395" s="318">
        <v>72.400000000000006</v>
      </c>
      <c r="Z395" s="318">
        <v>65.2</v>
      </c>
      <c r="AA395" s="318">
        <v>426</v>
      </c>
      <c r="AB395" s="318">
        <v>34</v>
      </c>
      <c r="AC395" s="318"/>
      <c r="AD395" s="318"/>
      <c r="AE395" s="318"/>
      <c r="AF395" s="318"/>
    </row>
    <row r="396" spans="1:32">
      <c r="A396" s="21" t="str">
        <f>IF(VLOOKUP(MID($B396,4,2),CODE!K:P,CODE!$O$1,FALSE)="",VLOOKUP(MID($B396,1,3),CODE!$B:$G,CODE!$D$1,FALSE),VLOOKUP(MID($B396,1,3),CODE!$B:$G,CODE!$D$1,FALSE)&amp;"-"&amp;VLOOKUP(MID($B396,4,2),CODE!K:P,CODE!$O$1,FALSE))</f>
        <v>JOK</v>
      </c>
      <c r="B396" s="21" t="str">
        <f>IF(ISERROR(VLOOKUP(E396&amp;G396,품번정리!$D:$E,2,FALSE))=TRUE,E396&amp;G396,VLOOKUP(E396&amp;G396,품번정리!$D:$E,2,FALSE))</f>
        <v>JOKEBF5523BL</v>
      </c>
      <c r="C396" s="16" t="str">
        <f>IF(ISERROR(VLOOKUP(MID(B396,1,5)&amp;MID(B396,8,5),품번정리!$A:$B,2,FALSE))=TRUE,MID(B396,1,5)&amp;MID(B396,8,5),VLOOKUP(MID(B396,1,5)&amp;MID(B396,8,5),품번정리!$A:$B,2,FALSE))</f>
        <v>JOKEB523BL</v>
      </c>
      <c r="D396" s="16" t="str">
        <f t="shared" si="8"/>
        <v>F5</v>
      </c>
      <c r="E396" s="437" t="s">
        <v>2574</v>
      </c>
      <c r="F396" s="437" t="s">
        <v>2945</v>
      </c>
      <c r="G396" s="437" t="s">
        <v>725</v>
      </c>
      <c r="H396" s="437"/>
      <c r="I396" s="319">
        <v>8009</v>
      </c>
      <c r="J396" s="319">
        <v>49000</v>
      </c>
      <c r="K396" s="319">
        <v>25000</v>
      </c>
      <c r="L396" s="318">
        <v>180</v>
      </c>
      <c r="M396" s="437" t="s">
        <v>2543</v>
      </c>
      <c r="N396" s="318">
        <v>180</v>
      </c>
      <c r="O396" s="319">
        <v>8820000</v>
      </c>
      <c r="P396" s="437" t="s">
        <v>2544</v>
      </c>
      <c r="Q396" s="318">
        <v>45</v>
      </c>
      <c r="R396" s="318"/>
      <c r="S396" s="319">
        <v>2205000</v>
      </c>
      <c r="T396" s="437" t="s">
        <v>2547</v>
      </c>
      <c r="U396" s="318">
        <v>37</v>
      </c>
      <c r="V396" s="319">
        <v>1498500</v>
      </c>
      <c r="W396" s="318">
        <v>20.6</v>
      </c>
      <c r="X396" s="318">
        <v>17</v>
      </c>
      <c r="Y396" s="318">
        <v>82.2</v>
      </c>
      <c r="Z396" s="318">
        <v>68</v>
      </c>
      <c r="AA396" s="318">
        <v>135</v>
      </c>
      <c r="AB396" s="318">
        <v>8</v>
      </c>
      <c r="AC396" s="318"/>
      <c r="AD396" s="318"/>
      <c r="AE396" s="318"/>
      <c r="AF396" s="318"/>
    </row>
    <row r="397" spans="1:32">
      <c r="A397" s="21" t="str">
        <f>IF(VLOOKUP(MID($B397,4,2),CODE!K:P,CODE!$O$1,FALSE)="",VLOOKUP(MID($B397,1,3),CODE!$B:$G,CODE!$D$1,FALSE),VLOOKUP(MID($B397,1,3),CODE!$B:$G,CODE!$D$1,FALSE)&amp;"-"&amp;VLOOKUP(MID($B397,4,2),CODE!K:P,CODE!$O$1,FALSE))</f>
        <v>JOK</v>
      </c>
      <c r="B397" s="21" t="str">
        <f>IF(ISERROR(VLOOKUP(E397&amp;G397,품번정리!$D:$E,2,FALSE))=TRUE,E397&amp;G397,VLOOKUP(E397&amp;G397,품번정리!$D:$E,2,FALSE))</f>
        <v>JOKEBF5523IV</v>
      </c>
      <c r="C397" s="16" t="str">
        <f>IF(ISERROR(VLOOKUP(MID(B397,1,5)&amp;MID(B397,8,5),품번정리!$A:$B,2,FALSE))=TRUE,MID(B397,1,5)&amp;MID(B397,8,5),VLOOKUP(MID(B397,1,5)&amp;MID(B397,8,5),품번정리!$A:$B,2,FALSE))</f>
        <v>JOKEB523IV</v>
      </c>
      <c r="D397" s="16" t="str">
        <f t="shared" si="8"/>
        <v>F5</v>
      </c>
      <c r="E397" s="437" t="s">
        <v>2574</v>
      </c>
      <c r="F397" s="437" t="s">
        <v>2946</v>
      </c>
      <c r="G397" s="437" t="s">
        <v>746</v>
      </c>
      <c r="H397" s="437"/>
      <c r="I397" s="319">
        <v>8009</v>
      </c>
      <c r="J397" s="319">
        <v>49000</v>
      </c>
      <c r="K397" s="319">
        <v>25000</v>
      </c>
      <c r="L397" s="318">
        <v>179</v>
      </c>
      <c r="M397" s="437" t="s">
        <v>2543</v>
      </c>
      <c r="N397" s="318">
        <v>179</v>
      </c>
      <c r="O397" s="319">
        <v>8771000</v>
      </c>
      <c r="P397" s="437" t="s">
        <v>2544</v>
      </c>
      <c r="Q397" s="318">
        <v>53</v>
      </c>
      <c r="R397" s="318"/>
      <c r="S397" s="319">
        <v>2597000</v>
      </c>
      <c r="T397" s="437" t="s">
        <v>2552</v>
      </c>
      <c r="U397" s="318">
        <v>52</v>
      </c>
      <c r="V397" s="319">
        <v>2474500</v>
      </c>
      <c r="W397" s="318">
        <v>29.1</v>
      </c>
      <c r="X397" s="318">
        <v>28.2</v>
      </c>
      <c r="Y397" s="318">
        <v>98.1</v>
      </c>
      <c r="Z397" s="318">
        <v>95.3</v>
      </c>
      <c r="AA397" s="318">
        <v>126</v>
      </c>
      <c r="AB397" s="318">
        <v>1</v>
      </c>
      <c r="AC397" s="318"/>
      <c r="AD397" s="318"/>
      <c r="AE397" s="318"/>
      <c r="AF397" s="318"/>
    </row>
    <row r="398" spans="1:32">
      <c r="A398" s="21" t="str">
        <f>IF(VLOOKUP(MID($B398,4,2),CODE!K:P,CODE!$O$1,FALSE)="",VLOOKUP(MID($B398,1,3),CODE!$B:$G,CODE!$D$1,FALSE),VLOOKUP(MID($B398,1,3),CODE!$B:$G,CODE!$D$1,FALSE)&amp;"-"&amp;VLOOKUP(MID($B398,4,2),CODE!K:P,CODE!$O$1,FALSE))</f>
        <v>JOK</v>
      </c>
      <c r="B398" s="21" t="str">
        <f>IF(ISERROR(VLOOKUP(E398&amp;G398,품번정리!$D:$E,2,FALSE))=TRUE,E398&amp;G398,VLOOKUP(E398&amp;G398,품번정리!$D:$E,2,FALSE))</f>
        <v>JOKEBF5803BL</v>
      </c>
      <c r="C398" s="16" t="str">
        <f>IF(ISERROR(VLOOKUP(MID(B398,1,5)&amp;MID(B398,8,5),품번정리!$A:$B,2,FALSE))=TRUE,MID(B398,1,5)&amp;MID(B398,8,5),VLOOKUP(MID(B398,1,5)&amp;MID(B398,8,5),품번정리!$A:$B,2,FALSE))</f>
        <v>JOKEB803BL</v>
      </c>
      <c r="D398" s="16" t="str">
        <f t="shared" si="8"/>
        <v>F5</v>
      </c>
      <c r="E398" s="437" t="s">
        <v>2277</v>
      </c>
      <c r="F398" s="437" t="s">
        <v>2575</v>
      </c>
      <c r="G398" s="437" t="s">
        <v>725</v>
      </c>
      <c r="H398" s="437"/>
      <c r="I398" s="319">
        <v>8028</v>
      </c>
      <c r="J398" s="319">
        <v>55000</v>
      </c>
      <c r="K398" s="319">
        <v>29000</v>
      </c>
      <c r="L398" s="318">
        <v>250</v>
      </c>
      <c r="M398" s="437" t="s">
        <v>2198</v>
      </c>
      <c r="N398" s="318">
        <v>250</v>
      </c>
      <c r="O398" s="319">
        <v>13750000</v>
      </c>
      <c r="P398" s="437" t="s">
        <v>2652</v>
      </c>
      <c r="Q398" s="318">
        <v>47</v>
      </c>
      <c r="R398" s="318"/>
      <c r="S398" s="319">
        <v>2585000</v>
      </c>
      <c r="T398" s="437" t="s">
        <v>2665</v>
      </c>
      <c r="U398" s="318">
        <v>32</v>
      </c>
      <c r="V398" s="319">
        <v>1679000</v>
      </c>
      <c r="W398" s="318">
        <v>12.8</v>
      </c>
      <c r="X398" s="318">
        <v>12.2</v>
      </c>
      <c r="Y398" s="318">
        <v>68.099999999999994</v>
      </c>
      <c r="Z398" s="318">
        <v>65</v>
      </c>
      <c r="AA398" s="318">
        <v>203</v>
      </c>
      <c r="AB398" s="318">
        <v>15</v>
      </c>
      <c r="AC398" s="318"/>
      <c r="AD398" s="318"/>
      <c r="AE398" s="318"/>
      <c r="AF398" s="318"/>
    </row>
    <row r="399" spans="1:32">
      <c r="A399" s="21" t="str">
        <f>IF(VLOOKUP(MID($B399,4,2),CODE!K:P,CODE!$O$1,FALSE)="",VLOOKUP(MID($B399,1,3),CODE!$B:$G,CODE!$D$1,FALSE),VLOOKUP(MID($B399,1,3),CODE!$B:$G,CODE!$D$1,FALSE)&amp;"-"&amp;VLOOKUP(MID($B399,4,2),CODE!K:P,CODE!$O$1,FALSE))</f>
        <v>JOK</v>
      </c>
      <c r="B399" s="21" t="str">
        <f>IF(ISERROR(VLOOKUP(E399&amp;G399,품번정리!$D:$E,2,FALSE))=TRUE,E399&amp;G399,VLOOKUP(E399&amp;G399,품번정리!$D:$E,2,FALSE))</f>
        <v>JOKEBF5804RE</v>
      </c>
      <c r="C399" s="16" t="str">
        <f>IF(ISERROR(VLOOKUP(MID(B399,1,5)&amp;MID(B399,8,5),품번정리!$A:$B,2,FALSE))=TRUE,MID(B399,1,5)&amp;MID(B399,8,5),VLOOKUP(MID(B399,1,5)&amp;MID(B399,8,5),품번정리!$A:$B,2,FALSE))</f>
        <v>JOKEB804RE</v>
      </c>
      <c r="D399" s="16" t="str">
        <f t="shared" si="8"/>
        <v>F5</v>
      </c>
      <c r="E399" s="437" t="s">
        <v>2279</v>
      </c>
      <c r="F399" s="437" t="s">
        <v>2575</v>
      </c>
      <c r="G399" s="437" t="s">
        <v>726</v>
      </c>
      <c r="H399" s="437"/>
      <c r="I399" s="319">
        <v>7861</v>
      </c>
      <c r="J399" s="319">
        <v>55000</v>
      </c>
      <c r="K399" s="319">
        <v>19000</v>
      </c>
      <c r="L399" s="318">
        <v>250</v>
      </c>
      <c r="M399" s="437" t="s">
        <v>2198</v>
      </c>
      <c r="N399" s="318">
        <v>250</v>
      </c>
      <c r="O399" s="319">
        <v>13750000</v>
      </c>
      <c r="P399" s="437" t="s">
        <v>2652</v>
      </c>
      <c r="Q399" s="318">
        <v>24</v>
      </c>
      <c r="R399" s="318"/>
      <c r="S399" s="319">
        <v>1320000</v>
      </c>
      <c r="T399" s="437" t="s">
        <v>2668</v>
      </c>
      <c r="U399" s="318">
        <v>9</v>
      </c>
      <c r="V399" s="319">
        <v>431500</v>
      </c>
      <c r="W399" s="318">
        <v>3.6</v>
      </c>
      <c r="X399" s="318">
        <v>3.1</v>
      </c>
      <c r="Y399" s="318">
        <v>37.5</v>
      </c>
      <c r="Z399" s="318">
        <v>32.700000000000003</v>
      </c>
      <c r="AA399" s="318">
        <v>226</v>
      </c>
      <c r="AB399" s="318">
        <v>15</v>
      </c>
      <c r="AC399" s="318">
        <v>1</v>
      </c>
      <c r="AD399" s="318">
        <v>1</v>
      </c>
      <c r="AE399" s="319">
        <v>19000</v>
      </c>
      <c r="AF399" s="318">
        <v>0.4</v>
      </c>
    </row>
    <row r="400" spans="1:32">
      <c r="A400" s="21" t="str">
        <f>IF(VLOOKUP(MID($B400,4,2),CODE!K:P,CODE!$O$1,FALSE)="",VLOOKUP(MID($B400,1,3),CODE!$B:$G,CODE!$D$1,FALSE),VLOOKUP(MID($B400,1,3),CODE!$B:$G,CODE!$D$1,FALSE)&amp;"-"&amp;VLOOKUP(MID($B400,4,2),CODE!K:P,CODE!$O$1,FALSE))</f>
        <v>JOK-ACC</v>
      </c>
      <c r="B400" s="21" t="str">
        <f>IF(ISERROR(VLOOKUP(E400&amp;G400,품번정리!$D:$E,2,FALSE))=TRUE,E400&amp;G400,VLOOKUP(E400&amp;G400,품번정리!$D:$E,2,FALSE))</f>
        <v>JOKEDF5504PK</v>
      </c>
      <c r="C400" s="16" t="str">
        <f>IF(ISERROR(VLOOKUP(MID(B400,1,5)&amp;MID(B400,8,5),품번정리!$A:$B,2,FALSE))=TRUE,MID(B400,1,5)&amp;MID(B400,8,5),VLOOKUP(MID(B400,1,5)&amp;MID(B400,8,5),품번정리!$A:$B,2,FALSE))</f>
        <v>JOKED504PK</v>
      </c>
      <c r="D400" s="16" t="str">
        <f t="shared" si="8"/>
        <v>F5</v>
      </c>
      <c r="E400" s="437" t="s">
        <v>2940</v>
      </c>
      <c r="F400" s="437" t="s">
        <v>2282</v>
      </c>
      <c r="G400" s="437" t="s">
        <v>728</v>
      </c>
      <c r="H400" s="437"/>
      <c r="I400" s="319">
        <v>4377</v>
      </c>
      <c r="J400" s="319">
        <v>29000</v>
      </c>
      <c r="K400" s="319">
        <v>15000</v>
      </c>
      <c r="L400" s="318">
        <v>160</v>
      </c>
      <c r="M400" s="437" t="s">
        <v>3012</v>
      </c>
      <c r="N400" s="318">
        <v>159</v>
      </c>
      <c r="O400" s="319">
        <v>4611000</v>
      </c>
      <c r="P400" s="437" t="s">
        <v>3014</v>
      </c>
      <c r="Q400" s="318">
        <v>110</v>
      </c>
      <c r="R400" s="318"/>
      <c r="S400" s="319">
        <v>3190000</v>
      </c>
      <c r="T400" s="437" t="s">
        <v>3016</v>
      </c>
      <c r="U400" s="318">
        <v>108</v>
      </c>
      <c r="V400" s="319">
        <v>2484119</v>
      </c>
      <c r="W400" s="318">
        <v>67.900000000000006</v>
      </c>
      <c r="X400" s="318">
        <v>53.9</v>
      </c>
      <c r="Y400" s="318">
        <v>98.2</v>
      </c>
      <c r="Z400" s="318">
        <v>77.900000000000006</v>
      </c>
      <c r="AA400" s="318">
        <v>49</v>
      </c>
      <c r="AB400" s="318">
        <v>2</v>
      </c>
      <c r="AC400" s="318"/>
      <c r="AD400" s="318"/>
      <c r="AE400" s="319"/>
      <c r="AF400" s="318"/>
    </row>
    <row r="401" spans="1:32">
      <c r="A401" s="21" t="str">
        <f>IF(VLOOKUP(MID($B401,4,2),CODE!K:P,CODE!$O$1,FALSE)="",VLOOKUP(MID($B401,1,3),CODE!$B:$G,CODE!$D$1,FALSE),VLOOKUP(MID($B401,1,3),CODE!$B:$G,CODE!$D$1,FALSE)&amp;"-"&amp;VLOOKUP(MID($B401,4,2),CODE!K:P,CODE!$O$1,FALSE))</f>
        <v>JOK-ACC</v>
      </c>
      <c r="B401" s="21" t="str">
        <f>IF(ISERROR(VLOOKUP(E401&amp;G401,품번정리!$D:$E,2,FALSE))=TRUE,E401&amp;G401,VLOOKUP(E401&amp;G401,품번정리!$D:$E,2,FALSE))</f>
        <v>JOKEDF5507BL</v>
      </c>
      <c r="C401" s="16" t="str">
        <f>IF(ISERROR(VLOOKUP(MID(B401,1,5)&amp;MID(B401,8,5),품번정리!$A:$B,2,FALSE))=TRUE,MID(B401,1,5)&amp;MID(B401,8,5),VLOOKUP(MID(B401,1,5)&amp;MID(B401,8,5),품번정리!$A:$B,2,FALSE))</f>
        <v>JOKED507BL</v>
      </c>
      <c r="D401" s="16" t="str">
        <f t="shared" si="8"/>
        <v>F5</v>
      </c>
      <c r="E401" s="437" t="s">
        <v>2942</v>
      </c>
      <c r="F401" s="437" t="s">
        <v>2283</v>
      </c>
      <c r="G401" s="437" t="s">
        <v>725</v>
      </c>
      <c r="H401" s="437"/>
      <c r="I401" s="319">
        <v>4377</v>
      </c>
      <c r="J401" s="319">
        <v>29000</v>
      </c>
      <c r="K401" s="319">
        <v>15000</v>
      </c>
      <c r="L401" s="318">
        <v>160</v>
      </c>
      <c r="M401" s="437" t="s">
        <v>3012</v>
      </c>
      <c r="N401" s="318">
        <v>160</v>
      </c>
      <c r="O401" s="319">
        <v>4640000</v>
      </c>
      <c r="P401" s="437" t="s">
        <v>3014</v>
      </c>
      <c r="Q401" s="318">
        <v>76</v>
      </c>
      <c r="R401" s="318"/>
      <c r="S401" s="319">
        <v>2204000</v>
      </c>
      <c r="T401" s="437" t="s">
        <v>3013</v>
      </c>
      <c r="U401" s="318">
        <v>74</v>
      </c>
      <c r="V401" s="319">
        <v>1512119</v>
      </c>
      <c r="W401" s="318">
        <v>46.3</v>
      </c>
      <c r="X401" s="318">
        <v>32.6</v>
      </c>
      <c r="Y401" s="318">
        <v>97.4</v>
      </c>
      <c r="Z401" s="318">
        <v>68.599999999999994</v>
      </c>
      <c r="AA401" s="318">
        <v>84</v>
      </c>
      <c r="AB401" s="318">
        <v>2</v>
      </c>
      <c r="AC401" s="318"/>
      <c r="AD401" s="318"/>
      <c r="AE401" s="318"/>
      <c r="AF401" s="318"/>
    </row>
    <row r="402" spans="1:32">
      <c r="A402" s="21" t="str">
        <f>IF(VLOOKUP(MID($B402,4,2),CODE!K:P,CODE!$O$1,FALSE)="",VLOOKUP(MID($B402,1,3),CODE!$B:$G,CODE!$D$1,FALSE),VLOOKUP(MID($B402,1,3),CODE!$B:$G,CODE!$D$1,FALSE)&amp;"-"&amp;VLOOKUP(MID($B402,4,2),CODE!K:P,CODE!$O$1,FALSE))</f>
        <v>JOK</v>
      </c>
      <c r="B402" s="21" t="str">
        <f>IF(ISERROR(VLOOKUP(E402&amp;G402,품번정리!$D:$E,2,FALSE))=TRUE,E402&amp;G402,VLOOKUP(E402&amp;G402,품번정리!$D:$E,2,FALSE))</f>
        <v>JOKERF5501IV</v>
      </c>
      <c r="C402" s="16" t="str">
        <f>IF(ISERROR(VLOOKUP(MID(B402,1,5)&amp;MID(B402,8,5),품번정리!$A:$B,2,FALSE))=TRUE,MID(B402,1,5)&amp;MID(B402,8,5),VLOOKUP(MID(B402,1,5)&amp;MID(B402,8,5),품번정리!$A:$B,2,FALSE))</f>
        <v>JOKER501IV</v>
      </c>
      <c r="D402" s="16" t="str">
        <f t="shared" si="8"/>
        <v>F5</v>
      </c>
      <c r="E402" s="437" t="s">
        <v>2281</v>
      </c>
      <c r="F402" s="437" t="s">
        <v>2947</v>
      </c>
      <c r="G402" s="437" t="s">
        <v>746</v>
      </c>
      <c r="H402" s="437"/>
      <c r="I402" s="319">
        <v>8401</v>
      </c>
      <c r="J402" s="319">
        <v>55000</v>
      </c>
      <c r="K402" s="319">
        <v>19000</v>
      </c>
      <c r="L402" s="318">
        <v>250</v>
      </c>
      <c r="M402" s="437" t="s">
        <v>2231</v>
      </c>
      <c r="N402" s="318">
        <v>247</v>
      </c>
      <c r="O402" s="319">
        <v>13585000</v>
      </c>
      <c r="P402" s="437" t="s">
        <v>2549</v>
      </c>
      <c r="Q402" s="318">
        <v>126</v>
      </c>
      <c r="R402" s="318"/>
      <c r="S402" s="319">
        <v>6930000</v>
      </c>
      <c r="T402" s="437" t="s">
        <v>2653</v>
      </c>
      <c r="U402" s="318">
        <v>48</v>
      </c>
      <c r="V402" s="319">
        <v>1834500</v>
      </c>
      <c r="W402" s="318">
        <v>19.399999999999999</v>
      </c>
      <c r="X402" s="318">
        <v>13.5</v>
      </c>
      <c r="Y402" s="318">
        <v>38.1</v>
      </c>
      <c r="Z402" s="318">
        <v>26.5</v>
      </c>
      <c r="AA402" s="318">
        <v>121</v>
      </c>
      <c r="AB402" s="318">
        <v>78</v>
      </c>
      <c r="AC402" s="318"/>
      <c r="AD402" s="318"/>
      <c r="AE402" s="318"/>
      <c r="AF402" s="318"/>
    </row>
    <row r="403" spans="1:32">
      <c r="A403" s="21" t="str">
        <f>IF(VLOOKUP(MID($B403,4,2),CODE!K:P,CODE!$O$1,FALSE)="",VLOOKUP(MID($B403,1,3),CODE!$B:$G,CODE!$D$1,FALSE),VLOOKUP(MID($B403,1,3),CODE!$B:$G,CODE!$D$1,FALSE)&amp;"-"&amp;VLOOKUP(MID($B403,4,2),CODE!K:P,CODE!$O$1,FALSE))</f>
        <v>JOK-ACC</v>
      </c>
      <c r="B403" s="21" t="str">
        <f>IF(ISERROR(VLOOKUP(E403&amp;G403,품번정리!$D:$E,2,FALSE))=TRUE,E403&amp;G403,VLOOKUP(E403&amp;G403,품번정리!$D:$E,2,FALSE))</f>
        <v>JOKMUF5503PK</v>
      </c>
      <c r="C403" s="16" t="str">
        <f>IF(ISERROR(VLOOKUP(MID(B403,1,5)&amp;MID(B403,8,5),품번정리!$A:$B,2,FALSE))=TRUE,MID(B403,1,5)&amp;MID(B403,8,5),VLOOKUP(MID(B403,1,5)&amp;MID(B403,8,5),품번정리!$A:$B,2,FALSE))</f>
        <v>JOKMU503PK</v>
      </c>
      <c r="D403" s="16" t="str">
        <f t="shared" si="8"/>
        <v>F5</v>
      </c>
      <c r="E403" s="437" t="s">
        <v>2949</v>
      </c>
      <c r="F403" s="437" t="s">
        <v>2948</v>
      </c>
      <c r="G403" s="437" t="s">
        <v>728</v>
      </c>
      <c r="H403" s="437"/>
      <c r="I403" s="319">
        <v>5938</v>
      </c>
      <c r="J403" s="319">
        <v>45000</v>
      </c>
      <c r="K403" s="319">
        <v>25000</v>
      </c>
      <c r="L403" s="318">
        <v>100</v>
      </c>
      <c r="M403" s="437" t="s">
        <v>3012</v>
      </c>
      <c r="N403" s="318">
        <v>100</v>
      </c>
      <c r="O403" s="319">
        <v>4500000</v>
      </c>
      <c r="P403" s="437" t="s">
        <v>3014</v>
      </c>
      <c r="Q403" s="318">
        <v>63</v>
      </c>
      <c r="R403" s="318"/>
      <c r="S403" s="319">
        <v>2835000</v>
      </c>
      <c r="T403" s="437" t="s">
        <v>3016</v>
      </c>
      <c r="U403" s="318">
        <v>62</v>
      </c>
      <c r="V403" s="319">
        <v>1904588</v>
      </c>
      <c r="W403" s="318">
        <v>62</v>
      </c>
      <c r="X403" s="318">
        <v>42.3</v>
      </c>
      <c r="Y403" s="318">
        <v>98.4</v>
      </c>
      <c r="Z403" s="318">
        <v>67.2</v>
      </c>
      <c r="AA403" s="318">
        <v>37</v>
      </c>
      <c r="AB403" s="318">
        <v>1</v>
      </c>
      <c r="AC403" s="318"/>
      <c r="AD403" s="318"/>
      <c r="AE403" s="318"/>
      <c r="AF403" s="318"/>
    </row>
    <row r="404" spans="1:32">
      <c r="A404" s="21" t="str">
        <f>IF(VLOOKUP(MID($B404,4,2),CODE!K:P,CODE!$O$1,FALSE)="",VLOOKUP(MID($B404,1,3),CODE!$B:$G,CODE!$D$1,FALSE),VLOOKUP(MID($B404,1,3),CODE!$B:$G,CODE!$D$1,FALSE)&amp;"-"&amp;VLOOKUP(MID($B404,4,2),CODE!K:P,CODE!$O$1,FALSE))</f>
        <v>JOK-ACC</v>
      </c>
      <c r="B404" s="21" t="str">
        <f>IF(ISERROR(VLOOKUP(E404&amp;G404,품번정리!$D:$E,2,FALSE))=TRUE,E404&amp;G404,VLOOKUP(E404&amp;G404,품번정리!$D:$E,2,FALSE))</f>
        <v>JOKMUF5506BL</v>
      </c>
      <c r="C404" s="16" t="str">
        <f>IF(ISERROR(VLOOKUP(MID(B404,1,5)&amp;MID(B404,8,5),품번정리!$A:$B,2,FALSE))=TRUE,MID(B404,1,5)&amp;MID(B404,8,5),VLOOKUP(MID(B404,1,5)&amp;MID(B404,8,5),품번정리!$A:$B,2,FALSE))</f>
        <v>JOKMU506BL</v>
      </c>
      <c r="D404" s="16" t="str">
        <f t="shared" si="8"/>
        <v>F5</v>
      </c>
      <c r="E404" s="437" t="s">
        <v>2950</v>
      </c>
      <c r="F404" s="437" t="s">
        <v>2284</v>
      </c>
      <c r="G404" s="437" t="s">
        <v>725</v>
      </c>
      <c r="H404" s="437"/>
      <c r="I404" s="319">
        <v>5938</v>
      </c>
      <c r="J404" s="319">
        <v>45000</v>
      </c>
      <c r="K404" s="319">
        <v>15000</v>
      </c>
      <c r="L404" s="318">
        <v>100</v>
      </c>
      <c r="M404" s="437" t="s">
        <v>3012</v>
      </c>
      <c r="N404" s="318">
        <v>100</v>
      </c>
      <c r="O404" s="319">
        <v>4500000</v>
      </c>
      <c r="P404" s="437" t="s">
        <v>3014</v>
      </c>
      <c r="Q404" s="318">
        <v>77</v>
      </c>
      <c r="R404" s="318">
        <v>2</v>
      </c>
      <c r="S404" s="319">
        <v>3465000</v>
      </c>
      <c r="T404" s="437" t="s">
        <v>3060</v>
      </c>
      <c r="U404" s="318">
        <v>16</v>
      </c>
      <c r="V404" s="319">
        <v>247088</v>
      </c>
      <c r="W404" s="318">
        <v>16</v>
      </c>
      <c r="X404" s="318">
        <v>5.5</v>
      </c>
      <c r="Y404" s="318">
        <v>20.8</v>
      </c>
      <c r="Z404" s="318">
        <v>7.1</v>
      </c>
      <c r="AA404" s="318">
        <v>21</v>
      </c>
      <c r="AB404" s="318">
        <v>61</v>
      </c>
      <c r="AC404" s="318"/>
      <c r="AD404" s="318"/>
      <c r="AE404" s="319"/>
      <c r="AF404" s="318"/>
    </row>
    <row r="405" spans="1:32">
      <c r="A405" s="21" t="str">
        <f>IF(VLOOKUP(MID($B405,4,2),CODE!K:P,CODE!$O$1,FALSE)="",VLOOKUP(MID($B405,1,3),CODE!$B:$G,CODE!$D$1,FALSE),VLOOKUP(MID($B405,1,3),CODE!$B:$G,CODE!$D$1,FALSE)&amp;"-"&amp;VLOOKUP(MID($B405,4,2),CODE!K:P,CODE!$O$1,FALSE))</f>
        <v>JOK</v>
      </c>
      <c r="B405" s="21" t="str">
        <f>IF(ISERROR(VLOOKUP(E405&amp;G405,품번정리!$D:$E,2,FALSE))=TRUE,E405&amp;G405,VLOOKUP(E405&amp;G405,품번정리!$D:$E,2,FALSE))</f>
        <v>JOKVBF5806NY</v>
      </c>
      <c r="C405" s="16" t="str">
        <f>IF(ISERROR(VLOOKUP(MID(B405,1,5)&amp;MID(B405,8,5),품번정리!$A:$B,2,FALSE))=TRUE,MID(B405,1,5)&amp;MID(B405,8,5),VLOOKUP(MID(B405,1,5)&amp;MID(B405,8,5),품번정리!$A:$B,2,FALSE))</f>
        <v>JOKVB806NY</v>
      </c>
      <c r="D405" s="16" t="str">
        <f t="shared" si="8"/>
        <v>F5</v>
      </c>
      <c r="E405" s="437" t="s">
        <v>2285</v>
      </c>
      <c r="F405" s="437" t="s">
        <v>3694</v>
      </c>
      <c r="G405" s="437" t="s">
        <v>720</v>
      </c>
      <c r="H405" s="437"/>
      <c r="I405" s="319">
        <v>8970</v>
      </c>
      <c r="J405" s="319">
        <v>55000</v>
      </c>
      <c r="K405" s="319">
        <v>29000</v>
      </c>
      <c r="L405" s="318">
        <v>250</v>
      </c>
      <c r="M405" s="437" t="s">
        <v>2198</v>
      </c>
      <c r="N405" s="318">
        <v>249</v>
      </c>
      <c r="O405" s="319">
        <v>13695000</v>
      </c>
      <c r="P405" s="437" t="s">
        <v>2652</v>
      </c>
      <c r="Q405" s="318">
        <v>96</v>
      </c>
      <c r="R405" s="318">
        <v>4</v>
      </c>
      <c r="S405" s="319">
        <v>5280000</v>
      </c>
      <c r="T405" s="437" t="s">
        <v>2682</v>
      </c>
      <c r="U405" s="318">
        <v>46</v>
      </c>
      <c r="V405" s="319">
        <v>2083500</v>
      </c>
      <c r="W405" s="318">
        <v>18.5</v>
      </c>
      <c r="X405" s="318">
        <v>15.2</v>
      </c>
      <c r="Y405" s="318">
        <v>47.9</v>
      </c>
      <c r="Z405" s="318">
        <v>39.5</v>
      </c>
      <c r="AA405" s="318">
        <v>149</v>
      </c>
      <c r="AB405" s="318">
        <v>50</v>
      </c>
      <c r="AC405" s="318"/>
      <c r="AD405" s="318"/>
      <c r="AE405" s="319"/>
      <c r="AF405" s="318"/>
    </row>
    <row r="406" spans="1:32">
      <c r="A406" s="21" t="str">
        <f>IF(VLOOKUP(MID($B406,4,2),CODE!K:P,CODE!$O$1,FALSE)="",VLOOKUP(MID($B406,1,3),CODE!$B:$G,CODE!$D$1,FALSE),VLOOKUP(MID($B406,1,3),CODE!$B:$G,CODE!$D$1,FALSE)&amp;"-"&amp;VLOOKUP(MID($B406,4,2),CODE!K:P,CODE!$O$1,FALSE))</f>
        <v>JOK</v>
      </c>
      <c r="B406" s="21" t="str">
        <f>IF(ISERROR(VLOOKUP(E406&amp;G406,품번정리!$D:$E,2,FALSE))=TRUE,E406&amp;G406,VLOOKUP(E406&amp;G406,품번정리!$D:$E,2,FALSE))</f>
        <v>JOKVBF5806PK</v>
      </c>
      <c r="C406" s="16" t="str">
        <f>IF(ISERROR(VLOOKUP(MID(B406,1,5)&amp;MID(B406,8,5),품번정리!$A:$B,2,FALSE))=TRUE,MID(B406,1,5)&amp;MID(B406,8,5),VLOOKUP(MID(B406,1,5)&amp;MID(B406,8,5),품번정리!$A:$B,2,FALSE))</f>
        <v>JOKVB806PK</v>
      </c>
      <c r="D406" s="16" t="str">
        <f t="shared" si="8"/>
        <v>F5</v>
      </c>
      <c r="E406" s="437" t="s">
        <v>2285</v>
      </c>
      <c r="F406" s="437" t="s">
        <v>3695</v>
      </c>
      <c r="G406" s="437" t="s">
        <v>728</v>
      </c>
      <c r="H406" s="437"/>
      <c r="I406" s="319">
        <v>8970</v>
      </c>
      <c r="J406" s="319">
        <v>55000</v>
      </c>
      <c r="K406" s="319">
        <v>29000</v>
      </c>
      <c r="L406" s="318">
        <v>250</v>
      </c>
      <c r="M406" s="437" t="s">
        <v>2198</v>
      </c>
      <c r="N406" s="318">
        <v>250</v>
      </c>
      <c r="O406" s="319">
        <v>13750000</v>
      </c>
      <c r="P406" s="437" t="s">
        <v>2652</v>
      </c>
      <c r="Q406" s="318">
        <v>100</v>
      </c>
      <c r="R406" s="318">
        <v>5</v>
      </c>
      <c r="S406" s="319">
        <v>5500000</v>
      </c>
      <c r="T406" s="437" t="s">
        <v>2809</v>
      </c>
      <c r="U406" s="318">
        <v>51</v>
      </c>
      <c r="V406" s="319">
        <v>2334000</v>
      </c>
      <c r="W406" s="318">
        <v>20.399999999999999</v>
      </c>
      <c r="X406" s="318">
        <v>17</v>
      </c>
      <c r="Y406" s="318">
        <v>51</v>
      </c>
      <c r="Z406" s="318">
        <v>42.4</v>
      </c>
      <c r="AA406" s="318">
        <v>145</v>
      </c>
      <c r="AB406" s="318">
        <v>49</v>
      </c>
      <c r="AC406" s="318"/>
      <c r="AD406" s="318"/>
      <c r="AE406" s="318"/>
      <c r="AF406" s="318"/>
    </row>
    <row r="407" spans="1:32">
      <c r="A407" s="21" t="str">
        <f>IF(VLOOKUP(MID($B407,4,2),CODE!K:P,CODE!$O$1,FALSE)="",VLOOKUP(MID($B407,1,3),CODE!$B:$G,CODE!$D$1,FALSE),VLOOKUP(MID($B407,1,3),CODE!$B:$G,CODE!$D$1,FALSE)&amp;"-"&amp;VLOOKUP(MID($B407,4,2),CODE!K:P,CODE!$O$1,FALSE))</f>
        <v>MGH</v>
      </c>
      <c r="B407" s="21" t="str">
        <f>IF(ISERROR(VLOOKUP(E407&amp;G407,품번정리!$D:$E,2,FALSE))=TRUE,E407&amp;G407,VLOOKUP(E407&amp;G407,품번정리!$D:$E,2,FALSE))</f>
        <v>MGHSNF3001BK</v>
      </c>
      <c r="C407" s="16" t="str">
        <f>IF(ISERROR(VLOOKUP(MID(B407,1,5)&amp;MID(B407,8,5),품번정리!$A:$B,2,FALSE))=TRUE,MID(B407,1,5)&amp;MID(B407,8,5),VLOOKUP(MID(B407,1,5)&amp;MID(B407,8,5),품번정리!$A:$B,2,FALSE))</f>
        <v>MGHSN001BK</v>
      </c>
      <c r="D407" s="16" t="str">
        <f t="shared" si="8"/>
        <v>F3</v>
      </c>
      <c r="E407" s="437" t="s">
        <v>3100</v>
      </c>
      <c r="F407" s="437" t="s">
        <v>2286</v>
      </c>
      <c r="G407" s="437" t="s">
        <v>722</v>
      </c>
      <c r="H407" s="437"/>
      <c r="I407" s="319">
        <v>6643</v>
      </c>
      <c r="J407" s="319">
        <v>45000</v>
      </c>
      <c r="K407" s="319">
        <v>19000</v>
      </c>
      <c r="L407" s="318">
        <v>5</v>
      </c>
      <c r="M407" s="437" t="s">
        <v>3060</v>
      </c>
      <c r="N407" s="318">
        <v>5</v>
      </c>
      <c r="O407" s="319">
        <v>225000</v>
      </c>
      <c r="P407" s="437" t="s">
        <v>3060</v>
      </c>
      <c r="Q407" s="318">
        <v>2</v>
      </c>
      <c r="R407" s="318"/>
      <c r="S407" s="319">
        <v>90000</v>
      </c>
      <c r="T407" s="437" t="s">
        <v>3659</v>
      </c>
      <c r="U407" s="318">
        <v>2</v>
      </c>
      <c r="V407" s="319">
        <v>90000</v>
      </c>
      <c r="W407" s="318">
        <v>40</v>
      </c>
      <c r="X407" s="318">
        <v>40</v>
      </c>
      <c r="Y407" s="318">
        <v>100</v>
      </c>
      <c r="Z407" s="318">
        <v>100</v>
      </c>
      <c r="AA407" s="318">
        <v>3</v>
      </c>
      <c r="AB407" s="318"/>
      <c r="AC407" s="318"/>
      <c r="AD407" s="318"/>
      <c r="AE407" s="318"/>
      <c r="AF407" s="318"/>
    </row>
    <row r="408" spans="1:32">
      <c r="A408" s="21" t="str">
        <f>IF(VLOOKUP(MID($B408,4,2),CODE!K:P,CODE!$O$1,FALSE)="",VLOOKUP(MID($B408,1,3),CODE!$B:$G,CODE!$D$1,FALSE),VLOOKUP(MID($B408,1,3),CODE!$B:$G,CODE!$D$1,FALSE)&amp;"-"&amp;VLOOKUP(MID($B408,4,2),CODE!K:P,CODE!$O$1,FALSE))</f>
        <v>MGH</v>
      </c>
      <c r="B408" s="21" t="str">
        <f>IF(ISERROR(VLOOKUP(E408&amp;G408,품번정리!$D:$E,2,FALSE))=TRUE,E408&amp;G408,VLOOKUP(E408&amp;G408,품번정리!$D:$E,2,FALSE))</f>
        <v>MGHSNF3004GY</v>
      </c>
      <c r="C408" s="16" t="str">
        <f>IF(ISERROR(VLOOKUP(MID(B408,1,5)&amp;MID(B408,8,5),품번정리!$A:$B,2,FALSE))=TRUE,MID(B408,1,5)&amp;MID(B408,8,5),VLOOKUP(MID(B408,1,5)&amp;MID(B408,8,5),품번정리!$A:$B,2,FALSE))</f>
        <v>MGHSN004GY</v>
      </c>
      <c r="D408" s="16" t="str">
        <f t="shared" si="8"/>
        <v>F3</v>
      </c>
      <c r="E408" s="437" t="s">
        <v>3101</v>
      </c>
      <c r="F408" s="437" t="s">
        <v>2286</v>
      </c>
      <c r="G408" s="437" t="s">
        <v>724</v>
      </c>
      <c r="H408" s="437"/>
      <c r="I408" s="319">
        <v>6695</v>
      </c>
      <c r="J408" s="319">
        <v>45000</v>
      </c>
      <c r="K408" s="319">
        <v>45000</v>
      </c>
      <c r="L408" s="318">
        <v>7</v>
      </c>
      <c r="M408" s="437" t="s">
        <v>3060</v>
      </c>
      <c r="N408" s="318">
        <v>7</v>
      </c>
      <c r="O408" s="319">
        <v>315000</v>
      </c>
      <c r="P408" s="437" t="s">
        <v>3060</v>
      </c>
      <c r="Q408" s="318">
        <v>1</v>
      </c>
      <c r="R408" s="318"/>
      <c r="S408" s="319">
        <v>45000</v>
      </c>
      <c r="T408" s="437" t="s">
        <v>3592</v>
      </c>
      <c r="U408" s="318">
        <v>1</v>
      </c>
      <c r="V408" s="319">
        <v>45000</v>
      </c>
      <c r="W408" s="318">
        <v>14.3</v>
      </c>
      <c r="X408" s="318">
        <v>14.3</v>
      </c>
      <c r="Y408" s="318">
        <v>100</v>
      </c>
      <c r="Z408" s="318">
        <v>100</v>
      </c>
      <c r="AA408" s="318">
        <v>6</v>
      </c>
      <c r="AB408" s="318"/>
      <c r="AC408" s="318"/>
      <c r="AD408" s="318"/>
      <c r="AE408" s="319"/>
      <c r="AF408" s="318"/>
    </row>
    <row r="409" spans="1:32">
      <c r="A409" s="21" t="str">
        <f>IF(VLOOKUP(MID($B409,4,2),CODE!K:P,CODE!$O$1,FALSE)="",VLOOKUP(MID($B409,1,3),CODE!$B:$G,CODE!$D$1,FALSE),VLOOKUP(MID($B409,1,3),CODE!$B:$G,CODE!$D$1,FALSE)&amp;"-"&amp;VLOOKUP(MID($B409,4,2),CODE!K:P,CODE!$O$1,FALSE))</f>
        <v>MGH</v>
      </c>
      <c r="B409" s="21" t="str">
        <f>IF(ISERROR(VLOOKUP(E409&amp;G409,품번정리!$D:$E,2,FALSE))=TRUE,E409&amp;G409,VLOOKUP(E409&amp;G409,품번정리!$D:$E,2,FALSE))</f>
        <v>MGHSNF3016NY</v>
      </c>
      <c r="C409" s="16" t="str">
        <f>IF(ISERROR(VLOOKUP(MID(B409,1,5)&amp;MID(B409,8,5),품번정리!$A:$B,2,FALSE))=TRUE,MID(B409,1,5)&amp;MID(B409,8,5),VLOOKUP(MID(B409,1,5)&amp;MID(B409,8,5),품번정리!$A:$B,2,FALSE))</f>
        <v>MGHSN016NY</v>
      </c>
      <c r="D409" s="16" t="str">
        <f t="shared" si="8"/>
        <v>F3</v>
      </c>
      <c r="E409" s="437" t="s">
        <v>3102</v>
      </c>
      <c r="F409" s="437" t="s">
        <v>3103</v>
      </c>
      <c r="G409" s="437" t="s">
        <v>720</v>
      </c>
      <c r="H409" s="437"/>
      <c r="I409" s="319">
        <v>3351</v>
      </c>
      <c r="J409" s="319">
        <v>45000</v>
      </c>
      <c r="K409" s="319">
        <v>19000</v>
      </c>
      <c r="L409" s="318">
        <v>5</v>
      </c>
      <c r="M409" s="437" t="s">
        <v>3060</v>
      </c>
      <c r="N409" s="318">
        <v>5</v>
      </c>
      <c r="O409" s="319">
        <v>225000</v>
      </c>
      <c r="P409" s="437" t="s">
        <v>3060</v>
      </c>
      <c r="Q409" s="318">
        <v>1</v>
      </c>
      <c r="R409" s="318"/>
      <c r="S409" s="319">
        <v>45000</v>
      </c>
      <c r="T409" s="437" t="s">
        <v>3535</v>
      </c>
      <c r="U409" s="318">
        <v>1</v>
      </c>
      <c r="V409" s="319">
        <v>45000</v>
      </c>
      <c r="W409" s="318">
        <v>20</v>
      </c>
      <c r="X409" s="318">
        <v>20</v>
      </c>
      <c r="Y409" s="318">
        <v>100</v>
      </c>
      <c r="Z409" s="318">
        <v>100</v>
      </c>
      <c r="AA409" s="318">
        <v>4</v>
      </c>
      <c r="AB409" s="318"/>
      <c r="AC409" s="318"/>
      <c r="AD409" s="318"/>
      <c r="AE409" s="319"/>
      <c r="AF409" s="318"/>
    </row>
    <row r="410" spans="1:32">
      <c r="A410" s="21" t="str">
        <f>IF(VLOOKUP(MID($B410,4,2),CODE!K:P,CODE!$O$1,FALSE)="",VLOOKUP(MID($B410,1,3),CODE!$B:$G,CODE!$D$1,FALSE),VLOOKUP(MID($B410,1,3),CODE!$B:$G,CODE!$D$1,FALSE)&amp;"-"&amp;VLOOKUP(MID($B410,4,2),CODE!K:P,CODE!$O$1,FALSE))</f>
        <v>NOH</v>
      </c>
      <c r="B410" s="21" t="str">
        <f>IF(ISERROR(VLOOKUP(E410&amp;G410,품번정리!$D:$E,2,FALSE))=TRUE,E410&amp;G410,VLOOKUP(E410&amp;G410,품번정리!$D:$E,2,FALSE))</f>
        <v>NOHBAF5803OR</v>
      </c>
      <c r="C410" s="16" t="str">
        <f>IF(ISERROR(VLOOKUP(MID(B410,1,5)&amp;MID(B410,8,5),품번정리!$A:$B,2,FALSE))=TRUE,MID(B410,1,5)&amp;MID(B410,8,5),VLOOKUP(MID(B410,1,5)&amp;MID(B410,8,5),품번정리!$A:$B,2,FALSE))</f>
        <v>NOHBA803OR</v>
      </c>
      <c r="D410" s="16" t="str">
        <f t="shared" si="8"/>
        <v>F5</v>
      </c>
      <c r="E410" s="437" t="s">
        <v>2810</v>
      </c>
      <c r="F410" s="437" t="s">
        <v>3104</v>
      </c>
      <c r="G410" s="437" t="s">
        <v>734</v>
      </c>
      <c r="H410" s="437"/>
      <c r="I410" s="319">
        <v>4464</v>
      </c>
      <c r="J410" s="319">
        <v>45000</v>
      </c>
      <c r="K410" s="319">
        <v>15000</v>
      </c>
      <c r="L410" s="318">
        <v>150</v>
      </c>
      <c r="M410" s="437" t="s">
        <v>2653</v>
      </c>
      <c r="N410" s="318">
        <v>6</v>
      </c>
      <c r="O410" s="319">
        <v>270000</v>
      </c>
      <c r="P410" s="437" t="s">
        <v>2656</v>
      </c>
      <c r="Q410" s="318">
        <v>6</v>
      </c>
      <c r="R410" s="318"/>
      <c r="S410" s="319">
        <v>270000</v>
      </c>
      <c r="T410" s="437" t="s">
        <v>3010</v>
      </c>
      <c r="U410" s="318">
        <v>6</v>
      </c>
      <c r="V410" s="319">
        <v>114000</v>
      </c>
      <c r="W410" s="318">
        <v>100</v>
      </c>
      <c r="X410" s="318">
        <v>42.2</v>
      </c>
      <c r="Y410" s="318">
        <v>100</v>
      </c>
      <c r="Z410" s="318">
        <v>42.2</v>
      </c>
      <c r="AA410" s="318"/>
      <c r="AB410" s="318"/>
      <c r="AC410" s="318"/>
      <c r="AD410" s="318"/>
      <c r="AE410" s="319"/>
      <c r="AF410" s="318"/>
    </row>
    <row r="411" spans="1:32">
      <c r="A411" s="21" t="str">
        <f>IF(VLOOKUP(MID($B411,4,2),CODE!K:P,CODE!$O$1,FALSE)="",VLOOKUP(MID($B411,1,3),CODE!$B:$G,CODE!$D$1,FALSE),VLOOKUP(MID($B411,1,3),CODE!$B:$G,CODE!$D$1,FALSE)&amp;"-"&amp;VLOOKUP(MID($B411,4,2),CODE!K:P,CODE!$O$1,FALSE))</f>
        <v>NOH</v>
      </c>
      <c r="B411" s="21" t="str">
        <f>IF(ISERROR(VLOOKUP(E411&amp;G411,품번정리!$D:$E,2,FALSE))=TRUE,E411&amp;G411,VLOOKUP(E411&amp;G411,품번정리!$D:$E,2,FALSE))</f>
        <v>NOHBAF5804BL</v>
      </c>
      <c r="C411" s="16" t="str">
        <f>IF(ISERROR(VLOOKUP(MID(B411,1,5)&amp;MID(B411,8,5),품번정리!$A:$B,2,FALSE))=TRUE,MID(B411,1,5)&amp;MID(B411,8,5),VLOOKUP(MID(B411,1,5)&amp;MID(B411,8,5),품번정리!$A:$B,2,FALSE))</f>
        <v>NOHBA804BL</v>
      </c>
      <c r="D411" s="16" t="str">
        <f t="shared" si="8"/>
        <v>F5</v>
      </c>
      <c r="E411" s="437" t="s">
        <v>2811</v>
      </c>
      <c r="F411" s="437" t="s">
        <v>3105</v>
      </c>
      <c r="G411" s="437" t="s">
        <v>725</v>
      </c>
      <c r="H411" s="437"/>
      <c r="I411" s="319">
        <v>4297</v>
      </c>
      <c r="J411" s="319">
        <v>45000</v>
      </c>
      <c r="K411" s="319">
        <v>15000</v>
      </c>
      <c r="L411" s="318">
        <v>150</v>
      </c>
      <c r="M411" s="437" t="s">
        <v>2653</v>
      </c>
      <c r="N411" s="318">
        <v>3</v>
      </c>
      <c r="O411" s="319">
        <v>135000</v>
      </c>
      <c r="P411" s="437" t="s">
        <v>2656</v>
      </c>
      <c r="Q411" s="318">
        <v>3</v>
      </c>
      <c r="R411" s="318"/>
      <c r="S411" s="319">
        <v>135000</v>
      </c>
      <c r="T411" s="437" t="s">
        <v>3052</v>
      </c>
      <c r="U411" s="318">
        <v>3</v>
      </c>
      <c r="V411" s="319">
        <v>57000</v>
      </c>
      <c r="W411" s="318">
        <v>100</v>
      </c>
      <c r="X411" s="318">
        <v>42.2</v>
      </c>
      <c r="Y411" s="318">
        <v>100</v>
      </c>
      <c r="Z411" s="318">
        <v>42.2</v>
      </c>
      <c r="AA411" s="318"/>
      <c r="AB411" s="318"/>
      <c r="AC411" s="318"/>
      <c r="AD411" s="318"/>
      <c r="AE411" s="318"/>
      <c r="AF411" s="318"/>
    </row>
    <row r="412" spans="1:32">
      <c r="A412" s="21" t="str">
        <f>IF(VLOOKUP(MID($B412,4,2),CODE!K:P,CODE!$O$1,FALSE)="",VLOOKUP(MID($B412,1,3),CODE!$B:$G,CODE!$D$1,FALSE),VLOOKUP(MID($B412,1,3),CODE!$B:$G,CODE!$D$1,FALSE)&amp;"-"&amp;VLOOKUP(MID($B412,4,2),CODE!K:P,CODE!$O$1,FALSE))</f>
        <v>NOH</v>
      </c>
      <c r="B412" s="21" t="str">
        <f>IF(ISERROR(VLOOKUP(E412&amp;G412,품번정리!$D:$E,2,FALSE))=TRUE,E412&amp;G412,VLOOKUP(E412&amp;G412,품번정리!$D:$E,2,FALSE))</f>
        <v>NOHBAF5819NY</v>
      </c>
      <c r="C412" s="16" t="str">
        <f>IF(ISERROR(VLOOKUP(MID(B412,1,5)&amp;MID(B412,8,5),품번정리!$A:$B,2,FALSE))=TRUE,MID(B412,1,5)&amp;MID(B412,8,5),VLOOKUP(MID(B412,1,5)&amp;MID(B412,8,5),품번정리!$A:$B,2,FALSE))</f>
        <v>NOHBA819NY</v>
      </c>
      <c r="D412" s="16" t="str">
        <f t="shared" si="8"/>
        <v>F5</v>
      </c>
      <c r="E412" s="437" t="s">
        <v>2812</v>
      </c>
      <c r="F412" s="437" t="s">
        <v>2813</v>
      </c>
      <c r="G412" s="437" t="s">
        <v>720</v>
      </c>
      <c r="H412" s="437"/>
      <c r="I412" s="319">
        <v>4333</v>
      </c>
      <c r="J412" s="319">
        <v>45000</v>
      </c>
      <c r="K412" s="319">
        <v>15000</v>
      </c>
      <c r="L412" s="318">
        <v>150</v>
      </c>
      <c r="M412" s="437" t="s">
        <v>2653</v>
      </c>
      <c r="N412" s="318">
        <v>-2</v>
      </c>
      <c r="O412" s="319">
        <v>-90000</v>
      </c>
      <c r="P412" s="437" t="s">
        <v>2656</v>
      </c>
      <c r="Q412" s="318">
        <v>6</v>
      </c>
      <c r="R412" s="318">
        <v>-8</v>
      </c>
      <c r="S412" s="319">
        <v>270000</v>
      </c>
      <c r="T412" s="437" t="s">
        <v>2675</v>
      </c>
      <c r="U412" s="318">
        <v>6</v>
      </c>
      <c r="V412" s="319">
        <v>114000</v>
      </c>
      <c r="W412" s="318">
        <v>-300</v>
      </c>
      <c r="X412" s="318">
        <v>-126.7</v>
      </c>
      <c r="Y412" s="318">
        <v>100</v>
      </c>
      <c r="Z412" s="318">
        <v>42.2</v>
      </c>
      <c r="AA412" s="318"/>
      <c r="AB412" s="318"/>
      <c r="AC412" s="318"/>
      <c r="AD412" s="318"/>
      <c r="AE412" s="318"/>
      <c r="AF412" s="318"/>
    </row>
    <row r="413" spans="1:32">
      <c r="A413" s="21" t="str">
        <f>IF(VLOOKUP(MID($B413,4,2),CODE!K:P,CODE!$O$1,FALSE)="",VLOOKUP(MID($B413,1,3),CODE!$B:$G,CODE!$D$1,FALSE),VLOOKUP(MID($B413,1,3),CODE!$B:$G,CODE!$D$1,FALSE)&amp;"-"&amp;VLOOKUP(MID($B413,4,2),CODE!K:P,CODE!$O$1,FALSE))</f>
        <v>NOH</v>
      </c>
      <c r="B413" s="21" t="str">
        <f>IF(ISERROR(VLOOKUP(E413&amp;G413,품번정리!$D:$E,2,FALSE))=TRUE,E413&amp;G413,VLOOKUP(E413&amp;G413,품번정리!$D:$E,2,FALSE))</f>
        <v>NOHERF5004BK</v>
      </c>
      <c r="C413" s="16" t="str">
        <f>IF(ISERROR(VLOOKUP(MID(B413,1,5)&amp;MID(B413,8,5),품번정리!$A:$B,2,FALSE))=TRUE,MID(B413,1,5)&amp;MID(B413,8,5),VLOOKUP(MID(B413,1,5)&amp;MID(B413,8,5),품번정리!$A:$B,2,FALSE))</f>
        <v>NOHER004BK</v>
      </c>
      <c r="D413" s="16" t="str">
        <f t="shared" si="8"/>
        <v>F5</v>
      </c>
      <c r="E413" s="437" t="s">
        <v>3106</v>
      </c>
      <c r="F413" s="437" t="s">
        <v>2814</v>
      </c>
      <c r="G413" s="437" t="s">
        <v>722</v>
      </c>
      <c r="H413" s="437"/>
      <c r="I413" s="319">
        <v>11696</v>
      </c>
      <c r="J413" s="319">
        <v>69000</v>
      </c>
      <c r="K413" s="319">
        <v>69000</v>
      </c>
      <c r="L413" s="318">
        <v>5</v>
      </c>
      <c r="M413" s="437" t="s">
        <v>3060</v>
      </c>
      <c r="N413" s="318">
        <v>1</v>
      </c>
      <c r="O413" s="319">
        <v>69000</v>
      </c>
      <c r="P413" s="437" t="s">
        <v>3060</v>
      </c>
      <c r="Q413" s="318">
        <v>1</v>
      </c>
      <c r="R413" s="318"/>
      <c r="S413" s="319">
        <v>69000</v>
      </c>
      <c r="T413" s="437" t="s">
        <v>3490</v>
      </c>
      <c r="U413" s="318">
        <v>1</v>
      </c>
      <c r="V413" s="319">
        <v>69000</v>
      </c>
      <c r="W413" s="318">
        <v>100</v>
      </c>
      <c r="X413" s="318">
        <v>100</v>
      </c>
      <c r="Y413" s="318">
        <v>100</v>
      </c>
      <c r="Z413" s="318">
        <v>100</v>
      </c>
      <c r="AA413" s="318"/>
      <c r="AB413" s="318"/>
      <c r="AC413" s="318"/>
      <c r="AD413" s="318"/>
      <c r="AE413" s="318"/>
      <c r="AF413" s="318"/>
    </row>
    <row r="414" spans="1:32">
      <c r="A414" s="21" t="str">
        <f>IF(VLOOKUP(MID($B414,4,2),CODE!K:P,CODE!$O$1,FALSE)="",VLOOKUP(MID($B414,1,3),CODE!$B:$G,CODE!$D$1,FALSE),VLOOKUP(MID($B414,1,3),CODE!$B:$G,CODE!$D$1,FALSE)&amp;"-"&amp;VLOOKUP(MID($B414,4,2),CODE!K:P,CODE!$O$1,FALSE))</f>
        <v>NOH</v>
      </c>
      <c r="B414" s="21" t="str">
        <f>IF(ISERROR(VLOOKUP(E414&amp;G414,품번정리!$D:$E,2,FALSE))=TRUE,E414&amp;G414,VLOOKUP(E414&amp;G414,품번정리!$D:$E,2,FALSE))</f>
        <v>NOHERF5004RE</v>
      </c>
      <c r="C414" s="16" t="str">
        <f>IF(ISERROR(VLOOKUP(MID(B414,1,5)&amp;MID(B414,8,5),품번정리!$A:$B,2,FALSE))=TRUE,MID(B414,1,5)&amp;MID(B414,8,5),VLOOKUP(MID(B414,1,5)&amp;MID(B414,8,5),품번정리!$A:$B,2,FALSE))</f>
        <v>NOHER004RE</v>
      </c>
      <c r="D414" s="16" t="str">
        <f t="shared" si="8"/>
        <v>F5</v>
      </c>
      <c r="E414" s="437" t="s">
        <v>3106</v>
      </c>
      <c r="F414" s="437" t="s">
        <v>2815</v>
      </c>
      <c r="G414" s="437" t="s">
        <v>726</v>
      </c>
      <c r="H414" s="437"/>
      <c r="I414" s="319">
        <v>11696</v>
      </c>
      <c r="J414" s="319">
        <v>69000</v>
      </c>
      <c r="K414" s="319">
        <v>69000</v>
      </c>
      <c r="L414" s="318">
        <v>5</v>
      </c>
      <c r="M414" s="437" t="s">
        <v>3060</v>
      </c>
      <c r="N414" s="318">
        <v>2</v>
      </c>
      <c r="O414" s="319">
        <v>138000</v>
      </c>
      <c r="P414" s="437" t="s">
        <v>3060</v>
      </c>
      <c r="Q414" s="318">
        <v>2</v>
      </c>
      <c r="R414" s="318"/>
      <c r="S414" s="319">
        <v>138000</v>
      </c>
      <c r="T414" s="437" t="s">
        <v>3477</v>
      </c>
      <c r="U414" s="318">
        <v>2</v>
      </c>
      <c r="V414" s="319">
        <v>138000</v>
      </c>
      <c r="W414" s="318">
        <v>100</v>
      </c>
      <c r="X414" s="318">
        <v>100</v>
      </c>
      <c r="Y414" s="318">
        <v>100</v>
      </c>
      <c r="Z414" s="318">
        <v>100</v>
      </c>
      <c r="AA414" s="318"/>
      <c r="AB414" s="318"/>
      <c r="AC414" s="318"/>
      <c r="AD414" s="318"/>
      <c r="AE414" s="318"/>
      <c r="AF414" s="318"/>
    </row>
    <row r="415" spans="1:32">
      <c r="A415" s="21" t="str">
        <f>IF(VLOOKUP(MID($B415,4,2),CODE!K:P,CODE!$O$1,FALSE)="",VLOOKUP(MID($B415,1,3),CODE!$B:$G,CODE!$D$1,FALSE),VLOOKUP(MID($B415,1,3),CODE!$B:$G,CODE!$D$1,FALSE)&amp;"-"&amp;VLOOKUP(MID($B415,4,2),CODE!K:P,CODE!$O$1,FALSE))</f>
        <v>NOH</v>
      </c>
      <c r="B415" s="21" t="str">
        <f>IF(ISERROR(VLOOKUP(E415&amp;G415,품번정리!$D:$E,2,FALSE))=TRUE,E415&amp;G415,VLOOKUP(E415&amp;G415,품번정리!$D:$E,2,FALSE))</f>
        <v>NOHFAF3605BG</v>
      </c>
      <c r="C415" s="16" t="str">
        <f>IF(ISERROR(VLOOKUP(MID(B415,1,5)&amp;MID(B415,8,5),품번정리!$A:$B,2,FALSE))=TRUE,MID(B415,1,5)&amp;MID(B415,8,5),VLOOKUP(MID(B415,1,5)&amp;MID(B415,8,5),품번정리!$A:$B,2,FALSE))</f>
        <v>NOHFA605BG</v>
      </c>
      <c r="D415" s="16" t="str">
        <f t="shared" si="8"/>
        <v>F3</v>
      </c>
      <c r="E415" s="437" t="s">
        <v>1982</v>
      </c>
      <c r="F415" s="437" t="s">
        <v>3107</v>
      </c>
      <c r="G415" s="437" t="s">
        <v>736</v>
      </c>
      <c r="H415" s="437"/>
      <c r="I415" s="319">
        <v>6514</v>
      </c>
      <c r="J415" s="319">
        <v>55000</v>
      </c>
      <c r="K415" s="319">
        <v>15000</v>
      </c>
      <c r="L415" s="318">
        <v>321</v>
      </c>
      <c r="M415" s="437" t="s">
        <v>2133</v>
      </c>
      <c r="N415" s="318">
        <v>101</v>
      </c>
      <c r="O415" s="319">
        <v>5555000</v>
      </c>
      <c r="P415" s="437" t="s">
        <v>2165</v>
      </c>
      <c r="Q415" s="318">
        <v>101</v>
      </c>
      <c r="R415" s="318"/>
      <c r="S415" s="319">
        <v>5555000</v>
      </c>
      <c r="T415" s="437" t="s">
        <v>2166</v>
      </c>
      <c r="U415" s="318">
        <v>85</v>
      </c>
      <c r="V415" s="319">
        <v>1559000</v>
      </c>
      <c r="W415" s="318">
        <v>84.2</v>
      </c>
      <c r="X415" s="318">
        <v>28.1</v>
      </c>
      <c r="Y415" s="318">
        <v>84.2</v>
      </c>
      <c r="Z415" s="318">
        <v>28.1</v>
      </c>
      <c r="AA415" s="318"/>
      <c r="AB415" s="318">
        <v>16</v>
      </c>
      <c r="AC415" s="318"/>
      <c r="AD415" s="318"/>
      <c r="AE415" s="318"/>
      <c r="AF415" s="318"/>
    </row>
    <row r="416" spans="1:32">
      <c r="A416" s="21" t="str">
        <f>IF(VLOOKUP(MID($B416,4,2),CODE!K:P,CODE!$O$1,FALSE)="",VLOOKUP(MID($B416,1,3),CODE!$B:$G,CODE!$D$1,FALSE),VLOOKUP(MID($B416,1,3),CODE!$B:$G,CODE!$D$1,FALSE)&amp;"-"&amp;VLOOKUP(MID($B416,4,2),CODE!K:P,CODE!$O$1,FALSE))</f>
        <v>NOH</v>
      </c>
      <c r="B416" s="21" t="str">
        <f>IF(ISERROR(VLOOKUP(E416&amp;G416,품번정리!$D:$E,2,FALSE))=TRUE,E416&amp;G416,VLOOKUP(E416&amp;G416,품번정리!$D:$E,2,FALSE))</f>
        <v>NOHMIF3602RE</v>
      </c>
      <c r="C416" s="16" t="str">
        <f>IF(ISERROR(VLOOKUP(MID(B416,1,5)&amp;MID(B416,8,5),품번정리!$A:$B,2,FALSE))=TRUE,MID(B416,1,5)&amp;MID(B416,8,5),VLOOKUP(MID(B416,1,5)&amp;MID(B416,8,5),품번정리!$A:$B,2,FALSE))</f>
        <v>NOHMI602RE</v>
      </c>
      <c r="D416" s="16" t="str">
        <f t="shared" si="8"/>
        <v>F3</v>
      </c>
      <c r="E416" s="437" t="s">
        <v>1983</v>
      </c>
      <c r="F416" s="437" t="s">
        <v>3107</v>
      </c>
      <c r="G416" s="437" t="s">
        <v>726</v>
      </c>
      <c r="H416" s="437"/>
      <c r="I416" s="319">
        <v>6650</v>
      </c>
      <c r="J416" s="319">
        <v>45000</v>
      </c>
      <c r="K416" s="319">
        <v>19000</v>
      </c>
      <c r="L416" s="318">
        <v>763</v>
      </c>
      <c r="M416" s="437" t="s">
        <v>2133</v>
      </c>
      <c r="N416" s="318">
        <v>210</v>
      </c>
      <c r="O416" s="319">
        <v>9450000</v>
      </c>
      <c r="P416" s="437" t="s">
        <v>2165</v>
      </c>
      <c r="Q416" s="318">
        <v>189</v>
      </c>
      <c r="R416" s="318"/>
      <c r="S416" s="319">
        <v>8505000</v>
      </c>
      <c r="T416" s="437" t="s">
        <v>2166</v>
      </c>
      <c r="U416" s="318">
        <v>129</v>
      </c>
      <c r="V416" s="319">
        <v>2441000</v>
      </c>
      <c r="W416" s="318">
        <v>61.4</v>
      </c>
      <c r="X416" s="318">
        <v>25.8</v>
      </c>
      <c r="Y416" s="318">
        <v>68.3</v>
      </c>
      <c r="Z416" s="318">
        <v>28.7</v>
      </c>
      <c r="AA416" s="318">
        <v>21</v>
      </c>
      <c r="AB416" s="318">
        <v>60</v>
      </c>
      <c r="AC416" s="318"/>
      <c r="AD416" s="318"/>
      <c r="AE416" s="318"/>
      <c r="AF416" s="318"/>
    </row>
    <row r="417" spans="1:32">
      <c r="A417" s="21" t="str">
        <f>IF(VLOOKUP(MID($B417,4,2),CODE!K:P,CODE!$O$1,FALSE)="",VLOOKUP(MID($B417,1,3),CODE!$B:$G,CODE!$D$1,FALSE),VLOOKUP(MID($B417,1,3),CODE!$B:$G,CODE!$D$1,FALSE)&amp;"-"&amp;VLOOKUP(MID($B417,4,2),CODE!K:P,CODE!$O$1,FALSE))</f>
        <v>NOH</v>
      </c>
      <c r="B417" s="21" t="str">
        <f>IF(ISERROR(VLOOKUP(E417&amp;G417,품번정리!$D:$E,2,FALSE))=TRUE,E417&amp;G417,VLOOKUP(E417&amp;G417,품번정리!$D:$E,2,FALSE))</f>
        <v>NOHMIF5820KH</v>
      </c>
      <c r="C417" s="16" t="str">
        <f>IF(ISERROR(VLOOKUP(MID(B417,1,5)&amp;MID(B417,8,5),품번정리!$A:$B,2,FALSE))=TRUE,MID(B417,1,5)&amp;MID(B417,8,5),VLOOKUP(MID(B417,1,5)&amp;MID(B417,8,5),품번정리!$A:$B,2,FALSE))</f>
        <v>NOHMI820KH</v>
      </c>
      <c r="D417" s="16" t="str">
        <f t="shared" si="8"/>
        <v>F5</v>
      </c>
      <c r="E417" s="437" t="s">
        <v>2816</v>
      </c>
      <c r="F417" s="437" t="s">
        <v>1984</v>
      </c>
      <c r="G417" s="437" t="s">
        <v>723</v>
      </c>
      <c r="H417" s="437"/>
      <c r="I417" s="319">
        <v>4180</v>
      </c>
      <c r="J417" s="319">
        <v>45000</v>
      </c>
      <c r="K417" s="319">
        <v>15000</v>
      </c>
      <c r="L417" s="318">
        <v>150</v>
      </c>
      <c r="M417" s="437" t="s">
        <v>2653</v>
      </c>
      <c r="N417" s="318">
        <v>2</v>
      </c>
      <c r="O417" s="319">
        <v>90000</v>
      </c>
      <c r="P417" s="437" t="s">
        <v>2656</v>
      </c>
      <c r="Q417" s="318">
        <v>3</v>
      </c>
      <c r="R417" s="318">
        <v>-1</v>
      </c>
      <c r="S417" s="319">
        <v>135000</v>
      </c>
      <c r="T417" s="437" t="s">
        <v>3014</v>
      </c>
      <c r="U417" s="318">
        <v>3</v>
      </c>
      <c r="V417" s="319">
        <v>57000</v>
      </c>
      <c r="W417" s="318">
        <v>150</v>
      </c>
      <c r="X417" s="318">
        <v>63.3</v>
      </c>
      <c r="Y417" s="318">
        <v>100</v>
      </c>
      <c r="Z417" s="318">
        <v>42.2</v>
      </c>
      <c r="AA417" s="318"/>
      <c r="AB417" s="318"/>
      <c r="AC417" s="318"/>
      <c r="AD417" s="318"/>
      <c r="AE417" s="319"/>
      <c r="AF417" s="318"/>
    </row>
    <row r="418" spans="1:32">
      <c r="A418" s="21" t="str">
        <f>IF(VLOOKUP(MID($B418,4,2),CODE!K:P,CODE!$O$1,FALSE)="",VLOOKUP(MID($B418,1,3),CODE!$B:$G,CODE!$D$1,FALSE),VLOOKUP(MID($B418,1,3),CODE!$B:$G,CODE!$D$1,FALSE)&amp;"-"&amp;VLOOKUP(MID($B418,4,2),CODE!K:P,CODE!$O$1,FALSE))</f>
        <v>NOH</v>
      </c>
      <c r="B418" s="21" t="str">
        <f>IF(ISERROR(VLOOKUP(E418&amp;G418,품번정리!$D:$E,2,FALSE))=TRUE,E418&amp;G418,VLOOKUP(E418&amp;G418,품번정리!$D:$E,2,FALSE))</f>
        <v>NOHTPF5511PK</v>
      </c>
      <c r="C418" s="16" t="str">
        <f>IF(ISERROR(VLOOKUP(MID(B418,1,5)&amp;MID(B418,8,5),품번정리!$A:$B,2,FALSE))=TRUE,MID(B418,1,5)&amp;MID(B418,8,5),VLOOKUP(MID(B418,1,5)&amp;MID(B418,8,5),품번정리!$A:$B,2,FALSE))</f>
        <v>NOHTP511PK</v>
      </c>
      <c r="D418" s="16" t="str">
        <f t="shared" si="8"/>
        <v>F5</v>
      </c>
      <c r="E418" s="437" t="s">
        <v>3696</v>
      </c>
      <c r="F418" s="437" t="s">
        <v>1985</v>
      </c>
      <c r="G418" s="437" t="s">
        <v>728</v>
      </c>
      <c r="H418" s="437"/>
      <c r="I418" s="319">
        <v>11910</v>
      </c>
      <c r="J418" s="319">
        <v>75000</v>
      </c>
      <c r="K418" s="319">
        <v>39000</v>
      </c>
      <c r="L418" s="318">
        <v>150</v>
      </c>
      <c r="M418" s="437" t="s">
        <v>3592</v>
      </c>
      <c r="N418" s="318">
        <v>150</v>
      </c>
      <c r="O418" s="319">
        <v>11250000</v>
      </c>
      <c r="P418" s="437" t="s">
        <v>3799</v>
      </c>
      <c r="Q418" s="318">
        <v>87</v>
      </c>
      <c r="R418" s="318"/>
      <c r="S418" s="319">
        <v>6525000</v>
      </c>
      <c r="T418" s="437" t="s">
        <v>3792</v>
      </c>
      <c r="U418" s="318">
        <v>32</v>
      </c>
      <c r="V418" s="319">
        <v>1236300</v>
      </c>
      <c r="W418" s="318">
        <v>21.3</v>
      </c>
      <c r="X418" s="318">
        <v>11</v>
      </c>
      <c r="Y418" s="318">
        <v>36.799999999999997</v>
      </c>
      <c r="Z418" s="318">
        <v>18.899999999999999</v>
      </c>
      <c r="AA418" s="318">
        <v>63</v>
      </c>
      <c r="AB418" s="318">
        <v>55</v>
      </c>
      <c r="AC418" s="318">
        <v>-1</v>
      </c>
      <c r="AD418" s="318">
        <v>-1</v>
      </c>
      <c r="AE418" s="319">
        <v>-39000</v>
      </c>
      <c r="AF418" s="318">
        <v>-0.7</v>
      </c>
    </row>
    <row r="419" spans="1:32">
      <c r="A419" s="21" t="str">
        <f>IF(VLOOKUP(MID($B419,4,2),CODE!K:P,CODE!$O$1,FALSE)="",VLOOKUP(MID($B419,1,3),CODE!$B:$G,CODE!$D$1,FALSE),VLOOKUP(MID($B419,1,3),CODE!$B:$G,CODE!$D$1,FALSE)&amp;"-"&amp;VLOOKUP(MID($B419,4,2),CODE!K:P,CODE!$O$1,FALSE))</f>
        <v>NOH</v>
      </c>
      <c r="B419" s="21" t="str">
        <f>IF(ISERROR(VLOOKUP(E419&amp;G419,품번정리!$D:$E,2,FALSE))=TRUE,E419&amp;G419,VLOOKUP(E419&amp;G419,품번정리!$D:$E,2,FALSE))</f>
        <v>NOHTPF5511RE</v>
      </c>
      <c r="C419" s="16" t="str">
        <f>IF(ISERROR(VLOOKUP(MID(B419,1,5)&amp;MID(B419,8,5),품번정리!$A:$B,2,FALSE))=TRUE,MID(B419,1,5)&amp;MID(B419,8,5),VLOOKUP(MID(B419,1,5)&amp;MID(B419,8,5),품번정리!$A:$B,2,FALSE))</f>
        <v>NOHTP511RE</v>
      </c>
      <c r="D419" s="16" t="str">
        <f t="shared" si="8"/>
        <v>F5</v>
      </c>
      <c r="E419" s="437" t="s">
        <v>3696</v>
      </c>
      <c r="F419" s="437" t="s">
        <v>2819</v>
      </c>
      <c r="G419" s="437" t="s">
        <v>726</v>
      </c>
      <c r="H419" s="437"/>
      <c r="I419" s="319">
        <v>11910</v>
      </c>
      <c r="J419" s="319">
        <v>75000</v>
      </c>
      <c r="K419" s="319">
        <v>39000</v>
      </c>
      <c r="L419" s="318">
        <v>150</v>
      </c>
      <c r="M419" s="437" t="s">
        <v>3592</v>
      </c>
      <c r="N419" s="318">
        <v>150</v>
      </c>
      <c r="O419" s="319">
        <v>11250000</v>
      </c>
      <c r="P419" s="437" t="s">
        <v>3799</v>
      </c>
      <c r="Q419" s="318">
        <v>78</v>
      </c>
      <c r="R419" s="318"/>
      <c r="S419" s="319">
        <v>5850000</v>
      </c>
      <c r="T419" s="437" t="s">
        <v>3792</v>
      </c>
      <c r="U419" s="318">
        <v>23</v>
      </c>
      <c r="V419" s="319">
        <v>897000</v>
      </c>
      <c r="W419" s="318">
        <v>15.3</v>
      </c>
      <c r="X419" s="318">
        <v>8</v>
      </c>
      <c r="Y419" s="318">
        <v>29.5</v>
      </c>
      <c r="Z419" s="318">
        <v>15.3</v>
      </c>
      <c r="AA419" s="318">
        <v>72</v>
      </c>
      <c r="AB419" s="318">
        <v>55</v>
      </c>
      <c r="AC419" s="318"/>
      <c r="AD419" s="318"/>
      <c r="AE419" s="319"/>
      <c r="AF419" s="318"/>
    </row>
    <row r="420" spans="1:32">
      <c r="A420" s="21" t="str">
        <f>IF(VLOOKUP(MID($B420,4,2),CODE!K:P,CODE!$O$1,FALSE)="",VLOOKUP(MID($B420,1,3),CODE!$B:$G,CODE!$D$1,FALSE),VLOOKUP(MID($B420,1,3),CODE!$B:$G,CODE!$D$1,FALSE)&amp;"-"&amp;VLOOKUP(MID($B420,4,2),CODE!K:P,CODE!$O$1,FALSE))</f>
        <v>NOH</v>
      </c>
      <c r="B420" s="21" t="str">
        <f>IF(ISERROR(VLOOKUP(E420&amp;G420,품번정리!$D:$E,2,FALSE))=TRUE,E420&amp;G420,VLOOKUP(E420&amp;G420,품번정리!$D:$E,2,FALSE))</f>
        <v>NOHTPF5807PP</v>
      </c>
      <c r="C420" s="16" t="str">
        <f>IF(ISERROR(VLOOKUP(MID(B420,1,5)&amp;MID(B420,8,5),품번정리!$A:$B,2,FALSE))=TRUE,MID(B420,1,5)&amp;MID(B420,8,5),VLOOKUP(MID(B420,1,5)&amp;MID(B420,8,5),품번정리!$A:$B,2,FALSE))</f>
        <v>NOHTP807PP</v>
      </c>
      <c r="D420" s="16" t="str">
        <f t="shared" si="8"/>
        <v>F5</v>
      </c>
      <c r="E420" s="437" t="s">
        <v>2817</v>
      </c>
      <c r="F420" s="437" t="s">
        <v>3697</v>
      </c>
      <c r="G420" s="437" t="s">
        <v>737</v>
      </c>
      <c r="H420" s="437"/>
      <c r="I420" s="319">
        <v>8551</v>
      </c>
      <c r="J420" s="319">
        <v>65000</v>
      </c>
      <c r="K420" s="319">
        <v>15000</v>
      </c>
      <c r="L420" s="318">
        <v>177</v>
      </c>
      <c r="M420" s="437" t="s">
        <v>2653</v>
      </c>
      <c r="N420" s="318">
        <v>179</v>
      </c>
      <c r="O420" s="319">
        <v>11635000</v>
      </c>
      <c r="P420" s="437" t="s">
        <v>2656</v>
      </c>
      <c r="Q420" s="318">
        <v>172</v>
      </c>
      <c r="R420" s="318">
        <v>1</v>
      </c>
      <c r="S420" s="319">
        <v>11180000</v>
      </c>
      <c r="T420" s="437" t="s">
        <v>2918</v>
      </c>
      <c r="U420" s="318">
        <v>172</v>
      </c>
      <c r="V420" s="319">
        <v>3116000</v>
      </c>
      <c r="W420" s="318">
        <v>96.1</v>
      </c>
      <c r="X420" s="318">
        <v>26.8</v>
      </c>
      <c r="Y420" s="318">
        <v>100</v>
      </c>
      <c r="Z420" s="318">
        <v>27.9</v>
      </c>
      <c r="AA420" s="318">
        <v>6</v>
      </c>
      <c r="AB420" s="318"/>
      <c r="AC420" s="318"/>
      <c r="AD420" s="318"/>
      <c r="AE420" s="318"/>
      <c r="AF420" s="318"/>
    </row>
    <row r="421" spans="1:32">
      <c r="A421" s="21" t="str">
        <f>IF(VLOOKUP(MID($B421,4,2),CODE!K:P,CODE!$O$1,FALSE)="",VLOOKUP(MID($B421,1,3),CODE!$B:$G,CODE!$D$1,FALSE),VLOOKUP(MID($B421,1,3),CODE!$B:$G,CODE!$D$1,FALSE)&amp;"-"&amp;VLOOKUP(MID($B421,4,2),CODE!K:P,CODE!$O$1,FALSE))</f>
        <v>NOH</v>
      </c>
      <c r="B421" s="21" t="str">
        <f>IF(ISERROR(VLOOKUP(E421&amp;G421,품번정리!$D:$E,2,FALSE))=TRUE,E421&amp;G421,VLOOKUP(E421&amp;G421,품번정리!$D:$E,2,FALSE))</f>
        <v>NOHTPF5809OR</v>
      </c>
      <c r="C421" s="16" t="str">
        <f>IF(ISERROR(VLOOKUP(MID(B421,1,5)&amp;MID(B421,8,5),품번정리!$A:$B,2,FALSE))=TRUE,MID(B421,1,5)&amp;MID(B421,8,5),VLOOKUP(MID(B421,1,5)&amp;MID(B421,8,5),품번정리!$A:$B,2,FALSE))</f>
        <v>NOHTP809OR</v>
      </c>
      <c r="D421" s="16" t="str">
        <f t="shared" si="8"/>
        <v>F5</v>
      </c>
      <c r="E421" s="437" t="s">
        <v>2818</v>
      </c>
      <c r="F421" s="437" t="s">
        <v>3697</v>
      </c>
      <c r="G421" s="437" t="s">
        <v>734</v>
      </c>
      <c r="H421" s="437"/>
      <c r="I421" s="319">
        <v>7785</v>
      </c>
      <c r="J421" s="319">
        <v>65000</v>
      </c>
      <c r="K421" s="319">
        <v>15000</v>
      </c>
      <c r="L421" s="318">
        <v>220</v>
      </c>
      <c r="M421" s="437" t="s">
        <v>2653</v>
      </c>
      <c r="N421" s="318">
        <v>220</v>
      </c>
      <c r="O421" s="319">
        <v>14300000</v>
      </c>
      <c r="P421" s="437" t="s">
        <v>2656</v>
      </c>
      <c r="Q421" s="318">
        <v>211</v>
      </c>
      <c r="R421" s="318"/>
      <c r="S421" s="319">
        <v>13715000</v>
      </c>
      <c r="T421" s="437" t="s">
        <v>2912</v>
      </c>
      <c r="U421" s="318">
        <v>205</v>
      </c>
      <c r="V421" s="319">
        <v>3753500</v>
      </c>
      <c r="W421" s="318">
        <v>93.2</v>
      </c>
      <c r="X421" s="318">
        <v>26.2</v>
      </c>
      <c r="Y421" s="318">
        <v>97.2</v>
      </c>
      <c r="Z421" s="318">
        <v>27.4</v>
      </c>
      <c r="AA421" s="318">
        <v>9</v>
      </c>
      <c r="AB421" s="318">
        <v>6</v>
      </c>
      <c r="AC421" s="318"/>
      <c r="AD421" s="318"/>
      <c r="AE421" s="318"/>
      <c r="AF421" s="318"/>
    </row>
    <row r="422" spans="1:32">
      <c r="A422" s="21" t="str">
        <f>IF(VLOOKUP(MID($B422,4,2),CODE!K:P,CODE!$O$1,FALSE)="",VLOOKUP(MID($B422,1,3),CODE!$B:$G,CODE!$D$1,FALSE),VLOOKUP(MID($B422,1,3),CODE!$B:$G,CODE!$D$1,FALSE)&amp;"-"&amp;VLOOKUP(MID($B422,4,2),CODE!K:P,CODE!$O$1,FALSE))</f>
        <v>NOH</v>
      </c>
      <c r="B422" s="21" t="str">
        <f>IF(ISERROR(VLOOKUP(E422&amp;G422,품번정리!$D:$E,2,FALSE))=TRUE,E422&amp;G422,VLOOKUP(E422&amp;G422,품번정리!$D:$E,2,FALSE))</f>
        <v>NOHTPF5809PK</v>
      </c>
      <c r="C422" s="16" t="str">
        <f>IF(ISERROR(VLOOKUP(MID(B422,1,5)&amp;MID(B422,8,5),품번정리!$A:$B,2,FALSE))=TRUE,MID(B422,1,5)&amp;MID(B422,8,5),VLOOKUP(MID(B422,1,5)&amp;MID(B422,8,5),품번정리!$A:$B,2,FALSE))</f>
        <v>NOHTP809PK</v>
      </c>
      <c r="D422" s="16" t="str">
        <f t="shared" si="8"/>
        <v>F5</v>
      </c>
      <c r="E422" s="437" t="s">
        <v>2818</v>
      </c>
      <c r="F422" s="437" t="s">
        <v>2820</v>
      </c>
      <c r="G422" s="437" t="s">
        <v>728</v>
      </c>
      <c r="H422" s="437"/>
      <c r="I422" s="319">
        <v>7785</v>
      </c>
      <c r="J422" s="319">
        <v>65000</v>
      </c>
      <c r="K422" s="319">
        <v>15000</v>
      </c>
      <c r="L422" s="318">
        <v>68</v>
      </c>
      <c r="M422" s="437" t="s">
        <v>2653</v>
      </c>
      <c r="N422" s="318">
        <v>68</v>
      </c>
      <c r="O422" s="319">
        <v>4420000</v>
      </c>
      <c r="P422" s="437" t="s">
        <v>2656</v>
      </c>
      <c r="Q422" s="318">
        <v>67</v>
      </c>
      <c r="R422" s="318"/>
      <c r="S422" s="319">
        <v>4355000</v>
      </c>
      <c r="T422" s="437" t="s">
        <v>2921</v>
      </c>
      <c r="U422" s="318">
        <v>66</v>
      </c>
      <c r="V422" s="319">
        <v>1766000</v>
      </c>
      <c r="W422" s="318">
        <v>97.1</v>
      </c>
      <c r="X422" s="318">
        <v>40</v>
      </c>
      <c r="Y422" s="318">
        <v>98.5</v>
      </c>
      <c r="Z422" s="318">
        <v>40.6</v>
      </c>
      <c r="AA422" s="318">
        <v>1</v>
      </c>
      <c r="AB422" s="318">
        <v>1</v>
      </c>
      <c r="AC422" s="318"/>
      <c r="AD422" s="318"/>
      <c r="AE422" s="319"/>
      <c r="AF422" s="318"/>
    </row>
    <row r="423" spans="1:32">
      <c r="A423" s="21" t="str">
        <f>IF(VLOOKUP(MID($B423,4,2),CODE!K:P,CODE!$O$1,FALSE)="",VLOOKUP(MID($B423,1,3),CODE!$B:$G,CODE!$D$1,FALSE),VLOOKUP(MID($B423,1,3),CODE!$B:$G,CODE!$D$1,FALSE)&amp;"-"&amp;VLOOKUP(MID($B423,4,2),CODE!K:P,CODE!$O$1,FALSE))</f>
        <v>NOK</v>
      </c>
      <c r="B423" s="21" t="str">
        <f>IF(ISERROR(VLOOKUP(E423&amp;G423,품번정리!$D:$E,2,FALSE))=TRUE,E423&amp;G423,VLOOKUP(E423&amp;G423,품번정리!$D:$E,2,FALSE))</f>
        <v>NOKBAF5502GY</v>
      </c>
      <c r="C423" s="16" t="str">
        <f>IF(ISERROR(VLOOKUP(MID(B423,1,5)&amp;MID(B423,8,5),품번정리!$A:$B,2,FALSE))=TRUE,MID(B423,1,5)&amp;MID(B423,8,5),VLOOKUP(MID(B423,1,5)&amp;MID(B423,8,5),품번정리!$A:$B,2,FALSE))</f>
        <v>NOKBA502GY</v>
      </c>
      <c r="D423" s="16" t="str">
        <f t="shared" si="8"/>
        <v>F5</v>
      </c>
      <c r="E423" s="437" t="s">
        <v>2156</v>
      </c>
      <c r="F423" s="437" t="s">
        <v>2821</v>
      </c>
      <c r="G423" s="437" t="s">
        <v>724</v>
      </c>
      <c r="H423" s="437"/>
      <c r="I423" s="319">
        <v>4627</v>
      </c>
      <c r="J423" s="319">
        <v>43000</v>
      </c>
      <c r="K423" s="319">
        <v>19000</v>
      </c>
      <c r="L423" s="318">
        <v>350</v>
      </c>
      <c r="M423" s="437" t="s">
        <v>2166</v>
      </c>
      <c r="N423" s="318">
        <v>350</v>
      </c>
      <c r="O423" s="319">
        <v>15050000</v>
      </c>
      <c r="P423" s="437" t="s">
        <v>2166</v>
      </c>
      <c r="Q423" s="318">
        <v>135</v>
      </c>
      <c r="R423" s="318">
        <v>-1</v>
      </c>
      <c r="S423" s="319">
        <v>5805000</v>
      </c>
      <c r="T423" s="437" t="s">
        <v>2247</v>
      </c>
      <c r="U423" s="318">
        <v>22</v>
      </c>
      <c r="V423" s="319">
        <v>703000</v>
      </c>
      <c r="W423" s="318">
        <v>6.3</v>
      </c>
      <c r="X423" s="318">
        <v>4.7</v>
      </c>
      <c r="Y423" s="318">
        <v>16.3</v>
      </c>
      <c r="Z423" s="318">
        <v>12.1</v>
      </c>
      <c r="AA423" s="318">
        <v>216</v>
      </c>
      <c r="AB423" s="318">
        <v>113</v>
      </c>
      <c r="AC423" s="318">
        <v>-1</v>
      </c>
      <c r="AD423" s="318">
        <v>-1</v>
      </c>
      <c r="AE423" s="319">
        <v>-19000</v>
      </c>
      <c r="AF423" s="318">
        <v>-0.3</v>
      </c>
    </row>
    <row r="424" spans="1:32">
      <c r="A424" s="21" t="str">
        <f>IF(VLOOKUP(MID($B424,4,2),CODE!K:P,CODE!$O$1,FALSE)="",VLOOKUP(MID($B424,1,3),CODE!$B:$G,CODE!$D$1,FALSE),VLOOKUP(MID($B424,1,3),CODE!$B:$G,CODE!$D$1,FALSE)&amp;"-"&amp;VLOOKUP(MID($B424,4,2),CODE!K:P,CODE!$O$1,FALSE))</f>
        <v>NOK</v>
      </c>
      <c r="B424" s="21" t="str">
        <f>IF(ISERROR(VLOOKUP(E424&amp;G424,품번정리!$D:$E,2,FALSE))=TRUE,E424&amp;G424,VLOOKUP(E424&amp;G424,품번정리!$D:$E,2,FALSE))</f>
        <v>NOKERF5501CL</v>
      </c>
      <c r="C424" s="16" t="str">
        <f>IF(ISERROR(VLOOKUP(MID(B424,1,5)&amp;MID(B424,8,5),품번정리!$A:$B,2,FALSE))=TRUE,MID(B424,1,5)&amp;MID(B424,8,5),VLOOKUP(MID(B424,1,5)&amp;MID(B424,8,5),품번정리!$A:$B,2,FALSE))</f>
        <v>NOKER501CL</v>
      </c>
      <c r="D424" s="16" t="str">
        <f t="shared" si="8"/>
        <v>F5</v>
      </c>
      <c r="E424" s="437" t="s">
        <v>2173</v>
      </c>
      <c r="F424" s="437" t="s">
        <v>2821</v>
      </c>
      <c r="G424" s="437" t="s">
        <v>182</v>
      </c>
      <c r="H424" s="437"/>
      <c r="I424" s="319">
        <v>6117</v>
      </c>
      <c r="J424" s="319">
        <v>45000</v>
      </c>
      <c r="K424" s="319">
        <v>25000</v>
      </c>
      <c r="L424" s="318">
        <v>551</v>
      </c>
      <c r="M424" s="437" t="s">
        <v>2233</v>
      </c>
      <c r="N424" s="318">
        <v>550</v>
      </c>
      <c r="O424" s="319">
        <v>24750000</v>
      </c>
      <c r="P424" s="437" t="s">
        <v>2549</v>
      </c>
      <c r="Q424" s="318">
        <v>400</v>
      </c>
      <c r="R424" s="318"/>
      <c r="S424" s="319">
        <v>18000000</v>
      </c>
      <c r="T424" s="437" t="s">
        <v>2546</v>
      </c>
      <c r="U424" s="318">
        <v>305</v>
      </c>
      <c r="V424" s="319">
        <v>13155000</v>
      </c>
      <c r="W424" s="318">
        <v>55.5</v>
      </c>
      <c r="X424" s="318">
        <v>53.2</v>
      </c>
      <c r="Y424" s="318">
        <v>76.3</v>
      </c>
      <c r="Z424" s="318">
        <v>73.099999999999994</v>
      </c>
      <c r="AA424" s="318">
        <v>150</v>
      </c>
      <c r="AB424" s="318">
        <v>95</v>
      </c>
      <c r="AC424" s="318"/>
      <c r="AD424" s="318"/>
      <c r="AE424" s="319"/>
      <c r="AF424" s="318"/>
    </row>
    <row r="425" spans="1:32">
      <c r="A425" s="21" t="str">
        <f>IF(VLOOKUP(MID($B425,4,2),CODE!K:P,CODE!$O$1,FALSE)="",VLOOKUP(MID($B425,1,3),CODE!$B:$G,CODE!$D$1,FALSE),VLOOKUP(MID($B425,1,3),CODE!$B:$G,CODE!$D$1,FALSE)&amp;"-"&amp;VLOOKUP(MID($B425,4,2),CODE!K:P,CODE!$O$1,FALSE))</f>
        <v>NOK</v>
      </c>
      <c r="B425" s="21" t="str">
        <f>IF(ISERROR(VLOOKUP(E425&amp;G425,품번정리!$D:$E,2,FALSE))=TRUE,E425&amp;G425,VLOOKUP(E425&amp;G425,품번정리!$D:$E,2,FALSE))</f>
        <v>NOKERF5506BK</v>
      </c>
      <c r="C425" s="16" t="str">
        <f>IF(ISERROR(VLOOKUP(MID(B425,1,5)&amp;MID(B425,8,5),품번정리!$A:$B,2,FALSE))=TRUE,MID(B425,1,5)&amp;MID(B425,8,5),VLOOKUP(MID(B425,1,5)&amp;MID(B425,8,5),품번정리!$A:$B,2,FALSE))</f>
        <v>NOKER506BK</v>
      </c>
      <c r="D425" s="16" t="str">
        <f t="shared" si="8"/>
        <v>F5</v>
      </c>
      <c r="E425" s="437" t="s">
        <v>2510</v>
      </c>
      <c r="F425" s="437" t="s">
        <v>2157</v>
      </c>
      <c r="G425" s="437" t="s">
        <v>722</v>
      </c>
      <c r="H425" s="437"/>
      <c r="I425" s="319">
        <v>12280</v>
      </c>
      <c r="J425" s="319">
        <v>65000</v>
      </c>
      <c r="K425" s="319">
        <v>29000</v>
      </c>
      <c r="L425" s="318">
        <v>350</v>
      </c>
      <c r="M425" s="437" t="s">
        <v>2546</v>
      </c>
      <c r="N425" s="318">
        <v>350</v>
      </c>
      <c r="O425" s="319">
        <v>22750000</v>
      </c>
      <c r="P425" s="437" t="s">
        <v>2546</v>
      </c>
      <c r="Q425" s="318">
        <v>218</v>
      </c>
      <c r="R425" s="318">
        <v>3</v>
      </c>
      <c r="S425" s="319">
        <v>14170000</v>
      </c>
      <c r="T425" s="437" t="s">
        <v>2552</v>
      </c>
      <c r="U425" s="318">
        <v>105</v>
      </c>
      <c r="V425" s="319">
        <v>3414500</v>
      </c>
      <c r="W425" s="318">
        <v>30</v>
      </c>
      <c r="X425" s="318">
        <v>15</v>
      </c>
      <c r="Y425" s="318">
        <v>48.2</v>
      </c>
      <c r="Z425" s="318">
        <v>24.1</v>
      </c>
      <c r="AA425" s="318">
        <v>129</v>
      </c>
      <c r="AB425" s="318">
        <v>113</v>
      </c>
      <c r="AC425" s="318"/>
      <c r="AD425" s="318"/>
      <c r="AE425" s="319"/>
      <c r="AF425" s="318"/>
    </row>
    <row r="426" spans="1:32">
      <c r="A426" s="21" t="str">
        <f>IF(VLOOKUP(MID($B426,4,2),CODE!K:P,CODE!$O$1,FALSE)="",VLOOKUP(MID($B426,1,3),CODE!$B:$G,CODE!$D$1,FALSE),VLOOKUP(MID($B426,1,3),CODE!$B:$G,CODE!$D$1,FALSE)&amp;"-"&amp;VLOOKUP(MID($B426,4,2),CODE!K:P,CODE!$O$1,FALSE))</f>
        <v>NOK</v>
      </c>
      <c r="B426" s="21" t="str">
        <f>IF(ISERROR(VLOOKUP(E426&amp;G426,품번정리!$D:$E,2,FALSE))=TRUE,E426&amp;G426,VLOOKUP(E426&amp;G426,품번정리!$D:$E,2,FALSE))</f>
        <v>NOKERF5506PK</v>
      </c>
      <c r="C426" s="16" t="str">
        <f>IF(ISERROR(VLOOKUP(MID(B426,1,5)&amp;MID(B426,8,5),품번정리!$A:$B,2,FALSE))=TRUE,MID(B426,1,5)&amp;MID(B426,8,5),VLOOKUP(MID(B426,1,5)&amp;MID(B426,8,5),품번정리!$A:$B,2,FALSE))</f>
        <v>NOKER506PK</v>
      </c>
      <c r="D426" s="16" t="str">
        <f t="shared" si="8"/>
        <v>F5</v>
      </c>
      <c r="E426" s="437" t="s">
        <v>2510</v>
      </c>
      <c r="F426" s="437" t="s">
        <v>2174</v>
      </c>
      <c r="G426" s="437" t="s">
        <v>728</v>
      </c>
      <c r="H426" s="437"/>
      <c r="I426" s="319">
        <v>12280</v>
      </c>
      <c r="J426" s="319">
        <v>65000</v>
      </c>
      <c r="K426" s="319">
        <v>29000</v>
      </c>
      <c r="L426" s="318">
        <v>350</v>
      </c>
      <c r="M426" s="437" t="s">
        <v>2546</v>
      </c>
      <c r="N426" s="318">
        <v>349</v>
      </c>
      <c r="O426" s="319">
        <v>22685000</v>
      </c>
      <c r="P426" s="437" t="s">
        <v>2546</v>
      </c>
      <c r="Q426" s="318">
        <v>192</v>
      </c>
      <c r="R426" s="318">
        <v>2</v>
      </c>
      <c r="S426" s="319">
        <v>12480000</v>
      </c>
      <c r="T426" s="437" t="s">
        <v>2545</v>
      </c>
      <c r="U426" s="318">
        <v>55</v>
      </c>
      <c r="V426" s="319">
        <v>1828500</v>
      </c>
      <c r="W426" s="318">
        <v>15.8</v>
      </c>
      <c r="X426" s="318">
        <v>8.1</v>
      </c>
      <c r="Y426" s="318">
        <v>28.6</v>
      </c>
      <c r="Z426" s="318">
        <v>14.7</v>
      </c>
      <c r="AA426" s="318">
        <v>155</v>
      </c>
      <c r="AB426" s="318">
        <v>137</v>
      </c>
      <c r="AC426" s="318"/>
      <c r="AD426" s="318"/>
      <c r="AE426" s="319"/>
      <c r="AF426" s="318"/>
    </row>
    <row r="427" spans="1:32">
      <c r="A427" s="21" t="str">
        <f>IF(VLOOKUP(MID($B427,4,2),CODE!K:P,CODE!$O$1,FALSE)="",VLOOKUP(MID($B427,1,3),CODE!$B:$G,CODE!$D$1,FALSE),VLOOKUP(MID($B427,1,3),CODE!$B:$G,CODE!$D$1,FALSE)&amp;"-"&amp;VLOOKUP(MID($B427,4,2),CODE!K:P,CODE!$O$1,FALSE))</f>
        <v>NOK</v>
      </c>
      <c r="B427" s="21" t="str">
        <f>IF(ISERROR(VLOOKUP(E427&amp;G427,품번정리!$D:$E,2,FALSE))=TRUE,E427&amp;G427,VLOOKUP(E427&amp;G427,품번정리!$D:$E,2,FALSE))</f>
        <v>NOKFAF5503BW</v>
      </c>
      <c r="C427" s="16" t="str">
        <f>IF(ISERROR(VLOOKUP(MID(B427,1,5)&amp;MID(B427,8,5),품번정리!$A:$B,2,FALSE))=TRUE,MID(B427,1,5)&amp;MID(B427,8,5),VLOOKUP(MID(B427,1,5)&amp;MID(B427,8,5),품번정리!$A:$B,2,FALSE))</f>
        <v>NOKFA503BW</v>
      </c>
      <c r="D427" s="16" t="str">
        <f t="shared" si="8"/>
        <v>F5</v>
      </c>
      <c r="E427" s="437" t="s">
        <v>1831</v>
      </c>
      <c r="F427" s="437" t="s">
        <v>2511</v>
      </c>
      <c r="G427" s="437" t="s">
        <v>745</v>
      </c>
      <c r="H427" s="437"/>
      <c r="I427" s="319">
        <v>7020</v>
      </c>
      <c r="J427" s="319">
        <v>49000</v>
      </c>
      <c r="K427" s="319">
        <v>25000</v>
      </c>
      <c r="L427" s="318">
        <v>349</v>
      </c>
      <c r="M427" s="437" t="s">
        <v>1843</v>
      </c>
      <c r="N427" s="318">
        <v>349</v>
      </c>
      <c r="O427" s="319">
        <v>17101000</v>
      </c>
      <c r="P427" s="437" t="s">
        <v>1844</v>
      </c>
      <c r="Q427" s="318">
        <v>149</v>
      </c>
      <c r="R427" s="318"/>
      <c r="S427" s="319">
        <v>7301000</v>
      </c>
      <c r="T427" s="437" t="s">
        <v>2230</v>
      </c>
      <c r="U427" s="318">
        <v>9</v>
      </c>
      <c r="V427" s="319">
        <v>345000</v>
      </c>
      <c r="W427" s="318">
        <v>2.6</v>
      </c>
      <c r="X427" s="318">
        <v>2</v>
      </c>
      <c r="Y427" s="318">
        <v>6</v>
      </c>
      <c r="Z427" s="318">
        <v>4.7</v>
      </c>
      <c r="AA427" s="318">
        <v>200</v>
      </c>
      <c r="AB427" s="318">
        <v>140</v>
      </c>
      <c r="AC427" s="318"/>
      <c r="AD427" s="318"/>
      <c r="AE427" s="319"/>
      <c r="AF427" s="318"/>
    </row>
    <row r="428" spans="1:32">
      <c r="A428" s="21" t="str">
        <f>IF(VLOOKUP(MID($B428,4,2),CODE!K:P,CODE!$O$1,FALSE)="",VLOOKUP(MID($B428,1,3),CODE!$B:$G,CODE!$D$1,FALSE),VLOOKUP(MID($B428,1,3),CODE!$B:$G,CODE!$D$1,FALSE)&amp;"-"&amp;VLOOKUP(MID($B428,4,2),CODE!K:P,CODE!$O$1,FALSE))</f>
        <v>NOK</v>
      </c>
      <c r="B428" s="21" t="str">
        <f>IF(ISERROR(VLOOKUP(E428&amp;G428,품번정리!$D:$E,2,FALSE))=TRUE,E428&amp;G428,VLOOKUP(E428&amp;G428,품번정리!$D:$E,2,FALSE))</f>
        <v>NOKTPF5508BK</v>
      </c>
      <c r="C428" s="16" t="str">
        <f>IF(ISERROR(VLOOKUP(MID(B428,1,5)&amp;MID(B428,8,5),품번정리!$A:$B,2,FALSE))=TRUE,MID(B428,1,5)&amp;MID(B428,8,5),VLOOKUP(MID(B428,1,5)&amp;MID(B428,8,5),품번정리!$A:$B,2,FALSE))</f>
        <v>NOKTP508BK</v>
      </c>
      <c r="D428" s="16" t="str">
        <f t="shared" si="8"/>
        <v>F5</v>
      </c>
      <c r="E428" s="437" t="s">
        <v>2576</v>
      </c>
      <c r="F428" s="437" t="s">
        <v>2511</v>
      </c>
      <c r="G428" s="437" t="s">
        <v>722</v>
      </c>
      <c r="H428" s="437"/>
      <c r="I428" s="319">
        <v>12713</v>
      </c>
      <c r="J428" s="319">
        <v>75000</v>
      </c>
      <c r="K428" s="319">
        <v>39000</v>
      </c>
      <c r="L428" s="318">
        <v>200</v>
      </c>
      <c r="M428" s="437" t="s">
        <v>2745</v>
      </c>
      <c r="N428" s="318">
        <v>199</v>
      </c>
      <c r="O428" s="319">
        <v>14925000</v>
      </c>
      <c r="P428" s="437" t="s">
        <v>2744</v>
      </c>
      <c r="Q428" s="318">
        <v>133</v>
      </c>
      <c r="R428" s="318">
        <v>2</v>
      </c>
      <c r="S428" s="319">
        <v>9975000</v>
      </c>
      <c r="T428" s="437" t="s">
        <v>2685</v>
      </c>
      <c r="U428" s="318">
        <v>83</v>
      </c>
      <c r="V428" s="319">
        <v>4192500</v>
      </c>
      <c r="W428" s="318">
        <v>41.7</v>
      </c>
      <c r="X428" s="318">
        <v>28.1</v>
      </c>
      <c r="Y428" s="318">
        <v>62.4</v>
      </c>
      <c r="Z428" s="318">
        <v>42</v>
      </c>
      <c r="AA428" s="318">
        <v>64</v>
      </c>
      <c r="AB428" s="318">
        <v>50</v>
      </c>
      <c r="AC428" s="318"/>
      <c r="AD428" s="318"/>
      <c r="AE428" s="319"/>
      <c r="AF428" s="318"/>
    </row>
    <row r="429" spans="1:32">
      <c r="A429" s="21" t="str">
        <f>IF(VLOOKUP(MID($B429,4,2),CODE!K:P,CODE!$O$1,FALSE)="",VLOOKUP(MID($B429,1,3),CODE!$B:$G,CODE!$D$1,FALSE),VLOOKUP(MID($B429,1,3),CODE!$B:$G,CODE!$D$1,FALSE)&amp;"-"&amp;VLOOKUP(MID($B429,4,2),CODE!K:P,CODE!$O$1,FALSE))</f>
        <v>NOK</v>
      </c>
      <c r="B429" s="21" t="str">
        <f>IF(ISERROR(VLOOKUP(E429&amp;G429,품번정리!$D:$E,2,FALSE))=TRUE,E429&amp;G429,VLOOKUP(E429&amp;G429,품번정리!$D:$E,2,FALSE))</f>
        <v>NOKTPF5511BK</v>
      </c>
      <c r="C429" s="16" t="str">
        <f>IF(ISERROR(VLOOKUP(MID(B429,1,5)&amp;MID(B429,8,5),품번정리!$A:$B,2,FALSE))=TRUE,MID(B429,1,5)&amp;MID(B429,8,5),VLOOKUP(MID(B429,1,5)&amp;MID(B429,8,5),품번정리!$A:$B,2,FALSE))</f>
        <v>NOKTP511BK</v>
      </c>
      <c r="D429" s="16" t="str">
        <f t="shared" si="8"/>
        <v>F5</v>
      </c>
      <c r="E429" s="437" t="s">
        <v>2577</v>
      </c>
      <c r="F429" s="437" t="s">
        <v>1832</v>
      </c>
      <c r="G429" s="437" t="s">
        <v>722</v>
      </c>
      <c r="H429" s="437"/>
      <c r="I429" s="319">
        <v>11112</v>
      </c>
      <c r="J429" s="319">
        <v>75000</v>
      </c>
      <c r="K429" s="319">
        <v>39000</v>
      </c>
      <c r="L429" s="318">
        <v>200</v>
      </c>
      <c r="M429" s="437" t="s">
        <v>2745</v>
      </c>
      <c r="N429" s="318">
        <v>197</v>
      </c>
      <c r="O429" s="319">
        <v>14775000</v>
      </c>
      <c r="P429" s="437" t="s">
        <v>2744</v>
      </c>
      <c r="Q429" s="318">
        <v>154</v>
      </c>
      <c r="R429" s="318"/>
      <c r="S429" s="319">
        <v>11550000</v>
      </c>
      <c r="T429" s="437" t="s">
        <v>2682</v>
      </c>
      <c r="U429" s="318">
        <v>102</v>
      </c>
      <c r="V429" s="319">
        <v>4798500</v>
      </c>
      <c r="W429" s="318">
        <v>51.8</v>
      </c>
      <c r="X429" s="318">
        <v>32.5</v>
      </c>
      <c r="Y429" s="318">
        <v>66.2</v>
      </c>
      <c r="Z429" s="318">
        <v>41.5</v>
      </c>
      <c r="AA429" s="318">
        <v>43</v>
      </c>
      <c r="AB429" s="318">
        <v>52</v>
      </c>
      <c r="AC429" s="318"/>
      <c r="AD429" s="318"/>
      <c r="AE429" s="319"/>
      <c r="AF429" s="318"/>
    </row>
    <row r="430" spans="1:32">
      <c r="A430" s="21" t="str">
        <f>IF(VLOOKUP(MID($B430,4,2),CODE!K:P,CODE!$O$1,FALSE)="",VLOOKUP(MID($B430,1,3),CODE!$B:$G,CODE!$D$1,FALSE),VLOOKUP(MID($B430,1,3),CODE!$B:$G,CODE!$D$1,FALSE)&amp;"-"&amp;VLOOKUP(MID($B430,4,2),CODE!K:P,CODE!$O$1,FALSE))</f>
        <v>NOK</v>
      </c>
      <c r="B430" s="21" t="str">
        <f>IF(ISERROR(VLOOKUP(E430&amp;G430,품번정리!$D:$E,2,FALSE))=TRUE,E430&amp;G430,VLOOKUP(E430&amp;G430,품번정리!$D:$E,2,FALSE))</f>
        <v>NOKTPF5511PK</v>
      </c>
      <c r="C430" s="16" t="str">
        <f>IF(ISERROR(VLOOKUP(MID(B430,1,5)&amp;MID(B430,8,5),품번정리!$A:$B,2,FALSE))=TRUE,MID(B430,1,5)&amp;MID(B430,8,5),VLOOKUP(MID(B430,1,5)&amp;MID(B430,8,5),품번정리!$A:$B,2,FALSE))</f>
        <v>NOKTP511PK</v>
      </c>
      <c r="D430" s="16" t="str">
        <f t="shared" si="8"/>
        <v>F5</v>
      </c>
      <c r="E430" s="437" t="s">
        <v>2577</v>
      </c>
      <c r="F430" s="437" t="s">
        <v>2578</v>
      </c>
      <c r="G430" s="437" t="s">
        <v>728</v>
      </c>
      <c r="H430" s="437"/>
      <c r="I430" s="319">
        <v>11112</v>
      </c>
      <c r="J430" s="319">
        <v>75000</v>
      </c>
      <c r="K430" s="319">
        <v>39000</v>
      </c>
      <c r="L430" s="318">
        <v>250</v>
      </c>
      <c r="M430" s="437" t="s">
        <v>2745</v>
      </c>
      <c r="N430" s="318">
        <v>245</v>
      </c>
      <c r="O430" s="319">
        <v>18375000</v>
      </c>
      <c r="P430" s="437" t="s">
        <v>2744</v>
      </c>
      <c r="Q430" s="318">
        <v>127</v>
      </c>
      <c r="R430" s="318"/>
      <c r="S430" s="319">
        <v>9525000</v>
      </c>
      <c r="T430" s="437" t="s">
        <v>2809</v>
      </c>
      <c r="U430" s="318">
        <v>78</v>
      </c>
      <c r="V430" s="319">
        <v>3609000</v>
      </c>
      <c r="W430" s="318">
        <v>31.8</v>
      </c>
      <c r="X430" s="318">
        <v>19.600000000000001</v>
      </c>
      <c r="Y430" s="318">
        <v>61.4</v>
      </c>
      <c r="Z430" s="318">
        <v>37.9</v>
      </c>
      <c r="AA430" s="318">
        <v>118</v>
      </c>
      <c r="AB430" s="318">
        <v>49</v>
      </c>
      <c r="AC430" s="318">
        <v>-2</v>
      </c>
      <c r="AD430" s="318">
        <v>-2</v>
      </c>
      <c r="AE430" s="319">
        <v>-78000</v>
      </c>
      <c r="AF430" s="318">
        <v>-0.8</v>
      </c>
    </row>
    <row r="431" spans="1:32">
      <c r="A431" s="21" t="str">
        <f>IF(VLOOKUP(MID($B431,4,2),CODE!K:P,CODE!$O$1,FALSE)="",VLOOKUP(MID($B431,1,3),CODE!$B:$G,CODE!$D$1,FALSE),VLOOKUP(MID($B431,1,3),CODE!$B:$G,CODE!$D$1,FALSE)&amp;"-"&amp;VLOOKUP(MID($B431,4,2),CODE!K:P,CODE!$O$1,FALSE))</f>
        <v>NOK</v>
      </c>
      <c r="B431" s="21" t="str">
        <f>IF(ISERROR(VLOOKUP(E431&amp;G431,품번정리!$D:$E,2,FALSE))=TRUE,E431&amp;G431,VLOOKUP(E431&amp;G431,품번정리!$D:$E,2,FALSE))</f>
        <v>NOKTPF5511RE</v>
      </c>
      <c r="C431" s="16" t="str">
        <f>IF(ISERROR(VLOOKUP(MID(B431,1,5)&amp;MID(B431,8,5),품번정리!$A:$B,2,FALSE))=TRUE,MID(B431,1,5)&amp;MID(B431,8,5),VLOOKUP(MID(B431,1,5)&amp;MID(B431,8,5),품번정리!$A:$B,2,FALSE))</f>
        <v>NOKTP511RE</v>
      </c>
      <c r="D431" s="16" t="str">
        <f t="shared" si="8"/>
        <v>F5</v>
      </c>
      <c r="E431" s="437" t="s">
        <v>2577</v>
      </c>
      <c r="F431" s="437" t="s">
        <v>2579</v>
      </c>
      <c r="G431" s="437" t="s">
        <v>726</v>
      </c>
      <c r="H431" s="437"/>
      <c r="I431" s="319">
        <v>11112</v>
      </c>
      <c r="J431" s="319">
        <v>75000</v>
      </c>
      <c r="K431" s="319">
        <v>39000</v>
      </c>
      <c r="L431" s="318">
        <v>250</v>
      </c>
      <c r="M431" s="437" t="s">
        <v>2745</v>
      </c>
      <c r="N431" s="318">
        <v>245</v>
      </c>
      <c r="O431" s="319">
        <v>18375000</v>
      </c>
      <c r="P431" s="437" t="s">
        <v>2744</v>
      </c>
      <c r="Q431" s="318">
        <v>112</v>
      </c>
      <c r="R431" s="318">
        <v>3</v>
      </c>
      <c r="S431" s="319">
        <v>8400000</v>
      </c>
      <c r="T431" s="437" t="s">
        <v>2668</v>
      </c>
      <c r="U431" s="318">
        <v>51</v>
      </c>
      <c r="V431" s="319">
        <v>2298000</v>
      </c>
      <c r="W431" s="318">
        <v>20.8</v>
      </c>
      <c r="X431" s="318">
        <v>12.5</v>
      </c>
      <c r="Y431" s="318">
        <v>45.5</v>
      </c>
      <c r="Z431" s="318">
        <v>27.4</v>
      </c>
      <c r="AA431" s="318">
        <v>130</v>
      </c>
      <c r="AB431" s="318">
        <v>61</v>
      </c>
      <c r="AC431" s="318">
        <v>-3</v>
      </c>
      <c r="AD431" s="318">
        <v>-3</v>
      </c>
      <c r="AE431" s="319">
        <v>-117000</v>
      </c>
      <c r="AF431" s="318">
        <v>-1.2</v>
      </c>
    </row>
    <row r="432" spans="1:32">
      <c r="A432" s="21" t="str">
        <f>IF(VLOOKUP(MID($B432,4,2),CODE!K:P,CODE!$O$1,FALSE)="",VLOOKUP(MID($B432,1,3),CODE!$B:$G,CODE!$D$1,FALSE),VLOOKUP(MID($B432,1,3),CODE!$B:$G,CODE!$D$1,FALSE)&amp;"-"&amp;VLOOKUP(MID($B432,4,2),CODE!K:P,CODE!$O$1,FALSE))</f>
        <v>PLH-의류</v>
      </c>
      <c r="B432" s="21" t="str">
        <f>IF(ISERROR(VLOOKUP(E432&amp;G432,품번정리!$D:$E,2,FALSE))=TRUE,E432&amp;G432,VLOOKUP(E432&amp;G432,품번정리!$D:$E,2,FALSE))</f>
        <v>PLHJPF4901BK</v>
      </c>
      <c r="C432" s="16" t="str">
        <f>IF(ISERROR(VLOOKUP(MID(B432,1,5)&amp;MID(B432,8,5),품번정리!$A:$B,2,FALSE))=TRUE,MID(B432,1,5)&amp;MID(B432,8,5),VLOOKUP(MID(B432,1,5)&amp;MID(B432,8,5),품번정리!$A:$B,2,FALSE))</f>
        <v>PLHJP901BK</v>
      </c>
      <c r="D432" s="16" t="str">
        <f t="shared" si="8"/>
        <v>F4</v>
      </c>
      <c r="E432" s="437" t="s">
        <v>1986</v>
      </c>
      <c r="F432" s="437" t="s">
        <v>2579</v>
      </c>
      <c r="G432" s="437" t="s">
        <v>722</v>
      </c>
      <c r="H432" s="437"/>
      <c r="I432" s="319">
        <v>24430</v>
      </c>
      <c r="J432" s="319">
        <v>109000</v>
      </c>
      <c r="K432" s="319">
        <v>79000</v>
      </c>
      <c r="L432" s="318">
        <v>430</v>
      </c>
      <c r="M432" s="437" t="s">
        <v>2133</v>
      </c>
      <c r="N432" s="318">
        <v>37</v>
      </c>
      <c r="O432" s="319">
        <v>4033000</v>
      </c>
      <c r="P432" s="437" t="s">
        <v>2164</v>
      </c>
      <c r="Q432" s="318">
        <v>36</v>
      </c>
      <c r="R432" s="318"/>
      <c r="S432" s="319">
        <v>3924000</v>
      </c>
      <c r="T432" s="437" t="s">
        <v>2232</v>
      </c>
      <c r="U432" s="318">
        <v>36</v>
      </c>
      <c r="V432" s="319">
        <v>2844000</v>
      </c>
      <c r="W432" s="318">
        <v>97.3</v>
      </c>
      <c r="X432" s="318">
        <v>70.5</v>
      </c>
      <c r="Y432" s="318">
        <v>100</v>
      </c>
      <c r="Z432" s="318">
        <v>72.5</v>
      </c>
      <c r="AA432" s="318">
        <v>1</v>
      </c>
      <c r="AB432" s="318"/>
      <c r="AC432" s="318"/>
      <c r="AD432" s="318"/>
      <c r="AE432" s="318"/>
      <c r="AF432" s="318"/>
    </row>
    <row r="433" spans="1:32">
      <c r="A433" s="21" t="str">
        <f>IF(VLOOKUP(MID($B433,4,2),CODE!K:P,CODE!$O$1,FALSE)="",VLOOKUP(MID($B433,1,3),CODE!$B:$G,CODE!$D$1,FALSE),VLOOKUP(MID($B433,1,3),CODE!$B:$G,CODE!$D$1,FALSE)&amp;"-"&amp;VLOOKUP(MID($B433,4,2),CODE!K:P,CODE!$O$1,FALSE))</f>
        <v>PLH-의류</v>
      </c>
      <c r="B433" s="21" t="str">
        <f>IF(ISERROR(VLOOKUP(E433&amp;G433,품번정리!$D:$E,2,FALSE))=TRUE,E433&amp;G433,VLOOKUP(E433&amp;G433,품번정리!$D:$E,2,FALSE))</f>
        <v>PLHJPF5806BK</v>
      </c>
      <c r="C433" s="16" t="str">
        <f>IF(ISERROR(VLOOKUP(MID(B433,1,5)&amp;MID(B433,8,5),품번정리!$A:$B,2,FALSE))=TRUE,MID(B433,1,5)&amp;MID(B433,8,5),VLOOKUP(MID(B433,1,5)&amp;MID(B433,8,5),품번정리!$A:$B,2,FALSE))</f>
        <v>PLHJP806BK</v>
      </c>
      <c r="D433" s="16" t="str">
        <f t="shared" si="8"/>
        <v>F5</v>
      </c>
      <c r="E433" s="437" t="s">
        <v>2454</v>
      </c>
      <c r="F433" s="437" t="s">
        <v>2579</v>
      </c>
      <c r="G433" s="437" t="s">
        <v>722</v>
      </c>
      <c r="H433" s="437"/>
      <c r="I433" s="319">
        <v>33086</v>
      </c>
      <c r="J433" s="319">
        <v>179000</v>
      </c>
      <c r="K433" s="319">
        <v>29000</v>
      </c>
      <c r="L433" s="318">
        <v>90</v>
      </c>
      <c r="M433" s="437" t="s">
        <v>2494</v>
      </c>
      <c r="N433" s="318">
        <v>90</v>
      </c>
      <c r="O433" s="319">
        <v>16110000</v>
      </c>
      <c r="P433" s="437" t="s">
        <v>2546</v>
      </c>
      <c r="Q433" s="318">
        <v>90</v>
      </c>
      <c r="R433" s="318"/>
      <c r="S433" s="319">
        <v>16110000</v>
      </c>
      <c r="T433" s="437" t="s">
        <v>2551</v>
      </c>
      <c r="U433" s="318">
        <v>90</v>
      </c>
      <c r="V433" s="319">
        <v>5210000</v>
      </c>
      <c r="W433" s="318">
        <v>100</v>
      </c>
      <c r="X433" s="318">
        <v>32.299999999999997</v>
      </c>
      <c r="Y433" s="318">
        <v>100</v>
      </c>
      <c r="Z433" s="318">
        <v>32.299999999999997</v>
      </c>
      <c r="AA433" s="318"/>
      <c r="AB433" s="318"/>
      <c r="AC433" s="318"/>
      <c r="AD433" s="318"/>
      <c r="AE433" s="318"/>
      <c r="AF433" s="318"/>
    </row>
    <row r="434" spans="1:32">
      <c r="A434" s="21" t="str">
        <f>IF(VLOOKUP(MID($B434,4,2),CODE!K:P,CODE!$O$1,FALSE)="",VLOOKUP(MID($B434,1,3),CODE!$B:$G,CODE!$D$1,FALSE),VLOOKUP(MID($B434,1,3),CODE!$B:$G,CODE!$D$1,FALSE)&amp;"-"&amp;VLOOKUP(MID($B434,4,2),CODE!K:P,CODE!$O$1,FALSE))</f>
        <v>PLH-의류</v>
      </c>
      <c r="B434" s="21" t="str">
        <f>IF(ISERROR(VLOOKUP(E434&amp;G434,품번정리!$D:$E,2,FALSE))=TRUE,E434&amp;G434,VLOOKUP(E434&amp;G434,품번정리!$D:$E,2,FALSE))</f>
        <v>PLHJPF5807BL</v>
      </c>
      <c r="C434" s="16" t="str">
        <f>IF(ISERROR(VLOOKUP(MID(B434,1,5)&amp;MID(B434,8,5),품번정리!$A:$B,2,FALSE))=TRUE,MID(B434,1,5)&amp;MID(B434,8,5),VLOOKUP(MID(B434,1,5)&amp;MID(B434,8,5),품번정리!$A:$B,2,FALSE))</f>
        <v>PLHJP807BL</v>
      </c>
      <c r="D434" s="16" t="str">
        <f t="shared" si="8"/>
        <v>F5</v>
      </c>
      <c r="E434" s="437" t="s">
        <v>2455</v>
      </c>
      <c r="F434" s="437" t="s">
        <v>1990</v>
      </c>
      <c r="G434" s="437" t="s">
        <v>725</v>
      </c>
      <c r="H434" s="437"/>
      <c r="I434" s="319">
        <v>39700</v>
      </c>
      <c r="J434" s="319">
        <v>179000</v>
      </c>
      <c r="K434" s="319">
        <v>29000</v>
      </c>
      <c r="L434" s="318">
        <v>90</v>
      </c>
      <c r="M434" s="437" t="s">
        <v>2494</v>
      </c>
      <c r="N434" s="318">
        <v>90</v>
      </c>
      <c r="O434" s="319">
        <v>16110000</v>
      </c>
      <c r="P434" s="437" t="s">
        <v>2546</v>
      </c>
      <c r="Q434" s="318">
        <v>89</v>
      </c>
      <c r="R434" s="318"/>
      <c r="S434" s="319">
        <v>15931000</v>
      </c>
      <c r="T434" s="437" t="s">
        <v>2550</v>
      </c>
      <c r="U434" s="318">
        <v>89</v>
      </c>
      <c r="V434" s="319">
        <v>6061000</v>
      </c>
      <c r="W434" s="318">
        <v>98.9</v>
      </c>
      <c r="X434" s="318">
        <v>37.6</v>
      </c>
      <c r="Y434" s="318">
        <v>100</v>
      </c>
      <c r="Z434" s="318">
        <v>38</v>
      </c>
      <c r="AA434" s="318">
        <v>1</v>
      </c>
      <c r="AB434" s="318"/>
      <c r="AC434" s="318"/>
      <c r="AD434" s="318"/>
      <c r="AE434" s="318"/>
      <c r="AF434" s="318"/>
    </row>
    <row r="435" spans="1:32">
      <c r="A435" s="21" t="str">
        <f>IF(VLOOKUP(MID($B435,4,2),CODE!K:P,CODE!$O$1,FALSE)="",VLOOKUP(MID($B435,1,3),CODE!$B:$G,CODE!$D$1,FALSE),VLOOKUP(MID($B435,1,3),CODE!$B:$G,CODE!$D$1,FALSE)&amp;"-"&amp;VLOOKUP(MID($B435,4,2),CODE!K:P,CODE!$O$1,FALSE))</f>
        <v>PLH-의류</v>
      </c>
      <c r="B435" s="21" t="str">
        <f>IF(ISERROR(VLOOKUP(E435&amp;G435,품번정리!$D:$E,2,FALSE))=TRUE,E435&amp;G435,VLOOKUP(E435&amp;G435,품번정리!$D:$E,2,FALSE))</f>
        <v>PLHTLF4902WH</v>
      </c>
      <c r="C435" s="16" t="str">
        <f>IF(ISERROR(VLOOKUP(MID(B435,1,5)&amp;MID(B435,8,5),품번정리!$A:$B,2,FALSE))=TRUE,MID(B435,1,5)&amp;MID(B435,8,5),VLOOKUP(MID(B435,1,5)&amp;MID(B435,8,5),품번정리!$A:$B,2,FALSE))</f>
        <v>PLHTL902WH</v>
      </c>
      <c r="D435" s="16" t="str">
        <f t="shared" si="8"/>
        <v>F4</v>
      </c>
      <c r="E435" s="437" t="s">
        <v>1987</v>
      </c>
      <c r="F435" s="437" t="s">
        <v>2460</v>
      </c>
      <c r="G435" s="437" t="s">
        <v>717</v>
      </c>
      <c r="H435" s="437"/>
      <c r="I435" s="319">
        <v>17410</v>
      </c>
      <c r="J435" s="319">
        <v>69000</v>
      </c>
      <c r="K435" s="319">
        <v>39000</v>
      </c>
      <c r="L435" s="318">
        <v>860</v>
      </c>
      <c r="M435" s="437" t="s">
        <v>2133</v>
      </c>
      <c r="N435" s="318">
        <v>103</v>
      </c>
      <c r="O435" s="319">
        <v>7107000</v>
      </c>
      <c r="P435" s="437" t="s">
        <v>2164</v>
      </c>
      <c r="Q435" s="318">
        <v>102</v>
      </c>
      <c r="R435" s="318"/>
      <c r="S435" s="319">
        <v>7038000</v>
      </c>
      <c r="T435" s="437" t="s">
        <v>2234</v>
      </c>
      <c r="U435" s="318">
        <v>102</v>
      </c>
      <c r="V435" s="319">
        <v>3966300</v>
      </c>
      <c r="W435" s="318">
        <v>99</v>
      </c>
      <c r="X435" s="318">
        <v>55.8</v>
      </c>
      <c r="Y435" s="318">
        <v>100</v>
      </c>
      <c r="Z435" s="318">
        <v>56.4</v>
      </c>
      <c r="AA435" s="318">
        <v>1</v>
      </c>
      <c r="AB435" s="318"/>
      <c r="AC435" s="318"/>
      <c r="AD435" s="318"/>
      <c r="AE435" s="318"/>
      <c r="AF435" s="318"/>
    </row>
    <row r="436" spans="1:32">
      <c r="A436" s="21" t="str">
        <f>IF(VLOOKUP(MID($B436,4,2),CODE!K:P,CODE!$O$1,FALSE)="",VLOOKUP(MID($B436,1,3),CODE!$B:$G,CODE!$D$1,FALSE),VLOOKUP(MID($B436,1,3),CODE!$B:$G,CODE!$D$1,FALSE)&amp;"-"&amp;VLOOKUP(MID($B436,4,2),CODE!K:P,CODE!$O$1,FALSE))</f>
        <v>PLH-의류</v>
      </c>
      <c r="B436" s="21" t="str">
        <f>IF(ISERROR(VLOOKUP(E436&amp;G436,품번정리!$D:$E,2,FALSE))=TRUE,E436&amp;G436,VLOOKUP(E436&amp;G436,품번정리!$D:$E,2,FALSE))</f>
        <v>PLHTLF4903BK</v>
      </c>
      <c r="C436" s="16" t="str">
        <f>IF(ISERROR(VLOOKUP(MID(B436,1,5)&amp;MID(B436,8,5),품번정리!$A:$B,2,FALSE))=TRUE,MID(B436,1,5)&amp;MID(B436,8,5),VLOOKUP(MID(B436,1,5)&amp;MID(B436,8,5),품번정리!$A:$B,2,FALSE))</f>
        <v>PLHTL903BK</v>
      </c>
      <c r="D436" s="16" t="str">
        <f t="shared" si="8"/>
        <v>F4</v>
      </c>
      <c r="E436" s="437" t="s">
        <v>1988</v>
      </c>
      <c r="F436" s="437" t="s">
        <v>2461</v>
      </c>
      <c r="G436" s="437" t="s">
        <v>722</v>
      </c>
      <c r="H436" s="437"/>
      <c r="I436" s="319">
        <v>17990</v>
      </c>
      <c r="J436" s="319">
        <v>69000</v>
      </c>
      <c r="K436" s="319">
        <v>49000</v>
      </c>
      <c r="L436" s="318">
        <v>750</v>
      </c>
      <c r="M436" s="437" t="s">
        <v>2133</v>
      </c>
      <c r="N436" s="318">
        <v>129</v>
      </c>
      <c r="O436" s="319">
        <v>8901000</v>
      </c>
      <c r="P436" s="437" t="s">
        <v>2164</v>
      </c>
      <c r="Q436" s="318">
        <v>129</v>
      </c>
      <c r="R436" s="318"/>
      <c r="S436" s="319">
        <v>8901000</v>
      </c>
      <c r="T436" s="437" t="s">
        <v>2166</v>
      </c>
      <c r="U436" s="318">
        <v>129</v>
      </c>
      <c r="V436" s="319">
        <v>6276900</v>
      </c>
      <c r="W436" s="318">
        <v>100</v>
      </c>
      <c r="X436" s="318">
        <v>70.5</v>
      </c>
      <c r="Y436" s="318">
        <v>100</v>
      </c>
      <c r="Z436" s="318">
        <v>70.5</v>
      </c>
      <c r="AA436" s="318"/>
      <c r="AB436" s="318"/>
      <c r="AC436" s="318"/>
      <c r="AD436" s="318"/>
      <c r="AE436" s="318"/>
      <c r="AF436" s="318"/>
    </row>
    <row r="437" spans="1:32">
      <c r="A437" s="21" t="str">
        <f>IF(VLOOKUP(MID($B437,4,2),CODE!K:P,CODE!$O$1,FALSE)="",VLOOKUP(MID($B437,1,3),CODE!$B:$G,CODE!$D$1,FALSE),VLOOKUP(MID($B437,1,3),CODE!$B:$G,CODE!$D$1,FALSE)&amp;"-"&amp;VLOOKUP(MID($B437,4,2),CODE!K:P,CODE!$O$1,FALSE))</f>
        <v>PLH-의류</v>
      </c>
      <c r="B437" s="21" t="str">
        <f>IF(ISERROR(VLOOKUP(E437&amp;G437,품번정리!$D:$E,2,FALSE))=TRUE,E437&amp;G437,VLOOKUP(E437&amp;G437,품번정리!$D:$E,2,FALSE))</f>
        <v>PLHTLF5801BK</v>
      </c>
      <c r="C437" s="16" t="str">
        <f>IF(ISERROR(VLOOKUP(MID(B437,1,5)&amp;MID(B437,8,5),품번정리!$A:$B,2,FALSE))=TRUE,MID(B437,1,5)&amp;MID(B437,8,5),VLOOKUP(MID(B437,1,5)&amp;MID(B437,8,5),품번정리!$A:$B,2,FALSE))</f>
        <v>PLHTL801BK</v>
      </c>
      <c r="D437" s="16" t="str">
        <f t="shared" si="8"/>
        <v>F5</v>
      </c>
      <c r="E437" s="437" t="s">
        <v>2456</v>
      </c>
      <c r="F437" s="437" t="s">
        <v>1991</v>
      </c>
      <c r="G437" s="437" t="s">
        <v>722</v>
      </c>
      <c r="H437" s="437"/>
      <c r="I437" s="319">
        <v>19515</v>
      </c>
      <c r="J437" s="319">
        <v>89000</v>
      </c>
      <c r="K437" s="319">
        <v>15000</v>
      </c>
      <c r="L437" s="318">
        <v>200</v>
      </c>
      <c r="M437" s="437" t="s">
        <v>2494</v>
      </c>
      <c r="N437" s="318">
        <v>200</v>
      </c>
      <c r="O437" s="319">
        <v>17800000</v>
      </c>
      <c r="P437" s="437" t="s">
        <v>2546</v>
      </c>
      <c r="Q437" s="318">
        <v>200</v>
      </c>
      <c r="R437" s="318"/>
      <c r="S437" s="319">
        <v>17800000</v>
      </c>
      <c r="T437" s="437" t="s">
        <v>2551</v>
      </c>
      <c r="U437" s="318">
        <v>200</v>
      </c>
      <c r="V437" s="319">
        <v>7124000</v>
      </c>
      <c r="W437" s="318">
        <v>100</v>
      </c>
      <c r="X437" s="318">
        <v>40</v>
      </c>
      <c r="Y437" s="318">
        <v>100</v>
      </c>
      <c r="Z437" s="318">
        <v>40</v>
      </c>
      <c r="AA437" s="318"/>
      <c r="AB437" s="318"/>
      <c r="AC437" s="318"/>
      <c r="AD437" s="318"/>
      <c r="AE437" s="318"/>
      <c r="AF437" s="318"/>
    </row>
    <row r="438" spans="1:32">
      <c r="A438" s="21" t="str">
        <f>IF(VLOOKUP(MID($B438,4,2),CODE!K:P,CODE!$O$1,FALSE)="",VLOOKUP(MID($B438,1,3),CODE!$B:$G,CODE!$D$1,FALSE),VLOOKUP(MID($B438,1,3),CODE!$B:$G,CODE!$D$1,FALSE)&amp;"-"&amp;VLOOKUP(MID($B438,4,2),CODE!K:P,CODE!$O$1,FALSE))</f>
        <v>PLH-의류</v>
      </c>
      <c r="B438" s="21" t="str">
        <f>IF(ISERROR(VLOOKUP(E438&amp;G438,품번정리!$D:$E,2,FALSE))=TRUE,E438&amp;G438,VLOOKUP(E438&amp;G438,품번정리!$D:$E,2,FALSE))</f>
        <v>PLHTLF5802BK</v>
      </c>
      <c r="C438" s="16" t="str">
        <f>IF(ISERROR(VLOOKUP(MID(B438,1,5)&amp;MID(B438,8,5),품번정리!$A:$B,2,FALSE))=TRUE,MID(B438,1,5)&amp;MID(B438,8,5),VLOOKUP(MID(B438,1,5)&amp;MID(B438,8,5),품번정리!$A:$B,2,FALSE))</f>
        <v>PLHTL802BK</v>
      </c>
      <c r="D438" s="16" t="str">
        <f t="shared" si="8"/>
        <v>F5</v>
      </c>
      <c r="E438" s="437" t="s">
        <v>2457</v>
      </c>
      <c r="F438" s="437" t="s">
        <v>1992</v>
      </c>
      <c r="G438" s="437" t="s">
        <v>722</v>
      </c>
      <c r="H438" s="437"/>
      <c r="I438" s="319">
        <v>15367</v>
      </c>
      <c r="J438" s="319">
        <v>79000</v>
      </c>
      <c r="K438" s="319">
        <v>15000</v>
      </c>
      <c r="L438" s="318">
        <v>200</v>
      </c>
      <c r="M438" s="437" t="s">
        <v>2494</v>
      </c>
      <c r="N438" s="318">
        <v>199</v>
      </c>
      <c r="O438" s="319">
        <v>15721000</v>
      </c>
      <c r="P438" s="437" t="s">
        <v>2546</v>
      </c>
      <c r="Q438" s="318">
        <v>197</v>
      </c>
      <c r="R438" s="318">
        <v>1</v>
      </c>
      <c r="S438" s="319">
        <v>15563000</v>
      </c>
      <c r="T438" s="437" t="s">
        <v>2545</v>
      </c>
      <c r="U438" s="318">
        <v>197</v>
      </c>
      <c r="V438" s="319">
        <v>5731000</v>
      </c>
      <c r="W438" s="318">
        <v>99</v>
      </c>
      <c r="X438" s="318">
        <v>36.5</v>
      </c>
      <c r="Y438" s="318">
        <v>100</v>
      </c>
      <c r="Z438" s="318">
        <v>36.799999999999997</v>
      </c>
      <c r="AA438" s="318">
        <v>1</v>
      </c>
      <c r="AB438" s="318"/>
      <c r="AC438" s="318"/>
      <c r="AD438" s="318"/>
      <c r="AE438" s="318"/>
      <c r="AF438" s="318"/>
    </row>
    <row r="439" spans="1:32">
      <c r="A439" s="21" t="str">
        <f>IF(VLOOKUP(MID($B439,4,2),CODE!K:P,CODE!$O$1,FALSE)="",VLOOKUP(MID($B439,1,3),CODE!$B:$G,CODE!$D$1,FALSE),VLOOKUP(MID($B439,1,3),CODE!$B:$G,CODE!$D$1,FALSE)&amp;"-"&amp;VLOOKUP(MID($B439,4,2),CODE!K:P,CODE!$O$1,FALSE))</f>
        <v>PLH-의류</v>
      </c>
      <c r="B439" s="21" t="str">
        <f>IF(ISERROR(VLOOKUP(E439&amp;G439,품번정리!$D:$E,2,FALSE))=TRUE,E439&amp;G439,VLOOKUP(E439&amp;G439,품번정리!$D:$E,2,FALSE))</f>
        <v>PLHTLF5803BK</v>
      </c>
      <c r="C439" s="16" t="str">
        <f>IF(ISERROR(VLOOKUP(MID(B439,1,5)&amp;MID(B439,8,5),품번정리!$A:$B,2,FALSE))=TRUE,MID(B439,1,5)&amp;MID(B439,8,5),VLOOKUP(MID(B439,1,5)&amp;MID(B439,8,5),품번정리!$A:$B,2,FALSE))</f>
        <v>PLHTL803BK</v>
      </c>
      <c r="D439" s="16" t="str">
        <f t="shared" si="8"/>
        <v>F5</v>
      </c>
      <c r="E439" s="437" t="s">
        <v>2458</v>
      </c>
      <c r="F439" s="437" t="s">
        <v>2462</v>
      </c>
      <c r="G439" s="437" t="s">
        <v>722</v>
      </c>
      <c r="H439" s="437"/>
      <c r="I439" s="319">
        <v>19000</v>
      </c>
      <c r="J439" s="319">
        <v>89000</v>
      </c>
      <c r="K439" s="319">
        <v>15000</v>
      </c>
      <c r="L439" s="318">
        <v>200</v>
      </c>
      <c r="M439" s="437" t="s">
        <v>2494</v>
      </c>
      <c r="N439" s="318">
        <v>200</v>
      </c>
      <c r="O439" s="319">
        <v>17800000</v>
      </c>
      <c r="P439" s="437" t="s">
        <v>2546</v>
      </c>
      <c r="Q439" s="318">
        <v>200</v>
      </c>
      <c r="R439" s="318"/>
      <c r="S439" s="319">
        <v>17800000</v>
      </c>
      <c r="T439" s="437" t="s">
        <v>2548</v>
      </c>
      <c r="U439" s="318">
        <v>200</v>
      </c>
      <c r="V439" s="319">
        <v>5710000</v>
      </c>
      <c r="W439" s="318">
        <v>100</v>
      </c>
      <c r="X439" s="318">
        <v>32.1</v>
      </c>
      <c r="Y439" s="318">
        <v>100</v>
      </c>
      <c r="Z439" s="318">
        <v>32.1</v>
      </c>
      <c r="AA439" s="318"/>
      <c r="AB439" s="318"/>
      <c r="AC439" s="318"/>
      <c r="AD439" s="318"/>
      <c r="AE439" s="318"/>
      <c r="AF439" s="318"/>
    </row>
    <row r="440" spans="1:32">
      <c r="A440" s="21" t="str">
        <f>IF(VLOOKUP(MID($B440,4,2),CODE!K:P,CODE!$O$1,FALSE)="",VLOOKUP(MID($B440,1,3),CODE!$B:$G,CODE!$D$1,FALSE),VLOOKUP(MID($B440,1,3),CODE!$B:$G,CODE!$D$1,FALSE)&amp;"-"&amp;VLOOKUP(MID($B440,4,2),CODE!K:P,CODE!$O$1,FALSE))</f>
        <v>PLH-의류</v>
      </c>
      <c r="B440" s="21" t="str">
        <f>IF(ISERROR(VLOOKUP(E440&amp;G440,품번정리!$D:$E,2,FALSE))=TRUE,E440&amp;G440,VLOOKUP(E440&amp;G440,품번정리!$D:$E,2,FALSE))</f>
        <v>PLHTLF5804RE</v>
      </c>
      <c r="C440" s="16" t="str">
        <f>IF(ISERROR(VLOOKUP(MID(B440,1,5)&amp;MID(B440,8,5),품번정리!$A:$B,2,FALSE))=TRUE,MID(B440,1,5)&amp;MID(B440,8,5),VLOOKUP(MID(B440,1,5)&amp;MID(B440,8,5),품번정리!$A:$B,2,FALSE))</f>
        <v>PLHTL804RE</v>
      </c>
      <c r="D440" s="16" t="str">
        <f t="shared" si="8"/>
        <v>F5</v>
      </c>
      <c r="E440" s="437" t="s">
        <v>2459</v>
      </c>
      <c r="F440" s="437" t="s">
        <v>2463</v>
      </c>
      <c r="G440" s="437" t="s">
        <v>726</v>
      </c>
      <c r="H440" s="437"/>
      <c r="I440" s="319">
        <v>21300</v>
      </c>
      <c r="J440" s="319">
        <v>89000</v>
      </c>
      <c r="K440" s="319">
        <v>15000</v>
      </c>
      <c r="L440" s="318">
        <v>120</v>
      </c>
      <c r="M440" s="437" t="s">
        <v>2494</v>
      </c>
      <c r="N440" s="318">
        <v>120</v>
      </c>
      <c r="O440" s="319">
        <v>10680000</v>
      </c>
      <c r="P440" s="437" t="s">
        <v>2546</v>
      </c>
      <c r="Q440" s="318">
        <v>119</v>
      </c>
      <c r="R440" s="318"/>
      <c r="S440" s="319">
        <v>10591000</v>
      </c>
      <c r="T440" s="437" t="s">
        <v>2564</v>
      </c>
      <c r="U440" s="318">
        <v>112</v>
      </c>
      <c r="V440" s="319">
        <v>2812500</v>
      </c>
      <c r="W440" s="318">
        <v>93.3</v>
      </c>
      <c r="X440" s="318">
        <v>26.3</v>
      </c>
      <c r="Y440" s="318">
        <v>94.1</v>
      </c>
      <c r="Z440" s="318">
        <v>26.6</v>
      </c>
      <c r="AA440" s="318">
        <v>1</v>
      </c>
      <c r="AB440" s="318">
        <v>7</v>
      </c>
      <c r="AC440" s="318"/>
      <c r="AD440" s="318"/>
      <c r="AE440" s="318"/>
      <c r="AF440" s="318"/>
    </row>
    <row r="441" spans="1:32">
      <c r="A441" s="21" t="str">
        <f>IF(VLOOKUP(MID($B441,4,2),CODE!K:P,CODE!$O$1,FALSE)="",VLOOKUP(MID($B441,1,3),CODE!$B:$G,CODE!$D$1,FALSE),VLOOKUP(MID($B441,1,3),CODE!$B:$G,CODE!$D$1,FALSE)&amp;"-"&amp;VLOOKUP(MID($B441,4,2),CODE!K:P,CODE!$O$1,FALSE))</f>
        <v>PLH</v>
      </c>
      <c r="B441" s="21" t="str">
        <f>IF(ISERROR(VLOOKUP(E441&amp;G441,품번정리!$D:$E,2,FALSE))=TRUE,E441&amp;G441,VLOOKUP(E441&amp;G441,품번정리!$D:$E,2,FALSE))</f>
        <v>PLHUMF3407BK</v>
      </c>
      <c r="C441" s="16" t="str">
        <f>IF(ISERROR(VLOOKUP(MID(B441,1,5)&amp;MID(B441,8,5),품번정리!$A:$B,2,FALSE))=TRUE,MID(B441,1,5)&amp;MID(B441,8,5),VLOOKUP(MID(B441,1,5)&amp;MID(B441,8,5),품번정리!$A:$B,2,FALSE))</f>
        <v>PLHUM407BK</v>
      </c>
      <c r="D441" s="16" t="str">
        <f t="shared" si="8"/>
        <v>F3</v>
      </c>
      <c r="E441" s="437" t="s">
        <v>3108</v>
      </c>
      <c r="F441" s="437" t="s">
        <v>2464</v>
      </c>
      <c r="G441" s="437" t="s">
        <v>722</v>
      </c>
      <c r="H441" s="437"/>
      <c r="I441" s="319">
        <v>6273</v>
      </c>
      <c r="J441" s="319">
        <v>59000</v>
      </c>
      <c r="K441" s="319">
        <v>39000</v>
      </c>
      <c r="L441" s="318">
        <v>7</v>
      </c>
      <c r="M441" s="437" t="s">
        <v>3060</v>
      </c>
      <c r="N441" s="318">
        <v>7</v>
      </c>
      <c r="O441" s="319">
        <v>413000</v>
      </c>
      <c r="P441" s="437" t="s">
        <v>3060</v>
      </c>
      <c r="Q441" s="318">
        <v>1</v>
      </c>
      <c r="R441" s="318"/>
      <c r="S441" s="319">
        <v>59000</v>
      </c>
      <c r="T441" s="437" t="s">
        <v>3493</v>
      </c>
      <c r="U441" s="318">
        <v>1</v>
      </c>
      <c r="V441" s="319">
        <v>59000</v>
      </c>
      <c r="W441" s="318">
        <v>14.3</v>
      </c>
      <c r="X441" s="318">
        <v>14.3</v>
      </c>
      <c r="Y441" s="318">
        <v>100</v>
      </c>
      <c r="Z441" s="318">
        <v>100</v>
      </c>
      <c r="AA441" s="318">
        <v>6</v>
      </c>
      <c r="AB441" s="318"/>
      <c r="AC441" s="318"/>
      <c r="AD441" s="318"/>
      <c r="AE441" s="318"/>
      <c r="AF441" s="318"/>
    </row>
    <row r="442" spans="1:32">
      <c r="A442" s="21" t="str">
        <f>IF(VLOOKUP(MID($B442,4,2),CODE!K:P,CODE!$O$1,FALSE)="",VLOOKUP(MID($B442,1,3),CODE!$B:$G,CODE!$D$1,FALSE),VLOOKUP(MID($B442,1,3),CODE!$B:$G,CODE!$D$1,FALSE)&amp;"-"&amp;VLOOKUP(MID($B442,4,2),CODE!K:P,CODE!$O$1,FALSE))</f>
        <v>PLH</v>
      </c>
      <c r="B442" s="21" t="str">
        <f>IF(ISERROR(VLOOKUP(E442&amp;G442,품번정리!$D:$E,2,FALSE))=TRUE,E442&amp;G442,VLOOKUP(E442&amp;G442,품번정리!$D:$E,2,FALSE))</f>
        <v>PLHUMF3409BK</v>
      </c>
      <c r="C442" s="16" t="str">
        <f>IF(ISERROR(VLOOKUP(MID(B442,1,5)&amp;MID(B442,8,5),품번정리!$A:$B,2,FALSE))=TRUE,MID(B442,1,5)&amp;MID(B442,8,5),VLOOKUP(MID(B442,1,5)&amp;MID(B442,8,5),품번정리!$A:$B,2,FALSE))</f>
        <v>PLHUM409BK</v>
      </c>
      <c r="D442" s="16" t="str">
        <f t="shared" si="8"/>
        <v>F3</v>
      </c>
      <c r="E442" s="437" t="s">
        <v>3109</v>
      </c>
      <c r="F442" s="437" t="s">
        <v>2465</v>
      </c>
      <c r="G442" s="437" t="s">
        <v>722</v>
      </c>
      <c r="H442" s="437"/>
      <c r="I442" s="319">
        <v>7934</v>
      </c>
      <c r="J442" s="319">
        <v>59000</v>
      </c>
      <c r="K442" s="319">
        <v>39000</v>
      </c>
      <c r="L442" s="318">
        <v>5</v>
      </c>
      <c r="M442" s="437" t="s">
        <v>3060</v>
      </c>
      <c r="N442" s="318">
        <v>5</v>
      </c>
      <c r="O442" s="319">
        <v>295000</v>
      </c>
      <c r="P442" s="437" t="s">
        <v>3060</v>
      </c>
      <c r="Q442" s="318">
        <v>3</v>
      </c>
      <c r="R442" s="318"/>
      <c r="S442" s="319">
        <v>177000</v>
      </c>
      <c r="T442" s="437" t="s">
        <v>3662</v>
      </c>
      <c r="U442" s="318">
        <v>3</v>
      </c>
      <c r="V442" s="319">
        <v>177000</v>
      </c>
      <c r="W442" s="318">
        <v>60</v>
      </c>
      <c r="X442" s="318">
        <v>60</v>
      </c>
      <c r="Y442" s="318">
        <v>100</v>
      </c>
      <c r="Z442" s="318">
        <v>100</v>
      </c>
      <c r="AA442" s="318">
        <v>2</v>
      </c>
      <c r="AB442" s="318"/>
      <c r="AC442" s="318"/>
      <c r="AD442" s="318"/>
      <c r="AE442" s="318"/>
      <c r="AF442" s="318"/>
    </row>
    <row r="443" spans="1:32">
      <c r="A443" s="21" t="str">
        <f>IF(VLOOKUP(MID($B443,4,2),CODE!K:P,CODE!$O$1,FALSE)="",VLOOKUP(MID($B443,1,3),CODE!$B:$G,CODE!$D$1,FALSE),VLOOKUP(MID($B443,1,3),CODE!$B:$G,CODE!$D$1,FALSE)&amp;"-"&amp;VLOOKUP(MID($B443,4,2),CODE!K:P,CODE!$O$1,FALSE))</f>
        <v>PLH</v>
      </c>
      <c r="B443" s="21" t="str">
        <f>IF(ISERROR(VLOOKUP(E443&amp;G443,품번정리!$D:$E,2,FALSE))=TRUE,E443&amp;G443,VLOOKUP(E443&amp;G443,품번정리!$D:$E,2,FALSE))</f>
        <v>PLHUMF3411BK</v>
      </c>
      <c r="C443" s="16" t="str">
        <f>IF(ISERROR(VLOOKUP(MID(B443,1,5)&amp;MID(B443,8,5),품번정리!$A:$B,2,FALSE))=TRUE,MID(B443,1,5)&amp;MID(B443,8,5),VLOOKUP(MID(B443,1,5)&amp;MID(B443,8,5),품번정리!$A:$B,2,FALSE))</f>
        <v>PLHUM411BK</v>
      </c>
      <c r="D443" s="16" t="str">
        <f t="shared" si="8"/>
        <v>F3</v>
      </c>
      <c r="E443" s="437" t="s">
        <v>3110</v>
      </c>
      <c r="F443" s="437" t="s">
        <v>3112</v>
      </c>
      <c r="G443" s="437" t="s">
        <v>722</v>
      </c>
      <c r="H443" s="437"/>
      <c r="I443" s="319">
        <v>6207</v>
      </c>
      <c r="J443" s="319">
        <v>59000</v>
      </c>
      <c r="K443" s="319">
        <v>39000</v>
      </c>
      <c r="L443" s="318">
        <v>7</v>
      </c>
      <c r="M443" s="437" t="s">
        <v>3060</v>
      </c>
      <c r="N443" s="318">
        <v>7</v>
      </c>
      <c r="O443" s="319">
        <v>413000</v>
      </c>
      <c r="P443" s="437" t="s">
        <v>3060</v>
      </c>
      <c r="Q443" s="318">
        <v>2</v>
      </c>
      <c r="R443" s="318"/>
      <c r="S443" s="319">
        <v>118000</v>
      </c>
      <c r="T443" s="437" t="s">
        <v>3698</v>
      </c>
      <c r="U443" s="318">
        <v>2</v>
      </c>
      <c r="V443" s="319">
        <v>118000</v>
      </c>
      <c r="W443" s="318">
        <v>28.6</v>
      </c>
      <c r="X443" s="318">
        <v>28.6</v>
      </c>
      <c r="Y443" s="318">
        <v>100</v>
      </c>
      <c r="Z443" s="318">
        <v>100</v>
      </c>
      <c r="AA443" s="318">
        <v>5</v>
      </c>
      <c r="AB443" s="318"/>
      <c r="AC443" s="318"/>
      <c r="AD443" s="318"/>
      <c r="AE443" s="318"/>
      <c r="AF443" s="318"/>
    </row>
    <row r="444" spans="1:32">
      <c r="A444" s="21" t="str">
        <f>IF(VLOOKUP(MID($B444,4,2),CODE!K:P,CODE!$O$1,FALSE)="",VLOOKUP(MID($B444,1,3),CODE!$B:$G,CODE!$D$1,FALSE),VLOOKUP(MID($B444,1,3),CODE!$B:$G,CODE!$D$1,FALSE)&amp;"-"&amp;VLOOKUP(MID($B444,4,2),CODE!K:P,CODE!$O$1,FALSE))</f>
        <v>PLH</v>
      </c>
      <c r="B444" s="21" t="str">
        <f>IF(ISERROR(VLOOKUP(E444&amp;G444,품번정리!$D:$E,2,FALSE))=TRUE,E444&amp;G444,VLOOKUP(E444&amp;G444,품번정리!$D:$E,2,FALSE))</f>
        <v>PLHUMF5001BK</v>
      </c>
      <c r="C444" s="16" t="str">
        <f>IF(ISERROR(VLOOKUP(MID(B444,1,5)&amp;MID(B444,8,5),품번정리!$A:$B,2,FALSE))=TRUE,MID(B444,1,5)&amp;MID(B444,8,5),VLOOKUP(MID(B444,1,5)&amp;MID(B444,8,5),품번정리!$A:$B,2,FALSE))</f>
        <v>PLHUM001BK</v>
      </c>
      <c r="D444" s="16" t="str">
        <f t="shared" si="8"/>
        <v>F5</v>
      </c>
      <c r="E444" s="437" t="s">
        <v>3111</v>
      </c>
      <c r="F444" s="437" t="s">
        <v>3113</v>
      </c>
      <c r="G444" s="437" t="s">
        <v>722</v>
      </c>
      <c r="H444" s="437"/>
      <c r="I444" s="319">
        <v>6020</v>
      </c>
      <c r="J444" s="319">
        <v>55000</v>
      </c>
      <c r="K444" s="319">
        <v>55000</v>
      </c>
      <c r="L444" s="318">
        <v>5</v>
      </c>
      <c r="M444" s="437" t="s">
        <v>3060</v>
      </c>
      <c r="N444" s="318"/>
      <c r="O444" s="319"/>
      <c r="P444" s="437" t="s">
        <v>3060</v>
      </c>
      <c r="Q444" s="318"/>
      <c r="R444" s="318"/>
      <c r="S444" s="319"/>
      <c r="T444" s="437"/>
      <c r="U444" s="318"/>
      <c r="V444" s="319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</row>
    <row r="445" spans="1:32">
      <c r="A445" s="21" t="str">
        <f>IF(VLOOKUP(MID($B445,4,2),CODE!K:P,CODE!$O$1,FALSE)="",VLOOKUP(MID($B445,1,3),CODE!$B:$G,CODE!$D$1,FALSE),VLOOKUP(MID($B445,1,3),CODE!$B:$G,CODE!$D$1,FALSE)&amp;"-"&amp;VLOOKUP(MID($B445,4,2),CODE!K:P,CODE!$O$1,FALSE))</f>
        <v>PLH</v>
      </c>
      <c r="B445" s="21" t="str">
        <f>IF(ISERROR(VLOOKUP(E445&amp;G445,품번정리!$D:$E,2,FALSE))=TRUE,E445&amp;G445,VLOOKUP(E445&amp;G445,품번정리!$D:$E,2,FALSE))</f>
        <v>PLHUMF5001GY</v>
      </c>
      <c r="C445" s="16" t="str">
        <f>IF(ISERROR(VLOOKUP(MID(B445,1,5)&amp;MID(B445,8,5),품번정리!$A:$B,2,FALSE))=TRUE,MID(B445,1,5)&amp;MID(B445,8,5),VLOOKUP(MID(B445,1,5)&amp;MID(B445,8,5),품번정리!$A:$B,2,FALSE))</f>
        <v>PLHUM001GY</v>
      </c>
      <c r="D445" s="16" t="str">
        <f t="shared" si="8"/>
        <v>F5</v>
      </c>
      <c r="E445" s="437" t="s">
        <v>3111</v>
      </c>
      <c r="F445" s="437" t="s">
        <v>3114</v>
      </c>
      <c r="G445" s="437" t="s">
        <v>724</v>
      </c>
      <c r="H445" s="437"/>
      <c r="I445" s="319">
        <v>6020</v>
      </c>
      <c r="J445" s="319">
        <v>55000</v>
      </c>
      <c r="K445" s="319">
        <v>55000</v>
      </c>
      <c r="L445" s="318">
        <v>5</v>
      </c>
      <c r="M445" s="437" t="s">
        <v>3060</v>
      </c>
      <c r="N445" s="318"/>
      <c r="O445" s="319"/>
      <c r="P445" s="437" t="s">
        <v>3060</v>
      </c>
      <c r="Q445" s="318"/>
      <c r="R445" s="318"/>
      <c r="S445" s="319"/>
      <c r="T445" s="437"/>
      <c r="U445" s="318"/>
      <c r="V445" s="319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</row>
    <row r="446" spans="1:32">
      <c r="A446" s="21" t="str">
        <f>IF(VLOOKUP(MID($B446,4,2),CODE!K:P,CODE!$O$1,FALSE)="",VLOOKUP(MID($B446,1,3),CODE!$B:$G,CODE!$D$1,FALSE),VLOOKUP(MID($B446,1,3),CODE!$B:$G,CODE!$D$1,FALSE)&amp;"-"&amp;VLOOKUP(MID($B446,4,2),CODE!K:P,CODE!$O$1,FALSE))</f>
        <v>PLH</v>
      </c>
      <c r="B446" s="21" t="str">
        <f>IF(ISERROR(VLOOKUP(E446&amp;G446,품번정리!$D:$E,2,FALSE))=TRUE,E446&amp;G446,VLOOKUP(E446&amp;G446,품번정리!$D:$E,2,FALSE))</f>
        <v>PLHUMF5001NY</v>
      </c>
      <c r="C446" s="16" t="str">
        <f>IF(ISERROR(VLOOKUP(MID(B446,1,5)&amp;MID(B446,8,5),품번정리!$A:$B,2,FALSE))=TRUE,MID(B446,1,5)&amp;MID(B446,8,5),VLOOKUP(MID(B446,1,5)&amp;MID(B446,8,5),품번정리!$A:$B,2,FALSE))</f>
        <v>PLHUM001NY</v>
      </c>
      <c r="D446" s="16" t="str">
        <f t="shared" si="8"/>
        <v>F5</v>
      </c>
      <c r="E446" s="437" t="s">
        <v>3111</v>
      </c>
      <c r="F446" s="437" t="s">
        <v>3115</v>
      </c>
      <c r="G446" s="437" t="s">
        <v>720</v>
      </c>
      <c r="H446" s="437"/>
      <c r="I446" s="319">
        <v>6020</v>
      </c>
      <c r="J446" s="319">
        <v>55000</v>
      </c>
      <c r="K446" s="319">
        <v>55000</v>
      </c>
      <c r="L446" s="318">
        <v>5</v>
      </c>
      <c r="M446" s="437" t="s">
        <v>3060</v>
      </c>
      <c r="N446" s="318">
        <v>1</v>
      </c>
      <c r="O446" s="319">
        <v>55000</v>
      </c>
      <c r="P446" s="437" t="s">
        <v>3060</v>
      </c>
      <c r="Q446" s="318">
        <v>1</v>
      </c>
      <c r="R446" s="318"/>
      <c r="S446" s="319">
        <v>55000</v>
      </c>
      <c r="T446" s="437" t="s">
        <v>3565</v>
      </c>
      <c r="U446" s="318">
        <v>1</v>
      </c>
      <c r="V446" s="319">
        <v>55000</v>
      </c>
      <c r="W446" s="318">
        <v>100</v>
      </c>
      <c r="X446" s="318">
        <v>100</v>
      </c>
      <c r="Y446" s="318">
        <v>100</v>
      </c>
      <c r="Z446" s="318">
        <v>100</v>
      </c>
      <c r="AA446" s="318"/>
      <c r="AB446" s="318"/>
      <c r="AC446" s="318"/>
      <c r="AD446" s="318"/>
      <c r="AE446" s="319"/>
      <c r="AF446" s="318"/>
    </row>
    <row r="447" spans="1:32">
      <c r="A447" s="21" t="str">
        <f>IF(VLOOKUP(MID($B447,4,2),CODE!K:P,CODE!$O$1,FALSE)="",VLOOKUP(MID($B447,1,3),CODE!$B:$G,CODE!$D$1,FALSE),VLOOKUP(MID($B447,1,3),CODE!$B:$G,CODE!$D$1,FALSE)&amp;"-"&amp;VLOOKUP(MID($B447,4,2),CODE!K:P,CODE!$O$1,FALSE))</f>
        <v>PLH</v>
      </c>
      <c r="B447" s="21" t="str">
        <f>IF(ISERROR(VLOOKUP(E447&amp;G447,품번정리!$D:$E,2,FALSE))=TRUE,E447&amp;G447,VLOOKUP(E447&amp;G447,품번정리!$D:$E,2,FALSE))</f>
        <v>PLHUMF5001RE</v>
      </c>
      <c r="C447" s="16" t="str">
        <f>IF(ISERROR(VLOOKUP(MID(B447,1,5)&amp;MID(B447,8,5),품번정리!$A:$B,2,FALSE))=TRUE,MID(B447,1,5)&amp;MID(B447,8,5),VLOOKUP(MID(B447,1,5)&amp;MID(B447,8,5),품번정리!$A:$B,2,FALSE))</f>
        <v>PLHUM001RE</v>
      </c>
      <c r="D447" s="16" t="str">
        <f t="shared" si="8"/>
        <v>F5</v>
      </c>
      <c r="E447" s="437" t="s">
        <v>3111</v>
      </c>
      <c r="F447" s="437" t="s">
        <v>3115</v>
      </c>
      <c r="G447" s="437" t="s">
        <v>726</v>
      </c>
      <c r="H447" s="437"/>
      <c r="I447" s="319">
        <v>6020</v>
      </c>
      <c r="J447" s="319">
        <v>55000</v>
      </c>
      <c r="K447" s="319">
        <v>55000</v>
      </c>
      <c r="L447" s="318">
        <v>5</v>
      </c>
      <c r="M447" s="437" t="s">
        <v>3060</v>
      </c>
      <c r="N447" s="318"/>
      <c r="O447" s="319"/>
      <c r="P447" s="437" t="s">
        <v>3060</v>
      </c>
      <c r="Q447" s="318"/>
      <c r="R447" s="318"/>
      <c r="S447" s="319"/>
      <c r="T447" s="437"/>
      <c r="U447" s="318"/>
      <c r="V447" s="319"/>
      <c r="W447" s="318"/>
      <c r="X447" s="318"/>
      <c r="Y447" s="318"/>
      <c r="Z447" s="318"/>
      <c r="AA447" s="318"/>
      <c r="AB447" s="318"/>
      <c r="AC447" s="318"/>
      <c r="AD447" s="318"/>
      <c r="AE447" s="319"/>
      <c r="AF447" s="318"/>
    </row>
    <row r="448" spans="1:32">
      <c r="A448" s="21" t="str">
        <f>IF(VLOOKUP(MID($B448,4,2),CODE!K:P,CODE!$O$1,FALSE)="",VLOOKUP(MID($B448,1,3),CODE!$B:$G,CODE!$D$1,FALSE),VLOOKUP(MID($B448,1,3),CODE!$B:$G,CODE!$D$1,FALSE)&amp;"-"&amp;VLOOKUP(MID($B448,4,2),CODE!K:P,CODE!$O$1,FALSE))</f>
        <v>PNH-의류</v>
      </c>
      <c r="B448" s="21" t="str">
        <f>IF(ISERROR(VLOOKUP(E448&amp;G448,품번정리!$D:$E,2,FALSE))=TRUE,E448&amp;G448,VLOOKUP(E448&amp;G448,품번정리!$D:$E,2,FALSE))</f>
        <v>PNHHPF5506BK</v>
      </c>
      <c r="C448" s="16" t="str">
        <f>IF(ISERROR(VLOOKUP(MID(B448,1,5)&amp;MID(B448,8,5),품번정리!$A:$B,2,FALSE))=TRUE,MID(B448,1,5)&amp;MID(B448,8,5),VLOOKUP(MID(B448,1,5)&amp;MID(B448,8,5),품번정리!$A:$B,2,FALSE))</f>
        <v>PNHHP506BK</v>
      </c>
      <c r="D448" s="16" t="str">
        <f t="shared" si="8"/>
        <v>F5</v>
      </c>
      <c r="E448" s="437" t="s">
        <v>3699</v>
      </c>
      <c r="F448" s="437" t="s">
        <v>3115</v>
      </c>
      <c r="G448" s="437" t="s">
        <v>722</v>
      </c>
      <c r="H448" s="437"/>
      <c r="I448" s="319">
        <v>20972</v>
      </c>
      <c r="J448" s="319">
        <v>109000</v>
      </c>
      <c r="K448" s="319">
        <v>29000</v>
      </c>
      <c r="L448" s="318">
        <v>743</v>
      </c>
      <c r="M448" s="437" t="s">
        <v>3592</v>
      </c>
      <c r="N448" s="318">
        <v>672</v>
      </c>
      <c r="O448" s="319">
        <v>73248000</v>
      </c>
      <c r="P448" s="437" t="s">
        <v>3630</v>
      </c>
      <c r="Q448" s="318">
        <v>563</v>
      </c>
      <c r="R448" s="318">
        <v>10</v>
      </c>
      <c r="S448" s="319">
        <v>61367000</v>
      </c>
      <c r="T448" s="437" t="s">
        <v>3597</v>
      </c>
      <c r="U448" s="318">
        <v>355</v>
      </c>
      <c r="V448" s="319">
        <v>10295000</v>
      </c>
      <c r="W448" s="318">
        <v>52.8</v>
      </c>
      <c r="X448" s="318">
        <v>14.1</v>
      </c>
      <c r="Y448" s="318">
        <v>63.1</v>
      </c>
      <c r="Z448" s="318">
        <v>16.8</v>
      </c>
      <c r="AA448" s="318">
        <v>99</v>
      </c>
      <c r="AB448" s="318">
        <v>208</v>
      </c>
      <c r="AC448" s="318"/>
      <c r="AD448" s="318"/>
      <c r="AE448" s="319"/>
      <c r="AF448" s="318"/>
    </row>
    <row r="449" spans="1:32">
      <c r="A449" s="21" t="str">
        <f>IF(VLOOKUP(MID($B449,4,2),CODE!K:P,CODE!$O$1,FALSE)="",VLOOKUP(MID($B449,1,3),CODE!$B:$G,CODE!$D$1,FALSE),VLOOKUP(MID($B449,1,3),CODE!$B:$G,CODE!$D$1,FALSE)&amp;"-"&amp;VLOOKUP(MID($B449,4,2),CODE!K:P,CODE!$O$1,FALSE))</f>
        <v>PNH-의류</v>
      </c>
      <c r="B449" s="21" t="str">
        <f>IF(ISERROR(VLOOKUP(E449&amp;G449,품번정리!$D:$E,2,FALSE))=TRUE,E449&amp;G449,VLOOKUP(E449&amp;G449,품번정리!$D:$E,2,FALSE))</f>
        <v>PNHJPF5007BK</v>
      </c>
      <c r="C449" s="16" t="str">
        <f>IF(ISERROR(VLOOKUP(MID(B449,1,5)&amp;MID(B449,8,5),품번정리!$A:$B,2,FALSE))=TRUE,MID(B449,1,5)&amp;MID(B449,8,5),VLOOKUP(MID(B449,1,5)&amp;MID(B449,8,5),품번정리!$A:$B,2,FALSE))</f>
        <v>PNHJP007BK</v>
      </c>
      <c r="D449" s="16" t="str">
        <f t="shared" si="8"/>
        <v>F5</v>
      </c>
      <c r="E449" s="437" t="s">
        <v>3116</v>
      </c>
      <c r="F449" s="437" t="s">
        <v>3115</v>
      </c>
      <c r="G449" s="437" t="s">
        <v>722</v>
      </c>
      <c r="H449" s="437"/>
      <c r="I449" s="319">
        <v>72000</v>
      </c>
      <c r="J449" s="319">
        <v>298000</v>
      </c>
      <c r="K449" s="319">
        <v>149000</v>
      </c>
      <c r="L449" s="318">
        <v>4</v>
      </c>
      <c r="M449" s="437" t="s">
        <v>3060</v>
      </c>
      <c r="N449" s="318"/>
      <c r="O449" s="319"/>
      <c r="P449" s="437" t="s">
        <v>3060</v>
      </c>
      <c r="Q449" s="318"/>
      <c r="R449" s="318"/>
      <c r="S449" s="319"/>
      <c r="T449" s="437"/>
      <c r="U449" s="318"/>
      <c r="V449" s="319"/>
      <c r="W449" s="318"/>
      <c r="X449" s="318"/>
      <c r="Y449" s="318"/>
      <c r="Z449" s="318"/>
      <c r="AA449" s="318"/>
      <c r="AB449" s="318"/>
      <c r="AC449" s="318"/>
      <c r="AD449" s="318"/>
      <c r="AE449" s="319"/>
      <c r="AF449" s="318"/>
    </row>
    <row r="450" spans="1:32">
      <c r="A450" s="21" t="str">
        <f>IF(VLOOKUP(MID($B450,4,2),CODE!K:P,CODE!$O$1,FALSE)="",VLOOKUP(MID($B450,1,3),CODE!$B:$G,CODE!$D$1,FALSE),VLOOKUP(MID($B450,1,3),CODE!$B:$G,CODE!$D$1,FALSE)&amp;"-"&amp;VLOOKUP(MID($B450,4,2),CODE!K:P,CODE!$O$1,FALSE))</f>
        <v>PNH-의류</v>
      </c>
      <c r="B450" s="21" t="str">
        <f>IF(ISERROR(VLOOKUP(E450&amp;G450,품번정리!$D:$E,2,FALSE))=TRUE,E450&amp;G450,VLOOKUP(E450&amp;G450,품번정리!$D:$E,2,FALSE))</f>
        <v>PNHPTF5508BK</v>
      </c>
      <c r="C450" s="16" t="str">
        <f>IF(ISERROR(VLOOKUP(MID(B450,1,5)&amp;MID(B450,8,5),품번정리!$A:$B,2,FALSE))=TRUE,MID(B450,1,5)&amp;MID(B450,8,5),VLOOKUP(MID(B450,1,5)&amp;MID(B450,8,5),품번정리!$A:$B,2,FALSE))</f>
        <v>PNHPT508BK</v>
      </c>
      <c r="D450" s="16" t="str">
        <f t="shared" si="8"/>
        <v>F5</v>
      </c>
      <c r="E450" s="437" t="s">
        <v>3700</v>
      </c>
      <c r="F450" s="437" t="s">
        <v>1994</v>
      </c>
      <c r="G450" s="437" t="s">
        <v>722</v>
      </c>
      <c r="H450" s="437"/>
      <c r="I450" s="319">
        <v>14773</v>
      </c>
      <c r="J450" s="319">
        <v>69000</v>
      </c>
      <c r="K450" s="319">
        <v>19000</v>
      </c>
      <c r="L450" s="318">
        <v>291</v>
      </c>
      <c r="M450" s="437" t="s">
        <v>3592</v>
      </c>
      <c r="N450" s="318">
        <v>289</v>
      </c>
      <c r="O450" s="319">
        <v>19941000</v>
      </c>
      <c r="P450" s="437" t="s">
        <v>3630</v>
      </c>
      <c r="Q450" s="318">
        <v>278</v>
      </c>
      <c r="R450" s="318">
        <v>-3</v>
      </c>
      <c r="S450" s="319">
        <v>19182000</v>
      </c>
      <c r="T450" s="437" t="s">
        <v>3613</v>
      </c>
      <c r="U450" s="318">
        <v>138</v>
      </c>
      <c r="V450" s="319">
        <v>2622000</v>
      </c>
      <c r="W450" s="318">
        <v>47.8</v>
      </c>
      <c r="X450" s="318">
        <v>13.1</v>
      </c>
      <c r="Y450" s="318">
        <v>49.6</v>
      </c>
      <c r="Z450" s="318">
        <v>13.7</v>
      </c>
      <c r="AA450" s="318">
        <v>14</v>
      </c>
      <c r="AB450" s="318">
        <v>140</v>
      </c>
      <c r="AC450" s="318"/>
      <c r="AD450" s="318"/>
      <c r="AE450" s="319"/>
      <c r="AF450" s="318"/>
    </row>
    <row r="451" spans="1:32">
      <c r="A451" s="21" t="str">
        <f>IF(VLOOKUP(MID($B451,4,2),CODE!K:P,CODE!$O$1,FALSE)="",VLOOKUP(MID($B451,1,3),CODE!$B:$G,CODE!$D$1,FALSE),VLOOKUP(MID($B451,1,3),CODE!$B:$G,CODE!$D$1,FALSE)&amp;"-"&amp;VLOOKUP(MID($B451,4,2),CODE!K:P,CODE!$O$1,FALSE))</f>
        <v>PNH-의류</v>
      </c>
      <c r="B451" s="21" t="str">
        <f>IF(ISERROR(VLOOKUP(E451&amp;G451,품번정리!$D:$E,2,FALSE))=TRUE,E451&amp;G451,VLOOKUP(E451&amp;G451,품번정리!$D:$E,2,FALSE))</f>
        <v>PNHTHF5005BK</v>
      </c>
      <c r="C451" s="16" t="str">
        <f>IF(ISERROR(VLOOKUP(MID(B451,1,5)&amp;MID(B451,8,5),품번정리!$A:$B,2,FALSE))=TRUE,MID(B451,1,5)&amp;MID(B451,8,5),VLOOKUP(MID(B451,1,5)&amp;MID(B451,8,5),품번정리!$A:$B,2,FALSE))</f>
        <v>PNHTH005BK</v>
      </c>
      <c r="D451" s="16" t="str">
        <f t="shared" si="8"/>
        <v>F5</v>
      </c>
      <c r="E451" s="437" t="s">
        <v>3117</v>
      </c>
      <c r="F451" s="437" t="s">
        <v>3118</v>
      </c>
      <c r="G451" s="437" t="s">
        <v>722</v>
      </c>
      <c r="H451" s="437"/>
      <c r="I451" s="319">
        <v>24680</v>
      </c>
      <c r="J451" s="319">
        <v>109000</v>
      </c>
      <c r="K451" s="319">
        <v>54500</v>
      </c>
      <c r="L451" s="318">
        <v>8</v>
      </c>
      <c r="M451" s="437" t="s">
        <v>3060</v>
      </c>
      <c r="N451" s="318"/>
      <c r="O451" s="319"/>
      <c r="P451" s="437" t="s">
        <v>3060</v>
      </c>
      <c r="Q451" s="318"/>
      <c r="R451" s="318"/>
      <c r="S451" s="319"/>
      <c r="T451" s="437" t="s">
        <v>3813</v>
      </c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</row>
    <row r="452" spans="1:32">
      <c r="A452" s="21" t="str">
        <f>IF(VLOOKUP(MID($B452,4,2),CODE!K:P,CODE!$O$1,FALSE)="",VLOOKUP(MID($B452,1,3),CODE!$B:$G,CODE!$D$1,FALSE),VLOOKUP(MID($B452,1,3),CODE!$B:$G,CODE!$D$1,FALSE)&amp;"-"&amp;VLOOKUP(MID($B452,4,2),CODE!K:P,CODE!$O$1,FALSE))</f>
        <v>PNH-의류</v>
      </c>
      <c r="B452" s="21" t="str">
        <f>IF(ISERROR(VLOOKUP(E452&amp;G452,품번정리!$D:$E,2,FALSE))=TRUE,E452&amp;G452,VLOOKUP(E452&amp;G452,품번정리!$D:$E,2,FALSE))</f>
        <v>PNHTHF5505BK</v>
      </c>
      <c r="C452" s="16" t="str">
        <f>IF(ISERROR(VLOOKUP(MID(B452,1,5)&amp;MID(B452,8,5),품번정리!$A:$B,2,FALSE))=TRUE,MID(B452,1,5)&amp;MID(B452,8,5),VLOOKUP(MID(B452,1,5)&amp;MID(B452,8,5),품번정리!$A:$B,2,FALSE))</f>
        <v>PNHTH505BK</v>
      </c>
      <c r="D452" s="16" t="str">
        <f t="shared" si="8"/>
        <v>F5</v>
      </c>
      <c r="E452" s="437" t="s">
        <v>3701</v>
      </c>
      <c r="F452" s="437" t="s">
        <v>3567</v>
      </c>
      <c r="G452" s="437" t="s">
        <v>722</v>
      </c>
      <c r="H452" s="437"/>
      <c r="I452" s="319">
        <v>21470</v>
      </c>
      <c r="J452" s="319">
        <v>99000</v>
      </c>
      <c r="K452" s="319">
        <v>29000</v>
      </c>
      <c r="L452" s="319">
        <v>1035</v>
      </c>
      <c r="M452" s="437" t="s">
        <v>3592</v>
      </c>
      <c r="N452" s="318">
        <v>765</v>
      </c>
      <c r="O452" s="319">
        <v>75735000</v>
      </c>
      <c r="P452" s="437" t="s">
        <v>3630</v>
      </c>
      <c r="Q452" s="318">
        <v>498</v>
      </c>
      <c r="R452" s="318">
        <v>-1</v>
      </c>
      <c r="S452" s="319">
        <v>49302000</v>
      </c>
      <c r="T452" s="437" t="s">
        <v>3610</v>
      </c>
      <c r="U452" s="318">
        <v>190</v>
      </c>
      <c r="V452" s="319">
        <v>5510000</v>
      </c>
      <c r="W452" s="318">
        <v>24.8</v>
      </c>
      <c r="X452" s="318">
        <v>7.3</v>
      </c>
      <c r="Y452" s="318">
        <v>38.200000000000003</v>
      </c>
      <c r="Z452" s="318">
        <v>11.2</v>
      </c>
      <c r="AA452" s="318">
        <v>268</v>
      </c>
      <c r="AB452" s="318">
        <v>308</v>
      </c>
      <c r="AC452" s="318"/>
      <c r="AD452" s="318"/>
      <c r="AE452" s="319"/>
      <c r="AF452" s="318"/>
    </row>
    <row r="453" spans="1:32">
      <c r="A453" s="21" t="str">
        <f>IF(VLOOKUP(MID($B453,4,2),CODE!K:P,CODE!$O$1,FALSE)="",VLOOKUP(MID($B453,1,3),CODE!$B:$G,CODE!$D$1,FALSE),VLOOKUP(MID($B453,1,3),CODE!$B:$G,CODE!$D$1,FALSE)&amp;"-"&amp;VLOOKUP(MID($B453,4,2),CODE!K:P,CODE!$O$1,FALSE))</f>
        <v>PNH-의류</v>
      </c>
      <c r="B453" s="21" t="str">
        <f>IF(ISERROR(VLOOKUP(E453&amp;G453,품번정리!$D:$E,2,FALSE))=TRUE,E453&amp;G453,VLOOKUP(E453&amp;G453,품번정리!$D:$E,2,FALSE))</f>
        <v>PNHTLF4501NY</v>
      </c>
      <c r="C453" s="16" t="str">
        <f>IF(ISERROR(VLOOKUP(MID(B453,1,5)&amp;MID(B453,8,5),품번정리!$A:$B,2,FALSE))=TRUE,MID(B453,1,5)&amp;MID(B453,8,5),VLOOKUP(MID(B453,1,5)&amp;MID(B453,8,5),품번정리!$A:$B,2,FALSE))</f>
        <v>PNHTL501NY</v>
      </c>
      <c r="D453" s="16" t="str">
        <f t="shared" si="8"/>
        <v>F4</v>
      </c>
      <c r="E453" s="437" t="s">
        <v>3702</v>
      </c>
      <c r="F453" s="437" t="s">
        <v>3119</v>
      </c>
      <c r="G453" s="437" t="s">
        <v>720</v>
      </c>
      <c r="H453" s="437"/>
      <c r="I453" s="319">
        <v>15207</v>
      </c>
      <c r="J453" s="319">
        <v>79000</v>
      </c>
      <c r="K453" s="319">
        <v>25000</v>
      </c>
      <c r="L453" s="318">
        <v>329</v>
      </c>
      <c r="M453" s="437" t="s">
        <v>3592</v>
      </c>
      <c r="N453" s="318">
        <v>328</v>
      </c>
      <c r="O453" s="319">
        <v>25912000</v>
      </c>
      <c r="P453" s="437" t="s">
        <v>3592</v>
      </c>
      <c r="Q453" s="318">
        <v>312</v>
      </c>
      <c r="R453" s="318"/>
      <c r="S453" s="319">
        <v>24648000</v>
      </c>
      <c r="T453" s="437" t="s">
        <v>3703</v>
      </c>
      <c r="U453" s="318">
        <v>190</v>
      </c>
      <c r="V453" s="319">
        <v>4750000</v>
      </c>
      <c r="W453" s="318">
        <v>57.9</v>
      </c>
      <c r="X453" s="318">
        <v>18.3</v>
      </c>
      <c r="Y453" s="318">
        <v>60.9</v>
      </c>
      <c r="Z453" s="318">
        <v>19.3</v>
      </c>
      <c r="AA453" s="318">
        <v>16</v>
      </c>
      <c r="AB453" s="318">
        <v>122</v>
      </c>
      <c r="AC453" s="318"/>
      <c r="AD453" s="318">
        <v>1</v>
      </c>
      <c r="AE453" s="319">
        <v>25000</v>
      </c>
      <c r="AF453" s="318">
        <v>0.3</v>
      </c>
    </row>
    <row r="454" spans="1:32">
      <c r="A454" s="21" t="str">
        <f>IF(VLOOKUP(MID($B454,4,2),CODE!K:P,CODE!$O$1,FALSE)="",VLOOKUP(MID($B454,1,3),CODE!$B:$G,CODE!$D$1,FALSE),VLOOKUP(MID($B454,1,3),CODE!$B:$G,CODE!$D$1,FALSE)&amp;"-"&amp;VLOOKUP(MID($B454,4,2),CODE!K:P,CODE!$O$1,FALSE))</f>
        <v>PNH-의류</v>
      </c>
      <c r="B454" s="21" t="str">
        <f>IF(ISERROR(VLOOKUP(E454&amp;G454,품번정리!$D:$E,2,FALSE))=TRUE,E454&amp;G454,VLOOKUP(E454&amp;G454,품번정리!$D:$E,2,FALSE))</f>
        <v>PNHTLF5508BK</v>
      </c>
      <c r="C454" s="16" t="str">
        <f>IF(ISERROR(VLOOKUP(MID(B454,1,5)&amp;MID(B454,8,5),품번정리!$A:$B,2,FALSE))=TRUE,MID(B454,1,5)&amp;MID(B454,8,5),VLOOKUP(MID(B454,1,5)&amp;MID(B454,8,5),품번정리!$A:$B,2,FALSE))</f>
        <v>PNHTL508BK</v>
      </c>
      <c r="D454" s="16" t="str">
        <f t="shared" si="8"/>
        <v>F5</v>
      </c>
      <c r="E454" s="437" t="s">
        <v>3704</v>
      </c>
      <c r="F454" s="437" t="s">
        <v>3575</v>
      </c>
      <c r="G454" s="437" t="s">
        <v>722</v>
      </c>
      <c r="H454" s="437"/>
      <c r="I454" s="319">
        <v>13994</v>
      </c>
      <c r="J454" s="319">
        <v>69000</v>
      </c>
      <c r="K454" s="319">
        <v>19000</v>
      </c>
      <c r="L454" s="318">
        <v>209</v>
      </c>
      <c r="M454" s="437" t="s">
        <v>3592</v>
      </c>
      <c r="N454" s="318">
        <v>204</v>
      </c>
      <c r="O454" s="319">
        <v>14076000</v>
      </c>
      <c r="P454" s="437" t="s">
        <v>3592</v>
      </c>
      <c r="Q454" s="318">
        <v>200</v>
      </c>
      <c r="R454" s="318">
        <v>1</v>
      </c>
      <c r="S454" s="319">
        <v>13800000</v>
      </c>
      <c r="T454" s="437" t="s">
        <v>3814</v>
      </c>
      <c r="U454" s="318">
        <v>164</v>
      </c>
      <c r="V454" s="319">
        <v>3116000</v>
      </c>
      <c r="W454" s="318">
        <v>80.400000000000006</v>
      </c>
      <c r="X454" s="318">
        <v>22.1</v>
      </c>
      <c r="Y454" s="318">
        <v>82</v>
      </c>
      <c r="Z454" s="318">
        <v>22.6</v>
      </c>
      <c r="AA454" s="318">
        <v>3</v>
      </c>
      <c r="AB454" s="318">
        <v>36</v>
      </c>
      <c r="AC454" s="318"/>
      <c r="AD454" s="318"/>
      <c r="AE454" s="318"/>
      <c r="AF454" s="318"/>
    </row>
    <row r="455" spans="1:32">
      <c r="A455" s="21" t="str">
        <f>IF(VLOOKUP(MID($B455,4,2),CODE!K:P,CODE!$O$1,FALSE)="",VLOOKUP(MID($B455,1,3),CODE!$B:$G,CODE!$D$1,FALSE),VLOOKUP(MID($B455,1,3),CODE!$B:$G,CODE!$D$1,FALSE)&amp;"-"&amp;VLOOKUP(MID($B455,4,2),CODE!K:P,CODE!$O$1,FALSE))</f>
        <v>PNH-의류</v>
      </c>
      <c r="B455" s="21" t="str">
        <f>IF(ISERROR(VLOOKUP(E455&amp;G455,품번정리!$D:$E,2,FALSE))=TRUE,E455&amp;G455,VLOOKUP(E455&amp;G455,품번정리!$D:$E,2,FALSE))</f>
        <v>PNHTLF5508GY</v>
      </c>
      <c r="C455" s="16" t="str">
        <f>IF(ISERROR(VLOOKUP(MID(B455,1,5)&amp;MID(B455,8,5),품번정리!$A:$B,2,FALSE))=TRUE,MID(B455,1,5)&amp;MID(B455,8,5),VLOOKUP(MID(B455,1,5)&amp;MID(B455,8,5),품번정리!$A:$B,2,FALSE))</f>
        <v>PNHTL508GY</v>
      </c>
      <c r="D455" s="16" t="str">
        <f t="shared" ref="D455:D514" si="9">MID(E455,6,2)</f>
        <v>F5</v>
      </c>
      <c r="E455" s="437" t="s">
        <v>3704</v>
      </c>
      <c r="F455" s="437" t="s">
        <v>3577</v>
      </c>
      <c r="G455" s="437" t="s">
        <v>724</v>
      </c>
      <c r="H455" s="437"/>
      <c r="I455" s="319">
        <v>13994</v>
      </c>
      <c r="J455" s="319">
        <v>69000</v>
      </c>
      <c r="K455" s="319">
        <v>19000</v>
      </c>
      <c r="L455" s="318">
        <v>417</v>
      </c>
      <c r="M455" s="437" t="s">
        <v>3592</v>
      </c>
      <c r="N455" s="318">
        <v>413</v>
      </c>
      <c r="O455" s="319">
        <v>28497000</v>
      </c>
      <c r="P455" s="437" t="s">
        <v>3592</v>
      </c>
      <c r="Q455" s="318">
        <v>402</v>
      </c>
      <c r="R455" s="318">
        <v>3</v>
      </c>
      <c r="S455" s="319">
        <v>27738000</v>
      </c>
      <c r="T455" s="437" t="s">
        <v>3613</v>
      </c>
      <c r="U455" s="318">
        <v>339</v>
      </c>
      <c r="V455" s="319">
        <v>6441000</v>
      </c>
      <c r="W455" s="318">
        <v>82.1</v>
      </c>
      <c r="X455" s="318">
        <v>22.6</v>
      </c>
      <c r="Y455" s="318">
        <v>84.3</v>
      </c>
      <c r="Z455" s="318">
        <v>23.2</v>
      </c>
      <c r="AA455" s="318">
        <v>8</v>
      </c>
      <c r="AB455" s="318">
        <v>63</v>
      </c>
      <c r="AC455" s="318"/>
      <c r="AD455" s="318"/>
      <c r="AE455" s="318"/>
      <c r="AF455" s="318"/>
    </row>
    <row r="456" spans="1:32">
      <c r="A456" s="21" t="str">
        <f>IF(VLOOKUP(MID($B456,4,2),CODE!K:P,CODE!$O$1,FALSE)="",VLOOKUP(MID($B456,1,3),CODE!$B:$G,CODE!$D$1,FALSE),VLOOKUP(MID($B456,1,3),CODE!$B:$G,CODE!$D$1,FALSE)&amp;"-"&amp;VLOOKUP(MID($B456,4,2),CODE!K:P,CODE!$O$1,FALSE))</f>
        <v>PNH</v>
      </c>
      <c r="B456" s="21" t="str">
        <f>IF(ISERROR(VLOOKUP(E456&amp;G456,품번정리!$D:$E,2,FALSE))=TRUE,E456&amp;G456,VLOOKUP(E456&amp;G456,품번정리!$D:$E,2,FALSE))</f>
        <v>PNHUMF5501RE</v>
      </c>
      <c r="C456" s="16" t="str">
        <f>IF(ISERROR(VLOOKUP(MID(B456,1,5)&amp;MID(B456,8,5),품번정리!$A:$B,2,FALSE))=TRUE,MID(B456,1,5)&amp;MID(B456,8,5),VLOOKUP(MID(B456,1,5)&amp;MID(B456,8,5),품번정리!$A:$B,2,FALSE))</f>
        <v>PNHUM501RE</v>
      </c>
      <c r="D456" s="16" t="str">
        <f t="shared" si="9"/>
        <v>F5</v>
      </c>
      <c r="E456" s="437" t="s">
        <v>3705</v>
      </c>
      <c r="F456" s="437" t="s">
        <v>3706</v>
      </c>
      <c r="G456" s="437" t="s">
        <v>726</v>
      </c>
      <c r="H456" s="437"/>
      <c r="I456" s="319">
        <v>6062</v>
      </c>
      <c r="J456" s="319">
        <v>53000</v>
      </c>
      <c r="K456" s="319">
        <v>25000</v>
      </c>
      <c r="L456" s="318">
        <v>400</v>
      </c>
      <c r="M456" s="437" t="s">
        <v>3592</v>
      </c>
      <c r="N456" s="318">
        <v>190</v>
      </c>
      <c r="O456" s="319">
        <v>10070000</v>
      </c>
      <c r="P456" s="437" t="s">
        <v>3782</v>
      </c>
      <c r="Q456" s="318">
        <v>71</v>
      </c>
      <c r="R456" s="318"/>
      <c r="S456" s="319">
        <v>3763000</v>
      </c>
      <c r="T456" s="437" t="s">
        <v>3803</v>
      </c>
      <c r="U456" s="318">
        <v>4</v>
      </c>
      <c r="V456" s="319">
        <v>100000</v>
      </c>
      <c r="W456" s="318">
        <v>2.1</v>
      </c>
      <c r="X456" s="318">
        <v>1</v>
      </c>
      <c r="Y456" s="318">
        <v>5.6</v>
      </c>
      <c r="Z456" s="318">
        <v>2.7</v>
      </c>
      <c r="AA456" s="318">
        <v>119</v>
      </c>
      <c r="AB456" s="318">
        <v>67</v>
      </c>
      <c r="AC456" s="318"/>
      <c r="AD456" s="318"/>
      <c r="AE456" s="318"/>
      <c r="AF456" s="318"/>
    </row>
    <row r="457" spans="1:32">
      <c r="A457" s="21" t="str">
        <f>IF(VLOOKUP(MID($B457,4,2),CODE!K:P,CODE!$O$1,FALSE)="",VLOOKUP(MID($B457,1,3),CODE!$B:$G,CODE!$D$1,FALSE),VLOOKUP(MID($B457,1,3),CODE!$B:$G,CODE!$D$1,FALSE)&amp;"-"&amp;VLOOKUP(MID($B457,4,2),CODE!K:P,CODE!$O$1,FALSE))</f>
        <v>PNK</v>
      </c>
      <c r="B457" s="21" t="str">
        <f>IF(ISERROR(VLOOKUP(E457&amp;G457,품번정리!$D:$E,2,FALSE))=TRUE,E457&amp;G457,VLOOKUP(E457&amp;G457,품번정리!$D:$E,2,FALSE))</f>
        <v>PNKERF5503NY</v>
      </c>
      <c r="C457" s="16" t="str">
        <f>IF(ISERROR(VLOOKUP(MID(B457,1,5)&amp;MID(B457,8,5),품번정리!$A:$B,2,FALSE))=TRUE,MID(B457,1,5)&amp;MID(B457,8,5),VLOOKUP(MID(B457,1,5)&amp;MID(B457,8,5),품번정리!$A:$B,2,FALSE))</f>
        <v>PNKER503NY</v>
      </c>
      <c r="D457" s="16" t="str">
        <f t="shared" si="9"/>
        <v>F5</v>
      </c>
      <c r="E457" s="437" t="s">
        <v>2580</v>
      </c>
      <c r="F457" s="437" t="s">
        <v>3706</v>
      </c>
      <c r="G457" s="437" t="s">
        <v>720</v>
      </c>
      <c r="H457" s="437"/>
      <c r="I457" s="319">
        <v>10342</v>
      </c>
      <c r="J457" s="319">
        <v>63000</v>
      </c>
      <c r="K457" s="319">
        <v>29000</v>
      </c>
      <c r="L457" s="318">
        <v>500</v>
      </c>
      <c r="M457" s="437" t="s">
        <v>2544</v>
      </c>
      <c r="N457" s="318">
        <v>250</v>
      </c>
      <c r="O457" s="319">
        <v>15750000</v>
      </c>
      <c r="P457" s="437" t="s">
        <v>2744</v>
      </c>
      <c r="Q457" s="318">
        <v>246</v>
      </c>
      <c r="R457" s="318">
        <v>-2</v>
      </c>
      <c r="S457" s="319">
        <v>15498000</v>
      </c>
      <c r="T457" s="437" t="s">
        <v>2809</v>
      </c>
      <c r="U457" s="318">
        <v>193</v>
      </c>
      <c r="V457" s="319">
        <v>5890000</v>
      </c>
      <c r="W457" s="318">
        <v>77.2</v>
      </c>
      <c r="X457" s="318">
        <v>37.4</v>
      </c>
      <c r="Y457" s="318">
        <v>78.5</v>
      </c>
      <c r="Z457" s="318">
        <v>38</v>
      </c>
      <c r="AA457" s="318">
        <v>6</v>
      </c>
      <c r="AB457" s="318">
        <v>53</v>
      </c>
      <c r="AC457" s="318"/>
      <c r="AD457" s="318"/>
      <c r="AE457" s="318"/>
      <c r="AF457" s="318"/>
    </row>
    <row r="458" spans="1:32">
      <c r="A458" s="21" t="str">
        <f>IF(VLOOKUP(MID($B458,4,2),CODE!K:P,CODE!$O$1,FALSE)="",VLOOKUP(MID($B458,1,3),CODE!$B:$G,CODE!$D$1,FALSE),VLOOKUP(MID($B458,1,3),CODE!$B:$G,CODE!$D$1,FALSE)&amp;"-"&amp;VLOOKUP(MID($B458,4,2),CODE!K:P,CODE!$O$1,FALSE))</f>
        <v>PNK</v>
      </c>
      <c r="B458" s="21" t="str">
        <f>IF(ISERROR(VLOOKUP(E458&amp;G458,품번정리!$D:$E,2,FALSE))=TRUE,E458&amp;G458,VLOOKUP(E458&amp;G458,품번정리!$D:$E,2,FALSE))</f>
        <v>PNKERF5503PK</v>
      </c>
      <c r="C458" s="16" t="str">
        <f>IF(ISERROR(VLOOKUP(MID(B458,1,5)&amp;MID(B458,8,5),품번정리!$A:$B,2,FALSE))=TRUE,MID(B458,1,5)&amp;MID(B458,8,5),VLOOKUP(MID(B458,1,5)&amp;MID(B458,8,5),품번정리!$A:$B,2,FALSE))</f>
        <v>PNKER503PK</v>
      </c>
      <c r="D458" s="16" t="str">
        <f t="shared" si="9"/>
        <v>F5</v>
      </c>
      <c r="E458" s="437" t="s">
        <v>2580</v>
      </c>
      <c r="F458" s="437" t="s">
        <v>2292</v>
      </c>
      <c r="G458" s="437" t="s">
        <v>728</v>
      </c>
      <c r="H458" s="437"/>
      <c r="I458" s="319">
        <v>10342</v>
      </c>
      <c r="J458" s="319">
        <v>63000</v>
      </c>
      <c r="K458" s="319">
        <v>29000</v>
      </c>
      <c r="L458" s="318">
        <v>500</v>
      </c>
      <c r="M458" s="437" t="s">
        <v>2544</v>
      </c>
      <c r="N458" s="318">
        <v>250</v>
      </c>
      <c r="O458" s="319">
        <v>15750000</v>
      </c>
      <c r="P458" s="437" t="s">
        <v>2744</v>
      </c>
      <c r="Q458" s="318">
        <v>223</v>
      </c>
      <c r="R458" s="318">
        <v>2</v>
      </c>
      <c r="S458" s="319">
        <v>14049000</v>
      </c>
      <c r="T458" s="437" t="s">
        <v>2653</v>
      </c>
      <c r="U458" s="318">
        <v>143</v>
      </c>
      <c r="V458" s="319">
        <v>4698500</v>
      </c>
      <c r="W458" s="318">
        <v>57.2</v>
      </c>
      <c r="X458" s="318">
        <v>29.8</v>
      </c>
      <c r="Y458" s="318">
        <v>64.099999999999994</v>
      </c>
      <c r="Z458" s="318">
        <v>33.4</v>
      </c>
      <c r="AA458" s="318">
        <v>25</v>
      </c>
      <c r="AB458" s="318">
        <v>80</v>
      </c>
      <c r="AC458" s="318"/>
      <c r="AD458" s="318"/>
      <c r="AE458" s="318"/>
      <c r="AF458" s="318"/>
    </row>
    <row r="459" spans="1:32">
      <c r="A459" s="21" t="str">
        <f>IF(VLOOKUP(MID($B459,4,2),CODE!K:P,CODE!$O$1,FALSE)="",VLOOKUP(MID($B459,1,3),CODE!$B:$G,CODE!$D$1,FALSE),VLOOKUP(MID($B459,1,3),CODE!$B:$G,CODE!$D$1,FALSE)&amp;"-"&amp;VLOOKUP(MID($B459,4,2),CODE!K:P,CODE!$O$1,FALSE))</f>
        <v>PNK-의류</v>
      </c>
      <c r="B459" s="21" t="str">
        <f>IF(ISERROR(VLOOKUP(E459&amp;G459,품번정리!$D:$E,2,FALSE))=TRUE,E459&amp;G459,VLOOKUP(E459&amp;G459,품번정리!$D:$E,2,FALSE))</f>
        <v>PNKHPF5506BK</v>
      </c>
      <c r="C459" s="16" t="str">
        <f>IF(ISERROR(VLOOKUP(MID(B459,1,5)&amp;MID(B459,8,5),품번정리!$A:$B,2,FALSE))=TRUE,MID(B459,1,5)&amp;MID(B459,8,5),VLOOKUP(MID(B459,1,5)&amp;MID(B459,8,5),품번정리!$A:$B,2,FALSE))</f>
        <v>PNKHP506BK</v>
      </c>
      <c r="D459" s="16" t="str">
        <f t="shared" si="9"/>
        <v>F5</v>
      </c>
      <c r="E459" s="437" t="s">
        <v>1993</v>
      </c>
      <c r="F459" s="437" t="s">
        <v>2581</v>
      </c>
      <c r="G459" s="437" t="s">
        <v>722</v>
      </c>
      <c r="H459" s="437"/>
      <c r="I459" s="319">
        <v>20971</v>
      </c>
      <c r="J459" s="319">
        <v>109000</v>
      </c>
      <c r="K459" s="319">
        <v>29000</v>
      </c>
      <c r="L459" s="318">
        <v>320</v>
      </c>
      <c r="M459" s="437" t="s">
        <v>1855</v>
      </c>
      <c r="N459" s="318">
        <v>323</v>
      </c>
      <c r="O459" s="319">
        <v>35207000</v>
      </c>
      <c r="P459" s="437" t="s">
        <v>2234</v>
      </c>
      <c r="Q459" s="318">
        <v>305</v>
      </c>
      <c r="R459" s="318">
        <v>1</v>
      </c>
      <c r="S459" s="319">
        <v>33245000</v>
      </c>
      <c r="T459" s="437" t="s">
        <v>2247</v>
      </c>
      <c r="U459" s="318">
        <v>237</v>
      </c>
      <c r="V459" s="319">
        <v>9778100</v>
      </c>
      <c r="W459" s="318">
        <v>73.400000000000006</v>
      </c>
      <c r="X459" s="318">
        <v>27.8</v>
      </c>
      <c r="Y459" s="318">
        <v>77.7</v>
      </c>
      <c r="Z459" s="318">
        <v>29.4</v>
      </c>
      <c r="AA459" s="318">
        <v>17</v>
      </c>
      <c r="AB459" s="318">
        <v>68</v>
      </c>
      <c r="AC459" s="318"/>
      <c r="AD459" s="318"/>
      <c r="AE459" s="318"/>
      <c r="AF459" s="318"/>
    </row>
    <row r="460" spans="1:32">
      <c r="A460" s="21" t="str">
        <f>IF(VLOOKUP(MID($B460,4,2),CODE!K:P,CODE!$O$1,FALSE)="",VLOOKUP(MID($B460,1,3),CODE!$B:$G,CODE!$D$1,FALSE),VLOOKUP(MID($B460,1,3),CODE!$B:$G,CODE!$D$1,FALSE)&amp;"-"&amp;VLOOKUP(MID($B460,4,2),CODE!K:P,CODE!$O$1,FALSE))</f>
        <v>PNK-의류</v>
      </c>
      <c r="B460" s="21" t="str">
        <f>IF(ISERROR(VLOOKUP(E460&amp;G460,품번정리!$D:$E,2,FALSE))=TRUE,E460&amp;G460,VLOOKUP(E460&amp;G460,품번정리!$D:$E,2,FALSE))</f>
        <v>PNKPTF5508BK</v>
      </c>
      <c r="C460" s="16" t="str">
        <f>IF(ISERROR(VLOOKUP(MID(B460,1,5)&amp;MID(B460,8,5),품번정리!$A:$B,2,FALSE))=TRUE,MID(B460,1,5)&amp;MID(B460,8,5),VLOOKUP(MID(B460,1,5)&amp;MID(B460,8,5),품번정리!$A:$B,2,FALSE))</f>
        <v>PNKPT508BK</v>
      </c>
      <c r="D460" s="16" t="str">
        <f t="shared" si="9"/>
        <v>F5</v>
      </c>
      <c r="E460" s="437" t="s">
        <v>2175</v>
      </c>
      <c r="F460" s="437" t="s">
        <v>2581</v>
      </c>
      <c r="G460" s="437" t="s">
        <v>722</v>
      </c>
      <c r="H460" s="437"/>
      <c r="I460" s="319">
        <v>14816</v>
      </c>
      <c r="J460" s="319">
        <v>69000</v>
      </c>
      <c r="K460" s="319">
        <v>19000</v>
      </c>
      <c r="L460" s="318">
        <v>240</v>
      </c>
      <c r="M460" s="437" t="s">
        <v>2220</v>
      </c>
      <c r="N460" s="318">
        <v>228</v>
      </c>
      <c r="O460" s="319">
        <v>15732000</v>
      </c>
      <c r="P460" s="437" t="s">
        <v>2233</v>
      </c>
      <c r="Q460" s="318">
        <v>225</v>
      </c>
      <c r="R460" s="318"/>
      <c r="S460" s="319">
        <v>15525000</v>
      </c>
      <c r="T460" s="437" t="s">
        <v>2207</v>
      </c>
      <c r="U460" s="318">
        <v>216</v>
      </c>
      <c r="V460" s="319">
        <v>6904000</v>
      </c>
      <c r="W460" s="318">
        <v>94.7</v>
      </c>
      <c r="X460" s="318">
        <v>43.9</v>
      </c>
      <c r="Y460" s="318">
        <v>96</v>
      </c>
      <c r="Z460" s="318">
        <v>44.5</v>
      </c>
      <c r="AA460" s="318">
        <v>3</v>
      </c>
      <c r="AB460" s="318">
        <v>9</v>
      </c>
      <c r="AC460" s="318"/>
      <c r="AD460" s="318"/>
      <c r="AE460" s="318"/>
      <c r="AF460" s="318"/>
    </row>
    <row r="461" spans="1:32">
      <c r="A461" s="21" t="str">
        <f>IF(VLOOKUP(MID($B461,4,2),CODE!K:P,CODE!$O$1,FALSE)="",VLOOKUP(MID($B461,1,3),CODE!$B:$G,CODE!$D$1,FALSE),VLOOKUP(MID($B461,1,3),CODE!$B:$G,CODE!$D$1,FALSE)&amp;"-"&amp;VLOOKUP(MID($B461,4,2),CODE!K:P,CODE!$O$1,FALSE))</f>
        <v>PNK-의류</v>
      </c>
      <c r="B461" s="21" t="str">
        <f>IF(ISERROR(VLOOKUP(E461&amp;G461,품번정리!$D:$E,2,FALSE))=TRUE,E461&amp;G461,VLOOKUP(E461&amp;G461,품번정리!$D:$E,2,FALSE))</f>
        <v>PNKTHF5505BK</v>
      </c>
      <c r="C461" s="16" t="str">
        <f>IF(ISERROR(VLOOKUP(MID(B461,1,5)&amp;MID(B461,8,5),품번정리!$A:$B,2,FALSE))=TRUE,MID(B461,1,5)&amp;MID(B461,8,5),VLOOKUP(MID(B461,1,5)&amp;MID(B461,8,5),품번정리!$A:$B,2,FALSE))</f>
        <v>PNKTH505BK</v>
      </c>
      <c r="D461" s="16" t="str">
        <f t="shared" si="9"/>
        <v>F5</v>
      </c>
      <c r="E461" s="437" t="s">
        <v>2287</v>
      </c>
      <c r="F461" s="437" t="s">
        <v>1994</v>
      </c>
      <c r="G461" s="437" t="s">
        <v>722</v>
      </c>
      <c r="H461" s="437"/>
      <c r="I461" s="319">
        <v>21470</v>
      </c>
      <c r="J461" s="319">
        <v>99000</v>
      </c>
      <c r="K461" s="319">
        <v>29000</v>
      </c>
      <c r="L461" s="318">
        <v>400</v>
      </c>
      <c r="M461" s="437" t="s">
        <v>2551</v>
      </c>
      <c r="N461" s="318">
        <v>410</v>
      </c>
      <c r="O461" s="319">
        <v>40590000</v>
      </c>
      <c r="P461" s="437" t="s">
        <v>2544</v>
      </c>
      <c r="Q461" s="318">
        <v>309</v>
      </c>
      <c r="R461" s="318">
        <v>-3</v>
      </c>
      <c r="S461" s="319">
        <v>30591000</v>
      </c>
      <c r="T461" s="437" t="s">
        <v>2773</v>
      </c>
      <c r="U461" s="318">
        <v>161</v>
      </c>
      <c r="V461" s="319">
        <v>5210374</v>
      </c>
      <c r="W461" s="318">
        <v>39.299999999999997</v>
      </c>
      <c r="X461" s="318">
        <v>12.8</v>
      </c>
      <c r="Y461" s="318">
        <v>52.1</v>
      </c>
      <c r="Z461" s="318">
        <v>17</v>
      </c>
      <c r="AA461" s="318">
        <v>104</v>
      </c>
      <c r="AB461" s="318">
        <v>148</v>
      </c>
      <c r="AC461" s="318"/>
      <c r="AD461" s="318"/>
      <c r="AE461" s="319"/>
      <c r="AF461" s="318"/>
    </row>
    <row r="462" spans="1:32">
      <c r="A462" s="21" t="str">
        <f>IF(VLOOKUP(MID($B462,4,2),CODE!K:P,CODE!$O$1,FALSE)="",VLOOKUP(MID($B462,1,3),CODE!$B:$G,CODE!$D$1,FALSE),VLOOKUP(MID($B462,1,3),CODE!$B:$G,CODE!$D$1,FALSE)&amp;"-"&amp;VLOOKUP(MID($B462,4,2),CODE!K:P,CODE!$O$1,FALSE))</f>
        <v>PNK-의류</v>
      </c>
      <c r="B462" s="21" t="str">
        <f>IF(ISERROR(VLOOKUP(E462&amp;G462,품번정리!$D:$E,2,FALSE))=TRUE,E462&amp;G462,VLOOKUP(E462&amp;G462,품번정리!$D:$E,2,FALSE))</f>
        <v>PNKTLF4501NY</v>
      </c>
      <c r="C462" s="16" t="str">
        <f>IF(ISERROR(VLOOKUP(MID(B462,1,5)&amp;MID(B462,8,5),품번정리!$A:$B,2,FALSE))=TRUE,MID(B462,1,5)&amp;MID(B462,8,5),VLOOKUP(MID(B462,1,5)&amp;MID(B462,8,5),품번정리!$A:$B,2,FALSE))</f>
        <v>PNKTL501NY</v>
      </c>
      <c r="D462" s="16" t="str">
        <f t="shared" si="9"/>
        <v>F4</v>
      </c>
      <c r="E462" s="437" t="s">
        <v>2288</v>
      </c>
      <c r="F462" s="437" t="s">
        <v>3567</v>
      </c>
      <c r="G462" s="437" t="s">
        <v>720</v>
      </c>
      <c r="H462" s="437"/>
      <c r="I462" s="319">
        <v>15207</v>
      </c>
      <c r="J462" s="319">
        <v>79000</v>
      </c>
      <c r="K462" s="319">
        <v>25000</v>
      </c>
      <c r="L462" s="318">
        <v>308</v>
      </c>
      <c r="M462" s="437" t="s">
        <v>2203</v>
      </c>
      <c r="N462" s="318">
        <v>308</v>
      </c>
      <c r="O462" s="319">
        <v>24332000</v>
      </c>
      <c r="P462" s="437" t="s">
        <v>2203</v>
      </c>
      <c r="Q462" s="318">
        <v>290</v>
      </c>
      <c r="R462" s="318">
        <v>1</v>
      </c>
      <c r="S462" s="319">
        <v>22910000</v>
      </c>
      <c r="T462" s="437" t="s">
        <v>2204</v>
      </c>
      <c r="U462" s="318">
        <v>277</v>
      </c>
      <c r="V462" s="319">
        <v>11896400</v>
      </c>
      <c r="W462" s="318">
        <v>89.9</v>
      </c>
      <c r="X462" s="318">
        <v>48.9</v>
      </c>
      <c r="Y462" s="318">
        <v>95.5</v>
      </c>
      <c r="Z462" s="318">
        <v>51.9</v>
      </c>
      <c r="AA462" s="318">
        <v>17</v>
      </c>
      <c r="AB462" s="318">
        <v>13</v>
      </c>
      <c r="AC462" s="318">
        <v>1</v>
      </c>
      <c r="AD462" s="318">
        <v>1</v>
      </c>
      <c r="AE462" s="319">
        <v>25000</v>
      </c>
      <c r="AF462" s="318">
        <v>0.3</v>
      </c>
    </row>
    <row r="463" spans="1:32">
      <c r="A463" s="21" t="str">
        <f>IF(VLOOKUP(MID($B463,4,2),CODE!K:P,CODE!$O$1,FALSE)="",VLOOKUP(MID($B463,1,3),CODE!$B:$G,CODE!$D$1,FALSE),VLOOKUP(MID($B463,1,3),CODE!$B:$G,CODE!$D$1,FALSE)&amp;"-"&amp;VLOOKUP(MID($B463,4,2),CODE!K:P,CODE!$O$1,FALSE))</f>
        <v>PNK-의류</v>
      </c>
      <c r="B463" s="21" t="str">
        <f>IF(ISERROR(VLOOKUP(E463&amp;G463,품번정리!$D:$E,2,FALSE))=TRUE,E463&amp;G463,VLOOKUP(E463&amp;G463,품번정리!$D:$E,2,FALSE))</f>
        <v>PNKTLF5508BK</v>
      </c>
      <c r="C463" s="16" t="str">
        <f>IF(ISERROR(VLOOKUP(MID(B463,1,5)&amp;MID(B463,8,5),품번정리!$A:$B,2,FALSE))=TRUE,MID(B463,1,5)&amp;MID(B463,8,5),VLOOKUP(MID(B463,1,5)&amp;MID(B463,8,5),품번정리!$A:$B,2,FALSE))</f>
        <v>PNKTL508BK</v>
      </c>
      <c r="D463" s="16" t="str">
        <f t="shared" si="9"/>
        <v>F5</v>
      </c>
      <c r="E463" s="437" t="s">
        <v>2158</v>
      </c>
      <c r="F463" s="437" t="s">
        <v>3575</v>
      </c>
      <c r="G463" s="437" t="s">
        <v>722</v>
      </c>
      <c r="H463" s="437"/>
      <c r="I463" s="319">
        <v>14102</v>
      </c>
      <c r="J463" s="319">
        <v>69000</v>
      </c>
      <c r="K463" s="319">
        <v>19000</v>
      </c>
      <c r="L463" s="318">
        <v>400</v>
      </c>
      <c r="M463" s="437" t="s">
        <v>2494</v>
      </c>
      <c r="N463" s="318">
        <v>406</v>
      </c>
      <c r="O463" s="319">
        <v>28014000</v>
      </c>
      <c r="P463" s="437" t="s">
        <v>2494</v>
      </c>
      <c r="Q463" s="318">
        <v>406</v>
      </c>
      <c r="R463" s="318">
        <v>-1</v>
      </c>
      <c r="S463" s="319">
        <v>28014000</v>
      </c>
      <c r="T463" s="437" t="s">
        <v>2512</v>
      </c>
      <c r="U463" s="318">
        <v>392</v>
      </c>
      <c r="V463" s="319">
        <v>15038500</v>
      </c>
      <c r="W463" s="318">
        <v>96.6</v>
      </c>
      <c r="X463" s="318">
        <v>53.7</v>
      </c>
      <c r="Y463" s="318">
        <v>96.6</v>
      </c>
      <c r="Z463" s="318">
        <v>53.7</v>
      </c>
      <c r="AA463" s="318">
        <v>1</v>
      </c>
      <c r="AB463" s="318">
        <v>14</v>
      </c>
      <c r="AC463" s="318"/>
      <c r="AD463" s="318"/>
      <c r="AE463" s="319"/>
      <c r="AF463" s="318"/>
    </row>
    <row r="464" spans="1:32">
      <c r="A464" s="21" t="str">
        <f>IF(VLOOKUP(MID($B464,4,2),CODE!K:P,CODE!$O$1,FALSE)="",VLOOKUP(MID($B464,1,3),CODE!$B:$G,CODE!$D$1,FALSE),VLOOKUP(MID($B464,1,3),CODE!$B:$G,CODE!$D$1,FALSE)&amp;"-"&amp;VLOOKUP(MID($B464,4,2),CODE!K:P,CODE!$O$1,FALSE))</f>
        <v>PNK-의류</v>
      </c>
      <c r="B464" s="21" t="str">
        <f>IF(ISERROR(VLOOKUP(E464&amp;G464,품번정리!$D:$E,2,FALSE))=TRUE,E464&amp;G464,VLOOKUP(E464&amp;G464,품번정리!$D:$E,2,FALSE))</f>
        <v>PNKTLF5508GY</v>
      </c>
      <c r="C464" s="16" t="str">
        <f>IF(ISERROR(VLOOKUP(MID(B464,1,5)&amp;MID(B464,8,5),품번정리!$A:$B,2,FALSE))=TRUE,MID(B464,1,5)&amp;MID(B464,8,5),VLOOKUP(MID(B464,1,5)&amp;MID(B464,8,5),품번정리!$A:$B,2,FALSE))</f>
        <v>PNKTL508GY</v>
      </c>
      <c r="D464" s="16" t="str">
        <f t="shared" si="9"/>
        <v>F5</v>
      </c>
      <c r="E464" s="437" t="s">
        <v>2158</v>
      </c>
      <c r="F464" s="437" t="s">
        <v>3577</v>
      </c>
      <c r="G464" s="437" t="s">
        <v>724</v>
      </c>
      <c r="H464" s="437"/>
      <c r="I464" s="319">
        <v>14102</v>
      </c>
      <c r="J464" s="319">
        <v>69000</v>
      </c>
      <c r="K464" s="319">
        <v>19000</v>
      </c>
      <c r="L464" s="318">
        <v>411</v>
      </c>
      <c r="M464" s="437" t="s">
        <v>2234</v>
      </c>
      <c r="N464" s="318">
        <v>401</v>
      </c>
      <c r="O464" s="319">
        <v>27669000</v>
      </c>
      <c r="P464" s="437" t="s">
        <v>2234</v>
      </c>
      <c r="Q464" s="318">
        <v>397</v>
      </c>
      <c r="R464" s="318">
        <v>-3</v>
      </c>
      <c r="S464" s="319">
        <v>27393000</v>
      </c>
      <c r="T464" s="437" t="s">
        <v>2233</v>
      </c>
      <c r="U464" s="318">
        <v>381</v>
      </c>
      <c r="V464" s="319">
        <v>12966000</v>
      </c>
      <c r="W464" s="318">
        <v>95</v>
      </c>
      <c r="X464" s="318">
        <v>46.9</v>
      </c>
      <c r="Y464" s="318">
        <v>96</v>
      </c>
      <c r="Z464" s="318">
        <v>47.3</v>
      </c>
      <c r="AA464" s="318">
        <v>7</v>
      </c>
      <c r="AB464" s="318">
        <v>16</v>
      </c>
      <c r="AC464" s="318"/>
      <c r="AD464" s="318"/>
      <c r="AE464" s="319"/>
      <c r="AF464" s="318"/>
    </row>
    <row r="465" spans="1:32">
      <c r="A465" s="21" t="str">
        <f>IF(VLOOKUP(MID($B465,4,2),CODE!K:P,CODE!$O$1,FALSE)="",VLOOKUP(MID($B465,1,3),CODE!$B:$G,CODE!$D$1,FALSE),VLOOKUP(MID($B465,1,3),CODE!$B:$G,CODE!$D$1,FALSE)&amp;"-"&amp;VLOOKUP(MID($B465,4,2),CODE!K:P,CODE!$O$1,FALSE))</f>
        <v>PNK</v>
      </c>
      <c r="B465" s="21" t="str">
        <f>IF(ISERROR(VLOOKUP(E465&amp;G465,품번정리!$D:$E,2,FALSE))=TRUE,E465&amp;G465,VLOOKUP(E465&amp;G465,품번정리!$D:$E,2,FALSE))</f>
        <v>PNKUMF5501PK</v>
      </c>
      <c r="C465" s="16" t="str">
        <f>IF(ISERROR(VLOOKUP(MID(B465,1,5)&amp;MID(B465,8,5),품번정리!$A:$B,2,FALSE))=TRUE,MID(B465,1,5)&amp;MID(B465,8,5),VLOOKUP(MID(B465,1,5)&amp;MID(B465,8,5),품번정리!$A:$B,2,FALSE))</f>
        <v>PNKUM501PK</v>
      </c>
      <c r="D465" s="16" t="str">
        <f t="shared" si="9"/>
        <v>F5</v>
      </c>
      <c r="E465" s="437" t="s">
        <v>2289</v>
      </c>
      <c r="F465" s="437" t="s">
        <v>2159</v>
      </c>
      <c r="G465" s="437" t="s">
        <v>728</v>
      </c>
      <c r="H465" s="437"/>
      <c r="I465" s="319">
        <v>6056</v>
      </c>
      <c r="J465" s="319">
        <v>53000</v>
      </c>
      <c r="K465" s="319">
        <v>25000</v>
      </c>
      <c r="L465" s="318">
        <v>600</v>
      </c>
      <c r="M465" s="437" t="s">
        <v>2231</v>
      </c>
      <c r="N465" s="318">
        <v>600</v>
      </c>
      <c r="O465" s="319">
        <v>31800000</v>
      </c>
      <c r="P465" s="437" t="s">
        <v>2231</v>
      </c>
      <c r="Q465" s="318">
        <v>484</v>
      </c>
      <c r="R465" s="318">
        <v>1</v>
      </c>
      <c r="S465" s="319">
        <v>25652000</v>
      </c>
      <c r="T465" s="437" t="s">
        <v>2203</v>
      </c>
      <c r="U465" s="318">
        <v>344</v>
      </c>
      <c r="V465" s="319">
        <v>17371500</v>
      </c>
      <c r="W465" s="318">
        <v>57.3</v>
      </c>
      <c r="X465" s="318">
        <v>54.6</v>
      </c>
      <c r="Y465" s="318">
        <v>71.099999999999994</v>
      </c>
      <c r="Z465" s="318">
        <v>67.7</v>
      </c>
      <c r="AA465" s="318">
        <v>115</v>
      </c>
      <c r="AB465" s="318">
        <v>140</v>
      </c>
      <c r="AC465" s="318"/>
      <c r="AD465" s="318"/>
      <c r="AE465" s="319"/>
      <c r="AF465" s="318"/>
    </row>
    <row r="466" spans="1:32">
      <c r="A466" s="21" t="str">
        <f>IF(VLOOKUP(MID($B466,4,2),CODE!K:P,CODE!$O$1,FALSE)="",VLOOKUP(MID($B466,1,3),CODE!$B:$G,CODE!$D$1,FALSE),VLOOKUP(MID($B466,1,3),CODE!$B:$G,CODE!$D$1,FALSE)&amp;"-"&amp;VLOOKUP(MID($B466,4,2),CODE!K:P,CODE!$O$1,FALSE))</f>
        <v>PNK</v>
      </c>
      <c r="B466" s="21" t="str">
        <f>IF(ISERROR(VLOOKUP(E466&amp;G466,품번정리!$D:$E,2,FALSE))=TRUE,E466&amp;G466,VLOOKUP(E466&amp;G466,품번정리!$D:$E,2,FALSE))</f>
        <v>PNKUMF5501RE</v>
      </c>
      <c r="C466" s="16" t="str">
        <f>IF(ISERROR(VLOOKUP(MID(B466,1,5)&amp;MID(B466,8,5),품번정리!$A:$B,2,FALSE))=TRUE,MID(B466,1,5)&amp;MID(B466,8,5),VLOOKUP(MID(B466,1,5)&amp;MID(B466,8,5),품번정리!$A:$B,2,FALSE))</f>
        <v>PNKUM501RE</v>
      </c>
      <c r="D466" s="16" t="str">
        <f t="shared" si="9"/>
        <v>F5</v>
      </c>
      <c r="E466" s="437" t="s">
        <v>2289</v>
      </c>
      <c r="F466" s="437" t="s">
        <v>2159</v>
      </c>
      <c r="G466" s="437" t="s">
        <v>726</v>
      </c>
      <c r="H466" s="437"/>
      <c r="I466" s="319">
        <v>6056</v>
      </c>
      <c r="J466" s="319">
        <v>53000</v>
      </c>
      <c r="K466" s="319">
        <v>25000</v>
      </c>
      <c r="L466" s="318">
        <v>400</v>
      </c>
      <c r="M466" s="437" t="s">
        <v>2231</v>
      </c>
      <c r="N466" s="318">
        <v>400</v>
      </c>
      <c r="O466" s="319">
        <v>21200000</v>
      </c>
      <c r="P466" s="437" t="s">
        <v>2231</v>
      </c>
      <c r="Q466" s="318">
        <v>273</v>
      </c>
      <c r="R466" s="318">
        <v>-1</v>
      </c>
      <c r="S466" s="319">
        <v>14469000</v>
      </c>
      <c r="T466" s="437" t="s">
        <v>2203</v>
      </c>
      <c r="U466" s="318">
        <v>143</v>
      </c>
      <c r="V466" s="319">
        <v>7188500</v>
      </c>
      <c r="W466" s="318">
        <v>35.799999999999997</v>
      </c>
      <c r="X466" s="318">
        <v>33.9</v>
      </c>
      <c r="Y466" s="318">
        <v>52.4</v>
      </c>
      <c r="Z466" s="318">
        <v>49.7</v>
      </c>
      <c r="AA466" s="318">
        <v>128</v>
      </c>
      <c r="AB466" s="318">
        <v>130</v>
      </c>
      <c r="AC466" s="318"/>
      <c r="AD466" s="318"/>
      <c r="AE466" s="319"/>
      <c r="AF466" s="318"/>
    </row>
    <row r="467" spans="1:32">
      <c r="A467" s="21" t="str">
        <f>IF(VLOOKUP(MID($B467,4,2),CODE!K:P,CODE!$O$1,FALSE)="",VLOOKUP(MID($B467,1,3),CODE!$B:$G,CODE!$D$1,FALSE),VLOOKUP(MID($B467,1,3),CODE!$B:$G,CODE!$D$1,FALSE)&amp;"-"&amp;VLOOKUP(MID($B467,4,2),CODE!K:P,CODE!$O$1,FALSE))</f>
        <v>POK</v>
      </c>
      <c r="B467" s="21" t="str">
        <f>IF(ISERROR(VLOOKUP(E467&amp;G467,품번정리!$D:$E,2,FALSE))=TRUE,E467&amp;G467,VLOOKUP(E467&amp;G467,품번정리!$D:$E,2,FALSE))</f>
        <v>POKBAF3501PK</v>
      </c>
      <c r="C467" s="16" t="str">
        <f>IF(ISERROR(VLOOKUP(MID(B467,1,5)&amp;MID(B467,8,5),품번정리!$A:$B,2,FALSE))=TRUE,MID(B467,1,5)&amp;MID(B467,8,5),VLOOKUP(MID(B467,1,5)&amp;MID(B467,8,5),품번정리!$A:$B,2,FALSE))</f>
        <v>POKBA501PK</v>
      </c>
      <c r="D467" s="16" t="str">
        <f t="shared" si="9"/>
        <v>F3</v>
      </c>
      <c r="E467" s="437" t="s">
        <v>2290</v>
      </c>
      <c r="F467" s="437" t="s">
        <v>2292</v>
      </c>
      <c r="G467" s="437" t="s">
        <v>728</v>
      </c>
      <c r="H467" s="437"/>
      <c r="I467" s="319">
        <v>6674</v>
      </c>
      <c r="J467" s="319">
        <v>35000</v>
      </c>
      <c r="K467" s="319">
        <v>19000</v>
      </c>
      <c r="L467" s="318">
        <v>146</v>
      </c>
      <c r="M467" s="437" t="s">
        <v>2203</v>
      </c>
      <c r="N467" s="318">
        <v>146</v>
      </c>
      <c r="O467" s="319">
        <v>5110000</v>
      </c>
      <c r="P467" s="437" t="s">
        <v>2210</v>
      </c>
      <c r="Q467" s="318">
        <v>18</v>
      </c>
      <c r="R467" s="318">
        <v>-1</v>
      </c>
      <c r="S467" s="319">
        <v>630000</v>
      </c>
      <c r="T467" s="437" t="s">
        <v>2227</v>
      </c>
      <c r="U467" s="318">
        <v>18</v>
      </c>
      <c r="V467" s="319">
        <v>624775</v>
      </c>
      <c r="W467" s="318">
        <v>12.3</v>
      </c>
      <c r="X467" s="318">
        <v>12.2</v>
      </c>
      <c r="Y467" s="318">
        <v>100</v>
      </c>
      <c r="Z467" s="318">
        <v>99.2</v>
      </c>
      <c r="AA467" s="318">
        <v>129</v>
      </c>
      <c r="AB467" s="318"/>
      <c r="AC467" s="318"/>
      <c r="AD467" s="318"/>
      <c r="AE467" s="319"/>
      <c r="AF467" s="318"/>
    </row>
    <row r="468" spans="1:32">
      <c r="A468" s="21" t="str">
        <f>IF(VLOOKUP(MID($B468,4,2),CODE!K:P,CODE!$O$1,FALSE)="",VLOOKUP(MID($B468,1,3),CODE!$B:$G,CODE!$D$1,FALSE),VLOOKUP(MID($B468,1,3),CODE!$B:$G,CODE!$D$1,FALSE)&amp;"-"&amp;VLOOKUP(MID($B468,4,2),CODE!K:P,CODE!$O$1,FALSE))</f>
        <v>POK</v>
      </c>
      <c r="B468" s="21" t="str">
        <f>IF(ISERROR(VLOOKUP(E468&amp;G468,품번정리!$D:$E,2,FALSE))=TRUE,E468&amp;G468,VLOOKUP(E468&amp;G468,품번정리!$D:$E,2,FALSE))</f>
        <v>POKBAF3502YE</v>
      </c>
      <c r="C468" s="16" t="str">
        <f>IF(ISERROR(VLOOKUP(MID(B468,1,5)&amp;MID(B468,8,5),품번정리!$A:$B,2,FALSE))=TRUE,MID(B468,1,5)&amp;MID(B468,8,5),VLOOKUP(MID(B468,1,5)&amp;MID(B468,8,5),품번정리!$A:$B,2,FALSE))</f>
        <v>POKBA502YE</v>
      </c>
      <c r="D468" s="16" t="str">
        <f t="shared" si="9"/>
        <v>F3</v>
      </c>
      <c r="E468" s="437" t="s">
        <v>2291</v>
      </c>
      <c r="F468" s="437" t="s">
        <v>2292</v>
      </c>
      <c r="G468" s="437" t="s">
        <v>721</v>
      </c>
      <c r="H468" s="437"/>
      <c r="I468" s="319">
        <v>7194</v>
      </c>
      <c r="J468" s="319">
        <v>35000</v>
      </c>
      <c r="K468" s="319">
        <v>19000</v>
      </c>
      <c r="L468" s="318">
        <v>148</v>
      </c>
      <c r="M468" s="437" t="s">
        <v>2203</v>
      </c>
      <c r="N468" s="318">
        <v>151</v>
      </c>
      <c r="O468" s="319">
        <v>5285000</v>
      </c>
      <c r="P468" s="437" t="s">
        <v>2210</v>
      </c>
      <c r="Q468" s="318">
        <v>19</v>
      </c>
      <c r="R468" s="318"/>
      <c r="S468" s="319">
        <v>665000</v>
      </c>
      <c r="T468" s="437" t="s">
        <v>2198</v>
      </c>
      <c r="U468" s="318">
        <v>19</v>
      </c>
      <c r="V468" s="319">
        <v>649000</v>
      </c>
      <c r="W468" s="318">
        <v>12.6</v>
      </c>
      <c r="X468" s="318">
        <v>12.3</v>
      </c>
      <c r="Y468" s="318">
        <v>100</v>
      </c>
      <c r="Z468" s="318">
        <v>97.6</v>
      </c>
      <c r="AA468" s="318">
        <v>132</v>
      </c>
      <c r="AB468" s="318"/>
      <c r="AC468" s="318"/>
      <c r="AD468" s="318"/>
      <c r="AE468" s="319"/>
      <c r="AF468" s="318"/>
    </row>
    <row r="469" spans="1:32">
      <c r="A469" s="21" t="str">
        <f>IF(VLOOKUP(MID($B469,4,2),CODE!K:P,CODE!$O$1,FALSE)="",VLOOKUP(MID($B469,1,3),CODE!$B:$G,CODE!$D$1,FALSE),VLOOKUP(MID($B469,1,3),CODE!$B:$G,CODE!$D$1,FALSE)&amp;"-"&amp;VLOOKUP(MID($B469,4,2),CODE!K:P,CODE!$O$1,FALSE))</f>
        <v>POK</v>
      </c>
      <c r="B469" s="21" t="str">
        <f>IF(ISERROR(VLOOKUP(E469&amp;G469,품번정리!$D:$E,2,FALSE))=TRUE,E469&amp;G469,VLOOKUP(E469&amp;G469,품번정리!$D:$E,2,FALSE))</f>
        <v>POKEBF5503PK</v>
      </c>
      <c r="C469" s="16" t="str">
        <f>IF(ISERROR(VLOOKUP(MID(B469,1,5)&amp;MID(B469,8,5),품번정리!$A:$B,2,FALSE))=TRUE,MID(B469,1,5)&amp;MID(B469,8,5),VLOOKUP(MID(B469,1,5)&amp;MID(B469,8,5),품번정리!$A:$B,2,FALSE))</f>
        <v>POKEB503PK</v>
      </c>
      <c r="D469" s="16" t="str">
        <f t="shared" si="9"/>
        <v>F5</v>
      </c>
      <c r="E469" s="437" t="s">
        <v>2582</v>
      </c>
      <c r="F469" s="437" t="s">
        <v>2293</v>
      </c>
      <c r="G469" s="437" t="s">
        <v>728</v>
      </c>
      <c r="H469" s="437"/>
      <c r="I469" s="319">
        <v>11847</v>
      </c>
      <c r="J469" s="319">
        <v>55000</v>
      </c>
      <c r="K469" s="319">
        <v>27500</v>
      </c>
      <c r="L469" s="318">
        <v>450</v>
      </c>
      <c r="M469" s="437" t="s">
        <v>2543</v>
      </c>
      <c r="N469" s="318">
        <v>443</v>
      </c>
      <c r="O469" s="319">
        <v>24365000</v>
      </c>
      <c r="P469" s="437" t="s">
        <v>2544</v>
      </c>
      <c r="Q469" s="318">
        <v>251</v>
      </c>
      <c r="R469" s="318"/>
      <c r="S469" s="319">
        <v>13805000</v>
      </c>
      <c r="T469" s="437" t="s">
        <v>2552</v>
      </c>
      <c r="U469" s="318">
        <v>250</v>
      </c>
      <c r="V469" s="319">
        <v>13695000</v>
      </c>
      <c r="W469" s="318">
        <v>56.4</v>
      </c>
      <c r="X469" s="318">
        <v>56.2</v>
      </c>
      <c r="Y469" s="318">
        <v>99.6</v>
      </c>
      <c r="Z469" s="318">
        <v>99.2</v>
      </c>
      <c r="AA469" s="318">
        <v>192</v>
      </c>
      <c r="AB469" s="318">
        <v>1</v>
      </c>
      <c r="AC469" s="318"/>
      <c r="AD469" s="318"/>
      <c r="AE469" s="318"/>
      <c r="AF469" s="318"/>
    </row>
    <row r="470" spans="1:32">
      <c r="A470" s="21" t="str">
        <f>IF(VLOOKUP(MID($B470,4,2),CODE!K:P,CODE!$O$1,FALSE)="",VLOOKUP(MID($B470,1,3),CODE!$B:$G,CODE!$D$1,FALSE),VLOOKUP(MID($B470,1,3),CODE!$B:$G,CODE!$D$1,FALSE)&amp;"-"&amp;VLOOKUP(MID($B470,4,2),CODE!K:P,CODE!$O$1,FALSE))</f>
        <v>POK</v>
      </c>
      <c r="B470" s="21" t="str">
        <f>IF(ISERROR(VLOOKUP(E470&amp;G470,품번정리!$D:$E,2,FALSE))=TRUE,E470&amp;G470,VLOOKUP(E470&amp;G470,품번정리!$D:$E,2,FALSE))</f>
        <v>POKEBF5504BL</v>
      </c>
      <c r="C470" s="16" t="str">
        <f>IF(ISERROR(VLOOKUP(MID(B470,1,5)&amp;MID(B470,8,5),품번정리!$A:$B,2,FALSE))=TRUE,MID(B470,1,5)&amp;MID(B470,8,5),VLOOKUP(MID(B470,1,5)&amp;MID(B470,8,5),품번정리!$A:$B,2,FALSE))</f>
        <v>POKEB504BL</v>
      </c>
      <c r="D470" s="16" t="str">
        <f t="shared" si="9"/>
        <v>F5</v>
      </c>
      <c r="E470" s="437" t="s">
        <v>2583</v>
      </c>
      <c r="F470" s="437" t="s">
        <v>2294</v>
      </c>
      <c r="G470" s="437" t="s">
        <v>725</v>
      </c>
      <c r="H470" s="437"/>
      <c r="I470" s="319">
        <v>11849</v>
      </c>
      <c r="J470" s="319">
        <v>55000</v>
      </c>
      <c r="K470" s="319">
        <v>27500</v>
      </c>
      <c r="L470" s="318">
        <v>450</v>
      </c>
      <c r="M470" s="437" t="s">
        <v>2543</v>
      </c>
      <c r="N470" s="318">
        <v>450</v>
      </c>
      <c r="O470" s="319">
        <v>24750000</v>
      </c>
      <c r="P470" s="437" t="s">
        <v>2544</v>
      </c>
      <c r="Q470" s="318">
        <v>295</v>
      </c>
      <c r="R470" s="318"/>
      <c r="S470" s="319">
        <v>16225000</v>
      </c>
      <c r="T470" s="437" t="s">
        <v>2552</v>
      </c>
      <c r="U470" s="318">
        <v>295</v>
      </c>
      <c r="V470" s="319">
        <v>15840000</v>
      </c>
      <c r="W470" s="318">
        <v>65.599999999999994</v>
      </c>
      <c r="X470" s="318">
        <v>64</v>
      </c>
      <c r="Y470" s="318">
        <v>100</v>
      </c>
      <c r="Z470" s="318">
        <v>97.6</v>
      </c>
      <c r="AA470" s="318">
        <v>155</v>
      </c>
      <c r="AB470" s="318"/>
      <c r="AC470" s="318"/>
      <c r="AD470" s="318"/>
      <c r="AE470" s="318"/>
      <c r="AF470" s="318"/>
    </row>
    <row r="471" spans="1:32">
      <c r="A471" s="21" t="str">
        <f>IF(VLOOKUP(MID($B471,4,2),CODE!K:P,CODE!$O$1,FALSE)="",VLOOKUP(MID($B471,1,3),CODE!$B:$G,CODE!$D$1,FALSE),VLOOKUP(MID($B471,1,3),CODE!$B:$G,CODE!$D$1,FALSE)&amp;"-"&amp;VLOOKUP(MID($B471,4,2),CODE!K:P,CODE!$O$1,FALSE))</f>
        <v>POK</v>
      </c>
      <c r="B471" s="21" t="str">
        <f>IF(ISERROR(VLOOKUP(E471&amp;G471,품번정리!$D:$E,2,FALSE))=TRUE,E471&amp;G471,VLOOKUP(E471&amp;G471,품번정리!$D:$E,2,FALSE))</f>
        <v>POKFIF3901BL</v>
      </c>
      <c r="C471" s="16" t="str">
        <f>IF(ISERROR(VLOOKUP(MID(B471,1,5)&amp;MID(B471,8,5),품번정리!$A:$B,2,FALSE))=TRUE,MID(B471,1,5)&amp;MID(B471,8,5),VLOOKUP(MID(B471,1,5)&amp;MID(B471,8,5),품번정리!$A:$B,2,FALSE))</f>
        <v>POKSN901BL</v>
      </c>
      <c r="D471" s="16" t="str">
        <f t="shared" si="9"/>
        <v>F3</v>
      </c>
      <c r="E471" s="437" t="s">
        <v>1772</v>
      </c>
      <c r="F471" s="437" t="s">
        <v>2584</v>
      </c>
      <c r="G471" s="437" t="s">
        <v>725</v>
      </c>
      <c r="H471" s="437"/>
      <c r="I471" s="319">
        <v>10120</v>
      </c>
      <c r="J471" s="319">
        <v>49000</v>
      </c>
      <c r="K471" s="319">
        <v>49000</v>
      </c>
      <c r="L471" s="318">
        <v>500</v>
      </c>
      <c r="M471" s="437" t="s">
        <v>1767</v>
      </c>
      <c r="N471" s="318">
        <v>498</v>
      </c>
      <c r="O471" s="319">
        <v>24402000</v>
      </c>
      <c r="P471" s="437" t="s">
        <v>1767</v>
      </c>
      <c r="Q471" s="318">
        <v>484</v>
      </c>
      <c r="R471" s="318">
        <v>5</v>
      </c>
      <c r="S471" s="319">
        <v>23716000</v>
      </c>
      <c r="T471" s="437" t="s">
        <v>1773</v>
      </c>
      <c r="U471" s="318">
        <v>471</v>
      </c>
      <c r="V471" s="319">
        <v>22956500</v>
      </c>
      <c r="W471" s="318">
        <v>94.6</v>
      </c>
      <c r="X471" s="318">
        <v>94.1</v>
      </c>
      <c r="Y471" s="318">
        <v>97.3</v>
      </c>
      <c r="Z471" s="318">
        <v>96.8</v>
      </c>
      <c r="AA471" s="318">
        <v>9</v>
      </c>
      <c r="AB471" s="318">
        <v>13</v>
      </c>
      <c r="AC471" s="318"/>
      <c r="AD471" s="318"/>
      <c r="AE471" s="319"/>
      <c r="AF471" s="318"/>
    </row>
    <row r="472" spans="1:32">
      <c r="A472" s="21" t="str">
        <f>IF(VLOOKUP(MID($B472,4,2),CODE!K:P,CODE!$O$1,FALSE)="",VLOOKUP(MID($B472,1,3),CODE!$B:$G,CODE!$D$1,FALSE),VLOOKUP(MID($B472,1,3),CODE!$B:$G,CODE!$D$1,FALSE)&amp;"-"&amp;VLOOKUP(MID($B472,4,2),CODE!K:P,CODE!$O$1,FALSE))</f>
        <v>POK</v>
      </c>
      <c r="B472" s="21" t="str">
        <f>IF(ISERROR(VLOOKUP(E472&amp;G472,품번정리!$D:$E,2,FALSE))=TRUE,E472&amp;G472,VLOOKUP(E472&amp;G472,품번정리!$D:$E,2,FALSE))</f>
        <v>POKFIF3902RE</v>
      </c>
      <c r="C472" s="16" t="str">
        <f>IF(ISERROR(VLOOKUP(MID(B472,1,5)&amp;MID(B472,8,5),품번정리!$A:$B,2,FALSE))=TRUE,MID(B472,1,5)&amp;MID(B472,8,5),VLOOKUP(MID(B472,1,5)&amp;MID(B472,8,5),품번정리!$A:$B,2,FALSE))</f>
        <v>POKSN902RE</v>
      </c>
      <c r="D472" s="16" t="str">
        <f t="shared" si="9"/>
        <v>F3</v>
      </c>
      <c r="E472" s="437" t="s">
        <v>1774</v>
      </c>
      <c r="F472" s="437" t="s">
        <v>3120</v>
      </c>
      <c r="G472" s="437" t="s">
        <v>726</v>
      </c>
      <c r="H472" s="437"/>
      <c r="I472" s="319">
        <v>8462</v>
      </c>
      <c r="J472" s="319">
        <v>49000</v>
      </c>
      <c r="K472" s="319">
        <v>49000</v>
      </c>
      <c r="L472" s="318">
        <v>240</v>
      </c>
      <c r="M472" s="437" t="s">
        <v>1823</v>
      </c>
      <c r="N472" s="318">
        <v>240</v>
      </c>
      <c r="O472" s="319">
        <v>11760000</v>
      </c>
      <c r="P472" s="437" t="s">
        <v>1823</v>
      </c>
      <c r="Q472" s="318">
        <v>235</v>
      </c>
      <c r="R472" s="318">
        <v>-2</v>
      </c>
      <c r="S472" s="319">
        <v>11515000</v>
      </c>
      <c r="T472" s="437" t="s">
        <v>1824</v>
      </c>
      <c r="U472" s="318">
        <v>215</v>
      </c>
      <c r="V472" s="319">
        <v>10437000</v>
      </c>
      <c r="W472" s="318">
        <v>89.6</v>
      </c>
      <c r="X472" s="318">
        <v>88.8</v>
      </c>
      <c r="Y472" s="318">
        <v>91.5</v>
      </c>
      <c r="Z472" s="318">
        <v>90.6</v>
      </c>
      <c r="AA472" s="318">
        <v>7</v>
      </c>
      <c r="AB472" s="318">
        <v>20</v>
      </c>
      <c r="AC472" s="318"/>
      <c r="AD472" s="318"/>
      <c r="AE472" s="318"/>
      <c r="AF472" s="318"/>
    </row>
    <row r="473" spans="1:32">
      <c r="A473" s="21" t="str">
        <f>IF(VLOOKUP(MID($B473,4,2),CODE!K:P,CODE!$O$1,FALSE)="",VLOOKUP(MID($B473,1,3),CODE!$B:$G,CODE!$D$1,FALSE),VLOOKUP(MID($B473,1,3),CODE!$B:$G,CODE!$D$1,FALSE)&amp;"-"&amp;VLOOKUP(MID($B473,4,2),CODE!K:P,CODE!$O$1,FALSE))</f>
        <v>POK</v>
      </c>
      <c r="B473" s="21" t="str">
        <f>IF(ISERROR(VLOOKUP(E473&amp;G473,품번정리!$D:$E,2,FALSE))=TRUE,E473&amp;G473,VLOOKUP(E473&amp;G473,품번정리!$D:$E,2,FALSE))</f>
        <v>POKFIF3903PK</v>
      </c>
      <c r="C473" s="16" t="str">
        <f>IF(ISERROR(VLOOKUP(MID(B473,1,5)&amp;MID(B473,8,5),품번정리!$A:$B,2,FALSE))=TRUE,MID(B473,1,5)&amp;MID(B473,8,5),VLOOKUP(MID(B473,1,5)&amp;MID(B473,8,5),품번정리!$A:$B,2,FALSE))</f>
        <v>POKSN903PK</v>
      </c>
      <c r="D473" s="16" t="str">
        <f t="shared" si="9"/>
        <v>F3</v>
      </c>
      <c r="E473" s="437" t="s">
        <v>1775</v>
      </c>
      <c r="F473" s="437" t="s">
        <v>1475</v>
      </c>
      <c r="G473" s="437" t="s">
        <v>728</v>
      </c>
      <c r="H473" s="437"/>
      <c r="I473" s="319">
        <v>9486</v>
      </c>
      <c r="J473" s="319">
        <v>49000</v>
      </c>
      <c r="K473" s="319">
        <v>49000</v>
      </c>
      <c r="L473" s="318">
        <v>240</v>
      </c>
      <c r="M473" s="437" t="s">
        <v>1823</v>
      </c>
      <c r="N473" s="318">
        <v>240</v>
      </c>
      <c r="O473" s="319">
        <v>11760000</v>
      </c>
      <c r="P473" s="437" t="s">
        <v>1823</v>
      </c>
      <c r="Q473" s="318">
        <v>234</v>
      </c>
      <c r="R473" s="318"/>
      <c r="S473" s="319">
        <v>11466000</v>
      </c>
      <c r="T473" s="437" t="s">
        <v>1820</v>
      </c>
      <c r="U473" s="318">
        <v>230</v>
      </c>
      <c r="V473" s="319">
        <v>11270000</v>
      </c>
      <c r="W473" s="318">
        <v>95.8</v>
      </c>
      <c r="X473" s="318">
        <v>95.8</v>
      </c>
      <c r="Y473" s="318">
        <v>98.3</v>
      </c>
      <c r="Z473" s="318">
        <v>98.3</v>
      </c>
      <c r="AA473" s="318">
        <v>6</v>
      </c>
      <c r="AB473" s="318">
        <v>4</v>
      </c>
      <c r="AC473" s="318"/>
      <c r="AD473" s="318"/>
      <c r="AE473" s="318"/>
      <c r="AF473" s="318"/>
    </row>
    <row r="474" spans="1:32">
      <c r="A474" s="21" t="str">
        <f>IF(VLOOKUP(MID($B474,4,2),CODE!K:P,CODE!$O$1,FALSE)="",VLOOKUP(MID($B474,1,3),CODE!$B:$G,CODE!$D$1,FALSE),VLOOKUP(MID($B474,1,3),CODE!$B:$G,CODE!$D$1,FALSE)&amp;"-"&amp;VLOOKUP(MID($B474,4,2),CODE!K:P,CODE!$O$1,FALSE))</f>
        <v>POK</v>
      </c>
      <c r="B474" s="21" t="str">
        <f>IF(ISERROR(VLOOKUP(E474&amp;G474,품번정리!$D:$E,2,FALSE))=TRUE,E474&amp;G474,VLOOKUP(E474&amp;G474,품번정리!$D:$E,2,FALSE))</f>
        <v>POKFIF3904GR</v>
      </c>
      <c r="C474" s="16" t="str">
        <f>IF(ISERROR(VLOOKUP(MID(B474,1,5)&amp;MID(B474,8,5),품번정리!$A:$B,2,FALSE))=TRUE,MID(B474,1,5)&amp;MID(B474,8,5),VLOOKUP(MID(B474,1,5)&amp;MID(B474,8,5),품번정리!$A:$B,2,FALSE))</f>
        <v>POKSN904GR</v>
      </c>
      <c r="D474" s="16" t="str">
        <f t="shared" si="9"/>
        <v>F3</v>
      </c>
      <c r="E474" s="437" t="s">
        <v>1776</v>
      </c>
      <c r="F474" s="437" t="s">
        <v>1476</v>
      </c>
      <c r="G474" s="437" t="s">
        <v>727</v>
      </c>
      <c r="H474" s="437"/>
      <c r="I474" s="319">
        <v>10262</v>
      </c>
      <c r="J474" s="319">
        <v>49000</v>
      </c>
      <c r="K474" s="319">
        <v>49000</v>
      </c>
      <c r="L474" s="318">
        <v>220</v>
      </c>
      <c r="M474" s="437" t="s">
        <v>1823</v>
      </c>
      <c r="N474" s="318">
        <v>214</v>
      </c>
      <c r="O474" s="319">
        <v>10486000</v>
      </c>
      <c r="P474" s="437" t="s">
        <v>1823</v>
      </c>
      <c r="Q474" s="318">
        <v>211</v>
      </c>
      <c r="R474" s="318">
        <v>1</v>
      </c>
      <c r="S474" s="319">
        <v>10339000</v>
      </c>
      <c r="T474" s="437" t="s">
        <v>1833</v>
      </c>
      <c r="U474" s="318">
        <v>182</v>
      </c>
      <c r="V474" s="319">
        <v>8878800</v>
      </c>
      <c r="W474" s="318">
        <v>85</v>
      </c>
      <c r="X474" s="318">
        <v>84.7</v>
      </c>
      <c r="Y474" s="318">
        <v>86.3</v>
      </c>
      <c r="Z474" s="318">
        <v>85.9</v>
      </c>
      <c r="AA474" s="318">
        <v>2</v>
      </c>
      <c r="AB474" s="318">
        <v>29</v>
      </c>
      <c r="AC474" s="318"/>
      <c r="AD474" s="318"/>
      <c r="AE474" s="318"/>
      <c r="AF474" s="318"/>
    </row>
    <row r="475" spans="1:32">
      <c r="A475" s="21" t="str">
        <f>IF(VLOOKUP(MID($B475,4,2),CODE!K:P,CODE!$O$1,FALSE)="",VLOOKUP(MID($B475,1,3),CODE!$B:$G,CODE!$D$1,FALSE),VLOOKUP(MID($B475,1,3),CODE!$B:$G,CODE!$D$1,FALSE)&amp;"-"&amp;VLOOKUP(MID($B475,4,2),CODE!K:P,CODE!$O$1,FALSE))</f>
        <v>SBH</v>
      </c>
      <c r="B475" s="21" t="str">
        <f>IF(ISERROR(VLOOKUP(E475&amp;G475,품번정리!$D:$E,2,FALSE))=TRUE,E475&amp;G475,VLOOKUP(E475&amp;G475,품번정리!$D:$E,2,FALSE))</f>
        <v>SBHBAF5008BG</v>
      </c>
      <c r="C475" s="16" t="str">
        <f>IF(ISERROR(VLOOKUP(MID(B475,1,5)&amp;MID(B475,8,5),품번정리!$A:$B,2,FALSE))=TRUE,MID(B475,1,5)&amp;MID(B475,8,5),VLOOKUP(MID(B475,1,5)&amp;MID(B475,8,5),품번정리!$A:$B,2,FALSE))</f>
        <v>SBHBA008BG</v>
      </c>
      <c r="D475" s="16" t="str">
        <f t="shared" si="9"/>
        <v>F5</v>
      </c>
      <c r="E475" s="437" t="s">
        <v>3121</v>
      </c>
      <c r="F475" s="437" t="s">
        <v>1477</v>
      </c>
      <c r="G475" s="437" t="s">
        <v>736</v>
      </c>
      <c r="H475" s="437"/>
      <c r="I475" s="319">
        <v>4943</v>
      </c>
      <c r="J475" s="319">
        <v>39000</v>
      </c>
      <c r="K475" s="319">
        <v>39000</v>
      </c>
      <c r="L475" s="318">
        <v>10</v>
      </c>
      <c r="M475" s="437" t="s">
        <v>3060</v>
      </c>
      <c r="N475" s="318"/>
      <c r="O475" s="319"/>
      <c r="P475" s="437" t="s">
        <v>3060</v>
      </c>
      <c r="Q475" s="318"/>
      <c r="R475" s="318"/>
      <c r="S475" s="319"/>
      <c r="T475" s="437"/>
      <c r="U475" s="318"/>
      <c r="V475" s="319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</row>
    <row r="476" spans="1:32">
      <c r="A476" s="21" t="str">
        <f>IF(VLOOKUP(MID($B476,4,2),CODE!K:P,CODE!$O$1,FALSE)="",VLOOKUP(MID($B476,1,3),CODE!$B:$G,CODE!$D$1,FALSE),VLOOKUP(MID($B476,1,3),CODE!$B:$G,CODE!$D$1,FALSE)&amp;"-"&amp;VLOOKUP(MID($B476,4,2),CODE!K:P,CODE!$O$1,FALSE))</f>
        <v>SBH</v>
      </c>
      <c r="B476" s="21" t="str">
        <f>IF(ISERROR(VLOOKUP(E476&amp;G476,품번정리!$D:$E,2,FALSE))=TRUE,E476&amp;G476,VLOOKUP(E476&amp;G476,품번정리!$D:$E,2,FALSE))</f>
        <v>SBHBAF5011GY</v>
      </c>
      <c r="C476" s="16" t="str">
        <f>IF(ISERROR(VLOOKUP(MID(B476,1,5)&amp;MID(B476,8,5),품번정리!$A:$B,2,FALSE))=TRUE,MID(B476,1,5)&amp;MID(B476,8,5),VLOOKUP(MID(B476,1,5)&amp;MID(B476,8,5),품번정리!$A:$B,2,FALSE))</f>
        <v>SBHBA011GY</v>
      </c>
      <c r="D476" s="16" t="str">
        <f t="shared" si="9"/>
        <v>F5</v>
      </c>
      <c r="E476" s="437" t="s">
        <v>3122</v>
      </c>
      <c r="F476" s="437" t="s">
        <v>1478</v>
      </c>
      <c r="G476" s="437" t="s">
        <v>724</v>
      </c>
      <c r="H476" s="437"/>
      <c r="I476" s="319">
        <v>5925</v>
      </c>
      <c r="J476" s="319">
        <v>49000</v>
      </c>
      <c r="K476" s="319">
        <v>49000</v>
      </c>
      <c r="L476" s="318">
        <v>10</v>
      </c>
      <c r="M476" s="437" t="s">
        <v>3060</v>
      </c>
      <c r="N476" s="318">
        <v>1</v>
      </c>
      <c r="O476" s="319">
        <v>49000</v>
      </c>
      <c r="P476" s="437" t="s">
        <v>3060</v>
      </c>
      <c r="Q476" s="318">
        <v>1</v>
      </c>
      <c r="R476" s="318"/>
      <c r="S476" s="319">
        <v>49000</v>
      </c>
      <c r="T476" s="437" t="s">
        <v>3490</v>
      </c>
      <c r="U476" s="318">
        <v>1</v>
      </c>
      <c r="V476" s="319">
        <v>49000</v>
      </c>
      <c r="W476" s="318">
        <v>100</v>
      </c>
      <c r="X476" s="318">
        <v>100</v>
      </c>
      <c r="Y476" s="318">
        <v>100</v>
      </c>
      <c r="Z476" s="318">
        <v>100</v>
      </c>
      <c r="AA476" s="318"/>
      <c r="AB476" s="318"/>
      <c r="AC476" s="318"/>
      <c r="AD476" s="318"/>
      <c r="AE476" s="319"/>
      <c r="AF476" s="318"/>
    </row>
    <row r="477" spans="1:32">
      <c r="A477" s="21" t="str">
        <f>IF(VLOOKUP(MID($B477,4,2),CODE!K:P,CODE!$O$1,FALSE)="",VLOOKUP(MID($B477,1,3),CODE!$B:$G,CODE!$D$1,FALSE),VLOOKUP(MID($B477,1,3),CODE!$B:$G,CODE!$D$1,FALSE)&amp;"-"&amp;VLOOKUP(MID($B477,4,2),CODE!K:P,CODE!$O$1,FALSE))</f>
        <v>SBH</v>
      </c>
      <c r="B477" s="21" t="str">
        <f>IF(ISERROR(VLOOKUP(E477&amp;G477,품번정리!$D:$E,2,FALSE))=TRUE,E477&amp;G477,VLOOKUP(E477&amp;G477,품번정리!$D:$E,2,FALSE))</f>
        <v>SBHBAF5012BG</v>
      </c>
      <c r="C477" s="16" t="str">
        <f>IF(ISERROR(VLOOKUP(MID(B477,1,5)&amp;MID(B477,8,5),품번정리!$A:$B,2,FALSE))=TRUE,MID(B477,1,5)&amp;MID(B477,8,5),VLOOKUP(MID(B477,1,5)&amp;MID(B477,8,5),품번정리!$A:$B,2,FALSE))</f>
        <v>SBHBA012BG</v>
      </c>
      <c r="D477" s="16" t="str">
        <f t="shared" si="9"/>
        <v>F5</v>
      </c>
      <c r="E477" s="437" t="s">
        <v>3123</v>
      </c>
      <c r="F477" s="437" t="s">
        <v>3128</v>
      </c>
      <c r="G477" s="437" t="s">
        <v>736</v>
      </c>
      <c r="H477" s="437"/>
      <c r="I477" s="319">
        <v>6583</v>
      </c>
      <c r="J477" s="319">
        <v>49000</v>
      </c>
      <c r="K477" s="319">
        <v>49000</v>
      </c>
      <c r="L477" s="318">
        <v>15</v>
      </c>
      <c r="M477" s="437" t="s">
        <v>3060</v>
      </c>
      <c r="N477" s="318"/>
      <c r="O477" s="319"/>
      <c r="P477" s="437" t="s">
        <v>3060</v>
      </c>
      <c r="Q477" s="318"/>
      <c r="R477" s="318"/>
      <c r="S477" s="319"/>
      <c r="T477" s="437"/>
      <c r="U477" s="318"/>
      <c r="V477" s="319"/>
      <c r="W477" s="318"/>
      <c r="X477" s="318"/>
      <c r="Y477" s="318"/>
      <c r="Z477" s="318"/>
      <c r="AA477" s="318"/>
      <c r="AB477" s="318"/>
      <c r="AC477" s="318"/>
      <c r="AD477" s="318"/>
      <c r="AE477" s="319"/>
      <c r="AF477" s="318"/>
    </row>
    <row r="478" spans="1:32">
      <c r="A478" s="21" t="str">
        <f>IF(VLOOKUP(MID($B478,4,2),CODE!K:P,CODE!$O$1,FALSE)="",VLOOKUP(MID($B478,1,3),CODE!$B:$G,CODE!$D$1,FALSE),VLOOKUP(MID($B478,1,3),CODE!$B:$G,CODE!$D$1,FALSE)&amp;"-"&amp;VLOOKUP(MID($B478,4,2),CODE!K:P,CODE!$O$1,FALSE))</f>
        <v>SBH</v>
      </c>
      <c r="B478" s="21" t="str">
        <f>IF(ISERROR(VLOOKUP(E478&amp;G478,품번정리!$D:$E,2,FALSE))=TRUE,E478&amp;G478,VLOOKUP(E478&amp;G478,품번정리!$D:$E,2,FALSE))</f>
        <v>SBHBAF5012GY</v>
      </c>
      <c r="C478" s="16" t="str">
        <f>IF(ISERROR(VLOOKUP(MID(B478,1,5)&amp;MID(B478,8,5),품번정리!$A:$B,2,FALSE))=TRUE,MID(B478,1,5)&amp;MID(B478,8,5),VLOOKUP(MID(B478,1,5)&amp;MID(B478,8,5),품번정리!$A:$B,2,FALSE))</f>
        <v>SBHBA012GY</v>
      </c>
      <c r="D478" s="16" t="str">
        <f t="shared" si="9"/>
        <v>F5</v>
      </c>
      <c r="E478" s="437" t="s">
        <v>3123</v>
      </c>
      <c r="F478" s="437" t="s">
        <v>3130</v>
      </c>
      <c r="G478" s="437" t="s">
        <v>724</v>
      </c>
      <c r="H478" s="437"/>
      <c r="I478" s="319">
        <v>6583</v>
      </c>
      <c r="J478" s="319">
        <v>49000</v>
      </c>
      <c r="K478" s="319">
        <v>49000</v>
      </c>
      <c r="L478" s="318">
        <v>10</v>
      </c>
      <c r="M478" s="437" t="s">
        <v>3060</v>
      </c>
      <c r="N478" s="318"/>
      <c r="O478" s="319"/>
      <c r="P478" s="437" t="s">
        <v>3060</v>
      </c>
      <c r="Q478" s="318"/>
      <c r="R478" s="318"/>
      <c r="S478" s="319"/>
      <c r="T478" s="437"/>
      <c r="U478" s="318"/>
      <c r="V478" s="319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</row>
    <row r="479" spans="1:32">
      <c r="A479" s="21" t="str">
        <f>IF(VLOOKUP(MID($B479,4,2),CODE!K:P,CODE!$O$1,FALSE)="",VLOOKUP(MID($B479,1,3),CODE!$B:$G,CODE!$D$1,FALSE),VLOOKUP(MID($B479,1,3),CODE!$B:$G,CODE!$D$1,FALSE)&amp;"-"&amp;VLOOKUP(MID($B479,4,2),CODE!K:P,CODE!$O$1,FALSE))</f>
        <v>SBH</v>
      </c>
      <c r="B479" s="21" t="str">
        <f>IF(ISERROR(VLOOKUP(E479&amp;G479,품번정리!$D:$E,2,FALSE))=TRUE,E479&amp;G479,VLOOKUP(E479&amp;G479,품번정리!$D:$E,2,FALSE))</f>
        <v>SBHBAF5017BK</v>
      </c>
      <c r="C479" s="16" t="str">
        <f>IF(ISERROR(VLOOKUP(MID(B479,1,5)&amp;MID(B479,8,5),품번정리!$A:$B,2,FALSE))=TRUE,MID(B479,1,5)&amp;MID(B479,8,5),VLOOKUP(MID(B479,1,5)&amp;MID(B479,8,5),품번정리!$A:$B,2,FALSE))</f>
        <v>SBHBA017BK</v>
      </c>
      <c r="D479" s="16" t="str">
        <f t="shared" si="9"/>
        <v>F5</v>
      </c>
      <c r="E479" s="437" t="s">
        <v>3124</v>
      </c>
      <c r="F479" s="437" t="s">
        <v>3131</v>
      </c>
      <c r="G479" s="437" t="s">
        <v>722</v>
      </c>
      <c r="H479" s="437"/>
      <c r="I479" s="319">
        <v>5364</v>
      </c>
      <c r="J479" s="319">
        <v>39000</v>
      </c>
      <c r="K479" s="319">
        <v>39000</v>
      </c>
      <c r="L479" s="318">
        <v>5</v>
      </c>
      <c r="M479" s="437" t="s">
        <v>3060</v>
      </c>
      <c r="N479" s="318">
        <v>1</v>
      </c>
      <c r="O479" s="319">
        <v>39000</v>
      </c>
      <c r="P479" s="437" t="s">
        <v>3060</v>
      </c>
      <c r="Q479" s="318">
        <v>1</v>
      </c>
      <c r="R479" s="318"/>
      <c r="S479" s="319">
        <v>39000</v>
      </c>
      <c r="T479" s="437" t="s">
        <v>3490</v>
      </c>
      <c r="U479" s="318">
        <v>1</v>
      </c>
      <c r="V479" s="319">
        <v>39000</v>
      </c>
      <c r="W479" s="318">
        <v>100</v>
      </c>
      <c r="X479" s="318">
        <v>100</v>
      </c>
      <c r="Y479" s="318">
        <v>100</v>
      </c>
      <c r="Z479" s="318">
        <v>100</v>
      </c>
      <c r="AA479" s="318"/>
      <c r="AB479" s="318"/>
      <c r="AC479" s="318"/>
      <c r="AD479" s="318"/>
      <c r="AE479" s="318"/>
      <c r="AF479" s="318"/>
    </row>
    <row r="480" spans="1:32">
      <c r="A480" s="21" t="str">
        <f>IF(VLOOKUP(MID($B480,4,2),CODE!K:P,CODE!$O$1,FALSE)="",VLOOKUP(MID($B480,1,3),CODE!$B:$G,CODE!$D$1,FALSE),VLOOKUP(MID($B480,1,3),CODE!$B:$G,CODE!$D$1,FALSE)&amp;"-"&amp;VLOOKUP(MID($B480,4,2),CODE!K:P,CODE!$O$1,FALSE))</f>
        <v>SBH</v>
      </c>
      <c r="B480" s="21" t="str">
        <f>IF(ISERROR(VLOOKUP(E480&amp;G480,품번정리!$D:$E,2,FALSE))=TRUE,E480&amp;G480,VLOOKUP(E480&amp;G480,품번정리!$D:$E,2,FALSE))</f>
        <v>SBHBAF5017BW</v>
      </c>
      <c r="C480" s="16" t="str">
        <f>IF(ISERROR(VLOOKUP(MID(B480,1,5)&amp;MID(B480,8,5),품번정리!$A:$B,2,FALSE))=TRUE,MID(B480,1,5)&amp;MID(B480,8,5),VLOOKUP(MID(B480,1,5)&amp;MID(B480,8,5),품번정리!$A:$B,2,FALSE))</f>
        <v>SBHBA017BW</v>
      </c>
      <c r="D480" s="16" t="str">
        <f t="shared" si="9"/>
        <v>F5</v>
      </c>
      <c r="E480" s="437" t="s">
        <v>3124</v>
      </c>
      <c r="F480" s="437" t="s">
        <v>3131</v>
      </c>
      <c r="G480" s="437" t="s">
        <v>745</v>
      </c>
      <c r="H480" s="437"/>
      <c r="I480" s="319">
        <v>5364</v>
      </c>
      <c r="J480" s="319">
        <v>39000</v>
      </c>
      <c r="K480" s="319">
        <v>39000</v>
      </c>
      <c r="L480" s="318">
        <v>5</v>
      </c>
      <c r="M480" s="437" t="s">
        <v>3060</v>
      </c>
      <c r="N480" s="318"/>
      <c r="O480" s="319"/>
      <c r="P480" s="437" t="s">
        <v>3060</v>
      </c>
      <c r="Q480" s="318"/>
      <c r="R480" s="318"/>
      <c r="S480" s="319"/>
      <c r="T480" s="437"/>
      <c r="U480" s="318"/>
      <c r="V480" s="319"/>
      <c r="W480" s="318"/>
      <c r="X480" s="318"/>
      <c r="Y480" s="318"/>
      <c r="Z480" s="318"/>
      <c r="AA480" s="318"/>
      <c r="AB480" s="318"/>
      <c r="AC480" s="318"/>
      <c r="AD480" s="318"/>
      <c r="AE480" s="319"/>
      <c r="AF480" s="318"/>
    </row>
    <row r="481" spans="1:32">
      <c r="A481" s="21" t="str">
        <f>IF(VLOOKUP(MID($B481,4,2),CODE!K:P,CODE!$O$1,FALSE)="",VLOOKUP(MID($B481,1,3),CODE!$B:$G,CODE!$D$1,FALSE),VLOOKUP(MID($B481,1,3),CODE!$B:$G,CODE!$D$1,FALSE)&amp;"-"&amp;VLOOKUP(MID($B481,4,2),CODE!K:P,CODE!$O$1,FALSE))</f>
        <v>SBH</v>
      </c>
      <c r="B481" s="21" t="str">
        <f>IF(ISERROR(VLOOKUP(E481&amp;G481,품번정리!$D:$E,2,FALSE))=TRUE,E481&amp;G481,VLOOKUP(E481&amp;G481,품번정리!$D:$E,2,FALSE))</f>
        <v>SBHBAF5511GY</v>
      </c>
      <c r="C481" s="16" t="str">
        <f>IF(ISERROR(VLOOKUP(MID(B481,1,5)&amp;MID(B481,8,5),품번정리!$A:$B,2,FALSE))=TRUE,MID(B481,1,5)&amp;MID(B481,8,5),VLOOKUP(MID(B481,1,5)&amp;MID(B481,8,5),품번정리!$A:$B,2,FALSE))</f>
        <v>SBHBA511GY</v>
      </c>
      <c r="D481" s="16" t="str">
        <f t="shared" si="9"/>
        <v>F5</v>
      </c>
      <c r="E481" s="437" t="s">
        <v>3707</v>
      </c>
      <c r="F481" s="437" t="s">
        <v>3133</v>
      </c>
      <c r="G481" s="437" t="s">
        <v>724</v>
      </c>
      <c r="H481" s="437"/>
      <c r="I481" s="319">
        <v>7264</v>
      </c>
      <c r="J481" s="319">
        <v>45000</v>
      </c>
      <c r="K481" s="319">
        <v>25000</v>
      </c>
      <c r="L481" s="318">
        <v>170</v>
      </c>
      <c r="M481" s="437" t="s">
        <v>3592</v>
      </c>
      <c r="N481" s="318">
        <v>170</v>
      </c>
      <c r="O481" s="319">
        <v>7650000</v>
      </c>
      <c r="P481" s="437" t="s">
        <v>3789</v>
      </c>
      <c r="Q481" s="318">
        <v>137</v>
      </c>
      <c r="R481" s="318"/>
      <c r="S481" s="319">
        <v>6165000</v>
      </c>
      <c r="T481" s="437" t="s">
        <v>3815</v>
      </c>
      <c r="U481" s="318">
        <v>104</v>
      </c>
      <c r="V481" s="319">
        <v>2600000</v>
      </c>
      <c r="W481" s="318">
        <v>61.2</v>
      </c>
      <c r="X481" s="318">
        <v>34</v>
      </c>
      <c r="Y481" s="318">
        <v>75.900000000000006</v>
      </c>
      <c r="Z481" s="318">
        <v>42.2</v>
      </c>
      <c r="AA481" s="318">
        <v>33</v>
      </c>
      <c r="AB481" s="318">
        <v>33</v>
      </c>
      <c r="AC481" s="318"/>
      <c r="AD481" s="318"/>
      <c r="AE481" s="318"/>
      <c r="AF481" s="318"/>
    </row>
    <row r="482" spans="1:32">
      <c r="A482" s="21" t="str">
        <f>IF(VLOOKUP(MID($B482,4,2),CODE!K:P,CODE!$O$1,FALSE)="",VLOOKUP(MID($B482,1,3),CODE!$B:$G,CODE!$D$1,FALSE),VLOOKUP(MID($B482,1,3),CODE!$B:$G,CODE!$D$1,FALSE)&amp;"-"&amp;VLOOKUP(MID($B482,4,2),CODE!K:P,CODE!$O$1,FALSE))</f>
        <v>SBH</v>
      </c>
      <c r="B482" s="21" t="str">
        <f>IF(ISERROR(VLOOKUP(E482&amp;G482,품번정리!$D:$E,2,FALSE))=TRUE,E482&amp;G482,VLOOKUP(E482&amp;G482,품번정리!$D:$E,2,FALSE))</f>
        <v>SBHBAF5512BG</v>
      </c>
      <c r="C482" s="16" t="str">
        <f>IF(ISERROR(VLOOKUP(MID(B482,1,5)&amp;MID(B482,8,5),품번정리!$A:$B,2,FALSE))=TRUE,MID(B482,1,5)&amp;MID(B482,8,5),VLOOKUP(MID(B482,1,5)&amp;MID(B482,8,5),품번정리!$A:$B,2,FALSE))</f>
        <v>SBHBA512BG</v>
      </c>
      <c r="D482" s="16" t="str">
        <f t="shared" si="9"/>
        <v>F5</v>
      </c>
      <c r="E482" s="437" t="s">
        <v>3125</v>
      </c>
      <c r="F482" s="437" t="s">
        <v>3133</v>
      </c>
      <c r="G482" s="437" t="s">
        <v>736</v>
      </c>
      <c r="H482" s="437"/>
      <c r="I482" s="319">
        <v>6409</v>
      </c>
      <c r="J482" s="319">
        <v>45000</v>
      </c>
      <c r="K482" s="319">
        <v>25000</v>
      </c>
      <c r="L482" s="318">
        <v>340</v>
      </c>
      <c r="M482" s="437" t="s">
        <v>3060</v>
      </c>
      <c r="N482" s="318">
        <v>340</v>
      </c>
      <c r="O482" s="319">
        <v>15300000</v>
      </c>
      <c r="P482" s="437" t="s">
        <v>3063</v>
      </c>
      <c r="Q482" s="318">
        <v>189</v>
      </c>
      <c r="R482" s="318"/>
      <c r="S482" s="319">
        <v>8505000</v>
      </c>
      <c r="T482" s="437" t="s">
        <v>3470</v>
      </c>
      <c r="U482" s="318">
        <v>62</v>
      </c>
      <c r="V482" s="319">
        <v>1690000</v>
      </c>
      <c r="W482" s="318">
        <v>18.2</v>
      </c>
      <c r="X482" s="318">
        <v>11</v>
      </c>
      <c r="Y482" s="318">
        <v>32.799999999999997</v>
      </c>
      <c r="Z482" s="318">
        <v>19.899999999999999</v>
      </c>
      <c r="AA482" s="318">
        <v>151</v>
      </c>
      <c r="AB482" s="318">
        <v>127</v>
      </c>
      <c r="AC482" s="318"/>
      <c r="AD482" s="318"/>
      <c r="AE482" s="319"/>
      <c r="AF482" s="318"/>
    </row>
    <row r="483" spans="1:32">
      <c r="A483" s="21" t="str">
        <f>IF(VLOOKUP(MID($B483,4,2),CODE!K:P,CODE!$O$1,FALSE)="",VLOOKUP(MID($B483,1,3),CODE!$B:$G,CODE!$D$1,FALSE),VLOOKUP(MID($B483,1,3),CODE!$B:$G,CODE!$D$1,FALSE)&amp;"-"&amp;VLOOKUP(MID($B483,4,2),CODE!K:P,CODE!$O$1,FALSE))</f>
        <v>SBH</v>
      </c>
      <c r="B483" s="21" t="str">
        <f>IF(ISERROR(VLOOKUP(E483&amp;G483,품번정리!$D:$E,2,FALSE))=TRUE,E483&amp;G483,VLOOKUP(E483&amp;G483,품번정리!$D:$E,2,FALSE))</f>
        <v>SBHBEF5023BK</v>
      </c>
      <c r="C483" s="16" t="str">
        <f>IF(ISERROR(VLOOKUP(MID(B483,1,5)&amp;MID(B483,8,5),품번정리!$A:$B,2,FALSE))=TRUE,MID(B483,1,5)&amp;MID(B483,8,5),VLOOKUP(MID(B483,1,5)&amp;MID(B483,8,5),품번정리!$A:$B,2,FALSE))</f>
        <v>SBHBE023BK</v>
      </c>
      <c r="D483" s="16" t="str">
        <f t="shared" si="9"/>
        <v>F5</v>
      </c>
      <c r="E483" s="437" t="s">
        <v>3126</v>
      </c>
      <c r="F483" s="437" t="s">
        <v>3708</v>
      </c>
      <c r="G483" s="437" t="s">
        <v>722</v>
      </c>
      <c r="H483" s="437"/>
      <c r="I483" s="319">
        <v>4740</v>
      </c>
      <c r="J483" s="319">
        <v>39000</v>
      </c>
      <c r="K483" s="319">
        <v>39000</v>
      </c>
      <c r="L483" s="318">
        <v>20</v>
      </c>
      <c r="M483" s="437" t="s">
        <v>3060</v>
      </c>
      <c r="N483" s="318">
        <v>1</v>
      </c>
      <c r="O483" s="319">
        <v>39000</v>
      </c>
      <c r="P483" s="437" t="s">
        <v>3060</v>
      </c>
      <c r="Q483" s="318">
        <v>1</v>
      </c>
      <c r="R483" s="318"/>
      <c r="S483" s="319">
        <v>39000</v>
      </c>
      <c r="T483" s="437" t="s">
        <v>3478</v>
      </c>
      <c r="U483" s="318">
        <v>1</v>
      </c>
      <c r="V483" s="319">
        <v>39000</v>
      </c>
      <c r="W483" s="318">
        <v>100</v>
      </c>
      <c r="X483" s="318">
        <v>100</v>
      </c>
      <c r="Y483" s="318">
        <v>100</v>
      </c>
      <c r="Z483" s="318">
        <v>100</v>
      </c>
      <c r="AA483" s="318"/>
      <c r="AB483" s="318"/>
      <c r="AC483" s="318"/>
      <c r="AD483" s="318"/>
      <c r="AE483" s="318"/>
      <c r="AF483" s="318"/>
    </row>
    <row r="484" spans="1:32">
      <c r="A484" s="21" t="str">
        <f>IF(VLOOKUP(MID($B484,4,2),CODE!K:P,CODE!$O$1,FALSE)="",VLOOKUP(MID($B484,1,3),CODE!$B:$G,CODE!$D$1,FALSE),VLOOKUP(MID($B484,1,3),CODE!$B:$G,CODE!$D$1,FALSE)&amp;"-"&amp;VLOOKUP(MID($B484,4,2),CODE!K:P,CODE!$O$1,FALSE))</f>
        <v>SBH</v>
      </c>
      <c r="B484" s="21" t="str">
        <f>IF(ISERROR(VLOOKUP(E484&amp;G484,품번정리!$D:$E,2,FALSE))=TRUE,E484&amp;G484,VLOOKUP(E484&amp;G484,품번정리!$D:$E,2,FALSE))</f>
        <v>SBHBEF5023RE</v>
      </c>
      <c r="C484" s="16" t="str">
        <f>IF(ISERROR(VLOOKUP(MID(B484,1,5)&amp;MID(B484,8,5),품번정리!$A:$B,2,FALSE))=TRUE,MID(B484,1,5)&amp;MID(B484,8,5),VLOOKUP(MID(B484,1,5)&amp;MID(B484,8,5),품번정리!$A:$B,2,FALSE))</f>
        <v>SBHBE023RE</v>
      </c>
      <c r="D484" s="16" t="str">
        <f t="shared" si="9"/>
        <v>F5</v>
      </c>
      <c r="E484" s="437" t="s">
        <v>3126</v>
      </c>
      <c r="F484" s="437" t="s">
        <v>3134</v>
      </c>
      <c r="G484" s="437" t="s">
        <v>726</v>
      </c>
      <c r="H484" s="437"/>
      <c r="I484" s="319">
        <v>4740</v>
      </c>
      <c r="J484" s="319">
        <v>39000</v>
      </c>
      <c r="K484" s="319">
        <v>39000</v>
      </c>
      <c r="L484" s="318">
        <v>20</v>
      </c>
      <c r="M484" s="437" t="s">
        <v>3060</v>
      </c>
      <c r="N484" s="318">
        <v>1</v>
      </c>
      <c r="O484" s="319">
        <v>39000</v>
      </c>
      <c r="P484" s="437" t="s">
        <v>3060</v>
      </c>
      <c r="Q484" s="318">
        <v>1</v>
      </c>
      <c r="R484" s="318"/>
      <c r="S484" s="319">
        <v>39000</v>
      </c>
      <c r="T484" s="437" t="s">
        <v>3478</v>
      </c>
      <c r="U484" s="318">
        <v>1</v>
      </c>
      <c r="V484" s="319">
        <v>39000</v>
      </c>
      <c r="W484" s="318">
        <v>100</v>
      </c>
      <c r="X484" s="318">
        <v>100</v>
      </c>
      <c r="Y484" s="318">
        <v>100</v>
      </c>
      <c r="Z484" s="318">
        <v>100</v>
      </c>
      <c r="AA484" s="318"/>
      <c r="AB484" s="318"/>
      <c r="AC484" s="318"/>
      <c r="AD484" s="318"/>
      <c r="AE484" s="318"/>
      <c r="AF484" s="318"/>
    </row>
    <row r="485" spans="1:32">
      <c r="A485" s="21" t="str">
        <f>IF(VLOOKUP(MID($B485,4,2),CODE!K:P,CODE!$O$1,FALSE)="",VLOOKUP(MID($B485,1,3),CODE!$B:$G,CODE!$D$1,FALSE),VLOOKUP(MID($B485,1,3),CODE!$B:$G,CODE!$D$1,FALSE)&amp;"-"&amp;VLOOKUP(MID($B485,4,2),CODE!K:P,CODE!$O$1,FALSE))</f>
        <v>SBH</v>
      </c>
      <c r="B485" s="21" t="str">
        <f>IF(ISERROR(VLOOKUP(E485&amp;G485,품번정리!$D:$E,2,FALSE))=TRUE,E485&amp;G485,VLOOKUP(E485&amp;G485,품번정리!$D:$E,2,FALSE))</f>
        <v>SBHBEF5024NY</v>
      </c>
      <c r="C485" s="16" t="str">
        <f>IF(ISERROR(VLOOKUP(MID(B485,1,5)&amp;MID(B485,8,5),품번정리!$A:$B,2,FALSE))=TRUE,MID(B485,1,5)&amp;MID(B485,8,5),VLOOKUP(MID(B485,1,5)&amp;MID(B485,8,5),품번정리!$A:$B,2,FALSE))</f>
        <v>SBHBE024NY</v>
      </c>
      <c r="D485" s="16" t="str">
        <f t="shared" si="9"/>
        <v>F5</v>
      </c>
      <c r="E485" s="437" t="s">
        <v>3127</v>
      </c>
      <c r="F485" s="437" t="s">
        <v>3135</v>
      </c>
      <c r="G485" s="437" t="s">
        <v>720</v>
      </c>
      <c r="H485" s="437"/>
      <c r="I485" s="319">
        <v>3742</v>
      </c>
      <c r="J485" s="319">
        <v>39000</v>
      </c>
      <c r="K485" s="319">
        <v>39000</v>
      </c>
      <c r="L485" s="318">
        <v>15</v>
      </c>
      <c r="M485" s="437" t="s">
        <v>3060</v>
      </c>
      <c r="N485" s="318">
        <v>1</v>
      </c>
      <c r="O485" s="319">
        <v>39000</v>
      </c>
      <c r="P485" s="437" t="s">
        <v>3060</v>
      </c>
      <c r="Q485" s="318">
        <v>1</v>
      </c>
      <c r="R485" s="318"/>
      <c r="S485" s="319">
        <v>39000</v>
      </c>
      <c r="T485" s="437" t="s">
        <v>3541</v>
      </c>
      <c r="U485" s="318">
        <v>1</v>
      </c>
      <c r="V485" s="319">
        <v>39000</v>
      </c>
      <c r="W485" s="318">
        <v>100</v>
      </c>
      <c r="X485" s="318">
        <v>100</v>
      </c>
      <c r="Y485" s="318">
        <v>100</v>
      </c>
      <c r="Z485" s="318">
        <v>100</v>
      </c>
      <c r="AA485" s="318"/>
      <c r="AB485" s="318"/>
      <c r="AC485" s="318"/>
      <c r="AD485" s="318"/>
      <c r="AE485" s="318"/>
      <c r="AF485" s="318"/>
    </row>
    <row r="486" spans="1:32">
      <c r="A486" s="21" t="str">
        <f>IF(VLOOKUP(MID($B486,4,2),CODE!K:P,CODE!$O$1,FALSE)="",VLOOKUP(MID($B486,1,3),CODE!$B:$G,CODE!$D$1,FALSE),VLOOKUP(MID($B486,1,3),CODE!$B:$G,CODE!$D$1,FALSE)&amp;"-"&amp;VLOOKUP(MID($B486,4,2),CODE!K:P,CODE!$O$1,FALSE))</f>
        <v>SBH</v>
      </c>
      <c r="B486" s="21" t="str">
        <f>IF(ISERROR(VLOOKUP(E486&amp;G486,품번정리!$D:$E,2,FALSE))=TRUE,E486&amp;G486,VLOOKUP(E486&amp;G486,품번정리!$D:$E,2,FALSE))</f>
        <v>SBHBEF5025BK</v>
      </c>
      <c r="C486" s="16" t="str">
        <f>IF(ISERROR(VLOOKUP(MID(B486,1,5)&amp;MID(B486,8,5),품번정리!$A:$B,2,FALSE))=TRUE,MID(B486,1,5)&amp;MID(B486,8,5),VLOOKUP(MID(B486,1,5)&amp;MID(B486,8,5),품번정리!$A:$B,2,FALSE))</f>
        <v>SBHBE025BK</v>
      </c>
      <c r="D486" s="16" t="str">
        <f t="shared" si="9"/>
        <v>F5</v>
      </c>
      <c r="E486" s="437" t="s">
        <v>3129</v>
      </c>
      <c r="F486" s="437" t="s">
        <v>3135</v>
      </c>
      <c r="G486" s="437" t="s">
        <v>722</v>
      </c>
      <c r="H486" s="437"/>
      <c r="I486" s="319">
        <v>4678</v>
      </c>
      <c r="J486" s="319">
        <v>39000</v>
      </c>
      <c r="K486" s="319">
        <v>39000</v>
      </c>
      <c r="L486" s="318">
        <v>5</v>
      </c>
      <c r="M486" s="437" t="s">
        <v>3060</v>
      </c>
      <c r="N486" s="318"/>
      <c r="O486" s="318"/>
      <c r="P486" s="437" t="s">
        <v>3060</v>
      </c>
      <c r="Q486" s="318"/>
      <c r="R486" s="318"/>
      <c r="S486" s="318"/>
      <c r="T486" s="437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</row>
    <row r="487" spans="1:32">
      <c r="A487" s="21" t="str">
        <f>IF(VLOOKUP(MID($B487,4,2),CODE!K:P,CODE!$O$1,FALSE)="",VLOOKUP(MID($B487,1,3),CODE!$B:$G,CODE!$D$1,FALSE),VLOOKUP(MID($B487,1,3),CODE!$B:$G,CODE!$D$1,FALSE)&amp;"-"&amp;VLOOKUP(MID($B487,4,2),CODE!K:P,CODE!$O$1,FALSE))</f>
        <v>SBH</v>
      </c>
      <c r="B487" s="21" t="str">
        <f>IF(ISERROR(VLOOKUP(E487&amp;G487,품번정리!$D:$E,2,FALSE))=TRUE,E487&amp;G487,VLOOKUP(E487&amp;G487,품번정리!$D:$E,2,FALSE))</f>
        <v>SBHBEF5025KH</v>
      </c>
      <c r="C487" s="16" t="str">
        <f>IF(ISERROR(VLOOKUP(MID(B487,1,5)&amp;MID(B487,8,5),품번정리!$A:$B,2,FALSE))=TRUE,MID(B487,1,5)&amp;MID(B487,8,5),VLOOKUP(MID(B487,1,5)&amp;MID(B487,8,5),품번정리!$A:$B,2,FALSE))</f>
        <v>SBHBE025KH</v>
      </c>
      <c r="D487" s="16" t="str">
        <f t="shared" si="9"/>
        <v>F5</v>
      </c>
      <c r="E487" s="437" t="s">
        <v>3129</v>
      </c>
      <c r="F487" s="437" t="s">
        <v>3136</v>
      </c>
      <c r="G487" s="437" t="s">
        <v>723</v>
      </c>
      <c r="H487" s="437"/>
      <c r="I487" s="319">
        <v>4678</v>
      </c>
      <c r="J487" s="319">
        <v>39000</v>
      </c>
      <c r="K487" s="319">
        <v>39000</v>
      </c>
      <c r="L487" s="318">
        <v>5</v>
      </c>
      <c r="M487" s="437" t="s">
        <v>3060</v>
      </c>
      <c r="N487" s="318">
        <v>1</v>
      </c>
      <c r="O487" s="319">
        <v>39000</v>
      </c>
      <c r="P487" s="437" t="s">
        <v>3060</v>
      </c>
      <c r="Q487" s="318">
        <v>1</v>
      </c>
      <c r="R487" s="318"/>
      <c r="S487" s="319">
        <v>39000</v>
      </c>
      <c r="T487" s="437" t="s">
        <v>3478</v>
      </c>
      <c r="U487" s="318">
        <v>1</v>
      </c>
      <c r="V487" s="319">
        <v>39000</v>
      </c>
      <c r="W487" s="318">
        <v>100</v>
      </c>
      <c r="X487" s="318">
        <v>100</v>
      </c>
      <c r="Y487" s="318">
        <v>100</v>
      </c>
      <c r="Z487" s="318">
        <v>100</v>
      </c>
      <c r="AA487" s="318"/>
      <c r="AB487" s="318"/>
      <c r="AC487" s="318"/>
      <c r="AD487" s="318"/>
      <c r="AE487" s="318"/>
      <c r="AF487" s="318"/>
    </row>
    <row r="488" spans="1:32">
      <c r="A488" s="21" t="str">
        <f>IF(VLOOKUP(MID($B488,4,2),CODE!K:P,CODE!$O$1,FALSE)="",VLOOKUP(MID($B488,1,3),CODE!$B:$G,CODE!$D$1,FALSE),VLOOKUP(MID($B488,1,3),CODE!$B:$G,CODE!$D$1,FALSE)&amp;"-"&amp;VLOOKUP(MID($B488,4,2),CODE!K:P,CODE!$O$1,FALSE))</f>
        <v>SBH</v>
      </c>
      <c r="B488" s="21" t="str">
        <f>IF(ISERROR(VLOOKUP(E488&amp;G488,품번정리!$D:$E,2,FALSE))=TRUE,E488&amp;G488,VLOOKUP(E488&amp;G488,품번정리!$D:$E,2,FALSE))</f>
        <v>SBHBEF5032BK</v>
      </c>
      <c r="C488" s="16" t="str">
        <f>IF(ISERROR(VLOOKUP(MID(B488,1,5)&amp;MID(B488,8,5),품번정리!$A:$B,2,FALSE))=TRUE,MID(B488,1,5)&amp;MID(B488,8,5),VLOOKUP(MID(B488,1,5)&amp;MID(B488,8,5),품번정리!$A:$B,2,FALSE))</f>
        <v>SBHBE032BK</v>
      </c>
      <c r="D488" s="16" t="str">
        <f t="shared" si="9"/>
        <v>F5</v>
      </c>
      <c r="E488" s="437" t="s">
        <v>3132</v>
      </c>
      <c r="F488" s="437" t="s">
        <v>3138</v>
      </c>
      <c r="G488" s="437" t="s">
        <v>722</v>
      </c>
      <c r="H488" s="437"/>
      <c r="I488" s="319">
        <v>3786</v>
      </c>
      <c r="J488" s="319">
        <v>35000</v>
      </c>
      <c r="K488" s="319">
        <v>35000</v>
      </c>
      <c r="L488" s="318">
        <v>15</v>
      </c>
      <c r="M488" s="437" t="s">
        <v>3060</v>
      </c>
      <c r="N488" s="318">
        <v>1</v>
      </c>
      <c r="O488" s="319">
        <v>35000</v>
      </c>
      <c r="P488" s="437" t="s">
        <v>3060</v>
      </c>
      <c r="Q488" s="318">
        <v>1</v>
      </c>
      <c r="R488" s="318"/>
      <c r="S488" s="319">
        <v>35000</v>
      </c>
      <c r="T488" s="437" t="s">
        <v>3495</v>
      </c>
      <c r="U488" s="318">
        <v>1</v>
      </c>
      <c r="V488" s="319">
        <v>35000</v>
      </c>
      <c r="W488" s="318">
        <v>100</v>
      </c>
      <c r="X488" s="318">
        <v>100</v>
      </c>
      <c r="Y488" s="318">
        <v>100</v>
      </c>
      <c r="Z488" s="318">
        <v>100</v>
      </c>
      <c r="AA488" s="318"/>
      <c r="AB488" s="318"/>
      <c r="AC488" s="318"/>
      <c r="AD488" s="318"/>
      <c r="AE488" s="319"/>
      <c r="AF488" s="318"/>
    </row>
    <row r="489" spans="1:32">
      <c r="A489" s="21" t="str">
        <f>IF(VLOOKUP(MID($B489,4,2),CODE!K:P,CODE!$O$1,FALSE)="",VLOOKUP(MID($B489,1,3),CODE!$B:$G,CODE!$D$1,FALSE),VLOOKUP(MID($B489,1,3),CODE!$B:$G,CODE!$D$1,FALSE)&amp;"-"&amp;VLOOKUP(MID($B489,4,2),CODE!K:P,CODE!$O$1,FALSE))</f>
        <v>SBH</v>
      </c>
      <c r="B489" s="21" t="str">
        <f>IF(ISERROR(VLOOKUP(E489&amp;G489,품번정리!$D:$E,2,FALSE))=TRUE,E489&amp;G489,VLOOKUP(E489&amp;G489,품번정리!$D:$E,2,FALSE))</f>
        <v>SBHBEF5032BL</v>
      </c>
      <c r="C489" s="16" t="str">
        <f>IF(ISERROR(VLOOKUP(MID(B489,1,5)&amp;MID(B489,8,5),품번정리!$A:$B,2,FALSE))=TRUE,MID(B489,1,5)&amp;MID(B489,8,5),VLOOKUP(MID(B489,1,5)&amp;MID(B489,8,5),품번정리!$A:$B,2,FALSE))</f>
        <v>SBHBE032BL</v>
      </c>
      <c r="D489" s="16" t="str">
        <f t="shared" si="9"/>
        <v>F5</v>
      </c>
      <c r="E489" s="437" t="s">
        <v>3132</v>
      </c>
      <c r="F489" s="437" t="s">
        <v>3138</v>
      </c>
      <c r="G489" s="437" t="s">
        <v>725</v>
      </c>
      <c r="H489" s="437"/>
      <c r="I489" s="319">
        <v>3786</v>
      </c>
      <c r="J489" s="319">
        <v>35000</v>
      </c>
      <c r="K489" s="319">
        <v>35000</v>
      </c>
      <c r="L489" s="318">
        <v>5</v>
      </c>
      <c r="M489" s="437" t="s">
        <v>3060</v>
      </c>
      <c r="N489" s="318"/>
      <c r="O489" s="319"/>
      <c r="P489" s="437" t="s">
        <v>3060</v>
      </c>
      <c r="Q489" s="318"/>
      <c r="R489" s="318"/>
      <c r="S489" s="319"/>
      <c r="T489" s="437"/>
      <c r="U489" s="318"/>
      <c r="V489" s="319"/>
      <c r="W489" s="318"/>
      <c r="X489" s="318"/>
      <c r="Y489" s="318"/>
      <c r="Z489" s="318"/>
      <c r="AA489" s="318"/>
      <c r="AB489" s="318"/>
      <c r="AC489" s="318"/>
      <c r="AD489" s="318"/>
      <c r="AE489" s="319"/>
      <c r="AF489" s="318"/>
    </row>
    <row r="490" spans="1:32">
      <c r="A490" s="21" t="str">
        <f>IF(VLOOKUP(MID($B490,4,2),CODE!K:P,CODE!$O$1,FALSE)="",VLOOKUP(MID($B490,1,3),CODE!$B:$G,CODE!$D$1,FALSE),VLOOKUP(MID($B490,1,3),CODE!$B:$G,CODE!$D$1,FALSE)&amp;"-"&amp;VLOOKUP(MID($B490,4,2),CODE!K:P,CODE!$O$1,FALSE))</f>
        <v>SBH</v>
      </c>
      <c r="B490" s="21" t="str">
        <f>IF(ISERROR(VLOOKUP(E490&amp;G490,품번정리!$D:$E,2,FALSE))=TRUE,E490&amp;G490,VLOOKUP(E490&amp;G490,품번정리!$D:$E,2,FALSE))</f>
        <v>SBHBEF5032GR</v>
      </c>
      <c r="C490" s="16" t="str">
        <f>IF(ISERROR(VLOOKUP(MID(B490,1,5)&amp;MID(B490,8,5),품번정리!$A:$B,2,FALSE))=TRUE,MID(B490,1,5)&amp;MID(B490,8,5),VLOOKUP(MID(B490,1,5)&amp;MID(B490,8,5),품번정리!$A:$B,2,FALSE))</f>
        <v>SBHBE032GR</v>
      </c>
      <c r="D490" s="16" t="str">
        <f t="shared" si="9"/>
        <v>F5</v>
      </c>
      <c r="E490" s="437" t="s">
        <v>3132</v>
      </c>
      <c r="F490" s="437" t="s">
        <v>3139</v>
      </c>
      <c r="G490" s="437" t="s">
        <v>727</v>
      </c>
      <c r="H490" s="437"/>
      <c r="I490" s="319">
        <v>3786</v>
      </c>
      <c r="J490" s="319">
        <v>35000</v>
      </c>
      <c r="K490" s="319">
        <v>35000</v>
      </c>
      <c r="L490" s="318">
        <v>5</v>
      </c>
      <c r="M490" s="437" t="s">
        <v>3060</v>
      </c>
      <c r="N490" s="318"/>
      <c r="O490" s="319"/>
      <c r="P490" s="437" t="s">
        <v>3060</v>
      </c>
      <c r="Q490" s="318"/>
      <c r="R490" s="318"/>
      <c r="S490" s="319"/>
      <c r="T490" s="437"/>
      <c r="U490" s="318"/>
      <c r="V490" s="319"/>
      <c r="W490" s="318"/>
      <c r="X490" s="318"/>
      <c r="Y490" s="318"/>
      <c r="Z490" s="318"/>
      <c r="AA490" s="318"/>
      <c r="AB490" s="318"/>
      <c r="AC490" s="318"/>
      <c r="AD490" s="318"/>
      <c r="AE490" s="319"/>
      <c r="AF490" s="318"/>
    </row>
    <row r="491" spans="1:32">
      <c r="A491" s="21" t="str">
        <f>IF(VLOOKUP(MID($B491,4,2),CODE!K:P,CODE!$O$1,FALSE)="",VLOOKUP(MID($B491,1,3),CODE!$B:$G,CODE!$D$1,FALSE),VLOOKUP(MID($B491,1,3),CODE!$B:$G,CODE!$D$1,FALSE)&amp;"-"&amp;VLOOKUP(MID($B491,4,2),CODE!K:P,CODE!$O$1,FALSE))</f>
        <v>SBH</v>
      </c>
      <c r="B491" s="21" t="str">
        <f>IF(ISERROR(VLOOKUP(E491&amp;G491,품번정리!$D:$E,2,FALSE))=TRUE,E491&amp;G491,VLOOKUP(E491&amp;G491,품번정리!$D:$E,2,FALSE))</f>
        <v>SBHBEF5032GY</v>
      </c>
      <c r="C491" s="16" t="str">
        <f>IF(ISERROR(VLOOKUP(MID(B491,1,5)&amp;MID(B491,8,5),품번정리!$A:$B,2,FALSE))=TRUE,MID(B491,1,5)&amp;MID(B491,8,5),VLOOKUP(MID(B491,1,5)&amp;MID(B491,8,5),품번정리!$A:$B,2,FALSE))</f>
        <v>SBHBE032GY</v>
      </c>
      <c r="D491" s="16" t="str">
        <f t="shared" si="9"/>
        <v>F5</v>
      </c>
      <c r="E491" s="437" t="s">
        <v>3132</v>
      </c>
      <c r="F491" s="437" t="s">
        <v>3139</v>
      </c>
      <c r="G491" s="437" t="s">
        <v>724</v>
      </c>
      <c r="H491" s="437"/>
      <c r="I491" s="319">
        <v>3786</v>
      </c>
      <c r="J491" s="319">
        <v>35000</v>
      </c>
      <c r="K491" s="319">
        <v>35000</v>
      </c>
      <c r="L491" s="318">
        <v>15</v>
      </c>
      <c r="M491" s="437" t="s">
        <v>3060</v>
      </c>
      <c r="N491" s="318">
        <v>1</v>
      </c>
      <c r="O491" s="319">
        <v>35000</v>
      </c>
      <c r="P491" s="437" t="s">
        <v>3060</v>
      </c>
      <c r="Q491" s="318">
        <v>1</v>
      </c>
      <c r="R491" s="318"/>
      <c r="S491" s="319">
        <v>35000</v>
      </c>
      <c r="T491" s="437" t="s">
        <v>3543</v>
      </c>
      <c r="U491" s="318">
        <v>1</v>
      </c>
      <c r="V491" s="319">
        <v>35000</v>
      </c>
      <c r="W491" s="318">
        <v>100</v>
      </c>
      <c r="X491" s="318">
        <v>100</v>
      </c>
      <c r="Y491" s="318">
        <v>100</v>
      </c>
      <c r="Z491" s="318">
        <v>100</v>
      </c>
      <c r="AA491" s="318"/>
      <c r="AB491" s="318"/>
      <c r="AC491" s="318"/>
      <c r="AD491" s="318"/>
      <c r="AE491" s="319"/>
      <c r="AF491" s="318"/>
    </row>
    <row r="492" spans="1:32">
      <c r="A492" s="21" t="str">
        <f>IF(VLOOKUP(MID($B492,4,2),CODE!K:P,CODE!$O$1,FALSE)="",VLOOKUP(MID($B492,1,3),CODE!$B:$G,CODE!$D$1,FALSE),VLOOKUP(MID($B492,1,3),CODE!$B:$G,CODE!$D$1,FALSE)&amp;"-"&amp;VLOOKUP(MID($B492,4,2),CODE!K:P,CODE!$O$1,FALSE))</f>
        <v>SBH</v>
      </c>
      <c r="B492" s="21" t="str">
        <f>IF(ISERROR(VLOOKUP(E492&amp;G492,품번정리!$D:$E,2,FALSE))=TRUE,E492&amp;G492,VLOOKUP(E492&amp;G492,품번정리!$D:$E,2,FALSE))</f>
        <v>SBHBEF5032IV</v>
      </c>
      <c r="C492" s="16" t="str">
        <f>IF(ISERROR(VLOOKUP(MID(B492,1,5)&amp;MID(B492,8,5),품번정리!$A:$B,2,FALSE))=TRUE,MID(B492,1,5)&amp;MID(B492,8,5),VLOOKUP(MID(B492,1,5)&amp;MID(B492,8,5),품번정리!$A:$B,2,FALSE))</f>
        <v>SBHBE032IV</v>
      </c>
      <c r="D492" s="16" t="str">
        <f t="shared" si="9"/>
        <v>F5</v>
      </c>
      <c r="E492" s="437" t="s">
        <v>3132</v>
      </c>
      <c r="F492" s="437" t="s">
        <v>3139</v>
      </c>
      <c r="G492" s="437" t="s">
        <v>746</v>
      </c>
      <c r="H492" s="437"/>
      <c r="I492" s="319">
        <v>3786</v>
      </c>
      <c r="J492" s="319">
        <v>35000</v>
      </c>
      <c r="K492" s="319">
        <v>35000</v>
      </c>
      <c r="L492" s="318">
        <v>5</v>
      </c>
      <c r="M492" s="437" t="s">
        <v>3060</v>
      </c>
      <c r="N492" s="318"/>
      <c r="O492" s="319"/>
      <c r="P492" s="437" t="s">
        <v>3060</v>
      </c>
      <c r="Q492" s="318"/>
      <c r="R492" s="318"/>
      <c r="S492" s="319"/>
      <c r="T492" s="437"/>
      <c r="U492" s="318"/>
      <c r="V492" s="319"/>
      <c r="W492" s="318"/>
      <c r="X492" s="318"/>
      <c r="Y492" s="318"/>
      <c r="Z492" s="318"/>
      <c r="AA492" s="318"/>
      <c r="AB492" s="318"/>
      <c r="AC492" s="318"/>
      <c r="AD492" s="318"/>
      <c r="AE492" s="319"/>
      <c r="AF492" s="318"/>
    </row>
    <row r="493" spans="1:32">
      <c r="A493" s="21" t="str">
        <f>IF(VLOOKUP(MID($B493,4,2),CODE!K:P,CODE!$O$1,FALSE)="",VLOOKUP(MID($B493,1,3),CODE!$B:$G,CODE!$D$1,FALSE),VLOOKUP(MID($B493,1,3),CODE!$B:$G,CODE!$D$1,FALSE)&amp;"-"&amp;VLOOKUP(MID($B493,4,2),CODE!K:P,CODE!$O$1,FALSE))</f>
        <v>SBH</v>
      </c>
      <c r="B493" s="21" t="str">
        <f>IF(ISERROR(VLOOKUP(E493&amp;G493,품번정리!$D:$E,2,FALSE))=TRUE,E493&amp;G493,VLOOKUP(E493&amp;G493,품번정리!$D:$E,2,FALSE))</f>
        <v>SBHBEF5032RE</v>
      </c>
      <c r="C493" s="16" t="str">
        <f>IF(ISERROR(VLOOKUP(MID(B493,1,5)&amp;MID(B493,8,5),품번정리!$A:$B,2,FALSE))=TRUE,MID(B493,1,5)&amp;MID(B493,8,5),VLOOKUP(MID(B493,1,5)&amp;MID(B493,8,5),품번정리!$A:$B,2,FALSE))</f>
        <v>SBHBE032RE</v>
      </c>
      <c r="D493" s="16" t="str">
        <f t="shared" si="9"/>
        <v>F5</v>
      </c>
      <c r="E493" s="437" t="s">
        <v>3132</v>
      </c>
      <c r="F493" s="437" t="s">
        <v>3139</v>
      </c>
      <c r="G493" s="437" t="s">
        <v>726</v>
      </c>
      <c r="H493" s="437"/>
      <c r="I493" s="319">
        <v>3786</v>
      </c>
      <c r="J493" s="319">
        <v>35000</v>
      </c>
      <c r="K493" s="319">
        <v>35000</v>
      </c>
      <c r="L493" s="318">
        <v>10</v>
      </c>
      <c r="M493" s="437" t="s">
        <v>3060</v>
      </c>
      <c r="N493" s="318">
        <v>1</v>
      </c>
      <c r="O493" s="319">
        <v>35000</v>
      </c>
      <c r="P493" s="437" t="s">
        <v>3060</v>
      </c>
      <c r="Q493" s="318">
        <v>1</v>
      </c>
      <c r="R493" s="318"/>
      <c r="S493" s="319">
        <v>35000</v>
      </c>
      <c r="T493" s="437" t="s">
        <v>3496</v>
      </c>
      <c r="U493" s="318">
        <v>1</v>
      </c>
      <c r="V493" s="319">
        <v>35000</v>
      </c>
      <c r="W493" s="318">
        <v>100</v>
      </c>
      <c r="X493" s="318">
        <v>100</v>
      </c>
      <c r="Y493" s="318">
        <v>100</v>
      </c>
      <c r="Z493" s="318">
        <v>100</v>
      </c>
      <c r="AA493" s="318"/>
      <c r="AB493" s="318"/>
      <c r="AC493" s="318"/>
      <c r="AD493" s="318"/>
      <c r="AE493" s="318"/>
      <c r="AF493" s="318"/>
    </row>
    <row r="494" spans="1:32">
      <c r="A494" s="21" t="str">
        <f>IF(VLOOKUP(MID($B494,4,2),CODE!K:P,CODE!$O$1,FALSE)="",VLOOKUP(MID($B494,1,3),CODE!$B:$G,CODE!$D$1,FALSE),VLOOKUP(MID($B494,1,3),CODE!$B:$G,CODE!$D$1,FALSE)&amp;"-"&amp;VLOOKUP(MID($B494,4,2),CODE!K:P,CODE!$O$1,FALSE))</f>
        <v>SBH</v>
      </c>
      <c r="B494" s="21" t="str">
        <f>IF(ISERROR(VLOOKUP(E494&amp;G494,품번정리!$D:$E,2,FALSE))=TRUE,E494&amp;G494,VLOOKUP(E494&amp;G494,품번정리!$D:$E,2,FALSE))</f>
        <v>SBHBEF5032YE</v>
      </c>
      <c r="C494" s="16" t="str">
        <f>IF(ISERROR(VLOOKUP(MID(B494,1,5)&amp;MID(B494,8,5),품번정리!$A:$B,2,FALSE))=TRUE,MID(B494,1,5)&amp;MID(B494,8,5),VLOOKUP(MID(B494,1,5)&amp;MID(B494,8,5),품번정리!$A:$B,2,FALSE))</f>
        <v>SBHBE032YE</v>
      </c>
      <c r="D494" s="16" t="str">
        <f t="shared" si="9"/>
        <v>F5</v>
      </c>
      <c r="E494" s="437" t="s">
        <v>3132</v>
      </c>
      <c r="F494" s="437" t="s">
        <v>3139</v>
      </c>
      <c r="G494" s="437" t="s">
        <v>721</v>
      </c>
      <c r="H494" s="437"/>
      <c r="I494" s="319">
        <v>3786</v>
      </c>
      <c r="J494" s="319">
        <v>35000</v>
      </c>
      <c r="K494" s="319">
        <v>35000</v>
      </c>
      <c r="L494" s="318">
        <v>20</v>
      </c>
      <c r="M494" s="437" t="s">
        <v>3060</v>
      </c>
      <c r="N494" s="318">
        <v>2</v>
      </c>
      <c r="O494" s="319">
        <v>70000</v>
      </c>
      <c r="P494" s="437" t="s">
        <v>3060</v>
      </c>
      <c r="Q494" s="318">
        <v>2</v>
      </c>
      <c r="R494" s="318"/>
      <c r="S494" s="319">
        <v>70000</v>
      </c>
      <c r="T494" s="437" t="s">
        <v>3491</v>
      </c>
      <c r="U494" s="318">
        <v>2</v>
      </c>
      <c r="V494" s="319">
        <v>70000</v>
      </c>
      <c r="W494" s="318">
        <v>100</v>
      </c>
      <c r="X494" s="318">
        <v>100</v>
      </c>
      <c r="Y494" s="318">
        <v>100</v>
      </c>
      <c r="Z494" s="318">
        <v>100</v>
      </c>
      <c r="AA494" s="318"/>
      <c r="AB494" s="318"/>
      <c r="AC494" s="318"/>
      <c r="AD494" s="318"/>
      <c r="AE494" s="319"/>
      <c r="AF494" s="318"/>
    </row>
    <row r="495" spans="1:32">
      <c r="A495" s="21" t="str">
        <f>IF(VLOOKUP(MID($B495,4,2),CODE!K:P,CODE!$O$1,FALSE)="",VLOOKUP(MID($B495,1,3),CODE!$B:$G,CODE!$D$1,FALSE),VLOOKUP(MID($B495,1,3),CODE!$B:$G,CODE!$D$1,FALSE)&amp;"-"&amp;VLOOKUP(MID($B495,4,2),CODE!K:P,CODE!$O$1,FALSE))</f>
        <v>SBH</v>
      </c>
      <c r="B495" s="21" t="str">
        <f>IF(ISERROR(VLOOKUP(E495&amp;G495,품번정리!$D:$E,2,FALSE))=TRUE,E495&amp;G495,VLOOKUP(E495&amp;G495,품번정리!$D:$E,2,FALSE))</f>
        <v>SBHBEF5034BK</v>
      </c>
      <c r="C495" s="16" t="str">
        <f>IF(ISERROR(VLOOKUP(MID(B495,1,5)&amp;MID(B495,8,5),품번정리!$A:$B,2,FALSE))=TRUE,MID(B495,1,5)&amp;MID(B495,8,5),VLOOKUP(MID(B495,1,5)&amp;MID(B495,8,5),품번정리!$A:$B,2,FALSE))</f>
        <v>SBHBE034BK</v>
      </c>
      <c r="D495" s="16" t="str">
        <f t="shared" si="9"/>
        <v>F5</v>
      </c>
      <c r="E495" s="437" t="s">
        <v>3137</v>
      </c>
      <c r="F495" s="437" t="s">
        <v>3139</v>
      </c>
      <c r="G495" s="437" t="s">
        <v>722</v>
      </c>
      <c r="H495" s="437"/>
      <c r="I495" s="319">
        <v>6486</v>
      </c>
      <c r="J495" s="319">
        <v>35000</v>
      </c>
      <c r="K495" s="319">
        <v>35000</v>
      </c>
      <c r="L495" s="318">
        <v>15</v>
      </c>
      <c r="M495" s="437" t="s">
        <v>3060</v>
      </c>
      <c r="N495" s="318">
        <v>1</v>
      </c>
      <c r="O495" s="319">
        <v>35000</v>
      </c>
      <c r="P495" s="437" t="s">
        <v>3060</v>
      </c>
      <c r="Q495" s="318">
        <v>1</v>
      </c>
      <c r="R495" s="318"/>
      <c r="S495" s="319">
        <v>35000</v>
      </c>
      <c r="T495" s="437" t="s">
        <v>3555</v>
      </c>
      <c r="U495" s="318">
        <v>1</v>
      </c>
      <c r="V495" s="319">
        <v>35000</v>
      </c>
      <c r="W495" s="318">
        <v>100</v>
      </c>
      <c r="X495" s="318">
        <v>100</v>
      </c>
      <c r="Y495" s="318">
        <v>100</v>
      </c>
      <c r="Z495" s="318">
        <v>100</v>
      </c>
      <c r="AA495" s="318"/>
      <c r="AB495" s="318"/>
      <c r="AC495" s="318"/>
      <c r="AD495" s="318"/>
      <c r="AE495" s="318"/>
      <c r="AF495" s="318"/>
    </row>
    <row r="496" spans="1:32">
      <c r="A496" s="21" t="str">
        <f>IF(VLOOKUP(MID($B496,4,2),CODE!K:P,CODE!$O$1,FALSE)="",VLOOKUP(MID($B496,1,3),CODE!$B:$G,CODE!$D$1,FALSE),VLOOKUP(MID($B496,1,3),CODE!$B:$G,CODE!$D$1,FALSE)&amp;"-"&amp;VLOOKUP(MID($B496,4,2),CODE!K:P,CODE!$O$1,FALSE))</f>
        <v>SBH</v>
      </c>
      <c r="B496" s="21" t="str">
        <f>IF(ISERROR(VLOOKUP(E496&amp;G496,품번정리!$D:$E,2,FALSE))=TRUE,E496&amp;G496,VLOOKUP(E496&amp;G496,품번정리!$D:$E,2,FALSE))</f>
        <v>SBHBEF5034BL</v>
      </c>
      <c r="C496" s="16" t="str">
        <f>IF(ISERROR(VLOOKUP(MID(B496,1,5)&amp;MID(B496,8,5),품번정리!$A:$B,2,FALSE))=TRUE,MID(B496,1,5)&amp;MID(B496,8,5),VLOOKUP(MID(B496,1,5)&amp;MID(B496,8,5),품번정리!$A:$B,2,FALSE))</f>
        <v>SBHBE034BL</v>
      </c>
      <c r="D496" s="16" t="str">
        <f t="shared" si="9"/>
        <v>F5</v>
      </c>
      <c r="E496" s="437" t="s">
        <v>3137</v>
      </c>
      <c r="F496" s="437" t="s">
        <v>3139</v>
      </c>
      <c r="G496" s="437" t="s">
        <v>725</v>
      </c>
      <c r="H496" s="437"/>
      <c r="I496" s="319">
        <v>6486</v>
      </c>
      <c r="J496" s="319">
        <v>35000</v>
      </c>
      <c r="K496" s="319">
        <v>35000</v>
      </c>
      <c r="L496" s="318">
        <v>5</v>
      </c>
      <c r="M496" s="437" t="s">
        <v>3060</v>
      </c>
      <c r="N496" s="318"/>
      <c r="O496" s="319"/>
      <c r="P496" s="437" t="s">
        <v>3060</v>
      </c>
      <c r="Q496" s="318"/>
      <c r="R496" s="318"/>
      <c r="S496" s="319"/>
      <c r="T496" s="437"/>
      <c r="U496" s="318"/>
      <c r="V496" s="319"/>
      <c r="W496" s="318"/>
      <c r="X496" s="318"/>
      <c r="Y496" s="318"/>
      <c r="Z496" s="318"/>
      <c r="AA496" s="318"/>
      <c r="AB496" s="318"/>
      <c r="AC496" s="318"/>
      <c r="AD496" s="318"/>
      <c r="AE496" s="319"/>
      <c r="AF496" s="318"/>
    </row>
    <row r="497" spans="1:32">
      <c r="A497" s="21" t="str">
        <f>IF(VLOOKUP(MID($B497,4,2),CODE!K:P,CODE!$O$1,FALSE)="",VLOOKUP(MID($B497,1,3),CODE!$B:$G,CODE!$D$1,FALSE),VLOOKUP(MID($B497,1,3),CODE!$B:$G,CODE!$D$1,FALSE)&amp;"-"&amp;VLOOKUP(MID($B497,4,2),CODE!K:P,CODE!$O$1,FALSE))</f>
        <v>SBH</v>
      </c>
      <c r="B497" s="21" t="str">
        <f>IF(ISERROR(VLOOKUP(E497&amp;G497,품번정리!$D:$E,2,FALSE))=TRUE,E497&amp;G497,VLOOKUP(E497&amp;G497,품번정리!$D:$E,2,FALSE))</f>
        <v>SBHBEF5034PP</v>
      </c>
      <c r="C497" s="16" t="str">
        <f>IF(ISERROR(VLOOKUP(MID(B497,1,5)&amp;MID(B497,8,5),품번정리!$A:$B,2,FALSE))=TRUE,MID(B497,1,5)&amp;MID(B497,8,5),VLOOKUP(MID(B497,1,5)&amp;MID(B497,8,5),품번정리!$A:$B,2,FALSE))</f>
        <v>SBHBE034PP</v>
      </c>
      <c r="D497" s="16" t="str">
        <f t="shared" si="9"/>
        <v>F5</v>
      </c>
      <c r="E497" s="437" t="s">
        <v>3137</v>
      </c>
      <c r="F497" s="437" t="s">
        <v>3143</v>
      </c>
      <c r="G497" s="437" t="s">
        <v>737</v>
      </c>
      <c r="H497" s="437"/>
      <c r="I497" s="319">
        <v>6486</v>
      </c>
      <c r="J497" s="319">
        <v>35000</v>
      </c>
      <c r="K497" s="319">
        <v>35000</v>
      </c>
      <c r="L497" s="318">
        <v>15</v>
      </c>
      <c r="M497" s="437" t="s">
        <v>3060</v>
      </c>
      <c r="N497" s="318">
        <v>2</v>
      </c>
      <c r="O497" s="319">
        <v>70000</v>
      </c>
      <c r="P497" s="437" t="s">
        <v>3060</v>
      </c>
      <c r="Q497" s="318">
        <v>2</v>
      </c>
      <c r="R497" s="318"/>
      <c r="S497" s="319">
        <v>70000</v>
      </c>
      <c r="T497" s="437" t="s">
        <v>3493</v>
      </c>
      <c r="U497" s="318">
        <v>2</v>
      </c>
      <c r="V497" s="319">
        <v>70000</v>
      </c>
      <c r="W497" s="318">
        <v>100</v>
      </c>
      <c r="X497" s="318">
        <v>100</v>
      </c>
      <c r="Y497" s="318">
        <v>100</v>
      </c>
      <c r="Z497" s="318">
        <v>100</v>
      </c>
      <c r="AA497" s="318"/>
      <c r="AB497" s="318"/>
      <c r="AC497" s="318"/>
      <c r="AD497" s="318"/>
      <c r="AE497" s="318"/>
      <c r="AF497" s="318"/>
    </row>
    <row r="498" spans="1:32">
      <c r="A498" s="21" t="str">
        <f>IF(VLOOKUP(MID($B498,4,2),CODE!K:P,CODE!$O$1,FALSE)="",VLOOKUP(MID($B498,1,3),CODE!$B:$G,CODE!$D$1,FALSE),VLOOKUP(MID($B498,1,3),CODE!$B:$G,CODE!$D$1,FALSE)&amp;"-"&amp;VLOOKUP(MID($B498,4,2),CODE!K:P,CODE!$O$1,FALSE))</f>
        <v>SBH</v>
      </c>
      <c r="B498" s="21" t="str">
        <f>IF(ISERROR(VLOOKUP(E498&amp;G498,품번정리!$D:$E,2,FALSE))=TRUE,E498&amp;G498,VLOOKUP(E498&amp;G498,품번정리!$D:$E,2,FALSE))</f>
        <v>SBHBEF5043NY</v>
      </c>
      <c r="C498" s="16" t="str">
        <f>IF(ISERROR(VLOOKUP(MID(B498,1,5)&amp;MID(B498,8,5),품번정리!$A:$B,2,FALSE))=TRUE,MID(B498,1,5)&amp;MID(B498,8,5),VLOOKUP(MID(B498,1,5)&amp;MID(B498,8,5),품번정리!$A:$B,2,FALSE))</f>
        <v>SBHBE043NY</v>
      </c>
      <c r="D498" s="16" t="str">
        <f t="shared" si="9"/>
        <v>F5</v>
      </c>
      <c r="E498" s="437" t="s">
        <v>3140</v>
      </c>
      <c r="F498" s="437" t="s">
        <v>3143</v>
      </c>
      <c r="G498" s="437" t="s">
        <v>720</v>
      </c>
      <c r="H498" s="437"/>
      <c r="I498" s="319">
        <v>5052</v>
      </c>
      <c r="J498" s="319">
        <v>39000</v>
      </c>
      <c r="K498" s="319">
        <v>39000</v>
      </c>
      <c r="L498" s="319">
        <v>10</v>
      </c>
      <c r="M498" s="437" t="s">
        <v>3060</v>
      </c>
      <c r="N498" s="319"/>
      <c r="O498" s="319"/>
      <c r="P498" s="437" t="s">
        <v>3060</v>
      </c>
      <c r="Q498" s="318"/>
      <c r="R498" s="318"/>
      <c r="S498" s="319"/>
      <c r="T498" s="437"/>
      <c r="U498" s="318"/>
      <c r="V498" s="319"/>
      <c r="W498" s="318"/>
      <c r="X498" s="318"/>
      <c r="Y498" s="318"/>
      <c r="Z498" s="318"/>
      <c r="AA498" s="318"/>
      <c r="AB498" s="318"/>
      <c r="AC498" s="318"/>
      <c r="AD498" s="318"/>
      <c r="AE498" s="319"/>
      <c r="AF498" s="318"/>
    </row>
    <row r="499" spans="1:32">
      <c r="A499" s="21" t="str">
        <f>IF(VLOOKUP(MID($B499,4,2),CODE!K:P,CODE!$O$1,FALSE)="",VLOOKUP(MID($B499,1,3),CODE!$B:$G,CODE!$D$1,FALSE),VLOOKUP(MID($B499,1,3),CODE!$B:$G,CODE!$D$1,FALSE)&amp;"-"&amp;VLOOKUP(MID($B499,4,2),CODE!K:P,CODE!$O$1,FALSE))</f>
        <v>SBH</v>
      </c>
      <c r="B499" s="21" t="str">
        <f>IF(ISERROR(VLOOKUP(E499&amp;G499,품번정리!$D:$E,2,FALSE))=TRUE,E499&amp;G499,VLOOKUP(E499&amp;G499,품번정리!$D:$E,2,FALSE))</f>
        <v>SBHBEF5043PP</v>
      </c>
      <c r="C499" s="16" t="str">
        <f>IF(ISERROR(VLOOKUP(MID(B499,1,5)&amp;MID(B499,8,5),품번정리!$A:$B,2,FALSE))=TRUE,MID(B499,1,5)&amp;MID(B499,8,5),VLOOKUP(MID(B499,1,5)&amp;MID(B499,8,5),품번정리!$A:$B,2,FALSE))</f>
        <v>SBHBE043PP</v>
      </c>
      <c r="D499" s="16" t="str">
        <f t="shared" si="9"/>
        <v>F5</v>
      </c>
      <c r="E499" s="437" t="s">
        <v>3140</v>
      </c>
      <c r="F499" s="437" t="s">
        <v>3143</v>
      </c>
      <c r="G499" s="437" t="s">
        <v>737</v>
      </c>
      <c r="H499" s="437"/>
      <c r="I499" s="319">
        <v>5052</v>
      </c>
      <c r="J499" s="319">
        <v>39000</v>
      </c>
      <c r="K499" s="319">
        <v>39000</v>
      </c>
      <c r="L499" s="318">
        <v>5</v>
      </c>
      <c r="M499" s="437" t="s">
        <v>3060</v>
      </c>
      <c r="N499" s="318"/>
      <c r="O499" s="319"/>
      <c r="P499" s="437" t="s">
        <v>3060</v>
      </c>
      <c r="Q499" s="318"/>
      <c r="R499" s="318"/>
      <c r="S499" s="318"/>
      <c r="T499" s="437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</row>
    <row r="500" spans="1:32">
      <c r="A500" s="21" t="str">
        <f>IF(VLOOKUP(MID($B500,4,2),CODE!K:P,CODE!$O$1,FALSE)="",VLOOKUP(MID($B500,1,3),CODE!$B:$G,CODE!$D$1,FALSE),VLOOKUP(MID($B500,1,3),CODE!$B:$G,CODE!$D$1,FALSE)&amp;"-"&amp;VLOOKUP(MID($B500,4,2),CODE!K:P,CODE!$O$1,FALSE))</f>
        <v>SBH</v>
      </c>
      <c r="B500" s="21" t="str">
        <f>IF(ISERROR(VLOOKUP(E500&amp;G500,품번정리!$D:$E,2,FALSE))=TRUE,E500&amp;G500,VLOOKUP(E500&amp;G500,품번정리!$D:$E,2,FALSE))</f>
        <v>SBHBEF5043RE</v>
      </c>
      <c r="C500" s="16" t="str">
        <f>IF(ISERROR(VLOOKUP(MID(B500,1,5)&amp;MID(B500,8,5),품번정리!$A:$B,2,FALSE))=TRUE,MID(B500,1,5)&amp;MID(B500,8,5),VLOOKUP(MID(B500,1,5)&amp;MID(B500,8,5),품번정리!$A:$B,2,FALSE))</f>
        <v>SBHBE043RE</v>
      </c>
      <c r="D500" s="16" t="str">
        <f t="shared" si="9"/>
        <v>F5</v>
      </c>
      <c r="E500" s="437" t="s">
        <v>3140</v>
      </c>
      <c r="F500" s="437" t="s">
        <v>3146</v>
      </c>
      <c r="G500" s="437" t="s">
        <v>726</v>
      </c>
      <c r="H500" s="437"/>
      <c r="I500" s="319">
        <v>5052</v>
      </c>
      <c r="J500" s="319">
        <v>39000</v>
      </c>
      <c r="K500" s="319">
        <v>39000</v>
      </c>
      <c r="L500" s="318">
        <v>10</v>
      </c>
      <c r="M500" s="437" t="s">
        <v>3060</v>
      </c>
      <c r="N500" s="318">
        <v>1</v>
      </c>
      <c r="O500" s="319">
        <v>39000</v>
      </c>
      <c r="P500" s="437" t="s">
        <v>3060</v>
      </c>
      <c r="Q500" s="318">
        <v>1</v>
      </c>
      <c r="R500" s="318"/>
      <c r="S500" s="319">
        <v>39000</v>
      </c>
      <c r="T500" s="437" t="s">
        <v>3538</v>
      </c>
      <c r="U500" s="318">
        <v>1</v>
      </c>
      <c r="V500" s="319">
        <v>39000</v>
      </c>
      <c r="W500" s="318">
        <v>100</v>
      </c>
      <c r="X500" s="318">
        <v>100</v>
      </c>
      <c r="Y500" s="318">
        <v>100</v>
      </c>
      <c r="Z500" s="318">
        <v>100</v>
      </c>
      <c r="AA500" s="318"/>
      <c r="AB500" s="318"/>
      <c r="AC500" s="318"/>
      <c r="AD500" s="318"/>
      <c r="AE500" s="318"/>
      <c r="AF500" s="318"/>
    </row>
    <row r="501" spans="1:32">
      <c r="A501" s="21" t="str">
        <f>IF(VLOOKUP(MID($B501,4,2),CODE!K:P,CODE!$O$1,FALSE)="",VLOOKUP(MID($B501,1,3),CODE!$B:$G,CODE!$D$1,FALSE),VLOOKUP(MID($B501,1,3),CODE!$B:$G,CODE!$D$1,FALSE)&amp;"-"&amp;VLOOKUP(MID($B501,4,2),CODE!K:P,CODE!$O$1,FALSE))</f>
        <v>SBH</v>
      </c>
      <c r="B501" s="21" t="str">
        <f>IF(ISERROR(VLOOKUP(E501&amp;G501,품번정리!$D:$E,2,FALSE))=TRUE,E501&amp;G501,VLOOKUP(E501&amp;G501,품번정리!$D:$E,2,FALSE))</f>
        <v>SBHBEF5052BU</v>
      </c>
      <c r="C501" s="16" t="str">
        <f>IF(ISERROR(VLOOKUP(MID(B501,1,5)&amp;MID(B501,8,5),품번정리!$A:$B,2,FALSE))=TRUE,MID(B501,1,5)&amp;MID(B501,8,5),VLOOKUP(MID(B501,1,5)&amp;MID(B501,8,5),품번정리!$A:$B,2,FALSE))</f>
        <v>SBHBE052BU</v>
      </c>
      <c r="D501" s="16" t="str">
        <f t="shared" si="9"/>
        <v>F5</v>
      </c>
      <c r="E501" s="437" t="s">
        <v>3141</v>
      </c>
      <c r="F501" s="437" t="s">
        <v>3146</v>
      </c>
      <c r="G501" s="437" t="s">
        <v>748</v>
      </c>
      <c r="H501" s="437"/>
      <c r="I501" s="319">
        <v>3393</v>
      </c>
      <c r="J501" s="319">
        <v>35000</v>
      </c>
      <c r="K501" s="319">
        <v>35000</v>
      </c>
      <c r="L501" s="318">
        <v>10</v>
      </c>
      <c r="M501" s="437" t="s">
        <v>3060</v>
      </c>
      <c r="N501" s="318"/>
      <c r="O501" s="319"/>
      <c r="P501" s="437" t="s">
        <v>3060</v>
      </c>
      <c r="Q501" s="318"/>
      <c r="R501" s="318"/>
      <c r="S501" s="318"/>
      <c r="T501" s="437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</row>
    <row r="502" spans="1:32">
      <c r="A502" s="21" t="str">
        <f>IF(VLOOKUP(MID($B502,4,2),CODE!K:P,CODE!$O$1,FALSE)="",VLOOKUP(MID($B502,1,3),CODE!$B:$G,CODE!$D$1,FALSE),VLOOKUP(MID($B502,1,3),CODE!$B:$G,CODE!$D$1,FALSE)&amp;"-"&amp;VLOOKUP(MID($B502,4,2),CODE!K:P,CODE!$O$1,FALSE))</f>
        <v>SBH</v>
      </c>
      <c r="B502" s="21" t="str">
        <f>IF(ISERROR(VLOOKUP(E502&amp;G502,품번정리!$D:$E,2,FALSE))=TRUE,E502&amp;G502,VLOOKUP(E502&amp;G502,품번정리!$D:$E,2,FALSE))</f>
        <v>SBHBEF5052GY</v>
      </c>
      <c r="C502" s="16" t="str">
        <f>IF(ISERROR(VLOOKUP(MID(B502,1,5)&amp;MID(B502,8,5),품번정리!$A:$B,2,FALSE))=TRUE,MID(B502,1,5)&amp;MID(B502,8,5),VLOOKUP(MID(B502,1,5)&amp;MID(B502,8,5),품번정리!$A:$B,2,FALSE))</f>
        <v>SBHBE052GY</v>
      </c>
      <c r="D502" s="16" t="str">
        <f t="shared" si="9"/>
        <v>F5</v>
      </c>
      <c r="E502" s="437" t="s">
        <v>3141</v>
      </c>
      <c r="F502" s="437" t="s">
        <v>3146</v>
      </c>
      <c r="G502" s="437" t="s">
        <v>724</v>
      </c>
      <c r="H502" s="437"/>
      <c r="I502" s="319">
        <v>3393</v>
      </c>
      <c r="J502" s="319">
        <v>35000</v>
      </c>
      <c r="K502" s="319">
        <v>35000</v>
      </c>
      <c r="L502" s="318">
        <v>10</v>
      </c>
      <c r="M502" s="437" t="s">
        <v>3060</v>
      </c>
      <c r="N502" s="318">
        <v>1</v>
      </c>
      <c r="O502" s="319">
        <v>35000</v>
      </c>
      <c r="P502" s="437" t="s">
        <v>3060</v>
      </c>
      <c r="Q502" s="318">
        <v>1</v>
      </c>
      <c r="R502" s="318"/>
      <c r="S502" s="319">
        <v>35000</v>
      </c>
      <c r="T502" s="437" t="s">
        <v>3478</v>
      </c>
      <c r="U502" s="318">
        <v>1</v>
      </c>
      <c r="V502" s="319">
        <v>35000</v>
      </c>
      <c r="W502" s="318">
        <v>100</v>
      </c>
      <c r="X502" s="318">
        <v>100</v>
      </c>
      <c r="Y502" s="318">
        <v>100</v>
      </c>
      <c r="Z502" s="318">
        <v>100</v>
      </c>
      <c r="AA502" s="318"/>
      <c r="AB502" s="318"/>
      <c r="AC502" s="318"/>
      <c r="AD502" s="318"/>
      <c r="AE502" s="319"/>
      <c r="AF502" s="318"/>
    </row>
    <row r="503" spans="1:32">
      <c r="A503" s="21" t="str">
        <f>IF(VLOOKUP(MID($B503,4,2),CODE!K:P,CODE!$O$1,FALSE)="",VLOOKUP(MID($B503,1,3),CODE!$B:$G,CODE!$D$1,FALSE),VLOOKUP(MID($B503,1,3),CODE!$B:$G,CODE!$D$1,FALSE)&amp;"-"&amp;VLOOKUP(MID($B503,4,2),CODE!K:P,CODE!$O$1,FALSE))</f>
        <v>SBH</v>
      </c>
      <c r="B503" s="21" t="str">
        <f>IF(ISERROR(VLOOKUP(E503&amp;G503,품번정리!$D:$E,2,FALSE))=TRUE,E503&amp;G503,VLOOKUP(E503&amp;G503,품번정리!$D:$E,2,FALSE))</f>
        <v>SBHBEF5052NY</v>
      </c>
      <c r="C503" s="16" t="str">
        <f>IF(ISERROR(VLOOKUP(MID(B503,1,5)&amp;MID(B503,8,5),품번정리!$A:$B,2,FALSE))=TRUE,MID(B503,1,5)&amp;MID(B503,8,5),VLOOKUP(MID(B503,1,5)&amp;MID(B503,8,5),품번정리!$A:$B,2,FALSE))</f>
        <v>SBHBE052NY</v>
      </c>
      <c r="D503" s="16" t="str">
        <f t="shared" si="9"/>
        <v>F5</v>
      </c>
      <c r="E503" s="437" t="s">
        <v>3141</v>
      </c>
      <c r="F503" s="437" t="s">
        <v>3147</v>
      </c>
      <c r="G503" s="437" t="s">
        <v>720</v>
      </c>
      <c r="H503" s="437"/>
      <c r="I503" s="319">
        <v>3393</v>
      </c>
      <c r="J503" s="319">
        <v>35000</v>
      </c>
      <c r="K503" s="319">
        <v>35000</v>
      </c>
      <c r="L503" s="318">
        <v>10</v>
      </c>
      <c r="M503" s="437" t="s">
        <v>3060</v>
      </c>
      <c r="N503" s="318">
        <v>2</v>
      </c>
      <c r="O503" s="319">
        <v>70000</v>
      </c>
      <c r="P503" s="437" t="s">
        <v>3060</v>
      </c>
      <c r="Q503" s="318">
        <v>2</v>
      </c>
      <c r="R503" s="318"/>
      <c r="S503" s="319">
        <v>70000</v>
      </c>
      <c r="T503" s="437" t="s">
        <v>3479</v>
      </c>
      <c r="U503" s="318">
        <v>2</v>
      </c>
      <c r="V503" s="319">
        <v>70000</v>
      </c>
      <c r="W503" s="318">
        <v>100</v>
      </c>
      <c r="X503" s="318">
        <v>100</v>
      </c>
      <c r="Y503" s="318">
        <v>100</v>
      </c>
      <c r="Z503" s="318">
        <v>100</v>
      </c>
      <c r="AA503" s="318"/>
      <c r="AB503" s="318"/>
      <c r="AC503" s="318"/>
      <c r="AD503" s="318"/>
      <c r="AE503" s="319"/>
      <c r="AF503" s="318"/>
    </row>
    <row r="504" spans="1:32">
      <c r="A504" s="21" t="str">
        <f>IF(VLOOKUP(MID($B504,4,2),CODE!K:P,CODE!$O$1,FALSE)="",VLOOKUP(MID($B504,1,3),CODE!$B:$G,CODE!$D$1,FALSE),VLOOKUP(MID($B504,1,3),CODE!$B:$G,CODE!$D$1,FALSE)&amp;"-"&amp;VLOOKUP(MID($B504,4,2),CODE!K:P,CODE!$O$1,FALSE))</f>
        <v>SBH</v>
      </c>
      <c r="B504" s="21" t="str">
        <f>IF(ISERROR(VLOOKUP(E504&amp;G504,품번정리!$D:$E,2,FALSE))=TRUE,E504&amp;G504,VLOOKUP(E504&amp;G504,품번정리!$D:$E,2,FALSE))</f>
        <v>SBHEBF5026CL</v>
      </c>
      <c r="C504" s="16" t="str">
        <f>IF(ISERROR(VLOOKUP(MID(B504,1,5)&amp;MID(B504,8,5),품번정리!$A:$B,2,FALSE))=TRUE,MID(B504,1,5)&amp;MID(B504,8,5),VLOOKUP(MID(B504,1,5)&amp;MID(B504,8,5),품번정리!$A:$B,2,FALSE))</f>
        <v>SBHEB026CL</v>
      </c>
      <c r="D504" s="16" t="str">
        <f t="shared" si="9"/>
        <v>F5</v>
      </c>
      <c r="E504" s="437" t="s">
        <v>3142</v>
      </c>
      <c r="F504" s="437" t="s">
        <v>3147</v>
      </c>
      <c r="G504" s="437" t="s">
        <v>182</v>
      </c>
      <c r="H504" s="437"/>
      <c r="I504" s="319">
        <v>7110</v>
      </c>
      <c r="J504" s="319">
        <v>45000</v>
      </c>
      <c r="K504" s="319">
        <v>45000</v>
      </c>
      <c r="L504" s="318">
        <v>10</v>
      </c>
      <c r="M504" s="437" t="s">
        <v>3060</v>
      </c>
      <c r="N504" s="318"/>
      <c r="O504" s="319"/>
      <c r="P504" s="437" t="s">
        <v>3060</v>
      </c>
      <c r="Q504" s="318"/>
      <c r="R504" s="318"/>
      <c r="S504" s="319"/>
      <c r="T504" s="437"/>
      <c r="U504" s="318"/>
      <c r="V504" s="319"/>
      <c r="W504" s="318"/>
      <c r="X504" s="318"/>
      <c r="Y504" s="318"/>
      <c r="Z504" s="318"/>
      <c r="AA504" s="318"/>
      <c r="AB504" s="318"/>
      <c r="AC504" s="318"/>
      <c r="AD504" s="318"/>
      <c r="AE504" s="319"/>
      <c r="AF504" s="318"/>
    </row>
    <row r="505" spans="1:32">
      <c r="A505" s="21" t="str">
        <f>IF(VLOOKUP(MID($B505,4,2),CODE!K:P,CODE!$O$1,FALSE)="",VLOOKUP(MID($B505,1,3),CODE!$B:$G,CODE!$D$1,FALSE),VLOOKUP(MID($B505,1,3),CODE!$B:$G,CODE!$D$1,FALSE)&amp;"-"&amp;VLOOKUP(MID($B505,4,2),CODE!K:P,CODE!$O$1,FALSE))</f>
        <v>SBH</v>
      </c>
      <c r="B505" s="21" t="str">
        <f>IF(ISERROR(VLOOKUP(E505&amp;G505,품번정리!$D:$E,2,FALSE))=TRUE,E505&amp;G505,VLOOKUP(E505&amp;G505,품번정리!$D:$E,2,FALSE))</f>
        <v>SBHEBF5028GY</v>
      </c>
      <c r="C505" s="16" t="str">
        <f>IF(ISERROR(VLOOKUP(MID(B505,1,5)&amp;MID(B505,8,5),품번정리!$A:$B,2,FALSE))=TRUE,MID(B505,1,5)&amp;MID(B505,8,5),VLOOKUP(MID(B505,1,5)&amp;MID(B505,8,5),품번정리!$A:$B,2,FALSE))</f>
        <v>SBHEB028GY</v>
      </c>
      <c r="D505" s="16" t="str">
        <f t="shared" si="9"/>
        <v>F5</v>
      </c>
      <c r="E505" s="437" t="s">
        <v>3144</v>
      </c>
      <c r="F505" s="437" t="s">
        <v>3147</v>
      </c>
      <c r="G505" s="437" t="s">
        <v>724</v>
      </c>
      <c r="H505" s="437"/>
      <c r="I505" s="319">
        <v>7297</v>
      </c>
      <c r="J505" s="319">
        <v>49000</v>
      </c>
      <c r="K505" s="319">
        <v>49000</v>
      </c>
      <c r="L505" s="318">
        <v>10</v>
      </c>
      <c r="M505" s="437" t="s">
        <v>3060</v>
      </c>
      <c r="N505" s="318">
        <v>1</v>
      </c>
      <c r="O505" s="319">
        <v>49000</v>
      </c>
      <c r="P505" s="437" t="s">
        <v>3060</v>
      </c>
      <c r="Q505" s="318">
        <v>1</v>
      </c>
      <c r="R505" s="318"/>
      <c r="S505" s="319">
        <v>49000</v>
      </c>
      <c r="T505" s="437" t="s">
        <v>3497</v>
      </c>
      <c r="U505" s="318">
        <v>1</v>
      </c>
      <c r="V505" s="319">
        <v>49000</v>
      </c>
      <c r="W505" s="318">
        <v>100</v>
      </c>
      <c r="X505" s="318">
        <v>100</v>
      </c>
      <c r="Y505" s="318">
        <v>100</v>
      </c>
      <c r="Z505" s="318">
        <v>100</v>
      </c>
      <c r="AA505" s="318"/>
      <c r="AB505" s="318"/>
      <c r="AC505" s="318"/>
      <c r="AD505" s="318"/>
      <c r="AE505" s="319"/>
      <c r="AF505" s="318"/>
    </row>
    <row r="506" spans="1:32">
      <c r="A506" s="21" t="str">
        <f>IF(VLOOKUP(MID($B506,4,2),CODE!K:P,CODE!$O$1,FALSE)="",VLOOKUP(MID($B506,1,3),CODE!$B:$G,CODE!$D$1,FALSE),VLOOKUP(MID($B506,1,3),CODE!$B:$G,CODE!$D$1,FALSE)&amp;"-"&amp;VLOOKUP(MID($B506,4,2),CODE!K:P,CODE!$O$1,FALSE))</f>
        <v>SBH</v>
      </c>
      <c r="B506" s="21" t="str">
        <f>IF(ISERROR(VLOOKUP(E506&amp;G506,품번정리!$D:$E,2,FALSE))=TRUE,E506&amp;G506,VLOOKUP(E506&amp;G506,품번정리!$D:$E,2,FALSE))</f>
        <v>SBHEBF5028NY</v>
      </c>
      <c r="C506" s="16" t="str">
        <f>IF(ISERROR(VLOOKUP(MID(B506,1,5)&amp;MID(B506,8,5),품번정리!$A:$B,2,FALSE))=TRUE,MID(B506,1,5)&amp;MID(B506,8,5),VLOOKUP(MID(B506,1,5)&amp;MID(B506,8,5),품번정리!$A:$B,2,FALSE))</f>
        <v>SBHEB028NY</v>
      </c>
      <c r="D506" s="16" t="str">
        <f t="shared" si="9"/>
        <v>F5</v>
      </c>
      <c r="E506" s="437" t="s">
        <v>3144</v>
      </c>
      <c r="F506" s="437" t="s">
        <v>3151</v>
      </c>
      <c r="G506" s="437" t="s">
        <v>720</v>
      </c>
      <c r="H506" s="437"/>
      <c r="I506" s="319">
        <v>7297</v>
      </c>
      <c r="J506" s="319">
        <v>49000</v>
      </c>
      <c r="K506" s="319">
        <v>49000</v>
      </c>
      <c r="L506" s="318">
        <v>10</v>
      </c>
      <c r="M506" s="437" t="s">
        <v>3060</v>
      </c>
      <c r="N506" s="318">
        <v>2</v>
      </c>
      <c r="O506" s="319">
        <v>98000</v>
      </c>
      <c r="P506" s="437" t="s">
        <v>3060</v>
      </c>
      <c r="Q506" s="318">
        <v>2</v>
      </c>
      <c r="R506" s="318"/>
      <c r="S506" s="319">
        <v>98000</v>
      </c>
      <c r="T506" s="437" t="s">
        <v>3498</v>
      </c>
      <c r="U506" s="318">
        <v>2</v>
      </c>
      <c r="V506" s="319">
        <v>98000</v>
      </c>
      <c r="W506" s="318">
        <v>100</v>
      </c>
      <c r="X506" s="318">
        <v>100</v>
      </c>
      <c r="Y506" s="318">
        <v>100</v>
      </c>
      <c r="Z506" s="318">
        <v>100</v>
      </c>
      <c r="AA506" s="318"/>
      <c r="AB506" s="318"/>
      <c r="AC506" s="318"/>
      <c r="AD506" s="318"/>
      <c r="AE506" s="319"/>
      <c r="AF506" s="318"/>
    </row>
    <row r="507" spans="1:32">
      <c r="A507" s="21" t="str">
        <f>IF(VLOOKUP(MID($B507,4,2),CODE!K:P,CODE!$O$1,FALSE)="",VLOOKUP(MID($B507,1,3),CODE!$B:$G,CODE!$D$1,FALSE),VLOOKUP(MID($B507,1,3),CODE!$B:$G,CODE!$D$1,FALSE)&amp;"-"&amp;VLOOKUP(MID($B507,4,2),CODE!K:P,CODE!$O$1,FALSE))</f>
        <v>SBH</v>
      </c>
      <c r="B507" s="21" t="str">
        <f>IF(ISERROR(VLOOKUP(E507&amp;G507,품번정리!$D:$E,2,FALSE))=TRUE,E507&amp;G507,VLOOKUP(E507&amp;G507,품번정리!$D:$E,2,FALSE))</f>
        <v>SBHEBF5049BG</v>
      </c>
      <c r="C507" s="16" t="str">
        <f>IF(ISERROR(VLOOKUP(MID(B507,1,5)&amp;MID(B507,8,5),품번정리!$A:$B,2,FALSE))=TRUE,MID(B507,1,5)&amp;MID(B507,8,5),VLOOKUP(MID(B507,1,5)&amp;MID(B507,8,5),품번정리!$A:$B,2,FALSE))</f>
        <v>SBHEB049BG</v>
      </c>
      <c r="D507" s="16" t="str">
        <f t="shared" si="9"/>
        <v>F5</v>
      </c>
      <c r="E507" s="437" t="s">
        <v>3145</v>
      </c>
      <c r="F507" s="437" t="s">
        <v>3153</v>
      </c>
      <c r="G507" s="437" t="s">
        <v>736</v>
      </c>
      <c r="H507" s="437"/>
      <c r="I507" s="319">
        <v>6486</v>
      </c>
      <c r="J507" s="319">
        <v>45000</v>
      </c>
      <c r="K507" s="319">
        <v>45000</v>
      </c>
      <c r="L507" s="318">
        <v>10</v>
      </c>
      <c r="M507" s="437" t="s">
        <v>3060</v>
      </c>
      <c r="N507" s="318"/>
      <c r="O507" s="319"/>
      <c r="P507" s="437" t="s">
        <v>3060</v>
      </c>
      <c r="Q507" s="318"/>
      <c r="R507" s="318"/>
      <c r="S507" s="319"/>
      <c r="T507" s="437"/>
      <c r="U507" s="318"/>
      <c r="V507" s="319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</row>
    <row r="508" spans="1:32">
      <c r="A508" s="21" t="str">
        <f>IF(VLOOKUP(MID($B508,4,2),CODE!K:P,CODE!$O$1,FALSE)="",VLOOKUP(MID($B508,1,3),CODE!$B:$G,CODE!$D$1,FALSE),VLOOKUP(MID($B508,1,3),CODE!$B:$G,CODE!$D$1,FALSE)&amp;"-"&amp;VLOOKUP(MID($B508,4,2),CODE!K:P,CODE!$O$1,FALSE))</f>
        <v>SBH</v>
      </c>
      <c r="B508" s="21" t="str">
        <f>IF(ISERROR(VLOOKUP(E508&amp;G508,품번정리!$D:$E,2,FALSE))=TRUE,E508&amp;G508,VLOOKUP(E508&amp;G508,품번정리!$D:$E,2,FALSE))</f>
        <v>SBHEBF5049BK</v>
      </c>
      <c r="C508" s="16" t="str">
        <f>IF(ISERROR(VLOOKUP(MID(B508,1,5)&amp;MID(B508,8,5),품번정리!$A:$B,2,FALSE))=TRUE,MID(B508,1,5)&amp;MID(B508,8,5),VLOOKUP(MID(B508,1,5)&amp;MID(B508,8,5),품번정리!$A:$B,2,FALSE))</f>
        <v>SBHEB049BK</v>
      </c>
      <c r="D508" s="16" t="str">
        <f t="shared" si="9"/>
        <v>F5</v>
      </c>
      <c r="E508" s="437" t="s">
        <v>3145</v>
      </c>
      <c r="F508" s="437" t="s">
        <v>3153</v>
      </c>
      <c r="G508" s="437" t="s">
        <v>722</v>
      </c>
      <c r="H508" s="437"/>
      <c r="I508" s="319">
        <v>6486</v>
      </c>
      <c r="J508" s="319">
        <v>45000</v>
      </c>
      <c r="K508" s="319">
        <v>45000</v>
      </c>
      <c r="L508" s="318">
        <v>5</v>
      </c>
      <c r="M508" s="437" t="s">
        <v>3060</v>
      </c>
      <c r="N508" s="318"/>
      <c r="O508" s="319"/>
      <c r="P508" s="437" t="s">
        <v>3060</v>
      </c>
      <c r="Q508" s="318"/>
      <c r="R508" s="318"/>
      <c r="S508" s="319"/>
      <c r="T508" s="437"/>
      <c r="U508" s="318"/>
      <c r="V508" s="319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</row>
    <row r="509" spans="1:32">
      <c r="A509" s="21" t="str">
        <f>IF(VLOOKUP(MID($B509,4,2),CODE!K:P,CODE!$O$1,FALSE)="",VLOOKUP(MID($B509,1,3),CODE!$B:$G,CODE!$D$1,FALSE),VLOOKUP(MID($B509,1,3),CODE!$B:$G,CODE!$D$1,FALSE)&amp;"-"&amp;VLOOKUP(MID($B509,4,2),CODE!K:P,CODE!$O$1,FALSE))</f>
        <v>SBH</v>
      </c>
      <c r="B509" s="21" t="str">
        <f>IF(ISERROR(VLOOKUP(E509&amp;G509,품번정리!$D:$E,2,FALSE))=TRUE,E509&amp;G509,VLOOKUP(E509&amp;G509,품번정리!$D:$E,2,FALSE))</f>
        <v>SBHEBF5049GY</v>
      </c>
      <c r="C509" s="16" t="str">
        <f>IF(ISERROR(VLOOKUP(MID(B509,1,5)&amp;MID(B509,8,5),품번정리!$A:$B,2,FALSE))=TRUE,MID(B509,1,5)&amp;MID(B509,8,5),VLOOKUP(MID(B509,1,5)&amp;MID(B509,8,5),품번정리!$A:$B,2,FALSE))</f>
        <v>SBHEB049GY</v>
      </c>
      <c r="D509" s="16" t="str">
        <f t="shared" si="9"/>
        <v>F5</v>
      </c>
      <c r="E509" s="437" t="s">
        <v>3145</v>
      </c>
      <c r="F509" s="437" t="s">
        <v>3155</v>
      </c>
      <c r="G509" s="437" t="s">
        <v>724</v>
      </c>
      <c r="H509" s="437"/>
      <c r="I509" s="319">
        <v>6486</v>
      </c>
      <c r="J509" s="319">
        <v>45000</v>
      </c>
      <c r="K509" s="319">
        <v>45000</v>
      </c>
      <c r="L509" s="318">
        <v>5</v>
      </c>
      <c r="M509" s="437" t="s">
        <v>3060</v>
      </c>
      <c r="N509" s="318">
        <v>1</v>
      </c>
      <c r="O509" s="319">
        <v>45000</v>
      </c>
      <c r="P509" s="437" t="s">
        <v>3060</v>
      </c>
      <c r="Q509" s="318">
        <v>1</v>
      </c>
      <c r="R509" s="318"/>
      <c r="S509" s="319">
        <v>45000</v>
      </c>
      <c r="T509" s="437" t="s">
        <v>3584</v>
      </c>
      <c r="U509" s="318">
        <v>1</v>
      </c>
      <c r="V509" s="319">
        <v>45000</v>
      </c>
      <c r="W509" s="318">
        <v>100</v>
      </c>
      <c r="X509" s="318">
        <v>100</v>
      </c>
      <c r="Y509" s="318">
        <v>100</v>
      </c>
      <c r="Z509" s="318">
        <v>100</v>
      </c>
      <c r="AA509" s="318"/>
      <c r="AB509" s="318"/>
      <c r="AC509" s="318"/>
      <c r="AD509" s="318"/>
      <c r="AE509" s="318"/>
      <c r="AF509" s="318"/>
    </row>
    <row r="510" spans="1:32">
      <c r="A510" s="21" t="str">
        <f>IF(VLOOKUP(MID($B510,4,2),CODE!K:P,CODE!$O$1,FALSE)="",VLOOKUP(MID($B510,1,3),CODE!$B:$G,CODE!$D$1,FALSE),VLOOKUP(MID($B510,1,3),CODE!$B:$G,CODE!$D$1,FALSE)&amp;"-"&amp;VLOOKUP(MID($B510,4,2),CODE!K:P,CODE!$O$1,FALSE))</f>
        <v>SBH</v>
      </c>
      <c r="B510" s="21" t="str">
        <f>IF(ISERROR(VLOOKUP(E510&amp;G510,품번정리!$D:$E,2,FALSE))=TRUE,E510&amp;G510,VLOOKUP(E510&amp;G510,품번정리!$D:$E,2,FALSE))</f>
        <v>SBHEBF5049RE</v>
      </c>
      <c r="C510" s="16" t="str">
        <f>IF(ISERROR(VLOOKUP(MID(B510,1,5)&amp;MID(B510,8,5),품번정리!$A:$B,2,FALSE))=TRUE,MID(B510,1,5)&amp;MID(B510,8,5),VLOOKUP(MID(B510,1,5)&amp;MID(B510,8,5),품번정리!$A:$B,2,FALSE))</f>
        <v>SBHEB049RE</v>
      </c>
      <c r="D510" s="16" t="str">
        <f t="shared" si="9"/>
        <v>F5</v>
      </c>
      <c r="E510" s="437" t="s">
        <v>3145</v>
      </c>
      <c r="F510" s="437" t="s">
        <v>3155</v>
      </c>
      <c r="G510" s="437" t="s">
        <v>726</v>
      </c>
      <c r="H510" s="437"/>
      <c r="I510" s="319">
        <v>6486</v>
      </c>
      <c r="J510" s="319">
        <v>45000</v>
      </c>
      <c r="K510" s="319">
        <v>45000</v>
      </c>
      <c r="L510" s="318">
        <v>5</v>
      </c>
      <c r="M510" s="437" t="s">
        <v>3060</v>
      </c>
      <c r="N510" s="318"/>
      <c r="O510" s="319"/>
      <c r="P510" s="437" t="s">
        <v>3060</v>
      </c>
      <c r="Q510" s="318"/>
      <c r="R510" s="318"/>
      <c r="S510" s="319"/>
      <c r="T510" s="437"/>
      <c r="U510" s="318"/>
      <c r="V510" s="319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</row>
    <row r="511" spans="1:32">
      <c r="A511" s="21" t="str">
        <f>IF(VLOOKUP(MID($B511,4,2),CODE!K:P,CODE!$O$1,FALSE)="",VLOOKUP(MID($B511,1,3),CODE!$B:$G,CODE!$D$1,FALSE),VLOOKUP(MID($B511,1,3),CODE!$B:$G,CODE!$D$1,FALSE)&amp;"-"&amp;VLOOKUP(MID($B511,4,2),CODE!K:P,CODE!$O$1,FALSE))</f>
        <v>SBH</v>
      </c>
      <c r="B511" s="21" t="str">
        <f>IF(ISERROR(VLOOKUP(E511&amp;G511,품번정리!$D:$E,2,FALSE))=TRUE,E511&amp;G511,VLOOKUP(E511&amp;G511,품번정리!$D:$E,2,FALSE))</f>
        <v>SBHEBF5549BG</v>
      </c>
      <c r="C511" s="16" t="str">
        <f>IF(ISERROR(VLOOKUP(MID(B511,1,5)&amp;MID(B511,8,5),품번정리!$A:$B,2,FALSE))=TRUE,MID(B511,1,5)&amp;MID(B511,8,5),VLOOKUP(MID(B511,1,5)&amp;MID(B511,8,5),품번정리!$A:$B,2,FALSE))</f>
        <v>SBHEB549BG</v>
      </c>
      <c r="D511" s="16" t="str">
        <f t="shared" si="9"/>
        <v>F5</v>
      </c>
      <c r="E511" s="437" t="s">
        <v>3709</v>
      </c>
      <c r="F511" s="437" t="s">
        <v>3155</v>
      </c>
      <c r="G511" s="437" t="s">
        <v>736</v>
      </c>
      <c r="H511" s="437"/>
      <c r="I511" s="319">
        <v>6031</v>
      </c>
      <c r="J511" s="319">
        <v>43000</v>
      </c>
      <c r="K511" s="319">
        <v>19000</v>
      </c>
      <c r="L511" s="318">
        <v>200</v>
      </c>
      <c r="M511" s="437" t="s">
        <v>3592</v>
      </c>
      <c r="N511" s="318">
        <v>200</v>
      </c>
      <c r="O511" s="319">
        <v>8600000</v>
      </c>
      <c r="P511" s="437" t="s">
        <v>3794</v>
      </c>
      <c r="Q511" s="318">
        <v>111</v>
      </c>
      <c r="R511" s="318"/>
      <c r="S511" s="319">
        <v>4773000</v>
      </c>
      <c r="T511" s="437" t="s">
        <v>3808</v>
      </c>
      <c r="U511" s="318">
        <v>75</v>
      </c>
      <c r="V511" s="319">
        <v>1425000</v>
      </c>
      <c r="W511" s="318">
        <v>37.5</v>
      </c>
      <c r="X511" s="318">
        <v>16.600000000000001</v>
      </c>
      <c r="Y511" s="318">
        <v>67.599999999999994</v>
      </c>
      <c r="Z511" s="318">
        <v>29.9</v>
      </c>
      <c r="AA511" s="318">
        <v>89</v>
      </c>
      <c r="AB511" s="318">
        <v>36</v>
      </c>
      <c r="AC511" s="318"/>
      <c r="AD511" s="318"/>
      <c r="AE511" s="318"/>
      <c r="AF511" s="318"/>
    </row>
    <row r="512" spans="1:32">
      <c r="A512" s="21" t="str">
        <f>IF(VLOOKUP(MID($B512,4,2),CODE!K:P,CODE!$O$1,FALSE)="",VLOOKUP(MID($B512,1,3),CODE!$B:$G,CODE!$D$1,FALSE),VLOOKUP(MID($B512,1,3),CODE!$B:$G,CODE!$D$1,FALSE)&amp;"-"&amp;VLOOKUP(MID($B512,4,2),CODE!K:P,CODE!$O$1,FALSE))</f>
        <v>SBH</v>
      </c>
      <c r="B512" s="21" t="str">
        <f>IF(ISERROR(VLOOKUP(E512&amp;G512,품번정리!$D:$E,2,FALSE))=TRUE,E512&amp;G512,VLOOKUP(E512&amp;G512,품번정리!$D:$E,2,FALSE))</f>
        <v>SBHEBF5549RE</v>
      </c>
      <c r="C512" s="16" t="str">
        <f>IF(ISERROR(VLOOKUP(MID(B512,1,5)&amp;MID(B512,8,5),품번정리!$A:$B,2,FALSE))=TRUE,MID(B512,1,5)&amp;MID(B512,8,5),VLOOKUP(MID(B512,1,5)&amp;MID(B512,8,5),품번정리!$A:$B,2,FALSE))</f>
        <v>SBHEB549RE</v>
      </c>
      <c r="D512" s="16" t="str">
        <f t="shared" si="9"/>
        <v>F5</v>
      </c>
      <c r="E512" s="437" t="s">
        <v>3709</v>
      </c>
      <c r="F512" s="437" t="s">
        <v>3155</v>
      </c>
      <c r="G512" s="437" t="s">
        <v>726</v>
      </c>
      <c r="H512" s="437"/>
      <c r="I512" s="319">
        <v>6031</v>
      </c>
      <c r="J512" s="319">
        <v>43000</v>
      </c>
      <c r="K512" s="319">
        <v>19000</v>
      </c>
      <c r="L512" s="318">
        <v>200</v>
      </c>
      <c r="M512" s="437" t="s">
        <v>3592</v>
      </c>
      <c r="N512" s="318">
        <v>200</v>
      </c>
      <c r="O512" s="319">
        <v>8600000</v>
      </c>
      <c r="P512" s="437" t="s">
        <v>3794</v>
      </c>
      <c r="Q512" s="318">
        <v>137</v>
      </c>
      <c r="R512" s="318"/>
      <c r="S512" s="319">
        <v>5891000</v>
      </c>
      <c r="T512" s="437" t="s">
        <v>3808</v>
      </c>
      <c r="U512" s="318">
        <v>99</v>
      </c>
      <c r="V512" s="319">
        <v>1881000</v>
      </c>
      <c r="W512" s="318">
        <v>49.5</v>
      </c>
      <c r="X512" s="318">
        <v>21.9</v>
      </c>
      <c r="Y512" s="318">
        <v>72.3</v>
      </c>
      <c r="Z512" s="318">
        <v>31.9</v>
      </c>
      <c r="AA512" s="318">
        <v>63</v>
      </c>
      <c r="AB512" s="318">
        <v>38</v>
      </c>
      <c r="AC512" s="318">
        <v>2</v>
      </c>
      <c r="AD512" s="318">
        <v>2</v>
      </c>
      <c r="AE512" s="319">
        <v>38000</v>
      </c>
      <c r="AF512" s="318">
        <v>1</v>
      </c>
    </row>
    <row r="513" spans="1:32">
      <c r="A513" s="21" t="str">
        <f>IF(VLOOKUP(MID($B513,4,2),CODE!K:P,CODE!$O$1,FALSE)="",VLOOKUP(MID($B513,1,3),CODE!$B:$G,CODE!$D$1,FALSE),VLOOKUP(MID($B513,1,3),CODE!$B:$G,CODE!$D$1,FALSE)&amp;"-"&amp;VLOOKUP(MID($B513,4,2),CODE!K:P,CODE!$O$1,FALSE))</f>
        <v>SBH</v>
      </c>
      <c r="B513" s="21" t="str">
        <f>IF(ISERROR(VLOOKUP(E513&amp;G513,품번정리!$D:$E,2,FALSE))=TRUE,E513&amp;G513,VLOOKUP(E513&amp;G513,품번정리!$D:$E,2,FALSE))</f>
        <v>SBHEBF5551WH</v>
      </c>
      <c r="C513" s="16" t="str">
        <f>IF(ISERROR(VLOOKUP(MID(B513,1,5)&amp;MID(B513,8,5),품번정리!$A:$B,2,FALSE))=TRUE,MID(B513,1,5)&amp;MID(B513,8,5),VLOOKUP(MID(B513,1,5)&amp;MID(B513,8,5),품번정리!$A:$B,2,FALSE))</f>
        <v>SBHEB551WH</v>
      </c>
      <c r="D513" s="16" t="str">
        <f t="shared" si="9"/>
        <v>F5</v>
      </c>
      <c r="E513" s="437" t="s">
        <v>3710</v>
      </c>
      <c r="F513" s="437" t="s">
        <v>3712</v>
      </c>
      <c r="G513" s="437" t="s">
        <v>717</v>
      </c>
      <c r="H513" s="437"/>
      <c r="I513" s="319">
        <v>7713</v>
      </c>
      <c r="J513" s="319">
        <v>45000</v>
      </c>
      <c r="K513" s="319">
        <v>25000</v>
      </c>
      <c r="L513" s="318">
        <v>200</v>
      </c>
      <c r="M513" s="437" t="s">
        <v>3592</v>
      </c>
      <c r="N513" s="318">
        <v>100</v>
      </c>
      <c r="O513" s="319">
        <v>4500000</v>
      </c>
      <c r="P513" s="437" t="s">
        <v>3816</v>
      </c>
      <c r="Q513" s="318">
        <v>44</v>
      </c>
      <c r="R513" s="318"/>
      <c r="S513" s="319">
        <v>1980000</v>
      </c>
      <c r="T513" s="437" t="s">
        <v>3817</v>
      </c>
      <c r="U513" s="318">
        <v>15</v>
      </c>
      <c r="V513" s="319">
        <v>375000</v>
      </c>
      <c r="W513" s="318">
        <v>15</v>
      </c>
      <c r="X513" s="318">
        <v>8.3000000000000007</v>
      </c>
      <c r="Y513" s="318">
        <v>34.1</v>
      </c>
      <c r="Z513" s="318">
        <v>18.899999999999999</v>
      </c>
      <c r="AA513" s="318">
        <v>56</v>
      </c>
      <c r="AB513" s="318">
        <v>29</v>
      </c>
      <c r="AC513" s="318"/>
      <c r="AD513" s="318"/>
      <c r="AE513" s="318"/>
      <c r="AF513" s="318"/>
    </row>
    <row r="514" spans="1:32">
      <c r="A514" s="21" t="str">
        <f>IF(VLOOKUP(MID($B514,4,2),CODE!K:P,CODE!$O$1,FALSE)="",VLOOKUP(MID($B514,1,3),CODE!$B:$G,CODE!$D$1,FALSE),VLOOKUP(MID($B514,1,3),CODE!$B:$G,CODE!$D$1,FALSE)&amp;"-"&amp;VLOOKUP(MID($B514,4,2),CODE!K:P,CODE!$O$1,FALSE))</f>
        <v>SBH</v>
      </c>
      <c r="B514" s="21" t="str">
        <f>IF(ISERROR(VLOOKUP(E514&amp;G514,품번정리!$D:$E,2,FALSE))=TRUE,E514&amp;G514,VLOOKUP(E514&amp;G514,품번정리!$D:$E,2,FALSE))</f>
        <v>SBHEBF5551YE</v>
      </c>
      <c r="C514" s="16" t="str">
        <f>IF(ISERROR(VLOOKUP(MID(B514,1,5)&amp;MID(B514,8,5),품번정리!$A:$B,2,FALSE))=TRUE,MID(B514,1,5)&amp;MID(B514,8,5),VLOOKUP(MID(B514,1,5)&amp;MID(B514,8,5),품번정리!$A:$B,2,FALSE))</f>
        <v>SBHEB551YE</v>
      </c>
      <c r="D514" s="16" t="str">
        <f t="shared" si="9"/>
        <v>F5</v>
      </c>
      <c r="E514" s="437" t="s">
        <v>3710</v>
      </c>
      <c r="F514" s="437" t="s">
        <v>3712</v>
      </c>
      <c r="G514" s="437" t="s">
        <v>721</v>
      </c>
      <c r="H514" s="437"/>
      <c r="I514" s="319">
        <v>7713</v>
      </c>
      <c r="J514" s="319">
        <v>45000</v>
      </c>
      <c r="K514" s="319">
        <v>25000</v>
      </c>
      <c r="L514" s="318">
        <v>200</v>
      </c>
      <c r="M514" s="437" t="s">
        <v>3592</v>
      </c>
      <c r="N514" s="318">
        <v>100</v>
      </c>
      <c r="O514" s="319">
        <v>4500000</v>
      </c>
      <c r="P514" s="437" t="s">
        <v>3816</v>
      </c>
      <c r="Q514" s="318">
        <v>36</v>
      </c>
      <c r="R514" s="318"/>
      <c r="S514" s="319">
        <v>1620000</v>
      </c>
      <c r="T514" s="437" t="s">
        <v>3817</v>
      </c>
      <c r="U514" s="318">
        <v>-4</v>
      </c>
      <c r="V514" s="319">
        <v>-100000</v>
      </c>
      <c r="W514" s="318">
        <v>-4</v>
      </c>
      <c r="X514" s="318">
        <v>-2.2000000000000002</v>
      </c>
      <c r="Y514" s="318">
        <v>-11.1</v>
      </c>
      <c r="Z514" s="318">
        <v>-6.2</v>
      </c>
      <c r="AA514" s="318">
        <v>64</v>
      </c>
      <c r="AB514" s="318">
        <v>40</v>
      </c>
      <c r="AC514" s="318"/>
      <c r="AD514" s="318"/>
      <c r="AE514" s="318"/>
      <c r="AF514" s="318"/>
    </row>
    <row r="515" spans="1:32">
      <c r="A515" s="21" t="str">
        <f>IF(VLOOKUP(MID($B515,4,2),CODE!K:P,CODE!$O$1,FALSE)="",VLOOKUP(MID($B515,1,3),CODE!$B:$G,CODE!$D$1,FALSE),VLOOKUP(MID($B515,1,3),CODE!$B:$G,CODE!$D$1,FALSE)&amp;"-"&amp;VLOOKUP(MID($B515,4,2),CODE!K:P,CODE!$O$1,FALSE))</f>
        <v>SBH</v>
      </c>
      <c r="B515" s="21" t="str">
        <f>IF(ISERROR(VLOOKUP(E515&amp;G515,품번정리!$D:$E,2,FALSE))=TRUE,E515&amp;G515,VLOOKUP(E515&amp;G515,품번정리!$D:$E,2,FALSE))</f>
        <v>SBHEBF5554BK</v>
      </c>
      <c r="C515" s="16" t="str">
        <f>IF(ISERROR(VLOOKUP(MID(B515,1,5)&amp;MID(B515,8,5),품번정리!$A:$B,2,FALSE))=TRUE,MID(B515,1,5)&amp;MID(B515,8,5),VLOOKUP(MID(B515,1,5)&amp;MID(B515,8,5),품번정리!$A:$B,2,FALSE))</f>
        <v>SBHEB554BK</v>
      </c>
      <c r="D515" s="16" t="str">
        <f t="shared" ref="D515:D529" si="10">MID(E515,6,2)</f>
        <v>F5</v>
      </c>
      <c r="E515" s="437" t="s">
        <v>3711</v>
      </c>
      <c r="F515" s="437" t="s">
        <v>3713</v>
      </c>
      <c r="G515" s="437" t="s">
        <v>722</v>
      </c>
      <c r="H515" s="437"/>
      <c r="I515" s="319">
        <v>5378</v>
      </c>
      <c r="J515" s="319">
        <v>35000</v>
      </c>
      <c r="K515" s="319">
        <v>10000</v>
      </c>
      <c r="L515" s="318">
        <v>300</v>
      </c>
      <c r="M515" s="437" t="s">
        <v>3592</v>
      </c>
      <c r="N515" s="318">
        <v>300</v>
      </c>
      <c r="O515" s="319">
        <v>10500000</v>
      </c>
      <c r="P515" s="437" t="s">
        <v>3794</v>
      </c>
      <c r="Q515" s="318">
        <v>53</v>
      </c>
      <c r="R515" s="318"/>
      <c r="S515" s="319">
        <v>1855000</v>
      </c>
      <c r="T515" s="437" t="s">
        <v>3792</v>
      </c>
      <c r="U515" s="318">
        <v>11</v>
      </c>
      <c r="V515" s="319">
        <v>200000</v>
      </c>
      <c r="W515" s="318">
        <v>3.7</v>
      </c>
      <c r="X515" s="318">
        <v>1.9</v>
      </c>
      <c r="Y515" s="318">
        <v>20.8</v>
      </c>
      <c r="Z515" s="318">
        <v>10.8</v>
      </c>
      <c r="AA515" s="318">
        <v>247</v>
      </c>
      <c r="AB515" s="318">
        <v>42</v>
      </c>
      <c r="AC515" s="318"/>
      <c r="AD515" s="318"/>
      <c r="AE515" s="318"/>
      <c r="AF515" s="318"/>
    </row>
    <row r="516" spans="1:32">
      <c r="A516" s="21" t="str">
        <f>IF(VLOOKUP(MID($B516,4,2),CODE!K:P,CODE!$O$1,FALSE)="",VLOOKUP(MID($B516,1,3),CODE!$B:$G,CODE!$D$1,FALSE),VLOOKUP(MID($B516,1,3),CODE!$B:$G,CODE!$D$1,FALSE)&amp;"-"&amp;VLOOKUP(MID($B516,4,2),CODE!K:P,CODE!$O$1,FALSE))</f>
        <v>SBH</v>
      </c>
      <c r="B516" s="21" t="str">
        <f>IF(ISERROR(VLOOKUP(E516&amp;G516,품번정리!$D:$E,2,FALSE))=TRUE,E516&amp;G516,VLOOKUP(E516&amp;G516,품번정리!$D:$E,2,FALSE))</f>
        <v>SBHEBF5554PP</v>
      </c>
      <c r="C516" s="16" t="str">
        <f>IF(ISERROR(VLOOKUP(MID(B516,1,5)&amp;MID(B516,8,5),품번정리!$A:$B,2,FALSE))=TRUE,MID(B516,1,5)&amp;MID(B516,8,5),VLOOKUP(MID(B516,1,5)&amp;MID(B516,8,5),품번정리!$A:$B,2,FALSE))</f>
        <v>SBHEB554PP</v>
      </c>
      <c r="D516" s="16" t="str">
        <f t="shared" si="10"/>
        <v>F5</v>
      </c>
      <c r="E516" s="437" t="s">
        <v>3711</v>
      </c>
      <c r="F516" s="437" t="s">
        <v>3713</v>
      </c>
      <c r="G516" s="437" t="s">
        <v>737</v>
      </c>
      <c r="H516" s="437"/>
      <c r="I516" s="319">
        <v>5378</v>
      </c>
      <c r="J516" s="319">
        <v>35000</v>
      </c>
      <c r="K516" s="319">
        <v>10000</v>
      </c>
      <c r="L516" s="318">
        <v>300</v>
      </c>
      <c r="M516" s="437" t="s">
        <v>3592</v>
      </c>
      <c r="N516" s="318">
        <v>300</v>
      </c>
      <c r="O516" s="319">
        <v>10500000</v>
      </c>
      <c r="P516" s="437" t="s">
        <v>3794</v>
      </c>
      <c r="Q516" s="318">
        <v>45</v>
      </c>
      <c r="R516" s="318"/>
      <c r="S516" s="319">
        <v>1575000</v>
      </c>
      <c r="T516" s="437" t="s">
        <v>3818</v>
      </c>
      <c r="U516" s="318">
        <v>2</v>
      </c>
      <c r="V516" s="319">
        <v>65000</v>
      </c>
      <c r="W516" s="318">
        <v>0.7</v>
      </c>
      <c r="X516" s="318">
        <v>0.6</v>
      </c>
      <c r="Y516" s="318">
        <v>4.4000000000000004</v>
      </c>
      <c r="Z516" s="318">
        <v>4.0999999999999996</v>
      </c>
      <c r="AA516" s="318">
        <v>255</v>
      </c>
      <c r="AB516" s="318">
        <v>43</v>
      </c>
      <c r="AC516" s="318"/>
      <c r="AD516" s="318"/>
      <c r="AE516" s="318"/>
      <c r="AF516" s="318"/>
    </row>
    <row r="517" spans="1:32">
      <c r="A517" s="21" t="str">
        <f>IF(VLOOKUP(MID($B517,4,2),CODE!K:P,CODE!$O$1,FALSE)="",VLOOKUP(MID($B517,1,3),CODE!$B:$G,CODE!$D$1,FALSE),VLOOKUP(MID($B517,1,3),CODE!$B:$G,CODE!$D$1,FALSE)&amp;"-"&amp;VLOOKUP(MID($B517,4,2),CODE!K:P,CODE!$O$1,FALSE))</f>
        <v>SBH</v>
      </c>
      <c r="B517" s="21" t="str">
        <f>IF(ISERROR(VLOOKUP(E517&amp;G517,품번정리!$D:$E,2,FALSE))=TRUE,E517&amp;G517,VLOOKUP(E517&amp;G517,품번정리!$D:$E,2,FALSE))</f>
        <v>SBHEBF5554RE</v>
      </c>
      <c r="C517" s="16" t="str">
        <f>IF(ISERROR(VLOOKUP(MID(B517,1,5)&amp;MID(B517,8,5),품번정리!$A:$B,2,FALSE))=TRUE,MID(B517,1,5)&amp;MID(B517,8,5),VLOOKUP(MID(B517,1,5)&amp;MID(B517,8,5),품번정리!$A:$B,2,FALSE))</f>
        <v>SBHEB554RE</v>
      </c>
      <c r="D517" s="16" t="str">
        <f t="shared" si="10"/>
        <v>F5</v>
      </c>
      <c r="E517" s="437" t="s">
        <v>3711</v>
      </c>
      <c r="F517" s="437" t="s">
        <v>3714</v>
      </c>
      <c r="G517" s="437" t="s">
        <v>726</v>
      </c>
      <c r="H517" s="437"/>
      <c r="I517" s="319">
        <v>5378</v>
      </c>
      <c r="J517" s="319">
        <v>35000</v>
      </c>
      <c r="K517" s="319">
        <v>10000</v>
      </c>
      <c r="L517" s="318">
        <v>250</v>
      </c>
      <c r="M517" s="437" t="s">
        <v>3592</v>
      </c>
      <c r="N517" s="318">
        <v>250</v>
      </c>
      <c r="O517" s="319">
        <v>8750000</v>
      </c>
      <c r="P517" s="437" t="s">
        <v>3794</v>
      </c>
      <c r="Q517" s="318">
        <v>47</v>
      </c>
      <c r="R517" s="318"/>
      <c r="S517" s="319">
        <v>1645000</v>
      </c>
      <c r="T517" s="437" t="s">
        <v>3808</v>
      </c>
      <c r="U517" s="318">
        <v>7</v>
      </c>
      <c r="V517" s="319">
        <v>133000</v>
      </c>
      <c r="W517" s="318">
        <v>2.8</v>
      </c>
      <c r="X517" s="318">
        <v>1.5</v>
      </c>
      <c r="Y517" s="318">
        <v>14.9</v>
      </c>
      <c r="Z517" s="318">
        <v>8.1</v>
      </c>
      <c r="AA517" s="318">
        <v>203</v>
      </c>
      <c r="AB517" s="318">
        <v>40</v>
      </c>
      <c r="AC517" s="318"/>
      <c r="AD517" s="318"/>
      <c r="AE517" s="319"/>
      <c r="AF517" s="318"/>
    </row>
    <row r="518" spans="1:32">
      <c r="A518" s="21" t="str">
        <f>IF(VLOOKUP(MID($B518,4,2),CODE!K:P,CODE!$O$1,FALSE)="",VLOOKUP(MID($B518,1,3),CODE!$B:$G,CODE!$D$1,FALSE),VLOOKUP(MID($B518,1,3),CODE!$B:$G,CODE!$D$1,FALSE)&amp;"-"&amp;VLOOKUP(MID($B518,4,2),CODE!K:P,CODE!$O$1,FALSE))</f>
        <v>SBH</v>
      </c>
      <c r="B518" s="21" t="str">
        <f>IF(ISERROR(VLOOKUP(E518&amp;G518,품번정리!$D:$E,2,FALSE))=TRUE,E518&amp;G518,VLOOKUP(E518&amp;G518,품번정리!$D:$E,2,FALSE))</f>
        <v>SBHERF5019PK</v>
      </c>
      <c r="C518" s="16" t="str">
        <f>IF(ISERROR(VLOOKUP(MID(B518,1,5)&amp;MID(B518,8,5),품번정리!$A:$B,2,FALSE))=TRUE,MID(B518,1,5)&amp;MID(B518,8,5),VLOOKUP(MID(B518,1,5)&amp;MID(B518,8,5),품번정리!$A:$B,2,FALSE))</f>
        <v>SBHER019PK</v>
      </c>
      <c r="D518" s="16" t="str">
        <f t="shared" si="10"/>
        <v>F5</v>
      </c>
      <c r="E518" s="437" t="s">
        <v>3148</v>
      </c>
      <c r="F518" s="437" t="s">
        <v>3714</v>
      </c>
      <c r="G518" s="437" t="s">
        <v>728</v>
      </c>
      <c r="H518" s="437"/>
      <c r="I518" s="319">
        <v>7337</v>
      </c>
      <c r="J518" s="319">
        <v>49000</v>
      </c>
      <c r="K518" s="319">
        <v>49000</v>
      </c>
      <c r="L518" s="318">
        <v>20</v>
      </c>
      <c r="M518" s="437" t="s">
        <v>3060</v>
      </c>
      <c r="N518" s="318"/>
      <c r="O518" s="319"/>
      <c r="P518" s="437" t="s">
        <v>3060</v>
      </c>
      <c r="Q518" s="318"/>
      <c r="R518" s="318"/>
      <c r="S518" s="319"/>
      <c r="T518" s="437"/>
      <c r="U518" s="318"/>
      <c r="V518" s="319"/>
      <c r="W518" s="318"/>
      <c r="X518" s="318"/>
      <c r="Y518" s="318"/>
      <c r="Z518" s="318"/>
      <c r="AA518" s="318"/>
      <c r="AB518" s="318"/>
      <c r="AC518" s="318"/>
      <c r="AD518" s="318"/>
      <c r="AE518" s="319"/>
      <c r="AF518" s="318"/>
    </row>
    <row r="519" spans="1:32">
      <c r="A519" s="21" t="str">
        <f>IF(VLOOKUP(MID($B519,4,2),CODE!K:P,CODE!$O$1,FALSE)="",VLOOKUP(MID($B519,1,3),CODE!$B:$G,CODE!$D$1,FALSE),VLOOKUP(MID($B519,1,3),CODE!$B:$G,CODE!$D$1,FALSE)&amp;"-"&amp;VLOOKUP(MID($B519,4,2),CODE!K:P,CODE!$O$1,FALSE))</f>
        <v>SBH</v>
      </c>
      <c r="B519" s="21" t="str">
        <f>IF(ISERROR(VLOOKUP(E519&amp;G519,품번정리!$D:$E,2,FALSE))=TRUE,E519&amp;G519,VLOOKUP(E519&amp;G519,품번정리!$D:$E,2,FALSE))</f>
        <v>SBHERF5022IV</v>
      </c>
      <c r="C519" s="16" t="str">
        <f>IF(ISERROR(VLOOKUP(MID(B519,1,5)&amp;MID(B519,8,5),품번정리!$A:$B,2,FALSE))=TRUE,MID(B519,1,5)&amp;MID(B519,8,5),VLOOKUP(MID(B519,1,5)&amp;MID(B519,8,5),품번정리!$A:$B,2,FALSE))</f>
        <v>SBHER022IV</v>
      </c>
      <c r="D519" s="16" t="str">
        <f t="shared" si="10"/>
        <v>F5</v>
      </c>
      <c r="E519" s="437" t="s">
        <v>3149</v>
      </c>
      <c r="F519" s="437" t="s">
        <v>3714</v>
      </c>
      <c r="G519" s="437" t="s">
        <v>746</v>
      </c>
      <c r="H519" s="437"/>
      <c r="I519" s="319">
        <v>7173</v>
      </c>
      <c r="J519" s="319">
        <v>49000</v>
      </c>
      <c r="K519" s="319">
        <v>49000</v>
      </c>
      <c r="L519" s="318">
        <v>20</v>
      </c>
      <c r="M519" s="437" t="s">
        <v>3060</v>
      </c>
      <c r="N519" s="318">
        <v>1</v>
      </c>
      <c r="O519" s="319">
        <v>49000</v>
      </c>
      <c r="P519" s="437" t="s">
        <v>3060</v>
      </c>
      <c r="Q519" s="318">
        <v>1</v>
      </c>
      <c r="R519" s="318"/>
      <c r="S519" s="319">
        <v>49000</v>
      </c>
      <c r="T519" s="437" t="s">
        <v>3499</v>
      </c>
      <c r="U519" s="318">
        <v>1</v>
      </c>
      <c r="V519" s="319">
        <v>49000</v>
      </c>
      <c r="W519" s="318">
        <v>100</v>
      </c>
      <c r="X519" s="318">
        <v>100</v>
      </c>
      <c r="Y519" s="318">
        <v>100</v>
      </c>
      <c r="Z519" s="318">
        <v>100</v>
      </c>
      <c r="AA519" s="318"/>
      <c r="AB519" s="318"/>
      <c r="AC519" s="318"/>
      <c r="AD519" s="318"/>
      <c r="AE519" s="319"/>
      <c r="AF519" s="318"/>
    </row>
    <row r="520" spans="1:32">
      <c r="A520" s="21" t="str">
        <f>IF(VLOOKUP(MID($B520,4,2),CODE!K:P,CODE!$O$1,FALSE)="",VLOOKUP(MID($B520,1,3),CODE!$B:$G,CODE!$D$1,FALSE),VLOOKUP(MID($B520,1,3),CODE!$B:$G,CODE!$D$1,FALSE)&amp;"-"&amp;VLOOKUP(MID($B520,4,2),CODE!K:P,CODE!$O$1,FALSE))</f>
        <v>SBH</v>
      </c>
      <c r="B520" s="21" t="str">
        <f>IF(ISERROR(VLOOKUP(E520&amp;G520,품번정리!$D:$E,2,FALSE))=TRUE,E520&amp;G520,VLOOKUP(E520&amp;G520,품번정리!$D:$E,2,FALSE))</f>
        <v>SBHFAF5079BK</v>
      </c>
      <c r="C520" s="16" t="str">
        <f>IF(ISERROR(VLOOKUP(MID(B520,1,5)&amp;MID(B520,8,5),품번정리!$A:$B,2,FALSE))=TRUE,MID(B520,1,5)&amp;MID(B520,8,5),VLOOKUP(MID(B520,1,5)&amp;MID(B520,8,5),품번정리!$A:$B,2,FALSE))</f>
        <v>SBHFA079BK</v>
      </c>
      <c r="D520" s="16" t="str">
        <f t="shared" si="10"/>
        <v>F5</v>
      </c>
      <c r="E520" s="437" t="s">
        <v>3150</v>
      </c>
      <c r="F520" s="437" t="s">
        <v>3158</v>
      </c>
      <c r="G520" s="437" t="s">
        <v>722</v>
      </c>
      <c r="H520" s="437"/>
      <c r="I520" s="319">
        <v>8800</v>
      </c>
      <c r="J520" s="319">
        <v>49000</v>
      </c>
      <c r="K520" s="319">
        <v>49000</v>
      </c>
      <c r="L520" s="318">
        <v>5</v>
      </c>
      <c r="M520" s="437" t="s">
        <v>3060</v>
      </c>
      <c r="N520" s="318">
        <v>2</v>
      </c>
      <c r="O520" s="319">
        <v>98000</v>
      </c>
      <c r="P520" s="437" t="s">
        <v>3060</v>
      </c>
      <c r="Q520" s="318">
        <v>2</v>
      </c>
      <c r="R520" s="318"/>
      <c r="S520" s="319">
        <v>98000</v>
      </c>
      <c r="T520" s="437" t="s">
        <v>3490</v>
      </c>
      <c r="U520" s="318">
        <v>2</v>
      </c>
      <c r="V520" s="319">
        <v>98000</v>
      </c>
      <c r="W520" s="318">
        <v>100</v>
      </c>
      <c r="X520" s="318">
        <v>100</v>
      </c>
      <c r="Y520" s="318">
        <v>100</v>
      </c>
      <c r="Z520" s="318">
        <v>100</v>
      </c>
      <c r="AA520" s="318"/>
      <c r="AB520" s="318"/>
      <c r="AC520" s="318"/>
      <c r="AD520" s="318"/>
      <c r="AE520" s="319"/>
      <c r="AF520" s="318"/>
    </row>
    <row r="521" spans="1:32">
      <c r="A521" s="21" t="str">
        <f>IF(VLOOKUP(MID($B521,4,2),CODE!K:P,CODE!$O$1,FALSE)="",VLOOKUP(MID($B521,1,3),CODE!$B:$G,CODE!$D$1,FALSE),VLOOKUP(MID($B521,1,3),CODE!$B:$G,CODE!$D$1,FALSE)&amp;"-"&amp;VLOOKUP(MID($B521,4,2),CODE!K:P,CODE!$O$1,FALSE))</f>
        <v>SBH</v>
      </c>
      <c r="B521" s="21" t="str">
        <f>IF(ISERROR(VLOOKUP(E521&amp;G521,품번정리!$D:$E,2,FALSE))=TRUE,E521&amp;G521,VLOOKUP(E521&amp;G521,품번정리!$D:$E,2,FALSE))</f>
        <v>SBHMIF3001BK</v>
      </c>
      <c r="C521" s="16" t="str">
        <f>IF(ISERROR(VLOOKUP(MID(B521,1,5)&amp;MID(B521,8,5),품번정리!$A:$B,2,FALSE))=TRUE,MID(B521,1,5)&amp;MID(B521,8,5),VLOOKUP(MID(B521,1,5)&amp;MID(B521,8,5),품번정리!$A:$B,2,FALSE))</f>
        <v>SBHMI001BK</v>
      </c>
      <c r="D521" s="16" t="str">
        <f t="shared" si="10"/>
        <v>F3</v>
      </c>
      <c r="E521" s="437" t="s">
        <v>3152</v>
      </c>
      <c r="F521" s="437" t="s">
        <v>3160</v>
      </c>
      <c r="G521" s="437" t="s">
        <v>722</v>
      </c>
      <c r="H521" s="437"/>
      <c r="I521" s="319">
        <v>5574</v>
      </c>
      <c r="J521" s="319">
        <v>45000</v>
      </c>
      <c r="K521" s="319">
        <v>45000</v>
      </c>
      <c r="L521" s="318">
        <v>14</v>
      </c>
      <c r="M521" s="437" t="s">
        <v>3060</v>
      </c>
      <c r="N521" s="318">
        <v>14</v>
      </c>
      <c r="O521" s="319">
        <v>630000</v>
      </c>
      <c r="P521" s="437" t="s">
        <v>3060</v>
      </c>
      <c r="Q521" s="318">
        <v>1</v>
      </c>
      <c r="R521" s="318"/>
      <c r="S521" s="319">
        <v>45000</v>
      </c>
      <c r="T521" s="437" t="s">
        <v>3536</v>
      </c>
      <c r="U521" s="318">
        <v>1</v>
      </c>
      <c r="V521" s="319">
        <v>45000</v>
      </c>
      <c r="W521" s="318">
        <v>7.1</v>
      </c>
      <c r="X521" s="318">
        <v>7.1</v>
      </c>
      <c r="Y521" s="318">
        <v>100</v>
      </c>
      <c r="Z521" s="318">
        <v>100</v>
      </c>
      <c r="AA521" s="318">
        <v>13</v>
      </c>
      <c r="AB521" s="318"/>
      <c r="AC521" s="318"/>
      <c r="AD521" s="318"/>
      <c r="AE521" s="319"/>
      <c r="AF521" s="318"/>
    </row>
    <row r="522" spans="1:32">
      <c r="A522" s="21" t="str">
        <f>IF(VLOOKUP(MID($B522,4,2),CODE!K:P,CODE!$O$1,FALSE)="",VLOOKUP(MID($B522,1,3),CODE!$B:$G,CODE!$D$1,FALSE),VLOOKUP(MID($B522,1,3),CODE!$B:$G,CODE!$D$1,FALSE)&amp;"-"&amp;VLOOKUP(MID($B522,4,2),CODE!K:P,CODE!$O$1,FALSE))</f>
        <v>SBH</v>
      </c>
      <c r="B522" s="21" t="str">
        <f>IF(ISERROR(VLOOKUP(E522&amp;G522,품번정리!$D:$E,2,FALSE))=TRUE,E522&amp;G522,VLOOKUP(E522&amp;G522,품번정리!$D:$E,2,FALSE))</f>
        <v>SBHMIF3001KH</v>
      </c>
      <c r="C522" s="16" t="str">
        <f>IF(ISERROR(VLOOKUP(MID(B522,1,5)&amp;MID(B522,8,5),품번정리!$A:$B,2,FALSE))=TRUE,MID(B522,1,5)&amp;MID(B522,8,5),VLOOKUP(MID(B522,1,5)&amp;MID(B522,8,5),품번정리!$A:$B,2,FALSE))</f>
        <v>SBHMI001KH</v>
      </c>
      <c r="D522" s="16" t="str">
        <f t="shared" si="10"/>
        <v>F3</v>
      </c>
      <c r="E522" s="437" t="s">
        <v>3152</v>
      </c>
      <c r="F522" s="437" t="s">
        <v>3161</v>
      </c>
      <c r="G522" s="437" t="s">
        <v>723</v>
      </c>
      <c r="H522" s="437"/>
      <c r="I522" s="319">
        <v>5574</v>
      </c>
      <c r="J522" s="319">
        <v>45000</v>
      </c>
      <c r="K522" s="319">
        <v>45000</v>
      </c>
      <c r="L522" s="318">
        <v>5</v>
      </c>
      <c r="M522" s="437" t="s">
        <v>3060</v>
      </c>
      <c r="N522" s="318">
        <v>5</v>
      </c>
      <c r="O522" s="319">
        <v>225000</v>
      </c>
      <c r="P522" s="437" t="s">
        <v>3060</v>
      </c>
      <c r="Q522" s="318">
        <v>2</v>
      </c>
      <c r="R522" s="318"/>
      <c r="S522" s="319">
        <v>90000</v>
      </c>
      <c r="T522" s="437" t="s">
        <v>3586</v>
      </c>
      <c r="U522" s="318">
        <v>1</v>
      </c>
      <c r="V522" s="319">
        <v>45000</v>
      </c>
      <c r="W522" s="318">
        <v>20</v>
      </c>
      <c r="X522" s="318">
        <v>20</v>
      </c>
      <c r="Y522" s="318">
        <v>50</v>
      </c>
      <c r="Z522" s="318">
        <v>50</v>
      </c>
      <c r="AA522" s="318">
        <v>3</v>
      </c>
      <c r="AB522" s="318">
        <v>1</v>
      </c>
      <c r="AC522" s="318"/>
      <c r="AD522" s="318"/>
      <c r="AE522" s="318"/>
      <c r="AF522" s="318"/>
    </row>
    <row r="523" spans="1:32">
      <c r="A523" s="21" t="str">
        <f>IF(VLOOKUP(MID($B523,4,2),CODE!K:P,CODE!$O$1,FALSE)="",VLOOKUP(MID($B523,1,3),CODE!$B:$G,CODE!$D$1,FALSE),VLOOKUP(MID($B523,1,3),CODE!$B:$G,CODE!$D$1,FALSE)&amp;"-"&amp;VLOOKUP(MID($B523,4,2),CODE!K:P,CODE!$O$1,FALSE))</f>
        <v>SBH</v>
      </c>
      <c r="B523" s="21" t="str">
        <f>IF(ISERROR(VLOOKUP(E523&amp;G523,품번정리!$D:$E,2,FALSE))=TRUE,E523&amp;G523,VLOOKUP(E523&amp;G523,품번정리!$D:$E,2,FALSE))</f>
        <v>SBHMIF3002BK</v>
      </c>
      <c r="C523" s="16" t="str">
        <f>IF(ISERROR(VLOOKUP(MID(B523,1,5)&amp;MID(B523,8,5),품번정리!$A:$B,2,FALSE))=TRUE,MID(B523,1,5)&amp;MID(B523,8,5),VLOOKUP(MID(B523,1,5)&amp;MID(B523,8,5),품번정리!$A:$B,2,FALSE))</f>
        <v>SBHMI002BK</v>
      </c>
      <c r="D523" s="16" t="str">
        <f t="shared" si="10"/>
        <v>F3</v>
      </c>
      <c r="E523" s="437" t="s">
        <v>3154</v>
      </c>
      <c r="F523" s="437" t="s">
        <v>3162</v>
      </c>
      <c r="G523" s="437" t="s">
        <v>722</v>
      </c>
      <c r="H523" s="437"/>
      <c r="I523" s="319">
        <v>4328</v>
      </c>
      <c r="J523" s="319">
        <v>29000</v>
      </c>
      <c r="K523" s="319">
        <v>29000</v>
      </c>
      <c r="L523" s="318">
        <v>7</v>
      </c>
      <c r="M523" s="437" t="s">
        <v>3060</v>
      </c>
      <c r="N523" s="318">
        <v>7</v>
      </c>
      <c r="O523" s="319">
        <v>203000</v>
      </c>
      <c r="P523" s="437" t="s">
        <v>3060</v>
      </c>
      <c r="Q523" s="318">
        <v>6</v>
      </c>
      <c r="R523" s="318"/>
      <c r="S523" s="319">
        <v>174000</v>
      </c>
      <c r="T523" s="437" t="s">
        <v>3497</v>
      </c>
      <c r="U523" s="318">
        <v>5</v>
      </c>
      <c r="V523" s="319">
        <v>145000</v>
      </c>
      <c r="W523" s="318">
        <v>71.400000000000006</v>
      </c>
      <c r="X523" s="318">
        <v>71.400000000000006</v>
      </c>
      <c r="Y523" s="318">
        <v>83.3</v>
      </c>
      <c r="Z523" s="318">
        <v>83.3</v>
      </c>
      <c r="AA523" s="318">
        <v>1</v>
      </c>
      <c r="AB523" s="318">
        <v>1</v>
      </c>
      <c r="AC523" s="318"/>
      <c r="AD523" s="318"/>
      <c r="AE523" s="318"/>
      <c r="AF523" s="318"/>
    </row>
    <row r="524" spans="1:32">
      <c r="A524" s="21" t="str">
        <f>IF(VLOOKUP(MID($B524,4,2),CODE!K:P,CODE!$O$1,FALSE)="",VLOOKUP(MID($B524,1,3),CODE!$B:$G,CODE!$D$1,FALSE),VLOOKUP(MID($B524,1,3),CODE!$B:$G,CODE!$D$1,FALSE)&amp;"-"&amp;VLOOKUP(MID($B524,4,2),CODE!K:P,CODE!$O$1,FALSE))</f>
        <v>SBH</v>
      </c>
      <c r="B524" s="21" t="str">
        <f>IF(ISERROR(VLOOKUP(E524&amp;G524,품번정리!$D:$E,2,FALSE))=TRUE,E524&amp;G524,VLOOKUP(E524&amp;G524,품번정리!$D:$E,2,FALSE))</f>
        <v>SBHMIF5007BK</v>
      </c>
      <c r="C524" s="16" t="str">
        <f>IF(ISERROR(VLOOKUP(MID(B524,1,5)&amp;MID(B524,8,5),품번정리!$A:$B,2,FALSE))=TRUE,MID(B524,1,5)&amp;MID(B524,8,5),VLOOKUP(MID(B524,1,5)&amp;MID(B524,8,5),품번정리!$A:$B,2,FALSE))</f>
        <v>SBHMI007BK</v>
      </c>
      <c r="D524" s="16" t="str">
        <f t="shared" si="10"/>
        <v>F5</v>
      </c>
      <c r="E524" s="437" t="s">
        <v>3156</v>
      </c>
      <c r="F524" s="437" t="s">
        <v>3162</v>
      </c>
      <c r="G524" s="437" t="s">
        <v>722</v>
      </c>
      <c r="H524" s="437"/>
      <c r="I524" s="319">
        <v>5426</v>
      </c>
      <c r="J524" s="319">
        <v>39000</v>
      </c>
      <c r="K524" s="319">
        <v>39000</v>
      </c>
      <c r="L524" s="318">
        <v>7</v>
      </c>
      <c r="M524" s="437" t="s">
        <v>3060</v>
      </c>
      <c r="N524" s="318"/>
      <c r="O524" s="319"/>
      <c r="P524" s="437" t="s">
        <v>3060</v>
      </c>
      <c r="Q524" s="318"/>
      <c r="R524" s="318"/>
      <c r="S524" s="319"/>
      <c r="T524" s="437"/>
      <c r="U524" s="318"/>
      <c r="V524" s="319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</row>
    <row r="525" spans="1:32">
      <c r="A525" s="21" t="str">
        <f>IF(VLOOKUP(MID($B525,4,2),CODE!K:P,CODE!$O$1,FALSE)="",VLOOKUP(MID($B525,1,3),CODE!$B:$G,CODE!$D$1,FALSE),VLOOKUP(MID($B525,1,3),CODE!$B:$G,CODE!$D$1,FALSE)&amp;"-"&amp;VLOOKUP(MID($B525,4,2),CODE!K:P,CODE!$O$1,FALSE))</f>
        <v>SBH</v>
      </c>
      <c r="B525" s="21" t="str">
        <f>IF(ISERROR(VLOOKUP(E525&amp;G525,품번정리!$D:$E,2,FALSE))=TRUE,E525&amp;G525,VLOOKUP(E525&amp;G525,품번정리!$D:$E,2,FALSE))</f>
        <v>SBHMIF5007GY</v>
      </c>
      <c r="C525" s="16" t="str">
        <f>IF(ISERROR(VLOOKUP(MID(B525,1,5)&amp;MID(B525,8,5),품번정리!$A:$B,2,FALSE))=TRUE,MID(B525,1,5)&amp;MID(B525,8,5),VLOOKUP(MID(B525,1,5)&amp;MID(B525,8,5),품번정리!$A:$B,2,FALSE))</f>
        <v>SBHMI007GY</v>
      </c>
      <c r="D525" s="16" t="str">
        <f t="shared" si="10"/>
        <v>F5</v>
      </c>
      <c r="E525" s="437" t="s">
        <v>3156</v>
      </c>
      <c r="F525" s="437" t="s">
        <v>3163</v>
      </c>
      <c r="G525" s="437" t="s">
        <v>724</v>
      </c>
      <c r="H525" s="437"/>
      <c r="I525" s="319">
        <v>5426</v>
      </c>
      <c r="J525" s="319">
        <v>39000</v>
      </c>
      <c r="K525" s="319">
        <v>39000</v>
      </c>
      <c r="L525" s="318">
        <v>7</v>
      </c>
      <c r="M525" s="437" t="s">
        <v>3060</v>
      </c>
      <c r="N525" s="318">
        <v>2</v>
      </c>
      <c r="O525" s="319">
        <v>78000</v>
      </c>
      <c r="P525" s="437" t="s">
        <v>3060</v>
      </c>
      <c r="Q525" s="318">
        <v>2</v>
      </c>
      <c r="R525" s="318"/>
      <c r="S525" s="319">
        <v>78000</v>
      </c>
      <c r="T525" s="437" t="s">
        <v>3512</v>
      </c>
      <c r="U525" s="318">
        <v>2</v>
      </c>
      <c r="V525" s="319">
        <v>78000</v>
      </c>
      <c r="W525" s="318">
        <v>100</v>
      </c>
      <c r="X525" s="318">
        <v>100</v>
      </c>
      <c r="Y525" s="318">
        <v>100</v>
      </c>
      <c r="Z525" s="318">
        <v>100</v>
      </c>
      <c r="AA525" s="318"/>
      <c r="AB525" s="318"/>
      <c r="AC525" s="318"/>
      <c r="AD525" s="318"/>
      <c r="AE525" s="318"/>
      <c r="AF525" s="318"/>
    </row>
    <row r="526" spans="1:32">
      <c r="A526" s="21" t="str">
        <f>IF(VLOOKUP(MID($B526,4,2),CODE!K:P,CODE!$O$1,FALSE)="",VLOOKUP(MID($B526,1,3),CODE!$B:$G,CODE!$D$1,FALSE),VLOOKUP(MID($B526,1,3),CODE!$B:$G,CODE!$D$1,FALSE)&amp;"-"&amp;VLOOKUP(MID($B526,4,2),CODE!K:P,CODE!$O$1,FALSE))</f>
        <v>SBH</v>
      </c>
      <c r="B526" s="21" t="str">
        <f>IF(ISERROR(VLOOKUP(E526&amp;G526,품번정리!$D:$E,2,FALSE))=TRUE,E526&amp;G526,VLOOKUP(E526&amp;G526,품번정리!$D:$E,2,FALSE))</f>
        <v>SBHSNF3062NY</v>
      </c>
      <c r="C526" s="16" t="str">
        <f>IF(ISERROR(VLOOKUP(MID(B526,1,5)&amp;MID(B526,8,5),품번정리!$A:$B,2,FALSE))=TRUE,MID(B526,1,5)&amp;MID(B526,8,5),VLOOKUP(MID(B526,1,5)&amp;MID(B526,8,5),품번정리!$A:$B,2,FALSE))</f>
        <v>SBHSN062NY</v>
      </c>
      <c r="D526" s="16" t="str">
        <f t="shared" si="10"/>
        <v>F3</v>
      </c>
      <c r="E526" s="437" t="s">
        <v>3157</v>
      </c>
      <c r="F526" s="437" t="s">
        <v>3164</v>
      </c>
      <c r="G526" s="437" t="s">
        <v>720</v>
      </c>
      <c r="H526" s="437"/>
      <c r="I526" s="319">
        <v>4403</v>
      </c>
      <c r="J526" s="319">
        <v>45000</v>
      </c>
      <c r="K526" s="319">
        <v>29000</v>
      </c>
      <c r="L526" s="318">
        <v>5</v>
      </c>
      <c r="M526" s="437" t="s">
        <v>3060</v>
      </c>
      <c r="N526" s="318">
        <v>4</v>
      </c>
      <c r="O526" s="319">
        <v>180000</v>
      </c>
      <c r="P526" s="437" t="s">
        <v>3060</v>
      </c>
      <c r="Q526" s="318">
        <v>2</v>
      </c>
      <c r="R526" s="318"/>
      <c r="S526" s="319">
        <v>90000</v>
      </c>
      <c r="T526" s="437" t="s">
        <v>3477</v>
      </c>
      <c r="U526" s="318">
        <v>2</v>
      </c>
      <c r="V526" s="319">
        <v>90000</v>
      </c>
      <c r="W526" s="318">
        <v>50</v>
      </c>
      <c r="X526" s="318">
        <v>50</v>
      </c>
      <c r="Y526" s="318">
        <v>100</v>
      </c>
      <c r="Z526" s="318">
        <v>100</v>
      </c>
      <c r="AA526" s="318">
        <v>2</v>
      </c>
      <c r="AB526" s="318"/>
      <c r="AC526" s="318"/>
      <c r="AD526" s="318"/>
      <c r="AE526" s="318"/>
      <c r="AF526" s="318"/>
    </row>
    <row r="527" spans="1:32">
      <c r="A527" s="21" t="str">
        <f>IF(VLOOKUP(MID($B527,4,2),CODE!K:P,CODE!$O$1,FALSE)="",VLOOKUP(MID($B527,1,3),CODE!$B:$G,CODE!$D$1,FALSE),VLOOKUP(MID($B527,1,3),CODE!$B:$G,CODE!$D$1,FALSE)&amp;"-"&amp;VLOOKUP(MID($B527,4,2),CODE!K:P,CODE!$O$1,FALSE))</f>
        <v>SBH</v>
      </c>
      <c r="B527" s="21" t="str">
        <f>IF(ISERROR(VLOOKUP(E527&amp;G527,품번정리!$D:$E,2,FALSE))=TRUE,E527&amp;G527,VLOOKUP(E527&amp;G527,품번정리!$D:$E,2,FALSE))</f>
        <v>SBHTPF5029BK</v>
      </c>
      <c r="C527" s="16" t="str">
        <f>IF(ISERROR(VLOOKUP(MID(B527,1,5)&amp;MID(B527,8,5),품번정리!$A:$B,2,FALSE))=TRUE,MID(B527,1,5)&amp;MID(B527,8,5),VLOOKUP(MID(B527,1,5)&amp;MID(B527,8,5),품번정리!$A:$B,2,FALSE))</f>
        <v>SBHTP029BK</v>
      </c>
      <c r="D527" s="16" t="str">
        <f t="shared" si="10"/>
        <v>F5</v>
      </c>
      <c r="E527" s="437" t="s">
        <v>3159</v>
      </c>
      <c r="F527" s="437" t="s">
        <v>3164</v>
      </c>
      <c r="G527" s="437" t="s">
        <v>722</v>
      </c>
      <c r="H527" s="437"/>
      <c r="I527" s="319">
        <v>7734</v>
      </c>
      <c r="J527" s="319">
        <v>65000</v>
      </c>
      <c r="K527" s="319">
        <v>65000</v>
      </c>
      <c r="L527" s="318">
        <v>10</v>
      </c>
      <c r="M527" s="437" t="s">
        <v>3060</v>
      </c>
      <c r="N527" s="318">
        <v>1</v>
      </c>
      <c r="O527" s="319">
        <v>65000</v>
      </c>
      <c r="P527" s="437" t="s">
        <v>3060</v>
      </c>
      <c r="Q527" s="318">
        <v>1</v>
      </c>
      <c r="R527" s="318"/>
      <c r="S527" s="319">
        <v>65000</v>
      </c>
      <c r="T527" s="437" t="s">
        <v>3547</v>
      </c>
      <c r="U527" s="318">
        <v>1</v>
      </c>
      <c r="V527" s="319">
        <v>65000</v>
      </c>
      <c r="W527" s="318">
        <v>100</v>
      </c>
      <c r="X527" s="318">
        <v>100</v>
      </c>
      <c r="Y527" s="318">
        <v>100</v>
      </c>
      <c r="Z527" s="318">
        <v>100</v>
      </c>
      <c r="AA527" s="318"/>
      <c r="AB527" s="318"/>
      <c r="AC527" s="318"/>
      <c r="AD527" s="318"/>
      <c r="AE527" s="318"/>
      <c r="AF527" s="318"/>
    </row>
    <row r="528" spans="1:32">
      <c r="A528" s="21" t="str">
        <f>IF(VLOOKUP(MID($B528,4,2),CODE!K:P,CODE!$O$1,FALSE)="",VLOOKUP(MID($B528,1,3),CODE!$B:$G,CODE!$D$1,FALSE),VLOOKUP(MID($B528,1,3),CODE!$B:$G,CODE!$D$1,FALSE)&amp;"-"&amp;VLOOKUP(MID($B528,4,2),CODE!K:P,CODE!$O$1,FALSE))</f>
        <v>SBH</v>
      </c>
      <c r="B528" s="21" t="str">
        <f>IF(ISERROR(VLOOKUP(E528&amp;G528,품번정리!$D:$E,2,FALSE))=TRUE,E528&amp;G528,VLOOKUP(E528&amp;G528,품번정리!$D:$E,2,FALSE))</f>
        <v>SBHTPF5029RE</v>
      </c>
      <c r="C528" s="16" t="str">
        <f>IF(ISERROR(VLOOKUP(MID(B528,1,5)&amp;MID(B528,8,5),품번정리!$A:$B,2,FALSE))=TRUE,MID(B528,1,5)&amp;MID(B528,8,5),VLOOKUP(MID(B528,1,5)&amp;MID(B528,8,5),품번정리!$A:$B,2,FALSE))</f>
        <v>SBHTP029RE</v>
      </c>
      <c r="D528" s="16" t="str">
        <f t="shared" si="10"/>
        <v>F5</v>
      </c>
      <c r="E528" s="437" t="s">
        <v>3159</v>
      </c>
      <c r="F528" s="437" t="s">
        <v>3165</v>
      </c>
      <c r="G528" s="437" t="s">
        <v>726</v>
      </c>
      <c r="H528" s="437"/>
      <c r="I528" s="319">
        <v>7734</v>
      </c>
      <c r="J528" s="319">
        <v>65000</v>
      </c>
      <c r="K528" s="319">
        <v>65000</v>
      </c>
      <c r="L528" s="318">
        <v>10</v>
      </c>
      <c r="M528" s="437" t="s">
        <v>3060</v>
      </c>
      <c r="N528" s="318">
        <v>1</v>
      </c>
      <c r="O528" s="319">
        <v>65000</v>
      </c>
      <c r="P528" s="437" t="s">
        <v>3060</v>
      </c>
      <c r="Q528" s="318">
        <v>1</v>
      </c>
      <c r="R528" s="318"/>
      <c r="S528" s="319">
        <v>65000</v>
      </c>
      <c r="T528" s="437" t="s">
        <v>3480</v>
      </c>
      <c r="U528" s="318">
        <v>1</v>
      </c>
      <c r="V528" s="319">
        <v>65000</v>
      </c>
      <c r="W528" s="318">
        <v>100</v>
      </c>
      <c r="X528" s="318">
        <v>100</v>
      </c>
      <c r="Y528" s="318">
        <v>100</v>
      </c>
      <c r="Z528" s="318">
        <v>100</v>
      </c>
      <c r="AA528" s="318"/>
      <c r="AB528" s="318"/>
      <c r="AC528" s="318"/>
      <c r="AD528" s="318"/>
      <c r="AE528" s="318"/>
      <c r="AF528" s="318"/>
    </row>
    <row r="529" spans="1:32">
      <c r="A529" s="21" t="str">
        <f>IF(VLOOKUP(MID($B529,4,2),CODE!K:P,CODE!$O$1,FALSE)="",VLOOKUP(MID($B529,1,3),CODE!$B:$G,CODE!$D$1,FALSE),VLOOKUP(MID($B529,1,3),CODE!$B:$G,CODE!$D$1,FALSE)&amp;"-"&amp;VLOOKUP(MID($B529,4,2),CODE!K:P,CODE!$O$1,FALSE))</f>
        <v>SBK</v>
      </c>
      <c r="B529" s="21" t="str">
        <f>IF(ISERROR(VLOOKUP(E529&amp;G529,품번정리!$D:$E,2,FALSE))=TRUE,E529&amp;G529,VLOOKUP(E529&amp;G529,품번정리!$D:$E,2,FALSE))</f>
        <v>SBKBAF5511GY</v>
      </c>
      <c r="C529" s="16" t="str">
        <f>IF(ISERROR(VLOOKUP(MID(B529,1,5)&amp;MID(B529,8,5),품번정리!$A:$B,2,FALSE))=TRUE,MID(B529,1,5)&amp;MID(B529,8,5),VLOOKUP(MID(B529,1,5)&amp;MID(B529,8,5),품번정리!$A:$B,2,FALSE))</f>
        <v>SBKBA511GY</v>
      </c>
      <c r="D529" s="16" t="str">
        <f t="shared" si="10"/>
        <v>F5</v>
      </c>
      <c r="E529" s="437" t="s">
        <v>2295</v>
      </c>
      <c r="F529" s="437" t="s">
        <v>3166</v>
      </c>
      <c r="G529" s="437" t="s">
        <v>724</v>
      </c>
      <c r="H529" s="437"/>
      <c r="I529" s="319">
        <v>6842</v>
      </c>
      <c r="J529" s="319">
        <v>45000</v>
      </c>
      <c r="K529" s="319">
        <v>25000</v>
      </c>
      <c r="L529" s="318">
        <v>570</v>
      </c>
      <c r="M529" s="437" t="s">
        <v>2198</v>
      </c>
      <c r="N529" s="318">
        <v>570</v>
      </c>
      <c r="O529" s="319">
        <v>25650000</v>
      </c>
      <c r="P529" s="437" t="s">
        <v>2198</v>
      </c>
      <c r="Q529" s="318">
        <v>446</v>
      </c>
      <c r="R529" s="318"/>
      <c r="S529" s="319">
        <v>20070000</v>
      </c>
      <c r="T529" s="437" t="s">
        <v>2217</v>
      </c>
      <c r="U529" s="318">
        <v>413</v>
      </c>
      <c r="V529" s="319">
        <v>16795000</v>
      </c>
      <c r="W529" s="318">
        <v>72.5</v>
      </c>
      <c r="X529" s="318">
        <v>65.5</v>
      </c>
      <c r="Y529" s="318">
        <v>92.6</v>
      </c>
      <c r="Z529" s="318">
        <v>83.7</v>
      </c>
      <c r="AA529" s="318">
        <v>124</v>
      </c>
      <c r="AB529" s="318">
        <v>33</v>
      </c>
      <c r="AC529" s="318"/>
      <c r="AD529" s="318"/>
      <c r="AE529" s="318"/>
      <c r="AF529" s="318"/>
    </row>
    <row r="530" spans="1:32">
      <c r="A530" s="21" t="str">
        <f>IF(VLOOKUP(MID($B530,4,2),CODE!K:P,CODE!$O$1,FALSE)="",VLOOKUP(MID($B530,1,3),CODE!$B:$G,CODE!$D$1,FALSE),VLOOKUP(MID($B530,1,3),CODE!$B:$G,CODE!$D$1,FALSE)&amp;"-"&amp;VLOOKUP(MID($B530,4,2),CODE!K:P,CODE!$O$1,FALSE))</f>
        <v>SBK</v>
      </c>
      <c r="B530" s="21" t="str">
        <f>IF(ISERROR(VLOOKUP(E530&amp;G530,품번정리!$D:$E,2,FALSE))=TRUE,E530&amp;G530,VLOOKUP(E530&amp;G530,품번정리!$D:$E,2,FALSE))</f>
        <v>SBKBAF5512BG</v>
      </c>
      <c r="C530" s="16" t="str">
        <f>IF(ISERROR(VLOOKUP(MID(B530,1,5)&amp;MID(B530,8,5),품번정리!$A:$B,2,FALSE))=TRUE,MID(B530,1,5)&amp;MID(B530,8,5),VLOOKUP(MID(B530,1,5)&amp;MID(B530,8,5),품번정리!$A:$B,2,FALSE))</f>
        <v>SBKBA512BG</v>
      </c>
      <c r="D530" s="16" t="str">
        <f t="shared" ref="D530:D545" si="11">MID(E530,6,2)</f>
        <v>F5</v>
      </c>
      <c r="E530" s="437" t="s">
        <v>2296</v>
      </c>
      <c r="F530" s="437" t="s">
        <v>3166</v>
      </c>
      <c r="G530" s="437" t="s">
        <v>736</v>
      </c>
      <c r="H530" s="437"/>
      <c r="I530" s="319">
        <v>6403</v>
      </c>
      <c r="J530" s="319">
        <v>45000</v>
      </c>
      <c r="K530" s="319">
        <v>25000</v>
      </c>
      <c r="L530" s="318">
        <v>370</v>
      </c>
      <c r="M530" s="437" t="s">
        <v>2198</v>
      </c>
      <c r="N530" s="318">
        <v>370</v>
      </c>
      <c r="O530" s="319">
        <v>16650000</v>
      </c>
      <c r="P530" s="437" t="s">
        <v>2198</v>
      </c>
      <c r="Q530" s="318">
        <v>311</v>
      </c>
      <c r="R530" s="318"/>
      <c r="S530" s="319">
        <v>13995000</v>
      </c>
      <c r="T530" s="437" t="s">
        <v>2217</v>
      </c>
      <c r="U530" s="318">
        <v>248</v>
      </c>
      <c r="V530" s="319">
        <v>10641500</v>
      </c>
      <c r="W530" s="318">
        <v>67</v>
      </c>
      <c r="X530" s="318">
        <v>63.9</v>
      </c>
      <c r="Y530" s="318">
        <v>79.7</v>
      </c>
      <c r="Z530" s="318">
        <v>76</v>
      </c>
      <c r="AA530" s="318">
        <v>59</v>
      </c>
      <c r="AB530" s="318">
        <v>63</v>
      </c>
      <c r="AC530" s="318"/>
      <c r="AD530" s="318"/>
      <c r="AE530" s="319"/>
      <c r="AF530" s="318"/>
    </row>
    <row r="531" spans="1:32">
      <c r="A531" s="21" t="str">
        <f>IF(VLOOKUP(MID($B531,4,2),CODE!K:P,CODE!$O$1,FALSE)="",VLOOKUP(MID($B531,1,3),CODE!$B:$G,CODE!$D$1,FALSE),VLOOKUP(MID($B531,1,3),CODE!$B:$G,CODE!$D$1,FALSE)&amp;"-"&amp;VLOOKUP(MID($B531,4,2),CODE!K:P,CODE!$O$1,FALSE))</f>
        <v>SBK</v>
      </c>
      <c r="B531" s="21" t="str">
        <f>IF(ISERROR(VLOOKUP(E531&amp;G531,품번정리!$D:$E,2,FALSE))=TRUE,E531&amp;G531,VLOOKUP(E531&amp;G531,품번정리!$D:$E,2,FALSE))</f>
        <v>SBKBEF5531BK</v>
      </c>
      <c r="C531" s="16" t="str">
        <f>IF(ISERROR(VLOOKUP(MID(B531,1,5)&amp;MID(B531,8,5),품번정리!$A:$B,2,FALSE))=TRUE,MID(B531,1,5)&amp;MID(B531,8,5),VLOOKUP(MID(B531,1,5)&amp;MID(B531,8,5),품번정리!$A:$B,2,FALSE))</f>
        <v>SBKBE531BK</v>
      </c>
      <c r="D531" s="16" t="str">
        <f t="shared" si="11"/>
        <v>F5</v>
      </c>
      <c r="E531" s="437" t="s">
        <v>2585</v>
      </c>
      <c r="F531" s="437" t="s">
        <v>2297</v>
      </c>
      <c r="G531" s="437" t="s">
        <v>722</v>
      </c>
      <c r="H531" s="437"/>
      <c r="I531" s="319">
        <v>3823</v>
      </c>
      <c r="J531" s="319">
        <v>27000</v>
      </c>
      <c r="K531" s="319">
        <v>15000</v>
      </c>
      <c r="L531" s="318">
        <v>200</v>
      </c>
      <c r="M531" s="437" t="s">
        <v>2543</v>
      </c>
      <c r="N531" s="318">
        <v>200</v>
      </c>
      <c r="O531" s="319">
        <v>5400000</v>
      </c>
      <c r="P531" s="437" t="s">
        <v>2544</v>
      </c>
      <c r="Q531" s="318">
        <v>129</v>
      </c>
      <c r="R531" s="318">
        <v>-1</v>
      </c>
      <c r="S531" s="319">
        <v>3483000</v>
      </c>
      <c r="T531" s="437" t="s">
        <v>2659</v>
      </c>
      <c r="U531" s="318">
        <v>58</v>
      </c>
      <c r="V531" s="319">
        <v>1060500</v>
      </c>
      <c r="W531" s="318">
        <v>29</v>
      </c>
      <c r="X531" s="318">
        <v>19.600000000000001</v>
      </c>
      <c r="Y531" s="318">
        <v>45</v>
      </c>
      <c r="Z531" s="318">
        <v>30.4</v>
      </c>
      <c r="AA531" s="318">
        <v>72</v>
      </c>
      <c r="AB531" s="318">
        <v>71</v>
      </c>
      <c r="AC531" s="318"/>
      <c r="AD531" s="318"/>
      <c r="AE531" s="319"/>
      <c r="AF531" s="318"/>
    </row>
    <row r="532" spans="1:32">
      <c r="A532" s="21" t="str">
        <f>IF(VLOOKUP(MID($B532,4,2),CODE!K:P,CODE!$O$1,FALSE)="",VLOOKUP(MID($B532,1,3),CODE!$B:$G,CODE!$D$1,FALSE),VLOOKUP(MID($B532,1,3),CODE!$B:$G,CODE!$D$1,FALSE)&amp;"-"&amp;VLOOKUP(MID($B532,4,2),CODE!K:P,CODE!$O$1,FALSE))</f>
        <v>SBK</v>
      </c>
      <c r="B532" s="21" t="str">
        <f>IF(ISERROR(VLOOKUP(E532&amp;G532,품번정리!$D:$E,2,FALSE))=TRUE,E532&amp;G532,VLOOKUP(E532&amp;G532,품번정리!$D:$E,2,FALSE))</f>
        <v>SBKBEF5531BL</v>
      </c>
      <c r="C532" s="16" t="str">
        <f>IF(ISERROR(VLOOKUP(MID(B532,1,5)&amp;MID(B532,8,5),품번정리!$A:$B,2,FALSE))=TRUE,MID(B532,1,5)&amp;MID(B532,8,5),VLOOKUP(MID(B532,1,5)&amp;MID(B532,8,5),품번정리!$A:$B,2,FALSE))</f>
        <v>SBKBE531BL</v>
      </c>
      <c r="D532" s="16" t="str">
        <f t="shared" si="11"/>
        <v>F5</v>
      </c>
      <c r="E532" s="437" t="s">
        <v>2585</v>
      </c>
      <c r="F532" s="437" t="s">
        <v>2298</v>
      </c>
      <c r="G532" s="437" t="s">
        <v>725</v>
      </c>
      <c r="H532" s="437"/>
      <c r="I532" s="319">
        <v>3823</v>
      </c>
      <c r="J532" s="319">
        <v>27000</v>
      </c>
      <c r="K532" s="319">
        <v>15000</v>
      </c>
      <c r="L532" s="318">
        <v>200</v>
      </c>
      <c r="M532" s="437" t="s">
        <v>2543</v>
      </c>
      <c r="N532" s="318">
        <v>200</v>
      </c>
      <c r="O532" s="319">
        <v>5400000</v>
      </c>
      <c r="P532" s="437" t="s">
        <v>2544</v>
      </c>
      <c r="Q532" s="318">
        <v>147</v>
      </c>
      <c r="R532" s="318"/>
      <c r="S532" s="319">
        <v>3969000</v>
      </c>
      <c r="T532" s="437" t="s">
        <v>2809</v>
      </c>
      <c r="U532" s="318">
        <v>59</v>
      </c>
      <c r="V532" s="319">
        <v>978000</v>
      </c>
      <c r="W532" s="318">
        <v>29.5</v>
      </c>
      <c r="X532" s="318">
        <v>18.100000000000001</v>
      </c>
      <c r="Y532" s="318">
        <v>40.1</v>
      </c>
      <c r="Z532" s="318">
        <v>24.6</v>
      </c>
      <c r="AA532" s="318">
        <v>53</v>
      </c>
      <c r="AB532" s="318">
        <v>88</v>
      </c>
      <c r="AC532" s="318"/>
      <c r="AD532" s="318"/>
      <c r="AE532" s="319"/>
      <c r="AF532" s="318"/>
    </row>
    <row r="533" spans="1:32">
      <c r="A533" s="21" t="str">
        <f>IF(VLOOKUP(MID($B533,4,2),CODE!K:P,CODE!$O$1,FALSE)="",VLOOKUP(MID($B533,1,3),CODE!$B:$G,CODE!$D$1,FALSE),VLOOKUP(MID($B533,1,3),CODE!$B:$G,CODE!$D$1,FALSE)&amp;"-"&amp;VLOOKUP(MID($B533,4,2),CODE!K:P,CODE!$O$1,FALSE))</f>
        <v>SBK</v>
      </c>
      <c r="B533" s="21" t="str">
        <f>IF(ISERROR(VLOOKUP(E533&amp;G533,품번정리!$D:$E,2,FALSE))=TRUE,E533&amp;G533,VLOOKUP(E533&amp;G533,품번정리!$D:$E,2,FALSE))</f>
        <v>SBKBEF5531GY</v>
      </c>
      <c r="C533" s="16" t="str">
        <f>IF(ISERROR(VLOOKUP(MID(B533,1,5)&amp;MID(B533,8,5),품번정리!$A:$B,2,FALSE))=TRUE,MID(B533,1,5)&amp;MID(B533,8,5),VLOOKUP(MID(B533,1,5)&amp;MID(B533,8,5),품번정리!$A:$B,2,FALSE))</f>
        <v>SBKBE531GY</v>
      </c>
      <c r="D533" s="16" t="str">
        <f t="shared" si="11"/>
        <v>F5</v>
      </c>
      <c r="E533" s="437" t="s">
        <v>2585</v>
      </c>
      <c r="F533" s="437" t="s">
        <v>2587</v>
      </c>
      <c r="G533" s="437" t="s">
        <v>724</v>
      </c>
      <c r="H533" s="437"/>
      <c r="I533" s="319">
        <v>3823</v>
      </c>
      <c r="J533" s="319">
        <v>27000</v>
      </c>
      <c r="K533" s="319">
        <v>15000</v>
      </c>
      <c r="L533" s="318">
        <v>200</v>
      </c>
      <c r="M533" s="437" t="s">
        <v>2543</v>
      </c>
      <c r="N533" s="318">
        <v>200</v>
      </c>
      <c r="O533" s="319">
        <v>5400000</v>
      </c>
      <c r="P533" s="437" t="s">
        <v>2544</v>
      </c>
      <c r="Q533" s="318">
        <v>126</v>
      </c>
      <c r="R533" s="318"/>
      <c r="S533" s="319">
        <v>3402000</v>
      </c>
      <c r="T533" s="437" t="s">
        <v>2951</v>
      </c>
      <c r="U533" s="318">
        <v>65</v>
      </c>
      <c r="V533" s="319">
        <v>1095000</v>
      </c>
      <c r="W533" s="318">
        <v>32.5</v>
      </c>
      <c r="X533" s="318">
        <v>20.3</v>
      </c>
      <c r="Y533" s="318">
        <v>51.6</v>
      </c>
      <c r="Z533" s="318">
        <v>32.200000000000003</v>
      </c>
      <c r="AA533" s="318">
        <v>74</v>
      </c>
      <c r="AB533" s="318">
        <v>61</v>
      </c>
      <c r="AC533" s="318"/>
      <c r="AD533" s="318"/>
      <c r="AE533" s="319"/>
      <c r="AF533" s="318"/>
    </row>
    <row r="534" spans="1:32">
      <c r="A534" s="21" t="str">
        <f>IF(VLOOKUP(MID($B534,4,2),CODE!K:P,CODE!$O$1,FALSE)="",VLOOKUP(MID($B534,1,3),CODE!$B:$G,CODE!$D$1,FALSE),VLOOKUP(MID($B534,1,3),CODE!$B:$G,CODE!$D$1,FALSE)&amp;"-"&amp;VLOOKUP(MID($B534,4,2),CODE!K:P,CODE!$O$1,FALSE))</f>
        <v>SBK</v>
      </c>
      <c r="B534" s="21" t="str">
        <f>IF(ISERROR(VLOOKUP(E534&amp;G534,품번정리!$D:$E,2,FALSE))=TRUE,E534&amp;G534,VLOOKUP(E534&amp;G534,품번정리!$D:$E,2,FALSE))</f>
        <v>SBKBEF5531PK</v>
      </c>
      <c r="C534" s="16" t="str">
        <f>IF(ISERROR(VLOOKUP(MID(B534,1,5)&amp;MID(B534,8,5),품번정리!$A:$B,2,FALSE))=TRUE,MID(B534,1,5)&amp;MID(B534,8,5),VLOOKUP(MID(B534,1,5)&amp;MID(B534,8,5),품번정리!$A:$B,2,FALSE))</f>
        <v>SBKBE531PK</v>
      </c>
      <c r="D534" s="16" t="str">
        <f t="shared" si="11"/>
        <v>F5</v>
      </c>
      <c r="E534" s="437" t="s">
        <v>2585</v>
      </c>
      <c r="F534" s="437" t="s">
        <v>2587</v>
      </c>
      <c r="G534" s="437" t="s">
        <v>728</v>
      </c>
      <c r="H534" s="437"/>
      <c r="I534" s="319">
        <v>3823</v>
      </c>
      <c r="J534" s="319">
        <v>27000</v>
      </c>
      <c r="K534" s="319">
        <v>15000</v>
      </c>
      <c r="L534" s="318">
        <v>200</v>
      </c>
      <c r="M534" s="437" t="s">
        <v>2543</v>
      </c>
      <c r="N534" s="318">
        <v>199</v>
      </c>
      <c r="O534" s="319">
        <v>5373000</v>
      </c>
      <c r="P534" s="437" t="s">
        <v>2544</v>
      </c>
      <c r="Q534" s="318">
        <v>126</v>
      </c>
      <c r="R534" s="318"/>
      <c r="S534" s="319">
        <v>3402000</v>
      </c>
      <c r="T534" s="437" t="s">
        <v>2564</v>
      </c>
      <c r="U534" s="318">
        <v>66</v>
      </c>
      <c r="V534" s="319">
        <v>1086000</v>
      </c>
      <c r="W534" s="318">
        <v>33.200000000000003</v>
      </c>
      <c r="X534" s="318">
        <v>20.2</v>
      </c>
      <c r="Y534" s="318">
        <v>52.4</v>
      </c>
      <c r="Z534" s="318">
        <v>31.9</v>
      </c>
      <c r="AA534" s="318">
        <v>73</v>
      </c>
      <c r="AB534" s="318">
        <v>60</v>
      </c>
      <c r="AC534" s="318"/>
      <c r="AD534" s="318"/>
      <c r="AE534" s="319"/>
      <c r="AF534" s="318"/>
    </row>
    <row r="535" spans="1:32">
      <c r="A535" s="21" t="str">
        <f>IF(VLOOKUP(MID($B535,4,2),CODE!K:P,CODE!$O$1,FALSE)="",VLOOKUP(MID($B535,1,3),CODE!$B:$G,CODE!$D$1,FALSE),VLOOKUP(MID($B535,1,3),CODE!$B:$G,CODE!$D$1,FALSE)&amp;"-"&amp;VLOOKUP(MID($B535,4,2),CODE!K:P,CODE!$O$1,FALSE))</f>
        <v>SBK</v>
      </c>
      <c r="B535" s="21" t="str">
        <f>IF(ISERROR(VLOOKUP(E535&amp;G535,품번정리!$D:$E,2,FALSE))=TRUE,E535&amp;G535,VLOOKUP(E535&amp;G535,품번정리!$D:$E,2,FALSE))</f>
        <v>SBKBEF5531RE</v>
      </c>
      <c r="C535" s="16" t="str">
        <f>IF(ISERROR(VLOOKUP(MID(B535,1,5)&amp;MID(B535,8,5),품번정리!$A:$B,2,FALSE))=TRUE,MID(B535,1,5)&amp;MID(B535,8,5),VLOOKUP(MID(B535,1,5)&amp;MID(B535,8,5),품번정리!$A:$B,2,FALSE))</f>
        <v>SBKBE531RE</v>
      </c>
      <c r="D535" s="16" t="str">
        <f t="shared" si="11"/>
        <v>F5</v>
      </c>
      <c r="E535" s="437" t="s">
        <v>2585</v>
      </c>
      <c r="F535" s="437" t="s">
        <v>2587</v>
      </c>
      <c r="G535" s="437" t="s">
        <v>726</v>
      </c>
      <c r="H535" s="437"/>
      <c r="I535" s="319">
        <v>3823</v>
      </c>
      <c r="J535" s="319">
        <v>27000</v>
      </c>
      <c r="K535" s="319">
        <v>15000</v>
      </c>
      <c r="L535" s="318">
        <v>200</v>
      </c>
      <c r="M535" s="437" t="s">
        <v>2543</v>
      </c>
      <c r="N535" s="318">
        <v>200</v>
      </c>
      <c r="O535" s="319">
        <v>5400000</v>
      </c>
      <c r="P535" s="437" t="s">
        <v>2544</v>
      </c>
      <c r="Q535" s="318">
        <v>139</v>
      </c>
      <c r="R535" s="318"/>
      <c r="S535" s="319">
        <v>3753000</v>
      </c>
      <c r="T535" s="437" t="s">
        <v>2552</v>
      </c>
      <c r="U535" s="318">
        <v>60</v>
      </c>
      <c r="V535" s="319">
        <v>1032000</v>
      </c>
      <c r="W535" s="318">
        <v>30</v>
      </c>
      <c r="X535" s="318">
        <v>19.100000000000001</v>
      </c>
      <c r="Y535" s="318">
        <v>43.2</v>
      </c>
      <c r="Z535" s="318">
        <v>27.5</v>
      </c>
      <c r="AA535" s="318">
        <v>61</v>
      </c>
      <c r="AB535" s="318">
        <v>79</v>
      </c>
      <c r="AC535" s="318"/>
      <c r="AD535" s="318"/>
      <c r="AE535" s="319"/>
      <c r="AF535" s="318"/>
    </row>
    <row r="536" spans="1:32">
      <c r="A536" s="21" t="str">
        <f>IF(VLOOKUP(MID($B536,4,2),CODE!K:P,CODE!$O$1,FALSE)="",VLOOKUP(MID($B536,1,3),CODE!$B:$G,CODE!$D$1,FALSE),VLOOKUP(MID($B536,1,3),CODE!$B:$G,CODE!$D$1,FALSE)&amp;"-"&amp;VLOOKUP(MID($B536,4,2),CODE!K:P,CODE!$O$1,FALSE))</f>
        <v>SBK</v>
      </c>
      <c r="B536" s="21" t="str">
        <f>IF(ISERROR(VLOOKUP(E536&amp;G536,품번정리!$D:$E,2,FALSE))=TRUE,E536&amp;G536,VLOOKUP(E536&amp;G536,품번정리!$D:$E,2,FALSE))</f>
        <v>SBKBEF5532BK</v>
      </c>
      <c r="C536" s="16" t="str">
        <f>IF(ISERROR(VLOOKUP(MID(B536,1,5)&amp;MID(B536,8,5),품번정리!$A:$B,2,FALSE))=TRUE,MID(B536,1,5)&amp;MID(B536,8,5),VLOOKUP(MID(B536,1,5)&amp;MID(B536,8,5),품번정리!$A:$B,2,FALSE))</f>
        <v>SBKBE532BK</v>
      </c>
      <c r="D536" s="16" t="str">
        <f t="shared" si="11"/>
        <v>F5</v>
      </c>
      <c r="E536" s="437" t="s">
        <v>2586</v>
      </c>
      <c r="F536" s="437" t="s">
        <v>2587</v>
      </c>
      <c r="G536" s="437" t="s">
        <v>722</v>
      </c>
      <c r="H536" s="437"/>
      <c r="I536" s="319">
        <v>3799</v>
      </c>
      <c r="J536" s="319">
        <v>33000</v>
      </c>
      <c r="K536" s="319">
        <v>15000</v>
      </c>
      <c r="L536" s="318">
        <v>250</v>
      </c>
      <c r="M536" s="437" t="s">
        <v>2543</v>
      </c>
      <c r="N536" s="318">
        <v>250</v>
      </c>
      <c r="O536" s="319">
        <v>8250000</v>
      </c>
      <c r="P536" s="437" t="s">
        <v>2544</v>
      </c>
      <c r="Q536" s="318">
        <v>103</v>
      </c>
      <c r="R536" s="318">
        <v>2</v>
      </c>
      <c r="S536" s="319">
        <v>3399000</v>
      </c>
      <c r="T536" s="437" t="s">
        <v>2914</v>
      </c>
      <c r="U536" s="318">
        <v>59</v>
      </c>
      <c r="V536" s="319">
        <v>954000</v>
      </c>
      <c r="W536" s="318">
        <v>23.6</v>
      </c>
      <c r="X536" s="318">
        <v>11.6</v>
      </c>
      <c r="Y536" s="318">
        <v>57.3</v>
      </c>
      <c r="Z536" s="318">
        <v>28.1</v>
      </c>
      <c r="AA536" s="318">
        <v>145</v>
      </c>
      <c r="AB536" s="318">
        <v>44</v>
      </c>
      <c r="AC536" s="318"/>
      <c r="AD536" s="318"/>
      <c r="AE536" s="319"/>
      <c r="AF536" s="318"/>
    </row>
    <row r="537" spans="1:32">
      <c r="A537" s="21" t="str">
        <f>IF(VLOOKUP(MID($B537,4,2),CODE!K:P,CODE!$O$1,FALSE)="",VLOOKUP(MID($B537,1,3),CODE!$B:$G,CODE!$D$1,FALSE),VLOOKUP(MID($B537,1,3),CODE!$B:$G,CODE!$D$1,FALSE)&amp;"-"&amp;VLOOKUP(MID($B537,4,2),CODE!K:P,CODE!$O$1,FALSE))</f>
        <v>SBK</v>
      </c>
      <c r="B537" s="21" t="str">
        <f>IF(ISERROR(VLOOKUP(E537&amp;G537,품번정리!$D:$E,2,FALSE))=TRUE,E537&amp;G537,VLOOKUP(E537&amp;G537,품번정리!$D:$E,2,FALSE))</f>
        <v>SBKBEF5532BL</v>
      </c>
      <c r="C537" s="16" t="str">
        <f>IF(ISERROR(VLOOKUP(MID(B537,1,5)&amp;MID(B537,8,5),품번정리!$A:$B,2,FALSE))=TRUE,MID(B537,1,5)&amp;MID(B537,8,5),VLOOKUP(MID(B537,1,5)&amp;MID(B537,8,5),품번정리!$A:$B,2,FALSE))</f>
        <v>SBKBE532BL</v>
      </c>
      <c r="D537" s="16" t="str">
        <f t="shared" si="11"/>
        <v>F5</v>
      </c>
      <c r="E537" s="437" t="s">
        <v>2586</v>
      </c>
      <c r="F537" s="437" t="s">
        <v>2587</v>
      </c>
      <c r="G537" s="437" t="s">
        <v>725</v>
      </c>
      <c r="H537" s="437"/>
      <c r="I537" s="319">
        <v>3799</v>
      </c>
      <c r="J537" s="319">
        <v>33000</v>
      </c>
      <c r="K537" s="319">
        <v>15000</v>
      </c>
      <c r="L537" s="318">
        <v>250</v>
      </c>
      <c r="M537" s="437" t="s">
        <v>2543</v>
      </c>
      <c r="N537" s="318">
        <v>250</v>
      </c>
      <c r="O537" s="319">
        <v>8250000</v>
      </c>
      <c r="P537" s="437" t="s">
        <v>2544</v>
      </c>
      <c r="Q537" s="318">
        <v>168</v>
      </c>
      <c r="R537" s="318"/>
      <c r="S537" s="319">
        <v>5544000</v>
      </c>
      <c r="T537" s="437" t="s">
        <v>2547</v>
      </c>
      <c r="U537" s="318">
        <v>108</v>
      </c>
      <c r="V537" s="319">
        <v>2094000</v>
      </c>
      <c r="W537" s="318">
        <v>43.2</v>
      </c>
      <c r="X537" s="318">
        <v>25.4</v>
      </c>
      <c r="Y537" s="318">
        <v>64.3</v>
      </c>
      <c r="Z537" s="318">
        <v>37.799999999999997</v>
      </c>
      <c r="AA537" s="318">
        <v>82</v>
      </c>
      <c r="AB537" s="318">
        <v>60</v>
      </c>
      <c r="AC537" s="318"/>
      <c r="AD537" s="318"/>
      <c r="AE537" s="319"/>
      <c r="AF537" s="318"/>
    </row>
    <row r="538" spans="1:32">
      <c r="A538" s="21" t="str">
        <f>IF(VLOOKUP(MID($B538,4,2),CODE!K:P,CODE!$O$1,FALSE)="",VLOOKUP(MID($B538,1,3),CODE!$B:$G,CODE!$D$1,FALSE),VLOOKUP(MID($B538,1,3),CODE!$B:$G,CODE!$D$1,FALSE)&amp;"-"&amp;VLOOKUP(MID($B538,4,2),CODE!K:P,CODE!$O$1,FALSE))</f>
        <v>SBK</v>
      </c>
      <c r="B538" s="21" t="str">
        <f>IF(ISERROR(VLOOKUP(E538&amp;G538,품번정리!$D:$E,2,FALSE))=TRUE,E538&amp;G538,VLOOKUP(E538&amp;G538,품번정리!$D:$E,2,FALSE))</f>
        <v>SBKBEF5532GR</v>
      </c>
      <c r="C538" s="16" t="str">
        <f>IF(ISERROR(VLOOKUP(MID(B538,1,5)&amp;MID(B538,8,5),품번정리!$A:$B,2,FALSE))=TRUE,MID(B538,1,5)&amp;MID(B538,8,5),VLOOKUP(MID(B538,1,5)&amp;MID(B538,8,5),품번정리!$A:$B,2,FALSE))</f>
        <v>SBKBE532GR</v>
      </c>
      <c r="D538" s="16" t="str">
        <f t="shared" si="11"/>
        <v>F5</v>
      </c>
      <c r="E538" s="437" t="s">
        <v>2586</v>
      </c>
      <c r="F538" s="437" t="s">
        <v>2589</v>
      </c>
      <c r="G538" s="437" t="s">
        <v>727</v>
      </c>
      <c r="H538" s="437"/>
      <c r="I538" s="319">
        <v>3799</v>
      </c>
      <c r="J538" s="319">
        <v>33000</v>
      </c>
      <c r="K538" s="319">
        <v>15000</v>
      </c>
      <c r="L538" s="318">
        <v>250</v>
      </c>
      <c r="M538" s="437" t="s">
        <v>2543</v>
      </c>
      <c r="N538" s="318">
        <v>250</v>
      </c>
      <c r="O538" s="319">
        <v>8250000</v>
      </c>
      <c r="P538" s="437" t="s">
        <v>2544</v>
      </c>
      <c r="Q538" s="318">
        <v>173</v>
      </c>
      <c r="R538" s="318"/>
      <c r="S538" s="319">
        <v>5709000</v>
      </c>
      <c r="T538" s="437" t="s">
        <v>2547</v>
      </c>
      <c r="U538" s="318">
        <v>126</v>
      </c>
      <c r="V538" s="319">
        <v>2397000</v>
      </c>
      <c r="W538" s="318">
        <v>50.4</v>
      </c>
      <c r="X538" s="318">
        <v>29.1</v>
      </c>
      <c r="Y538" s="318">
        <v>72.8</v>
      </c>
      <c r="Z538" s="318">
        <v>42</v>
      </c>
      <c r="AA538" s="318">
        <v>77</v>
      </c>
      <c r="AB538" s="318">
        <v>47</v>
      </c>
      <c r="AC538" s="318"/>
      <c r="AD538" s="318"/>
      <c r="AE538" s="319"/>
      <c r="AF538" s="318"/>
    </row>
    <row r="539" spans="1:32">
      <c r="A539" s="21" t="str">
        <f>IF(VLOOKUP(MID($B539,4,2),CODE!K:P,CODE!$O$1,FALSE)="",VLOOKUP(MID($B539,1,3),CODE!$B:$G,CODE!$D$1,FALSE),VLOOKUP(MID($B539,1,3),CODE!$B:$G,CODE!$D$1,FALSE)&amp;"-"&amp;VLOOKUP(MID($B539,4,2),CODE!K:P,CODE!$O$1,FALSE))</f>
        <v>SBK</v>
      </c>
      <c r="B539" s="21" t="str">
        <f>IF(ISERROR(VLOOKUP(E539&amp;G539,품번정리!$D:$E,2,FALSE))=TRUE,E539&amp;G539,VLOOKUP(E539&amp;G539,품번정리!$D:$E,2,FALSE))</f>
        <v>SBKBEF5532GY</v>
      </c>
      <c r="C539" s="16" t="str">
        <f>IF(ISERROR(VLOOKUP(MID(B539,1,5)&amp;MID(B539,8,5),품번정리!$A:$B,2,FALSE))=TRUE,MID(B539,1,5)&amp;MID(B539,8,5),VLOOKUP(MID(B539,1,5)&amp;MID(B539,8,5),품번정리!$A:$B,2,FALSE))</f>
        <v>SBKBE532GY</v>
      </c>
      <c r="D539" s="16" t="str">
        <f t="shared" si="11"/>
        <v>F5</v>
      </c>
      <c r="E539" s="437" t="s">
        <v>2586</v>
      </c>
      <c r="F539" s="437" t="s">
        <v>2589</v>
      </c>
      <c r="G539" s="437" t="s">
        <v>724</v>
      </c>
      <c r="H539" s="437"/>
      <c r="I539" s="319">
        <v>3799</v>
      </c>
      <c r="J539" s="319">
        <v>33000</v>
      </c>
      <c r="K539" s="319">
        <v>15000</v>
      </c>
      <c r="L539" s="318">
        <v>250</v>
      </c>
      <c r="M539" s="437" t="s">
        <v>2543</v>
      </c>
      <c r="N539" s="318">
        <v>239</v>
      </c>
      <c r="O539" s="319">
        <v>7887000</v>
      </c>
      <c r="P539" s="437" t="s">
        <v>2544</v>
      </c>
      <c r="Q539" s="318">
        <v>174</v>
      </c>
      <c r="R539" s="318">
        <v>-2</v>
      </c>
      <c r="S539" s="319">
        <v>5742000</v>
      </c>
      <c r="T539" s="437" t="s">
        <v>2547</v>
      </c>
      <c r="U539" s="318">
        <v>124</v>
      </c>
      <c r="V539" s="319">
        <v>2508000</v>
      </c>
      <c r="W539" s="318">
        <v>51.9</v>
      </c>
      <c r="X539" s="318">
        <v>31.8</v>
      </c>
      <c r="Y539" s="318">
        <v>71.3</v>
      </c>
      <c r="Z539" s="318">
        <v>43.7</v>
      </c>
      <c r="AA539" s="318">
        <v>67</v>
      </c>
      <c r="AB539" s="318">
        <v>50</v>
      </c>
      <c r="AC539" s="318">
        <v>-1</v>
      </c>
      <c r="AD539" s="318">
        <v>-1</v>
      </c>
      <c r="AE539" s="319">
        <v>-15000</v>
      </c>
      <c r="AF539" s="318">
        <v>-0.4</v>
      </c>
    </row>
    <row r="540" spans="1:32">
      <c r="A540" s="21" t="str">
        <f>IF(VLOOKUP(MID($B540,4,2),CODE!K:P,CODE!$O$1,FALSE)="",VLOOKUP(MID($B540,1,3),CODE!$B:$G,CODE!$D$1,FALSE),VLOOKUP(MID($B540,1,3),CODE!$B:$G,CODE!$D$1,FALSE)&amp;"-"&amp;VLOOKUP(MID($B540,4,2),CODE!K:P,CODE!$O$1,FALSE))</f>
        <v>SBK</v>
      </c>
      <c r="B540" s="21" t="str">
        <f>IF(ISERROR(VLOOKUP(E540&amp;G540,품번정리!$D:$E,2,FALSE))=TRUE,E540&amp;G540,VLOOKUP(E540&amp;G540,품번정리!$D:$E,2,FALSE))</f>
        <v>SBKBEF5532IV</v>
      </c>
      <c r="C540" s="16" t="str">
        <f>IF(ISERROR(VLOOKUP(MID(B540,1,5)&amp;MID(B540,8,5),품번정리!$A:$B,2,FALSE))=TRUE,MID(B540,1,5)&amp;MID(B540,8,5),VLOOKUP(MID(B540,1,5)&amp;MID(B540,8,5),품번정리!$A:$B,2,FALSE))</f>
        <v>SBKBE532IV</v>
      </c>
      <c r="D540" s="16" t="str">
        <f t="shared" si="11"/>
        <v>F5</v>
      </c>
      <c r="E540" s="437" t="s">
        <v>2586</v>
      </c>
      <c r="F540" s="437" t="s">
        <v>2589</v>
      </c>
      <c r="G540" s="437" t="s">
        <v>746</v>
      </c>
      <c r="H540" s="437"/>
      <c r="I540" s="319">
        <v>3799</v>
      </c>
      <c r="J540" s="319">
        <v>33000</v>
      </c>
      <c r="K540" s="319">
        <v>15000</v>
      </c>
      <c r="L540" s="318">
        <v>250</v>
      </c>
      <c r="M540" s="437" t="s">
        <v>2543</v>
      </c>
      <c r="N540" s="318">
        <v>250</v>
      </c>
      <c r="O540" s="319">
        <v>8250000</v>
      </c>
      <c r="P540" s="437" t="s">
        <v>2544</v>
      </c>
      <c r="Q540" s="318">
        <v>177</v>
      </c>
      <c r="R540" s="318">
        <v>1</v>
      </c>
      <c r="S540" s="319">
        <v>5841000</v>
      </c>
      <c r="T540" s="437" t="s">
        <v>2547</v>
      </c>
      <c r="U540" s="318">
        <v>140</v>
      </c>
      <c r="V540" s="319">
        <v>2677500</v>
      </c>
      <c r="W540" s="318">
        <v>56</v>
      </c>
      <c r="X540" s="318">
        <v>32.5</v>
      </c>
      <c r="Y540" s="318">
        <v>79.099999999999994</v>
      </c>
      <c r="Z540" s="318">
        <v>45.8</v>
      </c>
      <c r="AA540" s="318">
        <v>72</v>
      </c>
      <c r="AB540" s="318">
        <v>37</v>
      </c>
      <c r="AC540" s="318"/>
      <c r="AD540" s="318"/>
      <c r="AE540" s="319"/>
      <c r="AF540" s="318"/>
    </row>
    <row r="541" spans="1:32">
      <c r="A541" s="21" t="str">
        <f>IF(VLOOKUP(MID($B541,4,2),CODE!K:P,CODE!$O$1,FALSE)="",VLOOKUP(MID($B541,1,3),CODE!$B:$G,CODE!$D$1,FALSE),VLOOKUP(MID($B541,1,3),CODE!$B:$G,CODE!$D$1,FALSE)&amp;"-"&amp;VLOOKUP(MID($B541,4,2),CODE!K:P,CODE!$O$1,FALSE))</f>
        <v>SBK</v>
      </c>
      <c r="B541" s="21" t="str">
        <f>IF(ISERROR(VLOOKUP(E541&amp;G541,품번정리!$D:$E,2,FALSE))=TRUE,E541&amp;G541,VLOOKUP(E541&amp;G541,품번정리!$D:$E,2,FALSE))</f>
        <v>SBKBEF5532RE</v>
      </c>
      <c r="C541" s="16" t="str">
        <f>IF(ISERROR(VLOOKUP(MID(B541,1,5)&amp;MID(B541,8,5),품번정리!$A:$B,2,FALSE))=TRUE,MID(B541,1,5)&amp;MID(B541,8,5),VLOOKUP(MID(B541,1,5)&amp;MID(B541,8,5),품번정리!$A:$B,2,FALSE))</f>
        <v>SBKBE532RE</v>
      </c>
      <c r="D541" s="16" t="str">
        <f t="shared" si="11"/>
        <v>F5</v>
      </c>
      <c r="E541" s="437" t="s">
        <v>2586</v>
      </c>
      <c r="F541" s="437" t="s">
        <v>2589</v>
      </c>
      <c r="G541" s="437" t="s">
        <v>726</v>
      </c>
      <c r="H541" s="437"/>
      <c r="I541" s="319">
        <v>3799</v>
      </c>
      <c r="J541" s="319">
        <v>33000</v>
      </c>
      <c r="K541" s="319">
        <v>15000</v>
      </c>
      <c r="L541" s="318">
        <v>250</v>
      </c>
      <c r="M541" s="437" t="s">
        <v>2543</v>
      </c>
      <c r="N541" s="318">
        <v>249</v>
      </c>
      <c r="O541" s="319">
        <v>8217000</v>
      </c>
      <c r="P541" s="437" t="s">
        <v>2544</v>
      </c>
      <c r="Q541" s="318">
        <v>237</v>
      </c>
      <c r="R541" s="318"/>
      <c r="S541" s="319">
        <v>7821000</v>
      </c>
      <c r="T541" s="437" t="s">
        <v>2682</v>
      </c>
      <c r="U541" s="318">
        <v>205</v>
      </c>
      <c r="V541" s="319">
        <v>3958500</v>
      </c>
      <c r="W541" s="318">
        <v>82.3</v>
      </c>
      <c r="X541" s="318">
        <v>48.2</v>
      </c>
      <c r="Y541" s="318">
        <v>86.5</v>
      </c>
      <c r="Z541" s="318">
        <v>50.6</v>
      </c>
      <c r="AA541" s="318">
        <v>12</v>
      </c>
      <c r="AB541" s="318">
        <v>32</v>
      </c>
      <c r="AC541" s="318"/>
      <c r="AD541" s="318"/>
      <c r="AE541" s="318"/>
      <c r="AF541" s="318"/>
    </row>
    <row r="542" spans="1:32">
      <c r="A542" s="21" t="str">
        <f>IF(VLOOKUP(MID($B542,4,2),CODE!K:P,CODE!$O$1,FALSE)="",VLOOKUP(MID($B542,1,3),CODE!$B:$G,CODE!$D$1,FALSE),VLOOKUP(MID($B542,1,3),CODE!$B:$G,CODE!$D$1,FALSE)&amp;"-"&amp;VLOOKUP(MID($B542,4,2),CODE!K:P,CODE!$O$1,FALSE))</f>
        <v>SBK</v>
      </c>
      <c r="B542" s="21" t="str">
        <f>IF(ISERROR(VLOOKUP(E542&amp;G542,품번정리!$D:$E,2,FALSE))=TRUE,E542&amp;G542,VLOOKUP(E542&amp;G542,품번정리!$D:$E,2,FALSE))</f>
        <v>SBKBEF5532YE</v>
      </c>
      <c r="C542" s="16" t="str">
        <f>IF(ISERROR(VLOOKUP(MID(B542,1,5)&amp;MID(B542,8,5),품번정리!$A:$B,2,FALSE))=TRUE,MID(B542,1,5)&amp;MID(B542,8,5),VLOOKUP(MID(B542,1,5)&amp;MID(B542,8,5),품번정리!$A:$B,2,FALSE))</f>
        <v>SBKBE532YE</v>
      </c>
      <c r="D542" s="16" t="str">
        <f t="shared" si="11"/>
        <v>F5</v>
      </c>
      <c r="E542" s="437" t="s">
        <v>2586</v>
      </c>
      <c r="F542" s="437" t="s">
        <v>2589</v>
      </c>
      <c r="G542" s="437" t="s">
        <v>721</v>
      </c>
      <c r="H542" s="437"/>
      <c r="I542" s="319">
        <v>3799</v>
      </c>
      <c r="J542" s="319">
        <v>33000</v>
      </c>
      <c r="K542" s="319">
        <v>15000</v>
      </c>
      <c r="L542" s="318">
        <v>250</v>
      </c>
      <c r="M542" s="437" t="s">
        <v>2543</v>
      </c>
      <c r="N542" s="318">
        <v>245</v>
      </c>
      <c r="O542" s="319">
        <v>8085000</v>
      </c>
      <c r="P542" s="437" t="s">
        <v>2544</v>
      </c>
      <c r="Q542" s="318">
        <v>180</v>
      </c>
      <c r="R542" s="318"/>
      <c r="S542" s="319">
        <v>5940000</v>
      </c>
      <c r="T542" s="437" t="s">
        <v>2564</v>
      </c>
      <c r="U542" s="318">
        <v>130</v>
      </c>
      <c r="V542" s="319">
        <v>2656500</v>
      </c>
      <c r="W542" s="318">
        <v>53.1</v>
      </c>
      <c r="X542" s="318">
        <v>32.9</v>
      </c>
      <c r="Y542" s="318">
        <v>72.2</v>
      </c>
      <c r="Z542" s="318">
        <v>44.7</v>
      </c>
      <c r="AA542" s="318">
        <v>65</v>
      </c>
      <c r="AB542" s="318">
        <v>50</v>
      </c>
      <c r="AC542" s="318">
        <v>1</v>
      </c>
      <c r="AD542" s="318">
        <v>1</v>
      </c>
      <c r="AE542" s="319">
        <v>15000</v>
      </c>
      <c r="AF542" s="318">
        <v>0.4</v>
      </c>
    </row>
    <row r="543" spans="1:32">
      <c r="A543" s="21" t="str">
        <f>IF(VLOOKUP(MID($B543,4,2),CODE!K:P,CODE!$O$1,FALSE)="",VLOOKUP(MID($B543,1,3),CODE!$B:$G,CODE!$D$1,FALSE),VLOOKUP(MID($B543,1,3),CODE!$B:$G,CODE!$D$1,FALSE)&amp;"-"&amp;VLOOKUP(MID($B543,4,2),CODE!K:P,CODE!$O$1,FALSE))</f>
        <v>SBK</v>
      </c>
      <c r="B543" s="21" t="str">
        <f>IF(ISERROR(VLOOKUP(E543&amp;G543,품번정리!$D:$E,2,FALSE))=TRUE,E543&amp;G543,VLOOKUP(E543&amp;G543,품번정리!$D:$E,2,FALSE))</f>
        <v>SBKBEF5533BL</v>
      </c>
      <c r="C543" s="16" t="str">
        <f>IF(ISERROR(VLOOKUP(MID(B543,1,5)&amp;MID(B543,8,5),품번정리!$A:$B,2,FALSE))=TRUE,MID(B543,1,5)&amp;MID(B543,8,5),VLOOKUP(MID(B543,1,5)&amp;MID(B543,8,5),품번정리!$A:$B,2,FALSE))</f>
        <v>SBKBE533BL</v>
      </c>
      <c r="D543" s="16" t="str">
        <f t="shared" si="11"/>
        <v>F5</v>
      </c>
      <c r="E543" s="437" t="s">
        <v>2588</v>
      </c>
      <c r="F543" s="437" t="s">
        <v>2589</v>
      </c>
      <c r="G543" s="437" t="s">
        <v>725</v>
      </c>
      <c r="H543" s="437"/>
      <c r="I543" s="319">
        <v>4926</v>
      </c>
      <c r="J543" s="319">
        <v>35000</v>
      </c>
      <c r="K543" s="319">
        <v>19000</v>
      </c>
      <c r="L543" s="318">
        <v>200</v>
      </c>
      <c r="M543" s="437" t="s">
        <v>2543</v>
      </c>
      <c r="N543" s="318">
        <v>199</v>
      </c>
      <c r="O543" s="319">
        <v>6965000</v>
      </c>
      <c r="P543" s="437" t="s">
        <v>2544</v>
      </c>
      <c r="Q543" s="318">
        <v>75</v>
      </c>
      <c r="R543" s="318">
        <v>4</v>
      </c>
      <c r="S543" s="319">
        <v>2625000</v>
      </c>
      <c r="T543" s="437" t="s">
        <v>2547</v>
      </c>
      <c r="U543" s="318">
        <v>33</v>
      </c>
      <c r="V543" s="319">
        <v>844500</v>
      </c>
      <c r="W543" s="318">
        <v>16.600000000000001</v>
      </c>
      <c r="X543" s="318">
        <v>12.1</v>
      </c>
      <c r="Y543" s="318">
        <v>44</v>
      </c>
      <c r="Z543" s="318">
        <v>32.200000000000003</v>
      </c>
      <c r="AA543" s="318">
        <v>120</v>
      </c>
      <c r="AB543" s="318">
        <v>42</v>
      </c>
      <c r="AC543" s="318">
        <v>-1</v>
      </c>
      <c r="AD543" s="318">
        <v>-1</v>
      </c>
      <c r="AE543" s="319">
        <v>-19000</v>
      </c>
      <c r="AF543" s="318">
        <v>-0.5</v>
      </c>
    </row>
    <row r="544" spans="1:32">
      <c r="A544" s="21" t="str">
        <f>IF(VLOOKUP(MID($B544,4,2),CODE!K:P,CODE!$O$1,FALSE)="",VLOOKUP(MID($B544,1,3),CODE!$B:$G,CODE!$D$1,FALSE),VLOOKUP(MID($B544,1,3),CODE!$B:$G,CODE!$D$1,FALSE)&amp;"-"&amp;VLOOKUP(MID($B544,4,2),CODE!K:P,CODE!$O$1,FALSE))</f>
        <v>SBK</v>
      </c>
      <c r="B544" s="21" t="str">
        <f>IF(ISERROR(VLOOKUP(E544&amp;G544,품번정리!$D:$E,2,FALSE))=TRUE,E544&amp;G544,VLOOKUP(E544&amp;G544,품번정리!$D:$E,2,FALSE))</f>
        <v>SBKBEF5533RE</v>
      </c>
      <c r="C544" s="16" t="str">
        <f>IF(ISERROR(VLOOKUP(MID(B544,1,5)&amp;MID(B544,8,5),품번정리!$A:$B,2,FALSE))=TRUE,MID(B544,1,5)&amp;MID(B544,8,5),VLOOKUP(MID(B544,1,5)&amp;MID(B544,8,5),품번정리!$A:$B,2,FALSE))</f>
        <v>SBKBE533RE</v>
      </c>
      <c r="D544" s="16" t="str">
        <f t="shared" si="11"/>
        <v>F5</v>
      </c>
      <c r="E544" s="437" t="s">
        <v>2588</v>
      </c>
      <c r="F544" s="437" t="s">
        <v>2589</v>
      </c>
      <c r="G544" s="437" t="s">
        <v>726</v>
      </c>
      <c r="H544" s="437"/>
      <c r="I544" s="319">
        <v>4926</v>
      </c>
      <c r="J544" s="319">
        <v>35000</v>
      </c>
      <c r="K544" s="319">
        <v>19000</v>
      </c>
      <c r="L544" s="318">
        <v>200</v>
      </c>
      <c r="M544" s="437" t="s">
        <v>2543</v>
      </c>
      <c r="N544" s="318">
        <v>199</v>
      </c>
      <c r="O544" s="319">
        <v>6965000</v>
      </c>
      <c r="P544" s="437" t="s">
        <v>2544</v>
      </c>
      <c r="Q544" s="318">
        <v>70</v>
      </c>
      <c r="R544" s="318"/>
      <c r="S544" s="319">
        <v>2450000</v>
      </c>
      <c r="T544" s="437" t="s">
        <v>2547</v>
      </c>
      <c r="U544" s="318">
        <v>24</v>
      </c>
      <c r="V544" s="319">
        <v>662500</v>
      </c>
      <c r="W544" s="318">
        <v>12.1</v>
      </c>
      <c r="X544" s="318">
        <v>9.5</v>
      </c>
      <c r="Y544" s="318">
        <v>34.299999999999997</v>
      </c>
      <c r="Z544" s="318">
        <v>27</v>
      </c>
      <c r="AA544" s="318">
        <v>129</v>
      </c>
      <c r="AB544" s="318">
        <v>46</v>
      </c>
      <c r="AC544" s="318">
        <v>-1</v>
      </c>
      <c r="AD544" s="318">
        <v>-1</v>
      </c>
      <c r="AE544" s="319">
        <v>-19000</v>
      </c>
      <c r="AF544" s="318">
        <v>-0.5</v>
      </c>
    </row>
    <row r="545" spans="1:32">
      <c r="A545" s="21" t="str">
        <f>IF(VLOOKUP(MID($B545,4,2),CODE!K:P,CODE!$O$1,FALSE)="",VLOOKUP(MID($B545,1,3),CODE!$B:$G,CODE!$D$1,FALSE),VLOOKUP(MID($B545,1,3),CODE!$B:$G,CODE!$D$1,FALSE)&amp;"-"&amp;VLOOKUP(MID($B545,4,2),CODE!K:P,CODE!$O$1,FALSE))</f>
        <v>SBK</v>
      </c>
      <c r="B545" s="21" t="str">
        <f>IF(ISERROR(VLOOKUP(E545&amp;G545,품번정리!$D:$E,2,FALSE))=TRUE,E545&amp;G545,VLOOKUP(E545&amp;G545,품번정리!$D:$E,2,FALSE))</f>
        <v>SBKBEF5534BK</v>
      </c>
      <c r="C545" s="16" t="str">
        <f>IF(ISERROR(VLOOKUP(MID(B545,1,5)&amp;MID(B545,8,5),품번정리!$A:$B,2,FALSE))=TRUE,MID(B545,1,5)&amp;MID(B545,8,5),VLOOKUP(MID(B545,1,5)&amp;MID(B545,8,5),품번정리!$A:$B,2,FALSE))</f>
        <v>SBKBE534BK</v>
      </c>
      <c r="D545" s="16" t="str">
        <f t="shared" si="11"/>
        <v>F5</v>
      </c>
      <c r="E545" s="437" t="s">
        <v>2590</v>
      </c>
      <c r="F545" s="437" t="s">
        <v>2594</v>
      </c>
      <c r="G545" s="437" t="s">
        <v>722</v>
      </c>
      <c r="H545" s="437"/>
      <c r="I545" s="319">
        <v>5085</v>
      </c>
      <c r="J545" s="319">
        <v>33000</v>
      </c>
      <c r="K545" s="319">
        <v>15000</v>
      </c>
      <c r="L545" s="318">
        <v>200</v>
      </c>
      <c r="M545" s="437" t="s">
        <v>2543</v>
      </c>
      <c r="N545" s="318">
        <v>199</v>
      </c>
      <c r="O545" s="319">
        <v>6567000</v>
      </c>
      <c r="P545" s="437" t="s">
        <v>2544</v>
      </c>
      <c r="Q545" s="318">
        <v>78</v>
      </c>
      <c r="R545" s="318"/>
      <c r="S545" s="319">
        <v>2574000</v>
      </c>
      <c r="T545" s="437" t="s">
        <v>2745</v>
      </c>
      <c r="U545" s="318">
        <v>18</v>
      </c>
      <c r="V545" s="319">
        <v>523500</v>
      </c>
      <c r="W545" s="318">
        <v>9</v>
      </c>
      <c r="X545" s="318">
        <v>8</v>
      </c>
      <c r="Y545" s="318">
        <v>23.1</v>
      </c>
      <c r="Z545" s="318">
        <v>20.3</v>
      </c>
      <c r="AA545" s="318">
        <v>121</v>
      </c>
      <c r="AB545" s="318">
        <v>60</v>
      </c>
      <c r="AC545" s="318"/>
      <c r="AD545" s="318"/>
      <c r="AE545" s="318"/>
      <c r="AF545" s="318"/>
    </row>
    <row r="546" spans="1:32">
      <c r="A546" s="21" t="str">
        <f>IF(VLOOKUP(MID($B546,4,2),CODE!K:P,CODE!$O$1,FALSE)="",VLOOKUP(MID($B546,1,3),CODE!$B:$G,CODE!$D$1,FALSE),VLOOKUP(MID($B546,1,3),CODE!$B:$G,CODE!$D$1,FALSE)&amp;"-"&amp;VLOOKUP(MID($B546,4,2),CODE!K:P,CODE!$O$1,FALSE))</f>
        <v>SBK</v>
      </c>
      <c r="B546" s="21" t="str">
        <f>IF(ISERROR(VLOOKUP(E546&amp;G546,품번정리!$D:$E,2,FALSE))=TRUE,E546&amp;G546,VLOOKUP(E546&amp;G546,품번정리!$D:$E,2,FALSE))</f>
        <v>SBKBEF5534BL</v>
      </c>
      <c r="C546" s="16" t="str">
        <f>IF(ISERROR(VLOOKUP(MID(B546,1,5)&amp;MID(B546,8,5),품번정리!$A:$B,2,FALSE))=TRUE,MID(B546,1,5)&amp;MID(B546,8,5),VLOOKUP(MID(B546,1,5)&amp;MID(B546,8,5),품번정리!$A:$B,2,FALSE))</f>
        <v>SBKBE534BL</v>
      </c>
      <c r="D546" s="16" t="str">
        <f t="shared" ref="D546:D557" si="12">MID(E546,6,2)</f>
        <v>F5</v>
      </c>
      <c r="E546" s="437" t="s">
        <v>2590</v>
      </c>
      <c r="F546" s="437" t="s">
        <v>2594</v>
      </c>
      <c r="G546" s="437" t="s">
        <v>725</v>
      </c>
      <c r="H546" s="437"/>
      <c r="I546" s="319">
        <v>5085</v>
      </c>
      <c r="J546" s="319">
        <v>33000</v>
      </c>
      <c r="K546" s="319">
        <v>15000</v>
      </c>
      <c r="L546" s="318">
        <v>200</v>
      </c>
      <c r="M546" s="437" t="s">
        <v>2543</v>
      </c>
      <c r="N546" s="318">
        <v>200</v>
      </c>
      <c r="O546" s="319">
        <v>6600000</v>
      </c>
      <c r="P546" s="437" t="s">
        <v>2544</v>
      </c>
      <c r="Q546" s="318">
        <v>76</v>
      </c>
      <c r="R546" s="318"/>
      <c r="S546" s="319">
        <v>2508000</v>
      </c>
      <c r="T546" s="437" t="s">
        <v>2710</v>
      </c>
      <c r="U546" s="318">
        <v>18</v>
      </c>
      <c r="V546" s="319">
        <v>451500</v>
      </c>
      <c r="W546" s="318">
        <v>9</v>
      </c>
      <c r="X546" s="318">
        <v>6.8</v>
      </c>
      <c r="Y546" s="318">
        <v>23.7</v>
      </c>
      <c r="Z546" s="318">
        <v>18</v>
      </c>
      <c r="AA546" s="318">
        <v>124</v>
      </c>
      <c r="AB546" s="318">
        <v>58</v>
      </c>
      <c r="AC546" s="318"/>
      <c r="AD546" s="318"/>
      <c r="AE546" s="318"/>
      <c r="AF546" s="318"/>
    </row>
    <row r="547" spans="1:32">
      <c r="A547" s="21" t="str">
        <f>IF(VLOOKUP(MID($B547,4,2),CODE!K:P,CODE!$O$1,FALSE)="",VLOOKUP(MID($B547,1,3),CODE!$B:$G,CODE!$D$1,FALSE),VLOOKUP(MID($B547,1,3),CODE!$B:$G,CODE!$D$1,FALSE)&amp;"-"&amp;VLOOKUP(MID($B547,4,2),CODE!K:P,CODE!$O$1,FALSE))</f>
        <v>SBK</v>
      </c>
      <c r="B547" s="21" t="str">
        <f>IF(ISERROR(VLOOKUP(E547&amp;G547,품번정리!$D:$E,2,FALSE))=TRUE,E547&amp;G547,VLOOKUP(E547&amp;G547,품번정리!$D:$E,2,FALSE))</f>
        <v>SBKBEF5534PP</v>
      </c>
      <c r="C547" s="16" t="str">
        <f>IF(ISERROR(VLOOKUP(MID(B547,1,5)&amp;MID(B547,8,5),품번정리!$A:$B,2,FALSE))=TRUE,MID(B547,1,5)&amp;MID(B547,8,5),VLOOKUP(MID(B547,1,5)&amp;MID(B547,8,5),품번정리!$A:$B,2,FALSE))</f>
        <v>SBKBE534PP</v>
      </c>
      <c r="D547" s="16" t="str">
        <f t="shared" si="12"/>
        <v>F5</v>
      </c>
      <c r="E547" s="437" t="s">
        <v>2590</v>
      </c>
      <c r="F547" s="437" t="s">
        <v>2596</v>
      </c>
      <c r="G547" s="437" t="s">
        <v>737</v>
      </c>
      <c r="H547" s="437"/>
      <c r="I547" s="319">
        <v>5085</v>
      </c>
      <c r="J547" s="319">
        <v>33000</v>
      </c>
      <c r="K547" s="319">
        <v>15000</v>
      </c>
      <c r="L547" s="318">
        <v>200</v>
      </c>
      <c r="M547" s="437" t="s">
        <v>2543</v>
      </c>
      <c r="N547" s="318">
        <v>200</v>
      </c>
      <c r="O547" s="319">
        <v>6600000</v>
      </c>
      <c r="P547" s="437" t="s">
        <v>2544</v>
      </c>
      <c r="Q547" s="318">
        <v>88</v>
      </c>
      <c r="R547" s="318"/>
      <c r="S547" s="319">
        <v>2904000</v>
      </c>
      <c r="T547" s="437" t="s">
        <v>2745</v>
      </c>
      <c r="U547" s="318">
        <v>32</v>
      </c>
      <c r="V547" s="319">
        <v>840000</v>
      </c>
      <c r="W547" s="318">
        <v>16</v>
      </c>
      <c r="X547" s="318">
        <v>12.7</v>
      </c>
      <c r="Y547" s="318">
        <v>36.4</v>
      </c>
      <c r="Z547" s="318">
        <v>28.9</v>
      </c>
      <c r="AA547" s="318">
        <v>112</v>
      </c>
      <c r="AB547" s="318">
        <v>56</v>
      </c>
      <c r="AC547" s="318"/>
      <c r="AD547" s="318"/>
      <c r="AE547" s="318"/>
      <c r="AF547" s="318"/>
    </row>
    <row r="548" spans="1:32">
      <c r="A548" s="21" t="str">
        <f>IF(VLOOKUP(MID($B548,4,2),CODE!K:P,CODE!$O$1,FALSE)="",VLOOKUP(MID($B548,1,3),CODE!$B:$G,CODE!$D$1,FALSE),VLOOKUP(MID($B548,1,3),CODE!$B:$G,CODE!$D$1,FALSE)&amp;"-"&amp;VLOOKUP(MID($B548,4,2),CODE!K:P,CODE!$O$1,FALSE))</f>
        <v>SBK</v>
      </c>
      <c r="B548" s="21" t="str">
        <f>IF(ISERROR(VLOOKUP(E548&amp;G548,품번정리!$D:$E,2,FALSE))=TRUE,E548&amp;G548,VLOOKUP(E548&amp;G548,품번정리!$D:$E,2,FALSE))</f>
        <v>SBKBEF5535BL</v>
      </c>
      <c r="C548" s="16" t="str">
        <f>IF(ISERROR(VLOOKUP(MID(B548,1,5)&amp;MID(B548,8,5),품번정리!$A:$B,2,FALSE))=TRUE,MID(B548,1,5)&amp;MID(B548,8,5),VLOOKUP(MID(B548,1,5)&amp;MID(B548,8,5),품번정리!$A:$B,2,FALSE))</f>
        <v>SBKBE535BL</v>
      </c>
      <c r="D548" s="16" t="str">
        <f t="shared" si="12"/>
        <v>F5</v>
      </c>
      <c r="E548" s="437" t="s">
        <v>2822</v>
      </c>
      <c r="F548" s="437" t="s">
        <v>2596</v>
      </c>
      <c r="G548" s="437" t="s">
        <v>725</v>
      </c>
      <c r="H548" s="437"/>
      <c r="I548" s="319">
        <v>5310</v>
      </c>
      <c r="J548" s="319">
        <v>33000</v>
      </c>
      <c r="K548" s="319">
        <v>15000</v>
      </c>
      <c r="L548" s="318">
        <v>200</v>
      </c>
      <c r="M548" s="437" t="s">
        <v>2674</v>
      </c>
      <c r="N548" s="318">
        <v>200</v>
      </c>
      <c r="O548" s="319">
        <v>6600000</v>
      </c>
      <c r="P548" s="437" t="s">
        <v>2674</v>
      </c>
      <c r="Q548" s="318">
        <v>136</v>
      </c>
      <c r="R548" s="318">
        <v>-3</v>
      </c>
      <c r="S548" s="319">
        <v>4488000</v>
      </c>
      <c r="T548" s="437" t="s">
        <v>2912</v>
      </c>
      <c r="U548" s="318">
        <v>68</v>
      </c>
      <c r="V548" s="319">
        <v>1481700</v>
      </c>
      <c r="W548" s="318">
        <v>34</v>
      </c>
      <c r="X548" s="318">
        <v>22.5</v>
      </c>
      <c r="Y548" s="318">
        <v>50</v>
      </c>
      <c r="Z548" s="318">
        <v>33</v>
      </c>
      <c r="AA548" s="318">
        <v>67</v>
      </c>
      <c r="AB548" s="318">
        <v>68</v>
      </c>
      <c r="AC548" s="318"/>
      <c r="AD548" s="318"/>
      <c r="AE548" s="318"/>
      <c r="AF548" s="318"/>
    </row>
    <row r="549" spans="1:32">
      <c r="A549" s="21" t="str">
        <f>IF(VLOOKUP(MID($B549,4,2),CODE!K:P,CODE!$O$1,FALSE)="",VLOOKUP(MID($B549,1,3),CODE!$B:$G,CODE!$D$1,FALSE),VLOOKUP(MID($B549,1,3),CODE!$B:$G,CODE!$D$1,FALSE)&amp;"-"&amp;VLOOKUP(MID($B549,4,2),CODE!K:P,CODE!$O$1,FALSE))</f>
        <v>SBK</v>
      </c>
      <c r="B549" s="21" t="str">
        <f>IF(ISERROR(VLOOKUP(E549&amp;G549,품번정리!$D:$E,2,FALSE))=TRUE,E549&amp;G549,VLOOKUP(E549&amp;G549,품번정리!$D:$E,2,FALSE))</f>
        <v>SBKBEF5536KH</v>
      </c>
      <c r="C549" s="16" t="str">
        <f>IF(ISERROR(VLOOKUP(MID(B549,1,5)&amp;MID(B549,8,5),품번정리!$A:$B,2,FALSE))=TRUE,MID(B549,1,5)&amp;MID(B549,8,5),VLOOKUP(MID(B549,1,5)&amp;MID(B549,8,5),품번정리!$A:$B,2,FALSE))</f>
        <v>SBKBE536KH</v>
      </c>
      <c r="D549" s="16" t="str">
        <f t="shared" si="12"/>
        <v>F5</v>
      </c>
      <c r="E549" s="437" t="s">
        <v>2591</v>
      </c>
      <c r="F549" s="437" t="s">
        <v>2596</v>
      </c>
      <c r="G549" s="437" t="s">
        <v>723</v>
      </c>
      <c r="H549" s="437"/>
      <c r="I549" s="319">
        <v>4399</v>
      </c>
      <c r="J549" s="319">
        <v>35000</v>
      </c>
      <c r="K549" s="319">
        <v>19000</v>
      </c>
      <c r="L549" s="318">
        <v>247</v>
      </c>
      <c r="M549" s="437" t="s">
        <v>2543</v>
      </c>
      <c r="N549" s="318">
        <v>248</v>
      </c>
      <c r="O549" s="319">
        <v>8680000</v>
      </c>
      <c r="P549" s="437" t="s">
        <v>2544</v>
      </c>
      <c r="Q549" s="318">
        <v>91</v>
      </c>
      <c r="R549" s="318"/>
      <c r="S549" s="319">
        <v>3185000</v>
      </c>
      <c r="T549" s="437" t="s">
        <v>2951</v>
      </c>
      <c r="U549" s="318">
        <v>30</v>
      </c>
      <c r="V549" s="319">
        <v>807000</v>
      </c>
      <c r="W549" s="318">
        <v>12.1</v>
      </c>
      <c r="X549" s="318">
        <v>9.3000000000000007</v>
      </c>
      <c r="Y549" s="318">
        <v>33</v>
      </c>
      <c r="Z549" s="318">
        <v>25.3</v>
      </c>
      <c r="AA549" s="318">
        <v>157</v>
      </c>
      <c r="AB549" s="318">
        <v>61</v>
      </c>
      <c r="AC549" s="318"/>
      <c r="AD549" s="318"/>
      <c r="AE549" s="318"/>
      <c r="AF549" s="318"/>
    </row>
    <row r="550" spans="1:32">
      <c r="A550" s="21" t="str">
        <f>IF(VLOOKUP(MID($B550,4,2),CODE!K:P,CODE!$O$1,FALSE)="",VLOOKUP(MID($B550,1,3),CODE!$B:$G,CODE!$D$1,FALSE),VLOOKUP(MID($B550,1,3),CODE!$B:$G,CODE!$D$1,FALSE)&amp;"-"&amp;VLOOKUP(MID($B550,4,2),CODE!K:P,CODE!$O$1,FALSE))</f>
        <v>SBK</v>
      </c>
      <c r="B550" s="21" t="str">
        <f>IF(ISERROR(VLOOKUP(E550&amp;G550,품번정리!$D:$E,2,FALSE))=TRUE,E550&amp;G550,VLOOKUP(E550&amp;G550,품번정리!$D:$E,2,FALSE))</f>
        <v>SBKBEF5536RE</v>
      </c>
      <c r="C550" s="16" t="str">
        <f>IF(ISERROR(VLOOKUP(MID(B550,1,5)&amp;MID(B550,8,5),품번정리!$A:$B,2,FALSE))=TRUE,MID(B550,1,5)&amp;MID(B550,8,5),VLOOKUP(MID(B550,1,5)&amp;MID(B550,8,5),품번정리!$A:$B,2,FALSE))</f>
        <v>SBKBE536RE</v>
      </c>
      <c r="D550" s="16" t="str">
        <f t="shared" si="12"/>
        <v>F5</v>
      </c>
      <c r="E550" s="437" t="s">
        <v>2591</v>
      </c>
      <c r="F550" s="437" t="s">
        <v>2824</v>
      </c>
      <c r="G550" s="437" t="s">
        <v>726</v>
      </c>
      <c r="H550" s="437"/>
      <c r="I550" s="319">
        <v>4399</v>
      </c>
      <c r="J550" s="319">
        <v>35000</v>
      </c>
      <c r="K550" s="319">
        <v>19000</v>
      </c>
      <c r="L550" s="318">
        <v>250</v>
      </c>
      <c r="M550" s="437" t="s">
        <v>2543</v>
      </c>
      <c r="N550" s="318">
        <v>250</v>
      </c>
      <c r="O550" s="319">
        <v>8750000</v>
      </c>
      <c r="P550" s="437" t="s">
        <v>2544</v>
      </c>
      <c r="Q550" s="318">
        <v>165</v>
      </c>
      <c r="R550" s="318"/>
      <c r="S550" s="319">
        <v>5775000</v>
      </c>
      <c r="T550" s="437" t="s">
        <v>2773</v>
      </c>
      <c r="U550" s="318">
        <v>123</v>
      </c>
      <c r="V550" s="319">
        <v>3384000</v>
      </c>
      <c r="W550" s="318">
        <v>49.2</v>
      </c>
      <c r="X550" s="318">
        <v>38.700000000000003</v>
      </c>
      <c r="Y550" s="318">
        <v>74.5</v>
      </c>
      <c r="Z550" s="318">
        <v>58.6</v>
      </c>
      <c r="AA550" s="318">
        <v>85</v>
      </c>
      <c r="AB550" s="318">
        <v>42</v>
      </c>
      <c r="AC550" s="318"/>
      <c r="AD550" s="318"/>
      <c r="AE550" s="318"/>
      <c r="AF550" s="318"/>
    </row>
    <row r="551" spans="1:32">
      <c r="A551" s="21" t="str">
        <f>IF(VLOOKUP(MID($B551,4,2),CODE!K:P,CODE!$O$1,FALSE)="",VLOOKUP(MID($B551,1,3),CODE!$B:$G,CODE!$D$1,FALSE),VLOOKUP(MID($B551,1,3),CODE!$B:$G,CODE!$D$1,FALSE)&amp;"-"&amp;VLOOKUP(MID($B551,4,2),CODE!K:P,CODE!$O$1,FALSE))</f>
        <v>SBK</v>
      </c>
      <c r="B551" s="21" t="str">
        <f>IF(ISERROR(VLOOKUP(E551&amp;G551,품번정리!$D:$E,2,FALSE))=TRUE,E551&amp;G551,VLOOKUP(E551&amp;G551,품번정리!$D:$E,2,FALSE))</f>
        <v>SBKBEF5538BK</v>
      </c>
      <c r="C551" s="16" t="str">
        <f>IF(ISERROR(VLOOKUP(MID(B551,1,5)&amp;MID(B551,8,5),품번정리!$A:$B,2,FALSE))=TRUE,MID(B551,1,5)&amp;MID(B551,8,5),VLOOKUP(MID(B551,1,5)&amp;MID(B551,8,5),품번정리!$A:$B,2,FALSE))</f>
        <v>SBKBE538BK</v>
      </c>
      <c r="D551" s="16" t="str">
        <f t="shared" si="12"/>
        <v>F5</v>
      </c>
      <c r="E551" s="437" t="s">
        <v>2592</v>
      </c>
      <c r="F551" s="437" t="s">
        <v>2598</v>
      </c>
      <c r="G551" s="437" t="s">
        <v>722</v>
      </c>
      <c r="H551" s="437"/>
      <c r="I551" s="319">
        <v>7827</v>
      </c>
      <c r="J551" s="319">
        <v>45000</v>
      </c>
      <c r="K551" s="319">
        <v>25000</v>
      </c>
      <c r="L551" s="318">
        <v>197</v>
      </c>
      <c r="M551" s="437" t="s">
        <v>2543</v>
      </c>
      <c r="N551" s="318">
        <v>196</v>
      </c>
      <c r="O551" s="319">
        <v>8820000</v>
      </c>
      <c r="P551" s="437" t="s">
        <v>2544</v>
      </c>
      <c r="Q551" s="318">
        <v>59</v>
      </c>
      <c r="R551" s="318">
        <v>3</v>
      </c>
      <c r="S551" s="319">
        <v>2655000</v>
      </c>
      <c r="T551" s="437" t="s">
        <v>2552</v>
      </c>
      <c r="U551" s="318">
        <v>19</v>
      </c>
      <c r="V551" s="319">
        <v>777500</v>
      </c>
      <c r="W551" s="318">
        <v>9.6999999999999993</v>
      </c>
      <c r="X551" s="318">
        <v>8.8000000000000007</v>
      </c>
      <c r="Y551" s="318">
        <v>32.200000000000003</v>
      </c>
      <c r="Z551" s="318">
        <v>29.3</v>
      </c>
      <c r="AA551" s="318">
        <v>134</v>
      </c>
      <c r="AB551" s="318">
        <v>40</v>
      </c>
      <c r="AC551" s="318"/>
      <c r="AD551" s="318"/>
      <c r="AE551" s="318"/>
      <c r="AF551" s="318"/>
    </row>
    <row r="552" spans="1:32">
      <c r="A552" s="21" t="str">
        <f>IF(VLOOKUP(MID($B552,4,2),CODE!K:P,CODE!$O$1,FALSE)="",VLOOKUP(MID($B552,1,3),CODE!$B:$G,CODE!$D$1,FALSE),VLOOKUP(MID($B552,1,3),CODE!$B:$G,CODE!$D$1,FALSE)&amp;"-"&amp;VLOOKUP(MID($B552,4,2),CODE!K:P,CODE!$O$1,FALSE))</f>
        <v>SBK</v>
      </c>
      <c r="B552" s="21" t="str">
        <f>IF(ISERROR(VLOOKUP(E552&amp;G552,품번정리!$D:$E,2,FALSE))=TRUE,E552&amp;G552,VLOOKUP(E552&amp;G552,품번정리!$D:$E,2,FALSE))</f>
        <v>SBKBEF5540GY</v>
      </c>
      <c r="C552" s="16" t="str">
        <f>IF(ISERROR(VLOOKUP(MID(B552,1,5)&amp;MID(B552,8,5),품번정리!$A:$B,2,FALSE))=TRUE,MID(B552,1,5)&amp;MID(B552,8,5),VLOOKUP(MID(B552,1,5)&amp;MID(B552,8,5),품번정리!$A:$B,2,FALSE))</f>
        <v>SBKBE540GY</v>
      </c>
      <c r="D552" s="16" t="str">
        <f t="shared" si="12"/>
        <v>F5</v>
      </c>
      <c r="E552" s="437" t="s">
        <v>2593</v>
      </c>
      <c r="F552" s="437" t="s">
        <v>2598</v>
      </c>
      <c r="G552" s="437" t="s">
        <v>724</v>
      </c>
      <c r="H552" s="437"/>
      <c r="I552" s="319">
        <v>6424</v>
      </c>
      <c r="J552" s="319">
        <v>35000</v>
      </c>
      <c r="K552" s="319">
        <v>19000</v>
      </c>
      <c r="L552" s="318">
        <v>200</v>
      </c>
      <c r="M552" s="437" t="s">
        <v>2543</v>
      </c>
      <c r="N552" s="318">
        <v>170</v>
      </c>
      <c r="O552" s="319">
        <v>5950000</v>
      </c>
      <c r="P552" s="437" t="s">
        <v>2744</v>
      </c>
      <c r="Q552" s="318">
        <v>14</v>
      </c>
      <c r="R552" s="318">
        <v>3</v>
      </c>
      <c r="S552" s="319">
        <v>490000</v>
      </c>
      <c r="T552" s="437" t="s">
        <v>2809</v>
      </c>
      <c r="U552" s="318">
        <v>13</v>
      </c>
      <c r="V552" s="319">
        <v>348000</v>
      </c>
      <c r="W552" s="318">
        <v>7.6</v>
      </c>
      <c r="X552" s="318">
        <v>5.8</v>
      </c>
      <c r="Y552" s="318">
        <v>92.9</v>
      </c>
      <c r="Z552" s="318">
        <v>71</v>
      </c>
      <c r="AA552" s="318">
        <v>153</v>
      </c>
      <c r="AB552" s="318">
        <v>1</v>
      </c>
      <c r="AC552" s="318"/>
      <c r="AD552" s="318"/>
      <c r="AE552" s="318"/>
      <c r="AF552" s="318"/>
    </row>
    <row r="553" spans="1:32">
      <c r="A553" s="21" t="str">
        <f>IF(VLOOKUP(MID($B553,4,2),CODE!K:P,CODE!$O$1,FALSE)="",VLOOKUP(MID($B553,1,3),CODE!$B:$G,CODE!$D$1,FALSE),VLOOKUP(MID($B553,1,3),CODE!$B:$G,CODE!$D$1,FALSE)&amp;"-"&amp;VLOOKUP(MID($B553,4,2),CODE!K:P,CODE!$O$1,FALSE))</f>
        <v>SBK</v>
      </c>
      <c r="B553" s="21" t="str">
        <f>IF(ISERROR(VLOOKUP(E553&amp;G553,품번정리!$D:$E,2,FALSE))=TRUE,E553&amp;G553,VLOOKUP(E553&amp;G553,품번정리!$D:$E,2,FALSE))</f>
        <v>SBKBEF5540PK</v>
      </c>
      <c r="C553" s="16" t="str">
        <f>IF(ISERROR(VLOOKUP(MID(B553,1,5)&amp;MID(B553,8,5),품번정리!$A:$B,2,FALSE))=TRUE,MID(B553,1,5)&amp;MID(B553,8,5),VLOOKUP(MID(B553,1,5)&amp;MID(B553,8,5),품번정리!$A:$B,2,FALSE))</f>
        <v>SBKBE540PK</v>
      </c>
      <c r="D553" s="16" t="str">
        <f t="shared" si="12"/>
        <v>F5</v>
      </c>
      <c r="E553" s="437" t="s">
        <v>2593</v>
      </c>
      <c r="F553" s="437" t="s">
        <v>2599</v>
      </c>
      <c r="G553" s="437" t="s">
        <v>728</v>
      </c>
      <c r="H553" s="437"/>
      <c r="I553" s="319">
        <v>6424</v>
      </c>
      <c r="J553" s="319">
        <v>35000</v>
      </c>
      <c r="K553" s="319">
        <v>19000</v>
      </c>
      <c r="L553" s="318">
        <v>200</v>
      </c>
      <c r="M553" s="437" t="s">
        <v>2543</v>
      </c>
      <c r="N553" s="318">
        <v>189</v>
      </c>
      <c r="O553" s="319">
        <v>6615000</v>
      </c>
      <c r="P553" s="437" t="s">
        <v>2744</v>
      </c>
      <c r="Q553" s="318">
        <v>22</v>
      </c>
      <c r="R553" s="318"/>
      <c r="S553" s="319">
        <v>770000</v>
      </c>
      <c r="T553" s="437" t="s">
        <v>2809</v>
      </c>
      <c r="U553" s="318">
        <v>21</v>
      </c>
      <c r="V553" s="319">
        <v>717500</v>
      </c>
      <c r="W553" s="318">
        <v>11.1</v>
      </c>
      <c r="X553" s="318">
        <v>10.8</v>
      </c>
      <c r="Y553" s="318">
        <v>95.5</v>
      </c>
      <c r="Z553" s="318">
        <v>93.2</v>
      </c>
      <c r="AA553" s="318">
        <v>167</v>
      </c>
      <c r="AB553" s="318">
        <v>1</v>
      </c>
      <c r="AC553" s="318"/>
      <c r="AD553" s="318"/>
      <c r="AE553" s="318"/>
      <c r="AF553" s="318"/>
    </row>
    <row r="554" spans="1:32">
      <c r="A554" s="21" t="str">
        <f>IF(VLOOKUP(MID($B554,4,2),CODE!K:P,CODE!$O$1,FALSE)="",VLOOKUP(MID($B554,1,3),CODE!$B:$G,CODE!$D$1,FALSE),VLOOKUP(MID($B554,1,3),CODE!$B:$G,CODE!$D$1,FALSE)&amp;"-"&amp;VLOOKUP(MID($B554,4,2),CODE!K:P,CODE!$O$1,FALSE))</f>
        <v>SBK</v>
      </c>
      <c r="B554" s="21" t="str">
        <f>IF(ISERROR(VLOOKUP(E554&amp;G554,품번정리!$D:$E,2,FALSE))=TRUE,E554&amp;G554,VLOOKUP(E554&amp;G554,품번정리!$D:$E,2,FALSE))</f>
        <v>SBKBEF5543NY</v>
      </c>
      <c r="C554" s="16" t="str">
        <f>IF(ISERROR(VLOOKUP(MID(B554,1,5)&amp;MID(B554,8,5),품번정리!$A:$B,2,FALSE))=TRUE,MID(B554,1,5)&amp;MID(B554,8,5),VLOOKUP(MID(B554,1,5)&amp;MID(B554,8,5),품번정리!$A:$B,2,FALSE))</f>
        <v>SBKBE543NY</v>
      </c>
      <c r="D554" s="16" t="str">
        <f t="shared" si="12"/>
        <v>F5</v>
      </c>
      <c r="E554" s="437" t="s">
        <v>2823</v>
      </c>
      <c r="F554" s="437" t="s">
        <v>2601</v>
      </c>
      <c r="G554" s="437" t="s">
        <v>720</v>
      </c>
      <c r="H554" s="437"/>
      <c r="I554" s="319">
        <v>4675</v>
      </c>
      <c r="J554" s="319">
        <v>35000</v>
      </c>
      <c r="K554" s="319">
        <v>19000</v>
      </c>
      <c r="L554" s="318">
        <v>200</v>
      </c>
      <c r="M554" s="437" t="s">
        <v>2674</v>
      </c>
      <c r="N554" s="318">
        <v>199</v>
      </c>
      <c r="O554" s="319">
        <v>6965000</v>
      </c>
      <c r="P554" s="437" t="s">
        <v>2674</v>
      </c>
      <c r="Q554" s="318">
        <v>61</v>
      </c>
      <c r="R554" s="318"/>
      <c r="S554" s="319">
        <v>2135000</v>
      </c>
      <c r="T554" s="437" t="s">
        <v>2952</v>
      </c>
      <c r="U554" s="318">
        <v>60</v>
      </c>
      <c r="V554" s="319">
        <v>1863300</v>
      </c>
      <c r="W554" s="318">
        <v>30.2</v>
      </c>
      <c r="X554" s="318">
        <v>26.8</v>
      </c>
      <c r="Y554" s="318">
        <v>98.4</v>
      </c>
      <c r="Z554" s="318">
        <v>87.3</v>
      </c>
      <c r="AA554" s="318">
        <v>138</v>
      </c>
      <c r="AB554" s="318">
        <v>1</v>
      </c>
      <c r="AC554" s="318"/>
      <c r="AD554" s="318"/>
      <c r="AE554" s="318"/>
      <c r="AF554" s="318"/>
    </row>
    <row r="555" spans="1:32">
      <c r="A555" s="21" t="str">
        <f>IF(VLOOKUP(MID($B555,4,2),CODE!K:P,CODE!$O$1,FALSE)="",VLOOKUP(MID($B555,1,3),CODE!$B:$G,CODE!$D$1,FALSE),VLOOKUP(MID($B555,1,3),CODE!$B:$G,CODE!$D$1,FALSE)&amp;"-"&amp;VLOOKUP(MID($B555,4,2),CODE!K:P,CODE!$O$1,FALSE))</f>
        <v>SBK</v>
      </c>
      <c r="B555" s="21" t="str">
        <f>IF(ISERROR(VLOOKUP(E555&amp;G555,품번정리!$D:$E,2,FALSE))=TRUE,E555&amp;G555,VLOOKUP(E555&amp;G555,품번정리!$D:$E,2,FALSE))</f>
        <v>SBKBEF5543PP</v>
      </c>
      <c r="C555" s="16" t="str">
        <f>IF(ISERROR(VLOOKUP(MID(B555,1,5)&amp;MID(B555,8,5),품번정리!$A:$B,2,FALSE))=TRUE,MID(B555,1,5)&amp;MID(B555,8,5),VLOOKUP(MID(B555,1,5)&amp;MID(B555,8,5),품번정리!$A:$B,2,FALSE))</f>
        <v>SBKBE543PP</v>
      </c>
      <c r="D555" s="16" t="str">
        <f t="shared" si="12"/>
        <v>F5</v>
      </c>
      <c r="E555" s="437" t="s">
        <v>2823</v>
      </c>
      <c r="F555" s="437" t="s">
        <v>2601</v>
      </c>
      <c r="G555" s="437" t="s">
        <v>737</v>
      </c>
      <c r="H555" s="437"/>
      <c r="I555" s="319">
        <v>4675</v>
      </c>
      <c r="J555" s="319">
        <v>35000</v>
      </c>
      <c r="K555" s="319">
        <v>19000</v>
      </c>
      <c r="L555" s="318">
        <v>200</v>
      </c>
      <c r="M555" s="437" t="s">
        <v>2674</v>
      </c>
      <c r="N555" s="318">
        <v>200</v>
      </c>
      <c r="O555" s="319">
        <v>7000000</v>
      </c>
      <c r="P555" s="437" t="s">
        <v>2674</v>
      </c>
      <c r="Q555" s="318">
        <v>45</v>
      </c>
      <c r="R555" s="318">
        <v>3</v>
      </c>
      <c r="S555" s="319">
        <v>1575000</v>
      </c>
      <c r="T555" s="437" t="s">
        <v>2912</v>
      </c>
      <c r="U555" s="318">
        <v>44</v>
      </c>
      <c r="V555" s="319">
        <v>1406000</v>
      </c>
      <c r="W555" s="318">
        <v>22</v>
      </c>
      <c r="X555" s="318">
        <v>20.100000000000001</v>
      </c>
      <c r="Y555" s="318">
        <v>97.8</v>
      </c>
      <c r="Z555" s="318">
        <v>89.3</v>
      </c>
      <c r="AA555" s="318">
        <v>152</v>
      </c>
      <c r="AB555" s="318">
        <v>1</v>
      </c>
      <c r="AC555" s="318"/>
      <c r="AD555" s="318"/>
      <c r="AE555" s="318"/>
      <c r="AF555" s="318"/>
    </row>
    <row r="556" spans="1:32">
      <c r="A556" s="21" t="str">
        <f>IF(VLOOKUP(MID($B556,4,2),CODE!K:P,CODE!$O$1,FALSE)="",VLOOKUP(MID($B556,1,3),CODE!$B:$G,CODE!$D$1,FALSE),VLOOKUP(MID($B556,1,3),CODE!$B:$G,CODE!$D$1,FALSE)&amp;"-"&amp;VLOOKUP(MID($B556,4,2),CODE!K:P,CODE!$O$1,FALSE))</f>
        <v>SBK</v>
      </c>
      <c r="B556" s="21" t="str">
        <f>IF(ISERROR(VLOOKUP(E556&amp;G556,품번정리!$D:$E,2,FALSE))=TRUE,E556&amp;G556,VLOOKUP(E556&amp;G556,품번정리!$D:$E,2,FALSE))</f>
        <v>SBKBEF5543RE</v>
      </c>
      <c r="C556" s="16" t="str">
        <f>IF(ISERROR(VLOOKUP(MID(B556,1,5)&amp;MID(B556,8,5),품번정리!$A:$B,2,FALSE))=TRUE,MID(B556,1,5)&amp;MID(B556,8,5),VLOOKUP(MID(B556,1,5)&amp;MID(B556,8,5),품번정리!$A:$B,2,FALSE))</f>
        <v>SBKBE543RE</v>
      </c>
      <c r="D556" s="16" t="str">
        <f t="shared" si="12"/>
        <v>F5</v>
      </c>
      <c r="E556" s="437" t="s">
        <v>2823</v>
      </c>
      <c r="F556" s="437" t="s">
        <v>2828</v>
      </c>
      <c r="G556" s="437" t="s">
        <v>726</v>
      </c>
      <c r="H556" s="437"/>
      <c r="I556" s="319">
        <v>4675</v>
      </c>
      <c r="J556" s="319">
        <v>35000</v>
      </c>
      <c r="K556" s="319">
        <v>19000</v>
      </c>
      <c r="L556" s="318">
        <v>200</v>
      </c>
      <c r="M556" s="437" t="s">
        <v>2674</v>
      </c>
      <c r="N556" s="318">
        <v>198</v>
      </c>
      <c r="O556" s="319">
        <v>6930000</v>
      </c>
      <c r="P556" s="437" t="s">
        <v>2674</v>
      </c>
      <c r="Q556" s="318">
        <v>66</v>
      </c>
      <c r="R556" s="318"/>
      <c r="S556" s="319">
        <v>2310000</v>
      </c>
      <c r="T556" s="437" t="s">
        <v>2912</v>
      </c>
      <c r="U556" s="318">
        <v>65</v>
      </c>
      <c r="V556" s="319">
        <v>2141000</v>
      </c>
      <c r="W556" s="318">
        <v>32.799999999999997</v>
      </c>
      <c r="X556" s="318">
        <v>30.9</v>
      </c>
      <c r="Y556" s="318">
        <v>98.5</v>
      </c>
      <c r="Z556" s="318">
        <v>92.7</v>
      </c>
      <c r="AA556" s="318">
        <v>132</v>
      </c>
      <c r="AB556" s="318">
        <v>1</v>
      </c>
      <c r="AC556" s="318"/>
      <c r="AD556" s="318"/>
      <c r="AE556" s="318"/>
      <c r="AF556" s="318"/>
    </row>
    <row r="557" spans="1:32">
      <c r="A557" s="21" t="str">
        <f>IF(VLOOKUP(MID($B557,4,2),CODE!K:P,CODE!$O$1,FALSE)="",VLOOKUP(MID($B557,1,3),CODE!$B:$G,CODE!$D$1,FALSE),VLOOKUP(MID($B557,1,3),CODE!$B:$G,CODE!$D$1,FALSE)&amp;"-"&amp;VLOOKUP(MID($B557,4,2),CODE!K:P,CODE!$O$1,FALSE))</f>
        <v>SBK</v>
      </c>
      <c r="B557" s="21" t="str">
        <f>IF(ISERROR(VLOOKUP(E557&amp;G557,품번정리!$D:$E,2,FALSE))=TRUE,E557&amp;G557,VLOOKUP(E557&amp;G557,품번정리!$D:$E,2,FALSE))</f>
        <v>SBKEBF5541BG</v>
      </c>
      <c r="C557" s="16" t="str">
        <f>IF(ISERROR(VLOOKUP(MID(B557,1,5)&amp;MID(B557,8,5),품번정리!$A:$B,2,FALSE))=TRUE,MID(B557,1,5)&amp;MID(B557,8,5),VLOOKUP(MID(B557,1,5)&amp;MID(B557,8,5),품번정리!$A:$B,2,FALSE))</f>
        <v>SBKEB541BG</v>
      </c>
      <c r="D557" s="16" t="str">
        <f t="shared" si="12"/>
        <v>F5</v>
      </c>
      <c r="E557" s="437" t="s">
        <v>2825</v>
      </c>
      <c r="F557" s="437" t="s">
        <v>2828</v>
      </c>
      <c r="G557" s="437" t="s">
        <v>736</v>
      </c>
      <c r="H557" s="437"/>
      <c r="I557" s="319">
        <v>5598</v>
      </c>
      <c r="J557" s="319">
        <v>39000</v>
      </c>
      <c r="K557" s="319">
        <v>19000</v>
      </c>
      <c r="L557" s="318">
        <v>200</v>
      </c>
      <c r="M557" s="437" t="s">
        <v>2674</v>
      </c>
      <c r="N557" s="318">
        <v>197</v>
      </c>
      <c r="O557" s="319">
        <v>7683000</v>
      </c>
      <c r="P557" s="437" t="s">
        <v>2674</v>
      </c>
      <c r="Q557" s="318">
        <v>113</v>
      </c>
      <c r="R557" s="318"/>
      <c r="S557" s="319">
        <v>4407000</v>
      </c>
      <c r="T557" s="437" t="s">
        <v>2914</v>
      </c>
      <c r="U557" s="318">
        <v>68</v>
      </c>
      <c r="V557" s="319">
        <v>2130000</v>
      </c>
      <c r="W557" s="318">
        <v>34.5</v>
      </c>
      <c r="X557" s="318">
        <v>27.7</v>
      </c>
      <c r="Y557" s="318">
        <v>60.2</v>
      </c>
      <c r="Z557" s="318">
        <v>48.3</v>
      </c>
      <c r="AA557" s="318">
        <v>84</v>
      </c>
      <c r="AB557" s="318">
        <v>45</v>
      </c>
      <c r="AC557" s="318"/>
      <c r="AD557" s="318"/>
      <c r="AE557" s="318"/>
      <c r="AF557" s="318"/>
    </row>
    <row r="558" spans="1:32">
      <c r="A558" s="21" t="str">
        <f>IF(VLOOKUP(MID($B558,4,2),CODE!K:P,CODE!$O$1,FALSE)="",VLOOKUP(MID($B558,1,3),CODE!$B:$G,CODE!$D$1,FALSE),VLOOKUP(MID($B558,1,3),CODE!$B:$G,CODE!$D$1,FALSE)&amp;"-"&amp;VLOOKUP(MID($B558,4,2),CODE!K:P,CODE!$O$1,FALSE))</f>
        <v>SBK</v>
      </c>
      <c r="B558" s="21" t="str">
        <f>IF(ISERROR(VLOOKUP(E558&amp;G558,품번정리!$D:$E,2,FALSE))=TRUE,E558&amp;G558,VLOOKUP(E558&amp;G558,품번정리!$D:$E,2,FALSE))</f>
        <v>SBKEBF5541IV</v>
      </c>
      <c r="C558" s="16" t="str">
        <f>IF(ISERROR(VLOOKUP(MID(B558,1,5)&amp;MID(B558,8,5),품번정리!$A:$B,2,FALSE))=TRUE,MID(B558,1,5)&amp;MID(B558,8,5),VLOOKUP(MID(B558,1,5)&amp;MID(B558,8,5),품번정리!$A:$B,2,FALSE))</f>
        <v>SBKEB541IV</v>
      </c>
      <c r="D558" s="16" t="str">
        <f t="shared" ref="D558" si="13">MID(E558,6,2)</f>
        <v>F5</v>
      </c>
      <c r="E558" s="437" t="s">
        <v>2825</v>
      </c>
      <c r="F558" s="437" t="s">
        <v>2828</v>
      </c>
      <c r="G558" s="437" t="s">
        <v>746</v>
      </c>
      <c r="H558" s="437"/>
      <c r="I558" s="319">
        <v>5598</v>
      </c>
      <c r="J558" s="319">
        <v>39000</v>
      </c>
      <c r="K558" s="319">
        <v>19000</v>
      </c>
      <c r="L558" s="318">
        <v>200</v>
      </c>
      <c r="M558" s="437" t="s">
        <v>2674</v>
      </c>
      <c r="N558" s="318">
        <v>198</v>
      </c>
      <c r="O558" s="319">
        <v>7722000</v>
      </c>
      <c r="P558" s="437" t="s">
        <v>2674</v>
      </c>
      <c r="Q558" s="318">
        <v>130</v>
      </c>
      <c r="R558" s="318"/>
      <c r="S558" s="319">
        <v>5070000</v>
      </c>
      <c r="T558" s="437" t="s">
        <v>2918</v>
      </c>
      <c r="U558" s="318">
        <v>69</v>
      </c>
      <c r="V558" s="319">
        <v>1773500</v>
      </c>
      <c r="W558" s="318">
        <v>34.799999999999997</v>
      </c>
      <c r="X558" s="318">
        <v>23</v>
      </c>
      <c r="Y558" s="318">
        <v>53.1</v>
      </c>
      <c r="Z558" s="318">
        <v>35</v>
      </c>
      <c r="AA558" s="318">
        <v>68</v>
      </c>
      <c r="AB558" s="318">
        <v>61</v>
      </c>
      <c r="AC558" s="318"/>
      <c r="AD558" s="318"/>
      <c r="AE558" s="318"/>
      <c r="AF558" s="318"/>
    </row>
    <row r="559" spans="1:32">
      <c r="A559" s="21" t="str">
        <f>IF(VLOOKUP(MID($B559,4,2),CODE!K:P,CODE!$O$1,FALSE)="",VLOOKUP(MID($B559,1,3),CODE!$B:$G,CODE!$D$1,FALSE),VLOOKUP(MID($B559,1,3),CODE!$B:$G,CODE!$D$1,FALSE)&amp;"-"&amp;VLOOKUP(MID($B559,4,2),CODE!K:P,CODE!$O$1,FALSE))</f>
        <v>SBK</v>
      </c>
      <c r="B559" s="21" t="str">
        <f>IF(ISERROR(VLOOKUP(E559&amp;G559,품번정리!$D:$E,2,FALSE))=TRUE,E559&amp;G559,VLOOKUP(E559&amp;G559,품번정리!$D:$E,2,FALSE))</f>
        <v>SBKEBF5545NY</v>
      </c>
      <c r="C559" s="16" t="str">
        <f>IF(ISERROR(VLOOKUP(MID(B559,1,5)&amp;MID(B559,8,5),품번정리!$A:$B,2,FALSE))=TRUE,MID(B559,1,5)&amp;MID(B559,8,5),VLOOKUP(MID(B559,1,5)&amp;MID(B559,8,5),품번정리!$A:$B,2,FALSE))</f>
        <v>SBKEB545NY</v>
      </c>
      <c r="D559" s="16" t="str">
        <f t="shared" ref="D559:D576" si="14">MID(E559,6,2)</f>
        <v>F5</v>
      </c>
      <c r="E559" s="437" t="s">
        <v>2826</v>
      </c>
      <c r="F559" s="437" t="s">
        <v>2830</v>
      </c>
      <c r="G559" s="437" t="s">
        <v>720</v>
      </c>
      <c r="H559" s="437"/>
      <c r="I559" s="319">
        <v>8022</v>
      </c>
      <c r="J559" s="319">
        <v>45000</v>
      </c>
      <c r="K559" s="319">
        <v>25000</v>
      </c>
      <c r="L559" s="318">
        <v>200</v>
      </c>
      <c r="M559" s="437" t="s">
        <v>2674</v>
      </c>
      <c r="N559" s="318">
        <v>195</v>
      </c>
      <c r="O559" s="319">
        <v>8775000</v>
      </c>
      <c r="P559" s="437" t="s">
        <v>2674</v>
      </c>
      <c r="Q559" s="318">
        <v>172</v>
      </c>
      <c r="R559" s="318"/>
      <c r="S559" s="319">
        <v>7740000</v>
      </c>
      <c r="T559" s="437" t="s">
        <v>2914</v>
      </c>
      <c r="U559" s="318">
        <v>131</v>
      </c>
      <c r="V559" s="319">
        <v>4709500</v>
      </c>
      <c r="W559" s="318">
        <v>67.2</v>
      </c>
      <c r="X559" s="318">
        <v>53.7</v>
      </c>
      <c r="Y559" s="318">
        <v>76.2</v>
      </c>
      <c r="Z559" s="318">
        <v>60.8</v>
      </c>
      <c r="AA559" s="318">
        <v>23</v>
      </c>
      <c r="AB559" s="318">
        <v>41</v>
      </c>
      <c r="AC559" s="318"/>
      <c r="AD559" s="318"/>
      <c r="AE559" s="318"/>
      <c r="AF559" s="318"/>
    </row>
    <row r="560" spans="1:32">
      <c r="A560" s="21" t="str">
        <f>IF(VLOOKUP(MID($B560,4,2),CODE!K:P,CODE!$O$1,FALSE)="",VLOOKUP(MID($B560,1,3),CODE!$B:$G,CODE!$D$1,FALSE),VLOOKUP(MID($B560,1,3),CODE!$B:$G,CODE!$D$1,FALSE)&amp;"-"&amp;VLOOKUP(MID($B560,4,2),CODE!K:P,CODE!$O$1,FALSE))</f>
        <v>SBK</v>
      </c>
      <c r="B560" s="21" t="str">
        <f>IF(ISERROR(VLOOKUP(E560&amp;G560,품번정리!$D:$E,2,FALSE))=TRUE,E560&amp;G560,VLOOKUP(E560&amp;G560,품번정리!$D:$E,2,FALSE))</f>
        <v>SBKEBF5545PK</v>
      </c>
      <c r="C560" s="16" t="str">
        <f>IF(ISERROR(VLOOKUP(MID(B560,1,5)&amp;MID(B560,8,5),품번정리!$A:$B,2,FALSE))=TRUE,MID(B560,1,5)&amp;MID(B560,8,5),VLOOKUP(MID(B560,1,5)&amp;MID(B560,8,5),품번정리!$A:$B,2,FALSE))</f>
        <v>SBKEB545PK</v>
      </c>
      <c r="D560" s="16" t="str">
        <f t="shared" si="14"/>
        <v>F5</v>
      </c>
      <c r="E560" s="437" t="s">
        <v>2826</v>
      </c>
      <c r="F560" s="437" t="s">
        <v>2830</v>
      </c>
      <c r="G560" s="437" t="s">
        <v>728</v>
      </c>
      <c r="H560" s="437"/>
      <c r="I560" s="319">
        <v>8022</v>
      </c>
      <c r="J560" s="319">
        <v>45000</v>
      </c>
      <c r="K560" s="319">
        <v>25000</v>
      </c>
      <c r="L560" s="318">
        <v>200</v>
      </c>
      <c r="M560" s="437" t="s">
        <v>2674</v>
      </c>
      <c r="N560" s="318">
        <v>199</v>
      </c>
      <c r="O560" s="319">
        <v>8955000</v>
      </c>
      <c r="P560" s="437" t="s">
        <v>2674</v>
      </c>
      <c r="Q560" s="318">
        <v>197</v>
      </c>
      <c r="R560" s="318"/>
      <c r="S560" s="319">
        <v>8865000</v>
      </c>
      <c r="T560" s="437" t="s">
        <v>2952</v>
      </c>
      <c r="U560" s="318">
        <v>181</v>
      </c>
      <c r="V560" s="319">
        <v>6909500</v>
      </c>
      <c r="W560" s="318">
        <v>91</v>
      </c>
      <c r="X560" s="318">
        <v>77.2</v>
      </c>
      <c r="Y560" s="318">
        <v>91.9</v>
      </c>
      <c r="Z560" s="318">
        <v>77.900000000000006</v>
      </c>
      <c r="AA560" s="318">
        <v>2</v>
      </c>
      <c r="AB560" s="318">
        <v>16</v>
      </c>
      <c r="AC560" s="318"/>
      <c r="AD560" s="318"/>
      <c r="AE560" s="318"/>
      <c r="AF560" s="318"/>
    </row>
    <row r="561" spans="1:32">
      <c r="A561" s="21" t="str">
        <f>IF(VLOOKUP(MID($B561,4,2),CODE!K:P,CODE!$O$1,FALSE)="",VLOOKUP(MID($B561,1,3),CODE!$B:$G,CODE!$D$1,FALSE),VLOOKUP(MID($B561,1,3),CODE!$B:$G,CODE!$D$1,FALSE)&amp;"-"&amp;VLOOKUP(MID($B561,4,2),CODE!K:P,CODE!$O$1,FALSE))</f>
        <v>SBK</v>
      </c>
      <c r="B561" s="21" t="str">
        <f>IF(ISERROR(VLOOKUP(E561&amp;G561,품번정리!$D:$E,2,FALSE))=TRUE,E561&amp;G561,VLOOKUP(E561&amp;G561,품번정리!$D:$E,2,FALSE))</f>
        <v>SBKEBF5546BL</v>
      </c>
      <c r="C561" s="16" t="str">
        <f>IF(ISERROR(VLOOKUP(MID(B561,1,5)&amp;MID(B561,8,5),품번정리!$A:$B,2,FALSE))=TRUE,MID(B561,1,5)&amp;MID(B561,8,5),VLOOKUP(MID(B561,1,5)&amp;MID(B561,8,5),품번정리!$A:$B,2,FALSE))</f>
        <v>SBKEB546BL</v>
      </c>
      <c r="D561" s="16" t="str">
        <f t="shared" si="14"/>
        <v>F5</v>
      </c>
      <c r="E561" s="437" t="s">
        <v>2827</v>
      </c>
      <c r="F561" s="437" t="s">
        <v>2831</v>
      </c>
      <c r="G561" s="437" t="s">
        <v>725</v>
      </c>
      <c r="H561" s="437"/>
      <c r="I561" s="319">
        <v>7561</v>
      </c>
      <c r="J561" s="319">
        <v>45000</v>
      </c>
      <c r="K561" s="319">
        <v>25000</v>
      </c>
      <c r="L561" s="318">
        <v>200</v>
      </c>
      <c r="M561" s="437" t="s">
        <v>2674</v>
      </c>
      <c r="N561" s="318">
        <v>200</v>
      </c>
      <c r="O561" s="319">
        <v>9000000</v>
      </c>
      <c r="P561" s="437" t="s">
        <v>2674</v>
      </c>
      <c r="Q561" s="318">
        <v>74</v>
      </c>
      <c r="R561" s="318"/>
      <c r="S561" s="319">
        <v>3330000</v>
      </c>
      <c r="T561" s="437" t="s">
        <v>2914</v>
      </c>
      <c r="U561" s="318">
        <v>30</v>
      </c>
      <c r="V561" s="319">
        <v>1120000</v>
      </c>
      <c r="W561" s="318">
        <v>15</v>
      </c>
      <c r="X561" s="318">
        <v>12.4</v>
      </c>
      <c r="Y561" s="318">
        <v>40.5</v>
      </c>
      <c r="Z561" s="318">
        <v>33.6</v>
      </c>
      <c r="AA561" s="318">
        <v>126</v>
      </c>
      <c r="AB561" s="318">
        <v>44</v>
      </c>
      <c r="AC561" s="318"/>
      <c r="AD561" s="318"/>
      <c r="AE561" s="318"/>
      <c r="AF561" s="318"/>
    </row>
    <row r="562" spans="1:32">
      <c r="A562" s="21" t="str">
        <f>IF(VLOOKUP(MID($B562,4,2),CODE!K:P,CODE!$O$1,FALSE)="",VLOOKUP(MID($B562,1,3),CODE!$B:$G,CODE!$D$1,FALSE),VLOOKUP(MID($B562,1,3),CODE!$B:$G,CODE!$D$1,FALSE)&amp;"-"&amp;VLOOKUP(MID($B562,4,2),CODE!K:P,CODE!$O$1,FALSE))</f>
        <v>SBK</v>
      </c>
      <c r="B562" s="21" t="str">
        <f>IF(ISERROR(VLOOKUP(E562&amp;G562,품번정리!$D:$E,2,FALSE))=TRUE,E562&amp;G562,VLOOKUP(E562&amp;G562,품번정리!$D:$E,2,FALSE))</f>
        <v>SBKEBF5546GY</v>
      </c>
      <c r="C562" s="16" t="str">
        <f>IF(ISERROR(VLOOKUP(MID(B562,1,5)&amp;MID(B562,8,5),품번정리!$A:$B,2,FALSE))=TRUE,MID(B562,1,5)&amp;MID(B562,8,5),VLOOKUP(MID(B562,1,5)&amp;MID(B562,8,5),품번정리!$A:$B,2,FALSE))</f>
        <v>SBKEB546GY</v>
      </c>
      <c r="D562" s="16" t="str">
        <f t="shared" si="14"/>
        <v>F5</v>
      </c>
      <c r="E562" s="437" t="s">
        <v>2827</v>
      </c>
      <c r="F562" s="437" t="s">
        <v>2831</v>
      </c>
      <c r="G562" s="437" t="s">
        <v>724</v>
      </c>
      <c r="H562" s="437"/>
      <c r="I562" s="319">
        <v>7561</v>
      </c>
      <c r="J562" s="319">
        <v>45000</v>
      </c>
      <c r="K562" s="319">
        <v>25000</v>
      </c>
      <c r="L562" s="318">
        <v>200</v>
      </c>
      <c r="M562" s="437" t="s">
        <v>2674</v>
      </c>
      <c r="N562" s="318">
        <v>200</v>
      </c>
      <c r="O562" s="319">
        <v>9000000</v>
      </c>
      <c r="P562" s="437" t="s">
        <v>2674</v>
      </c>
      <c r="Q562" s="318">
        <v>111</v>
      </c>
      <c r="R562" s="318"/>
      <c r="S562" s="319">
        <v>4995000</v>
      </c>
      <c r="T562" s="437" t="s">
        <v>2952</v>
      </c>
      <c r="U562" s="318">
        <v>73</v>
      </c>
      <c r="V562" s="319">
        <v>2602500</v>
      </c>
      <c r="W562" s="318">
        <v>36.5</v>
      </c>
      <c r="X562" s="318">
        <v>28.9</v>
      </c>
      <c r="Y562" s="318">
        <v>65.8</v>
      </c>
      <c r="Z562" s="318">
        <v>52.1</v>
      </c>
      <c r="AA562" s="318">
        <v>89</v>
      </c>
      <c r="AB562" s="318">
        <v>38</v>
      </c>
      <c r="AC562" s="318"/>
      <c r="AD562" s="318"/>
      <c r="AE562" s="318"/>
      <c r="AF562" s="318"/>
    </row>
    <row r="563" spans="1:32">
      <c r="A563" s="21" t="str">
        <f>IF(VLOOKUP(MID($B563,4,2),CODE!K:P,CODE!$O$1,FALSE)="",VLOOKUP(MID($B563,1,3),CODE!$B:$G,CODE!$D$1,FALSE),VLOOKUP(MID($B563,1,3),CODE!$B:$G,CODE!$D$1,FALSE)&amp;"-"&amp;VLOOKUP(MID($B563,4,2),CODE!K:P,CODE!$O$1,FALSE))</f>
        <v>SBK</v>
      </c>
      <c r="B563" s="21" t="str">
        <f>IF(ISERROR(VLOOKUP(E563&amp;G563,품번정리!$D:$E,2,FALSE))=TRUE,E563&amp;G563,VLOOKUP(E563&amp;G563,품번정리!$D:$E,2,FALSE))</f>
        <v>SBKEBF5547BG</v>
      </c>
      <c r="C563" s="16" t="str">
        <f>IF(ISERROR(VLOOKUP(MID(B563,1,5)&amp;MID(B563,8,5),품번정리!$A:$B,2,FALSE))=TRUE,MID(B563,1,5)&amp;MID(B563,8,5),VLOOKUP(MID(B563,1,5)&amp;MID(B563,8,5),품번정리!$A:$B,2,FALSE))</f>
        <v>SBKEB547BG</v>
      </c>
      <c r="D563" s="16" t="str">
        <f t="shared" si="14"/>
        <v>F5</v>
      </c>
      <c r="E563" s="437" t="s">
        <v>2829</v>
      </c>
      <c r="F563" s="437" t="s">
        <v>2832</v>
      </c>
      <c r="G563" s="437" t="s">
        <v>736</v>
      </c>
      <c r="H563" s="437"/>
      <c r="I563" s="319">
        <v>7099</v>
      </c>
      <c r="J563" s="319">
        <v>45000</v>
      </c>
      <c r="K563" s="319">
        <v>25000</v>
      </c>
      <c r="L563" s="318">
        <v>200</v>
      </c>
      <c r="M563" s="437" t="s">
        <v>2674</v>
      </c>
      <c r="N563" s="318">
        <v>200</v>
      </c>
      <c r="O563" s="319">
        <v>9000000</v>
      </c>
      <c r="P563" s="437" t="s">
        <v>2674</v>
      </c>
      <c r="Q563" s="318">
        <v>151</v>
      </c>
      <c r="R563" s="318">
        <v>1</v>
      </c>
      <c r="S563" s="319">
        <v>6795000</v>
      </c>
      <c r="T563" s="437" t="s">
        <v>2914</v>
      </c>
      <c r="U563" s="318">
        <v>119</v>
      </c>
      <c r="V563" s="319">
        <v>4515000</v>
      </c>
      <c r="W563" s="318">
        <v>59.5</v>
      </c>
      <c r="X563" s="318">
        <v>50.2</v>
      </c>
      <c r="Y563" s="318">
        <v>78.8</v>
      </c>
      <c r="Z563" s="318">
        <v>66.400000000000006</v>
      </c>
      <c r="AA563" s="318">
        <v>48</v>
      </c>
      <c r="AB563" s="318">
        <v>32</v>
      </c>
      <c r="AC563" s="318"/>
      <c r="AD563" s="318"/>
      <c r="AE563" s="318"/>
      <c r="AF563" s="318"/>
    </row>
    <row r="564" spans="1:32">
      <c r="A564" s="21" t="str">
        <f>IF(VLOOKUP(MID($B564,4,2),CODE!K:P,CODE!$O$1,FALSE)="",VLOOKUP(MID($B564,1,3),CODE!$B:$G,CODE!$D$1,FALSE),VLOOKUP(MID($B564,1,3),CODE!$B:$G,CODE!$D$1,FALSE)&amp;"-"&amp;VLOOKUP(MID($B564,4,2),CODE!K:P,CODE!$O$1,FALSE))</f>
        <v>SBK</v>
      </c>
      <c r="B564" s="21" t="str">
        <f>IF(ISERROR(VLOOKUP(E564&amp;G564,품번정리!$D:$E,2,FALSE))=TRUE,E564&amp;G564,VLOOKUP(E564&amp;G564,품번정리!$D:$E,2,FALSE))</f>
        <v>SBKEBF5547GY</v>
      </c>
      <c r="C564" s="16" t="str">
        <f>IF(ISERROR(VLOOKUP(MID(B564,1,5)&amp;MID(B564,8,5),품번정리!$A:$B,2,FALSE))=TRUE,MID(B564,1,5)&amp;MID(B564,8,5),VLOOKUP(MID(B564,1,5)&amp;MID(B564,8,5),품번정리!$A:$B,2,FALSE))</f>
        <v>SBKEB547GY</v>
      </c>
      <c r="D564" s="16" t="str">
        <f t="shared" si="14"/>
        <v>F5</v>
      </c>
      <c r="E564" s="437" t="s">
        <v>2829</v>
      </c>
      <c r="F564" s="437" t="s">
        <v>2832</v>
      </c>
      <c r="G564" s="437" t="s">
        <v>724</v>
      </c>
      <c r="H564" s="437"/>
      <c r="I564" s="319">
        <v>7099</v>
      </c>
      <c r="J564" s="319">
        <v>45000</v>
      </c>
      <c r="K564" s="319">
        <v>25000</v>
      </c>
      <c r="L564" s="318">
        <v>200</v>
      </c>
      <c r="M564" s="437" t="s">
        <v>2674</v>
      </c>
      <c r="N564" s="318">
        <v>198</v>
      </c>
      <c r="O564" s="319">
        <v>8910000</v>
      </c>
      <c r="P564" s="437" t="s">
        <v>2674</v>
      </c>
      <c r="Q564" s="318">
        <v>139</v>
      </c>
      <c r="R564" s="318">
        <v>-1</v>
      </c>
      <c r="S564" s="319">
        <v>6255000</v>
      </c>
      <c r="T564" s="437" t="s">
        <v>2951</v>
      </c>
      <c r="U564" s="318">
        <v>98</v>
      </c>
      <c r="V564" s="319">
        <v>3610000</v>
      </c>
      <c r="W564" s="318">
        <v>49.5</v>
      </c>
      <c r="X564" s="318">
        <v>40.5</v>
      </c>
      <c r="Y564" s="318">
        <v>70.5</v>
      </c>
      <c r="Z564" s="318">
        <v>57.7</v>
      </c>
      <c r="AA564" s="318">
        <v>60</v>
      </c>
      <c r="AB564" s="318">
        <v>41</v>
      </c>
      <c r="AC564" s="318"/>
      <c r="AD564" s="318"/>
      <c r="AE564" s="318"/>
      <c r="AF564" s="318"/>
    </row>
    <row r="565" spans="1:32">
      <c r="A565" s="21" t="str">
        <f>IF(VLOOKUP(MID($B565,4,2),CODE!K:P,CODE!$O$1,FALSE)="",VLOOKUP(MID($B565,1,3),CODE!$B:$G,CODE!$D$1,FALSE),VLOOKUP(MID($B565,1,3),CODE!$B:$G,CODE!$D$1,FALSE)&amp;"-"&amp;VLOOKUP(MID($B565,4,2),CODE!K:P,CODE!$O$1,FALSE))</f>
        <v>SBK</v>
      </c>
      <c r="B565" s="21" t="str">
        <f>IF(ISERROR(VLOOKUP(E565&amp;G565,품번정리!$D:$E,2,FALSE))=TRUE,E565&amp;G565,VLOOKUP(E565&amp;G565,품번정리!$D:$E,2,FALSE))</f>
        <v>SBKEBF5549BG</v>
      </c>
      <c r="C565" s="16" t="str">
        <f>IF(ISERROR(VLOOKUP(MID(B565,1,5)&amp;MID(B565,8,5),품번정리!$A:$B,2,FALSE))=TRUE,MID(B565,1,5)&amp;MID(B565,8,5),VLOOKUP(MID(B565,1,5)&amp;MID(B565,8,5),품번정리!$A:$B,2,FALSE))</f>
        <v>SBKEB549BG</v>
      </c>
      <c r="D565" s="16" t="str">
        <f t="shared" si="14"/>
        <v>F5</v>
      </c>
      <c r="E565" s="437" t="s">
        <v>2953</v>
      </c>
      <c r="F565" s="437" t="s">
        <v>2833</v>
      </c>
      <c r="G565" s="437" t="s">
        <v>736</v>
      </c>
      <c r="H565" s="437"/>
      <c r="I565" s="319">
        <v>6006</v>
      </c>
      <c r="J565" s="319">
        <v>43000</v>
      </c>
      <c r="K565" s="319">
        <v>19000</v>
      </c>
      <c r="L565" s="318">
        <v>80</v>
      </c>
      <c r="M565" s="437" t="s">
        <v>2911</v>
      </c>
      <c r="N565" s="318">
        <v>79</v>
      </c>
      <c r="O565" s="319">
        <v>3397000</v>
      </c>
      <c r="P565" s="437" t="s">
        <v>2911</v>
      </c>
      <c r="Q565" s="318">
        <v>36</v>
      </c>
      <c r="R565" s="318"/>
      <c r="S565" s="319">
        <v>1548000</v>
      </c>
      <c r="T565" s="437" t="s">
        <v>2918</v>
      </c>
      <c r="U565" s="318">
        <v>35</v>
      </c>
      <c r="V565" s="319">
        <v>1419000</v>
      </c>
      <c r="W565" s="318">
        <v>44.3</v>
      </c>
      <c r="X565" s="318">
        <v>41.8</v>
      </c>
      <c r="Y565" s="318">
        <v>97.2</v>
      </c>
      <c r="Z565" s="318">
        <v>91.7</v>
      </c>
      <c r="AA565" s="318">
        <v>43</v>
      </c>
      <c r="AB565" s="318">
        <v>1</v>
      </c>
      <c r="AC565" s="318"/>
      <c r="AD565" s="318"/>
      <c r="AE565" s="318"/>
      <c r="AF565" s="318"/>
    </row>
    <row r="566" spans="1:32">
      <c r="A566" s="21" t="str">
        <f>IF(VLOOKUP(MID($B566,4,2),CODE!K:P,CODE!$O$1,FALSE)="",VLOOKUP(MID($B566,1,3),CODE!$B:$G,CODE!$D$1,FALSE),VLOOKUP(MID($B566,1,3),CODE!$B:$G,CODE!$D$1,FALSE)&amp;"-"&amp;VLOOKUP(MID($B566,4,2),CODE!K:P,CODE!$O$1,FALSE))</f>
        <v>SBK</v>
      </c>
      <c r="B566" s="21" t="str">
        <f>IF(ISERROR(VLOOKUP(E566&amp;G566,품번정리!$D:$E,2,FALSE))=TRUE,E566&amp;G566,VLOOKUP(E566&amp;G566,품번정리!$D:$E,2,FALSE))</f>
        <v>SBKEBF5549RE</v>
      </c>
      <c r="C566" s="16" t="str">
        <f>IF(ISERROR(VLOOKUP(MID(B566,1,5)&amp;MID(B566,8,5),품번정리!$A:$B,2,FALSE))=TRUE,MID(B566,1,5)&amp;MID(B566,8,5),VLOOKUP(MID(B566,1,5)&amp;MID(B566,8,5),품번정리!$A:$B,2,FALSE))</f>
        <v>SBKEB549RE</v>
      </c>
      <c r="D566" s="16" t="str">
        <f t="shared" si="14"/>
        <v>F5</v>
      </c>
      <c r="E566" s="437" t="s">
        <v>2953</v>
      </c>
      <c r="F566" s="437" t="s">
        <v>2833</v>
      </c>
      <c r="G566" s="437" t="s">
        <v>726</v>
      </c>
      <c r="H566" s="437"/>
      <c r="I566" s="319">
        <v>6006</v>
      </c>
      <c r="J566" s="319">
        <v>43000</v>
      </c>
      <c r="K566" s="319">
        <v>19000</v>
      </c>
      <c r="L566" s="318">
        <v>80</v>
      </c>
      <c r="M566" s="437" t="s">
        <v>2911</v>
      </c>
      <c r="N566" s="318">
        <v>80</v>
      </c>
      <c r="O566" s="319">
        <v>3440000</v>
      </c>
      <c r="P566" s="437" t="s">
        <v>2911</v>
      </c>
      <c r="Q566" s="318">
        <v>66</v>
      </c>
      <c r="R566" s="318"/>
      <c r="S566" s="319">
        <v>2838000</v>
      </c>
      <c r="T566" s="437" t="s">
        <v>2951</v>
      </c>
      <c r="U566" s="318">
        <v>65</v>
      </c>
      <c r="V566" s="319">
        <v>2601500</v>
      </c>
      <c r="W566" s="318">
        <v>81.3</v>
      </c>
      <c r="X566" s="318">
        <v>75.599999999999994</v>
      </c>
      <c r="Y566" s="318">
        <v>98.5</v>
      </c>
      <c r="Z566" s="318">
        <v>91.7</v>
      </c>
      <c r="AA566" s="318">
        <v>14</v>
      </c>
      <c r="AB566" s="318">
        <v>1</v>
      </c>
      <c r="AC566" s="318"/>
      <c r="AD566" s="318"/>
      <c r="AE566" s="318"/>
      <c r="AF566" s="318"/>
    </row>
    <row r="567" spans="1:32">
      <c r="A567" s="21" t="str">
        <f>IF(VLOOKUP(MID($B567,4,2),CODE!K:P,CODE!$O$1,FALSE)="",VLOOKUP(MID($B567,1,3),CODE!$B:$G,CODE!$D$1,FALSE),VLOOKUP(MID($B567,1,3),CODE!$B:$G,CODE!$D$1,FALSE)&amp;"-"&amp;VLOOKUP(MID($B567,4,2),CODE!K:P,CODE!$O$1,FALSE))</f>
        <v>SBK</v>
      </c>
      <c r="B567" s="21" t="str">
        <f>IF(ISERROR(VLOOKUP(E567&amp;G567,품번정리!$D:$E,2,FALSE))=TRUE,E567&amp;G567,VLOOKUP(E567&amp;G567,품번정리!$D:$E,2,FALSE))</f>
        <v>SBKEBF5550MT</v>
      </c>
      <c r="C567" s="16" t="str">
        <f>IF(ISERROR(VLOOKUP(MID(B567,1,5)&amp;MID(B567,8,5),품번정리!$A:$B,2,FALSE))=TRUE,MID(B567,1,5)&amp;MID(B567,8,5),VLOOKUP(MID(B567,1,5)&amp;MID(B567,8,5),품번정리!$A:$B,2,FALSE))</f>
        <v>SBKEB550MT</v>
      </c>
      <c r="D567" s="16" t="str">
        <f t="shared" si="14"/>
        <v>F5</v>
      </c>
      <c r="E567" s="437" t="s">
        <v>2954</v>
      </c>
      <c r="F567" s="437" t="s">
        <v>2955</v>
      </c>
      <c r="G567" s="437" t="s">
        <v>0</v>
      </c>
      <c r="H567" s="437"/>
      <c r="I567" s="319">
        <v>8951</v>
      </c>
      <c r="J567" s="319">
        <v>45000</v>
      </c>
      <c r="K567" s="319">
        <v>25000</v>
      </c>
      <c r="L567" s="318">
        <v>400</v>
      </c>
      <c r="M567" s="437" t="s">
        <v>2911</v>
      </c>
      <c r="N567" s="318">
        <v>425</v>
      </c>
      <c r="O567" s="319">
        <v>19125000</v>
      </c>
      <c r="P567" s="437" t="s">
        <v>2911</v>
      </c>
      <c r="Q567" s="318">
        <v>309</v>
      </c>
      <c r="R567" s="318"/>
      <c r="S567" s="319">
        <v>13905000</v>
      </c>
      <c r="T567" s="437" t="s">
        <v>2910</v>
      </c>
      <c r="U567" s="318">
        <v>202</v>
      </c>
      <c r="V567" s="319">
        <v>7077000</v>
      </c>
      <c r="W567" s="318">
        <v>47.5</v>
      </c>
      <c r="X567" s="318">
        <v>37</v>
      </c>
      <c r="Y567" s="318">
        <v>65.400000000000006</v>
      </c>
      <c r="Z567" s="318">
        <v>50.9</v>
      </c>
      <c r="AA567" s="318">
        <v>116</v>
      </c>
      <c r="AB567" s="318">
        <v>107</v>
      </c>
      <c r="AC567" s="318"/>
      <c r="AD567" s="318"/>
      <c r="AE567" s="318"/>
      <c r="AF567" s="318"/>
    </row>
    <row r="568" spans="1:32">
      <c r="A568" s="21" t="str">
        <f>IF(VLOOKUP(MID($B568,4,2),CODE!K:P,CODE!$O$1,FALSE)="",VLOOKUP(MID($B568,1,3),CODE!$B:$G,CODE!$D$1,FALSE),VLOOKUP(MID($B568,1,3),CODE!$B:$G,CODE!$D$1,FALSE)&amp;"-"&amp;VLOOKUP(MID($B568,4,2),CODE!K:P,CODE!$O$1,FALSE))</f>
        <v>SBK</v>
      </c>
      <c r="B568" s="21" t="str">
        <f>IF(ISERROR(VLOOKUP(E568&amp;G568,품번정리!$D:$E,2,FALSE))=TRUE,E568&amp;G568,VLOOKUP(E568&amp;G568,품번정리!$D:$E,2,FALSE))</f>
        <v>SBKEBF5551WH</v>
      </c>
      <c r="C568" s="16" t="str">
        <f>IF(ISERROR(VLOOKUP(MID(B568,1,5)&amp;MID(B568,8,5),품번정리!$A:$B,2,FALSE))=TRUE,MID(B568,1,5)&amp;MID(B568,8,5),VLOOKUP(MID(B568,1,5)&amp;MID(B568,8,5),품번정리!$A:$B,2,FALSE))</f>
        <v>SBKEB551WH</v>
      </c>
      <c r="D568" s="16" t="str">
        <f t="shared" si="14"/>
        <v>F5</v>
      </c>
      <c r="E568" s="437" t="s">
        <v>3021</v>
      </c>
      <c r="F568" s="437" t="s">
        <v>2955</v>
      </c>
      <c r="G568" s="437" t="s">
        <v>717</v>
      </c>
      <c r="H568" s="437"/>
      <c r="I568" s="319">
        <v>7712</v>
      </c>
      <c r="J568" s="319">
        <v>45000</v>
      </c>
      <c r="K568" s="319">
        <v>25000</v>
      </c>
      <c r="L568" s="318">
        <v>280</v>
      </c>
      <c r="M568" s="437" t="s">
        <v>3010</v>
      </c>
      <c r="N568" s="318">
        <v>280</v>
      </c>
      <c r="O568" s="319">
        <v>12600000</v>
      </c>
      <c r="P568" s="437" t="s">
        <v>3010</v>
      </c>
      <c r="Q568" s="318">
        <v>114</v>
      </c>
      <c r="R568" s="318">
        <v>-1</v>
      </c>
      <c r="S568" s="319">
        <v>5130000</v>
      </c>
      <c r="T568" s="437" t="s">
        <v>3011</v>
      </c>
      <c r="U568" s="318">
        <v>38</v>
      </c>
      <c r="V568" s="319">
        <v>1365000</v>
      </c>
      <c r="W568" s="318">
        <v>13.6</v>
      </c>
      <c r="X568" s="318">
        <v>10.8</v>
      </c>
      <c r="Y568" s="318">
        <v>33.299999999999997</v>
      </c>
      <c r="Z568" s="318">
        <v>26.6</v>
      </c>
      <c r="AA568" s="318">
        <v>167</v>
      </c>
      <c r="AB568" s="318">
        <v>76</v>
      </c>
      <c r="AC568" s="318">
        <v>-1</v>
      </c>
      <c r="AD568" s="318">
        <v>-1</v>
      </c>
      <c r="AE568" s="319">
        <v>-25000</v>
      </c>
      <c r="AF568" s="318">
        <v>-0.4</v>
      </c>
    </row>
    <row r="569" spans="1:32">
      <c r="A569" s="21" t="str">
        <f>IF(VLOOKUP(MID($B569,4,2),CODE!K:P,CODE!$O$1,FALSE)="",VLOOKUP(MID($B569,1,3),CODE!$B:$G,CODE!$D$1,FALSE),VLOOKUP(MID($B569,1,3),CODE!$B:$G,CODE!$D$1,FALSE)&amp;"-"&amp;VLOOKUP(MID($B569,4,2),CODE!K:P,CODE!$O$1,FALSE))</f>
        <v>SBK</v>
      </c>
      <c r="B569" s="21" t="str">
        <f>IF(ISERROR(VLOOKUP(E569&amp;G569,품번정리!$D:$E,2,FALSE))=TRUE,E569&amp;G569,VLOOKUP(E569&amp;G569,품번정리!$D:$E,2,FALSE))</f>
        <v>SBKEBF5551YE</v>
      </c>
      <c r="C569" s="16" t="str">
        <f>IF(ISERROR(VLOOKUP(MID(B569,1,5)&amp;MID(B569,8,5),품번정리!$A:$B,2,FALSE))=TRUE,MID(B569,1,5)&amp;MID(B569,8,5),VLOOKUP(MID(B569,1,5)&amp;MID(B569,8,5),품번정리!$A:$B,2,FALSE))</f>
        <v>SBKEB551YE</v>
      </c>
      <c r="D569" s="16" t="str">
        <f t="shared" si="14"/>
        <v>F5</v>
      </c>
      <c r="E569" s="437" t="s">
        <v>3021</v>
      </c>
      <c r="F569" s="437" t="s">
        <v>3572</v>
      </c>
      <c r="G569" s="437" t="s">
        <v>721</v>
      </c>
      <c r="H569" s="437"/>
      <c r="I569" s="319">
        <v>7712</v>
      </c>
      <c r="J569" s="319">
        <v>45000</v>
      </c>
      <c r="K569" s="319">
        <v>25000</v>
      </c>
      <c r="L569" s="318">
        <v>280</v>
      </c>
      <c r="M569" s="437" t="s">
        <v>3010</v>
      </c>
      <c r="N569" s="318">
        <v>280</v>
      </c>
      <c r="O569" s="319">
        <v>12600000</v>
      </c>
      <c r="P569" s="437" t="s">
        <v>3010</v>
      </c>
      <c r="Q569" s="318">
        <v>54</v>
      </c>
      <c r="R569" s="318">
        <v>-1</v>
      </c>
      <c r="S569" s="319">
        <v>2430000</v>
      </c>
      <c r="T569" s="437" t="s">
        <v>3040</v>
      </c>
      <c r="U569" s="318">
        <v>11</v>
      </c>
      <c r="V569" s="319">
        <v>432500</v>
      </c>
      <c r="W569" s="318">
        <v>3.9</v>
      </c>
      <c r="X569" s="318">
        <v>3.4</v>
      </c>
      <c r="Y569" s="318">
        <v>20.399999999999999</v>
      </c>
      <c r="Z569" s="318">
        <v>17.8</v>
      </c>
      <c r="AA569" s="318">
        <v>227</v>
      </c>
      <c r="AB569" s="318">
        <v>43</v>
      </c>
      <c r="AC569" s="318"/>
      <c r="AD569" s="318"/>
      <c r="AE569" s="318"/>
      <c r="AF569" s="318"/>
    </row>
    <row r="570" spans="1:32">
      <c r="A570" s="21" t="str">
        <f>IF(VLOOKUP(MID($B570,4,2),CODE!K:P,CODE!$O$1,FALSE)="",VLOOKUP(MID($B570,1,3),CODE!$B:$G,CODE!$D$1,FALSE),VLOOKUP(MID($B570,1,3),CODE!$B:$G,CODE!$D$1,FALSE)&amp;"-"&amp;VLOOKUP(MID($B570,4,2),CODE!K:P,CODE!$O$1,FALSE))</f>
        <v>SBK</v>
      </c>
      <c r="B570" s="21" t="str">
        <f>IF(ISERROR(VLOOKUP(E570&amp;G570,품번정리!$D:$E,2,FALSE))=TRUE,E570&amp;G570,VLOOKUP(E570&amp;G570,품번정리!$D:$E,2,FALSE))</f>
        <v>SBKEBF5553MT</v>
      </c>
      <c r="C570" s="16" t="str">
        <f>IF(ISERROR(VLOOKUP(MID(B570,1,5)&amp;MID(B570,8,5),품번정리!$A:$B,2,FALSE))=TRUE,MID(B570,1,5)&amp;MID(B570,8,5),VLOOKUP(MID(B570,1,5)&amp;MID(B570,8,5),품번정리!$A:$B,2,FALSE))</f>
        <v>SBKEB553MT</v>
      </c>
      <c r="D570" s="16" t="str">
        <f t="shared" si="14"/>
        <v>F5</v>
      </c>
      <c r="E570" s="437" t="s">
        <v>2595</v>
      </c>
      <c r="F570" s="437" t="s">
        <v>3573</v>
      </c>
      <c r="G570" s="437" t="s">
        <v>0</v>
      </c>
      <c r="H570" s="437"/>
      <c r="I570" s="319">
        <v>4191</v>
      </c>
      <c r="J570" s="319">
        <v>35000</v>
      </c>
      <c r="K570" s="319">
        <v>19000</v>
      </c>
      <c r="L570" s="318">
        <v>200</v>
      </c>
      <c r="M570" s="437" t="s">
        <v>2543</v>
      </c>
      <c r="N570" s="318">
        <v>200</v>
      </c>
      <c r="O570" s="319">
        <v>7000000</v>
      </c>
      <c r="P570" s="437" t="s">
        <v>2544</v>
      </c>
      <c r="Q570" s="318">
        <v>32</v>
      </c>
      <c r="R570" s="318">
        <v>3</v>
      </c>
      <c r="S570" s="319">
        <v>1120000</v>
      </c>
      <c r="T570" s="437" t="s">
        <v>2745</v>
      </c>
      <c r="U570" s="318">
        <v>31</v>
      </c>
      <c r="V570" s="319">
        <v>997500</v>
      </c>
      <c r="W570" s="318">
        <v>15.5</v>
      </c>
      <c r="X570" s="318">
        <v>14.3</v>
      </c>
      <c r="Y570" s="318">
        <v>96.9</v>
      </c>
      <c r="Z570" s="318">
        <v>89.1</v>
      </c>
      <c r="AA570" s="318">
        <v>165</v>
      </c>
      <c r="AB570" s="318">
        <v>1</v>
      </c>
      <c r="AC570" s="318"/>
      <c r="AD570" s="318"/>
      <c r="AE570" s="318"/>
      <c r="AF570" s="318"/>
    </row>
    <row r="571" spans="1:32">
      <c r="A571" s="21" t="str">
        <f>IF(VLOOKUP(MID($B571,4,2),CODE!K:P,CODE!$O$1,FALSE)="",VLOOKUP(MID($B571,1,3),CODE!$B:$G,CODE!$D$1,FALSE),VLOOKUP(MID($B571,1,3),CODE!$B:$G,CODE!$D$1,FALSE)&amp;"-"&amp;VLOOKUP(MID($B571,4,2),CODE!K:P,CODE!$O$1,FALSE))</f>
        <v>SBK</v>
      </c>
      <c r="B571" s="21" t="str">
        <f>IF(ISERROR(VLOOKUP(E571&amp;G571,품번정리!$D:$E,2,FALSE))=TRUE,E571&amp;G571,VLOOKUP(E571&amp;G571,품번정리!$D:$E,2,FALSE))</f>
        <v>SBKEBF5553PK</v>
      </c>
      <c r="C571" s="16" t="str">
        <f>IF(ISERROR(VLOOKUP(MID(B571,1,5)&amp;MID(B571,8,5),품번정리!$A:$B,2,FALSE))=TRUE,MID(B571,1,5)&amp;MID(B571,8,5),VLOOKUP(MID(B571,1,5)&amp;MID(B571,8,5),품번정리!$A:$B,2,FALSE))</f>
        <v>SBKEB553PK</v>
      </c>
      <c r="D571" s="16" t="str">
        <f t="shared" si="14"/>
        <v>F5</v>
      </c>
      <c r="E571" s="437" t="s">
        <v>2595</v>
      </c>
      <c r="F571" s="437" t="s">
        <v>3573</v>
      </c>
      <c r="G571" s="437" t="s">
        <v>728</v>
      </c>
      <c r="H571" s="437"/>
      <c r="I571" s="319">
        <v>4191</v>
      </c>
      <c r="J571" s="319">
        <v>35000</v>
      </c>
      <c r="K571" s="319">
        <v>19000</v>
      </c>
      <c r="L571" s="319">
        <v>200</v>
      </c>
      <c r="M571" s="437" t="s">
        <v>2543</v>
      </c>
      <c r="N571" s="318">
        <v>199</v>
      </c>
      <c r="O571" s="319">
        <v>6965000</v>
      </c>
      <c r="P571" s="437" t="s">
        <v>2544</v>
      </c>
      <c r="Q571" s="318">
        <v>103</v>
      </c>
      <c r="R571" s="318"/>
      <c r="S571" s="319">
        <v>3605000</v>
      </c>
      <c r="T571" s="437" t="s">
        <v>2564</v>
      </c>
      <c r="U571" s="318">
        <v>102</v>
      </c>
      <c r="V571" s="319">
        <v>3239300</v>
      </c>
      <c r="W571" s="318">
        <v>51.3</v>
      </c>
      <c r="X571" s="318">
        <v>46.5</v>
      </c>
      <c r="Y571" s="318">
        <v>99</v>
      </c>
      <c r="Z571" s="318">
        <v>89.9</v>
      </c>
      <c r="AA571" s="318">
        <v>96</v>
      </c>
      <c r="AB571" s="318">
        <v>1</v>
      </c>
      <c r="AC571" s="318"/>
      <c r="AD571" s="318"/>
      <c r="AE571" s="318"/>
      <c r="AF571" s="318"/>
    </row>
    <row r="572" spans="1:32">
      <c r="A572" s="21" t="str">
        <f>IF(VLOOKUP(MID($B572,4,2),CODE!K:P,CODE!$O$1,FALSE)="",VLOOKUP(MID($B572,1,3),CODE!$B:$G,CODE!$D$1,FALSE),VLOOKUP(MID($B572,1,3),CODE!$B:$G,CODE!$D$1,FALSE)&amp;"-"&amp;VLOOKUP(MID($B572,4,2),CODE!K:P,CODE!$O$1,FALSE))</f>
        <v>SBK</v>
      </c>
      <c r="B572" s="21" t="str">
        <f>IF(ISERROR(VLOOKUP(E572&amp;G572,품번정리!$D:$E,2,FALSE))=TRUE,E572&amp;G572,VLOOKUP(E572&amp;G572,품번정리!$D:$E,2,FALSE))</f>
        <v>SBKEBF5554BK</v>
      </c>
      <c r="C572" s="16" t="str">
        <f>IF(ISERROR(VLOOKUP(MID(B572,1,5)&amp;MID(B572,8,5),품번정리!$A:$B,2,FALSE))=TRUE,MID(B572,1,5)&amp;MID(B572,8,5),VLOOKUP(MID(B572,1,5)&amp;MID(B572,8,5),품번정리!$A:$B,2,FALSE))</f>
        <v>SBKEB554BK</v>
      </c>
      <c r="D572" s="16" t="str">
        <f t="shared" si="14"/>
        <v>F5</v>
      </c>
      <c r="E572" s="437" t="s">
        <v>2597</v>
      </c>
      <c r="F572" s="437" t="s">
        <v>3715</v>
      </c>
      <c r="G572" s="437" t="s">
        <v>722</v>
      </c>
      <c r="H572" s="437"/>
      <c r="I572" s="319">
        <v>5784</v>
      </c>
      <c r="J572" s="319">
        <v>35000</v>
      </c>
      <c r="K572" s="319">
        <v>10000</v>
      </c>
      <c r="L572" s="318">
        <v>80</v>
      </c>
      <c r="M572" s="437" t="s">
        <v>2543</v>
      </c>
      <c r="N572" s="318">
        <v>80</v>
      </c>
      <c r="O572" s="319">
        <v>2800000</v>
      </c>
      <c r="P572" s="437" t="s">
        <v>2544</v>
      </c>
      <c r="Q572" s="318">
        <v>59</v>
      </c>
      <c r="R572" s="318"/>
      <c r="S572" s="319">
        <v>2065000</v>
      </c>
      <c r="T572" s="437" t="s">
        <v>3050</v>
      </c>
      <c r="U572" s="318">
        <v>3</v>
      </c>
      <c r="V572" s="319">
        <v>105000</v>
      </c>
      <c r="W572" s="318">
        <v>3.8</v>
      </c>
      <c r="X572" s="318">
        <v>3.8</v>
      </c>
      <c r="Y572" s="318">
        <v>5.0999999999999996</v>
      </c>
      <c r="Z572" s="318">
        <v>5.0999999999999996</v>
      </c>
      <c r="AA572" s="318">
        <v>21</v>
      </c>
      <c r="AB572" s="318">
        <v>56</v>
      </c>
      <c r="AC572" s="318"/>
      <c r="AD572" s="318"/>
      <c r="AE572" s="318"/>
      <c r="AF572" s="318"/>
    </row>
    <row r="573" spans="1:32">
      <c r="A573" s="21" t="str">
        <f>IF(VLOOKUP(MID($B573,4,2),CODE!K:P,CODE!$O$1,FALSE)="",VLOOKUP(MID($B573,1,3),CODE!$B:$G,CODE!$D$1,FALSE),VLOOKUP(MID($B573,1,3),CODE!$B:$G,CODE!$D$1,FALSE)&amp;"-"&amp;VLOOKUP(MID($B573,4,2),CODE!K:P,CODE!$O$1,FALSE))</f>
        <v>SBK</v>
      </c>
      <c r="B573" s="21" t="str">
        <f>IF(ISERROR(VLOOKUP(E573&amp;G573,품번정리!$D:$E,2,FALSE))=TRUE,E573&amp;G573,VLOOKUP(E573&amp;G573,품번정리!$D:$E,2,FALSE))</f>
        <v>SBKEBF5554PP</v>
      </c>
      <c r="C573" s="16" t="str">
        <f>IF(ISERROR(VLOOKUP(MID(B573,1,5)&amp;MID(B573,8,5),품번정리!$A:$B,2,FALSE))=TRUE,MID(B573,1,5)&amp;MID(B573,8,5),VLOOKUP(MID(B573,1,5)&amp;MID(B573,8,5),품번정리!$A:$B,2,FALSE))</f>
        <v>SBKEB554PP</v>
      </c>
      <c r="D573" s="16" t="str">
        <f t="shared" si="14"/>
        <v>F5</v>
      </c>
      <c r="E573" s="437" t="s">
        <v>2597</v>
      </c>
      <c r="F573" s="437" t="s">
        <v>3715</v>
      </c>
      <c r="G573" s="437" t="s">
        <v>737</v>
      </c>
      <c r="H573" s="437"/>
      <c r="I573" s="319">
        <v>5784</v>
      </c>
      <c r="J573" s="319">
        <v>35000</v>
      </c>
      <c r="K573" s="319">
        <v>10000</v>
      </c>
      <c r="L573" s="318">
        <v>80</v>
      </c>
      <c r="M573" s="437" t="s">
        <v>2543</v>
      </c>
      <c r="N573" s="318">
        <v>80</v>
      </c>
      <c r="O573" s="319">
        <v>2800000</v>
      </c>
      <c r="P573" s="437" t="s">
        <v>2544</v>
      </c>
      <c r="Q573" s="318">
        <v>58</v>
      </c>
      <c r="R573" s="318"/>
      <c r="S573" s="319">
        <v>2030000</v>
      </c>
      <c r="T573" s="437" t="s">
        <v>3500</v>
      </c>
      <c r="U573" s="318">
        <v>1</v>
      </c>
      <c r="V573" s="319">
        <v>60000</v>
      </c>
      <c r="W573" s="318">
        <v>1.3</v>
      </c>
      <c r="X573" s="318">
        <v>2.1</v>
      </c>
      <c r="Y573" s="318">
        <v>1.7</v>
      </c>
      <c r="Z573" s="318">
        <v>3</v>
      </c>
      <c r="AA573" s="318">
        <v>22</v>
      </c>
      <c r="AB573" s="318">
        <v>57</v>
      </c>
      <c r="AC573" s="318"/>
      <c r="AD573" s="318"/>
      <c r="AE573" s="318"/>
      <c r="AF573" s="318"/>
    </row>
    <row r="574" spans="1:32">
      <c r="A574" s="21" t="str">
        <f>IF(VLOOKUP(MID($B574,4,2),CODE!K:P,CODE!$O$1,FALSE)="",VLOOKUP(MID($B574,1,3),CODE!$B:$G,CODE!$D$1,FALSE),VLOOKUP(MID($B574,1,3),CODE!$B:$G,CODE!$D$1,FALSE)&amp;"-"&amp;VLOOKUP(MID($B574,4,2),CODE!K:P,CODE!$O$1,FALSE))</f>
        <v>SBK</v>
      </c>
      <c r="B574" s="21" t="str">
        <f>IF(ISERROR(VLOOKUP(E574&amp;G574,품번정리!$D:$E,2,FALSE))=TRUE,E574&amp;G574,VLOOKUP(E574&amp;G574,품번정리!$D:$E,2,FALSE))</f>
        <v>SBKEBF5554RE</v>
      </c>
      <c r="C574" s="16" t="str">
        <f>IF(ISERROR(VLOOKUP(MID(B574,1,5)&amp;MID(B574,8,5),품번정리!$A:$B,2,FALSE))=TRUE,MID(B574,1,5)&amp;MID(B574,8,5),VLOOKUP(MID(B574,1,5)&amp;MID(B574,8,5),품번정리!$A:$B,2,FALSE))</f>
        <v>SBKEB554RE</v>
      </c>
      <c r="D574" s="16" t="str">
        <f t="shared" si="14"/>
        <v>F5</v>
      </c>
      <c r="E574" s="437" t="s">
        <v>2597</v>
      </c>
      <c r="F574" s="437" t="s">
        <v>2603</v>
      </c>
      <c r="G574" s="437" t="s">
        <v>726</v>
      </c>
      <c r="H574" s="437"/>
      <c r="I574" s="319">
        <v>5784</v>
      </c>
      <c r="J574" s="319">
        <v>35000</v>
      </c>
      <c r="K574" s="319">
        <v>10000</v>
      </c>
      <c r="L574" s="318">
        <v>80</v>
      </c>
      <c r="M574" s="437" t="s">
        <v>2543</v>
      </c>
      <c r="N574" s="318">
        <v>80</v>
      </c>
      <c r="O574" s="319">
        <v>2800000</v>
      </c>
      <c r="P574" s="437" t="s">
        <v>2544</v>
      </c>
      <c r="Q574" s="318">
        <v>64</v>
      </c>
      <c r="R574" s="318"/>
      <c r="S574" s="319">
        <v>2240000</v>
      </c>
      <c r="T574" s="437" t="s">
        <v>2668</v>
      </c>
      <c r="U574" s="318">
        <v>12</v>
      </c>
      <c r="V574" s="319">
        <v>302500</v>
      </c>
      <c r="W574" s="318">
        <v>15</v>
      </c>
      <c r="X574" s="318">
        <v>10.8</v>
      </c>
      <c r="Y574" s="318">
        <v>18.8</v>
      </c>
      <c r="Z574" s="318">
        <v>13.5</v>
      </c>
      <c r="AA574" s="318">
        <v>16</v>
      </c>
      <c r="AB574" s="318">
        <v>52</v>
      </c>
      <c r="AC574" s="318"/>
      <c r="AD574" s="318"/>
      <c r="AE574" s="318"/>
      <c r="AF574" s="318"/>
    </row>
    <row r="575" spans="1:32">
      <c r="A575" s="21" t="str">
        <f>IF(VLOOKUP(MID($B575,4,2),CODE!K:P,CODE!$O$1,FALSE)="",VLOOKUP(MID($B575,1,3),CODE!$B:$G,CODE!$D$1,FALSE),VLOOKUP(MID($B575,1,3),CODE!$B:$G,CODE!$D$1,FALSE)&amp;"-"&amp;VLOOKUP(MID($B575,4,2),CODE!K:P,CODE!$O$1,FALSE))</f>
        <v>SBK</v>
      </c>
      <c r="B575" s="21" t="str">
        <f>IF(ISERROR(VLOOKUP(E575&amp;G575,품번정리!$D:$E,2,FALSE))=TRUE,E575&amp;G575,VLOOKUP(E575&amp;G575,품번정리!$D:$E,2,FALSE))</f>
        <v>SBKERF5519PK</v>
      </c>
      <c r="C575" s="16" t="str">
        <f>IF(ISERROR(VLOOKUP(MID(B575,1,5)&amp;MID(B575,8,5),품번정리!$A:$B,2,FALSE))=TRUE,MID(B575,1,5)&amp;MID(B575,8,5),VLOOKUP(MID(B575,1,5)&amp;MID(B575,8,5),품번정리!$A:$B,2,FALSE))</f>
        <v>SBKER519PK</v>
      </c>
      <c r="D575" s="16" t="str">
        <f t="shared" si="14"/>
        <v>F5</v>
      </c>
      <c r="E575" s="437" t="s">
        <v>2513</v>
      </c>
      <c r="F575" s="437" t="s">
        <v>2603</v>
      </c>
      <c r="G575" s="437" t="s">
        <v>728</v>
      </c>
      <c r="H575" s="437"/>
      <c r="I575" s="319">
        <v>7719</v>
      </c>
      <c r="J575" s="319">
        <v>45000</v>
      </c>
      <c r="K575" s="319">
        <v>31500</v>
      </c>
      <c r="L575" s="319">
        <v>1200</v>
      </c>
      <c r="M575" s="437" t="s">
        <v>2546</v>
      </c>
      <c r="N575" s="319">
        <v>1200</v>
      </c>
      <c r="O575" s="319">
        <v>54000000</v>
      </c>
      <c r="P575" s="437" t="s">
        <v>2546</v>
      </c>
      <c r="Q575" s="319">
        <v>1023</v>
      </c>
      <c r="R575" s="318"/>
      <c r="S575" s="319">
        <v>46035000</v>
      </c>
      <c r="T575" s="437" t="s">
        <v>2545</v>
      </c>
      <c r="U575" s="319">
        <v>1021</v>
      </c>
      <c r="V575" s="319">
        <v>45148000</v>
      </c>
      <c r="W575" s="318">
        <v>85.1</v>
      </c>
      <c r="X575" s="318">
        <v>83.6</v>
      </c>
      <c r="Y575" s="318">
        <v>99.8</v>
      </c>
      <c r="Z575" s="318">
        <v>98.1</v>
      </c>
      <c r="AA575" s="318">
        <v>177</v>
      </c>
      <c r="AB575" s="318">
        <v>2</v>
      </c>
      <c r="AC575" s="318"/>
      <c r="AD575" s="318"/>
      <c r="AE575" s="318"/>
      <c r="AF575" s="318"/>
    </row>
    <row r="576" spans="1:32">
      <c r="A576" s="21" t="str">
        <f>IF(VLOOKUP(MID($B576,4,2),CODE!K:P,CODE!$O$1,FALSE)="",VLOOKUP(MID($B576,1,3),CODE!$B:$G,CODE!$D$1,FALSE),VLOOKUP(MID($B576,1,3),CODE!$B:$G,CODE!$D$1,FALSE)&amp;"-"&amp;VLOOKUP(MID($B576,4,2),CODE!K:P,CODE!$O$1,FALSE))</f>
        <v>SBK</v>
      </c>
      <c r="B576" s="21" t="str">
        <f>IF(ISERROR(VLOOKUP(E576&amp;G576,품번정리!$D:$E,2,FALSE))=TRUE,E576&amp;G576,VLOOKUP(E576&amp;G576,품번정리!$D:$E,2,FALSE))</f>
        <v>SBKMIF5509KH</v>
      </c>
      <c r="C576" s="16" t="str">
        <f>IF(ISERROR(VLOOKUP(MID(B576,1,5)&amp;MID(B576,8,5),품번정리!$A:$B,2,FALSE))=TRUE,MID(B576,1,5)&amp;MID(B576,8,5),VLOOKUP(MID(B576,1,5)&amp;MID(B576,8,5),품번정리!$A:$B,2,FALSE))</f>
        <v>SBKMI509KH</v>
      </c>
      <c r="D576" s="16" t="str">
        <f t="shared" si="14"/>
        <v>F5</v>
      </c>
      <c r="E576" s="437" t="s">
        <v>2600</v>
      </c>
      <c r="F576" s="437" t="s">
        <v>2603</v>
      </c>
      <c r="G576" s="437" t="s">
        <v>723</v>
      </c>
      <c r="H576" s="437"/>
      <c r="I576" s="319">
        <v>5243</v>
      </c>
      <c r="J576" s="319">
        <v>35000</v>
      </c>
      <c r="K576" s="319">
        <v>19000</v>
      </c>
      <c r="L576" s="318">
        <v>649</v>
      </c>
      <c r="M576" s="437" t="s">
        <v>2543</v>
      </c>
      <c r="N576" s="318">
        <v>449</v>
      </c>
      <c r="O576" s="319">
        <v>15715000</v>
      </c>
      <c r="P576" s="437" t="s">
        <v>2544</v>
      </c>
      <c r="Q576" s="318">
        <v>171</v>
      </c>
      <c r="R576" s="318"/>
      <c r="S576" s="319">
        <v>5985000</v>
      </c>
      <c r="T576" s="437" t="s">
        <v>2564</v>
      </c>
      <c r="U576" s="318">
        <v>23</v>
      </c>
      <c r="V576" s="319">
        <v>674000</v>
      </c>
      <c r="W576" s="318">
        <v>5.0999999999999996</v>
      </c>
      <c r="X576" s="318">
        <v>4.3</v>
      </c>
      <c r="Y576" s="318">
        <v>13.5</v>
      </c>
      <c r="Z576" s="318">
        <v>11.3</v>
      </c>
      <c r="AA576" s="318">
        <v>278</v>
      </c>
      <c r="AB576" s="318">
        <v>148</v>
      </c>
      <c r="AC576" s="318">
        <v>1</v>
      </c>
      <c r="AD576" s="318">
        <v>1</v>
      </c>
      <c r="AE576" s="319">
        <v>19000</v>
      </c>
      <c r="AF576" s="318">
        <v>0.2</v>
      </c>
    </row>
    <row r="577" spans="1:32">
      <c r="A577" s="21" t="str">
        <f>IF(VLOOKUP(MID($B577,4,2),CODE!K:P,CODE!$O$1,FALSE)="",VLOOKUP(MID($B577,1,3),CODE!$B:$G,CODE!$D$1,FALSE),VLOOKUP(MID($B577,1,3),CODE!$B:$G,CODE!$D$1,FALSE)&amp;"-"&amp;VLOOKUP(MID($B577,4,2),CODE!K:P,CODE!$O$1,FALSE))</f>
        <v>SBK</v>
      </c>
      <c r="B577" s="21" t="str">
        <f>IF(ISERROR(VLOOKUP(E577&amp;G577,품번정리!$D:$E,2,FALSE))=TRUE,E577&amp;G577,VLOOKUP(E577&amp;G577,품번정리!$D:$E,2,FALSE))</f>
        <v>SBKMIF5514RE</v>
      </c>
      <c r="C577" s="16" t="str">
        <f>IF(ISERROR(VLOOKUP(MID(B577,1,5)&amp;MID(B577,8,5),품번정리!$A:$B,2,FALSE))=TRUE,MID(B577,1,5)&amp;MID(B577,8,5),VLOOKUP(MID(B577,1,5)&amp;MID(B577,8,5),품번정리!$A:$B,2,FALSE))</f>
        <v>SBKMI514RE</v>
      </c>
      <c r="D577" s="16" t="str">
        <f t="shared" ref="D577:D578" si="15">MID(E577,6,2)</f>
        <v>F5</v>
      </c>
      <c r="E577" s="437" t="s">
        <v>2602</v>
      </c>
      <c r="F577" s="437" t="s">
        <v>3574</v>
      </c>
      <c r="G577" s="437" t="s">
        <v>726</v>
      </c>
      <c r="H577" s="437"/>
      <c r="I577" s="319">
        <v>6729</v>
      </c>
      <c r="J577" s="319">
        <v>43000</v>
      </c>
      <c r="K577" s="319">
        <v>19000</v>
      </c>
      <c r="L577" s="318">
        <v>450</v>
      </c>
      <c r="M577" s="437" t="s">
        <v>2543</v>
      </c>
      <c r="N577" s="318">
        <v>450</v>
      </c>
      <c r="O577" s="319">
        <v>19350000</v>
      </c>
      <c r="P577" s="437" t="s">
        <v>2544</v>
      </c>
      <c r="Q577" s="318">
        <v>190</v>
      </c>
      <c r="R577" s="318"/>
      <c r="S577" s="319">
        <v>8170000</v>
      </c>
      <c r="T577" s="437" t="s">
        <v>2682</v>
      </c>
      <c r="U577" s="318">
        <v>6</v>
      </c>
      <c r="V577" s="319">
        <v>210000</v>
      </c>
      <c r="W577" s="318">
        <v>1.3</v>
      </c>
      <c r="X577" s="318">
        <v>1.1000000000000001</v>
      </c>
      <c r="Y577" s="318">
        <v>3.2</v>
      </c>
      <c r="Z577" s="318">
        <v>2.6</v>
      </c>
      <c r="AA577" s="318">
        <v>260</v>
      </c>
      <c r="AB577" s="318">
        <v>184</v>
      </c>
      <c r="AC577" s="318"/>
      <c r="AD577" s="318"/>
      <c r="AE577" s="318"/>
      <c r="AF577" s="318"/>
    </row>
    <row r="578" spans="1:32">
      <c r="A578" s="21" t="str">
        <f>IF(VLOOKUP(MID($B578,4,2),CODE!K:P,CODE!$O$1,FALSE)="",VLOOKUP(MID($B578,1,3),CODE!$B:$G,CODE!$D$1,FALSE),VLOOKUP(MID($B578,1,3),CODE!$B:$G,CODE!$D$1,FALSE)&amp;"-"&amp;VLOOKUP(MID($B578,4,2),CODE!K:P,CODE!$O$1,FALSE))</f>
        <v>SBK</v>
      </c>
      <c r="B578" s="21" t="str">
        <f>IF(ISERROR(VLOOKUP(E578&amp;G578,품번정리!$D:$E,2,FALSE))=TRUE,E578&amp;G578,VLOOKUP(E578&amp;G578,품번정리!$D:$E,2,FALSE))</f>
        <v>SBKMIF5515NY</v>
      </c>
      <c r="C578" s="16" t="str">
        <f>IF(ISERROR(VLOOKUP(MID(B578,1,5)&amp;MID(B578,8,5),품번정리!$A:$B,2,FALSE))=TRUE,MID(B578,1,5)&amp;MID(B578,8,5),VLOOKUP(MID(B578,1,5)&amp;MID(B578,8,5),품번정리!$A:$B,2,FALSE))</f>
        <v>SBKMI515NY</v>
      </c>
      <c r="D578" s="16" t="str">
        <f t="shared" si="15"/>
        <v>F5</v>
      </c>
      <c r="E578" s="437" t="s">
        <v>2834</v>
      </c>
      <c r="F578" s="437" t="s">
        <v>3501</v>
      </c>
      <c r="G578" s="437" t="s">
        <v>720</v>
      </c>
      <c r="H578" s="437"/>
      <c r="I578" s="319">
        <v>7085</v>
      </c>
      <c r="J578" s="319">
        <v>45000</v>
      </c>
      <c r="K578" s="319">
        <v>25000</v>
      </c>
      <c r="L578" s="318">
        <v>450</v>
      </c>
      <c r="M578" s="437" t="s">
        <v>2674</v>
      </c>
      <c r="N578" s="318">
        <v>192</v>
      </c>
      <c r="O578" s="319">
        <v>8640000</v>
      </c>
      <c r="P578" s="437" t="s">
        <v>2674</v>
      </c>
      <c r="Q578" s="318">
        <v>11</v>
      </c>
      <c r="R578" s="318"/>
      <c r="S578" s="319">
        <v>495000</v>
      </c>
      <c r="T578" s="437" t="s">
        <v>3013</v>
      </c>
      <c r="U578" s="318">
        <v>5</v>
      </c>
      <c r="V578" s="319">
        <v>202500</v>
      </c>
      <c r="W578" s="318">
        <v>2.6</v>
      </c>
      <c r="X578" s="318">
        <v>2.2999999999999998</v>
      </c>
      <c r="Y578" s="318">
        <v>45.5</v>
      </c>
      <c r="Z578" s="318">
        <v>40.9</v>
      </c>
      <c r="AA578" s="318">
        <v>181</v>
      </c>
      <c r="AB578" s="318">
        <v>6</v>
      </c>
      <c r="AC578" s="318"/>
      <c r="AD578" s="318"/>
      <c r="AE578" s="318"/>
      <c r="AF578" s="318"/>
    </row>
    <row r="579" spans="1:32">
      <c r="A579" s="21" t="str">
        <f>IF(VLOOKUP(MID($B579,4,2),CODE!K:P,CODE!$O$1,FALSE)="",VLOOKUP(MID($B579,1,3),CODE!$B:$G,CODE!$D$1,FALSE),VLOOKUP(MID($B579,1,3),CODE!$B:$G,CODE!$D$1,FALSE)&amp;"-"&amp;VLOOKUP(MID($B579,4,2),CODE!K:P,CODE!$O$1,FALSE))</f>
        <v>SMH</v>
      </c>
      <c r="B579" s="21" t="str">
        <f>IF(ISERROR(VLOOKUP(E579&amp;G579,품번정리!$D:$E,2,FALSE))=TRUE,E579&amp;G579,VLOOKUP(E579&amp;G579,품번정리!$D:$E,2,FALSE))</f>
        <v>SMHBAF3729NY</v>
      </c>
      <c r="C579" s="16" t="str">
        <f>IF(ISERROR(VLOOKUP(MID(B579,1,5)&amp;MID(B579,8,5),품번정리!$A:$B,2,FALSE))=TRUE,MID(B579,1,5)&amp;MID(B579,8,5),VLOOKUP(MID(B579,1,5)&amp;MID(B579,8,5),품번정리!$A:$B,2,FALSE))</f>
        <v>SMHBA729NY</v>
      </c>
      <c r="D579" s="16" t="str">
        <f t="shared" ref="D579:D581" si="16">MID(E579,6,2)</f>
        <v>F3</v>
      </c>
      <c r="E579" s="437" t="s">
        <v>1995</v>
      </c>
      <c r="F579" s="437" t="s">
        <v>2604</v>
      </c>
      <c r="G579" s="437" t="s">
        <v>720</v>
      </c>
      <c r="H579" s="437"/>
      <c r="I579" s="319">
        <v>6774</v>
      </c>
      <c r="J579" s="319">
        <v>45000</v>
      </c>
      <c r="K579" s="319">
        <v>45000</v>
      </c>
      <c r="L579" s="318">
        <v>30</v>
      </c>
      <c r="M579" s="437" t="s">
        <v>2133</v>
      </c>
      <c r="N579" s="318">
        <v>30</v>
      </c>
      <c r="O579" s="319">
        <v>1350000</v>
      </c>
      <c r="P579" s="437" t="s">
        <v>2167</v>
      </c>
      <c r="Q579" s="318">
        <v>24</v>
      </c>
      <c r="R579" s="318">
        <v>-1</v>
      </c>
      <c r="S579" s="319">
        <v>1080000</v>
      </c>
      <c r="T579" s="437" t="s">
        <v>2198</v>
      </c>
      <c r="U579" s="318">
        <v>14</v>
      </c>
      <c r="V579" s="319">
        <v>630000</v>
      </c>
      <c r="W579" s="318">
        <v>46.7</v>
      </c>
      <c r="X579" s="318">
        <v>46.7</v>
      </c>
      <c r="Y579" s="318">
        <v>58.3</v>
      </c>
      <c r="Z579" s="318">
        <v>58.3</v>
      </c>
      <c r="AA579" s="318">
        <v>7</v>
      </c>
      <c r="AB579" s="318">
        <v>10</v>
      </c>
      <c r="AC579" s="318"/>
      <c r="AD579" s="318"/>
      <c r="AE579" s="318"/>
      <c r="AF579" s="318"/>
    </row>
    <row r="580" spans="1:32">
      <c r="A580" s="21" t="str">
        <f>IF(VLOOKUP(MID($B580,4,2),CODE!K:P,CODE!$O$1,FALSE)="",VLOOKUP(MID($B580,1,3),CODE!$B:$G,CODE!$D$1,FALSE),VLOOKUP(MID($B580,1,3),CODE!$B:$G,CODE!$D$1,FALSE)&amp;"-"&amp;VLOOKUP(MID($B580,4,2),CODE!K:P,CODE!$O$1,FALSE))</f>
        <v>SMH</v>
      </c>
      <c r="B580" s="21" t="str">
        <f>IF(ISERROR(VLOOKUP(E580&amp;G580,품번정리!$D:$E,2,FALSE))=TRUE,E580&amp;G580,VLOOKUP(E580&amp;G580,품번정리!$D:$E,2,FALSE))</f>
        <v>SMHBAF5026GY</v>
      </c>
      <c r="C580" s="16" t="str">
        <f>IF(ISERROR(VLOOKUP(MID(B580,1,5)&amp;MID(B580,8,5),품번정리!$A:$B,2,FALSE))=TRUE,MID(B580,1,5)&amp;MID(B580,8,5),VLOOKUP(MID(B580,1,5)&amp;MID(B580,8,5),품번정리!$A:$B,2,FALSE))</f>
        <v>SMHBA026GY</v>
      </c>
      <c r="D580" s="16" t="str">
        <f t="shared" si="16"/>
        <v>F5</v>
      </c>
      <c r="E580" s="437" t="s">
        <v>3167</v>
      </c>
      <c r="F580" s="437" t="s">
        <v>2605</v>
      </c>
      <c r="G580" s="437" t="s">
        <v>724</v>
      </c>
      <c r="H580" s="437"/>
      <c r="I580" s="319">
        <v>6083</v>
      </c>
      <c r="J580" s="319">
        <v>45000</v>
      </c>
      <c r="K580" s="319">
        <v>45000</v>
      </c>
      <c r="L580" s="318">
        <v>15</v>
      </c>
      <c r="M580" s="437" t="s">
        <v>3060</v>
      </c>
      <c r="N580" s="318">
        <v>2</v>
      </c>
      <c r="O580" s="319">
        <v>90000</v>
      </c>
      <c r="P580" s="437" t="s">
        <v>3060</v>
      </c>
      <c r="Q580" s="318">
        <v>2</v>
      </c>
      <c r="R580" s="318"/>
      <c r="S580" s="319">
        <v>90000</v>
      </c>
      <c r="T580" s="437" t="s">
        <v>3478</v>
      </c>
      <c r="U580" s="318">
        <v>2</v>
      </c>
      <c r="V580" s="319">
        <v>90000</v>
      </c>
      <c r="W580" s="318">
        <v>100</v>
      </c>
      <c r="X580" s="318">
        <v>100</v>
      </c>
      <c r="Y580" s="318">
        <v>100</v>
      </c>
      <c r="Z580" s="318">
        <v>100</v>
      </c>
      <c r="AA580" s="318"/>
      <c r="AB580" s="318"/>
      <c r="AC580" s="318"/>
      <c r="AD580" s="318"/>
      <c r="AE580" s="318"/>
      <c r="AF580" s="318"/>
    </row>
    <row r="581" spans="1:32">
      <c r="A581" s="21" t="str">
        <f>IF(VLOOKUP(MID($B581,4,2),CODE!K:P,CODE!$O$1,FALSE)="",VLOOKUP(MID($B581,1,3),CODE!$B:$G,CODE!$D$1,FALSE),VLOOKUP(MID($B581,1,3),CODE!$B:$G,CODE!$D$1,FALSE)&amp;"-"&amp;VLOOKUP(MID($B581,4,2),CODE!K:P,CODE!$O$1,FALSE))</f>
        <v>SMH</v>
      </c>
      <c r="B581" s="21" t="str">
        <f>IF(ISERROR(VLOOKUP(E581&amp;G581,품번정리!$D:$E,2,FALSE))=TRUE,E581&amp;G581,VLOOKUP(E581&amp;G581,품번정리!$D:$E,2,FALSE))</f>
        <v>SMHBAF5526GY</v>
      </c>
      <c r="C581" s="16" t="str">
        <f>IF(ISERROR(VLOOKUP(MID(B581,1,5)&amp;MID(B581,8,5),품번정리!$A:$B,2,FALSE))=TRUE,MID(B581,1,5)&amp;MID(B581,8,5),VLOOKUP(MID(B581,1,5)&amp;MID(B581,8,5),품번정리!$A:$B,2,FALSE))</f>
        <v>SMHBA526GY</v>
      </c>
      <c r="D581" s="16" t="str">
        <f t="shared" si="16"/>
        <v>F5</v>
      </c>
      <c r="E581" s="437" t="s">
        <v>3716</v>
      </c>
      <c r="F581" s="437" t="s">
        <v>2835</v>
      </c>
      <c r="G581" s="437" t="s">
        <v>724</v>
      </c>
      <c r="H581" s="437"/>
      <c r="I581" s="319">
        <v>6396</v>
      </c>
      <c r="J581" s="319">
        <v>43000</v>
      </c>
      <c r="K581" s="319">
        <v>19000</v>
      </c>
      <c r="L581" s="318">
        <v>300</v>
      </c>
      <c r="M581" s="437" t="s">
        <v>3592</v>
      </c>
      <c r="N581" s="318">
        <v>300</v>
      </c>
      <c r="O581" s="319">
        <v>12900000</v>
      </c>
      <c r="P581" s="437" t="s">
        <v>3597</v>
      </c>
      <c r="Q581" s="318">
        <v>282</v>
      </c>
      <c r="R581" s="318"/>
      <c r="S581" s="319">
        <v>12126000</v>
      </c>
      <c r="T581" s="437" t="s">
        <v>3819</v>
      </c>
      <c r="U581" s="318">
        <v>153</v>
      </c>
      <c r="V581" s="319">
        <v>2895600</v>
      </c>
      <c r="W581" s="318">
        <v>51</v>
      </c>
      <c r="X581" s="318">
        <v>22.4</v>
      </c>
      <c r="Y581" s="318">
        <v>54.3</v>
      </c>
      <c r="Z581" s="318">
        <v>23.9</v>
      </c>
      <c r="AA581" s="318">
        <v>18</v>
      </c>
      <c r="AB581" s="318">
        <v>129</v>
      </c>
      <c r="AC581" s="318"/>
      <c r="AD581" s="318"/>
      <c r="AE581" s="318"/>
      <c r="AF581" s="318"/>
    </row>
    <row r="582" spans="1:32">
      <c r="A582" s="21" t="str">
        <f>IF(VLOOKUP(MID($B582,4,2),CODE!K:P,CODE!$O$1,FALSE)="",VLOOKUP(MID($B582,1,3),CODE!$B:$G,CODE!$D$1,FALSE),VLOOKUP(MID($B582,1,3),CODE!$B:$G,CODE!$D$1,FALSE)&amp;"-"&amp;VLOOKUP(MID($B582,4,2),CODE!K:P,CODE!$O$1,FALSE))</f>
        <v>SMH</v>
      </c>
      <c r="B582" s="21" t="str">
        <f>IF(ISERROR(VLOOKUP(E582&amp;G582,품번정리!$D:$E,2,FALSE))=TRUE,E582&amp;G582,VLOOKUP(E582&amp;G582,품번정리!$D:$E,2,FALSE))</f>
        <v>SMHBAF5636PK</v>
      </c>
      <c r="C582" s="16" t="str">
        <f>IF(ISERROR(VLOOKUP(MID(B582,1,5)&amp;MID(B582,8,5),품번정리!$A:$B,2,FALSE))=TRUE,MID(B582,1,5)&amp;MID(B582,8,5),VLOOKUP(MID(B582,1,5)&amp;MID(B582,8,5),품번정리!$A:$B,2,FALSE))</f>
        <v>SMHBA636PK</v>
      </c>
      <c r="D582" s="16" t="str">
        <f t="shared" ref="D582:D631" si="17">MID(E582,6,2)</f>
        <v>F5</v>
      </c>
      <c r="E582" s="437" t="s">
        <v>2836</v>
      </c>
      <c r="F582" s="437" t="s">
        <v>1999</v>
      </c>
      <c r="G582" s="437" t="s">
        <v>728</v>
      </c>
      <c r="H582" s="437"/>
      <c r="I582" s="319">
        <v>13000</v>
      </c>
      <c r="J582" s="319">
        <v>55000</v>
      </c>
      <c r="K582" s="319">
        <v>10000</v>
      </c>
      <c r="L582" s="318">
        <v>43</v>
      </c>
      <c r="M582" s="437" t="s">
        <v>2653</v>
      </c>
      <c r="N582" s="318">
        <v>5</v>
      </c>
      <c r="O582" s="319">
        <v>275000</v>
      </c>
      <c r="P582" s="437" t="s">
        <v>2773</v>
      </c>
      <c r="Q582" s="318">
        <v>5</v>
      </c>
      <c r="R582" s="318"/>
      <c r="S582" s="319">
        <v>275000</v>
      </c>
      <c r="T582" s="437" t="s">
        <v>3586</v>
      </c>
      <c r="U582" s="318">
        <v>4</v>
      </c>
      <c r="V582" s="319">
        <v>45000</v>
      </c>
      <c r="W582" s="318">
        <v>80</v>
      </c>
      <c r="X582" s="318">
        <v>16.399999999999999</v>
      </c>
      <c r="Y582" s="318">
        <v>80</v>
      </c>
      <c r="Z582" s="318">
        <v>16.399999999999999</v>
      </c>
      <c r="AA582" s="318"/>
      <c r="AB582" s="318">
        <v>1</v>
      </c>
      <c r="AC582" s="318"/>
      <c r="AD582" s="318"/>
      <c r="AE582" s="318"/>
      <c r="AF582" s="318"/>
    </row>
    <row r="583" spans="1:32">
      <c r="A583" s="21" t="str">
        <f>IF(VLOOKUP(MID($B583,4,2),CODE!K:P,CODE!$O$1,FALSE)="",VLOOKUP(MID($B583,1,3),CODE!$B:$G,CODE!$D$1,FALSE),VLOOKUP(MID($B583,1,3),CODE!$B:$G,CODE!$D$1,FALSE)&amp;"-"&amp;VLOOKUP(MID($B583,4,2),CODE!K:P,CODE!$O$1,FALSE))</f>
        <v>SMH</v>
      </c>
      <c r="B583" s="21" t="str">
        <f>IF(ISERROR(VLOOKUP(E583&amp;G583,품번정리!$D:$E,2,FALSE))=TRUE,E583&amp;G583,VLOOKUP(E583&amp;G583,품번정리!$D:$E,2,FALSE))</f>
        <v>SMHBAF5637YE</v>
      </c>
      <c r="C583" s="16" t="str">
        <f>IF(ISERROR(VLOOKUP(MID(B583,1,5)&amp;MID(B583,8,5),품번정리!$A:$B,2,FALSE))=TRUE,MID(B583,1,5)&amp;MID(B583,8,5),VLOOKUP(MID(B583,1,5)&amp;MID(B583,8,5),품번정리!$A:$B,2,FALSE))</f>
        <v>SMHBA637YE</v>
      </c>
      <c r="D583" s="16" t="str">
        <f t="shared" si="17"/>
        <v>F5</v>
      </c>
      <c r="E583" s="437" t="s">
        <v>2837</v>
      </c>
      <c r="F583" s="437" t="s">
        <v>3168</v>
      </c>
      <c r="G583" s="437" t="s">
        <v>721</v>
      </c>
      <c r="H583" s="437"/>
      <c r="I583" s="319">
        <v>13000</v>
      </c>
      <c r="J583" s="319">
        <v>55000</v>
      </c>
      <c r="K583" s="319">
        <v>10000</v>
      </c>
      <c r="L583" s="318">
        <v>21</v>
      </c>
      <c r="M583" s="437" t="s">
        <v>2653</v>
      </c>
      <c r="N583" s="318">
        <v>6</v>
      </c>
      <c r="O583" s="319">
        <v>330000</v>
      </c>
      <c r="P583" s="437" t="s">
        <v>2773</v>
      </c>
      <c r="Q583" s="318">
        <v>6</v>
      </c>
      <c r="R583" s="318"/>
      <c r="S583" s="319">
        <v>330000</v>
      </c>
      <c r="T583" s="437" t="s">
        <v>3778</v>
      </c>
      <c r="U583" s="318">
        <v>4</v>
      </c>
      <c r="V583" s="319">
        <v>40000</v>
      </c>
      <c r="W583" s="318">
        <v>66.7</v>
      </c>
      <c r="X583" s="318">
        <v>12.1</v>
      </c>
      <c r="Y583" s="318">
        <v>66.7</v>
      </c>
      <c r="Z583" s="318">
        <v>12.1</v>
      </c>
      <c r="AA583" s="318"/>
      <c r="AB583" s="318">
        <v>2</v>
      </c>
      <c r="AC583" s="318"/>
      <c r="AD583" s="318"/>
      <c r="AE583" s="318"/>
      <c r="AF583" s="318"/>
    </row>
    <row r="584" spans="1:32">
      <c r="A584" s="21" t="str">
        <f>IF(VLOOKUP(MID($B584,4,2),CODE!K:P,CODE!$O$1,FALSE)="",VLOOKUP(MID($B584,1,3),CODE!$B:$G,CODE!$D$1,FALSE),VLOOKUP(MID($B584,1,3),CODE!$B:$G,CODE!$D$1,FALSE)&amp;"-"&amp;VLOOKUP(MID($B584,4,2),CODE!K:P,CODE!$O$1,FALSE))</f>
        <v>SMH</v>
      </c>
      <c r="B584" s="21" t="str">
        <f>IF(ISERROR(VLOOKUP(E584&amp;G584,품번정리!$D:$E,2,FALSE))=TRUE,E584&amp;G584,VLOOKUP(E584&amp;G584,품번정리!$D:$E,2,FALSE))</f>
        <v>SMHBEF5507GR</v>
      </c>
      <c r="C584" s="16" t="str">
        <f>IF(ISERROR(VLOOKUP(MID(B584,1,5)&amp;MID(B584,8,5),품번정리!$A:$B,2,FALSE))=TRUE,MID(B584,1,5)&amp;MID(B584,8,5),VLOOKUP(MID(B584,1,5)&amp;MID(B584,8,5),품번정리!$A:$B,2,FALSE))</f>
        <v>SMHBE507GR</v>
      </c>
      <c r="D584" s="16" t="str">
        <f t="shared" si="17"/>
        <v>F5</v>
      </c>
      <c r="E584" s="437" t="s">
        <v>3717</v>
      </c>
      <c r="F584" s="437" t="s">
        <v>3721</v>
      </c>
      <c r="G584" s="437" t="s">
        <v>727</v>
      </c>
      <c r="H584" s="437"/>
      <c r="I584" s="319">
        <v>5129</v>
      </c>
      <c r="J584" s="319">
        <v>35000</v>
      </c>
      <c r="K584" s="319">
        <v>19000</v>
      </c>
      <c r="L584" s="318">
        <v>150</v>
      </c>
      <c r="M584" s="437" t="s">
        <v>3592</v>
      </c>
      <c r="N584" s="318">
        <v>80</v>
      </c>
      <c r="O584" s="319">
        <v>2800000</v>
      </c>
      <c r="P584" s="437" t="s">
        <v>3820</v>
      </c>
      <c r="Q584" s="318">
        <v>72</v>
      </c>
      <c r="R584" s="318"/>
      <c r="S584" s="319">
        <v>2520000</v>
      </c>
      <c r="T584" s="437" t="s">
        <v>3809</v>
      </c>
      <c r="U584" s="318">
        <v>17</v>
      </c>
      <c r="V584" s="319">
        <v>323000</v>
      </c>
      <c r="W584" s="318">
        <v>21.3</v>
      </c>
      <c r="X584" s="318">
        <v>11.5</v>
      </c>
      <c r="Y584" s="318">
        <v>23.6</v>
      </c>
      <c r="Z584" s="318">
        <v>12.8</v>
      </c>
      <c r="AA584" s="318">
        <v>8</v>
      </c>
      <c r="AB584" s="318">
        <v>55</v>
      </c>
      <c r="AC584" s="318"/>
      <c r="AD584" s="318"/>
      <c r="AE584" s="318"/>
      <c r="AF584" s="318"/>
    </row>
    <row r="585" spans="1:32">
      <c r="A585" s="21" t="str">
        <f>IF(VLOOKUP(MID($B585,4,2),CODE!K:P,CODE!$O$1,FALSE)="",VLOOKUP(MID($B585,1,3),CODE!$B:$G,CODE!$D$1,FALSE),VLOOKUP(MID($B585,1,3),CODE!$B:$G,CODE!$D$1,FALSE)&amp;"-"&amp;VLOOKUP(MID($B585,4,2),CODE!K:P,CODE!$O$1,FALSE))</f>
        <v>SMH</v>
      </c>
      <c r="B585" s="21" t="str">
        <f>IF(ISERROR(VLOOKUP(E585&amp;G585,품번정리!$D:$E,2,FALSE))=TRUE,E585&amp;G585,VLOOKUP(E585&amp;G585,품번정리!$D:$E,2,FALSE))</f>
        <v>SMHBEF5507PK</v>
      </c>
      <c r="C585" s="16" t="str">
        <f>IF(ISERROR(VLOOKUP(MID(B585,1,5)&amp;MID(B585,8,5),품번정리!$A:$B,2,FALSE))=TRUE,MID(B585,1,5)&amp;MID(B585,8,5),VLOOKUP(MID(B585,1,5)&amp;MID(B585,8,5),품번정리!$A:$B,2,FALSE))</f>
        <v>SMHBE507PK</v>
      </c>
      <c r="D585" s="16" t="str">
        <f t="shared" si="17"/>
        <v>F5</v>
      </c>
      <c r="E585" s="437" t="s">
        <v>3717</v>
      </c>
      <c r="F585" s="437" t="s">
        <v>2841</v>
      </c>
      <c r="G585" s="437" t="s">
        <v>728</v>
      </c>
      <c r="H585" s="437"/>
      <c r="I585" s="319">
        <v>5129</v>
      </c>
      <c r="J585" s="319">
        <v>35000</v>
      </c>
      <c r="K585" s="319">
        <v>19000</v>
      </c>
      <c r="L585" s="318">
        <v>150</v>
      </c>
      <c r="M585" s="437" t="s">
        <v>3592</v>
      </c>
      <c r="N585" s="318">
        <v>80</v>
      </c>
      <c r="O585" s="319">
        <v>2800000</v>
      </c>
      <c r="P585" s="437" t="s">
        <v>3820</v>
      </c>
      <c r="Q585" s="318">
        <v>77</v>
      </c>
      <c r="R585" s="318"/>
      <c r="S585" s="319">
        <v>2695000</v>
      </c>
      <c r="T585" s="437" t="s">
        <v>3802</v>
      </c>
      <c r="U585" s="318">
        <v>24</v>
      </c>
      <c r="V585" s="319">
        <v>456000</v>
      </c>
      <c r="W585" s="318">
        <v>30</v>
      </c>
      <c r="X585" s="318">
        <v>16.3</v>
      </c>
      <c r="Y585" s="318">
        <v>31.2</v>
      </c>
      <c r="Z585" s="318">
        <v>16.899999999999999</v>
      </c>
      <c r="AA585" s="318">
        <v>3</v>
      </c>
      <c r="AB585" s="318">
        <v>53</v>
      </c>
      <c r="AC585" s="318"/>
      <c r="AD585" s="318"/>
      <c r="AE585" s="318"/>
      <c r="AF585" s="318"/>
    </row>
    <row r="586" spans="1:32">
      <c r="A586" s="21" t="str">
        <f>IF(VLOOKUP(MID($B586,4,2),CODE!K:P,CODE!$O$1,FALSE)="",VLOOKUP(MID($B586,1,3),CODE!$B:$G,CODE!$D$1,FALSE),VLOOKUP(MID($B586,1,3),CODE!$B:$G,CODE!$D$1,FALSE)&amp;"-"&amp;VLOOKUP(MID($B586,4,2),CODE!K:P,CODE!$O$1,FALSE))</f>
        <v>SMH</v>
      </c>
      <c r="B586" s="21" t="str">
        <f>IF(ISERROR(VLOOKUP(E586&amp;G586,품번정리!$D:$E,2,FALSE))=TRUE,E586&amp;G586,VLOOKUP(E586&amp;G586,품번정리!$D:$E,2,FALSE))</f>
        <v>SMHBEF5507RE</v>
      </c>
      <c r="C586" s="16" t="str">
        <f>IF(ISERROR(VLOOKUP(MID(B586,1,5)&amp;MID(B586,8,5),품번정리!$A:$B,2,FALSE))=TRUE,MID(B586,1,5)&amp;MID(B586,8,5),VLOOKUP(MID(B586,1,5)&amp;MID(B586,8,5),품번정리!$A:$B,2,FALSE))</f>
        <v>SMHBE507RE</v>
      </c>
      <c r="D586" s="16" t="str">
        <f t="shared" si="17"/>
        <v>F5</v>
      </c>
      <c r="E586" s="437" t="s">
        <v>3717</v>
      </c>
      <c r="F586" s="437" t="s">
        <v>2842</v>
      </c>
      <c r="G586" s="437" t="s">
        <v>726</v>
      </c>
      <c r="H586" s="437"/>
      <c r="I586" s="319">
        <v>5129</v>
      </c>
      <c r="J586" s="319">
        <v>35000</v>
      </c>
      <c r="K586" s="319">
        <v>19000</v>
      </c>
      <c r="L586" s="318">
        <v>200</v>
      </c>
      <c r="M586" s="437" t="s">
        <v>3592</v>
      </c>
      <c r="N586" s="318">
        <v>100</v>
      </c>
      <c r="O586" s="319">
        <v>3500000</v>
      </c>
      <c r="P586" s="437" t="s">
        <v>3820</v>
      </c>
      <c r="Q586" s="318">
        <v>73</v>
      </c>
      <c r="R586" s="318"/>
      <c r="S586" s="319">
        <v>2555000</v>
      </c>
      <c r="T586" s="437" t="s">
        <v>3807</v>
      </c>
      <c r="U586" s="318">
        <v>5</v>
      </c>
      <c r="V586" s="319">
        <v>95000</v>
      </c>
      <c r="W586" s="318">
        <v>5</v>
      </c>
      <c r="X586" s="318">
        <v>2.7</v>
      </c>
      <c r="Y586" s="318">
        <v>6.8</v>
      </c>
      <c r="Z586" s="318">
        <v>3.7</v>
      </c>
      <c r="AA586" s="318">
        <v>27</v>
      </c>
      <c r="AB586" s="318">
        <v>68</v>
      </c>
      <c r="AC586" s="318"/>
      <c r="AD586" s="318"/>
      <c r="AE586" s="318"/>
      <c r="AF586" s="318"/>
    </row>
    <row r="587" spans="1:32">
      <c r="A587" s="21" t="str">
        <f>IF(VLOOKUP(MID($B587,4,2),CODE!K:P,CODE!$O$1,FALSE)="",VLOOKUP(MID($B587,1,3),CODE!$B:$G,CODE!$D$1,FALSE),VLOOKUP(MID($B587,1,3),CODE!$B:$G,CODE!$D$1,FALSE)&amp;"-"&amp;VLOOKUP(MID($B587,4,2),CODE!K:P,CODE!$O$1,FALSE))</f>
        <v>SMH</v>
      </c>
      <c r="B587" s="21" t="str">
        <f>IF(ISERROR(VLOOKUP(E587&amp;G587,품번정리!$D:$E,2,FALSE))=TRUE,E587&amp;G587,VLOOKUP(E587&amp;G587,품번정리!$D:$E,2,FALSE))</f>
        <v>SMHBEF5508PK</v>
      </c>
      <c r="C587" s="16" t="str">
        <f>IF(ISERROR(VLOOKUP(MID(B587,1,5)&amp;MID(B587,8,5),품번정리!$A:$B,2,FALSE))=TRUE,MID(B587,1,5)&amp;MID(B587,8,5),VLOOKUP(MID(B587,1,5)&amp;MID(B587,8,5),품번정리!$A:$B,2,FALSE))</f>
        <v>SMHBE508PK</v>
      </c>
      <c r="D587" s="16" t="str">
        <f t="shared" si="17"/>
        <v>F5</v>
      </c>
      <c r="E587" s="437" t="s">
        <v>3718</v>
      </c>
      <c r="F587" s="437" t="s">
        <v>2608</v>
      </c>
      <c r="G587" s="437" t="s">
        <v>728</v>
      </c>
      <c r="H587" s="437"/>
      <c r="I587" s="319">
        <v>4923</v>
      </c>
      <c r="J587" s="319">
        <v>35000</v>
      </c>
      <c r="K587" s="319">
        <v>10000</v>
      </c>
      <c r="L587" s="318">
        <v>200</v>
      </c>
      <c r="M587" s="437" t="s">
        <v>3592</v>
      </c>
      <c r="N587" s="318">
        <v>100</v>
      </c>
      <c r="O587" s="319">
        <v>3500000</v>
      </c>
      <c r="P587" s="437" t="s">
        <v>3820</v>
      </c>
      <c r="Q587" s="318">
        <v>64</v>
      </c>
      <c r="R587" s="318"/>
      <c r="S587" s="319">
        <v>2240000</v>
      </c>
      <c r="T587" s="437" t="s">
        <v>3802</v>
      </c>
      <c r="U587" s="318">
        <v>4</v>
      </c>
      <c r="V587" s="319">
        <v>76000</v>
      </c>
      <c r="W587" s="318">
        <v>4</v>
      </c>
      <c r="X587" s="318">
        <v>2.2000000000000002</v>
      </c>
      <c r="Y587" s="318">
        <v>6.3</v>
      </c>
      <c r="Z587" s="318">
        <v>3.4</v>
      </c>
      <c r="AA587" s="318">
        <v>36</v>
      </c>
      <c r="AB587" s="318">
        <v>60</v>
      </c>
      <c r="AC587" s="318"/>
      <c r="AD587" s="318"/>
      <c r="AE587" s="318"/>
      <c r="AF587" s="318"/>
    </row>
    <row r="588" spans="1:32">
      <c r="A588" s="21" t="str">
        <f>IF(VLOOKUP(MID($B588,4,2),CODE!K:P,CODE!$O$1,FALSE)="",VLOOKUP(MID($B588,1,3),CODE!$B:$G,CODE!$D$1,FALSE),VLOOKUP(MID($B588,1,3),CODE!$B:$G,CODE!$D$1,FALSE)&amp;"-"&amp;VLOOKUP(MID($B588,4,2),CODE!K:P,CODE!$O$1,FALSE))</f>
        <v>SMH</v>
      </c>
      <c r="B588" s="21" t="str">
        <f>IF(ISERROR(VLOOKUP(E588&amp;G588,품번정리!$D:$E,2,FALSE))=TRUE,E588&amp;G588,VLOOKUP(E588&amp;G588,품번정리!$D:$E,2,FALSE))</f>
        <v>SMHBEF5508RE</v>
      </c>
      <c r="C588" s="16" t="str">
        <f>IF(ISERROR(VLOOKUP(MID(B588,1,5)&amp;MID(B588,8,5),품번정리!$A:$B,2,FALSE))=TRUE,MID(B588,1,5)&amp;MID(B588,8,5),VLOOKUP(MID(B588,1,5)&amp;MID(B588,8,5),품번정리!$A:$B,2,FALSE))</f>
        <v>SMHBE508RE</v>
      </c>
      <c r="D588" s="16" t="str">
        <f t="shared" si="17"/>
        <v>F5</v>
      </c>
      <c r="E588" s="437" t="s">
        <v>3718</v>
      </c>
      <c r="F588" s="437" t="s">
        <v>2608</v>
      </c>
      <c r="G588" s="437" t="s">
        <v>726</v>
      </c>
      <c r="H588" s="437"/>
      <c r="I588" s="319">
        <v>4923</v>
      </c>
      <c r="J588" s="319">
        <v>35000</v>
      </c>
      <c r="K588" s="319">
        <v>10000</v>
      </c>
      <c r="L588" s="318">
        <v>200</v>
      </c>
      <c r="M588" s="437" t="s">
        <v>3592</v>
      </c>
      <c r="N588" s="318">
        <v>100</v>
      </c>
      <c r="O588" s="319">
        <v>3500000</v>
      </c>
      <c r="P588" s="437" t="s">
        <v>3820</v>
      </c>
      <c r="Q588" s="318">
        <v>70</v>
      </c>
      <c r="R588" s="318"/>
      <c r="S588" s="319">
        <v>2450000</v>
      </c>
      <c r="T588" s="437" t="s">
        <v>3821</v>
      </c>
      <c r="U588" s="318">
        <v>5</v>
      </c>
      <c r="V588" s="319">
        <v>95000</v>
      </c>
      <c r="W588" s="318">
        <v>5</v>
      </c>
      <c r="X588" s="318">
        <v>2.7</v>
      </c>
      <c r="Y588" s="318">
        <v>7.1</v>
      </c>
      <c r="Z588" s="318">
        <v>3.9</v>
      </c>
      <c r="AA588" s="318">
        <v>30</v>
      </c>
      <c r="AB588" s="318">
        <v>65</v>
      </c>
      <c r="AC588" s="318"/>
      <c r="AD588" s="318"/>
      <c r="AE588" s="318"/>
      <c r="AF588" s="318"/>
    </row>
    <row r="589" spans="1:32">
      <c r="A589" s="21" t="str">
        <f>IF(VLOOKUP(MID($B589,4,2),CODE!K:P,CODE!$O$1,FALSE)="",VLOOKUP(MID($B589,1,3),CODE!$B:$G,CODE!$D$1,FALSE),VLOOKUP(MID($B589,1,3),CODE!$B:$G,CODE!$D$1,FALSE)&amp;"-"&amp;VLOOKUP(MID($B589,4,2),CODE!K:P,CODE!$O$1,FALSE))</f>
        <v>SMH</v>
      </c>
      <c r="B589" s="21" t="str">
        <f>IF(ISERROR(VLOOKUP(E589&amp;G589,품번정리!$D:$E,2,FALSE))=TRUE,E589&amp;G589,VLOOKUP(E589&amp;G589,품번정리!$D:$E,2,FALSE))</f>
        <v>SMHBEF5628PK</v>
      </c>
      <c r="C589" s="16" t="str">
        <f>IF(ISERROR(VLOOKUP(MID(B589,1,5)&amp;MID(B589,8,5),품번정리!$A:$B,2,FALSE))=TRUE,MID(B589,1,5)&amp;MID(B589,8,5),VLOOKUP(MID(B589,1,5)&amp;MID(B589,8,5),품번정리!$A:$B,2,FALSE))</f>
        <v>SMHBE628PK</v>
      </c>
      <c r="D589" s="16" t="str">
        <f t="shared" si="17"/>
        <v>F5</v>
      </c>
      <c r="E589" s="437" t="s">
        <v>2838</v>
      </c>
      <c r="F589" s="437" t="s">
        <v>2608</v>
      </c>
      <c r="G589" s="437" t="s">
        <v>728</v>
      </c>
      <c r="H589" s="437"/>
      <c r="I589" s="319">
        <v>6674</v>
      </c>
      <c r="J589" s="319">
        <v>39000</v>
      </c>
      <c r="K589" s="319">
        <v>10000</v>
      </c>
      <c r="L589" s="318">
        <v>150</v>
      </c>
      <c r="M589" s="437" t="s">
        <v>2653</v>
      </c>
      <c r="N589" s="318">
        <v>149</v>
      </c>
      <c r="O589" s="319">
        <v>5811000</v>
      </c>
      <c r="P589" s="437" t="s">
        <v>2773</v>
      </c>
      <c r="Q589" s="318">
        <v>140</v>
      </c>
      <c r="R589" s="318">
        <v>-1</v>
      </c>
      <c r="S589" s="319">
        <v>5460000</v>
      </c>
      <c r="T589" s="437" t="s">
        <v>3016</v>
      </c>
      <c r="U589" s="318">
        <v>84</v>
      </c>
      <c r="V589" s="319">
        <v>1095000</v>
      </c>
      <c r="W589" s="318">
        <v>56.4</v>
      </c>
      <c r="X589" s="318">
        <v>18.8</v>
      </c>
      <c r="Y589" s="318">
        <v>60</v>
      </c>
      <c r="Z589" s="318">
        <v>20.100000000000001</v>
      </c>
      <c r="AA589" s="318">
        <v>10</v>
      </c>
      <c r="AB589" s="318">
        <v>56</v>
      </c>
      <c r="AC589" s="318"/>
      <c r="AD589" s="318"/>
      <c r="AE589" s="318"/>
      <c r="AF589" s="318"/>
    </row>
    <row r="590" spans="1:32">
      <c r="A590" s="21" t="str">
        <f>IF(VLOOKUP(MID($B590,4,2),CODE!K:P,CODE!$O$1,FALSE)="",VLOOKUP(MID($B590,1,3),CODE!$B:$G,CODE!$D$1,FALSE),VLOOKUP(MID($B590,1,3),CODE!$B:$G,CODE!$D$1,FALSE)&amp;"-"&amp;VLOOKUP(MID($B590,4,2),CODE!K:P,CODE!$O$1,FALSE))</f>
        <v>SMH</v>
      </c>
      <c r="B590" s="21" t="str">
        <f>IF(ISERROR(VLOOKUP(E590&amp;G590,품번정리!$D:$E,2,FALSE))=TRUE,E590&amp;G590,VLOOKUP(E590&amp;G590,품번정리!$D:$E,2,FALSE))</f>
        <v>SMHBEF5630BL</v>
      </c>
      <c r="C590" s="16" t="str">
        <f>IF(ISERROR(VLOOKUP(MID(B590,1,5)&amp;MID(B590,8,5),품번정리!$A:$B,2,FALSE))=TRUE,MID(B590,1,5)&amp;MID(B590,8,5),VLOOKUP(MID(B590,1,5)&amp;MID(B590,8,5),품번정리!$A:$B,2,FALSE))</f>
        <v>SMHBE630BL</v>
      </c>
      <c r="D590" s="16" t="str">
        <f t="shared" si="17"/>
        <v>F5</v>
      </c>
      <c r="E590" s="437" t="s">
        <v>2839</v>
      </c>
      <c r="F590" s="437" t="s">
        <v>2610</v>
      </c>
      <c r="G590" s="437" t="s">
        <v>725</v>
      </c>
      <c r="H590" s="437"/>
      <c r="I590" s="319">
        <v>5613</v>
      </c>
      <c r="J590" s="319">
        <v>39000</v>
      </c>
      <c r="K590" s="319">
        <v>10000</v>
      </c>
      <c r="L590" s="318">
        <v>246</v>
      </c>
      <c r="M590" s="437" t="s">
        <v>2653</v>
      </c>
      <c r="N590" s="318">
        <v>246</v>
      </c>
      <c r="O590" s="319">
        <v>9594000</v>
      </c>
      <c r="P590" s="437" t="s">
        <v>2773</v>
      </c>
      <c r="Q590" s="318">
        <v>216</v>
      </c>
      <c r="R590" s="318"/>
      <c r="S590" s="319">
        <v>8424000</v>
      </c>
      <c r="T590" s="437" t="s">
        <v>3016</v>
      </c>
      <c r="U590" s="318">
        <v>149</v>
      </c>
      <c r="V590" s="319">
        <v>1725000</v>
      </c>
      <c r="W590" s="318">
        <v>60.6</v>
      </c>
      <c r="X590" s="318">
        <v>18</v>
      </c>
      <c r="Y590" s="318">
        <v>69</v>
      </c>
      <c r="Z590" s="318">
        <v>20.5</v>
      </c>
      <c r="AA590" s="318">
        <v>30</v>
      </c>
      <c r="AB590" s="318">
        <v>67</v>
      </c>
      <c r="AC590" s="318"/>
      <c r="AD590" s="318"/>
      <c r="AE590" s="318"/>
      <c r="AF590" s="318"/>
    </row>
    <row r="591" spans="1:32">
      <c r="A591" s="21" t="str">
        <f>IF(VLOOKUP(MID($B591,4,2),CODE!K:P,CODE!$O$1,FALSE)="",VLOOKUP(MID($B591,1,3),CODE!$B:$G,CODE!$D$1,FALSE),VLOOKUP(MID($B591,1,3),CODE!$B:$G,CODE!$D$1,FALSE)&amp;"-"&amp;VLOOKUP(MID($B591,4,2),CODE!K:P,CODE!$O$1,FALSE))</f>
        <v>SMH</v>
      </c>
      <c r="B591" s="21" t="str">
        <f>IF(ISERROR(VLOOKUP(E591&amp;G591,품번정리!$D:$E,2,FALSE))=TRUE,E591&amp;G591,VLOOKUP(E591&amp;G591,품번정리!$D:$E,2,FALSE))</f>
        <v>SMHBEF5863RE</v>
      </c>
      <c r="C591" s="16" t="str">
        <f>IF(ISERROR(VLOOKUP(MID(B591,1,5)&amp;MID(B591,8,5),품번정리!$A:$B,2,FALSE))=TRUE,MID(B591,1,5)&amp;MID(B591,8,5),VLOOKUP(MID(B591,1,5)&amp;MID(B591,8,5),품번정리!$A:$B,2,FALSE))</f>
        <v>SMHBE863RE</v>
      </c>
      <c r="D591" s="16" t="str">
        <f t="shared" si="17"/>
        <v>F5</v>
      </c>
      <c r="E591" s="437" t="s">
        <v>2840</v>
      </c>
      <c r="F591" s="437" t="s">
        <v>2610</v>
      </c>
      <c r="G591" s="437" t="s">
        <v>726</v>
      </c>
      <c r="H591" s="437"/>
      <c r="I591" s="319">
        <v>7168</v>
      </c>
      <c r="J591" s="319">
        <v>45000</v>
      </c>
      <c r="K591" s="319">
        <v>15000</v>
      </c>
      <c r="L591" s="318">
        <v>383</v>
      </c>
      <c r="M591" s="437" t="s">
        <v>2653</v>
      </c>
      <c r="N591" s="318">
        <v>342</v>
      </c>
      <c r="O591" s="319">
        <v>15390000</v>
      </c>
      <c r="P591" s="437" t="s">
        <v>2656</v>
      </c>
      <c r="Q591" s="318">
        <v>310</v>
      </c>
      <c r="R591" s="318"/>
      <c r="S591" s="319">
        <v>13950000</v>
      </c>
      <c r="T591" s="437" t="s">
        <v>2956</v>
      </c>
      <c r="U591" s="318">
        <v>249</v>
      </c>
      <c r="V591" s="319">
        <v>4449000</v>
      </c>
      <c r="W591" s="318">
        <v>72.8</v>
      </c>
      <c r="X591" s="318">
        <v>28.9</v>
      </c>
      <c r="Y591" s="318">
        <v>80.3</v>
      </c>
      <c r="Z591" s="318">
        <v>31.9</v>
      </c>
      <c r="AA591" s="318">
        <v>32</v>
      </c>
      <c r="AB591" s="318">
        <v>61</v>
      </c>
      <c r="AC591" s="318">
        <v>3</v>
      </c>
      <c r="AD591" s="318">
        <v>3</v>
      </c>
      <c r="AE591" s="319">
        <v>45000</v>
      </c>
      <c r="AF591" s="318">
        <v>0.9</v>
      </c>
    </row>
    <row r="592" spans="1:32">
      <c r="A592" s="21" t="str">
        <f>IF(VLOOKUP(MID($B592,4,2),CODE!K:P,CODE!$O$1,FALSE)="",VLOOKUP(MID($B592,1,3),CODE!$B:$G,CODE!$D$1,FALSE),VLOOKUP(MID($B592,1,3),CODE!$B:$G,CODE!$D$1,FALSE)&amp;"-"&amp;VLOOKUP(MID($B592,4,2),CODE!K:P,CODE!$O$1,FALSE))</f>
        <v>SMH</v>
      </c>
      <c r="B592" s="21" t="str">
        <f>IF(ISERROR(VLOOKUP(E592&amp;G592,품번정리!$D:$E,2,FALSE))=TRUE,E592&amp;G592,VLOOKUP(E592&amp;G592,품번정리!$D:$E,2,FALSE))</f>
        <v>SMHERF5521NY</v>
      </c>
      <c r="C592" s="16" t="str">
        <f>IF(ISERROR(VLOOKUP(MID(B592,1,5)&amp;MID(B592,8,5),품번정리!$A:$B,2,FALSE))=TRUE,MID(B592,1,5)&amp;MID(B592,8,5),VLOOKUP(MID(B592,1,5)&amp;MID(B592,8,5),품번정리!$A:$B,2,FALSE))</f>
        <v>SMHER521NY</v>
      </c>
      <c r="D592" s="16" t="str">
        <f t="shared" si="17"/>
        <v>F5</v>
      </c>
      <c r="E592" s="437" t="s">
        <v>3719</v>
      </c>
      <c r="F592" s="437" t="s">
        <v>2843</v>
      </c>
      <c r="G592" s="437" t="s">
        <v>720</v>
      </c>
      <c r="H592" s="437"/>
      <c r="I592" s="319">
        <v>6053</v>
      </c>
      <c r="J592" s="319">
        <v>49000</v>
      </c>
      <c r="K592" s="319">
        <v>25000</v>
      </c>
      <c r="L592" s="318">
        <v>280</v>
      </c>
      <c r="M592" s="437" t="s">
        <v>3592</v>
      </c>
      <c r="N592" s="318">
        <v>280</v>
      </c>
      <c r="O592" s="319">
        <v>13720000</v>
      </c>
      <c r="P592" s="437"/>
      <c r="Q592" s="318"/>
      <c r="R592" s="318"/>
      <c r="S592" s="319"/>
      <c r="T592" s="437"/>
      <c r="U592" s="318"/>
      <c r="V592" s="319"/>
      <c r="W592" s="318"/>
      <c r="X592" s="318"/>
      <c r="Y592" s="318"/>
      <c r="Z592" s="318"/>
      <c r="AA592" s="318">
        <v>280</v>
      </c>
      <c r="AB592" s="318"/>
      <c r="AC592" s="318"/>
      <c r="AD592" s="318"/>
      <c r="AE592" s="318"/>
      <c r="AF592" s="318"/>
    </row>
    <row r="593" spans="1:32">
      <c r="A593" s="21" t="str">
        <f>IF(VLOOKUP(MID($B593,4,2),CODE!K:P,CODE!$O$1,FALSE)="",VLOOKUP(MID($B593,1,3),CODE!$B:$G,CODE!$D$1,FALSE),VLOOKUP(MID($B593,1,3),CODE!$B:$G,CODE!$D$1,FALSE)&amp;"-"&amp;VLOOKUP(MID($B593,4,2),CODE!K:P,CODE!$O$1,FALSE))</f>
        <v>SMH</v>
      </c>
      <c r="B593" s="21" t="str">
        <f>IF(ISERROR(VLOOKUP(E593&amp;G593,품번정리!$D:$E,2,FALSE))=TRUE,E593&amp;G593,VLOOKUP(E593&amp;G593,품번정리!$D:$E,2,FALSE))</f>
        <v>SMHERF5522RE</v>
      </c>
      <c r="C593" s="16" t="str">
        <f>IF(ISERROR(VLOOKUP(MID(B593,1,5)&amp;MID(B593,8,5),품번정리!$A:$B,2,FALSE))=TRUE,MID(B593,1,5)&amp;MID(B593,8,5),VLOOKUP(MID(B593,1,5)&amp;MID(B593,8,5),품번정리!$A:$B,2,FALSE))</f>
        <v>SMHER522RE</v>
      </c>
      <c r="D593" s="16" t="str">
        <f t="shared" si="17"/>
        <v>F5</v>
      </c>
      <c r="E593" s="437" t="s">
        <v>3720</v>
      </c>
      <c r="F593" s="437" t="s">
        <v>2844</v>
      </c>
      <c r="G593" s="437" t="s">
        <v>726</v>
      </c>
      <c r="H593" s="437"/>
      <c r="I593" s="319">
        <v>6053</v>
      </c>
      <c r="J593" s="319">
        <v>49000</v>
      </c>
      <c r="K593" s="319">
        <v>25000</v>
      </c>
      <c r="L593" s="318">
        <v>280</v>
      </c>
      <c r="M593" s="437" t="s">
        <v>3592</v>
      </c>
      <c r="N593" s="318">
        <v>230</v>
      </c>
      <c r="O593" s="319">
        <v>11270000</v>
      </c>
      <c r="P593" s="437" t="s">
        <v>3795</v>
      </c>
      <c r="Q593" s="318">
        <v>165</v>
      </c>
      <c r="R593" s="318">
        <v>-1</v>
      </c>
      <c r="S593" s="319">
        <v>8085000</v>
      </c>
      <c r="T593" s="437" t="s">
        <v>3822</v>
      </c>
      <c r="U593" s="318">
        <v>106</v>
      </c>
      <c r="V593" s="319">
        <v>2650000</v>
      </c>
      <c r="W593" s="318">
        <v>46.1</v>
      </c>
      <c r="X593" s="318">
        <v>23.5</v>
      </c>
      <c r="Y593" s="318">
        <v>64.2</v>
      </c>
      <c r="Z593" s="318">
        <v>32.799999999999997</v>
      </c>
      <c r="AA593" s="318">
        <v>66</v>
      </c>
      <c r="AB593" s="318">
        <v>59</v>
      </c>
      <c r="AC593" s="318">
        <v>6</v>
      </c>
      <c r="AD593" s="318">
        <v>6</v>
      </c>
      <c r="AE593" s="319">
        <v>150000</v>
      </c>
      <c r="AF593" s="318">
        <v>2.6</v>
      </c>
    </row>
    <row r="594" spans="1:32">
      <c r="A594" s="21" t="str">
        <f>IF(VLOOKUP(MID($B594,4,2),CODE!K:P,CODE!$O$1,FALSE)="",VLOOKUP(MID($B594,1,3),CODE!$B:$G,CODE!$D$1,FALSE),VLOOKUP(MID($B594,1,3),CODE!$B:$G,CODE!$D$1,FALSE)&amp;"-"&amp;VLOOKUP(MID($B594,4,2),CODE!K:P,CODE!$O$1,FALSE))</f>
        <v>SMH</v>
      </c>
      <c r="B594" s="21" t="str">
        <f>IF(ISERROR(VLOOKUP(E594&amp;G594,품번정리!$D:$E,2,FALSE))=TRUE,E594&amp;G594,VLOOKUP(E594&amp;G594,품번정리!$D:$E,2,FALSE))</f>
        <v>SMHERF5529NY</v>
      </c>
      <c r="C594" s="16" t="str">
        <f>IF(ISERROR(VLOOKUP(MID(B594,1,5)&amp;MID(B594,8,5),품번정리!$A:$B,2,FALSE))=TRUE,MID(B594,1,5)&amp;MID(B594,8,5),VLOOKUP(MID(B594,1,5)&amp;MID(B594,8,5),품번정리!$A:$B,2,FALSE))</f>
        <v>SMHER529NY</v>
      </c>
      <c r="D594" s="16" t="str">
        <f t="shared" si="17"/>
        <v>F5</v>
      </c>
      <c r="E594" s="437" t="s">
        <v>3722</v>
      </c>
      <c r="F594" s="437" t="s">
        <v>2845</v>
      </c>
      <c r="G594" s="437" t="s">
        <v>720</v>
      </c>
      <c r="H594" s="437"/>
      <c r="I594" s="319">
        <v>8323</v>
      </c>
      <c r="J594" s="319">
        <v>45000</v>
      </c>
      <c r="K594" s="319">
        <v>25000</v>
      </c>
      <c r="L594" s="318">
        <v>280</v>
      </c>
      <c r="M594" s="437" t="s">
        <v>3592</v>
      </c>
      <c r="N594" s="318">
        <v>170</v>
      </c>
      <c r="O594" s="319">
        <v>7650000</v>
      </c>
      <c r="P594" s="437" t="s">
        <v>3795</v>
      </c>
      <c r="Q594" s="318">
        <v>103</v>
      </c>
      <c r="R594" s="318">
        <v>-2</v>
      </c>
      <c r="S594" s="319">
        <v>4635000</v>
      </c>
      <c r="T594" s="437" t="s">
        <v>3784</v>
      </c>
      <c r="U594" s="318">
        <v>59</v>
      </c>
      <c r="V594" s="319">
        <v>1475000</v>
      </c>
      <c r="W594" s="318">
        <v>34.700000000000003</v>
      </c>
      <c r="X594" s="318">
        <v>19.3</v>
      </c>
      <c r="Y594" s="318">
        <v>57.3</v>
      </c>
      <c r="Z594" s="318">
        <v>31.8</v>
      </c>
      <c r="AA594" s="318">
        <v>69</v>
      </c>
      <c r="AB594" s="318">
        <v>44</v>
      </c>
      <c r="AC594" s="318"/>
      <c r="AD594" s="318"/>
      <c r="AE594" s="318"/>
      <c r="AF594" s="318"/>
    </row>
    <row r="595" spans="1:32">
      <c r="A595" s="21" t="str">
        <f>IF(VLOOKUP(MID($B595,4,2),CODE!K:P,CODE!$O$1,FALSE)="",VLOOKUP(MID($B595,1,3),CODE!$B:$G,CODE!$D$1,FALSE),VLOOKUP(MID($B595,1,3),CODE!$B:$G,CODE!$D$1,FALSE)&amp;"-"&amp;VLOOKUP(MID($B595,4,2),CODE!K:P,CODE!$O$1,FALSE))</f>
        <v>SMH</v>
      </c>
      <c r="B595" s="21" t="str">
        <f>IF(ISERROR(VLOOKUP(E595&amp;G595,품번정리!$D:$E,2,FALSE))=TRUE,E595&amp;G595,VLOOKUP(E595&amp;G595,품번정리!$D:$E,2,FALSE))</f>
        <v>SMHFIF3702RE</v>
      </c>
      <c r="C595" s="16" t="str">
        <f>IF(ISERROR(VLOOKUP(MID(B595,1,5)&amp;MID(B595,8,5),품번정리!$A:$B,2,FALSE))=TRUE,MID(B595,1,5)&amp;MID(B595,8,5),VLOOKUP(MID(B595,1,5)&amp;MID(B595,8,5),품번정리!$A:$B,2,FALSE))</f>
        <v>SMHFI702RE</v>
      </c>
      <c r="D595" s="16" t="str">
        <f t="shared" si="17"/>
        <v>F3</v>
      </c>
      <c r="E595" s="437" t="s">
        <v>1996</v>
      </c>
      <c r="F595" s="437" t="s">
        <v>2307</v>
      </c>
      <c r="G595" s="437" t="s">
        <v>726</v>
      </c>
      <c r="H595" s="437"/>
      <c r="I595" s="319">
        <v>7353</v>
      </c>
      <c r="J595" s="319">
        <v>43000</v>
      </c>
      <c r="K595" s="319">
        <v>15000</v>
      </c>
      <c r="L595" s="318">
        <v>462</v>
      </c>
      <c r="M595" s="437" t="s">
        <v>2133</v>
      </c>
      <c r="N595" s="318">
        <v>300</v>
      </c>
      <c r="O595" s="319">
        <v>12900000</v>
      </c>
      <c r="P595" s="437" t="s">
        <v>2165</v>
      </c>
      <c r="Q595" s="318">
        <v>300</v>
      </c>
      <c r="R595" s="318"/>
      <c r="S595" s="319">
        <v>12900000</v>
      </c>
      <c r="T595" s="437" t="s">
        <v>2166</v>
      </c>
      <c r="U595" s="318">
        <v>300</v>
      </c>
      <c r="V595" s="319">
        <v>5673500</v>
      </c>
      <c r="W595" s="318">
        <v>100</v>
      </c>
      <c r="X595" s="318">
        <v>44</v>
      </c>
      <c r="Y595" s="318">
        <v>100</v>
      </c>
      <c r="Z595" s="318">
        <v>44</v>
      </c>
      <c r="AA595" s="318"/>
      <c r="AB595" s="318"/>
      <c r="AC595" s="318"/>
      <c r="AD595" s="318"/>
      <c r="AE595" s="318"/>
      <c r="AF595" s="318"/>
    </row>
    <row r="596" spans="1:32">
      <c r="A596" s="21" t="str">
        <f>IF(VLOOKUP(MID($B596,4,2),CODE!K:P,CODE!$O$1,FALSE)="",VLOOKUP(MID($B596,1,3),CODE!$B:$G,CODE!$D$1,FALSE),VLOOKUP(MID($B596,1,3),CODE!$B:$G,CODE!$D$1,FALSE)&amp;"-"&amp;VLOOKUP(MID($B596,4,2),CODE!K:P,CODE!$O$1,FALSE))</f>
        <v>SMH</v>
      </c>
      <c r="B596" s="21" t="str">
        <f>IF(ISERROR(VLOOKUP(E596&amp;G596,품번정리!$D:$E,2,FALSE))=TRUE,E596&amp;G596,VLOOKUP(E596&amp;G596,품번정리!$D:$E,2,FALSE))</f>
        <v>SMHFIF3705BK</v>
      </c>
      <c r="C596" s="16" t="str">
        <f>IF(ISERROR(VLOOKUP(MID(B596,1,5)&amp;MID(B596,8,5),품번정리!$A:$B,2,FALSE))=TRUE,MID(B596,1,5)&amp;MID(B596,8,5),VLOOKUP(MID(B596,1,5)&amp;MID(B596,8,5),품번정리!$A:$B,2,FALSE))</f>
        <v>SMHFI705BK</v>
      </c>
      <c r="D596" s="16" t="str">
        <f t="shared" si="17"/>
        <v>F3</v>
      </c>
      <c r="E596" s="437" t="s">
        <v>2299</v>
      </c>
      <c r="F596" s="437" t="s">
        <v>2308</v>
      </c>
      <c r="G596" s="437" t="s">
        <v>722</v>
      </c>
      <c r="H596" s="437"/>
      <c r="I596" s="319">
        <v>6925</v>
      </c>
      <c r="J596" s="319">
        <v>43000</v>
      </c>
      <c r="K596" s="319">
        <v>43000</v>
      </c>
      <c r="L596" s="318">
        <v>100</v>
      </c>
      <c r="M596" s="437" t="s">
        <v>2203</v>
      </c>
      <c r="N596" s="318">
        <v>100</v>
      </c>
      <c r="O596" s="319">
        <v>4300000</v>
      </c>
      <c r="P596" s="437" t="s">
        <v>2204</v>
      </c>
      <c r="Q596" s="318">
        <v>99</v>
      </c>
      <c r="R596" s="318"/>
      <c r="S596" s="319">
        <v>4257000</v>
      </c>
      <c r="T596" s="437" t="s">
        <v>2198</v>
      </c>
      <c r="U596" s="318">
        <v>99</v>
      </c>
      <c r="V596" s="319">
        <v>4257000</v>
      </c>
      <c r="W596" s="318">
        <v>99</v>
      </c>
      <c r="X596" s="318">
        <v>99</v>
      </c>
      <c r="Y596" s="318">
        <v>100</v>
      </c>
      <c r="Z596" s="318">
        <v>100</v>
      </c>
      <c r="AA596" s="318">
        <v>1</v>
      </c>
      <c r="AB596" s="318"/>
      <c r="AC596" s="318"/>
      <c r="AD596" s="318"/>
      <c r="AE596" s="318"/>
      <c r="AF596" s="318"/>
    </row>
    <row r="597" spans="1:32">
      <c r="A597" s="21" t="str">
        <f>IF(VLOOKUP(MID($B597,4,2),CODE!K:P,CODE!$O$1,FALSE)="",VLOOKUP(MID($B597,1,3),CODE!$B:$G,CODE!$D$1,FALSE),VLOOKUP(MID($B597,1,3),CODE!$B:$G,CODE!$D$1,FALSE)&amp;"-"&amp;VLOOKUP(MID($B597,4,2),CODE!K:P,CODE!$O$1,FALSE))</f>
        <v>SMH</v>
      </c>
      <c r="B597" s="21" t="str">
        <f>IF(ISERROR(VLOOKUP(E597&amp;G597,품번정리!$D:$E,2,FALSE))=TRUE,E597&amp;G597,VLOOKUP(E597&amp;G597,품번정리!$D:$E,2,FALSE))</f>
        <v>SMHFIF3957NY</v>
      </c>
      <c r="C597" s="16" t="str">
        <f>IF(ISERROR(VLOOKUP(MID(B597,1,5)&amp;MID(B597,8,5),품번정리!$A:$B,2,FALSE))=TRUE,MID(B597,1,5)&amp;MID(B597,8,5),VLOOKUP(MID(B597,1,5)&amp;MID(B597,8,5),품번정리!$A:$B,2,FALSE))</f>
        <v>SMHFI957NY</v>
      </c>
      <c r="D597" s="16" t="str">
        <f t="shared" si="17"/>
        <v>F3</v>
      </c>
      <c r="E597" s="437" t="s">
        <v>1997</v>
      </c>
      <c r="F597" s="437" t="s">
        <v>3723</v>
      </c>
      <c r="G597" s="437" t="s">
        <v>720</v>
      </c>
      <c r="H597" s="437"/>
      <c r="I597" s="319">
        <v>5038</v>
      </c>
      <c r="J597" s="319">
        <v>43000</v>
      </c>
      <c r="K597" s="319">
        <v>43000</v>
      </c>
      <c r="L597" s="318">
        <v>50</v>
      </c>
      <c r="M597" s="437" t="s">
        <v>2133</v>
      </c>
      <c r="N597" s="318">
        <v>50</v>
      </c>
      <c r="O597" s="319">
        <v>2150000</v>
      </c>
      <c r="P597" s="437" t="s">
        <v>2167</v>
      </c>
      <c r="Q597" s="318">
        <v>18</v>
      </c>
      <c r="R597" s="318">
        <v>-2</v>
      </c>
      <c r="S597" s="319">
        <v>774000</v>
      </c>
      <c r="T597" s="437" t="s">
        <v>2233</v>
      </c>
      <c r="U597" s="318">
        <v>18</v>
      </c>
      <c r="V597" s="319">
        <v>774000</v>
      </c>
      <c r="W597" s="318">
        <v>36</v>
      </c>
      <c r="X597" s="318">
        <v>36</v>
      </c>
      <c r="Y597" s="318">
        <v>100</v>
      </c>
      <c r="Z597" s="318">
        <v>100</v>
      </c>
      <c r="AA597" s="318">
        <v>34</v>
      </c>
      <c r="AB597" s="318"/>
      <c r="AC597" s="318"/>
      <c r="AD597" s="318"/>
      <c r="AE597" s="318"/>
      <c r="AF597" s="318"/>
    </row>
    <row r="598" spans="1:32">
      <c r="A598" s="21" t="str">
        <f>IF(VLOOKUP(MID($B598,4,2),CODE!K:P,CODE!$O$1,FALSE)="",VLOOKUP(MID($B598,1,3),CODE!$B:$G,CODE!$D$1,FALSE),VLOOKUP(MID($B598,1,3),CODE!$B:$G,CODE!$D$1,FALSE)&amp;"-"&amp;VLOOKUP(MID($B598,4,2),CODE!K:P,CODE!$O$1,FALSE))</f>
        <v>SMH</v>
      </c>
      <c r="B598" s="21" t="str">
        <f>IF(ISERROR(VLOOKUP(E598&amp;G598,품번정리!$D:$E,2,FALSE))=TRUE,E598&amp;G598,VLOOKUP(E598&amp;G598,품번정리!$D:$E,2,FALSE))</f>
        <v>SMHFIF3958PK</v>
      </c>
      <c r="C598" s="16" t="str">
        <f>IF(ISERROR(VLOOKUP(MID(B598,1,5)&amp;MID(B598,8,5),품번정리!$A:$B,2,FALSE))=TRUE,MID(B598,1,5)&amp;MID(B598,8,5),VLOOKUP(MID(B598,1,5)&amp;MID(B598,8,5),품번정리!$A:$B,2,FALSE))</f>
        <v>SMHFI958PK</v>
      </c>
      <c r="D598" s="16" t="str">
        <f t="shared" si="17"/>
        <v>F3</v>
      </c>
      <c r="E598" s="437" t="s">
        <v>1998</v>
      </c>
      <c r="F598" s="437" t="s">
        <v>2000</v>
      </c>
      <c r="G598" s="437" t="s">
        <v>728</v>
      </c>
      <c r="H598" s="437"/>
      <c r="I598" s="319">
        <v>5369</v>
      </c>
      <c r="J598" s="319">
        <v>43000</v>
      </c>
      <c r="K598" s="319">
        <v>43000</v>
      </c>
      <c r="L598" s="318">
        <v>20</v>
      </c>
      <c r="M598" s="437" t="s">
        <v>2133</v>
      </c>
      <c r="N598" s="318">
        <v>18</v>
      </c>
      <c r="O598" s="319">
        <v>774000</v>
      </c>
      <c r="P598" s="437" t="s">
        <v>2167</v>
      </c>
      <c r="Q598" s="318">
        <v>16</v>
      </c>
      <c r="R598" s="318"/>
      <c r="S598" s="319">
        <v>688000</v>
      </c>
      <c r="T598" s="437" t="s">
        <v>2162</v>
      </c>
      <c r="U598" s="318">
        <v>13</v>
      </c>
      <c r="V598" s="319">
        <v>537500</v>
      </c>
      <c r="W598" s="318">
        <v>72.2</v>
      </c>
      <c r="X598" s="318">
        <v>69.400000000000006</v>
      </c>
      <c r="Y598" s="318">
        <v>81.3</v>
      </c>
      <c r="Z598" s="318">
        <v>78.099999999999994</v>
      </c>
      <c r="AA598" s="318">
        <v>2</v>
      </c>
      <c r="AB598" s="318">
        <v>3</v>
      </c>
      <c r="AC598" s="318"/>
      <c r="AD598" s="318"/>
      <c r="AE598" s="318"/>
      <c r="AF598" s="318"/>
    </row>
    <row r="599" spans="1:32">
      <c r="A599" s="21" t="str">
        <f>IF(VLOOKUP(MID($B599,4,2),CODE!K:P,CODE!$O$1,FALSE)="",VLOOKUP(MID($B599,1,3),CODE!$B:$G,CODE!$D$1,FALSE),VLOOKUP(MID($B599,1,3),CODE!$B:$G,CODE!$D$1,FALSE)&amp;"-"&amp;VLOOKUP(MID($B599,4,2),CODE!K:P,CODE!$O$1,FALSE))</f>
        <v>SMH</v>
      </c>
      <c r="B599" s="21" t="str">
        <f>IF(ISERROR(VLOOKUP(E599&amp;G599,품번정리!$D:$E,2,FALSE))=TRUE,E599&amp;G599,VLOOKUP(E599&amp;G599,품번정리!$D:$E,2,FALSE))</f>
        <v>SMHFIF5855OR</v>
      </c>
      <c r="C599" s="16" t="str">
        <f>IF(ISERROR(VLOOKUP(MID(B599,1,5)&amp;MID(B599,8,5),품번정리!$A:$B,2,FALSE))=TRUE,MID(B599,1,5)&amp;MID(B599,8,5),VLOOKUP(MID(B599,1,5)&amp;MID(B599,8,5),품번정리!$A:$B,2,FALSE))</f>
        <v>SMHFI855OR</v>
      </c>
      <c r="D599" s="16" t="str">
        <f t="shared" si="17"/>
        <v>F5</v>
      </c>
      <c r="E599" s="437" t="s">
        <v>2846</v>
      </c>
      <c r="F599" s="437" t="s">
        <v>2300</v>
      </c>
      <c r="G599" s="437" t="s">
        <v>734</v>
      </c>
      <c r="H599" s="437"/>
      <c r="I599" s="319">
        <v>6488</v>
      </c>
      <c r="J599" s="319">
        <v>55000</v>
      </c>
      <c r="K599" s="319">
        <v>15000</v>
      </c>
      <c r="L599" s="318">
        <v>200</v>
      </c>
      <c r="M599" s="437" t="s">
        <v>2653</v>
      </c>
      <c r="N599" s="318">
        <v>200</v>
      </c>
      <c r="O599" s="319">
        <v>11000000</v>
      </c>
      <c r="P599" s="437" t="s">
        <v>2656</v>
      </c>
      <c r="Q599" s="318">
        <v>199</v>
      </c>
      <c r="R599" s="318"/>
      <c r="S599" s="319">
        <v>10945000</v>
      </c>
      <c r="T599" s="437" t="s">
        <v>2675</v>
      </c>
      <c r="U599" s="318">
        <v>199</v>
      </c>
      <c r="V599" s="319">
        <v>3680000</v>
      </c>
      <c r="W599" s="318">
        <v>99.5</v>
      </c>
      <c r="X599" s="318">
        <v>33.5</v>
      </c>
      <c r="Y599" s="318">
        <v>100</v>
      </c>
      <c r="Z599" s="318">
        <v>33.6</v>
      </c>
      <c r="AA599" s="318">
        <v>1</v>
      </c>
      <c r="AB599" s="318"/>
      <c r="AC599" s="318"/>
      <c r="AD599" s="318"/>
      <c r="AE599" s="318"/>
      <c r="AF599" s="318"/>
    </row>
    <row r="600" spans="1:32">
      <c r="A600" s="21" t="str">
        <f>IF(VLOOKUP(MID($B600,4,2),CODE!K:P,CODE!$O$1,FALSE)="",VLOOKUP(MID($B600,1,3),CODE!$B:$G,CODE!$D$1,FALSE),VLOOKUP(MID($B600,1,3),CODE!$B:$G,CODE!$D$1,FALSE)&amp;"-"&amp;VLOOKUP(MID($B600,4,2),CODE!K:P,CODE!$O$1,FALSE))</f>
        <v>SMH</v>
      </c>
      <c r="B600" s="21" t="str">
        <f>IF(ISERROR(VLOOKUP(E600&amp;G600,품번정리!$D:$E,2,FALSE))=TRUE,E600&amp;G600,VLOOKUP(E600&amp;G600,품번정리!$D:$E,2,FALSE))</f>
        <v>SMHFIF5860YE</v>
      </c>
      <c r="C600" s="16" t="str">
        <f>IF(ISERROR(VLOOKUP(MID(B600,1,5)&amp;MID(B600,8,5),품번정리!$A:$B,2,FALSE))=TRUE,MID(B600,1,5)&amp;MID(B600,8,5),VLOOKUP(MID(B600,1,5)&amp;MID(B600,8,5),품번정리!$A:$B,2,FALSE))</f>
        <v>SMHFI860YE</v>
      </c>
      <c r="D600" s="16" t="str">
        <f t="shared" si="17"/>
        <v>F5</v>
      </c>
      <c r="E600" s="437" t="s">
        <v>2847</v>
      </c>
      <c r="F600" s="437" t="s">
        <v>2001</v>
      </c>
      <c r="G600" s="437" t="s">
        <v>721</v>
      </c>
      <c r="H600" s="437"/>
      <c r="I600" s="319">
        <v>5961</v>
      </c>
      <c r="J600" s="319">
        <v>45000</v>
      </c>
      <c r="K600" s="319">
        <v>15000</v>
      </c>
      <c r="L600" s="318">
        <v>200</v>
      </c>
      <c r="M600" s="437" t="s">
        <v>2653</v>
      </c>
      <c r="N600" s="318">
        <v>200</v>
      </c>
      <c r="O600" s="319">
        <v>9000000</v>
      </c>
      <c r="P600" s="437" t="s">
        <v>2656</v>
      </c>
      <c r="Q600" s="318">
        <v>198</v>
      </c>
      <c r="R600" s="318"/>
      <c r="S600" s="319">
        <v>8910000</v>
      </c>
      <c r="T600" s="437" t="s">
        <v>2699</v>
      </c>
      <c r="U600" s="318">
        <v>191</v>
      </c>
      <c r="V600" s="319">
        <v>3598000</v>
      </c>
      <c r="W600" s="318">
        <v>95.5</v>
      </c>
      <c r="X600" s="318">
        <v>40</v>
      </c>
      <c r="Y600" s="318">
        <v>96.5</v>
      </c>
      <c r="Z600" s="318">
        <v>40.4</v>
      </c>
      <c r="AA600" s="318">
        <v>2</v>
      </c>
      <c r="AB600" s="318">
        <v>7</v>
      </c>
      <c r="AC600" s="318"/>
      <c r="AD600" s="318"/>
      <c r="AE600" s="318"/>
      <c r="AF600" s="318"/>
    </row>
    <row r="601" spans="1:32">
      <c r="A601" s="21" t="str">
        <f>IF(VLOOKUP(MID($B601,4,2),CODE!K:P,CODE!$O$1,FALSE)="",VLOOKUP(MID($B601,1,3),CODE!$B:$G,CODE!$D$1,FALSE),VLOOKUP(MID($B601,1,3),CODE!$B:$G,CODE!$D$1,FALSE)&amp;"-"&amp;VLOOKUP(MID($B601,4,2),CODE!K:P,CODE!$O$1,FALSE))</f>
        <v>SMH</v>
      </c>
      <c r="B601" s="21" t="str">
        <f>IF(ISERROR(VLOOKUP(E601&amp;G601,품번정리!$D:$E,2,FALSE))=TRUE,E601&amp;G601,VLOOKUP(E601&amp;G601,품번정리!$D:$E,2,FALSE))</f>
        <v>SMHFLF3740KH</v>
      </c>
      <c r="C601" s="16" t="str">
        <f>IF(ISERROR(VLOOKUP(MID(B601,1,5)&amp;MID(B601,8,5),품번정리!$A:$B,2,FALSE))=TRUE,MID(B601,1,5)&amp;MID(B601,8,5),VLOOKUP(MID(B601,1,5)&amp;MID(B601,8,5),품번정리!$A:$B,2,FALSE))</f>
        <v>SMHFL740KH</v>
      </c>
      <c r="D601" s="16" t="str">
        <f t="shared" si="17"/>
        <v>F3</v>
      </c>
      <c r="E601" s="437" t="s">
        <v>2002</v>
      </c>
      <c r="F601" s="437" t="s">
        <v>2003</v>
      </c>
      <c r="G601" s="437" t="s">
        <v>723</v>
      </c>
      <c r="H601" s="437"/>
      <c r="I601" s="319">
        <v>6910</v>
      </c>
      <c r="J601" s="319">
        <v>43000</v>
      </c>
      <c r="K601" s="319">
        <v>15000</v>
      </c>
      <c r="L601" s="318">
        <v>183</v>
      </c>
      <c r="M601" s="437" t="s">
        <v>2133</v>
      </c>
      <c r="N601" s="318">
        <v>176</v>
      </c>
      <c r="O601" s="319">
        <v>7568000</v>
      </c>
      <c r="P601" s="437" t="s">
        <v>2165</v>
      </c>
      <c r="Q601" s="318">
        <v>172</v>
      </c>
      <c r="R601" s="318"/>
      <c r="S601" s="319">
        <v>7396000</v>
      </c>
      <c r="T601" s="437" t="s">
        <v>2168</v>
      </c>
      <c r="U601" s="318">
        <v>159</v>
      </c>
      <c r="V601" s="319">
        <v>2901000</v>
      </c>
      <c r="W601" s="318">
        <v>90.3</v>
      </c>
      <c r="X601" s="318">
        <v>38.299999999999997</v>
      </c>
      <c r="Y601" s="318">
        <v>92.4</v>
      </c>
      <c r="Z601" s="318">
        <v>39.200000000000003</v>
      </c>
      <c r="AA601" s="318">
        <v>4</v>
      </c>
      <c r="AB601" s="318">
        <v>13</v>
      </c>
      <c r="AC601" s="318"/>
      <c r="AD601" s="318"/>
      <c r="AE601" s="318"/>
      <c r="AF601" s="318"/>
    </row>
    <row r="602" spans="1:32">
      <c r="A602" s="21" t="str">
        <f>IF(VLOOKUP(MID($B602,4,2),CODE!K:P,CODE!$O$1,FALSE)="",VLOOKUP(MID($B602,1,3),CODE!$B:$G,CODE!$D$1,FALSE),VLOOKUP(MID($B602,1,3),CODE!$B:$G,CODE!$D$1,FALSE)&amp;"-"&amp;VLOOKUP(MID($B602,4,2),CODE!K:P,CODE!$O$1,FALSE))</f>
        <v>SMH</v>
      </c>
      <c r="B602" s="21" t="str">
        <f>IF(ISERROR(VLOOKUP(E602&amp;G602,품번정리!$D:$E,2,FALSE))=TRUE,E602&amp;G602,VLOOKUP(E602&amp;G602,품번정리!$D:$E,2,FALSE))</f>
        <v>SMHFLF3744GR</v>
      </c>
      <c r="C602" s="16" t="str">
        <f>IF(ISERROR(VLOOKUP(MID(B602,1,5)&amp;MID(B602,8,5),품번정리!$A:$B,2,FALSE))=TRUE,MID(B602,1,5)&amp;MID(B602,8,5),VLOOKUP(MID(B602,1,5)&amp;MID(B602,8,5),품번정리!$A:$B,2,FALSE))</f>
        <v>SMHFL744GR</v>
      </c>
      <c r="D602" s="16" t="str">
        <f t="shared" si="17"/>
        <v>F3</v>
      </c>
      <c r="E602" s="437" t="s">
        <v>2004</v>
      </c>
      <c r="F602" s="437" t="s">
        <v>2848</v>
      </c>
      <c r="G602" s="437" t="s">
        <v>727</v>
      </c>
      <c r="H602" s="437"/>
      <c r="I602" s="319">
        <v>7055</v>
      </c>
      <c r="J602" s="319">
        <v>43000</v>
      </c>
      <c r="K602" s="319">
        <v>15000</v>
      </c>
      <c r="L602" s="318">
        <v>173</v>
      </c>
      <c r="M602" s="437" t="s">
        <v>2133</v>
      </c>
      <c r="N602" s="318">
        <v>100</v>
      </c>
      <c r="O602" s="319">
        <v>4300000</v>
      </c>
      <c r="P602" s="437" t="s">
        <v>2165</v>
      </c>
      <c r="Q602" s="318">
        <v>100</v>
      </c>
      <c r="R602" s="318"/>
      <c r="S602" s="319">
        <v>4300000</v>
      </c>
      <c r="T602" s="437" t="s">
        <v>2162</v>
      </c>
      <c r="U602" s="318">
        <v>100</v>
      </c>
      <c r="V602" s="319">
        <v>1892000</v>
      </c>
      <c r="W602" s="318">
        <v>100</v>
      </c>
      <c r="X602" s="318">
        <v>44</v>
      </c>
      <c r="Y602" s="318">
        <v>100</v>
      </c>
      <c r="Z602" s="318">
        <v>44</v>
      </c>
      <c r="AA602" s="318"/>
      <c r="AB602" s="318"/>
      <c r="AC602" s="318"/>
      <c r="AD602" s="318"/>
      <c r="AE602" s="318"/>
      <c r="AF602" s="318"/>
    </row>
    <row r="603" spans="1:32">
      <c r="A603" s="21" t="str">
        <f>IF(VLOOKUP(MID($B603,4,2),CODE!K:P,CODE!$O$1,FALSE)="",VLOOKUP(MID($B603,1,3),CODE!$B:$G,CODE!$D$1,FALSE),VLOOKUP(MID($B603,1,3),CODE!$B:$G,CODE!$D$1,FALSE)&amp;"-"&amp;VLOOKUP(MID($B603,4,2),CODE!K:P,CODE!$O$1,FALSE))</f>
        <v>SMH</v>
      </c>
      <c r="B603" s="21" t="str">
        <f>IF(ISERROR(VLOOKUP(E603&amp;G603,품번정리!$D:$E,2,FALSE))=TRUE,E603&amp;G603,VLOOKUP(E603&amp;G603,품번정리!$D:$E,2,FALSE))</f>
        <v>SMHFLF3744RE</v>
      </c>
      <c r="C603" s="16" t="str">
        <f>IF(ISERROR(VLOOKUP(MID(B603,1,5)&amp;MID(B603,8,5),품번정리!$A:$B,2,FALSE))=TRUE,MID(B603,1,5)&amp;MID(B603,8,5),VLOOKUP(MID(B603,1,5)&amp;MID(B603,8,5),품번정리!$A:$B,2,FALSE))</f>
        <v>SMHFL744RE</v>
      </c>
      <c r="D603" s="16" t="str">
        <f t="shared" si="17"/>
        <v>F3</v>
      </c>
      <c r="E603" s="437" t="s">
        <v>2004</v>
      </c>
      <c r="F603" s="437" t="s">
        <v>2849</v>
      </c>
      <c r="G603" s="437" t="s">
        <v>726</v>
      </c>
      <c r="H603" s="437"/>
      <c r="I603" s="319">
        <v>7055</v>
      </c>
      <c r="J603" s="319">
        <v>43000</v>
      </c>
      <c r="K603" s="319">
        <v>15000</v>
      </c>
      <c r="L603" s="318">
        <v>194</v>
      </c>
      <c r="M603" s="437" t="s">
        <v>2133</v>
      </c>
      <c r="N603" s="318">
        <v>187</v>
      </c>
      <c r="O603" s="319">
        <v>8041000</v>
      </c>
      <c r="P603" s="437" t="s">
        <v>2165</v>
      </c>
      <c r="Q603" s="318">
        <v>187</v>
      </c>
      <c r="R603" s="318"/>
      <c r="S603" s="319">
        <v>8041000</v>
      </c>
      <c r="T603" s="437" t="s">
        <v>2162</v>
      </c>
      <c r="U603" s="318">
        <v>184</v>
      </c>
      <c r="V603" s="319">
        <v>3456000</v>
      </c>
      <c r="W603" s="318">
        <v>98.4</v>
      </c>
      <c r="X603" s="318">
        <v>43</v>
      </c>
      <c r="Y603" s="318">
        <v>98.4</v>
      </c>
      <c r="Z603" s="318">
        <v>43</v>
      </c>
      <c r="AA603" s="318"/>
      <c r="AB603" s="318">
        <v>3</v>
      </c>
      <c r="AC603" s="318"/>
      <c r="AD603" s="318"/>
      <c r="AE603" s="318"/>
      <c r="AF603" s="318"/>
    </row>
    <row r="604" spans="1:32">
      <c r="A604" s="21" t="str">
        <f>IF(VLOOKUP(MID($B604,4,2),CODE!K:P,CODE!$O$1,FALSE)="",VLOOKUP(MID($B604,1,3),CODE!$B:$G,CODE!$D$1,FALSE),VLOOKUP(MID($B604,1,3),CODE!$B:$G,CODE!$D$1,FALSE)&amp;"-"&amp;VLOOKUP(MID($B604,4,2),CODE!K:P,CODE!$O$1,FALSE))</f>
        <v>SMH</v>
      </c>
      <c r="B604" s="21" t="str">
        <f>IF(ISERROR(VLOOKUP(E604&amp;G604,품번정리!$D:$E,2,FALSE))=TRUE,E604&amp;G604,VLOOKUP(E604&amp;G604,품번정리!$D:$E,2,FALSE))</f>
        <v>SMHFLF3814BU</v>
      </c>
      <c r="C604" s="16" t="str">
        <f>IF(ISERROR(VLOOKUP(MID(B604,1,5)&amp;MID(B604,8,5),품번정리!$A:$B,2,FALSE))=TRUE,MID(B604,1,5)&amp;MID(B604,8,5),VLOOKUP(MID(B604,1,5)&amp;MID(B604,8,5),품번정리!$A:$B,2,FALSE))</f>
        <v>SMHFL814BU</v>
      </c>
      <c r="D604" s="16" t="str">
        <f t="shared" si="17"/>
        <v>F3</v>
      </c>
      <c r="E604" s="437" t="s">
        <v>2005</v>
      </c>
      <c r="F604" s="437" t="s">
        <v>2009</v>
      </c>
      <c r="G604" s="437" t="s">
        <v>748</v>
      </c>
      <c r="H604" s="437"/>
      <c r="I604" s="319">
        <v>7101</v>
      </c>
      <c r="J604" s="319">
        <v>35000</v>
      </c>
      <c r="K604" s="319">
        <v>15000</v>
      </c>
      <c r="L604" s="318">
        <v>354</v>
      </c>
      <c r="M604" s="437" t="s">
        <v>2133</v>
      </c>
      <c r="N604" s="318">
        <v>100</v>
      </c>
      <c r="O604" s="319">
        <v>3500000</v>
      </c>
      <c r="P604" s="437" t="s">
        <v>2165</v>
      </c>
      <c r="Q604" s="318">
        <v>98</v>
      </c>
      <c r="R604" s="318"/>
      <c r="S604" s="319">
        <v>3430000</v>
      </c>
      <c r="T604" s="437" t="s">
        <v>2168</v>
      </c>
      <c r="U604" s="318">
        <v>82</v>
      </c>
      <c r="V604" s="319">
        <v>1518000</v>
      </c>
      <c r="W604" s="318">
        <v>82</v>
      </c>
      <c r="X604" s="318">
        <v>43.4</v>
      </c>
      <c r="Y604" s="318">
        <v>83.7</v>
      </c>
      <c r="Z604" s="318">
        <v>44.3</v>
      </c>
      <c r="AA604" s="318">
        <v>2</v>
      </c>
      <c r="AB604" s="318">
        <v>16</v>
      </c>
      <c r="AC604" s="318"/>
      <c r="AD604" s="318"/>
      <c r="AE604" s="318"/>
      <c r="AF604" s="318"/>
    </row>
    <row r="605" spans="1:32">
      <c r="A605" s="21" t="str">
        <f>IF(VLOOKUP(MID($B605,4,2),CODE!K:P,CODE!$O$1,FALSE)="",VLOOKUP(MID($B605,1,3),CODE!$B:$G,CODE!$D$1,FALSE),VLOOKUP(MID($B605,1,3),CODE!$B:$G,CODE!$D$1,FALSE)&amp;"-"&amp;VLOOKUP(MID($B605,4,2),CODE!K:P,CODE!$O$1,FALSE))</f>
        <v>SMH</v>
      </c>
      <c r="B605" s="21" t="str">
        <f>IF(ISERROR(VLOOKUP(E605&amp;G605,품번정리!$D:$E,2,FALSE))=TRUE,E605&amp;G605,VLOOKUP(E605&amp;G605,품번정리!$D:$E,2,FALSE))</f>
        <v>SMHFLF3816BU</v>
      </c>
      <c r="C605" s="16" t="str">
        <f>IF(ISERROR(VLOOKUP(MID(B605,1,5)&amp;MID(B605,8,5),품번정리!$A:$B,2,FALSE))=TRUE,MID(B605,1,5)&amp;MID(B605,8,5),VLOOKUP(MID(B605,1,5)&amp;MID(B605,8,5),품번정리!$A:$B,2,FALSE))</f>
        <v>SMHFL816BU</v>
      </c>
      <c r="D605" s="16" t="str">
        <f t="shared" si="17"/>
        <v>F3</v>
      </c>
      <c r="E605" s="437" t="s">
        <v>2006</v>
      </c>
      <c r="F605" s="437" t="s">
        <v>2010</v>
      </c>
      <c r="G605" s="437" t="s">
        <v>748</v>
      </c>
      <c r="H605" s="437"/>
      <c r="I605" s="319">
        <v>6687</v>
      </c>
      <c r="J605" s="319">
        <v>35000</v>
      </c>
      <c r="K605" s="319">
        <v>15000</v>
      </c>
      <c r="L605" s="318">
        <v>322</v>
      </c>
      <c r="M605" s="437" t="s">
        <v>2133</v>
      </c>
      <c r="N605" s="318">
        <v>100</v>
      </c>
      <c r="O605" s="319">
        <v>3500000</v>
      </c>
      <c r="P605" s="437" t="s">
        <v>2165</v>
      </c>
      <c r="Q605" s="318">
        <v>96</v>
      </c>
      <c r="R605" s="318"/>
      <c r="S605" s="319">
        <v>3360000</v>
      </c>
      <c r="T605" s="437" t="s">
        <v>2203</v>
      </c>
      <c r="U605" s="318">
        <v>70</v>
      </c>
      <c r="V605" s="319">
        <v>1302000</v>
      </c>
      <c r="W605" s="318">
        <v>70</v>
      </c>
      <c r="X605" s="318">
        <v>37.200000000000003</v>
      </c>
      <c r="Y605" s="318">
        <v>72.900000000000006</v>
      </c>
      <c r="Z605" s="318">
        <v>38.799999999999997</v>
      </c>
      <c r="AA605" s="318">
        <v>4</v>
      </c>
      <c r="AB605" s="318">
        <v>26</v>
      </c>
      <c r="AC605" s="318"/>
      <c r="AD605" s="318"/>
      <c r="AE605" s="318"/>
      <c r="AF605" s="318"/>
    </row>
    <row r="606" spans="1:32">
      <c r="A606" s="21" t="str">
        <f>IF(VLOOKUP(MID($B606,4,2),CODE!K:P,CODE!$O$1,FALSE)="",VLOOKUP(MID($B606,1,3),CODE!$B:$G,CODE!$D$1,FALSE),VLOOKUP(MID($B606,1,3),CODE!$B:$G,CODE!$D$1,FALSE)&amp;"-"&amp;VLOOKUP(MID($B606,4,2),CODE!K:P,CODE!$O$1,FALSE))</f>
        <v>SMH</v>
      </c>
      <c r="B606" s="21" t="str">
        <f>IF(ISERROR(VLOOKUP(E606&amp;G606,품번정리!$D:$E,2,FALSE))=TRUE,E606&amp;G606,VLOOKUP(E606&amp;G606,품번정리!$D:$E,2,FALSE))</f>
        <v>SMHFLF3819NY</v>
      </c>
      <c r="C606" s="16" t="str">
        <f>IF(ISERROR(VLOOKUP(MID(B606,1,5)&amp;MID(B606,8,5),품번정리!$A:$B,2,FALSE))=TRUE,MID(B606,1,5)&amp;MID(B606,8,5),VLOOKUP(MID(B606,1,5)&amp;MID(B606,8,5),품번정리!$A:$B,2,FALSE))</f>
        <v>SMHFL819NY</v>
      </c>
      <c r="D606" s="16" t="str">
        <f t="shared" si="17"/>
        <v>F3</v>
      </c>
      <c r="E606" s="437" t="s">
        <v>2007</v>
      </c>
      <c r="F606" s="437" t="s">
        <v>2010</v>
      </c>
      <c r="G606" s="437" t="s">
        <v>720</v>
      </c>
      <c r="H606" s="437"/>
      <c r="I606" s="319">
        <v>7161</v>
      </c>
      <c r="J606" s="319">
        <v>35000</v>
      </c>
      <c r="K606" s="319">
        <v>15000</v>
      </c>
      <c r="L606" s="318">
        <v>359</v>
      </c>
      <c r="M606" s="437" t="s">
        <v>2133</v>
      </c>
      <c r="N606" s="318">
        <v>100</v>
      </c>
      <c r="O606" s="319">
        <v>3500000</v>
      </c>
      <c r="P606" s="437" t="s">
        <v>2165</v>
      </c>
      <c r="Q606" s="318">
        <v>95</v>
      </c>
      <c r="R606" s="318"/>
      <c r="S606" s="319">
        <v>3325000</v>
      </c>
      <c r="T606" s="437" t="s">
        <v>2168</v>
      </c>
      <c r="U606" s="318">
        <v>85</v>
      </c>
      <c r="V606" s="319">
        <v>1587000</v>
      </c>
      <c r="W606" s="318">
        <v>85</v>
      </c>
      <c r="X606" s="318">
        <v>45.3</v>
      </c>
      <c r="Y606" s="318">
        <v>89.5</v>
      </c>
      <c r="Z606" s="318">
        <v>47.7</v>
      </c>
      <c r="AA606" s="318">
        <v>5</v>
      </c>
      <c r="AB606" s="318">
        <v>10</v>
      </c>
      <c r="AC606" s="318"/>
      <c r="AD606" s="318"/>
      <c r="AE606" s="318"/>
      <c r="AF606" s="318"/>
    </row>
    <row r="607" spans="1:32">
      <c r="A607" s="21" t="str">
        <f>IF(VLOOKUP(MID($B607,4,2),CODE!K:P,CODE!$O$1,FALSE)="",VLOOKUP(MID($B607,1,3),CODE!$B:$G,CODE!$D$1,FALSE),VLOOKUP(MID($B607,1,3),CODE!$B:$G,CODE!$D$1,FALSE)&amp;"-"&amp;VLOOKUP(MID($B607,4,2),CODE!K:P,CODE!$O$1,FALSE))</f>
        <v>SMH</v>
      </c>
      <c r="B607" s="21" t="str">
        <f>IF(ISERROR(VLOOKUP(E607&amp;G607,품번정리!$D:$E,2,FALSE))=TRUE,E607&amp;G607,VLOOKUP(E607&amp;G607,품번정리!$D:$E,2,FALSE))</f>
        <v>SMHFLF3872BK</v>
      </c>
      <c r="C607" s="16" t="str">
        <f>IF(ISERROR(VLOOKUP(MID(B607,1,5)&amp;MID(B607,8,5),품번정리!$A:$B,2,FALSE))=TRUE,MID(B607,1,5)&amp;MID(B607,8,5),VLOOKUP(MID(B607,1,5)&amp;MID(B607,8,5),품번정리!$A:$B,2,FALSE))</f>
        <v>SMHFL872BK</v>
      </c>
      <c r="D607" s="16" t="str">
        <f t="shared" si="17"/>
        <v>F3</v>
      </c>
      <c r="E607" s="437" t="s">
        <v>2008</v>
      </c>
      <c r="F607" s="437" t="s">
        <v>2011</v>
      </c>
      <c r="G607" s="437" t="s">
        <v>722</v>
      </c>
      <c r="H607" s="437"/>
      <c r="I607" s="319">
        <v>7807</v>
      </c>
      <c r="J607" s="319">
        <v>39000</v>
      </c>
      <c r="K607" s="319">
        <v>15000</v>
      </c>
      <c r="L607" s="318">
        <v>230</v>
      </c>
      <c r="M607" s="437" t="s">
        <v>2133</v>
      </c>
      <c r="N607" s="318">
        <v>100</v>
      </c>
      <c r="O607" s="319">
        <v>3900000</v>
      </c>
      <c r="P607" s="437" t="s">
        <v>2165</v>
      </c>
      <c r="Q607" s="318">
        <v>100</v>
      </c>
      <c r="R607" s="318"/>
      <c r="S607" s="319">
        <v>3900000</v>
      </c>
      <c r="T607" s="437" t="s">
        <v>2166</v>
      </c>
      <c r="U607" s="318">
        <v>100</v>
      </c>
      <c r="V607" s="319">
        <v>1900000</v>
      </c>
      <c r="W607" s="318">
        <v>100</v>
      </c>
      <c r="X607" s="318">
        <v>48.7</v>
      </c>
      <c r="Y607" s="318">
        <v>100</v>
      </c>
      <c r="Z607" s="318">
        <v>48.7</v>
      </c>
      <c r="AA607" s="318"/>
      <c r="AB607" s="318"/>
      <c r="AC607" s="318"/>
      <c r="AD607" s="318"/>
      <c r="AE607" s="318"/>
      <c r="AF607" s="318"/>
    </row>
    <row r="608" spans="1:32">
      <c r="A608" s="21" t="str">
        <f>IF(VLOOKUP(MID($B608,4,2),CODE!K:P,CODE!$O$1,FALSE)="",VLOOKUP(MID($B608,1,3),CODE!$B:$G,CODE!$D$1,FALSE),VLOOKUP(MID($B608,1,3),CODE!$B:$G,CODE!$D$1,FALSE)&amp;"-"&amp;VLOOKUP(MID($B608,4,2),CODE!K:P,CODE!$O$1,FALSE))</f>
        <v>SMH</v>
      </c>
      <c r="B608" s="21" t="str">
        <f>IF(ISERROR(VLOOKUP(E608&amp;G608,품번정리!$D:$E,2,FALSE))=TRUE,E608&amp;G608,VLOOKUP(E608&amp;G608,품번정리!$D:$E,2,FALSE))</f>
        <v>SMHSNF3010BK</v>
      </c>
      <c r="C608" s="16" t="str">
        <f>IF(ISERROR(VLOOKUP(MID(B608,1,5)&amp;MID(B608,8,5),품번정리!$A:$B,2,FALSE))=TRUE,MID(B608,1,5)&amp;MID(B608,8,5),VLOOKUP(MID(B608,1,5)&amp;MID(B608,8,5),품번정리!$A:$B,2,FALSE))</f>
        <v>SMHSN010BK</v>
      </c>
      <c r="D608" s="16" t="str">
        <f t="shared" si="17"/>
        <v>F3</v>
      </c>
      <c r="E608" s="437" t="s">
        <v>3169</v>
      </c>
      <c r="F608" s="437" t="s">
        <v>2012</v>
      </c>
      <c r="G608" s="437" t="s">
        <v>722</v>
      </c>
      <c r="H608" s="437"/>
      <c r="I608" s="319">
        <v>6915</v>
      </c>
      <c r="J608" s="319">
        <v>43000</v>
      </c>
      <c r="K608" s="319">
        <v>43000</v>
      </c>
      <c r="L608" s="318">
        <v>7</v>
      </c>
      <c r="M608" s="437" t="s">
        <v>3060</v>
      </c>
      <c r="N608" s="318">
        <v>7</v>
      </c>
      <c r="O608" s="319">
        <v>301000</v>
      </c>
      <c r="P608" s="437" t="s">
        <v>3060</v>
      </c>
      <c r="Q608" s="318">
        <v>3</v>
      </c>
      <c r="R608" s="318"/>
      <c r="S608" s="319">
        <v>129000</v>
      </c>
      <c r="T608" s="437" t="s">
        <v>3477</v>
      </c>
      <c r="U608" s="318">
        <v>3</v>
      </c>
      <c r="V608" s="319">
        <v>129000</v>
      </c>
      <c r="W608" s="318">
        <v>42.9</v>
      </c>
      <c r="X608" s="318">
        <v>42.9</v>
      </c>
      <c r="Y608" s="318">
        <v>100</v>
      </c>
      <c r="Z608" s="318">
        <v>100</v>
      </c>
      <c r="AA608" s="318">
        <v>4</v>
      </c>
      <c r="AB608" s="318"/>
      <c r="AC608" s="318"/>
      <c r="AD608" s="318"/>
      <c r="AE608" s="318"/>
      <c r="AF608" s="318"/>
    </row>
    <row r="609" spans="1:32">
      <c r="A609" s="21" t="str">
        <f>IF(VLOOKUP(MID($B609,4,2),CODE!K:P,CODE!$O$1,FALSE)="",VLOOKUP(MID($B609,1,3),CODE!$B:$G,CODE!$D$1,FALSE),VLOOKUP(MID($B609,1,3),CODE!$B:$G,CODE!$D$1,FALSE)&amp;"-"&amp;VLOOKUP(MID($B609,4,2),CODE!K:P,CODE!$O$1,FALSE))</f>
        <v>SMK</v>
      </c>
      <c r="B609" s="21" t="str">
        <f>IF(ISERROR(VLOOKUP(E609&amp;G609,품번정리!$D:$E,2,FALSE))=TRUE,E609&amp;G609,VLOOKUP(E609&amp;G609,품번정리!$D:$E,2,FALSE))</f>
        <v>SMKBAF3503GR</v>
      </c>
      <c r="C609" s="16" t="str">
        <f>IF(ISERROR(VLOOKUP(MID(B609,1,5)&amp;MID(B609,8,5),품번정리!$A:$B,2,FALSE))=TRUE,MID(B609,1,5)&amp;MID(B609,8,5),VLOOKUP(MID(B609,1,5)&amp;MID(B609,8,5),품번정리!$A:$B,2,FALSE))</f>
        <v>SMKBA503GR</v>
      </c>
      <c r="D609" s="16" t="str">
        <f t="shared" si="17"/>
        <v>F3</v>
      </c>
      <c r="E609" s="437" t="s">
        <v>2301</v>
      </c>
      <c r="F609" s="437" t="s">
        <v>2013</v>
      </c>
      <c r="G609" s="437" t="s">
        <v>727</v>
      </c>
      <c r="H609" s="437"/>
      <c r="I609" s="319">
        <v>5376</v>
      </c>
      <c r="J609" s="319">
        <v>33000</v>
      </c>
      <c r="K609" s="319">
        <v>33000</v>
      </c>
      <c r="L609" s="318">
        <v>356</v>
      </c>
      <c r="M609" s="437" t="s">
        <v>2231</v>
      </c>
      <c r="N609" s="318">
        <v>355</v>
      </c>
      <c r="O609" s="319">
        <v>11715000</v>
      </c>
      <c r="P609" s="437" t="s">
        <v>2231</v>
      </c>
      <c r="Q609" s="318">
        <v>147</v>
      </c>
      <c r="R609" s="318">
        <v>-1</v>
      </c>
      <c r="S609" s="319">
        <v>4851000</v>
      </c>
      <c r="T609" s="437" t="s">
        <v>2217</v>
      </c>
      <c r="U609" s="318">
        <v>28</v>
      </c>
      <c r="V609" s="319">
        <v>924000</v>
      </c>
      <c r="W609" s="318">
        <v>7.9</v>
      </c>
      <c r="X609" s="318">
        <v>7.9</v>
      </c>
      <c r="Y609" s="318">
        <v>19</v>
      </c>
      <c r="Z609" s="318">
        <v>19</v>
      </c>
      <c r="AA609" s="318">
        <v>209</v>
      </c>
      <c r="AB609" s="318">
        <v>119</v>
      </c>
      <c r="AC609" s="318"/>
      <c r="AD609" s="318"/>
      <c r="AE609" s="318"/>
      <c r="AF609" s="318"/>
    </row>
    <row r="610" spans="1:32">
      <c r="A610" s="21" t="str">
        <f>IF(VLOOKUP(MID($B610,4,2),CODE!K:P,CODE!$O$1,FALSE)="",VLOOKUP(MID($B610,1,3),CODE!$B:$G,CODE!$D$1,FALSE),VLOOKUP(MID($B610,1,3),CODE!$B:$G,CODE!$D$1,FALSE)&amp;"-"&amp;VLOOKUP(MID($B610,4,2),CODE!K:P,CODE!$O$1,FALSE))</f>
        <v>SMK</v>
      </c>
      <c r="B610" s="21" t="str">
        <f>IF(ISERROR(VLOOKUP(E610&amp;G610,품번정리!$D:$E,2,FALSE))=TRUE,E610&amp;G610,VLOOKUP(E610&amp;G610,품번정리!$D:$E,2,FALSE))</f>
        <v>SMKBAF3503OR</v>
      </c>
      <c r="C610" s="16" t="str">
        <f>IF(ISERROR(VLOOKUP(MID(B610,1,5)&amp;MID(B610,8,5),품번정리!$A:$B,2,FALSE))=TRUE,MID(B610,1,5)&amp;MID(B610,8,5),VLOOKUP(MID(B610,1,5)&amp;MID(B610,8,5),품번정리!$A:$B,2,FALSE))</f>
        <v>SMKBA503OR</v>
      </c>
      <c r="D610" s="16" t="str">
        <f t="shared" si="17"/>
        <v>F3</v>
      </c>
      <c r="E610" s="437" t="s">
        <v>2301</v>
      </c>
      <c r="F610" s="437" t="s">
        <v>2014</v>
      </c>
      <c r="G610" s="437" t="s">
        <v>734</v>
      </c>
      <c r="H610" s="437"/>
      <c r="I610" s="319">
        <v>5376</v>
      </c>
      <c r="J610" s="319">
        <v>33000</v>
      </c>
      <c r="K610" s="319">
        <v>33000</v>
      </c>
      <c r="L610" s="318">
        <v>287</v>
      </c>
      <c r="M610" s="437" t="s">
        <v>2231</v>
      </c>
      <c r="N610" s="318">
        <v>299</v>
      </c>
      <c r="O610" s="319">
        <v>9867000</v>
      </c>
      <c r="P610" s="437" t="s">
        <v>2231</v>
      </c>
      <c r="Q610" s="318">
        <v>44</v>
      </c>
      <c r="R610" s="318">
        <v>-3</v>
      </c>
      <c r="S610" s="319">
        <v>1452000</v>
      </c>
      <c r="T610" s="437" t="s">
        <v>2203</v>
      </c>
      <c r="U610" s="318">
        <v>44</v>
      </c>
      <c r="V610" s="319">
        <v>1452000</v>
      </c>
      <c r="W610" s="318">
        <v>14.7</v>
      </c>
      <c r="X610" s="318">
        <v>14.7</v>
      </c>
      <c r="Y610" s="318">
        <v>100</v>
      </c>
      <c r="Z610" s="318">
        <v>100</v>
      </c>
      <c r="AA610" s="318">
        <v>258</v>
      </c>
      <c r="AB610" s="318"/>
      <c r="AC610" s="318"/>
      <c r="AD610" s="318"/>
      <c r="AE610" s="318"/>
      <c r="AF610" s="318"/>
    </row>
    <row r="611" spans="1:32">
      <c r="A611" s="21" t="str">
        <f>IF(VLOOKUP(MID($B611,4,2),CODE!K:P,CODE!$O$1,FALSE)="",VLOOKUP(MID($B611,1,3),CODE!$B:$G,CODE!$D$1,FALSE),VLOOKUP(MID($B611,1,3),CODE!$B:$G,CODE!$D$1,FALSE)&amp;"-"&amp;VLOOKUP(MID($B611,4,2),CODE!K:P,CODE!$O$1,FALSE))</f>
        <v>SMK</v>
      </c>
      <c r="B611" s="21" t="str">
        <f>IF(ISERROR(VLOOKUP(E611&amp;G611,품번정리!$D:$E,2,FALSE))=TRUE,E611&amp;G611,VLOOKUP(E611&amp;G611,품번정리!$D:$E,2,FALSE))</f>
        <v>SMKBAF3729NY</v>
      </c>
      <c r="C611" s="16" t="str">
        <f>IF(ISERROR(VLOOKUP(MID(B611,1,5)&amp;MID(B611,8,5),품번정리!$A:$B,2,FALSE))=TRUE,MID(B611,1,5)&amp;MID(B611,8,5),VLOOKUP(MID(B611,1,5)&amp;MID(B611,8,5),품번정리!$A:$B,2,FALSE))</f>
        <v>SMKBA729NY</v>
      </c>
      <c r="D611" s="16" t="str">
        <f t="shared" si="17"/>
        <v>F3</v>
      </c>
      <c r="E611" s="437" t="s">
        <v>1834</v>
      </c>
      <c r="F611" s="437" t="s">
        <v>3170</v>
      </c>
      <c r="G611" s="437" t="s">
        <v>720</v>
      </c>
      <c r="H611" s="437"/>
      <c r="I611" s="319">
        <v>6383</v>
      </c>
      <c r="J611" s="319">
        <v>45000</v>
      </c>
      <c r="K611" s="319">
        <v>29000</v>
      </c>
      <c r="L611" s="318">
        <v>800</v>
      </c>
      <c r="M611" s="437" t="s">
        <v>1844</v>
      </c>
      <c r="N611" s="318">
        <v>799</v>
      </c>
      <c r="O611" s="319">
        <v>35955000</v>
      </c>
      <c r="P611" s="437" t="s">
        <v>1844</v>
      </c>
      <c r="Q611" s="318">
        <v>484</v>
      </c>
      <c r="R611" s="318"/>
      <c r="S611" s="319">
        <v>21780000</v>
      </c>
      <c r="T611" s="437" t="s">
        <v>1838</v>
      </c>
      <c r="U611" s="318">
        <v>484</v>
      </c>
      <c r="V611" s="319">
        <v>20521013</v>
      </c>
      <c r="W611" s="318">
        <v>60.6</v>
      </c>
      <c r="X611" s="318">
        <v>57.1</v>
      </c>
      <c r="Y611" s="318">
        <v>100</v>
      </c>
      <c r="Z611" s="318">
        <v>94.2</v>
      </c>
      <c r="AA611" s="318">
        <v>315</v>
      </c>
      <c r="AB611" s="318"/>
      <c r="AC611" s="318"/>
      <c r="AD611" s="318"/>
      <c r="AE611" s="318"/>
      <c r="AF611" s="318"/>
    </row>
    <row r="612" spans="1:32">
      <c r="A612" s="21" t="str">
        <f>IF(VLOOKUP(MID($B612,4,2),CODE!K:P,CODE!$O$1,FALSE)="",VLOOKUP(MID($B612,1,3),CODE!$B:$G,CODE!$D$1,FALSE),VLOOKUP(MID($B612,1,3),CODE!$B:$G,CODE!$D$1,FALSE)&amp;"-"&amp;VLOOKUP(MID($B612,4,2),CODE!K:P,CODE!$O$1,FALSE))</f>
        <v>SMK</v>
      </c>
      <c r="B612" s="21" t="str">
        <f>IF(ISERROR(VLOOKUP(E612&amp;G612,품번정리!$D:$E,2,FALSE))=TRUE,E612&amp;G612,VLOOKUP(E612&amp;G612,품번정리!$D:$E,2,FALSE))</f>
        <v>SMKBAF5526GY</v>
      </c>
      <c r="C612" s="16" t="str">
        <f>IF(ISERROR(VLOOKUP(MID(B612,1,5)&amp;MID(B612,8,5),품번정리!$A:$B,2,FALSE))=TRUE,MID(B612,1,5)&amp;MID(B612,8,5),VLOOKUP(MID(B612,1,5)&amp;MID(B612,8,5),품번정리!$A:$B,2,FALSE))</f>
        <v>SMKBA526GY</v>
      </c>
      <c r="D612" s="16" t="str">
        <f t="shared" si="17"/>
        <v>F5</v>
      </c>
      <c r="E612" s="437" t="s">
        <v>2850</v>
      </c>
      <c r="F612" s="437" t="s">
        <v>2305</v>
      </c>
      <c r="G612" s="437" t="s">
        <v>724</v>
      </c>
      <c r="H612" s="437"/>
      <c r="I612" s="319">
        <v>6310</v>
      </c>
      <c r="J612" s="319">
        <v>43000</v>
      </c>
      <c r="K612" s="319">
        <v>19000</v>
      </c>
      <c r="L612" s="318">
        <v>150</v>
      </c>
      <c r="M612" s="437" t="s">
        <v>2659</v>
      </c>
      <c r="N612" s="318">
        <v>151</v>
      </c>
      <c r="O612" s="319">
        <v>6493000</v>
      </c>
      <c r="P612" s="437" t="s">
        <v>2665</v>
      </c>
      <c r="Q612" s="318">
        <v>151</v>
      </c>
      <c r="R612" s="318"/>
      <c r="S612" s="319">
        <v>6493000</v>
      </c>
      <c r="T612" s="437" t="s">
        <v>2699</v>
      </c>
      <c r="U612" s="318">
        <v>151</v>
      </c>
      <c r="V612" s="319">
        <v>5133500</v>
      </c>
      <c r="W612" s="318">
        <v>100</v>
      </c>
      <c r="X612" s="318">
        <v>79.099999999999994</v>
      </c>
      <c r="Y612" s="318">
        <v>100</v>
      </c>
      <c r="Z612" s="318">
        <v>79.099999999999994</v>
      </c>
      <c r="AA612" s="318"/>
      <c r="AB612" s="318"/>
      <c r="AC612" s="318"/>
      <c r="AD612" s="318"/>
      <c r="AE612" s="318"/>
      <c r="AF612" s="318"/>
    </row>
    <row r="613" spans="1:32">
      <c r="A613" s="21" t="str">
        <f>IF(VLOOKUP(MID($B613,4,2),CODE!K:P,CODE!$O$1,FALSE)="",VLOOKUP(MID($B613,1,3),CODE!$B:$G,CODE!$D$1,FALSE),VLOOKUP(MID($B613,1,3),CODE!$B:$G,CODE!$D$1,FALSE)&amp;"-"&amp;VLOOKUP(MID($B613,4,2),CODE!K:P,CODE!$O$1,FALSE))</f>
        <v>SMK</v>
      </c>
      <c r="B613" s="21" t="str">
        <f>IF(ISERROR(VLOOKUP(E613&amp;G613,품번정리!$D:$E,2,FALSE))=TRUE,E613&amp;G613,VLOOKUP(E613&amp;G613,품번정리!$D:$E,2,FALSE))</f>
        <v>SMKBEF5507GR</v>
      </c>
      <c r="C613" s="16" t="str">
        <f>IF(ISERROR(VLOOKUP(MID(B613,1,5)&amp;MID(B613,8,5),품번정리!$A:$B,2,FALSE))=TRUE,MID(B613,1,5)&amp;MID(B613,8,5),VLOOKUP(MID(B613,1,5)&amp;MID(B613,8,5),품번정리!$A:$B,2,FALSE))</f>
        <v>SMKBE507GR</v>
      </c>
      <c r="D613" s="16" t="str">
        <f t="shared" si="17"/>
        <v>F5</v>
      </c>
      <c r="E613" s="437" t="s">
        <v>2606</v>
      </c>
      <c r="F613" s="437" t="s">
        <v>2305</v>
      </c>
      <c r="G613" s="437" t="s">
        <v>727</v>
      </c>
      <c r="H613" s="437"/>
      <c r="I613" s="319">
        <v>5039</v>
      </c>
      <c r="J613" s="319">
        <v>35000</v>
      </c>
      <c r="K613" s="319">
        <v>19000</v>
      </c>
      <c r="L613" s="318">
        <v>300</v>
      </c>
      <c r="M613" s="437" t="s">
        <v>2543</v>
      </c>
      <c r="N613" s="318">
        <v>297</v>
      </c>
      <c r="O613" s="319">
        <v>10395000</v>
      </c>
      <c r="P613" s="437" t="s">
        <v>2544</v>
      </c>
      <c r="Q613" s="318">
        <v>98</v>
      </c>
      <c r="R613" s="318">
        <v>1</v>
      </c>
      <c r="S613" s="319">
        <v>3430000</v>
      </c>
      <c r="T613" s="437" t="s">
        <v>2809</v>
      </c>
      <c r="U613" s="318">
        <v>85</v>
      </c>
      <c r="V613" s="319">
        <v>2247500</v>
      </c>
      <c r="W613" s="318">
        <v>28.6</v>
      </c>
      <c r="X613" s="318">
        <v>21.6</v>
      </c>
      <c r="Y613" s="318">
        <v>86.7</v>
      </c>
      <c r="Z613" s="318">
        <v>65.5</v>
      </c>
      <c r="AA613" s="318">
        <v>198</v>
      </c>
      <c r="AB613" s="318">
        <v>13</v>
      </c>
      <c r="AC613" s="318"/>
      <c r="AD613" s="318"/>
      <c r="AE613" s="318"/>
      <c r="AF613" s="318"/>
    </row>
    <row r="614" spans="1:32">
      <c r="A614" s="21" t="str">
        <f>IF(VLOOKUP(MID($B614,4,2),CODE!K:P,CODE!$O$1,FALSE)="",VLOOKUP(MID($B614,1,3),CODE!$B:$G,CODE!$D$1,FALSE),VLOOKUP(MID($B614,1,3),CODE!$B:$G,CODE!$D$1,FALSE)&amp;"-"&amp;VLOOKUP(MID($B614,4,2),CODE!K:P,CODE!$O$1,FALSE))</f>
        <v>SMK</v>
      </c>
      <c r="B614" s="21" t="str">
        <f>IF(ISERROR(VLOOKUP(E614&amp;G614,품번정리!$D:$E,2,FALSE))=TRUE,E614&amp;G614,VLOOKUP(E614&amp;G614,품번정리!$D:$E,2,FALSE))</f>
        <v>SMKBEF5507PK</v>
      </c>
      <c r="C614" s="16" t="str">
        <f>IF(ISERROR(VLOOKUP(MID(B614,1,5)&amp;MID(B614,8,5),품번정리!$A:$B,2,FALSE))=TRUE,MID(B614,1,5)&amp;MID(B614,8,5),VLOOKUP(MID(B614,1,5)&amp;MID(B614,8,5),품번정리!$A:$B,2,FALSE))</f>
        <v>SMKBE507PK</v>
      </c>
      <c r="D614" s="16" t="str">
        <f t="shared" si="17"/>
        <v>F5</v>
      </c>
      <c r="E614" s="437" t="s">
        <v>2606</v>
      </c>
      <c r="F614" s="437" t="s">
        <v>1473</v>
      </c>
      <c r="G614" s="437" t="s">
        <v>728</v>
      </c>
      <c r="H614" s="437"/>
      <c r="I614" s="319">
        <v>5039</v>
      </c>
      <c r="J614" s="319">
        <v>35000</v>
      </c>
      <c r="K614" s="319">
        <v>19000</v>
      </c>
      <c r="L614" s="318">
        <v>300</v>
      </c>
      <c r="M614" s="437" t="s">
        <v>2543</v>
      </c>
      <c r="N614" s="318">
        <v>299</v>
      </c>
      <c r="O614" s="319">
        <v>10465000</v>
      </c>
      <c r="P614" s="437" t="s">
        <v>2544</v>
      </c>
      <c r="Q614" s="318">
        <v>51</v>
      </c>
      <c r="R614" s="318"/>
      <c r="S614" s="319">
        <v>1785000</v>
      </c>
      <c r="T614" s="437" t="s">
        <v>2809</v>
      </c>
      <c r="U614" s="318">
        <v>32</v>
      </c>
      <c r="V614" s="319">
        <v>1054500</v>
      </c>
      <c r="W614" s="318">
        <v>10.7</v>
      </c>
      <c r="X614" s="318">
        <v>10.1</v>
      </c>
      <c r="Y614" s="318">
        <v>62.7</v>
      </c>
      <c r="Z614" s="318">
        <v>59.1</v>
      </c>
      <c r="AA614" s="318">
        <v>248</v>
      </c>
      <c r="AB614" s="318">
        <v>19</v>
      </c>
      <c r="AC614" s="318"/>
      <c r="AD614" s="318"/>
      <c r="AE614" s="318"/>
      <c r="AF614" s="318"/>
    </row>
    <row r="615" spans="1:32">
      <c r="A615" s="21" t="str">
        <f>IF(VLOOKUP(MID($B615,4,2),CODE!K:P,CODE!$O$1,FALSE)="",VLOOKUP(MID($B615,1,3),CODE!$B:$G,CODE!$D$1,FALSE),VLOOKUP(MID($B615,1,3),CODE!$B:$G,CODE!$D$1,FALSE)&amp;"-"&amp;VLOOKUP(MID($B615,4,2),CODE!K:P,CODE!$O$1,FALSE))</f>
        <v>SMK</v>
      </c>
      <c r="B615" s="21" t="str">
        <f>IF(ISERROR(VLOOKUP(E615&amp;G615,품번정리!$D:$E,2,FALSE))=TRUE,E615&amp;G615,VLOOKUP(E615&amp;G615,품번정리!$D:$E,2,FALSE))</f>
        <v>SMKBEF5507RE</v>
      </c>
      <c r="C615" s="16" t="str">
        <f>IF(ISERROR(VLOOKUP(MID(B615,1,5)&amp;MID(B615,8,5),품번정리!$A:$B,2,FALSE))=TRUE,MID(B615,1,5)&amp;MID(B615,8,5),VLOOKUP(MID(B615,1,5)&amp;MID(B615,8,5),품번정리!$A:$B,2,FALSE))</f>
        <v>SMKBE507RE</v>
      </c>
      <c r="D615" s="16" t="str">
        <f t="shared" si="17"/>
        <v>F5</v>
      </c>
      <c r="E615" s="437" t="s">
        <v>2606</v>
      </c>
      <c r="F615" s="437" t="s">
        <v>2851</v>
      </c>
      <c r="G615" s="437" t="s">
        <v>726</v>
      </c>
      <c r="H615" s="437"/>
      <c r="I615" s="319">
        <v>5039</v>
      </c>
      <c r="J615" s="319">
        <v>35000</v>
      </c>
      <c r="K615" s="319">
        <v>19000</v>
      </c>
      <c r="L615" s="318">
        <v>300</v>
      </c>
      <c r="M615" s="437" t="s">
        <v>2543</v>
      </c>
      <c r="N615" s="318">
        <v>298</v>
      </c>
      <c r="O615" s="319">
        <v>10430000</v>
      </c>
      <c r="P615" s="437" t="s">
        <v>2544</v>
      </c>
      <c r="Q615" s="318">
        <v>78</v>
      </c>
      <c r="R615" s="318">
        <v>1</v>
      </c>
      <c r="S615" s="319">
        <v>2730000</v>
      </c>
      <c r="T615" s="437" t="s">
        <v>2653</v>
      </c>
      <c r="U615" s="318">
        <v>57</v>
      </c>
      <c r="V615" s="319">
        <v>1464000</v>
      </c>
      <c r="W615" s="318">
        <v>19.100000000000001</v>
      </c>
      <c r="X615" s="318">
        <v>14</v>
      </c>
      <c r="Y615" s="318">
        <v>73.099999999999994</v>
      </c>
      <c r="Z615" s="318">
        <v>53.6</v>
      </c>
      <c r="AA615" s="318">
        <v>219</v>
      </c>
      <c r="AB615" s="318">
        <v>21</v>
      </c>
      <c r="AC615" s="318"/>
      <c r="AD615" s="318"/>
      <c r="AE615" s="318"/>
      <c r="AF615" s="318"/>
    </row>
    <row r="616" spans="1:32">
      <c r="A616" s="21" t="str">
        <f>IF(VLOOKUP(MID($B616,4,2),CODE!K:P,CODE!$O$1,FALSE)="",VLOOKUP(MID($B616,1,3),CODE!$B:$G,CODE!$D$1,FALSE),VLOOKUP(MID($B616,1,3),CODE!$B:$G,CODE!$D$1,FALSE)&amp;"-"&amp;VLOOKUP(MID($B616,4,2),CODE!K:P,CODE!$O$1,FALSE))</f>
        <v>SMK</v>
      </c>
      <c r="B616" s="21" t="str">
        <f>IF(ISERROR(VLOOKUP(E616&amp;G616,품번정리!$D:$E,2,FALSE))=TRUE,E616&amp;G616,VLOOKUP(E616&amp;G616,품번정리!$D:$E,2,FALSE))</f>
        <v>SMKBEF5508PK</v>
      </c>
      <c r="C616" s="16" t="str">
        <f>IF(ISERROR(VLOOKUP(MID(B616,1,5)&amp;MID(B616,8,5),품번정리!$A:$B,2,FALSE))=TRUE,MID(B616,1,5)&amp;MID(B616,8,5),VLOOKUP(MID(B616,1,5)&amp;MID(B616,8,5),품번정리!$A:$B,2,FALSE))</f>
        <v>SMKBE508PK</v>
      </c>
      <c r="D616" s="16" t="str">
        <f t="shared" si="17"/>
        <v>F5</v>
      </c>
      <c r="E616" s="437" t="s">
        <v>2607</v>
      </c>
      <c r="F616" s="437" t="s">
        <v>2608</v>
      </c>
      <c r="G616" s="437" t="s">
        <v>728</v>
      </c>
      <c r="H616" s="437"/>
      <c r="I616" s="319">
        <v>4474</v>
      </c>
      <c r="J616" s="319">
        <v>35000</v>
      </c>
      <c r="K616" s="319">
        <v>10000</v>
      </c>
      <c r="L616" s="318">
        <v>299</v>
      </c>
      <c r="M616" s="437" t="s">
        <v>2543</v>
      </c>
      <c r="N616" s="318">
        <v>299</v>
      </c>
      <c r="O616" s="319">
        <v>10465000</v>
      </c>
      <c r="P616" s="437" t="s">
        <v>2544</v>
      </c>
      <c r="Q616" s="318">
        <v>100</v>
      </c>
      <c r="R616" s="318">
        <v>1</v>
      </c>
      <c r="S616" s="319">
        <v>3500000</v>
      </c>
      <c r="T616" s="437" t="s">
        <v>2552</v>
      </c>
      <c r="U616" s="318">
        <v>25</v>
      </c>
      <c r="V616" s="319">
        <v>843000</v>
      </c>
      <c r="W616" s="318">
        <v>8.4</v>
      </c>
      <c r="X616" s="318">
        <v>8.1</v>
      </c>
      <c r="Y616" s="318">
        <v>25</v>
      </c>
      <c r="Z616" s="318">
        <v>24.1</v>
      </c>
      <c r="AA616" s="318">
        <v>198</v>
      </c>
      <c r="AB616" s="318">
        <v>75</v>
      </c>
      <c r="AC616" s="318"/>
      <c r="AD616" s="318"/>
      <c r="AE616" s="318"/>
      <c r="AF616" s="318"/>
    </row>
    <row r="617" spans="1:32">
      <c r="A617" s="21" t="str">
        <f>IF(VLOOKUP(MID($B617,4,2),CODE!K:P,CODE!$O$1,FALSE)="",VLOOKUP(MID($B617,1,3),CODE!$B:$G,CODE!$D$1,FALSE),VLOOKUP(MID($B617,1,3),CODE!$B:$G,CODE!$D$1,FALSE)&amp;"-"&amp;VLOOKUP(MID($B617,4,2),CODE!K:P,CODE!$O$1,FALSE))</f>
        <v>SMK</v>
      </c>
      <c r="B617" s="21" t="str">
        <f>IF(ISERROR(VLOOKUP(E617&amp;G617,품번정리!$D:$E,2,FALSE))=TRUE,E617&amp;G617,VLOOKUP(E617&amp;G617,품번정리!$D:$E,2,FALSE))</f>
        <v>SMKBEF5508RE</v>
      </c>
      <c r="C617" s="16" t="str">
        <f>IF(ISERROR(VLOOKUP(MID(B617,1,5)&amp;MID(B617,8,5),품번정리!$A:$B,2,FALSE))=TRUE,MID(B617,1,5)&amp;MID(B617,8,5),VLOOKUP(MID(B617,1,5)&amp;MID(B617,8,5),품번정리!$A:$B,2,FALSE))</f>
        <v>SMKBE508RE</v>
      </c>
      <c r="D617" s="16" t="str">
        <f t="shared" si="17"/>
        <v>F5</v>
      </c>
      <c r="E617" s="437" t="s">
        <v>2607</v>
      </c>
      <c r="F617" s="437" t="s">
        <v>2608</v>
      </c>
      <c r="G617" s="437" t="s">
        <v>726</v>
      </c>
      <c r="H617" s="437"/>
      <c r="I617" s="319">
        <v>4474</v>
      </c>
      <c r="J617" s="319">
        <v>35000</v>
      </c>
      <c r="K617" s="319">
        <v>10000</v>
      </c>
      <c r="L617" s="318">
        <v>299</v>
      </c>
      <c r="M617" s="437" t="s">
        <v>2543</v>
      </c>
      <c r="N617" s="318">
        <v>299</v>
      </c>
      <c r="O617" s="319">
        <v>10465000</v>
      </c>
      <c r="P617" s="437" t="s">
        <v>2544</v>
      </c>
      <c r="Q617" s="318">
        <v>196</v>
      </c>
      <c r="R617" s="318">
        <v>-1</v>
      </c>
      <c r="S617" s="319">
        <v>6860000</v>
      </c>
      <c r="T617" s="437" t="s">
        <v>2552</v>
      </c>
      <c r="U617" s="318">
        <v>80</v>
      </c>
      <c r="V617" s="319">
        <v>2135500</v>
      </c>
      <c r="W617" s="318">
        <v>26.8</v>
      </c>
      <c r="X617" s="318">
        <v>20.399999999999999</v>
      </c>
      <c r="Y617" s="318">
        <v>40.799999999999997</v>
      </c>
      <c r="Z617" s="318">
        <v>31.1</v>
      </c>
      <c r="AA617" s="318">
        <v>104</v>
      </c>
      <c r="AB617" s="318">
        <v>116</v>
      </c>
      <c r="AC617" s="318"/>
      <c r="AD617" s="318"/>
      <c r="AE617" s="318"/>
      <c r="AF617" s="318"/>
    </row>
    <row r="618" spans="1:32">
      <c r="A618" s="21" t="str">
        <f>IF(VLOOKUP(MID($B618,4,2),CODE!K:P,CODE!$O$1,FALSE)="",VLOOKUP(MID($B618,1,3),CODE!$B:$G,CODE!$D$1,FALSE),VLOOKUP(MID($B618,1,3),CODE!$B:$G,CODE!$D$1,FALSE)&amp;"-"&amp;VLOOKUP(MID($B618,4,2),CODE!K:P,CODE!$O$1,FALSE))</f>
        <v>SMK</v>
      </c>
      <c r="B618" s="21" t="str">
        <f>IF(ISERROR(VLOOKUP(E618&amp;G618,품번정리!$D:$E,2,FALSE))=TRUE,E618&amp;G618,VLOOKUP(E618&amp;G618,품번정리!$D:$E,2,FALSE))</f>
        <v>SMKBEF5510BK</v>
      </c>
      <c r="C618" s="16" t="str">
        <f>IF(ISERROR(VLOOKUP(MID(B618,1,5)&amp;MID(B618,8,5),품번정리!$A:$B,2,FALSE))=TRUE,MID(B618,1,5)&amp;MID(B618,8,5),VLOOKUP(MID(B618,1,5)&amp;MID(B618,8,5),품번정리!$A:$B,2,FALSE))</f>
        <v>SMKBE510BK</v>
      </c>
      <c r="D618" s="16" t="str">
        <f t="shared" si="17"/>
        <v>F5</v>
      </c>
      <c r="E618" s="437" t="s">
        <v>2176</v>
      </c>
      <c r="F618" s="437" t="s">
        <v>2608</v>
      </c>
      <c r="G618" s="437" t="s">
        <v>722</v>
      </c>
      <c r="H618" s="437"/>
      <c r="I618" s="319">
        <v>4980</v>
      </c>
      <c r="J618" s="319">
        <v>39000</v>
      </c>
      <c r="K618" s="319">
        <v>19000</v>
      </c>
      <c r="L618" s="318">
        <v>700</v>
      </c>
      <c r="M618" s="437" t="s">
        <v>2233</v>
      </c>
      <c r="N618" s="318">
        <v>497</v>
      </c>
      <c r="O618" s="319">
        <v>19383000</v>
      </c>
      <c r="P618" s="437" t="s">
        <v>2549</v>
      </c>
      <c r="Q618" s="318">
        <v>95</v>
      </c>
      <c r="R618" s="318">
        <v>5</v>
      </c>
      <c r="S618" s="319">
        <v>3705000</v>
      </c>
      <c r="T618" s="437" t="s">
        <v>2545</v>
      </c>
      <c r="U618" s="318">
        <v>66</v>
      </c>
      <c r="V618" s="319">
        <v>2255500</v>
      </c>
      <c r="W618" s="318">
        <v>13.3</v>
      </c>
      <c r="X618" s="318">
        <v>11.6</v>
      </c>
      <c r="Y618" s="318">
        <v>69.5</v>
      </c>
      <c r="Z618" s="318">
        <v>60.9</v>
      </c>
      <c r="AA618" s="318">
        <v>397</v>
      </c>
      <c r="AB618" s="318">
        <v>29</v>
      </c>
      <c r="AC618" s="318"/>
      <c r="AD618" s="318"/>
      <c r="AE618" s="318"/>
      <c r="AF618" s="318"/>
    </row>
    <row r="619" spans="1:32">
      <c r="A619" s="21" t="str">
        <f>IF(VLOOKUP(MID($B619,4,2),CODE!K:P,CODE!$O$1,FALSE)="",VLOOKUP(MID($B619,1,3),CODE!$B:$G,CODE!$D$1,FALSE),VLOOKUP(MID($B619,1,3),CODE!$B:$G,CODE!$D$1,FALSE)&amp;"-"&amp;VLOOKUP(MID($B619,4,2),CODE!K:P,CODE!$O$1,FALSE))</f>
        <v>SMK</v>
      </c>
      <c r="B619" s="21" t="str">
        <f>IF(ISERROR(VLOOKUP(E619&amp;G619,품번정리!$D:$E,2,FALSE))=TRUE,E619&amp;G619,VLOOKUP(E619&amp;G619,품번정리!$D:$E,2,FALSE))</f>
        <v>SMKBEF5512BK</v>
      </c>
      <c r="C619" s="16" t="str">
        <f>IF(ISERROR(VLOOKUP(MID(B619,1,5)&amp;MID(B619,8,5),품번정리!$A:$B,2,FALSE))=TRUE,MID(B619,1,5)&amp;MID(B619,8,5),VLOOKUP(MID(B619,1,5)&amp;MID(B619,8,5),품번정리!$A:$B,2,FALSE))</f>
        <v>SMKBE512BK</v>
      </c>
      <c r="D619" s="16" t="str">
        <f t="shared" si="17"/>
        <v>F5</v>
      </c>
      <c r="E619" s="437" t="s">
        <v>2466</v>
      </c>
      <c r="F619" s="437" t="s">
        <v>2610</v>
      </c>
      <c r="G619" s="437" t="s">
        <v>722</v>
      </c>
      <c r="H619" s="437"/>
      <c r="I619" s="319">
        <v>3780</v>
      </c>
      <c r="J619" s="319">
        <v>33000</v>
      </c>
      <c r="K619" s="319">
        <v>16500</v>
      </c>
      <c r="L619" s="318">
        <v>250</v>
      </c>
      <c r="M619" s="437" t="s">
        <v>2467</v>
      </c>
      <c r="N619" s="318">
        <v>250</v>
      </c>
      <c r="O619" s="319">
        <v>8250000</v>
      </c>
      <c r="P619" s="437" t="s">
        <v>2549</v>
      </c>
      <c r="Q619" s="318">
        <v>68</v>
      </c>
      <c r="R619" s="318">
        <v>3</v>
      </c>
      <c r="S619" s="319">
        <v>2244000</v>
      </c>
      <c r="T619" s="437" t="s">
        <v>2545</v>
      </c>
      <c r="U619" s="318">
        <v>67</v>
      </c>
      <c r="V619" s="319">
        <v>2107000</v>
      </c>
      <c r="W619" s="318">
        <v>26.8</v>
      </c>
      <c r="X619" s="318">
        <v>25.5</v>
      </c>
      <c r="Y619" s="318">
        <v>98.5</v>
      </c>
      <c r="Z619" s="318">
        <v>93.9</v>
      </c>
      <c r="AA619" s="318">
        <v>179</v>
      </c>
      <c r="AB619" s="318">
        <v>1</v>
      </c>
      <c r="AC619" s="318"/>
      <c r="AD619" s="318"/>
      <c r="AE619" s="318"/>
      <c r="AF619" s="318"/>
    </row>
    <row r="620" spans="1:32">
      <c r="A620" s="21" t="str">
        <f>IF(VLOOKUP(MID($B620,4,2),CODE!K:P,CODE!$O$1,FALSE)="",VLOOKUP(MID($B620,1,3),CODE!$B:$G,CODE!$D$1,FALSE),VLOOKUP(MID($B620,1,3),CODE!$B:$G,CODE!$D$1,FALSE)&amp;"-"&amp;VLOOKUP(MID($B620,4,2),CODE!K:P,CODE!$O$1,FALSE))</f>
        <v>SMK</v>
      </c>
      <c r="B620" s="21" t="str">
        <f>IF(ISERROR(VLOOKUP(E620&amp;G620,품번정리!$D:$E,2,FALSE))=TRUE,E620&amp;G620,VLOOKUP(E620&amp;G620,품번정리!$D:$E,2,FALSE))</f>
        <v>SMKBEF5512PK</v>
      </c>
      <c r="C620" s="16" t="str">
        <f>IF(ISERROR(VLOOKUP(MID(B620,1,5)&amp;MID(B620,8,5),품번정리!$A:$B,2,FALSE))=TRUE,MID(B620,1,5)&amp;MID(B620,8,5),VLOOKUP(MID(B620,1,5)&amp;MID(B620,8,5),품번정리!$A:$B,2,FALSE))</f>
        <v>SMKBE512PK</v>
      </c>
      <c r="D620" s="16" t="str">
        <f t="shared" si="17"/>
        <v>F5</v>
      </c>
      <c r="E620" s="437" t="s">
        <v>2466</v>
      </c>
      <c r="F620" s="437" t="s">
        <v>2610</v>
      </c>
      <c r="G620" s="437" t="s">
        <v>728</v>
      </c>
      <c r="H620" s="437"/>
      <c r="I620" s="319">
        <v>3780</v>
      </c>
      <c r="J620" s="319">
        <v>33000</v>
      </c>
      <c r="K620" s="319">
        <v>16500</v>
      </c>
      <c r="L620" s="318">
        <v>250</v>
      </c>
      <c r="M620" s="437" t="s">
        <v>2467</v>
      </c>
      <c r="N620" s="318">
        <v>250</v>
      </c>
      <c r="O620" s="319">
        <v>8250000</v>
      </c>
      <c r="P620" s="437" t="s">
        <v>2549</v>
      </c>
      <c r="Q620" s="318">
        <v>133</v>
      </c>
      <c r="R620" s="318">
        <v>1</v>
      </c>
      <c r="S620" s="319">
        <v>4389000</v>
      </c>
      <c r="T620" s="437" t="s">
        <v>2545</v>
      </c>
      <c r="U620" s="318">
        <v>132</v>
      </c>
      <c r="V620" s="319">
        <v>4207500</v>
      </c>
      <c r="W620" s="318">
        <v>52.8</v>
      </c>
      <c r="X620" s="318">
        <v>51</v>
      </c>
      <c r="Y620" s="318">
        <v>99.2</v>
      </c>
      <c r="Z620" s="318">
        <v>95.9</v>
      </c>
      <c r="AA620" s="318">
        <v>116</v>
      </c>
      <c r="AB620" s="318">
        <v>1</v>
      </c>
      <c r="AC620" s="318"/>
      <c r="AD620" s="318"/>
      <c r="AE620" s="319"/>
      <c r="AF620" s="318"/>
    </row>
    <row r="621" spans="1:32">
      <c r="A621" s="21" t="str">
        <f>IF(VLOOKUP(MID($B621,4,2),CODE!K:P,CODE!$O$1,FALSE)="",VLOOKUP(MID($B621,1,3),CODE!$B:$G,CODE!$D$1,FALSE),VLOOKUP(MID($B621,1,3),CODE!$B:$G,CODE!$D$1,FALSE)&amp;"-"&amp;VLOOKUP(MID($B621,4,2),CODE!K:P,CODE!$O$1,FALSE))</f>
        <v>SMK</v>
      </c>
      <c r="B621" s="21" t="str">
        <f>IF(ISERROR(VLOOKUP(E621&amp;G621,품번정리!$D:$E,2,FALSE))=TRUE,E621&amp;G621,VLOOKUP(E621&amp;G621,품번정리!$D:$E,2,FALSE))</f>
        <v>SMKBEF5512PP</v>
      </c>
      <c r="C621" s="16" t="str">
        <f>IF(ISERROR(VLOOKUP(MID(B621,1,5)&amp;MID(B621,8,5),품번정리!$A:$B,2,FALSE))=TRUE,MID(B621,1,5)&amp;MID(B621,8,5),VLOOKUP(MID(B621,1,5)&amp;MID(B621,8,5),품번정리!$A:$B,2,FALSE))</f>
        <v>SMKBE512PP</v>
      </c>
      <c r="D621" s="16" t="str">
        <f t="shared" si="17"/>
        <v>F5</v>
      </c>
      <c r="E621" s="437" t="s">
        <v>2466</v>
      </c>
      <c r="F621" s="437" t="s">
        <v>2177</v>
      </c>
      <c r="G621" s="437" t="s">
        <v>737</v>
      </c>
      <c r="H621" s="437"/>
      <c r="I621" s="319">
        <v>3780</v>
      </c>
      <c r="J621" s="319">
        <v>33000</v>
      </c>
      <c r="K621" s="319">
        <v>16500</v>
      </c>
      <c r="L621" s="318">
        <v>250</v>
      </c>
      <c r="M621" s="437" t="s">
        <v>2467</v>
      </c>
      <c r="N621" s="318">
        <v>250</v>
      </c>
      <c r="O621" s="319">
        <v>8250000</v>
      </c>
      <c r="P621" s="437" t="s">
        <v>2549</v>
      </c>
      <c r="Q621" s="318">
        <v>88</v>
      </c>
      <c r="R621" s="318"/>
      <c r="S621" s="319">
        <v>2904000</v>
      </c>
      <c r="T621" s="437" t="s">
        <v>2548</v>
      </c>
      <c r="U621" s="318">
        <v>87</v>
      </c>
      <c r="V621" s="319">
        <v>2788500</v>
      </c>
      <c r="W621" s="318">
        <v>34.799999999999997</v>
      </c>
      <c r="X621" s="318">
        <v>33.799999999999997</v>
      </c>
      <c r="Y621" s="318">
        <v>98.9</v>
      </c>
      <c r="Z621" s="318">
        <v>96</v>
      </c>
      <c r="AA621" s="318">
        <v>162</v>
      </c>
      <c r="AB621" s="318">
        <v>1</v>
      </c>
      <c r="AC621" s="318"/>
      <c r="AD621" s="318"/>
      <c r="AE621" s="318"/>
      <c r="AF621" s="318"/>
    </row>
    <row r="622" spans="1:32">
      <c r="A622" s="21" t="str">
        <f>IF(VLOOKUP(MID($B622,4,2),CODE!K:P,CODE!$O$1,FALSE)="",VLOOKUP(MID($B622,1,3),CODE!$B:$G,CODE!$D$1,FALSE),VLOOKUP(MID($B622,1,3),CODE!$B:$G,CODE!$D$1,FALSE)&amp;"-"&amp;VLOOKUP(MID($B622,4,2),CODE!K:P,CODE!$O$1,FALSE))</f>
        <v>SMK</v>
      </c>
      <c r="B622" s="21" t="str">
        <f>IF(ISERROR(VLOOKUP(E622&amp;G622,품번정리!$D:$E,2,FALSE))=TRUE,E622&amp;G622,VLOOKUP(E622&amp;G622,품번정리!$D:$E,2,FALSE))</f>
        <v>SMKBEF5512RE</v>
      </c>
      <c r="C622" s="16" t="str">
        <f>IF(ISERROR(VLOOKUP(MID(B622,1,5)&amp;MID(B622,8,5),품번정리!$A:$B,2,FALSE))=TRUE,MID(B622,1,5)&amp;MID(B622,8,5),VLOOKUP(MID(B622,1,5)&amp;MID(B622,8,5),품번정리!$A:$B,2,FALSE))</f>
        <v>SMKBE512RE</v>
      </c>
      <c r="D622" s="16" t="str">
        <f t="shared" si="17"/>
        <v>F5</v>
      </c>
      <c r="E622" s="437" t="s">
        <v>2466</v>
      </c>
      <c r="F622" s="437" t="s">
        <v>2469</v>
      </c>
      <c r="G622" s="437" t="s">
        <v>726</v>
      </c>
      <c r="H622" s="437"/>
      <c r="I622" s="319">
        <v>3780</v>
      </c>
      <c r="J622" s="319">
        <v>33000</v>
      </c>
      <c r="K622" s="319">
        <v>16500</v>
      </c>
      <c r="L622" s="318">
        <v>350</v>
      </c>
      <c r="M622" s="437" t="s">
        <v>2467</v>
      </c>
      <c r="N622" s="318">
        <v>349</v>
      </c>
      <c r="O622" s="319">
        <v>11517000</v>
      </c>
      <c r="P622" s="437" t="s">
        <v>2549</v>
      </c>
      <c r="Q622" s="318">
        <v>217</v>
      </c>
      <c r="R622" s="318"/>
      <c r="S622" s="319">
        <v>7161000</v>
      </c>
      <c r="T622" s="437" t="s">
        <v>2546</v>
      </c>
      <c r="U622" s="318">
        <v>216</v>
      </c>
      <c r="V622" s="319">
        <v>6897000</v>
      </c>
      <c r="W622" s="318">
        <v>61.9</v>
      </c>
      <c r="X622" s="318">
        <v>59.9</v>
      </c>
      <c r="Y622" s="318">
        <v>99.5</v>
      </c>
      <c r="Z622" s="318">
        <v>96.3</v>
      </c>
      <c r="AA622" s="318">
        <v>132</v>
      </c>
      <c r="AB622" s="318">
        <v>1</v>
      </c>
      <c r="AC622" s="318"/>
      <c r="AD622" s="318"/>
      <c r="AE622" s="318"/>
      <c r="AF622" s="318"/>
    </row>
    <row r="623" spans="1:32">
      <c r="A623" s="21" t="str">
        <f>IF(VLOOKUP(MID($B623,4,2),CODE!K:P,CODE!$O$1,FALSE)="",VLOOKUP(MID($B623,1,3),CODE!$B:$G,CODE!$D$1,FALSE),VLOOKUP(MID($B623,1,3),CODE!$B:$G,CODE!$D$1,FALSE)&amp;"-"&amp;VLOOKUP(MID($B623,4,2),CODE!K:P,CODE!$O$1,FALSE))</f>
        <v>SMK</v>
      </c>
      <c r="B623" s="21" t="str">
        <f>IF(ISERROR(VLOOKUP(E623&amp;G623,품번정리!$D:$E,2,FALSE))=TRUE,E623&amp;G623,VLOOKUP(E623&amp;G623,품번정리!$D:$E,2,FALSE))</f>
        <v>SMKERF5505NY</v>
      </c>
      <c r="C623" s="16" t="str">
        <f>IF(ISERROR(VLOOKUP(MID(B623,1,5)&amp;MID(B623,8,5),품번정리!$A:$B,2,FALSE))=TRUE,MID(B623,1,5)&amp;MID(B623,8,5),VLOOKUP(MID(B623,1,5)&amp;MID(B623,8,5),품번정리!$A:$B,2,FALSE))</f>
        <v>SMKER505NY</v>
      </c>
      <c r="D623" s="16" t="str">
        <f t="shared" si="17"/>
        <v>F5</v>
      </c>
      <c r="E623" s="437" t="s">
        <v>2514</v>
      </c>
      <c r="F623" s="437" t="s">
        <v>2469</v>
      </c>
      <c r="G623" s="437" t="s">
        <v>720</v>
      </c>
      <c r="H623" s="437"/>
      <c r="I623" s="319">
        <v>8302</v>
      </c>
      <c r="J623" s="319">
        <v>45000</v>
      </c>
      <c r="K623" s="319">
        <v>25000</v>
      </c>
      <c r="L623" s="318">
        <v>300</v>
      </c>
      <c r="M623" s="437" t="s">
        <v>2501</v>
      </c>
      <c r="N623" s="318">
        <v>300</v>
      </c>
      <c r="O623" s="319">
        <v>13500000</v>
      </c>
      <c r="P623" s="437" t="s">
        <v>2501</v>
      </c>
      <c r="Q623" s="318">
        <v>98</v>
      </c>
      <c r="R623" s="318"/>
      <c r="S623" s="319">
        <v>4410000</v>
      </c>
      <c r="T623" s="437" t="s">
        <v>2609</v>
      </c>
      <c r="U623" s="318">
        <v>14</v>
      </c>
      <c r="V623" s="319">
        <v>570000</v>
      </c>
      <c r="W623" s="318">
        <v>4.7</v>
      </c>
      <c r="X623" s="318">
        <v>4.2</v>
      </c>
      <c r="Y623" s="318">
        <v>14.3</v>
      </c>
      <c r="Z623" s="318">
        <v>12.9</v>
      </c>
      <c r="AA623" s="318">
        <v>202</v>
      </c>
      <c r="AB623" s="318">
        <v>84</v>
      </c>
      <c r="AC623" s="318"/>
      <c r="AD623" s="318"/>
      <c r="AE623" s="319"/>
      <c r="AF623" s="318"/>
    </row>
    <row r="624" spans="1:32">
      <c r="A624" s="21" t="str">
        <f>IF(VLOOKUP(MID($B624,4,2),CODE!K:P,CODE!$O$1,FALSE)="",VLOOKUP(MID($B624,1,3),CODE!$B:$G,CODE!$D$1,FALSE),VLOOKUP(MID($B624,1,3),CODE!$B:$G,CODE!$D$1,FALSE)&amp;"-"&amp;VLOOKUP(MID($B624,4,2),CODE!K:P,CODE!$O$1,FALSE))</f>
        <v>SMK</v>
      </c>
      <c r="B624" s="21" t="str">
        <f>IF(ISERROR(VLOOKUP(E624&amp;G624,품번정리!$D:$E,2,FALSE))=TRUE,E624&amp;G624,VLOOKUP(E624&amp;G624,품번정리!$D:$E,2,FALSE))</f>
        <v>SMKERF5506NY</v>
      </c>
      <c r="C624" s="16" t="str">
        <f>IF(ISERROR(VLOOKUP(MID(B624,1,5)&amp;MID(B624,8,5),품번정리!$A:$B,2,FALSE))=TRUE,MID(B624,1,5)&amp;MID(B624,8,5),VLOOKUP(MID(B624,1,5)&amp;MID(B624,8,5),품번정리!$A:$B,2,FALSE))</f>
        <v>SMKER506NY</v>
      </c>
      <c r="D624" s="16" t="str">
        <f t="shared" si="17"/>
        <v>F5</v>
      </c>
      <c r="E624" s="437" t="s">
        <v>2852</v>
      </c>
      <c r="F624" s="437" t="s">
        <v>2469</v>
      </c>
      <c r="G624" s="437" t="s">
        <v>720</v>
      </c>
      <c r="H624" s="437"/>
      <c r="I624" s="319">
        <v>7425</v>
      </c>
      <c r="J624" s="319">
        <v>45000</v>
      </c>
      <c r="K624" s="319">
        <v>25000</v>
      </c>
      <c r="L624" s="318">
        <v>298</v>
      </c>
      <c r="M624" s="437" t="s">
        <v>2671</v>
      </c>
      <c r="N624" s="318">
        <v>297</v>
      </c>
      <c r="O624" s="319">
        <v>13365000</v>
      </c>
      <c r="P624" s="437" t="s">
        <v>2699</v>
      </c>
      <c r="Q624" s="318">
        <v>162</v>
      </c>
      <c r="R624" s="318">
        <v>5</v>
      </c>
      <c r="S624" s="319">
        <v>7290000</v>
      </c>
      <c r="T624" s="437" t="s">
        <v>2689</v>
      </c>
      <c r="U624" s="318">
        <v>82</v>
      </c>
      <c r="V624" s="319">
        <v>2690000</v>
      </c>
      <c r="W624" s="318">
        <v>27.6</v>
      </c>
      <c r="X624" s="318">
        <v>20.100000000000001</v>
      </c>
      <c r="Y624" s="318">
        <v>50.6</v>
      </c>
      <c r="Z624" s="318">
        <v>36.9</v>
      </c>
      <c r="AA624" s="318">
        <v>130</v>
      </c>
      <c r="AB624" s="318">
        <v>80</v>
      </c>
      <c r="AC624" s="318">
        <v>2</v>
      </c>
      <c r="AD624" s="318">
        <v>2</v>
      </c>
      <c r="AE624" s="319">
        <v>50000</v>
      </c>
      <c r="AF624" s="318">
        <v>0.7</v>
      </c>
    </row>
    <row r="625" spans="1:32">
      <c r="A625" s="21" t="str">
        <f>IF(VLOOKUP(MID($B625,4,2),CODE!K:P,CODE!$O$1,FALSE)="",VLOOKUP(MID($B625,1,3),CODE!$B:$G,CODE!$D$1,FALSE),VLOOKUP(MID($B625,1,3),CODE!$B:$G,CODE!$D$1,FALSE)&amp;"-"&amp;VLOOKUP(MID($B625,4,2),CODE!K:P,CODE!$O$1,FALSE))</f>
        <v>SMK</v>
      </c>
      <c r="B625" s="21" t="str">
        <f>IF(ISERROR(VLOOKUP(E625&amp;G625,품번정리!$D:$E,2,FALSE))=TRUE,E625&amp;G625,VLOOKUP(E625&amp;G625,품번정리!$D:$E,2,FALSE))</f>
        <v>SMKERF5518PK</v>
      </c>
      <c r="C625" s="16" t="str">
        <f>IF(ISERROR(VLOOKUP(MID(B625,1,5)&amp;MID(B625,8,5),품번정리!$A:$B,2,FALSE))=TRUE,MID(B625,1,5)&amp;MID(B625,8,5),VLOOKUP(MID(B625,1,5)&amp;MID(B625,8,5),품번정리!$A:$B,2,FALSE))</f>
        <v>SMKER518PK</v>
      </c>
      <c r="D625" s="16" t="str">
        <f t="shared" si="17"/>
        <v>F5</v>
      </c>
      <c r="E625" s="437" t="s">
        <v>2468</v>
      </c>
      <c r="F625" s="437" t="s">
        <v>2469</v>
      </c>
      <c r="G625" s="437" t="s">
        <v>728</v>
      </c>
      <c r="H625" s="437"/>
      <c r="I625" s="319">
        <v>6282</v>
      </c>
      <c r="J625" s="319">
        <v>49000</v>
      </c>
      <c r="K625" s="319">
        <v>25000</v>
      </c>
      <c r="L625" s="318">
        <v>350</v>
      </c>
      <c r="M625" s="437" t="s">
        <v>2415</v>
      </c>
      <c r="N625" s="318">
        <v>350</v>
      </c>
      <c r="O625" s="319">
        <v>17150000</v>
      </c>
      <c r="P625" s="437" t="s">
        <v>2549</v>
      </c>
      <c r="Q625" s="318">
        <v>207</v>
      </c>
      <c r="R625" s="318"/>
      <c r="S625" s="319">
        <v>10143000</v>
      </c>
      <c r="T625" s="437" t="s">
        <v>2542</v>
      </c>
      <c r="U625" s="318">
        <v>145</v>
      </c>
      <c r="V625" s="319">
        <v>5108500</v>
      </c>
      <c r="W625" s="318">
        <v>41.4</v>
      </c>
      <c r="X625" s="318">
        <v>29.8</v>
      </c>
      <c r="Y625" s="318">
        <v>70</v>
      </c>
      <c r="Z625" s="318">
        <v>50.4</v>
      </c>
      <c r="AA625" s="318">
        <v>143</v>
      </c>
      <c r="AB625" s="318">
        <v>62</v>
      </c>
      <c r="AC625" s="318"/>
      <c r="AD625" s="318"/>
      <c r="AE625" s="318"/>
      <c r="AF625" s="318"/>
    </row>
    <row r="626" spans="1:32">
      <c r="A626" s="21" t="str">
        <f>IF(VLOOKUP(MID($B626,4,2),CODE!K:P,CODE!$O$1,FALSE)="",VLOOKUP(MID($B626,1,3),CODE!$B:$G,CODE!$D$1,FALSE),VLOOKUP(MID($B626,1,3),CODE!$B:$G,CODE!$D$1,FALSE)&amp;"-"&amp;VLOOKUP(MID($B626,4,2),CODE!K:P,CODE!$O$1,FALSE))</f>
        <v>SMK</v>
      </c>
      <c r="B626" s="21" t="str">
        <f>IF(ISERROR(VLOOKUP(E626&amp;G626,품번정리!$D:$E,2,FALSE))=TRUE,E626&amp;G626,VLOOKUP(E626&amp;G626,품번정리!$D:$E,2,FALSE))</f>
        <v>SMKERF5520BK</v>
      </c>
      <c r="C626" s="16" t="str">
        <f>IF(ISERROR(VLOOKUP(MID(B626,1,5)&amp;MID(B626,8,5),품번정리!$A:$B,2,FALSE))=TRUE,MID(B626,1,5)&amp;MID(B626,8,5),VLOOKUP(MID(B626,1,5)&amp;MID(B626,8,5),품번정리!$A:$B,2,FALSE))</f>
        <v>SMKER520BK</v>
      </c>
      <c r="D626" s="16" t="str">
        <f t="shared" si="17"/>
        <v>F5</v>
      </c>
      <c r="E626" s="437" t="s">
        <v>2302</v>
      </c>
      <c r="F626" s="437" t="s">
        <v>2515</v>
      </c>
      <c r="G626" s="437" t="s">
        <v>722</v>
      </c>
      <c r="H626" s="437"/>
      <c r="I626" s="319">
        <v>5618</v>
      </c>
      <c r="J626" s="319">
        <v>49000</v>
      </c>
      <c r="K626" s="319">
        <v>25000</v>
      </c>
      <c r="L626" s="318">
        <v>350</v>
      </c>
      <c r="M626" s="437" t="s">
        <v>2210</v>
      </c>
      <c r="N626" s="318">
        <v>349</v>
      </c>
      <c r="O626" s="319">
        <v>17101000</v>
      </c>
      <c r="P626" s="437" t="s">
        <v>2549</v>
      </c>
      <c r="Q626" s="318">
        <v>168</v>
      </c>
      <c r="R626" s="318"/>
      <c r="S626" s="319">
        <v>8232000</v>
      </c>
      <c r="T626" s="437" t="s">
        <v>2551</v>
      </c>
      <c r="U626" s="318">
        <v>103</v>
      </c>
      <c r="V626" s="319">
        <v>3577500</v>
      </c>
      <c r="W626" s="318">
        <v>29.5</v>
      </c>
      <c r="X626" s="318">
        <v>20.9</v>
      </c>
      <c r="Y626" s="318">
        <v>61.3</v>
      </c>
      <c r="Z626" s="318">
        <v>43.5</v>
      </c>
      <c r="AA626" s="318">
        <v>181</v>
      </c>
      <c r="AB626" s="318">
        <v>65</v>
      </c>
      <c r="AC626" s="318"/>
      <c r="AD626" s="318"/>
      <c r="AE626" s="318"/>
      <c r="AF626" s="318"/>
    </row>
    <row r="627" spans="1:32">
      <c r="A627" s="21" t="str">
        <f>IF(VLOOKUP(MID($B627,4,2),CODE!K:P,CODE!$O$1,FALSE)="",VLOOKUP(MID($B627,1,3),CODE!$B:$G,CODE!$D$1,FALSE),VLOOKUP(MID($B627,1,3),CODE!$B:$G,CODE!$D$1,FALSE)&amp;"-"&amp;VLOOKUP(MID($B627,4,2),CODE!K:P,CODE!$O$1,FALSE))</f>
        <v>SMK</v>
      </c>
      <c r="B627" s="21" t="str">
        <f>IF(ISERROR(VLOOKUP(E627&amp;G627,품번정리!$D:$E,2,FALSE))=TRUE,E627&amp;G627,VLOOKUP(E627&amp;G627,품번정리!$D:$E,2,FALSE))</f>
        <v>SMKERF5521NY</v>
      </c>
      <c r="C627" s="16" t="str">
        <f>IF(ISERROR(VLOOKUP(MID(B627,1,5)&amp;MID(B627,8,5),품번정리!$A:$B,2,FALSE))=TRUE,MID(B627,1,5)&amp;MID(B627,8,5),VLOOKUP(MID(B627,1,5)&amp;MID(B627,8,5),품번정리!$A:$B,2,FALSE))</f>
        <v>SMKER521NY</v>
      </c>
      <c r="D627" s="16" t="str">
        <f t="shared" si="17"/>
        <v>F5</v>
      </c>
      <c r="E627" s="437" t="s">
        <v>2303</v>
      </c>
      <c r="F627" s="437" t="s">
        <v>2854</v>
      </c>
      <c r="G627" s="437" t="s">
        <v>720</v>
      </c>
      <c r="H627" s="437"/>
      <c r="I627" s="319">
        <v>6053</v>
      </c>
      <c r="J627" s="319">
        <v>49000</v>
      </c>
      <c r="K627" s="319">
        <v>25000</v>
      </c>
      <c r="L627" s="318">
        <v>120</v>
      </c>
      <c r="M627" s="437" t="s">
        <v>2210</v>
      </c>
      <c r="N627" s="318">
        <v>119</v>
      </c>
      <c r="O627" s="319">
        <v>5831000</v>
      </c>
      <c r="P627" s="437" t="s">
        <v>2549</v>
      </c>
      <c r="Q627" s="318">
        <v>27</v>
      </c>
      <c r="R627" s="318"/>
      <c r="S627" s="319">
        <v>1323000</v>
      </c>
      <c r="T627" s="437" t="s">
        <v>2545</v>
      </c>
      <c r="U627" s="318">
        <v>27</v>
      </c>
      <c r="V627" s="319">
        <v>1249500</v>
      </c>
      <c r="W627" s="318">
        <v>22.7</v>
      </c>
      <c r="X627" s="318">
        <v>21.4</v>
      </c>
      <c r="Y627" s="318">
        <v>100</v>
      </c>
      <c r="Z627" s="318">
        <v>94.4</v>
      </c>
      <c r="AA627" s="318">
        <v>92</v>
      </c>
      <c r="AB627" s="318"/>
      <c r="AC627" s="318"/>
      <c r="AD627" s="318"/>
      <c r="AE627" s="318"/>
      <c r="AF627" s="318"/>
    </row>
    <row r="628" spans="1:32">
      <c r="A628" s="21" t="str">
        <f>IF(VLOOKUP(MID($B628,4,2),CODE!K:P,CODE!$O$1,FALSE)="",VLOOKUP(MID($B628,1,3),CODE!$B:$G,CODE!$D$1,FALSE),VLOOKUP(MID($B628,1,3),CODE!$B:$G,CODE!$D$1,FALSE)&amp;"-"&amp;VLOOKUP(MID($B628,4,2),CODE!K:P,CODE!$O$1,FALSE))</f>
        <v>SMK</v>
      </c>
      <c r="B628" s="21" t="str">
        <f>IF(ISERROR(VLOOKUP(E628&amp;G628,품번정리!$D:$E,2,FALSE))=TRUE,E628&amp;G628,VLOOKUP(E628&amp;G628,품번정리!$D:$E,2,FALSE))</f>
        <v>SMKERF5522RE</v>
      </c>
      <c r="C628" s="16" t="str">
        <f>IF(ISERROR(VLOOKUP(MID(B628,1,5)&amp;MID(B628,8,5),품번정리!$A:$B,2,FALSE))=TRUE,MID(B628,1,5)&amp;MID(B628,8,5),VLOOKUP(MID(B628,1,5)&amp;MID(B628,8,5),품번정리!$A:$B,2,FALSE))</f>
        <v>SMKER522RE</v>
      </c>
      <c r="D628" s="16" t="str">
        <f t="shared" si="17"/>
        <v>F5</v>
      </c>
      <c r="E628" s="437" t="s">
        <v>2304</v>
      </c>
      <c r="F628" s="437" t="s">
        <v>2470</v>
      </c>
      <c r="G628" s="437" t="s">
        <v>726</v>
      </c>
      <c r="H628" s="437"/>
      <c r="I628" s="319">
        <v>6053</v>
      </c>
      <c r="J628" s="319">
        <v>49000</v>
      </c>
      <c r="K628" s="319">
        <v>25000</v>
      </c>
      <c r="L628" s="318">
        <v>120</v>
      </c>
      <c r="M628" s="437" t="s">
        <v>2210</v>
      </c>
      <c r="N628" s="318">
        <v>120</v>
      </c>
      <c r="O628" s="319">
        <v>5880000</v>
      </c>
      <c r="P628" s="437" t="s">
        <v>2549</v>
      </c>
      <c r="Q628" s="318">
        <v>51</v>
      </c>
      <c r="R628" s="318"/>
      <c r="S628" s="319">
        <v>2499000</v>
      </c>
      <c r="T628" s="437" t="s">
        <v>2744</v>
      </c>
      <c r="U628" s="318">
        <v>30</v>
      </c>
      <c r="V628" s="319">
        <v>1301000</v>
      </c>
      <c r="W628" s="318">
        <v>25</v>
      </c>
      <c r="X628" s="318">
        <v>22.1</v>
      </c>
      <c r="Y628" s="318">
        <v>58.8</v>
      </c>
      <c r="Z628" s="318">
        <v>52.1</v>
      </c>
      <c r="AA628" s="318">
        <v>69</v>
      </c>
      <c r="AB628" s="318">
        <v>21</v>
      </c>
      <c r="AC628" s="318"/>
      <c r="AD628" s="318"/>
      <c r="AE628" s="318"/>
      <c r="AF628" s="318"/>
    </row>
    <row r="629" spans="1:32">
      <c r="A629" s="21" t="str">
        <f>IF(VLOOKUP(MID($B629,4,2),CODE!K:P,CODE!$O$1,FALSE)="",VLOOKUP(MID($B629,1,3),CODE!$B:$G,CODE!$D$1,FALSE),VLOOKUP(MID($B629,1,3),CODE!$B:$G,CODE!$D$1,FALSE)&amp;"-"&amp;VLOOKUP(MID($B629,4,2),CODE!K:P,CODE!$O$1,FALSE))</f>
        <v>SMK</v>
      </c>
      <c r="B629" s="21" t="str">
        <f>IF(ISERROR(VLOOKUP(E629&amp;G629,품번정리!$D:$E,2,FALSE))=TRUE,E629&amp;G629,VLOOKUP(E629&amp;G629,품번정리!$D:$E,2,FALSE))</f>
        <v>SMKERF5529NY</v>
      </c>
      <c r="C629" s="16" t="str">
        <f>IF(ISERROR(VLOOKUP(MID(B629,1,5)&amp;MID(B629,8,5),품번정리!$A:$B,2,FALSE))=TRUE,MID(B629,1,5)&amp;MID(B629,8,5),VLOOKUP(MID(B629,1,5)&amp;MID(B629,8,5),품번정리!$A:$B,2,FALSE))</f>
        <v>SMKER529NY</v>
      </c>
      <c r="D629" s="16" t="str">
        <f t="shared" si="17"/>
        <v>F5</v>
      </c>
      <c r="E629" s="437" t="s">
        <v>2853</v>
      </c>
      <c r="F629" s="437" t="s">
        <v>2306</v>
      </c>
      <c r="G629" s="437" t="s">
        <v>720</v>
      </c>
      <c r="H629" s="437"/>
      <c r="I629" s="319">
        <v>8307</v>
      </c>
      <c r="J629" s="319">
        <v>45000</v>
      </c>
      <c r="K629" s="319">
        <v>25000</v>
      </c>
      <c r="L629" s="318">
        <v>120</v>
      </c>
      <c r="M629" s="437" t="s">
        <v>2659</v>
      </c>
      <c r="N629" s="318">
        <v>125</v>
      </c>
      <c r="O629" s="319">
        <v>5625000</v>
      </c>
      <c r="P629" s="437" t="s">
        <v>2665</v>
      </c>
      <c r="Q629" s="318">
        <v>66</v>
      </c>
      <c r="R629" s="318">
        <v>-1</v>
      </c>
      <c r="S629" s="319">
        <v>2970000</v>
      </c>
      <c r="T629" s="437" t="s">
        <v>2702</v>
      </c>
      <c r="U629" s="318">
        <v>54</v>
      </c>
      <c r="V629" s="319">
        <v>1870000</v>
      </c>
      <c r="W629" s="318">
        <v>43.2</v>
      </c>
      <c r="X629" s="318">
        <v>33.200000000000003</v>
      </c>
      <c r="Y629" s="318">
        <v>81.8</v>
      </c>
      <c r="Z629" s="318">
        <v>63</v>
      </c>
      <c r="AA629" s="318">
        <v>60</v>
      </c>
      <c r="AB629" s="318">
        <v>12</v>
      </c>
      <c r="AC629" s="318"/>
      <c r="AD629" s="318"/>
      <c r="AE629" s="318"/>
      <c r="AF629" s="318"/>
    </row>
    <row r="630" spans="1:32">
      <c r="A630" s="21" t="str">
        <f>IF(VLOOKUP(MID($B630,4,2),CODE!K:P,CODE!$O$1,FALSE)="",VLOOKUP(MID($B630,1,3),CODE!$B:$G,CODE!$D$1,FALSE),VLOOKUP(MID($B630,1,3),CODE!$B:$G,CODE!$D$1,FALSE)&amp;"-"&amp;VLOOKUP(MID($B630,4,2),CODE!K:P,CODE!$O$1,FALSE))</f>
        <v>SMK</v>
      </c>
      <c r="B630" s="21" t="str">
        <f>IF(ISERROR(VLOOKUP(E630&amp;G630,품번정리!$D:$E,2,FALSE))=TRUE,E630&amp;G630,VLOOKUP(E630&amp;G630,품번정리!$D:$E,2,FALSE))</f>
        <v>SMKFIF3634RE</v>
      </c>
      <c r="C630" s="16" t="str">
        <f>IF(ISERROR(VLOOKUP(MID(B630,1,5)&amp;MID(B630,8,5),품번정리!$A:$B,2,FALSE))=TRUE,MID(B630,1,5)&amp;MID(B630,8,5),VLOOKUP(MID(B630,1,5)&amp;MID(B630,8,5),품번정리!$A:$B,2,FALSE))</f>
        <v>SWKSN634RE</v>
      </c>
      <c r="D630" s="16" t="str">
        <f t="shared" si="17"/>
        <v>F3</v>
      </c>
      <c r="E630" s="437" t="s">
        <v>1753</v>
      </c>
      <c r="F630" s="437" t="s">
        <v>2307</v>
      </c>
      <c r="G630" s="437" t="s">
        <v>726</v>
      </c>
      <c r="H630" s="437"/>
      <c r="I630" s="319">
        <v>7757</v>
      </c>
      <c r="J630" s="319">
        <v>55000</v>
      </c>
      <c r="K630" s="319">
        <v>55000</v>
      </c>
      <c r="L630" s="318">
        <v>250</v>
      </c>
      <c r="M630" s="437" t="s">
        <v>1751</v>
      </c>
      <c r="N630" s="318">
        <v>249</v>
      </c>
      <c r="O630" s="319">
        <v>13695000</v>
      </c>
      <c r="P630" s="437" t="s">
        <v>1751</v>
      </c>
      <c r="Q630" s="318">
        <v>249</v>
      </c>
      <c r="R630" s="318"/>
      <c r="S630" s="319">
        <v>13695000</v>
      </c>
      <c r="T630" s="437" t="s">
        <v>1752</v>
      </c>
      <c r="U630" s="318">
        <v>243</v>
      </c>
      <c r="V630" s="319">
        <v>13337500</v>
      </c>
      <c r="W630" s="318">
        <v>97.6</v>
      </c>
      <c r="X630" s="318">
        <v>97.4</v>
      </c>
      <c r="Y630" s="318">
        <v>97.6</v>
      </c>
      <c r="Z630" s="318">
        <v>97.4</v>
      </c>
      <c r="AA630" s="318"/>
      <c r="AB630" s="318">
        <v>6</v>
      </c>
      <c r="AC630" s="318"/>
      <c r="AD630" s="318"/>
      <c r="AE630" s="318"/>
      <c r="AF630" s="318"/>
    </row>
    <row r="631" spans="1:32">
      <c r="A631" s="21" t="str">
        <f>IF(VLOOKUP(MID($B631,4,2),CODE!K:P,CODE!$O$1,FALSE)="",VLOOKUP(MID($B631,1,3),CODE!$B:$G,CODE!$D$1,FALSE),VLOOKUP(MID($B631,1,3),CODE!$B:$G,CODE!$D$1,FALSE)&amp;"-"&amp;VLOOKUP(MID($B631,4,2),CODE!K:P,CODE!$O$1,FALSE))</f>
        <v>SMK</v>
      </c>
      <c r="B631" s="21" t="str">
        <f>IF(ISERROR(VLOOKUP(E631&amp;G631,품번정리!$D:$E,2,FALSE))=TRUE,E631&amp;G631,VLOOKUP(E631&amp;G631,품번정리!$D:$E,2,FALSE))</f>
        <v>SMKFIF3705BK</v>
      </c>
      <c r="C631" s="16" t="str">
        <f>IF(ISERROR(VLOOKUP(MID(B631,1,5)&amp;MID(B631,8,5),품번정리!$A:$B,2,FALSE))=TRUE,MID(B631,1,5)&amp;MID(B631,8,5),VLOOKUP(MID(B631,1,5)&amp;MID(B631,8,5),품번정리!$A:$B,2,FALSE))</f>
        <v>SMKSN705BK</v>
      </c>
      <c r="D631" s="16" t="str">
        <f t="shared" si="17"/>
        <v>F3</v>
      </c>
      <c r="E631" s="437" t="s">
        <v>1777</v>
      </c>
      <c r="F631" s="437" t="s">
        <v>2308</v>
      </c>
      <c r="G631" s="437" t="s">
        <v>722</v>
      </c>
      <c r="H631" s="437"/>
      <c r="I631" s="319">
        <v>6888</v>
      </c>
      <c r="J631" s="319">
        <v>43000</v>
      </c>
      <c r="K631" s="319">
        <v>43000</v>
      </c>
      <c r="L631" s="319">
        <v>1700</v>
      </c>
      <c r="M631" s="437" t="s">
        <v>1759</v>
      </c>
      <c r="N631" s="319">
        <v>1400</v>
      </c>
      <c r="O631" s="319">
        <v>60200000</v>
      </c>
      <c r="P631" s="437" t="s">
        <v>1760</v>
      </c>
      <c r="Q631" s="319">
        <v>1399</v>
      </c>
      <c r="R631" s="318">
        <v>-7</v>
      </c>
      <c r="S631" s="319">
        <v>60157000</v>
      </c>
      <c r="T631" s="437" t="s">
        <v>1766</v>
      </c>
      <c r="U631" s="319">
        <v>1394</v>
      </c>
      <c r="V631" s="319">
        <v>59856000</v>
      </c>
      <c r="W631" s="318">
        <v>99.6</v>
      </c>
      <c r="X631" s="318">
        <v>99.4</v>
      </c>
      <c r="Y631" s="318">
        <v>99.6</v>
      </c>
      <c r="Z631" s="318">
        <v>99.5</v>
      </c>
      <c r="AA631" s="318">
        <v>8</v>
      </c>
      <c r="AB631" s="318">
        <v>5</v>
      </c>
      <c r="AC631" s="318"/>
      <c r="AD631" s="318"/>
      <c r="AE631" s="318"/>
      <c r="AF631" s="318"/>
    </row>
    <row r="632" spans="1:32">
      <c r="A632" s="21" t="str">
        <f>IF(VLOOKUP(MID($B632,4,2),CODE!K:P,CODE!$O$1,FALSE)="",VLOOKUP(MID($B632,1,3),CODE!$B:$G,CODE!$D$1,FALSE),VLOOKUP(MID($B632,1,3),CODE!$B:$G,CODE!$D$1,FALSE)&amp;"-"&amp;VLOOKUP(MID($B632,4,2),CODE!K:P,CODE!$O$1,FALSE))</f>
        <v>SMK</v>
      </c>
      <c r="B632" s="21" t="str">
        <f>IF(ISERROR(VLOOKUP(E632&amp;G632,품번정리!$D:$E,2,FALSE))=TRUE,E632&amp;G632,VLOOKUP(E632&amp;G632,품번정리!$D:$E,2,FALSE))</f>
        <v>SMKFLF3501BK</v>
      </c>
      <c r="C632" s="16" t="str">
        <f>IF(ISERROR(VLOOKUP(MID(B632,1,5)&amp;MID(B632,8,5),품번정리!$A:$B,2,FALSE))=TRUE,MID(B632,1,5)&amp;MID(B632,8,5),VLOOKUP(MID(B632,1,5)&amp;MID(B632,8,5),품번정리!$A:$B,2,FALSE))</f>
        <v>SMKFL501BK</v>
      </c>
      <c r="D632" s="16" t="str">
        <f t="shared" ref="D632:D633" si="18">MID(E632,6,2)</f>
        <v>F3</v>
      </c>
      <c r="E632" s="437" t="s">
        <v>1835</v>
      </c>
      <c r="F632" s="437" t="s">
        <v>2855</v>
      </c>
      <c r="G632" s="437" t="s">
        <v>722</v>
      </c>
      <c r="H632" s="437"/>
      <c r="I632" s="319">
        <v>5621</v>
      </c>
      <c r="J632" s="319">
        <v>33000</v>
      </c>
      <c r="K632" s="319">
        <v>19000</v>
      </c>
      <c r="L632" s="318">
        <v>280</v>
      </c>
      <c r="M632" s="437" t="s">
        <v>1844</v>
      </c>
      <c r="N632" s="318">
        <v>280</v>
      </c>
      <c r="O632" s="319">
        <v>9240000</v>
      </c>
      <c r="P632" s="437" t="s">
        <v>1844</v>
      </c>
      <c r="Q632" s="318">
        <v>30</v>
      </c>
      <c r="R632" s="318">
        <v>2</v>
      </c>
      <c r="S632" s="319">
        <v>990000</v>
      </c>
      <c r="T632" s="437" t="s">
        <v>1838</v>
      </c>
      <c r="U632" s="318">
        <v>30</v>
      </c>
      <c r="V632" s="319">
        <v>920000</v>
      </c>
      <c r="W632" s="318">
        <v>10.7</v>
      </c>
      <c r="X632" s="318">
        <v>10</v>
      </c>
      <c r="Y632" s="318">
        <v>100</v>
      </c>
      <c r="Z632" s="318">
        <v>92.9</v>
      </c>
      <c r="AA632" s="318">
        <v>248</v>
      </c>
      <c r="AB632" s="318"/>
      <c r="AC632" s="318"/>
      <c r="AD632" s="318"/>
      <c r="AE632" s="318"/>
      <c r="AF632" s="318"/>
    </row>
    <row r="633" spans="1:32">
      <c r="A633" s="21" t="str">
        <f>IF(VLOOKUP(MID($B633,4,2),CODE!K:P,CODE!$O$1,FALSE)="",VLOOKUP(MID($B633,1,3),CODE!$B:$G,CODE!$D$1,FALSE),VLOOKUP(MID($B633,1,3),CODE!$B:$G,CODE!$D$1,FALSE)&amp;"-"&amp;VLOOKUP(MID($B633,4,2),CODE!K:P,CODE!$O$1,FALSE))</f>
        <v>SMK</v>
      </c>
      <c r="B633" s="21" t="str">
        <f>IF(ISERROR(VLOOKUP(E633&amp;G633,품번정리!$D:$E,2,FALSE))=TRUE,E633&amp;G633,VLOOKUP(E633&amp;G633,품번정리!$D:$E,2,FALSE))</f>
        <v>SMKSNF3502BL</v>
      </c>
      <c r="C633" s="16" t="str">
        <f>IF(ISERROR(VLOOKUP(MID(B633,1,5)&amp;MID(B633,8,5),품번정리!$A:$B,2,FALSE))=TRUE,MID(B633,1,5)&amp;MID(B633,8,5),VLOOKUP(MID(B633,1,5)&amp;MID(B633,8,5),품번정리!$A:$B,2,FALSE))</f>
        <v>SMKSN502BL</v>
      </c>
      <c r="D633" s="16" t="str">
        <f t="shared" si="18"/>
        <v>F3</v>
      </c>
      <c r="E633" s="437" t="s">
        <v>1845</v>
      </c>
      <c r="F633" s="437" t="s">
        <v>750</v>
      </c>
      <c r="G633" s="437" t="s">
        <v>725</v>
      </c>
      <c r="H633" s="437"/>
      <c r="I633" s="319">
        <v>4162</v>
      </c>
      <c r="J633" s="319">
        <v>35000</v>
      </c>
      <c r="K633" s="319">
        <v>35000</v>
      </c>
      <c r="L633" s="318">
        <v>80</v>
      </c>
      <c r="M633" s="437" t="s">
        <v>2015</v>
      </c>
      <c r="N633" s="318">
        <v>80</v>
      </c>
      <c r="O633" s="319">
        <v>2800000</v>
      </c>
      <c r="P633" s="437" t="s">
        <v>1989</v>
      </c>
      <c r="Q633" s="318">
        <v>77</v>
      </c>
      <c r="R633" s="318"/>
      <c r="S633" s="319">
        <v>2695000</v>
      </c>
      <c r="T633" s="437" t="s">
        <v>2134</v>
      </c>
      <c r="U633" s="318">
        <v>64</v>
      </c>
      <c r="V633" s="319">
        <v>2240000</v>
      </c>
      <c r="W633" s="318">
        <v>80</v>
      </c>
      <c r="X633" s="318">
        <v>80</v>
      </c>
      <c r="Y633" s="318">
        <v>83.1</v>
      </c>
      <c r="Z633" s="318">
        <v>83.1</v>
      </c>
      <c r="AA633" s="318">
        <v>3</v>
      </c>
      <c r="AB633" s="318">
        <v>13</v>
      </c>
      <c r="AC633" s="318">
        <v>-1</v>
      </c>
      <c r="AD633" s="318">
        <v>-1</v>
      </c>
      <c r="AE633" s="319">
        <v>-35000</v>
      </c>
      <c r="AF633" s="318">
        <v>-1.3</v>
      </c>
    </row>
    <row r="634" spans="1:32">
      <c r="A634" s="21" t="str">
        <f>IF(VLOOKUP(MID($B634,4,2),CODE!K:P,CODE!$O$1,FALSE)="",VLOOKUP(MID($B634,1,3),CODE!$B:$G,CODE!$D$1,FALSE),VLOOKUP(MID($B634,1,3),CODE!$B:$G,CODE!$D$1,FALSE)&amp;"-"&amp;VLOOKUP(MID($B634,4,2),CODE!K:P,CODE!$O$1,FALSE))</f>
        <v>SMK</v>
      </c>
      <c r="B634" s="21" t="str">
        <f>IF(ISERROR(VLOOKUP(E634&amp;G634,품번정리!$D:$E,2,FALSE))=TRUE,E634&amp;G634,VLOOKUP(E634&amp;G634,품번정리!$D:$E,2,FALSE))</f>
        <v>SMKSNF5516RE</v>
      </c>
      <c r="C634" s="16" t="str">
        <f>IF(ISERROR(VLOOKUP(MID(B634,1,5)&amp;MID(B634,8,5),품번정리!$A:$B,2,FALSE))=TRUE,MID(B634,1,5)&amp;MID(B634,8,5),VLOOKUP(MID(B634,1,5)&amp;MID(B634,8,5),품번정리!$A:$B,2,FALSE))</f>
        <v>SMKSN516RE</v>
      </c>
      <c r="D634" s="16" t="str">
        <f t="shared" ref="D634:D636" si="19">MID(E634,6,2)</f>
        <v>F5</v>
      </c>
      <c r="E634" s="437" t="s">
        <v>2471</v>
      </c>
      <c r="F634" s="437" t="s">
        <v>793</v>
      </c>
      <c r="G634" s="437" t="s">
        <v>726</v>
      </c>
      <c r="H634" s="437"/>
      <c r="I634" s="319">
        <v>5055</v>
      </c>
      <c r="J634" s="319">
        <v>39000</v>
      </c>
      <c r="K634" s="319">
        <v>19000</v>
      </c>
      <c r="L634" s="318">
        <v>450</v>
      </c>
      <c r="M634" s="437" t="s">
        <v>2414</v>
      </c>
      <c r="N634" s="318">
        <v>450</v>
      </c>
      <c r="O634" s="319">
        <v>17550000</v>
      </c>
      <c r="P634" s="437" t="s">
        <v>2414</v>
      </c>
      <c r="Q634" s="318">
        <v>61</v>
      </c>
      <c r="R634" s="318">
        <v>1</v>
      </c>
      <c r="S634" s="319">
        <v>2379000</v>
      </c>
      <c r="T634" s="437" t="s">
        <v>2773</v>
      </c>
      <c r="U634" s="318">
        <v>16</v>
      </c>
      <c r="V634" s="319">
        <v>404000</v>
      </c>
      <c r="W634" s="318">
        <v>3.6</v>
      </c>
      <c r="X634" s="318">
        <v>2.2999999999999998</v>
      </c>
      <c r="Y634" s="318">
        <v>26.2</v>
      </c>
      <c r="Z634" s="318">
        <v>17</v>
      </c>
      <c r="AA634" s="318">
        <v>388</v>
      </c>
      <c r="AB634" s="318">
        <v>45</v>
      </c>
      <c r="AC634" s="318"/>
      <c r="AD634" s="318"/>
      <c r="AE634" s="319"/>
      <c r="AF634" s="318"/>
    </row>
    <row r="635" spans="1:32">
      <c r="A635" s="21" t="str">
        <f>IF(VLOOKUP(MID($B635,4,2),CODE!K:P,CODE!$O$1,FALSE)="",VLOOKUP(MID($B635,1,3),CODE!$B:$G,CODE!$D$1,FALSE),VLOOKUP(MID($B635,1,3),CODE!$B:$G,CODE!$D$1,FALSE)&amp;"-"&amp;VLOOKUP(MID($B635,4,2),CODE!K:P,CODE!$O$1,FALSE))</f>
        <v>SMK</v>
      </c>
      <c r="B635" s="21" t="str">
        <f>IF(ISERROR(VLOOKUP(E635&amp;G635,품번정리!$D:$E,2,FALSE))=TRUE,E635&amp;G635,VLOOKUP(E635&amp;G635,품번정리!$D:$E,2,FALSE))</f>
        <v>SMKSNF5517NY</v>
      </c>
      <c r="C635" s="16" t="str">
        <f>IF(ISERROR(VLOOKUP(MID(B635,1,5)&amp;MID(B635,8,5),품번정리!$A:$B,2,FALSE))=TRUE,MID(B635,1,5)&amp;MID(B635,8,5),VLOOKUP(MID(B635,1,5)&amp;MID(B635,8,5),품번정리!$A:$B,2,FALSE))</f>
        <v>SMKSN517NY</v>
      </c>
      <c r="D635" s="16" t="str">
        <f t="shared" si="19"/>
        <v>F5</v>
      </c>
      <c r="E635" s="437" t="s">
        <v>2309</v>
      </c>
      <c r="F635" s="437" t="s">
        <v>3504</v>
      </c>
      <c r="G635" s="437" t="s">
        <v>720</v>
      </c>
      <c r="H635" s="437"/>
      <c r="I635" s="319">
        <v>5612</v>
      </c>
      <c r="J635" s="319">
        <v>39000</v>
      </c>
      <c r="K635" s="319">
        <v>19000</v>
      </c>
      <c r="L635" s="318">
        <v>426</v>
      </c>
      <c r="M635" s="437" t="s">
        <v>2210</v>
      </c>
      <c r="N635" s="318">
        <v>426</v>
      </c>
      <c r="O635" s="319">
        <v>16614000</v>
      </c>
      <c r="P635" s="437" t="s">
        <v>2210</v>
      </c>
      <c r="Q635" s="318">
        <v>28</v>
      </c>
      <c r="R635" s="318"/>
      <c r="S635" s="319">
        <v>1092000</v>
      </c>
      <c r="T635" s="437" t="s">
        <v>2257</v>
      </c>
      <c r="U635" s="318">
        <v>26</v>
      </c>
      <c r="V635" s="319">
        <v>634000</v>
      </c>
      <c r="W635" s="318">
        <v>6.1</v>
      </c>
      <c r="X635" s="318">
        <v>3.8</v>
      </c>
      <c r="Y635" s="318">
        <v>92.9</v>
      </c>
      <c r="Z635" s="318">
        <v>58.1</v>
      </c>
      <c r="AA635" s="318">
        <v>398</v>
      </c>
      <c r="AB635" s="318">
        <v>2</v>
      </c>
      <c r="AC635" s="318"/>
      <c r="AD635" s="318"/>
      <c r="AE635" s="318"/>
      <c r="AF635" s="318"/>
    </row>
    <row r="636" spans="1:32">
      <c r="A636" s="21" t="str">
        <f>IF(VLOOKUP(MID($B636,4,2),CODE!K:P,CODE!$O$1,FALSE)="",VLOOKUP(MID($B636,1,3),CODE!$B:$G,CODE!$D$1,FALSE),VLOOKUP(MID($B636,1,3),CODE!$B:$G,CODE!$D$1,FALSE)&amp;"-"&amp;VLOOKUP(MID($B636,4,2),CODE!K:P,CODE!$O$1,FALSE))</f>
        <v>SWH</v>
      </c>
      <c r="B636" s="21" t="str">
        <f>IF(ISERROR(VLOOKUP(E636&amp;G636,품번정리!$D:$E,2,FALSE))=TRUE,E636&amp;G636,VLOOKUP(E636&amp;G636,품번정리!$D:$E,2,FALSE))</f>
        <v>SWHBEF5509BL</v>
      </c>
      <c r="C636" s="16" t="str">
        <f>IF(ISERROR(VLOOKUP(MID(B636,1,5)&amp;MID(B636,8,5),품번정리!$A:$B,2,FALSE))=TRUE,MID(B636,1,5)&amp;MID(B636,8,5),VLOOKUP(MID(B636,1,5)&amp;MID(B636,8,5),품번정리!$A:$B,2,FALSE))</f>
        <v>SWHBE509BL</v>
      </c>
      <c r="D636" s="16" t="str">
        <f t="shared" si="19"/>
        <v>F5</v>
      </c>
      <c r="E636" s="437" t="s">
        <v>3724</v>
      </c>
      <c r="F636" s="437" t="s">
        <v>3505</v>
      </c>
      <c r="G636" s="437" t="s">
        <v>725</v>
      </c>
      <c r="H636" s="437"/>
      <c r="I636" s="319">
        <v>6378</v>
      </c>
      <c r="J636" s="319">
        <v>43000</v>
      </c>
      <c r="K636" s="319">
        <v>19000</v>
      </c>
      <c r="L636" s="318">
        <v>150</v>
      </c>
      <c r="M636" s="437" t="s">
        <v>3592</v>
      </c>
      <c r="N636" s="318">
        <v>150</v>
      </c>
      <c r="O636" s="319">
        <v>6450000</v>
      </c>
      <c r="P636" s="437" t="s">
        <v>3820</v>
      </c>
      <c r="Q636" s="318">
        <v>59</v>
      </c>
      <c r="R636" s="318"/>
      <c r="S636" s="319">
        <v>2537000</v>
      </c>
      <c r="T636" s="437" t="s">
        <v>3811</v>
      </c>
      <c r="U636" s="318">
        <v>11</v>
      </c>
      <c r="V636" s="319">
        <v>209000</v>
      </c>
      <c r="W636" s="318">
        <v>7.3</v>
      </c>
      <c r="X636" s="318">
        <v>3.2</v>
      </c>
      <c r="Y636" s="318">
        <v>18.600000000000001</v>
      </c>
      <c r="Z636" s="318">
        <v>8.1999999999999993</v>
      </c>
      <c r="AA636" s="318">
        <v>91</v>
      </c>
      <c r="AB636" s="318">
        <v>48</v>
      </c>
      <c r="AC636" s="318"/>
      <c r="AD636" s="318"/>
      <c r="AE636" s="318"/>
      <c r="AF636" s="318"/>
    </row>
    <row r="637" spans="1:32">
      <c r="A637" s="21" t="str">
        <f>IF(VLOOKUP(MID($B637,4,2),CODE!K:P,CODE!$O$1,FALSE)="",VLOOKUP(MID($B637,1,3),CODE!$B:$G,CODE!$D$1,FALSE),VLOOKUP(MID($B637,1,3),CODE!$B:$G,CODE!$D$1,FALSE)&amp;"-"&amp;VLOOKUP(MID($B637,4,2),CODE!K:P,CODE!$O$1,FALSE))</f>
        <v>SWH</v>
      </c>
      <c r="B637" s="21" t="str">
        <f>IF(ISERROR(VLOOKUP(E637&amp;G637,품번정리!$D:$E,2,FALSE))=TRUE,E637&amp;G637,VLOOKUP(E637&amp;G637,품번정리!$D:$E,2,FALSE))</f>
        <v>SWHBEF5509PK</v>
      </c>
      <c r="C637" s="16" t="str">
        <f>IF(ISERROR(VLOOKUP(MID(B637,1,5)&amp;MID(B637,8,5),품번정리!$A:$B,2,FALSE))=TRUE,MID(B637,1,5)&amp;MID(B637,8,5),VLOOKUP(MID(B637,1,5)&amp;MID(B637,8,5),품번정리!$A:$B,2,FALSE))</f>
        <v>SWHBE509PK</v>
      </c>
      <c r="D637" s="16" t="str">
        <f t="shared" ref="D637:D650" si="20">MID(E637,6,2)</f>
        <v>F5</v>
      </c>
      <c r="E637" s="437" t="s">
        <v>3724</v>
      </c>
      <c r="F637" s="437" t="s">
        <v>3503</v>
      </c>
      <c r="G637" s="437" t="s">
        <v>728</v>
      </c>
      <c r="H637" s="437"/>
      <c r="I637" s="319">
        <v>6378</v>
      </c>
      <c r="J637" s="319">
        <v>43000</v>
      </c>
      <c r="K637" s="319">
        <v>19000</v>
      </c>
      <c r="L637" s="318">
        <v>150</v>
      </c>
      <c r="M637" s="437" t="s">
        <v>3592</v>
      </c>
      <c r="N637" s="318">
        <v>150</v>
      </c>
      <c r="O637" s="319">
        <v>6450000</v>
      </c>
      <c r="P637" s="437" t="s">
        <v>3820</v>
      </c>
      <c r="Q637" s="318">
        <v>62</v>
      </c>
      <c r="R637" s="318"/>
      <c r="S637" s="319">
        <v>2666000</v>
      </c>
      <c r="T637" s="437" t="s">
        <v>3823</v>
      </c>
      <c r="U637" s="318">
        <v>6</v>
      </c>
      <c r="V637" s="319">
        <v>114000</v>
      </c>
      <c r="W637" s="318">
        <v>4</v>
      </c>
      <c r="X637" s="318">
        <v>1.8</v>
      </c>
      <c r="Y637" s="318">
        <v>9.6999999999999993</v>
      </c>
      <c r="Z637" s="318">
        <v>4.3</v>
      </c>
      <c r="AA637" s="318">
        <v>88</v>
      </c>
      <c r="AB637" s="318">
        <v>56</v>
      </c>
      <c r="AC637" s="318"/>
      <c r="AD637" s="318"/>
      <c r="AE637" s="318"/>
      <c r="AF637" s="318"/>
    </row>
    <row r="638" spans="1:32">
      <c r="A638" s="21" t="str">
        <f>IF(VLOOKUP(MID($B638,4,2),CODE!K:P,CODE!$O$1,FALSE)="",VLOOKUP(MID($B638,1,3),CODE!$B:$G,CODE!$D$1,FALSE),VLOOKUP(MID($B638,1,3),CODE!$B:$G,CODE!$D$1,FALSE)&amp;"-"&amp;VLOOKUP(MID($B638,4,2),CODE!K:P,CODE!$O$1,FALSE))</f>
        <v>SWH</v>
      </c>
      <c r="B638" s="21" t="str">
        <f>IF(ISERROR(VLOOKUP(E638&amp;G638,품번정리!$D:$E,2,FALSE))=TRUE,E638&amp;G638,VLOOKUP(E638&amp;G638,품번정리!$D:$E,2,FALSE))</f>
        <v>SWHERF5514PK</v>
      </c>
      <c r="C638" s="16" t="str">
        <f>IF(ISERROR(VLOOKUP(MID(B638,1,5)&amp;MID(B638,8,5),품번정리!$A:$B,2,FALSE))=TRUE,MID(B638,1,5)&amp;MID(B638,8,5),VLOOKUP(MID(B638,1,5)&amp;MID(B638,8,5),품번정리!$A:$B,2,FALSE))</f>
        <v>SWHER514PK</v>
      </c>
      <c r="D638" s="16" t="str">
        <f t="shared" si="20"/>
        <v>F5</v>
      </c>
      <c r="E638" s="437" t="s">
        <v>3171</v>
      </c>
      <c r="F638" s="437" t="s">
        <v>3487</v>
      </c>
      <c r="G638" s="437" t="s">
        <v>728</v>
      </c>
      <c r="H638" s="437"/>
      <c r="I638" s="319">
        <v>7252</v>
      </c>
      <c r="J638" s="319">
        <v>55000</v>
      </c>
      <c r="K638" s="319">
        <v>29000</v>
      </c>
      <c r="L638" s="318">
        <v>296</v>
      </c>
      <c r="M638" s="437" t="s">
        <v>3060</v>
      </c>
      <c r="N638" s="318">
        <v>192</v>
      </c>
      <c r="O638" s="319">
        <v>10560000</v>
      </c>
      <c r="P638" s="437" t="s">
        <v>3063</v>
      </c>
      <c r="Q638" s="318">
        <v>169</v>
      </c>
      <c r="R638" s="318">
        <v>-1</v>
      </c>
      <c r="S638" s="319">
        <v>9295000</v>
      </c>
      <c r="T638" s="437" t="s">
        <v>3064</v>
      </c>
      <c r="U638" s="318">
        <v>109</v>
      </c>
      <c r="V638" s="319">
        <v>3964000</v>
      </c>
      <c r="W638" s="318">
        <v>56.8</v>
      </c>
      <c r="X638" s="318">
        <v>37.5</v>
      </c>
      <c r="Y638" s="318">
        <v>64.5</v>
      </c>
      <c r="Z638" s="318">
        <v>42.6</v>
      </c>
      <c r="AA638" s="318">
        <v>24</v>
      </c>
      <c r="AB638" s="318">
        <v>60</v>
      </c>
      <c r="AC638" s="318"/>
      <c r="AD638" s="318"/>
      <c r="AE638" s="318"/>
      <c r="AF638" s="318"/>
    </row>
    <row r="639" spans="1:32">
      <c r="A639" s="21" t="str">
        <f>IF(VLOOKUP(MID($B639,4,2),CODE!K:P,CODE!$O$1,FALSE)="",VLOOKUP(MID($B639,1,3),CODE!$B:$G,CODE!$D$1,FALSE),VLOOKUP(MID($B639,1,3),CODE!$B:$G,CODE!$D$1,FALSE)&amp;"-"&amp;VLOOKUP(MID($B639,4,2),CODE!K:P,CODE!$O$1,FALSE))</f>
        <v>SWH</v>
      </c>
      <c r="B639" s="21" t="str">
        <f>IF(ISERROR(VLOOKUP(E639&amp;G639,품번정리!$D:$E,2,FALSE))=TRUE,E639&amp;G639,VLOOKUP(E639&amp;G639,품번정리!$D:$E,2,FALSE))</f>
        <v>SWHERF5515PK</v>
      </c>
      <c r="C639" s="16" t="str">
        <f>IF(ISERROR(VLOOKUP(MID(B639,1,5)&amp;MID(B639,8,5),품번정리!$A:$B,2,FALSE))=TRUE,MID(B639,1,5)&amp;MID(B639,8,5),VLOOKUP(MID(B639,1,5)&amp;MID(B639,8,5),품번정리!$A:$B,2,FALSE))</f>
        <v>SWHER515PK</v>
      </c>
      <c r="D639" s="16" t="str">
        <f t="shared" si="20"/>
        <v>F5</v>
      </c>
      <c r="E639" s="437" t="s">
        <v>3725</v>
      </c>
      <c r="F639" s="437" t="s">
        <v>2314</v>
      </c>
      <c r="G639" s="437" t="s">
        <v>728</v>
      </c>
      <c r="H639" s="437"/>
      <c r="I639" s="319">
        <v>9951</v>
      </c>
      <c r="J639" s="319">
        <v>55000</v>
      </c>
      <c r="K639" s="319">
        <v>29000</v>
      </c>
      <c r="L639" s="318">
        <v>200</v>
      </c>
      <c r="M639" s="437" t="s">
        <v>3592</v>
      </c>
      <c r="N639" s="318">
        <v>200</v>
      </c>
      <c r="O639" s="319">
        <v>11000000</v>
      </c>
      <c r="P639" s="437" t="s">
        <v>3786</v>
      </c>
      <c r="Q639" s="318"/>
      <c r="R639" s="318"/>
      <c r="S639" s="319"/>
      <c r="T639" s="437"/>
      <c r="U639" s="318"/>
      <c r="V639" s="319"/>
      <c r="W639" s="318"/>
      <c r="X639" s="318"/>
      <c r="Y639" s="318"/>
      <c r="Z639" s="318"/>
      <c r="AA639" s="318">
        <v>200</v>
      </c>
      <c r="AB639" s="318"/>
      <c r="AC639" s="318"/>
      <c r="AD639" s="318"/>
      <c r="AE639" s="318"/>
      <c r="AF639" s="318"/>
    </row>
    <row r="640" spans="1:32">
      <c r="A640" s="21" t="str">
        <f>IF(VLOOKUP(MID($B640,4,2),CODE!K:P,CODE!$O$1,FALSE)="",VLOOKUP(MID($B640,1,3),CODE!$B:$G,CODE!$D$1,FALSE),VLOOKUP(MID($B640,1,3),CODE!$B:$G,CODE!$D$1,FALSE)&amp;"-"&amp;VLOOKUP(MID($B640,4,2),CODE!K:P,CODE!$O$1,FALSE))</f>
        <v>SWH</v>
      </c>
      <c r="B640" s="21" t="str">
        <f>IF(ISERROR(VLOOKUP(E640&amp;G640,품번정리!$D:$E,2,FALSE))=TRUE,E640&amp;G640,VLOOKUP(E640&amp;G640,품번정리!$D:$E,2,FALSE))</f>
        <v>SWHERF5516PK</v>
      </c>
      <c r="C640" s="16" t="str">
        <f>IF(ISERROR(VLOOKUP(MID(B640,1,5)&amp;MID(B640,8,5),품번정리!$A:$B,2,FALSE))=TRUE,MID(B640,1,5)&amp;MID(B640,8,5),VLOOKUP(MID(B640,1,5)&amp;MID(B640,8,5),품번정리!$A:$B,2,FALSE))</f>
        <v>SWHER516PK</v>
      </c>
      <c r="D640" s="16" t="str">
        <f t="shared" si="20"/>
        <v>F5</v>
      </c>
      <c r="E640" s="437" t="s">
        <v>3726</v>
      </c>
      <c r="F640" s="437" t="s">
        <v>2314</v>
      </c>
      <c r="G640" s="437" t="s">
        <v>728</v>
      </c>
      <c r="H640" s="437"/>
      <c r="I640" s="319">
        <v>8597</v>
      </c>
      <c r="J640" s="319">
        <v>55000</v>
      </c>
      <c r="K640" s="319">
        <v>19000</v>
      </c>
      <c r="L640" s="318">
        <v>200</v>
      </c>
      <c r="M640" s="437" t="s">
        <v>3592</v>
      </c>
      <c r="N640" s="318">
        <v>100</v>
      </c>
      <c r="O640" s="319">
        <v>5500000</v>
      </c>
      <c r="P640" s="437" t="s">
        <v>3806</v>
      </c>
      <c r="Q640" s="318">
        <v>85</v>
      </c>
      <c r="R640" s="318"/>
      <c r="S640" s="319">
        <v>4675000</v>
      </c>
      <c r="T640" s="437" t="s">
        <v>3809</v>
      </c>
      <c r="U640" s="318">
        <v>16</v>
      </c>
      <c r="V640" s="319">
        <v>364000</v>
      </c>
      <c r="W640" s="318">
        <v>16</v>
      </c>
      <c r="X640" s="318">
        <v>6.6</v>
      </c>
      <c r="Y640" s="318">
        <v>18.8</v>
      </c>
      <c r="Z640" s="318">
        <v>7.8</v>
      </c>
      <c r="AA640" s="318">
        <v>15</v>
      </c>
      <c r="AB640" s="318">
        <v>69</v>
      </c>
      <c r="AC640" s="318"/>
      <c r="AD640" s="318"/>
      <c r="AE640" s="318"/>
      <c r="AF640" s="318"/>
    </row>
    <row r="641" spans="1:32">
      <c r="A641" s="21" t="str">
        <f>IF(VLOOKUP(MID($B641,4,2),CODE!K:P,CODE!$O$1,FALSE)="",VLOOKUP(MID($B641,1,3),CODE!$B:$G,CODE!$D$1,FALSE),VLOOKUP(MID($B641,1,3),CODE!$B:$G,CODE!$D$1,FALSE)&amp;"-"&amp;VLOOKUP(MID($B641,4,2),CODE!K:P,CODE!$O$1,FALSE))</f>
        <v>SWH</v>
      </c>
      <c r="B641" s="21" t="str">
        <f>IF(ISERROR(VLOOKUP(E641&amp;G641,품번정리!$D:$E,2,FALSE))=TRUE,E641&amp;G641,VLOOKUP(E641&amp;G641,품번정리!$D:$E,2,FALSE))</f>
        <v>SWHERF5517PK</v>
      </c>
      <c r="C641" s="16" t="str">
        <f>IF(ISERROR(VLOOKUP(MID(B641,1,5)&amp;MID(B641,8,5),품번정리!$A:$B,2,FALSE))=TRUE,MID(B641,1,5)&amp;MID(B641,8,5),VLOOKUP(MID(B641,1,5)&amp;MID(B641,8,5),품번정리!$A:$B,2,FALSE))</f>
        <v>SWHER517PK</v>
      </c>
      <c r="D641" s="16" t="str">
        <f t="shared" si="20"/>
        <v>F5</v>
      </c>
      <c r="E641" s="437" t="s">
        <v>3172</v>
      </c>
      <c r="F641" s="437" t="s">
        <v>3173</v>
      </c>
      <c r="G641" s="437" t="s">
        <v>728</v>
      </c>
      <c r="H641" s="437"/>
      <c r="I641" s="319">
        <v>9977</v>
      </c>
      <c r="J641" s="319">
        <v>55000</v>
      </c>
      <c r="K641" s="319">
        <v>29000</v>
      </c>
      <c r="L641" s="318">
        <v>246</v>
      </c>
      <c r="M641" s="437" t="s">
        <v>3060</v>
      </c>
      <c r="N641" s="318">
        <v>246</v>
      </c>
      <c r="O641" s="319">
        <v>13530000</v>
      </c>
      <c r="P641" s="437" t="s">
        <v>3063</v>
      </c>
      <c r="Q641" s="318">
        <v>246</v>
      </c>
      <c r="R641" s="318"/>
      <c r="S641" s="319">
        <v>13530000</v>
      </c>
      <c r="T641" s="437" t="s">
        <v>3067</v>
      </c>
      <c r="U641" s="318">
        <v>245</v>
      </c>
      <c r="V641" s="319">
        <v>8108500</v>
      </c>
      <c r="W641" s="318">
        <v>99.6</v>
      </c>
      <c r="X641" s="318">
        <v>59.9</v>
      </c>
      <c r="Y641" s="318">
        <v>99.6</v>
      </c>
      <c r="Z641" s="318">
        <v>59.9</v>
      </c>
      <c r="AA641" s="318"/>
      <c r="AB641" s="318">
        <v>1</v>
      </c>
      <c r="AC641" s="318"/>
      <c r="AD641" s="318"/>
      <c r="AE641" s="318"/>
      <c r="AF641" s="318"/>
    </row>
    <row r="642" spans="1:32">
      <c r="A642" s="21" t="str">
        <f>IF(VLOOKUP(MID($B642,4,2),CODE!K:P,CODE!$O$1,FALSE)="",VLOOKUP(MID($B642,1,3),CODE!$B:$G,CODE!$D$1,FALSE),VLOOKUP(MID($B642,1,3),CODE!$B:$G,CODE!$D$1,FALSE)&amp;"-"&amp;VLOOKUP(MID($B642,4,2),CODE!K:P,CODE!$O$1,FALSE))</f>
        <v>SWH</v>
      </c>
      <c r="B642" s="21" t="str">
        <f>IF(ISERROR(VLOOKUP(E642&amp;G642,품번정리!$D:$E,2,FALSE))=TRUE,E642&amp;G642,VLOOKUP(E642&amp;G642,품번정리!$D:$E,2,FALSE))</f>
        <v>SWHERF5536NY</v>
      </c>
      <c r="C642" s="16" t="str">
        <f>IF(ISERROR(VLOOKUP(MID(B642,1,5)&amp;MID(B642,8,5),품번정리!$A:$B,2,FALSE))=TRUE,MID(B642,1,5)&amp;MID(B642,8,5),VLOOKUP(MID(B642,1,5)&amp;MID(B642,8,5),품번정리!$A:$B,2,FALSE))</f>
        <v>SWHER536NY</v>
      </c>
      <c r="D642" s="16" t="str">
        <f t="shared" si="20"/>
        <v>F5</v>
      </c>
      <c r="E642" s="437" t="s">
        <v>3727</v>
      </c>
      <c r="F642" s="437" t="s">
        <v>3733</v>
      </c>
      <c r="G642" s="437" t="s">
        <v>720</v>
      </c>
      <c r="H642" s="437"/>
      <c r="I642" s="319">
        <v>9009</v>
      </c>
      <c r="J642" s="319">
        <v>55000</v>
      </c>
      <c r="K642" s="319">
        <v>29000</v>
      </c>
      <c r="L642" s="318">
        <v>200</v>
      </c>
      <c r="M642" s="437" t="s">
        <v>3592</v>
      </c>
      <c r="N642" s="318">
        <v>110</v>
      </c>
      <c r="O642" s="319">
        <v>6050000</v>
      </c>
      <c r="P642" s="437" t="s">
        <v>3806</v>
      </c>
      <c r="Q642" s="318">
        <v>37</v>
      </c>
      <c r="R642" s="318">
        <v>-1</v>
      </c>
      <c r="S642" s="319">
        <v>2035000</v>
      </c>
      <c r="T642" s="437" t="s">
        <v>3824</v>
      </c>
      <c r="U642" s="318">
        <v>5</v>
      </c>
      <c r="V642" s="319">
        <v>145000</v>
      </c>
      <c r="W642" s="318">
        <v>4.5</v>
      </c>
      <c r="X642" s="318">
        <v>2.4</v>
      </c>
      <c r="Y642" s="318">
        <v>13.5</v>
      </c>
      <c r="Z642" s="318">
        <v>7.1</v>
      </c>
      <c r="AA642" s="318">
        <v>74</v>
      </c>
      <c r="AB642" s="318">
        <v>32</v>
      </c>
      <c r="AC642" s="318"/>
      <c r="AD642" s="318"/>
      <c r="AE642" s="318"/>
      <c r="AF642" s="318"/>
    </row>
    <row r="643" spans="1:32">
      <c r="A643" s="21" t="str">
        <f>IF(VLOOKUP(MID($B643,4,2),CODE!K:P,CODE!$O$1,FALSE)="",VLOOKUP(MID($B643,1,3),CODE!$B:$G,CODE!$D$1,FALSE),VLOOKUP(MID($B643,1,3),CODE!$B:$G,CODE!$D$1,FALSE)&amp;"-"&amp;VLOOKUP(MID($B643,4,2),CODE!K:P,CODE!$O$1,FALSE))</f>
        <v>SWH</v>
      </c>
      <c r="B643" s="21" t="str">
        <f>IF(ISERROR(VLOOKUP(E643&amp;G643,품번정리!$D:$E,2,FALSE))=TRUE,E643&amp;G643,VLOOKUP(E643&amp;G643,품번정리!$D:$E,2,FALSE))</f>
        <v>SWHSNF5504BK</v>
      </c>
      <c r="C643" s="16" t="str">
        <f>IF(ISERROR(VLOOKUP(MID(B643,1,5)&amp;MID(B643,8,5),품번정리!$A:$B,2,FALSE))=TRUE,MID(B643,1,5)&amp;MID(B643,8,5),VLOOKUP(MID(B643,1,5)&amp;MID(B643,8,5),품번정리!$A:$B,2,FALSE))</f>
        <v>SWHSN504BK</v>
      </c>
      <c r="D643" s="16" t="str">
        <f t="shared" si="20"/>
        <v>F5</v>
      </c>
      <c r="E643" s="437" t="s">
        <v>3728</v>
      </c>
      <c r="F643" s="437" t="s">
        <v>3734</v>
      </c>
      <c r="G643" s="437" t="s">
        <v>722</v>
      </c>
      <c r="H643" s="437"/>
      <c r="I643" s="319">
        <v>5975</v>
      </c>
      <c r="J643" s="319">
        <v>45000</v>
      </c>
      <c r="K643" s="319">
        <v>25000</v>
      </c>
      <c r="L643" s="318">
        <v>500</v>
      </c>
      <c r="M643" s="437" t="s">
        <v>3592</v>
      </c>
      <c r="N643" s="318">
        <v>200</v>
      </c>
      <c r="O643" s="319">
        <v>9000000</v>
      </c>
      <c r="P643" s="437" t="s">
        <v>3782</v>
      </c>
      <c r="Q643" s="318">
        <v>39</v>
      </c>
      <c r="R643" s="318"/>
      <c r="S643" s="319">
        <v>1755000</v>
      </c>
      <c r="T643" s="437" t="s">
        <v>3825</v>
      </c>
      <c r="U643" s="318">
        <v>7</v>
      </c>
      <c r="V643" s="319">
        <v>167500</v>
      </c>
      <c r="W643" s="318">
        <v>3.5</v>
      </c>
      <c r="X643" s="318">
        <v>1.9</v>
      </c>
      <c r="Y643" s="318">
        <v>17.899999999999999</v>
      </c>
      <c r="Z643" s="318">
        <v>9.5</v>
      </c>
      <c r="AA643" s="318">
        <v>161</v>
      </c>
      <c r="AB643" s="318">
        <v>32</v>
      </c>
      <c r="AC643" s="318"/>
      <c r="AD643" s="318"/>
      <c r="AE643" s="319"/>
      <c r="AF643" s="318"/>
    </row>
    <row r="644" spans="1:32">
      <c r="A644" s="21" t="str">
        <f>IF(VLOOKUP(MID($B644,4,2),CODE!K:P,CODE!$O$1,FALSE)="",VLOOKUP(MID($B644,1,3),CODE!$B:$G,CODE!$D$1,FALSE),VLOOKUP(MID($B644,1,3),CODE!$B:$G,CODE!$D$1,FALSE)&amp;"-"&amp;VLOOKUP(MID($B644,4,2),CODE!K:P,CODE!$O$1,FALSE))</f>
        <v>SWH</v>
      </c>
      <c r="B644" s="21" t="str">
        <f>IF(ISERROR(VLOOKUP(E644&amp;G644,품번정리!$D:$E,2,FALSE))=TRUE,E644&amp;G644,VLOOKUP(E644&amp;G644,품번정리!$D:$E,2,FALSE))</f>
        <v>SWHSNF5504PK</v>
      </c>
      <c r="C644" s="16" t="str">
        <f>IF(ISERROR(VLOOKUP(MID(B644,1,5)&amp;MID(B644,8,5),품번정리!$A:$B,2,FALSE))=TRUE,MID(B644,1,5)&amp;MID(B644,8,5),VLOOKUP(MID(B644,1,5)&amp;MID(B644,8,5),품번정리!$A:$B,2,FALSE))</f>
        <v>SWHSN504PK</v>
      </c>
      <c r="D644" s="16" t="str">
        <f t="shared" si="20"/>
        <v>F5</v>
      </c>
      <c r="E644" s="437" t="s">
        <v>3728</v>
      </c>
      <c r="F644" s="437" t="s">
        <v>3174</v>
      </c>
      <c r="G644" s="437" t="s">
        <v>728</v>
      </c>
      <c r="H644" s="437"/>
      <c r="I644" s="319">
        <v>5975</v>
      </c>
      <c r="J644" s="319">
        <v>45000</v>
      </c>
      <c r="K644" s="319">
        <v>25000</v>
      </c>
      <c r="L644" s="318">
        <v>500</v>
      </c>
      <c r="M644" s="437" t="s">
        <v>3592</v>
      </c>
      <c r="N644" s="318">
        <v>220</v>
      </c>
      <c r="O644" s="319">
        <v>9900000</v>
      </c>
      <c r="P644" s="437" t="s">
        <v>3782</v>
      </c>
      <c r="Q644" s="318">
        <v>38</v>
      </c>
      <c r="R644" s="318"/>
      <c r="S644" s="319">
        <v>1710000</v>
      </c>
      <c r="T644" s="437" t="s">
        <v>3825</v>
      </c>
      <c r="U644" s="318">
        <v>3</v>
      </c>
      <c r="V644" s="319">
        <v>75000</v>
      </c>
      <c r="W644" s="318">
        <v>1.4</v>
      </c>
      <c r="X644" s="318">
        <v>0.8</v>
      </c>
      <c r="Y644" s="318">
        <v>7.9</v>
      </c>
      <c r="Z644" s="318">
        <v>4.4000000000000004</v>
      </c>
      <c r="AA644" s="318">
        <v>182</v>
      </c>
      <c r="AB644" s="318">
        <v>35</v>
      </c>
      <c r="AC644" s="318"/>
      <c r="AD644" s="318"/>
      <c r="AE644" s="318"/>
      <c r="AF644" s="318"/>
    </row>
    <row r="645" spans="1:32">
      <c r="A645" s="21" t="str">
        <f>IF(VLOOKUP(MID($B645,4,2),CODE!K:P,CODE!$O$1,FALSE)="",VLOOKUP(MID($B645,1,3),CODE!$B:$G,CODE!$D$1,FALSE),VLOOKUP(MID($B645,1,3),CODE!$B:$G,CODE!$D$1,FALSE)&amp;"-"&amp;VLOOKUP(MID($B645,4,2),CODE!K:P,CODE!$O$1,FALSE))</f>
        <v>SWH</v>
      </c>
      <c r="B645" s="21" t="str">
        <f>IF(ISERROR(VLOOKUP(E645&amp;G645,품번정리!$D:$E,2,FALSE))=TRUE,E645&amp;G645,VLOOKUP(E645&amp;G645,품번정리!$D:$E,2,FALSE))</f>
        <v>SWHSNF5505BW</v>
      </c>
      <c r="C645" s="16" t="str">
        <f>IF(ISERROR(VLOOKUP(MID(B645,1,5)&amp;MID(B645,8,5),품번정리!$A:$B,2,FALSE))=TRUE,MID(B645,1,5)&amp;MID(B645,8,5),VLOOKUP(MID(B645,1,5)&amp;MID(B645,8,5),품번정리!$A:$B,2,FALSE))</f>
        <v>SWHSN505BW</v>
      </c>
      <c r="D645" s="16" t="str">
        <f t="shared" si="20"/>
        <v>F5</v>
      </c>
      <c r="E645" s="437" t="s">
        <v>3729</v>
      </c>
      <c r="F645" s="437" t="s">
        <v>3735</v>
      </c>
      <c r="G645" s="437" t="s">
        <v>745</v>
      </c>
      <c r="H645" s="437"/>
      <c r="I645" s="319">
        <v>6937</v>
      </c>
      <c r="J645" s="319">
        <v>49000</v>
      </c>
      <c r="K645" s="319">
        <v>25000</v>
      </c>
      <c r="L645" s="318">
        <v>300</v>
      </c>
      <c r="M645" s="437" t="s">
        <v>3592</v>
      </c>
      <c r="N645" s="318">
        <v>300</v>
      </c>
      <c r="O645" s="319">
        <v>14700000</v>
      </c>
      <c r="P645" s="437" t="s">
        <v>3786</v>
      </c>
      <c r="Q645" s="318"/>
      <c r="R645" s="318"/>
      <c r="S645" s="318"/>
      <c r="T645" s="437"/>
      <c r="U645" s="318"/>
      <c r="V645" s="318"/>
      <c r="W645" s="318"/>
      <c r="X645" s="318"/>
      <c r="Y645" s="318"/>
      <c r="Z645" s="318"/>
      <c r="AA645" s="318">
        <v>300</v>
      </c>
      <c r="AB645" s="318"/>
      <c r="AC645" s="318"/>
      <c r="AD645" s="318"/>
      <c r="AE645" s="318"/>
      <c r="AF645" s="318"/>
    </row>
    <row r="646" spans="1:32">
      <c r="A646" s="21" t="str">
        <f>IF(VLOOKUP(MID($B646,4,2),CODE!K:P,CODE!$O$1,FALSE)="",VLOOKUP(MID($B646,1,3),CODE!$B:$G,CODE!$D$1,FALSE),VLOOKUP(MID($B646,1,3),CODE!$B:$G,CODE!$D$1,FALSE)&amp;"-"&amp;VLOOKUP(MID($B646,4,2),CODE!K:P,CODE!$O$1,FALSE))</f>
        <v>SWH</v>
      </c>
      <c r="B646" s="21" t="str">
        <f>IF(ISERROR(VLOOKUP(E646&amp;G646,품번정리!$D:$E,2,FALSE))=TRUE,E646&amp;G646,VLOOKUP(E646&amp;G646,품번정리!$D:$E,2,FALSE))</f>
        <v>SWHSNF5506PK</v>
      </c>
      <c r="C646" s="16" t="str">
        <f>IF(ISERROR(VLOOKUP(MID(B646,1,5)&amp;MID(B646,8,5),품번정리!$A:$B,2,FALSE))=TRUE,MID(B646,1,5)&amp;MID(B646,8,5),VLOOKUP(MID(B646,1,5)&amp;MID(B646,8,5),품번정리!$A:$B,2,FALSE))</f>
        <v>SWHSN506PK</v>
      </c>
      <c r="D646" s="16" t="str">
        <f t="shared" si="20"/>
        <v>F5</v>
      </c>
      <c r="E646" s="437" t="s">
        <v>3730</v>
      </c>
      <c r="F646" s="437" t="s">
        <v>3736</v>
      </c>
      <c r="G646" s="437" t="s">
        <v>728</v>
      </c>
      <c r="H646" s="437"/>
      <c r="I646" s="319">
        <v>6883</v>
      </c>
      <c r="J646" s="319">
        <v>49000</v>
      </c>
      <c r="K646" s="319">
        <v>25000</v>
      </c>
      <c r="L646" s="318">
        <v>200</v>
      </c>
      <c r="M646" s="437" t="s">
        <v>3592</v>
      </c>
      <c r="N646" s="318">
        <v>6</v>
      </c>
      <c r="O646" s="319">
        <v>294000</v>
      </c>
      <c r="P646" s="437" t="s">
        <v>3789</v>
      </c>
      <c r="Q646" s="318">
        <v>6</v>
      </c>
      <c r="R646" s="318"/>
      <c r="S646" s="319">
        <v>294000</v>
      </c>
      <c r="T646" s="437" t="s">
        <v>3826</v>
      </c>
      <c r="U646" s="318"/>
      <c r="V646" s="318"/>
      <c r="W646" s="318"/>
      <c r="X646" s="318"/>
      <c r="Y646" s="318"/>
      <c r="Z646" s="318"/>
      <c r="AA646" s="318"/>
      <c r="AB646" s="318">
        <v>6</v>
      </c>
      <c r="AC646" s="318"/>
      <c r="AD646" s="318"/>
      <c r="AE646" s="318"/>
      <c r="AF646" s="318"/>
    </row>
    <row r="647" spans="1:32">
      <c r="A647" s="21" t="str">
        <f>IF(VLOOKUP(MID($B647,4,2),CODE!K:P,CODE!$O$1,FALSE)="",VLOOKUP(MID($B647,1,3),CODE!$B:$G,CODE!$D$1,FALSE),VLOOKUP(MID($B647,1,3),CODE!$B:$G,CODE!$D$1,FALSE)&amp;"-"&amp;VLOOKUP(MID($B647,4,2),CODE!K:P,CODE!$O$1,FALSE))</f>
        <v>SWH</v>
      </c>
      <c r="B647" s="21" t="str">
        <f>IF(ISERROR(VLOOKUP(E647&amp;G647,품번정리!$D:$E,2,FALSE))=TRUE,E647&amp;G647,VLOOKUP(E647&amp;G647,품번정리!$D:$E,2,FALSE))</f>
        <v>SWHSNF5507NY</v>
      </c>
      <c r="C647" s="16" t="str">
        <f>IF(ISERROR(VLOOKUP(MID(B647,1,5)&amp;MID(B647,8,5),품번정리!$A:$B,2,FALSE))=TRUE,MID(B647,1,5)&amp;MID(B647,8,5),VLOOKUP(MID(B647,1,5)&amp;MID(B647,8,5),품번정리!$A:$B,2,FALSE))</f>
        <v>SWHSN507NY</v>
      </c>
      <c r="D647" s="16" t="str">
        <f t="shared" si="20"/>
        <v>F5</v>
      </c>
      <c r="E647" s="437" t="s">
        <v>3731</v>
      </c>
      <c r="F647" s="437" t="s">
        <v>3736</v>
      </c>
      <c r="G647" s="437" t="s">
        <v>720</v>
      </c>
      <c r="H647" s="437"/>
      <c r="I647" s="319">
        <v>7765</v>
      </c>
      <c r="J647" s="319">
        <v>45000</v>
      </c>
      <c r="K647" s="319">
        <v>25000</v>
      </c>
      <c r="L647" s="318">
        <v>500</v>
      </c>
      <c r="M647" s="437" t="s">
        <v>3592</v>
      </c>
      <c r="N647" s="318">
        <v>220</v>
      </c>
      <c r="O647" s="319">
        <v>9900000</v>
      </c>
      <c r="P647" s="437" t="s">
        <v>3782</v>
      </c>
      <c r="Q647" s="318">
        <v>42</v>
      </c>
      <c r="R647" s="318">
        <v>10</v>
      </c>
      <c r="S647" s="319">
        <v>1890000</v>
      </c>
      <c r="T647" s="437" t="s">
        <v>3790</v>
      </c>
      <c r="U647" s="318">
        <v>2</v>
      </c>
      <c r="V647" s="319">
        <v>50000</v>
      </c>
      <c r="W647" s="318">
        <v>0.9</v>
      </c>
      <c r="X647" s="318">
        <v>0.5</v>
      </c>
      <c r="Y647" s="318">
        <v>4.8</v>
      </c>
      <c r="Z647" s="318">
        <v>2.6</v>
      </c>
      <c r="AA647" s="318">
        <v>168</v>
      </c>
      <c r="AB647" s="318">
        <v>40</v>
      </c>
      <c r="AC647" s="318"/>
      <c r="AD647" s="318"/>
      <c r="AE647" s="318"/>
      <c r="AF647" s="318"/>
    </row>
    <row r="648" spans="1:32">
      <c r="A648" s="21" t="str">
        <f>IF(VLOOKUP(MID($B648,4,2),CODE!K:P,CODE!$O$1,FALSE)="",VLOOKUP(MID($B648,1,3),CODE!$B:$G,CODE!$D$1,FALSE),VLOOKUP(MID($B648,1,3),CODE!$B:$G,CODE!$D$1,FALSE)&amp;"-"&amp;VLOOKUP(MID($B648,4,2),CODE!K:P,CODE!$O$1,FALSE))</f>
        <v>SWH</v>
      </c>
      <c r="B648" s="21" t="str">
        <f>IF(ISERROR(VLOOKUP(E648&amp;G648,품번정리!$D:$E,2,FALSE))=TRUE,E648&amp;G648,VLOOKUP(E648&amp;G648,품번정리!$D:$E,2,FALSE))</f>
        <v>SWHSNF5507PK</v>
      </c>
      <c r="C648" s="16" t="str">
        <f>IF(ISERROR(VLOOKUP(MID(B648,1,5)&amp;MID(B648,8,5),품번정리!$A:$B,2,FALSE))=TRUE,MID(B648,1,5)&amp;MID(B648,8,5),VLOOKUP(MID(B648,1,5)&amp;MID(B648,8,5),품번정리!$A:$B,2,FALSE))</f>
        <v>SWHSN507PK</v>
      </c>
      <c r="D648" s="16" t="str">
        <f t="shared" si="20"/>
        <v>F5</v>
      </c>
      <c r="E648" s="437" t="s">
        <v>3731</v>
      </c>
      <c r="F648" s="437" t="s">
        <v>2869</v>
      </c>
      <c r="G648" s="437" t="s">
        <v>728</v>
      </c>
      <c r="H648" s="437"/>
      <c r="I648" s="319">
        <v>7765</v>
      </c>
      <c r="J648" s="319">
        <v>45000</v>
      </c>
      <c r="K648" s="319">
        <v>25000</v>
      </c>
      <c r="L648" s="318">
        <v>500</v>
      </c>
      <c r="M648" s="437" t="s">
        <v>3592</v>
      </c>
      <c r="N648" s="318">
        <v>220</v>
      </c>
      <c r="O648" s="319">
        <v>9900000</v>
      </c>
      <c r="P648" s="437" t="s">
        <v>3782</v>
      </c>
      <c r="Q648" s="318">
        <v>42</v>
      </c>
      <c r="R648" s="318"/>
      <c r="S648" s="319">
        <v>1890000</v>
      </c>
      <c r="T648" s="437" t="s">
        <v>3778</v>
      </c>
      <c r="U648" s="318">
        <v>3</v>
      </c>
      <c r="V648" s="319">
        <v>75000</v>
      </c>
      <c r="W648" s="318">
        <v>1.4</v>
      </c>
      <c r="X648" s="318">
        <v>0.8</v>
      </c>
      <c r="Y648" s="318">
        <v>7.1</v>
      </c>
      <c r="Z648" s="318">
        <v>4</v>
      </c>
      <c r="AA648" s="318">
        <v>178</v>
      </c>
      <c r="AB648" s="318">
        <v>39</v>
      </c>
      <c r="AC648" s="318"/>
      <c r="AD648" s="318"/>
      <c r="AE648" s="318"/>
      <c r="AF648" s="318"/>
    </row>
    <row r="649" spans="1:32">
      <c r="A649" s="21" t="str">
        <f>IF(VLOOKUP(MID($B649,4,2),CODE!K:P,CODE!$O$1,FALSE)="",VLOOKUP(MID($B649,1,3),CODE!$B:$G,CODE!$D$1,FALSE),VLOOKUP(MID($B649,1,3),CODE!$B:$G,CODE!$D$1,FALSE)&amp;"-"&amp;VLOOKUP(MID($B649,4,2),CODE!K:P,CODE!$O$1,FALSE))</f>
        <v>SWH</v>
      </c>
      <c r="B649" s="21" t="str">
        <f>IF(ISERROR(VLOOKUP(E649&amp;G649,품번정리!$D:$E,2,FALSE))=TRUE,E649&amp;G649,VLOOKUP(E649&amp;G649,품번정리!$D:$E,2,FALSE))</f>
        <v>SWHSNF5508NY</v>
      </c>
      <c r="C649" s="16" t="str">
        <f>IF(ISERROR(VLOOKUP(MID(B649,1,5)&amp;MID(B649,8,5),품번정리!$A:$B,2,FALSE))=TRUE,MID(B649,1,5)&amp;MID(B649,8,5),VLOOKUP(MID(B649,1,5)&amp;MID(B649,8,5),품번정리!$A:$B,2,FALSE))</f>
        <v>SWHSN508NY</v>
      </c>
      <c r="D649" s="16" t="str">
        <f t="shared" si="20"/>
        <v>F5</v>
      </c>
      <c r="E649" s="437" t="s">
        <v>3732</v>
      </c>
      <c r="F649" s="437" t="s">
        <v>3506</v>
      </c>
      <c r="G649" s="437" t="s">
        <v>720</v>
      </c>
      <c r="H649" s="437"/>
      <c r="I649" s="319">
        <v>8077</v>
      </c>
      <c r="J649" s="319">
        <v>45000</v>
      </c>
      <c r="K649" s="319">
        <v>25000</v>
      </c>
      <c r="L649" s="318">
        <v>350</v>
      </c>
      <c r="M649" s="437" t="s">
        <v>3592</v>
      </c>
      <c r="N649" s="318">
        <v>160</v>
      </c>
      <c r="O649" s="319">
        <v>7200000</v>
      </c>
      <c r="P649" s="437" t="s">
        <v>3782</v>
      </c>
      <c r="Q649" s="318">
        <v>36</v>
      </c>
      <c r="R649" s="318"/>
      <c r="S649" s="319">
        <v>1620000</v>
      </c>
      <c r="T649" s="437" t="s">
        <v>3827</v>
      </c>
      <c r="U649" s="318">
        <v>3</v>
      </c>
      <c r="V649" s="319">
        <v>75000</v>
      </c>
      <c r="W649" s="318">
        <v>1.9</v>
      </c>
      <c r="X649" s="318">
        <v>1</v>
      </c>
      <c r="Y649" s="318">
        <v>8.3000000000000007</v>
      </c>
      <c r="Z649" s="318">
        <v>4.5999999999999996</v>
      </c>
      <c r="AA649" s="318">
        <v>124</v>
      </c>
      <c r="AB649" s="318">
        <v>33</v>
      </c>
      <c r="AC649" s="318"/>
      <c r="AD649" s="318"/>
      <c r="AE649" s="318"/>
      <c r="AF649" s="318"/>
    </row>
    <row r="650" spans="1:32">
      <c r="A650" s="21" t="str">
        <f>IF(VLOOKUP(MID($B650,4,2),CODE!K:P,CODE!$O$1,FALSE)="",VLOOKUP(MID($B650,1,3),CODE!$B:$G,CODE!$D$1,FALSE),VLOOKUP(MID($B650,1,3),CODE!$B:$G,CODE!$D$1,FALSE)&amp;"-"&amp;VLOOKUP(MID($B650,4,2),CODE!K:P,CODE!$O$1,FALSE))</f>
        <v>SWH</v>
      </c>
      <c r="B650" s="21" t="str">
        <f>IF(ISERROR(VLOOKUP(E650&amp;G650,품번정리!$D:$E,2,FALSE))=TRUE,E650&amp;G650,VLOOKUP(E650&amp;G650,품번정리!$D:$E,2,FALSE))</f>
        <v>SWHSNF5508PK</v>
      </c>
      <c r="C650" s="16" t="str">
        <f>IF(ISERROR(VLOOKUP(MID(B650,1,5)&amp;MID(B650,8,5),품번정리!$A:$B,2,FALSE))=TRUE,MID(B650,1,5)&amp;MID(B650,8,5),VLOOKUP(MID(B650,1,5)&amp;MID(B650,8,5),품번정리!$A:$B,2,FALSE))</f>
        <v>SWHSN508PK</v>
      </c>
      <c r="D650" s="16" t="str">
        <f t="shared" si="20"/>
        <v>F5</v>
      </c>
      <c r="E650" s="437" t="s">
        <v>3732</v>
      </c>
      <c r="F650" s="437" t="s">
        <v>3737</v>
      </c>
      <c r="G650" s="437" t="s">
        <v>728</v>
      </c>
      <c r="H650" s="437"/>
      <c r="I650" s="319">
        <v>8077</v>
      </c>
      <c r="J650" s="319">
        <v>45000</v>
      </c>
      <c r="K650" s="319">
        <v>25000</v>
      </c>
      <c r="L650" s="318">
        <v>350</v>
      </c>
      <c r="M650" s="437" t="s">
        <v>3592</v>
      </c>
      <c r="N650" s="318">
        <v>150</v>
      </c>
      <c r="O650" s="319">
        <v>6750000</v>
      </c>
      <c r="P650" s="437" t="s">
        <v>3812</v>
      </c>
      <c r="Q650" s="318">
        <v>5</v>
      </c>
      <c r="R650" s="318"/>
      <c r="S650" s="319">
        <v>225000</v>
      </c>
      <c r="T650" s="437"/>
      <c r="U650" s="318"/>
      <c r="V650" s="318"/>
      <c r="W650" s="318"/>
      <c r="X650" s="318"/>
      <c r="Y650" s="318"/>
      <c r="Z650" s="318"/>
      <c r="AA650" s="318">
        <v>145</v>
      </c>
      <c r="AB650" s="318">
        <v>5</v>
      </c>
      <c r="AC650" s="318"/>
      <c r="AD650" s="318"/>
      <c r="AE650" s="318"/>
      <c r="AF650" s="318"/>
    </row>
    <row r="651" spans="1:32">
      <c r="A651" s="21" t="str">
        <f>IF(VLOOKUP(MID($B651,4,2),CODE!K:P,CODE!$O$1,FALSE)="",VLOOKUP(MID($B651,1,3),CODE!$B:$G,CODE!$D$1,FALSE),VLOOKUP(MID($B651,1,3),CODE!$B:$G,CODE!$D$1,FALSE)&amp;"-"&amp;VLOOKUP(MID($B651,4,2),CODE!K:P,CODE!$O$1,FALSE))</f>
        <v>SWK</v>
      </c>
      <c r="B651" s="21" t="str">
        <f>IF(ISERROR(VLOOKUP(E651&amp;G651,품번정리!$D:$E,2,FALSE))=TRUE,E651&amp;G651,VLOOKUP(E651&amp;G651,품번정리!$D:$E,2,FALSE))</f>
        <v>SWKBEF5509BL</v>
      </c>
      <c r="C651" s="16" t="str">
        <f>IF(ISERROR(VLOOKUP(MID(B651,1,5)&amp;MID(B651,8,5),품번정리!$A:$B,2,FALSE))=TRUE,MID(B651,1,5)&amp;MID(B651,8,5),VLOOKUP(MID(B651,1,5)&amp;MID(B651,8,5),품번정리!$A:$B,2,FALSE))</f>
        <v>SWKBE509BL</v>
      </c>
      <c r="D651" s="16" t="str">
        <f t="shared" ref="D651:D714" si="21">MID(E651,6,2)</f>
        <v>F5</v>
      </c>
      <c r="E651" s="437" t="s">
        <v>2310</v>
      </c>
      <c r="F651" s="437" t="s">
        <v>3737</v>
      </c>
      <c r="G651" s="437" t="s">
        <v>725</v>
      </c>
      <c r="H651" s="437"/>
      <c r="I651" s="319">
        <v>6376</v>
      </c>
      <c r="J651" s="319">
        <v>43000</v>
      </c>
      <c r="K651" s="319">
        <v>19000</v>
      </c>
      <c r="L651" s="318">
        <v>100</v>
      </c>
      <c r="M651" s="437" t="s">
        <v>2198</v>
      </c>
      <c r="N651" s="318">
        <v>100</v>
      </c>
      <c r="O651" s="319">
        <v>4300000</v>
      </c>
      <c r="P651" s="437" t="s">
        <v>2549</v>
      </c>
      <c r="Q651" s="318">
        <v>17</v>
      </c>
      <c r="R651" s="318"/>
      <c r="S651" s="319">
        <v>731000</v>
      </c>
      <c r="T651" s="437" t="s">
        <v>2545</v>
      </c>
      <c r="U651" s="318">
        <v>16</v>
      </c>
      <c r="V651" s="319">
        <v>688000</v>
      </c>
      <c r="W651" s="318">
        <v>16</v>
      </c>
      <c r="X651" s="318">
        <v>16</v>
      </c>
      <c r="Y651" s="318">
        <v>94.1</v>
      </c>
      <c r="Z651" s="318">
        <v>94.1</v>
      </c>
      <c r="AA651" s="318">
        <v>83</v>
      </c>
      <c r="AB651" s="318">
        <v>1</v>
      </c>
      <c r="AC651" s="318"/>
      <c r="AD651" s="318"/>
      <c r="AE651" s="318"/>
      <c r="AF651" s="318"/>
    </row>
    <row r="652" spans="1:32">
      <c r="A652" s="21" t="str">
        <f>IF(VLOOKUP(MID($B652,4,2),CODE!K:P,CODE!$O$1,FALSE)="",VLOOKUP(MID($B652,1,3),CODE!$B:$G,CODE!$D$1,FALSE),VLOOKUP(MID($B652,1,3),CODE!$B:$G,CODE!$D$1,FALSE)&amp;"-"&amp;VLOOKUP(MID($B652,4,2),CODE!K:P,CODE!$O$1,FALSE))</f>
        <v>SWK</v>
      </c>
      <c r="B652" s="21" t="str">
        <f>IF(ISERROR(VLOOKUP(E652&amp;G652,품번정리!$D:$E,2,FALSE))=TRUE,E652&amp;G652,VLOOKUP(E652&amp;G652,품번정리!$D:$E,2,FALSE))</f>
        <v>SWKBEF5509PK</v>
      </c>
      <c r="C652" s="16" t="str">
        <f>IF(ISERROR(VLOOKUP(MID(B652,1,5)&amp;MID(B652,8,5),품번정리!$A:$B,2,FALSE))=TRUE,MID(B652,1,5)&amp;MID(B652,8,5),VLOOKUP(MID(B652,1,5)&amp;MID(B652,8,5),품번정리!$A:$B,2,FALSE))</f>
        <v>SWKBE509PK</v>
      </c>
      <c r="D652" s="16" t="str">
        <f t="shared" si="21"/>
        <v>F5</v>
      </c>
      <c r="E652" s="437" t="s">
        <v>2310</v>
      </c>
      <c r="F652" s="437" t="s">
        <v>3175</v>
      </c>
      <c r="G652" s="437" t="s">
        <v>728</v>
      </c>
      <c r="H652" s="437"/>
      <c r="I652" s="319">
        <v>6376</v>
      </c>
      <c r="J652" s="319">
        <v>43000</v>
      </c>
      <c r="K652" s="319">
        <v>19000</v>
      </c>
      <c r="L652" s="318">
        <v>100</v>
      </c>
      <c r="M652" s="437" t="s">
        <v>2198</v>
      </c>
      <c r="N652" s="318">
        <v>100</v>
      </c>
      <c r="O652" s="319">
        <v>4300000</v>
      </c>
      <c r="P652" s="437" t="s">
        <v>2549</v>
      </c>
      <c r="Q652" s="318">
        <v>13</v>
      </c>
      <c r="R652" s="318"/>
      <c r="S652" s="319">
        <v>559000</v>
      </c>
      <c r="T652" s="437" t="s">
        <v>2547</v>
      </c>
      <c r="U652" s="318">
        <v>12</v>
      </c>
      <c r="V652" s="319">
        <v>494500</v>
      </c>
      <c r="W652" s="318">
        <v>12</v>
      </c>
      <c r="X652" s="318">
        <v>11.5</v>
      </c>
      <c r="Y652" s="318">
        <v>92.3</v>
      </c>
      <c r="Z652" s="318">
        <v>88.5</v>
      </c>
      <c r="AA652" s="318">
        <v>87</v>
      </c>
      <c r="AB652" s="318">
        <v>1</v>
      </c>
      <c r="AC652" s="318"/>
      <c r="AD652" s="318"/>
      <c r="AE652" s="318"/>
      <c r="AF652" s="318"/>
    </row>
    <row r="653" spans="1:32">
      <c r="A653" s="21" t="str">
        <f>IF(VLOOKUP(MID($B653,4,2),CODE!K:P,CODE!$O$1,FALSE)="",VLOOKUP(MID($B653,1,3),CODE!$B:$G,CODE!$D$1,FALSE),VLOOKUP(MID($B653,1,3),CODE!$B:$G,CODE!$D$1,FALSE)&amp;"-"&amp;VLOOKUP(MID($B653,4,2),CODE!K:P,CODE!$O$1,FALSE))</f>
        <v>SWK</v>
      </c>
      <c r="B653" s="21" t="str">
        <f>IF(ISERROR(VLOOKUP(E653&amp;G653,품번정리!$D:$E,2,FALSE))=TRUE,E653&amp;G653,VLOOKUP(E653&amp;G653,품번정리!$D:$E,2,FALSE))</f>
        <v>SWKBEF5511PK</v>
      </c>
      <c r="C653" s="16" t="str">
        <f>IF(ISERROR(VLOOKUP(MID(B653,1,5)&amp;MID(B653,8,5),품번정리!$A:$B,2,FALSE))=TRUE,MID(B653,1,5)&amp;MID(B653,8,5),VLOOKUP(MID(B653,1,5)&amp;MID(B653,8,5),품번정리!$A:$B,2,FALSE))</f>
        <v>SWKBE511PK</v>
      </c>
      <c r="D653" s="16" t="str">
        <f t="shared" si="21"/>
        <v>F5</v>
      </c>
      <c r="E653" s="437" t="s">
        <v>2516</v>
      </c>
      <c r="F653" s="437" t="s">
        <v>3175</v>
      </c>
      <c r="G653" s="437" t="s">
        <v>728</v>
      </c>
      <c r="H653" s="437"/>
      <c r="I653" s="319">
        <v>6456</v>
      </c>
      <c r="J653" s="319">
        <v>43000</v>
      </c>
      <c r="K653" s="319">
        <v>19000</v>
      </c>
      <c r="L653" s="318">
        <v>489</v>
      </c>
      <c r="M653" s="437" t="s">
        <v>2546</v>
      </c>
      <c r="N653" s="318">
        <v>489</v>
      </c>
      <c r="O653" s="319">
        <v>21027000</v>
      </c>
      <c r="P653" s="437" t="s">
        <v>2546</v>
      </c>
      <c r="Q653" s="318">
        <v>117</v>
      </c>
      <c r="R653" s="318">
        <v>1</v>
      </c>
      <c r="S653" s="319">
        <v>5031000</v>
      </c>
      <c r="T653" s="437" t="s">
        <v>2545</v>
      </c>
      <c r="U653" s="318">
        <v>115</v>
      </c>
      <c r="V653" s="319">
        <v>4016000</v>
      </c>
      <c r="W653" s="318">
        <v>23.5</v>
      </c>
      <c r="X653" s="318">
        <v>19.100000000000001</v>
      </c>
      <c r="Y653" s="318">
        <v>98.3</v>
      </c>
      <c r="Z653" s="318">
        <v>79.8</v>
      </c>
      <c r="AA653" s="318">
        <v>371</v>
      </c>
      <c r="AB653" s="318">
        <v>2</v>
      </c>
      <c r="AC653" s="318"/>
      <c r="AD653" s="318"/>
      <c r="AE653" s="319"/>
      <c r="AF653" s="318"/>
    </row>
    <row r="654" spans="1:32">
      <c r="A654" s="21" t="str">
        <f>IF(VLOOKUP(MID($B654,4,2),CODE!K:P,CODE!$O$1,FALSE)="",VLOOKUP(MID($B654,1,3),CODE!$B:$G,CODE!$D$1,FALSE),VLOOKUP(MID($B654,1,3),CODE!$B:$G,CODE!$D$1,FALSE)&amp;"-"&amp;VLOOKUP(MID($B654,4,2),CODE!K:P,CODE!$O$1,FALSE))</f>
        <v>SWK</v>
      </c>
      <c r="B654" s="21" t="str">
        <f>IF(ISERROR(VLOOKUP(E654&amp;G654,품번정리!$D:$E,2,FALSE))=TRUE,E654&amp;G654,VLOOKUP(E654&amp;G654,품번정리!$D:$E,2,FALSE))</f>
        <v>SWKERF5506YE</v>
      </c>
      <c r="C654" s="16" t="str">
        <f>IF(ISERROR(VLOOKUP(MID(B654,1,5)&amp;MID(B654,8,5),품번정리!$A:$B,2,FALSE))=TRUE,MID(B654,1,5)&amp;MID(B654,8,5),VLOOKUP(MID(B654,1,5)&amp;MID(B654,8,5),품번정리!$A:$B,2,FALSE))</f>
        <v>SWKER506YE</v>
      </c>
      <c r="D654" s="16" t="str">
        <f t="shared" si="21"/>
        <v>F5</v>
      </c>
      <c r="E654" s="437" t="s">
        <v>2856</v>
      </c>
      <c r="F654" s="437" t="s">
        <v>2314</v>
      </c>
      <c r="G654" s="437" t="s">
        <v>721</v>
      </c>
      <c r="H654" s="437"/>
      <c r="I654" s="319">
        <v>7780</v>
      </c>
      <c r="J654" s="319">
        <v>49000</v>
      </c>
      <c r="K654" s="319">
        <v>25000</v>
      </c>
      <c r="L654" s="318">
        <v>300</v>
      </c>
      <c r="M654" s="437" t="s">
        <v>2659</v>
      </c>
      <c r="N654" s="318">
        <v>295</v>
      </c>
      <c r="O654" s="319">
        <v>14455000</v>
      </c>
      <c r="P654" s="437" t="s">
        <v>2665</v>
      </c>
      <c r="Q654" s="318">
        <v>77</v>
      </c>
      <c r="R654" s="318">
        <v>-6</v>
      </c>
      <c r="S654" s="319">
        <v>3773000</v>
      </c>
      <c r="T654" s="437" t="s">
        <v>2914</v>
      </c>
      <c r="U654" s="318">
        <v>26</v>
      </c>
      <c r="V654" s="319">
        <v>913500</v>
      </c>
      <c r="W654" s="318">
        <v>8.8000000000000007</v>
      </c>
      <c r="X654" s="318">
        <v>6.3</v>
      </c>
      <c r="Y654" s="318">
        <v>33.799999999999997</v>
      </c>
      <c r="Z654" s="318">
        <v>24.2</v>
      </c>
      <c r="AA654" s="318">
        <v>224</v>
      </c>
      <c r="AB654" s="318">
        <v>51</v>
      </c>
      <c r="AC654" s="318">
        <v>1</v>
      </c>
      <c r="AD654" s="318">
        <v>1</v>
      </c>
      <c r="AE654" s="319">
        <v>25000</v>
      </c>
      <c r="AF654" s="318">
        <v>0.3</v>
      </c>
    </row>
    <row r="655" spans="1:32">
      <c r="A655" s="21" t="str">
        <f>IF(VLOOKUP(MID($B655,4,2),CODE!K:P,CODE!$O$1,FALSE)="",VLOOKUP(MID($B655,1,3),CODE!$B:$G,CODE!$D$1,FALSE),VLOOKUP(MID($B655,1,3),CODE!$B:$G,CODE!$D$1,FALSE)&amp;"-"&amp;VLOOKUP(MID($B655,4,2),CODE!K:P,CODE!$O$1,FALSE))</f>
        <v>SWK</v>
      </c>
      <c r="B655" s="21" t="str">
        <f>IF(ISERROR(VLOOKUP(E655&amp;G655,품번정리!$D:$E,2,FALSE))=TRUE,E655&amp;G655,VLOOKUP(E655&amp;G655,품번정리!$D:$E,2,FALSE))</f>
        <v>SWKERF5514PK</v>
      </c>
      <c r="C655" s="16" t="str">
        <f>IF(ISERROR(VLOOKUP(MID(B655,1,5)&amp;MID(B655,8,5),품번정리!$A:$B,2,FALSE))=TRUE,MID(B655,1,5)&amp;MID(B655,8,5),VLOOKUP(MID(B655,1,5)&amp;MID(B655,8,5),품번정리!$A:$B,2,FALSE))</f>
        <v>SWKER514PK</v>
      </c>
      <c r="D655" s="16" t="str">
        <f t="shared" si="21"/>
        <v>F5</v>
      </c>
      <c r="E655" s="437" t="s">
        <v>2472</v>
      </c>
      <c r="F655" s="437" t="s">
        <v>2314</v>
      </c>
      <c r="G655" s="437" t="s">
        <v>728</v>
      </c>
      <c r="H655" s="437"/>
      <c r="I655" s="319">
        <v>7278</v>
      </c>
      <c r="J655" s="319">
        <v>55000</v>
      </c>
      <c r="K655" s="319">
        <v>29000</v>
      </c>
      <c r="L655" s="318">
        <v>370</v>
      </c>
      <c r="M655" s="437" t="s">
        <v>2414</v>
      </c>
      <c r="N655" s="318">
        <v>386</v>
      </c>
      <c r="O655" s="319">
        <v>21230000</v>
      </c>
      <c r="P655" s="437" t="s">
        <v>2414</v>
      </c>
      <c r="Q655" s="318">
        <v>335</v>
      </c>
      <c r="R655" s="318">
        <v>1</v>
      </c>
      <c r="S655" s="319">
        <v>18425000</v>
      </c>
      <c r="T655" s="437" t="s">
        <v>2546</v>
      </c>
      <c r="U655" s="318">
        <v>320</v>
      </c>
      <c r="V655" s="319">
        <v>16672500</v>
      </c>
      <c r="W655" s="318">
        <v>82.9</v>
      </c>
      <c r="X655" s="318">
        <v>78.5</v>
      </c>
      <c r="Y655" s="318">
        <v>95.5</v>
      </c>
      <c r="Z655" s="318">
        <v>90.5</v>
      </c>
      <c r="AA655" s="318">
        <v>50</v>
      </c>
      <c r="AB655" s="318">
        <v>15</v>
      </c>
      <c r="AC655" s="318"/>
      <c r="AD655" s="318"/>
      <c r="AE655" s="319"/>
      <c r="AF655" s="318"/>
    </row>
    <row r="656" spans="1:32">
      <c r="A656" s="21" t="str">
        <f>IF(VLOOKUP(MID($B656,4,2),CODE!K:P,CODE!$O$1,FALSE)="",VLOOKUP(MID($B656,1,3),CODE!$B:$G,CODE!$D$1,FALSE),VLOOKUP(MID($B656,1,3),CODE!$B:$G,CODE!$D$1,FALSE)&amp;"-"&amp;VLOOKUP(MID($B656,4,2),CODE!K:P,CODE!$O$1,FALSE))</f>
        <v>SWK</v>
      </c>
      <c r="B656" s="21" t="str">
        <f>IF(ISERROR(VLOOKUP(E656&amp;G656,품번정리!$D:$E,2,FALSE))=TRUE,E656&amp;G656,VLOOKUP(E656&amp;G656,품번정리!$D:$E,2,FALSE))</f>
        <v>SWKERF5515PK</v>
      </c>
      <c r="C656" s="16" t="str">
        <f>IF(ISERROR(VLOOKUP(MID(B656,1,5)&amp;MID(B656,8,5),품번정리!$A:$B,2,FALSE))=TRUE,MID(B656,1,5)&amp;MID(B656,8,5),VLOOKUP(MID(B656,1,5)&amp;MID(B656,8,5),품번정리!$A:$B,2,FALSE))</f>
        <v>SWKER515PK</v>
      </c>
      <c r="D656" s="16" t="str">
        <f t="shared" si="21"/>
        <v>F5</v>
      </c>
      <c r="E656" s="437" t="s">
        <v>2857</v>
      </c>
      <c r="F656" s="437" t="s">
        <v>2518</v>
      </c>
      <c r="G656" s="437" t="s">
        <v>728</v>
      </c>
      <c r="H656" s="437"/>
      <c r="I656" s="319">
        <v>9934</v>
      </c>
      <c r="J656" s="319">
        <v>55000</v>
      </c>
      <c r="K656" s="319">
        <v>29000</v>
      </c>
      <c r="L656" s="318">
        <v>150</v>
      </c>
      <c r="M656" s="437" t="s">
        <v>2659</v>
      </c>
      <c r="N656" s="318">
        <v>153</v>
      </c>
      <c r="O656" s="319">
        <v>8415000</v>
      </c>
      <c r="P656" s="437" t="s">
        <v>2665</v>
      </c>
      <c r="Q656" s="318">
        <v>48</v>
      </c>
      <c r="R656" s="318"/>
      <c r="S656" s="319">
        <v>2640000</v>
      </c>
      <c r="T656" s="437" t="s">
        <v>2689</v>
      </c>
      <c r="U656" s="318">
        <v>48</v>
      </c>
      <c r="V656" s="319">
        <v>2392500</v>
      </c>
      <c r="W656" s="318">
        <v>31.4</v>
      </c>
      <c r="X656" s="318">
        <v>28.4</v>
      </c>
      <c r="Y656" s="318">
        <v>100</v>
      </c>
      <c r="Z656" s="318">
        <v>90.6</v>
      </c>
      <c r="AA656" s="318">
        <v>105</v>
      </c>
      <c r="AB656" s="318"/>
      <c r="AC656" s="318"/>
      <c r="AD656" s="318"/>
      <c r="AE656" s="318"/>
      <c r="AF656" s="318"/>
    </row>
    <row r="657" spans="1:32">
      <c r="A657" s="21" t="str">
        <f>IF(VLOOKUP(MID($B657,4,2),CODE!K:P,CODE!$O$1,FALSE)="",VLOOKUP(MID($B657,1,3),CODE!$B:$G,CODE!$D$1,FALSE),VLOOKUP(MID($B657,1,3),CODE!$B:$G,CODE!$D$1,FALSE)&amp;"-"&amp;VLOOKUP(MID($B657,4,2),CODE!K:P,CODE!$O$1,FALSE))</f>
        <v>SWK</v>
      </c>
      <c r="B657" s="21" t="str">
        <f>IF(ISERROR(VLOOKUP(E657&amp;G657,품번정리!$D:$E,2,FALSE))=TRUE,E657&amp;G657,VLOOKUP(E657&amp;G657,품번정리!$D:$E,2,FALSE))</f>
        <v>SWKERF5516PK</v>
      </c>
      <c r="C657" s="16" t="str">
        <f>IF(ISERROR(VLOOKUP(MID(B657,1,5)&amp;MID(B657,8,5),품번정리!$A:$B,2,FALSE))=TRUE,MID(B657,1,5)&amp;MID(B657,8,5),VLOOKUP(MID(B657,1,5)&amp;MID(B657,8,5),품번정리!$A:$B,2,FALSE))</f>
        <v>SWKER516PK</v>
      </c>
      <c r="D657" s="16" t="str">
        <f t="shared" si="21"/>
        <v>F5</v>
      </c>
      <c r="E657" s="437" t="s">
        <v>2858</v>
      </c>
      <c r="F657" s="437" t="s">
        <v>2861</v>
      </c>
      <c r="G657" s="437" t="s">
        <v>728</v>
      </c>
      <c r="H657" s="437"/>
      <c r="I657" s="319">
        <v>8486</v>
      </c>
      <c r="J657" s="319">
        <v>55000</v>
      </c>
      <c r="K657" s="319">
        <v>19000</v>
      </c>
      <c r="L657" s="318">
        <v>402</v>
      </c>
      <c r="M657" s="437" t="s">
        <v>2686</v>
      </c>
      <c r="N657" s="318">
        <v>401</v>
      </c>
      <c r="O657" s="319">
        <v>22055000</v>
      </c>
      <c r="P657" s="437" t="s">
        <v>2686</v>
      </c>
      <c r="Q657" s="318">
        <v>197</v>
      </c>
      <c r="R657" s="318"/>
      <c r="S657" s="319">
        <v>10835000</v>
      </c>
      <c r="T657" s="437" t="s">
        <v>2913</v>
      </c>
      <c r="U657" s="318">
        <v>16</v>
      </c>
      <c r="V657" s="319">
        <v>865000</v>
      </c>
      <c r="W657" s="318">
        <v>4</v>
      </c>
      <c r="X657" s="318">
        <v>3.9</v>
      </c>
      <c r="Y657" s="318">
        <v>8.1</v>
      </c>
      <c r="Z657" s="318">
        <v>8</v>
      </c>
      <c r="AA657" s="318">
        <v>204</v>
      </c>
      <c r="AB657" s="318">
        <v>181</v>
      </c>
      <c r="AC657" s="318">
        <v>1</v>
      </c>
      <c r="AD657" s="318">
        <v>1</v>
      </c>
      <c r="AE657" s="319">
        <v>19000</v>
      </c>
      <c r="AF657" s="318">
        <v>0.2</v>
      </c>
    </row>
    <row r="658" spans="1:32">
      <c r="A658" s="21" t="str">
        <f>IF(VLOOKUP(MID($B658,4,2),CODE!K:P,CODE!$O$1,FALSE)="",VLOOKUP(MID($B658,1,3),CODE!$B:$G,CODE!$D$1,FALSE),VLOOKUP(MID($B658,1,3),CODE!$B:$G,CODE!$D$1,FALSE)&amp;"-"&amp;VLOOKUP(MID($B658,4,2),CODE!K:P,CODE!$O$1,FALSE))</f>
        <v>SWK</v>
      </c>
      <c r="B658" s="21" t="str">
        <f>IF(ISERROR(VLOOKUP(E658&amp;G658,품번정리!$D:$E,2,FALSE))=TRUE,E658&amp;G658,VLOOKUP(E658&amp;G658,품번정리!$D:$E,2,FALSE))</f>
        <v>SWKERF5517PK</v>
      </c>
      <c r="C658" s="16" t="str">
        <f>IF(ISERROR(VLOOKUP(MID(B658,1,5)&amp;MID(B658,8,5),품번정리!$A:$B,2,FALSE))=TRUE,MID(B658,1,5)&amp;MID(B658,8,5),VLOOKUP(MID(B658,1,5)&amp;MID(B658,8,5),품번정리!$A:$B,2,FALSE))</f>
        <v>SWKER517PK</v>
      </c>
      <c r="D658" s="16" t="str">
        <f t="shared" si="21"/>
        <v>F5</v>
      </c>
      <c r="E658" s="437" t="s">
        <v>2611</v>
      </c>
      <c r="F658" s="437" t="s">
        <v>2473</v>
      </c>
      <c r="G658" s="437" t="s">
        <v>728</v>
      </c>
      <c r="H658" s="437"/>
      <c r="I658" s="319">
        <v>9959</v>
      </c>
      <c r="J658" s="319">
        <v>55000</v>
      </c>
      <c r="K658" s="319">
        <v>29000</v>
      </c>
      <c r="L658" s="318">
        <v>400</v>
      </c>
      <c r="M658" s="437" t="s">
        <v>2745</v>
      </c>
      <c r="N658" s="318">
        <v>400</v>
      </c>
      <c r="O658" s="319">
        <v>22000000</v>
      </c>
      <c r="P658" s="437" t="s">
        <v>2744</v>
      </c>
      <c r="Q658" s="318">
        <v>399</v>
      </c>
      <c r="R658" s="318"/>
      <c r="S658" s="319">
        <v>21945000</v>
      </c>
      <c r="T658" s="437" t="s">
        <v>2809</v>
      </c>
      <c r="U658" s="318">
        <v>399</v>
      </c>
      <c r="V658" s="319">
        <v>19352500</v>
      </c>
      <c r="W658" s="318">
        <v>99.8</v>
      </c>
      <c r="X658" s="318">
        <v>88</v>
      </c>
      <c r="Y658" s="318">
        <v>100</v>
      </c>
      <c r="Z658" s="318">
        <v>88.2</v>
      </c>
      <c r="AA658" s="318">
        <v>1</v>
      </c>
      <c r="AB658" s="318"/>
      <c r="AC658" s="318"/>
      <c r="AD658" s="318"/>
      <c r="AE658" s="319"/>
      <c r="AF658" s="318"/>
    </row>
    <row r="659" spans="1:32">
      <c r="A659" s="21" t="str">
        <f>IF(VLOOKUP(MID($B659,4,2),CODE!K:P,CODE!$O$1,FALSE)="",VLOOKUP(MID($B659,1,3),CODE!$B:$G,CODE!$D$1,FALSE),VLOOKUP(MID($B659,1,3),CODE!$B:$G,CODE!$D$1,FALSE)&amp;"-"&amp;VLOOKUP(MID($B659,4,2),CODE!K:P,CODE!$O$1,FALSE))</f>
        <v>SWK</v>
      </c>
      <c r="B659" s="21" t="str">
        <f>IF(ISERROR(VLOOKUP(E659&amp;G659,품번정리!$D:$E,2,FALSE))=TRUE,E659&amp;G659,VLOOKUP(E659&amp;G659,품번정리!$D:$E,2,FALSE))</f>
        <v>SWKERF5535PP</v>
      </c>
      <c r="C659" s="16" t="str">
        <f>IF(ISERROR(VLOOKUP(MID(B659,1,5)&amp;MID(B659,8,5),품번정리!$A:$B,2,FALSE))=TRUE,MID(B659,1,5)&amp;MID(B659,8,5),VLOOKUP(MID(B659,1,5)&amp;MID(B659,8,5),품번정리!$A:$B,2,FALSE))</f>
        <v>SWKER535PP</v>
      </c>
      <c r="D659" s="16" t="str">
        <f t="shared" si="21"/>
        <v>F5</v>
      </c>
      <c r="E659" s="437" t="s">
        <v>2859</v>
      </c>
      <c r="F659" s="437" t="s">
        <v>2863</v>
      </c>
      <c r="G659" s="437" t="s">
        <v>737</v>
      </c>
      <c r="H659" s="437"/>
      <c r="I659" s="319">
        <v>8759</v>
      </c>
      <c r="J659" s="319">
        <v>55000</v>
      </c>
      <c r="K659" s="319">
        <v>29000</v>
      </c>
      <c r="L659" s="318">
        <v>350</v>
      </c>
      <c r="M659" s="437" t="s">
        <v>2659</v>
      </c>
      <c r="N659" s="318">
        <v>349</v>
      </c>
      <c r="O659" s="319">
        <v>19195000</v>
      </c>
      <c r="P659" s="437" t="s">
        <v>2665</v>
      </c>
      <c r="Q659" s="318">
        <v>232</v>
      </c>
      <c r="R659" s="318">
        <v>1</v>
      </c>
      <c r="S659" s="319">
        <v>12760000</v>
      </c>
      <c r="T659" s="437" t="s">
        <v>2702</v>
      </c>
      <c r="U659" s="318">
        <v>127</v>
      </c>
      <c r="V659" s="319">
        <v>5249000</v>
      </c>
      <c r="W659" s="318">
        <v>36.4</v>
      </c>
      <c r="X659" s="318">
        <v>27.3</v>
      </c>
      <c r="Y659" s="318">
        <v>54.7</v>
      </c>
      <c r="Z659" s="318">
        <v>41.1</v>
      </c>
      <c r="AA659" s="318">
        <v>116</v>
      </c>
      <c r="AB659" s="318">
        <v>105</v>
      </c>
      <c r="AC659" s="318"/>
      <c r="AD659" s="318"/>
      <c r="AE659" s="318"/>
      <c r="AF659" s="318"/>
    </row>
    <row r="660" spans="1:32">
      <c r="A660" s="21" t="str">
        <f>IF(VLOOKUP(MID($B660,4,2),CODE!K:P,CODE!$O$1,FALSE)="",VLOOKUP(MID($B660,1,3),CODE!$B:$G,CODE!$D$1,FALSE),VLOOKUP(MID($B660,1,3),CODE!$B:$G,CODE!$D$1,FALSE)&amp;"-"&amp;VLOOKUP(MID($B660,4,2),CODE!K:P,CODE!$O$1,FALSE))</f>
        <v>SWK</v>
      </c>
      <c r="B660" s="21" t="str">
        <f>IF(ISERROR(VLOOKUP(E660&amp;G660,품번정리!$D:$E,2,FALSE))=TRUE,E660&amp;G660,VLOOKUP(E660&amp;G660,품번정리!$D:$E,2,FALSE))</f>
        <v>SWKERF5536NY</v>
      </c>
      <c r="C660" s="16" t="str">
        <f>IF(ISERROR(VLOOKUP(MID(B660,1,5)&amp;MID(B660,8,5),품번정리!$A:$B,2,FALSE))=TRUE,MID(B660,1,5)&amp;MID(B660,8,5),VLOOKUP(MID(B660,1,5)&amp;MID(B660,8,5),품번정리!$A:$B,2,FALSE))</f>
        <v>SWKER536NY</v>
      </c>
      <c r="D660" s="16" t="str">
        <f t="shared" si="21"/>
        <v>F5</v>
      </c>
      <c r="E660" s="437" t="s">
        <v>2860</v>
      </c>
      <c r="F660" s="437" t="s">
        <v>2865</v>
      </c>
      <c r="G660" s="437" t="s">
        <v>720</v>
      </c>
      <c r="H660" s="437"/>
      <c r="I660" s="319">
        <v>8994</v>
      </c>
      <c r="J660" s="319">
        <v>55000</v>
      </c>
      <c r="K660" s="319">
        <v>29000</v>
      </c>
      <c r="L660" s="318">
        <v>150</v>
      </c>
      <c r="M660" s="437" t="s">
        <v>2659</v>
      </c>
      <c r="N660" s="318">
        <v>150</v>
      </c>
      <c r="O660" s="319">
        <v>8250000</v>
      </c>
      <c r="P660" s="437" t="s">
        <v>2665</v>
      </c>
      <c r="Q660" s="318">
        <v>53</v>
      </c>
      <c r="R660" s="318"/>
      <c r="S660" s="319">
        <v>2915000</v>
      </c>
      <c r="T660" s="437" t="s">
        <v>2674</v>
      </c>
      <c r="U660" s="318">
        <v>51</v>
      </c>
      <c r="V660" s="319">
        <v>2166000</v>
      </c>
      <c r="W660" s="318">
        <v>34</v>
      </c>
      <c r="X660" s="318">
        <v>26.3</v>
      </c>
      <c r="Y660" s="318">
        <v>96.2</v>
      </c>
      <c r="Z660" s="318">
        <v>74.3</v>
      </c>
      <c r="AA660" s="318">
        <v>97</v>
      </c>
      <c r="AB660" s="318">
        <v>2</v>
      </c>
      <c r="AC660" s="318"/>
      <c r="AD660" s="318"/>
      <c r="AE660" s="319"/>
      <c r="AF660" s="318"/>
    </row>
    <row r="661" spans="1:32">
      <c r="A661" s="21" t="str">
        <f>IF(VLOOKUP(MID($B661,4,2),CODE!K:P,CODE!$O$1,FALSE)="",VLOOKUP(MID($B661,1,3),CODE!$B:$G,CODE!$D$1,FALSE),VLOOKUP(MID($B661,1,3),CODE!$B:$G,CODE!$D$1,FALSE)&amp;"-"&amp;VLOOKUP(MID($B661,4,2),CODE!K:P,CODE!$O$1,FALSE))</f>
        <v>SWK</v>
      </c>
      <c r="B661" s="21" t="str">
        <f>IF(ISERROR(VLOOKUP(E661&amp;G661,품번정리!$D:$E,2,FALSE))=TRUE,E661&amp;G661,VLOOKUP(E661&amp;G661,품번정리!$D:$E,2,FALSE))</f>
        <v>SWKSNF3503PK</v>
      </c>
      <c r="C661" s="16" t="str">
        <f>IF(ISERROR(VLOOKUP(MID(B661,1,5)&amp;MID(B661,8,5),품번정리!$A:$B,2,FALSE))=TRUE,MID(B661,1,5)&amp;MID(B661,8,5),VLOOKUP(MID(B661,1,5)&amp;MID(B661,8,5),품번정리!$A:$B,2,FALSE))</f>
        <v>SWKSN503PK</v>
      </c>
      <c r="D661" s="16" t="str">
        <f t="shared" si="21"/>
        <v>F3</v>
      </c>
      <c r="E661" s="437" t="s">
        <v>2016</v>
      </c>
      <c r="F661" s="437" t="s">
        <v>2612</v>
      </c>
      <c r="G661" s="437" t="s">
        <v>728</v>
      </c>
      <c r="H661" s="437"/>
      <c r="I661" s="319">
        <v>4886</v>
      </c>
      <c r="J661" s="319">
        <v>45000</v>
      </c>
      <c r="K661" s="319">
        <v>45000</v>
      </c>
      <c r="L661" s="318">
        <v>500</v>
      </c>
      <c r="M661" s="437" t="s">
        <v>1855</v>
      </c>
      <c r="N661" s="318">
        <v>399</v>
      </c>
      <c r="O661" s="319">
        <v>17955000</v>
      </c>
      <c r="P661" s="437" t="s">
        <v>1855</v>
      </c>
      <c r="Q661" s="318">
        <v>219</v>
      </c>
      <c r="R661" s="318">
        <v>1</v>
      </c>
      <c r="S661" s="319">
        <v>9855000</v>
      </c>
      <c r="T661" s="437" t="s">
        <v>2133</v>
      </c>
      <c r="U661" s="318">
        <v>129</v>
      </c>
      <c r="V661" s="319">
        <v>4946150</v>
      </c>
      <c r="W661" s="318">
        <v>32.299999999999997</v>
      </c>
      <c r="X661" s="318">
        <v>27.5</v>
      </c>
      <c r="Y661" s="318">
        <v>58.9</v>
      </c>
      <c r="Z661" s="318">
        <v>50.2</v>
      </c>
      <c r="AA661" s="318">
        <v>179</v>
      </c>
      <c r="AB661" s="318">
        <v>90</v>
      </c>
      <c r="AC661" s="318"/>
      <c r="AD661" s="318"/>
      <c r="AE661" s="319"/>
      <c r="AF661" s="318"/>
    </row>
    <row r="662" spans="1:32">
      <c r="A662" s="21" t="str">
        <f>IF(VLOOKUP(MID($B662,4,2),CODE!K:P,CODE!$O$1,FALSE)="",VLOOKUP(MID($B662,1,3),CODE!$B:$G,CODE!$D$1,FALSE),VLOOKUP(MID($B662,1,3),CODE!$B:$G,CODE!$D$1,FALSE)&amp;"-"&amp;VLOOKUP(MID($B662,4,2),CODE!K:P,CODE!$O$1,FALSE))</f>
        <v>SWK</v>
      </c>
      <c r="B662" s="21" t="str">
        <f>IF(ISERROR(VLOOKUP(E662&amp;G662,품번정리!$D:$E,2,FALSE))=TRUE,E662&amp;G662,VLOOKUP(E662&amp;G662,품번정리!$D:$E,2,FALSE))</f>
        <v>SWKSNF3503PP</v>
      </c>
      <c r="C662" s="16" t="str">
        <f>IF(ISERROR(VLOOKUP(MID(B662,1,5)&amp;MID(B662,8,5),품번정리!$A:$B,2,FALSE))=TRUE,MID(B662,1,5)&amp;MID(B662,8,5),VLOOKUP(MID(B662,1,5)&amp;MID(B662,8,5),품번정리!$A:$B,2,FALSE))</f>
        <v>SWKSN503PP</v>
      </c>
      <c r="D662" s="16" t="str">
        <f t="shared" si="21"/>
        <v>F3</v>
      </c>
      <c r="E662" s="437" t="s">
        <v>2016</v>
      </c>
      <c r="F662" s="437" t="s">
        <v>2866</v>
      </c>
      <c r="G662" s="437" t="s">
        <v>737</v>
      </c>
      <c r="H662" s="437"/>
      <c r="I662" s="319">
        <v>4886</v>
      </c>
      <c r="J662" s="319">
        <v>45000</v>
      </c>
      <c r="K662" s="319">
        <v>45000</v>
      </c>
      <c r="L662" s="318">
        <v>500</v>
      </c>
      <c r="M662" s="437" t="s">
        <v>1855</v>
      </c>
      <c r="N662" s="318">
        <v>398</v>
      </c>
      <c r="O662" s="319">
        <v>17910000</v>
      </c>
      <c r="P662" s="437" t="s">
        <v>1855</v>
      </c>
      <c r="Q662" s="318">
        <v>129</v>
      </c>
      <c r="R662" s="318"/>
      <c r="S662" s="319">
        <v>5805000</v>
      </c>
      <c r="T662" s="437" t="s">
        <v>2168</v>
      </c>
      <c r="U662" s="318">
        <v>126</v>
      </c>
      <c r="V662" s="319">
        <v>4066673</v>
      </c>
      <c r="W662" s="318">
        <v>31.7</v>
      </c>
      <c r="X662" s="318">
        <v>22.7</v>
      </c>
      <c r="Y662" s="318">
        <v>97.7</v>
      </c>
      <c r="Z662" s="318">
        <v>70.099999999999994</v>
      </c>
      <c r="AA662" s="318">
        <v>269</v>
      </c>
      <c r="AB662" s="318">
        <v>3</v>
      </c>
      <c r="AC662" s="318"/>
      <c r="AD662" s="318"/>
      <c r="AE662" s="319"/>
      <c r="AF662" s="318"/>
    </row>
    <row r="663" spans="1:32">
      <c r="A663" s="21" t="str">
        <f>IF(VLOOKUP(MID($B663,4,2),CODE!K:P,CODE!$O$1,FALSE)="",VLOOKUP(MID($B663,1,3),CODE!$B:$G,CODE!$D$1,FALSE),VLOOKUP(MID($B663,1,3),CODE!$B:$G,CODE!$D$1,FALSE)&amp;"-"&amp;VLOOKUP(MID($B663,4,2),CODE!K:P,CODE!$O$1,FALSE))</f>
        <v>SWK</v>
      </c>
      <c r="B663" s="21" t="str">
        <f>IF(ISERROR(VLOOKUP(E663&amp;G663,품번정리!$D:$E,2,FALSE))=TRUE,E663&amp;G663,VLOOKUP(E663&amp;G663,품번정리!$D:$E,2,FALSE))</f>
        <v>SWKSNF5504BK</v>
      </c>
      <c r="C663" s="16" t="str">
        <f>IF(ISERROR(VLOOKUP(MID(B663,1,5)&amp;MID(B663,8,5),품번정리!$A:$B,2,FALSE))=TRUE,MID(B663,1,5)&amp;MID(B663,8,5),VLOOKUP(MID(B663,1,5)&amp;MID(B663,8,5),품번정리!$A:$B,2,FALSE))</f>
        <v>SWKSN504BK</v>
      </c>
      <c r="D663" s="16" t="str">
        <f t="shared" si="21"/>
        <v>F5</v>
      </c>
      <c r="E663" s="437" t="s">
        <v>2311</v>
      </c>
      <c r="F663" s="437" t="s">
        <v>2867</v>
      </c>
      <c r="G663" s="437" t="s">
        <v>722</v>
      </c>
      <c r="H663" s="437"/>
      <c r="I663" s="319">
        <v>5984</v>
      </c>
      <c r="J663" s="319">
        <v>45000</v>
      </c>
      <c r="K663" s="319">
        <v>25000</v>
      </c>
      <c r="L663" s="318">
        <v>450</v>
      </c>
      <c r="M663" s="437" t="s">
        <v>2414</v>
      </c>
      <c r="N663" s="318">
        <v>450</v>
      </c>
      <c r="O663" s="319">
        <v>20250000</v>
      </c>
      <c r="P663" s="437" t="s">
        <v>2414</v>
      </c>
      <c r="Q663" s="318">
        <v>173</v>
      </c>
      <c r="R663" s="318"/>
      <c r="S663" s="319">
        <v>7785000</v>
      </c>
      <c r="T663" s="437" t="s">
        <v>2444</v>
      </c>
      <c r="U663" s="318">
        <v>72</v>
      </c>
      <c r="V663" s="319">
        <v>2632500</v>
      </c>
      <c r="W663" s="318">
        <v>16</v>
      </c>
      <c r="X663" s="318">
        <v>13</v>
      </c>
      <c r="Y663" s="318">
        <v>41.6</v>
      </c>
      <c r="Z663" s="318">
        <v>33.799999999999997</v>
      </c>
      <c r="AA663" s="318">
        <v>277</v>
      </c>
      <c r="AB663" s="318">
        <v>101</v>
      </c>
      <c r="AC663" s="318">
        <v>2</v>
      </c>
      <c r="AD663" s="318">
        <v>2</v>
      </c>
      <c r="AE663" s="319">
        <v>50000</v>
      </c>
      <c r="AF663" s="318">
        <v>0.4</v>
      </c>
    </row>
    <row r="664" spans="1:32">
      <c r="A664" s="21" t="str">
        <f>IF(VLOOKUP(MID($B664,4,2),CODE!K:P,CODE!$O$1,FALSE)="",VLOOKUP(MID($B664,1,3),CODE!$B:$G,CODE!$D$1,FALSE),VLOOKUP(MID($B664,1,3),CODE!$B:$G,CODE!$D$1,FALSE)&amp;"-"&amp;VLOOKUP(MID($B664,4,2),CODE!K:P,CODE!$O$1,FALSE))</f>
        <v>SWK</v>
      </c>
      <c r="B664" s="21" t="str">
        <f>IF(ISERROR(VLOOKUP(E664&amp;G664,품번정리!$D:$E,2,FALSE))=TRUE,E664&amp;G664,VLOOKUP(E664&amp;G664,품번정리!$D:$E,2,FALSE))</f>
        <v>SWKSNF5504PK</v>
      </c>
      <c r="C664" s="16" t="str">
        <f>IF(ISERROR(VLOOKUP(MID(B664,1,5)&amp;MID(B664,8,5),품번정리!$A:$B,2,FALSE))=TRUE,MID(B664,1,5)&amp;MID(B664,8,5),VLOOKUP(MID(B664,1,5)&amp;MID(B664,8,5),품번정리!$A:$B,2,FALSE))</f>
        <v>SWKSN504PK</v>
      </c>
      <c r="D664" s="16" t="str">
        <f t="shared" si="21"/>
        <v>F5</v>
      </c>
      <c r="E664" s="437" t="s">
        <v>2311</v>
      </c>
      <c r="F664" s="437" t="s">
        <v>2018</v>
      </c>
      <c r="G664" s="437" t="s">
        <v>728</v>
      </c>
      <c r="H664" s="437"/>
      <c r="I664" s="319">
        <v>5984</v>
      </c>
      <c r="J664" s="319">
        <v>45000</v>
      </c>
      <c r="K664" s="319">
        <v>25000</v>
      </c>
      <c r="L664" s="318">
        <v>450</v>
      </c>
      <c r="M664" s="437" t="s">
        <v>2210</v>
      </c>
      <c r="N664" s="318">
        <v>450</v>
      </c>
      <c r="O664" s="319">
        <v>20250000</v>
      </c>
      <c r="P664" s="437" t="s">
        <v>2210</v>
      </c>
      <c r="Q664" s="318">
        <v>117</v>
      </c>
      <c r="R664" s="318"/>
      <c r="S664" s="319">
        <v>5265000</v>
      </c>
      <c r="T664" s="437" t="s">
        <v>2247</v>
      </c>
      <c r="U664" s="318">
        <v>65</v>
      </c>
      <c r="V664" s="319">
        <v>2535000</v>
      </c>
      <c r="W664" s="318">
        <v>14.4</v>
      </c>
      <c r="X664" s="318">
        <v>12.5</v>
      </c>
      <c r="Y664" s="318">
        <v>55.6</v>
      </c>
      <c r="Z664" s="318">
        <v>48.1</v>
      </c>
      <c r="AA664" s="318">
        <v>333</v>
      </c>
      <c r="AB664" s="318">
        <v>52</v>
      </c>
      <c r="AC664" s="318"/>
      <c r="AD664" s="318"/>
      <c r="AE664" s="318"/>
      <c r="AF664" s="318"/>
    </row>
    <row r="665" spans="1:32">
      <c r="A665" s="21" t="str">
        <f>IF(VLOOKUP(MID($B665,4,2),CODE!K:P,CODE!$O$1,FALSE)="",VLOOKUP(MID($B665,1,3),CODE!$B:$G,CODE!$D$1,FALSE),VLOOKUP(MID($B665,1,3),CODE!$B:$G,CODE!$D$1,FALSE)&amp;"-"&amp;VLOOKUP(MID($B665,4,2),CODE!K:P,CODE!$O$1,FALSE))</f>
        <v>SWK</v>
      </c>
      <c r="B665" s="21" t="str">
        <f>IF(ISERROR(VLOOKUP(E665&amp;G665,품번정리!$D:$E,2,FALSE))=TRUE,E665&amp;G665,VLOOKUP(E665&amp;G665,품번정리!$D:$E,2,FALSE))</f>
        <v>SWKSNF5505BW</v>
      </c>
      <c r="C665" s="16" t="str">
        <f>IF(ISERROR(VLOOKUP(MID(B665,1,5)&amp;MID(B665,8,5),품번정리!$A:$B,2,FALSE))=TRUE,MID(B665,1,5)&amp;MID(B665,8,5),VLOOKUP(MID(B665,1,5)&amp;MID(B665,8,5),품번정리!$A:$B,2,FALSE))</f>
        <v>SWKSN505BW</v>
      </c>
      <c r="D665" s="16" t="str">
        <f t="shared" si="21"/>
        <v>F5</v>
      </c>
      <c r="E665" s="437" t="s">
        <v>2862</v>
      </c>
      <c r="F665" s="437" t="s">
        <v>2018</v>
      </c>
      <c r="G665" s="437" t="s">
        <v>745</v>
      </c>
      <c r="H665" s="437"/>
      <c r="I665" s="319">
        <v>6937</v>
      </c>
      <c r="J665" s="319">
        <v>49000</v>
      </c>
      <c r="K665" s="319">
        <v>25000</v>
      </c>
      <c r="L665" s="318">
        <v>450</v>
      </c>
      <c r="M665" s="437" t="s">
        <v>2659</v>
      </c>
      <c r="N665" s="318">
        <v>448</v>
      </c>
      <c r="O665" s="319">
        <v>21952000</v>
      </c>
      <c r="P665" s="437" t="s">
        <v>2665</v>
      </c>
      <c r="Q665" s="318">
        <v>15</v>
      </c>
      <c r="R665" s="318"/>
      <c r="S665" s="319">
        <v>735000</v>
      </c>
      <c r="T665" s="437" t="s">
        <v>2915</v>
      </c>
      <c r="U665" s="318">
        <v>15</v>
      </c>
      <c r="V665" s="319">
        <v>656550</v>
      </c>
      <c r="W665" s="318">
        <v>3.3</v>
      </c>
      <c r="X665" s="318">
        <v>3</v>
      </c>
      <c r="Y665" s="318">
        <v>100</v>
      </c>
      <c r="Z665" s="318">
        <v>89.3</v>
      </c>
      <c r="AA665" s="318">
        <v>433</v>
      </c>
      <c r="AB665" s="318"/>
      <c r="AC665" s="318"/>
      <c r="AD665" s="318"/>
      <c r="AE665" s="318"/>
      <c r="AF665" s="318"/>
    </row>
    <row r="666" spans="1:32">
      <c r="A666" s="21" t="str">
        <f>IF(VLOOKUP(MID($B666,4,2),CODE!K:P,CODE!$O$1,FALSE)="",VLOOKUP(MID($B666,1,3),CODE!$B:$G,CODE!$D$1,FALSE),VLOOKUP(MID($B666,1,3),CODE!$B:$G,CODE!$D$1,FALSE)&amp;"-"&amp;VLOOKUP(MID($B666,4,2),CODE!K:P,CODE!$O$1,FALSE))</f>
        <v>SWK</v>
      </c>
      <c r="B666" s="21" t="str">
        <f>IF(ISERROR(VLOOKUP(E666&amp;G666,품번정리!$D:$E,2,FALSE))=TRUE,E666&amp;G666,VLOOKUP(E666&amp;G666,품번정리!$D:$E,2,FALSE))</f>
        <v>SWKSNF5506PK</v>
      </c>
      <c r="C666" s="16" t="str">
        <f>IF(ISERROR(VLOOKUP(MID(B666,1,5)&amp;MID(B666,8,5),품번정리!$A:$B,2,FALSE))=TRUE,MID(B666,1,5)&amp;MID(B666,8,5),VLOOKUP(MID(B666,1,5)&amp;MID(B666,8,5),품번정리!$A:$B,2,FALSE))</f>
        <v>SWKSN506PK</v>
      </c>
      <c r="D666" s="16" t="str">
        <f t="shared" si="21"/>
        <v>F5</v>
      </c>
      <c r="E666" s="437" t="s">
        <v>2864</v>
      </c>
      <c r="F666" s="437" t="s">
        <v>2316</v>
      </c>
      <c r="G666" s="437" t="s">
        <v>728</v>
      </c>
      <c r="H666" s="437"/>
      <c r="I666" s="319">
        <v>6937</v>
      </c>
      <c r="J666" s="319">
        <v>49000</v>
      </c>
      <c r="K666" s="319">
        <v>25000</v>
      </c>
      <c r="L666" s="318">
        <v>450</v>
      </c>
      <c r="M666" s="437" t="s">
        <v>2659</v>
      </c>
      <c r="N666" s="318">
        <v>435</v>
      </c>
      <c r="O666" s="319">
        <v>21315000</v>
      </c>
      <c r="P666" s="437" t="s">
        <v>2665</v>
      </c>
      <c r="Q666" s="318">
        <v>136</v>
      </c>
      <c r="R666" s="318">
        <v>2</v>
      </c>
      <c r="S666" s="319">
        <v>6664000</v>
      </c>
      <c r="T666" s="437" t="s">
        <v>2702</v>
      </c>
      <c r="U666" s="318">
        <v>51</v>
      </c>
      <c r="V666" s="319">
        <v>1651000</v>
      </c>
      <c r="W666" s="318">
        <v>11.7</v>
      </c>
      <c r="X666" s="318">
        <v>7.7</v>
      </c>
      <c r="Y666" s="318">
        <v>37.5</v>
      </c>
      <c r="Z666" s="318">
        <v>24.8</v>
      </c>
      <c r="AA666" s="318">
        <v>297</v>
      </c>
      <c r="AB666" s="318">
        <v>85</v>
      </c>
      <c r="AC666" s="318"/>
      <c r="AD666" s="318"/>
      <c r="AE666" s="319"/>
      <c r="AF666" s="318"/>
    </row>
    <row r="667" spans="1:32">
      <c r="A667" s="21" t="str">
        <f>IF(VLOOKUP(MID($B667,4,2),CODE!K:P,CODE!$O$1,FALSE)="",VLOOKUP(MID($B667,1,3),CODE!$B:$G,CODE!$D$1,FALSE),VLOOKUP(MID($B667,1,3),CODE!$B:$G,CODE!$D$1,FALSE)&amp;"-"&amp;VLOOKUP(MID($B667,4,2),CODE!K:P,CODE!$O$1,FALSE))</f>
        <v>SWK</v>
      </c>
      <c r="B667" s="21" t="str">
        <f>IF(ISERROR(VLOOKUP(E667&amp;G667,품번정리!$D:$E,2,FALSE))=TRUE,E667&amp;G667,VLOOKUP(E667&amp;G667,품번정리!$D:$E,2,FALSE))</f>
        <v>SWKSNF5507BL</v>
      </c>
      <c r="C667" s="16" t="str">
        <f>IF(ISERROR(VLOOKUP(MID(B667,1,5)&amp;MID(B667,8,5),품번정리!$A:$B,2,FALSE))=TRUE,MID(B667,1,5)&amp;MID(B667,8,5),VLOOKUP(MID(B667,1,5)&amp;MID(B667,8,5),품번정리!$A:$B,2,FALSE))</f>
        <v>SWKSN507BL</v>
      </c>
      <c r="D667" s="16" t="str">
        <f t="shared" si="21"/>
        <v>F5</v>
      </c>
      <c r="E667" s="437" t="s">
        <v>2312</v>
      </c>
      <c r="F667" s="437" t="s">
        <v>2316</v>
      </c>
      <c r="G667" s="437" t="s">
        <v>725</v>
      </c>
      <c r="H667" s="437"/>
      <c r="I667" s="319">
        <v>7695</v>
      </c>
      <c r="J667" s="319">
        <v>45000</v>
      </c>
      <c r="K667" s="319">
        <v>25000</v>
      </c>
      <c r="L667" s="318">
        <v>300</v>
      </c>
      <c r="M667" s="437" t="s">
        <v>2512</v>
      </c>
      <c r="N667" s="318">
        <v>300</v>
      </c>
      <c r="O667" s="319">
        <v>13500000</v>
      </c>
      <c r="P667" s="437" t="s">
        <v>2501</v>
      </c>
      <c r="Q667" s="318">
        <v>74</v>
      </c>
      <c r="R667" s="318">
        <v>1</v>
      </c>
      <c r="S667" s="319">
        <v>3330000</v>
      </c>
      <c r="T667" s="437" t="s">
        <v>2545</v>
      </c>
      <c r="U667" s="318">
        <v>18</v>
      </c>
      <c r="V667" s="319">
        <v>719000</v>
      </c>
      <c r="W667" s="318">
        <v>6</v>
      </c>
      <c r="X667" s="318">
        <v>5.3</v>
      </c>
      <c r="Y667" s="318">
        <v>24.3</v>
      </c>
      <c r="Z667" s="318">
        <v>21.6</v>
      </c>
      <c r="AA667" s="318">
        <v>225</v>
      </c>
      <c r="AB667" s="318">
        <v>56</v>
      </c>
      <c r="AC667" s="318"/>
      <c r="AD667" s="318"/>
      <c r="AE667" s="319"/>
      <c r="AF667" s="318"/>
    </row>
    <row r="668" spans="1:32">
      <c r="A668" s="21" t="str">
        <f>IF(VLOOKUP(MID($B668,4,2),CODE!K:P,CODE!$O$1,FALSE)="",VLOOKUP(MID($B668,1,3),CODE!$B:$G,CODE!$D$1,FALSE),VLOOKUP(MID($B668,1,3),CODE!$B:$G,CODE!$D$1,FALSE)&amp;"-"&amp;VLOOKUP(MID($B668,4,2),CODE!K:P,CODE!$O$1,FALSE))</f>
        <v>SWK</v>
      </c>
      <c r="B668" s="21" t="str">
        <f>IF(ISERROR(VLOOKUP(E668&amp;G668,품번정리!$D:$E,2,FALSE))=TRUE,E668&amp;G668,VLOOKUP(E668&amp;G668,품번정리!$D:$E,2,FALSE))</f>
        <v>SWKSNF5507NY</v>
      </c>
      <c r="C668" s="16" t="str">
        <f>IF(ISERROR(VLOOKUP(MID(B668,1,5)&amp;MID(B668,8,5),품번정리!$A:$B,2,FALSE))=TRUE,MID(B668,1,5)&amp;MID(B668,8,5),VLOOKUP(MID(B668,1,5)&amp;MID(B668,8,5),품번정리!$A:$B,2,FALSE))</f>
        <v>SWKSN507NY</v>
      </c>
      <c r="D668" s="16" t="str">
        <f t="shared" si="21"/>
        <v>F5</v>
      </c>
      <c r="E668" s="437" t="s">
        <v>2312</v>
      </c>
      <c r="F668" s="437" t="s">
        <v>2869</v>
      </c>
      <c r="G668" s="437" t="s">
        <v>720</v>
      </c>
      <c r="H668" s="437"/>
      <c r="I668" s="319">
        <v>7695</v>
      </c>
      <c r="J668" s="319">
        <v>45000</v>
      </c>
      <c r="K668" s="319">
        <v>25000</v>
      </c>
      <c r="L668" s="318">
        <v>180</v>
      </c>
      <c r="M668" s="437" t="s">
        <v>2545</v>
      </c>
      <c r="N668" s="318">
        <v>180</v>
      </c>
      <c r="O668" s="319">
        <v>8100000</v>
      </c>
      <c r="P668" s="437" t="s">
        <v>2551</v>
      </c>
      <c r="Q668" s="318">
        <v>68</v>
      </c>
      <c r="R668" s="318"/>
      <c r="S668" s="319">
        <v>3060000</v>
      </c>
      <c r="T668" s="437" t="s">
        <v>2552</v>
      </c>
      <c r="U668" s="318">
        <v>29</v>
      </c>
      <c r="V668" s="319">
        <v>1005000</v>
      </c>
      <c r="W668" s="318">
        <v>16.100000000000001</v>
      </c>
      <c r="X668" s="318">
        <v>12.4</v>
      </c>
      <c r="Y668" s="318">
        <v>42.6</v>
      </c>
      <c r="Z668" s="318">
        <v>32.799999999999997</v>
      </c>
      <c r="AA668" s="318">
        <v>112</v>
      </c>
      <c r="AB668" s="318">
        <v>39</v>
      </c>
      <c r="AC668" s="318"/>
      <c r="AD668" s="318"/>
      <c r="AE668" s="318"/>
      <c r="AF668" s="318"/>
    </row>
    <row r="669" spans="1:32">
      <c r="A669" s="21" t="str">
        <f>IF(VLOOKUP(MID($B669,4,2),CODE!K:P,CODE!$O$1,FALSE)="",VLOOKUP(MID($B669,1,3),CODE!$B:$G,CODE!$D$1,FALSE),VLOOKUP(MID($B669,1,3),CODE!$B:$G,CODE!$D$1,FALSE)&amp;"-"&amp;VLOOKUP(MID($B669,4,2),CODE!K:P,CODE!$O$1,FALSE))</f>
        <v>SWK</v>
      </c>
      <c r="B669" s="21" t="str">
        <f>IF(ISERROR(VLOOKUP(E669&amp;G669,품번정리!$D:$E,2,FALSE))=TRUE,E669&amp;G669,VLOOKUP(E669&amp;G669,품번정리!$D:$E,2,FALSE))</f>
        <v>SWKSNF5507PK</v>
      </c>
      <c r="C669" s="16" t="str">
        <f>IF(ISERROR(VLOOKUP(MID(B669,1,5)&amp;MID(B669,8,5),품번정리!$A:$B,2,FALSE))=TRUE,MID(B669,1,5)&amp;MID(B669,8,5),VLOOKUP(MID(B669,1,5)&amp;MID(B669,8,5),품번정리!$A:$B,2,FALSE))</f>
        <v>SWKSN507PK</v>
      </c>
      <c r="D669" s="16" t="str">
        <f t="shared" si="21"/>
        <v>F5</v>
      </c>
      <c r="E669" s="437" t="s">
        <v>2312</v>
      </c>
      <c r="F669" s="437" t="s">
        <v>3506</v>
      </c>
      <c r="G669" s="437" t="s">
        <v>728</v>
      </c>
      <c r="H669" s="437"/>
      <c r="I669" s="319">
        <v>7695</v>
      </c>
      <c r="J669" s="319">
        <v>45000</v>
      </c>
      <c r="K669" s="319">
        <v>25000</v>
      </c>
      <c r="L669" s="318">
        <v>480</v>
      </c>
      <c r="M669" s="437" t="s">
        <v>2467</v>
      </c>
      <c r="N669" s="318">
        <v>480</v>
      </c>
      <c r="O669" s="319">
        <v>21600000</v>
      </c>
      <c r="P669" s="437" t="s">
        <v>2467</v>
      </c>
      <c r="Q669" s="318">
        <v>152</v>
      </c>
      <c r="R669" s="318"/>
      <c r="S669" s="319">
        <v>6840000</v>
      </c>
      <c r="T669" s="437" t="s">
        <v>2517</v>
      </c>
      <c r="U669" s="318">
        <v>60</v>
      </c>
      <c r="V669" s="319">
        <v>2440000</v>
      </c>
      <c r="W669" s="318">
        <v>12.5</v>
      </c>
      <c r="X669" s="318">
        <v>11.3</v>
      </c>
      <c r="Y669" s="318">
        <v>39.5</v>
      </c>
      <c r="Z669" s="318">
        <v>35.700000000000003</v>
      </c>
      <c r="AA669" s="318">
        <v>328</v>
      </c>
      <c r="AB669" s="318">
        <v>92</v>
      </c>
      <c r="AC669" s="318"/>
      <c r="AD669" s="318"/>
      <c r="AE669" s="318"/>
      <c r="AF669" s="318"/>
    </row>
    <row r="670" spans="1:32">
      <c r="A670" s="21" t="str">
        <f>IF(VLOOKUP(MID($B670,4,2),CODE!K:P,CODE!$O$1,FALSE)="",VLOOKUP(MID($B670,1,3),CODE!$B:$G,CODE!$D$1,FALSE),VLOOKUP(MID($B670,1,3),CODE!$B:$G,CODE!$D$1,FALSE)&amp;"-"&amp;VLOOKUP(MID($B670,4,2),CODE!K:P,CODE!$O$1,FALSE))</f>
        <v>SWK</v>
      </c>
      <c r="B670" s="21" t="str">
        <f>IF(ISERROR(VLOOKUP(E670&amp;G670,품번정리!$D:$E,2,FALSE))=TRUE,E670&amp;G670,VLOOKUP(E670&amp;G670,품번정리!$D:$E,2,FALSE))</f>
        <v>SWKSNF5508NY</v>
      </c>
      <c r="C670" s="16" t="str">
        <f>IF(ISERROR(VLOOKUP(MID(B670,1,5)&amp;MID(B670,8,5),품번정리!$A:$B,2,FALSE))=TRUE,MID(B670,1,5)&amp;MID(B670,8,5),VLOOKUP(MID(B670,1,5)&amp;MID(B670,8,5),품번정리!$A:$B,2,FALSE))</f>
        <v>SWKSN508NY</v>
      </c>
      <c r="D670" s="16" t="str">
        <f t="shared" si="21"/>
        <v>F5</v>
      </c>
      <c r="E670" s="437" t="s">
        <v>2313</v>
      </c>
      <c r="F670" s="437" t="s">
        <v>3485</v>
      </c>
      <c r="G670" s="437" t="s">
        <v>720</v>
      </c>
      <c r="H670" s="437"/>
      <c r="I670" s="319">
        <v>8048</v>
      </c>
      <c r="J670" s="319">
        <v>45000</v>
      </c>
      <c r="K670" s="319">
        <v>25000</v>
      </c>
      <c r="L670" s="318">
        <v>150</v>
      </c>
      <c r="M670" s="437" t="s">
        <v>2467</v>
      </c>
      <c r="N670" s="318">
        <v>150</v>
      </c>
      <c r="O670" s="319">
        <v>6750000</v>
      </c>
      <c r="P670" s="437" t="s">
        <v>2467</v>
      </c>
      <c r="Q670" s="318">
        <v>112</v>
      </c>
      <c r="R670" s="318"/>
      <c r="S670" s="319">
        <v>5040000</v>
      </c>
      <c r="T670" s="437" t="s">
        <v>2550</v>
      </c>
      <c r="U670" s="318">
        <v>12</v>
      </c>
      <c r="V670" s="319">
        <v>520000</v>
      </c>
      <c r="W670" s="318">
        <v>8</v>
      </c>
      <c r="X670" s="318">
        <v>7.7</v>
      </c>
      <c r="Y670" s="318">
        <v>10.7</v>
      </c>
      <c r="Z670" s="318">
        <v>10.3</v>
      </c>
      <c r="AA670" s="318">
        <v>38</v>
      </c>
      <c r="AB670" s="318">
        <v>100</v>
      </c>
      <c r="AC670" s="318"/>
      <c r="AD670" s="318"/>
      <c r="AE670" s="318"/>
      <c r="AF670" s="318"/>
    </row>
    <row r="671" spans="1:32">
      <c r="A671" s="21" t="str">
        <f>IF(VLOOKUP(MID($B671,4,2),CODE!K:P,CODE!$O$1,FALSE)="",VLOOKUP(MID($B671,1,3),CODE!$B:$G,CODE!$D$1,FALSE),VLOOKUP(MID($B671,1,3),CODE!$B:$G,CODE!$D$1,FALSE)&amp;"-"&amp;VLOOKUP(MID($B671,4,2),CODE!K:P,CODE!$O$1,FALSE))</f>
        <v>SWK</v>
      </c>
      <c r="B671" s="21" t="str">
        <f>IF(ISERROR(VLOOKUP(E671&amp;G671,품번정리!$D:$E,2,FALSE))=TRUE,E671&amp;G671,VLOOKUP(E671&amp;G671,품번정리!$D:$E,2,FALSE))</f>
        <v>SWKSNF5508PK</v>
      </c>
      <c r="C671" s="16" t="str">
        <f>IF(ISERROR(VLOOKUP(MID(B671,1,5)&amp;MID(B671,8,5),품번정리!$A:$B,2,FALSE))=TRUE,MID(B671,1,5)&amp;MID(B671,8,5),VLOOKUP(MID(B671,1,5)&amp;MID(B671,8,5),품번정리!$A:$B,2,FALSE))</f>
        <v>SWKSN508PK</v>
      </c>
      <c r="D671" s="16" t="str">
        <f t="shared" si="21"/>
        <v>F5</v>
      </c>
      <c r="E671" s="437" t="s">
        <v>2313</v>
      </c>
      <c r="F671" s="437" t="s">
        <v>3485</v>
      </c>
      <c r="G671" s="437" t="s">
        <v>728</v>
      </c>
      <c r="H671" s="437"/>
      <c r="I671" s="319">
        <v>8048</v>
      </c>
      <c r="J671" s="319">
        <v>45000</v>
      </c>
      <c r="K671" s="319">
        <v>25000</v>
      </c>
      <c r="L671" s="318">
        <v>450</v>
      </c>
      <c r="M671" s="437" t="s">
        <v>2467</v>
      </c>
      <c r="N671" s="318">
        <v>450</v>
      </c>
      <c r="O671" s="319">
        <v>20250000</v>
      </c>
      <c r="P671" s="437" t="s">
        <v>2467</v>
      </c>
      <c r="Q671" s="318">
        <v>195</v>
      </c>
      <c r="R671" s="318"/>
      <c r="S671" s="319">
        <v>8775000</v>
      </c>
      <c r="T671" s="437" t="s">
        <v>2415</v>
      </c>
      <c r="U671" s="318">
        <v>45</v>
      </c>
      <c r="V671" s="319">
        <v>1965000</v>
      </c>
      <c r="W671" s="318">
        <v>10</v>
      </c>
      <c r="X671" s="318">
        <v>9.6999999999999993</v>
      </c>
      <c r="Y671" s="318">
        <v>23.1</v>
      </c>
      <c r="Z671" s="318">
        <v>22.4</v>
      </c>
      <c r="AA671" s="318">
        <v>255</v>
      </c>
      <c r="AB671" s="318">
        <v>150</v>
      </c>
      <c r="AC671" s="318"/>
      <c r="AD671" s="318"/>
      <c r="AE671" s="319"/>
      <c r="AF671" s="318"/>
    </row>
    <row r="672" spans="1:32">
      <c r="A672" s="21" t="str">
        <f>IF(VLOOKUP(MID($B672,4,2),CODE!K:P,CODE!$O$1,FALSE)="",VLOOKUP(MID($B672,1,3),CODE!$B:$G,CODE!$D$1,FALSE),VLOOKUP(MID($B672,1,3),CODE!$B:$G,CODE!$D$1,FALSE)&amp;"-"&amp;VLOOKUP(MID($B672,4,2),CODE!K:P,CODE!$O$1,FALSE))</f>
        <v>SWK</v>
      </c>
      <c r="B672" s="21" t="str">
        <f>IF(ISERROR(VLOOKUP(E672&amp;G672,품번정리!$D:$E,2,FALSE))=TRUE,E672&amp;G672,VLOOKUP(E672&amp;G672,품번정리!$D:$E,2,FALSE))</f>
        <v>SWKSNF5508RE</v>
      </c>
      <c r="C672" s="16" t="str">
        <f>IF(ISERROR(VLOOKUP(MID(B672,1,5)&amp;MID(B672,8,5),품번정리!$A:$B,2,FALSE))=TRUE,MID(B672,1,5)&amp;MID(B672,8,5),VLOOKUP(MID(B672,1,5)&amp;MID(B672,8,5),품번정리!$A:$B,2,FALSE))</f>
        <v>SWKSN508RE</v>
      </c>
      <c r="D672" s="16" t="str">
        <f t="shared" si="21"/>
        <v>F5</v>
      </c>
      <c r="E672" s="437" t="s">
        <v>2313</v>
      </c>
      <c r="F672" s="437" t="s">
        <v>3485</v>
      </c>
      <c r="G672" s="437" t="s">
        <v>726</v>
      </c>
      <c r="H672" s="437"/>
      <c r="I672" s="319">
        <v>8048</v>
      </c>
      <c r="J672" s="319">
        <v>45000</v>
      </c>
      <c r="K672" s="319">
        <v>25000</v>
      </c>
      <c r="L672" s="318">
        <v>300</v>
      </c>
      <c r="M672" s="437" t="s">
        <v>2467</v>
      </c>
      <c r="N672" s="318">
        <v>300</v>
      </c>
      <c r="O672" s="319">
        <v>13500000</v>
      </c>
      <c r="P672" s="437" t="s">
        <v>2467</v>
      </c>
      <c r="Q672" s="318">
        <v>77</v>
      </c>
      <c r="R672" s="318"/>
      <c r="S672" s="319">
        <v>3465000</v>
      </c>
      <c r="T672" s="437" t="s">
        <v>2494</v>
      </c>
      <c r="U672" s="318">
        <v>19</v>
      </c>
      <c r="V672" s="319">
        <v>855000</v>
      </c>
      <c r="W672" s="318">
        <v>6.3</v>
      </c>
      <c r="X672" s="318">
        <v>6.3</v>
      </c>
      <c r="Y672" s="318">
        <v>24.7</v>
      </c>
      <c r="Z672" s="318">
        <v>24.7</v>
      </c>
      <c r="AA672" s="318">
        <v>223</v>
      </c>
      <c r="AB672" s="318">
        <v>58</v>
      </c>
      <c r="AC672" s="318"/>
      <c r="AD672" s="318"/>
      <c r="AE672" s="319"/>
      <c r="AF672" s="318"/>
    </row>
    <row r="673" spans="1:32">
      <c r="A673" s="21" t="str">
        <f>IF(VLOOKUP(MID($B673,4,2),CODE!K:P,CODE!$O$1,FALSE)="",VLOOKUP(MID($B673,1,3),CODE!$B:$G,CODE!$D$1,FALSE),VLOOKUP(MID($B673,1,3),CODE!$B:$G,CODE!$D$1,FALSE)&amp;"-"&amp;VLOOKUP(MID($B673,4,2),CODE!K:P,CODE!$O$1,FALSE))</f>
        <v>SWK</v>
      </c>
      <c r="B673" s="21" t="str">
        <f>IF(ISERROR(VLOOKUP(E673&amp;G673,품번정리!$D:$E,2,FALSE))=TRUE,E673&amp;G673,VLOOKUP(E673&amp;G673,품번정리!$D:$E,2,FALSE))</f>
        <v>SWKSNF5513PK</v>
      </c>
      <c r="C673" s="16" t="str">
        <f>IF(ISERROR(VLOOKUP(MID(B673,1,5)&amp;MID(B673,8,5),품번정리!$A:$B,2,FALSE))=TRUE,MID(B673,1,5)&amp;MID(B673,8,5),VLOOKUP(MID(B673,1,5)&amp;MID(B673,8,5),품번정리!$A:$B,2,FALSE))</f>
        <v>SWKSN513PK</v>
      </c>
      <c r="D673" s="16" t="str">
        <f t="shared" si="21"/>
        <v>F5</v>
      </c>
      <c r="E673" s="437" t="s">
        <v>2315</v>
      </c>
      <c r="F673" s="437" t="s">
        <v>3175</v>
      </c>
      <c r="G673" s="437" t="s">
        <v>728</v>
      </c>
      <c r="H673" s="437"/>
      <c r="I673" s="319">
        <v>6133</v>
      </c>
      <c r="J673" s="319">
        <v>45000</v>
      </c>
      <c r="K673" s="319">
        <v>25000</v>
      </c>
      <c r="L673" s="318">
        <v>450</v>
      </c>
      <c r="M673" s="437" t="s">
        <v>2210</v>
      </c>
      <c r="N673" s="318">
        <v>450</v>
      </c>
      <c r="O673" s="319">
        <v>20250000</v>
      </c>
      <c r="P673" s="437" t="s">
        <v>2210</v>
      </c>
      <c r="Q673" s="318">
        <v>171</v>
      </c>
      <c r="R673" s="318">
        <v>1</v>
      </c>
      <c r="S673" s="319">
        <v>7695000</v>
      </c>
      <c r="T673" s="437" t="s">
        <v>2217</v>
      </c>
      <c r="U673" s="318">
        <v>34</v>
      </c>
      <c r="V673" s="319">
        <v>1410000</v>
      </c>
      <c r="W673" s="318">
        <v>7.6</v>
      </c>
      <c r="X673" s="318">
        <v>7</v>
      </c>
      <c r="Y673" s="318">
        <v>19.899999999999999</v>
      </c>
      <c r="Z673" s="318">
        <v>18.3</v>
      </c>
      <c r="AA673" s="318">
        <v>278</v>
      </c>
      <c r="AB673" s="318">
        <v>137</v>
      </c>
      <c r="AC673" s="318"/>
      <c r="AD673" s="318"/>
      <c r="AE673" s="319"/>
      <c r="AF673" s="318"/>
    </row>
    <row r="674" spans="1:32">
      <c r="A674" s="21" t="str">
        <f>IF(VLOOKUP(MID($B674,4,2),CODE!K:P,CODE!$O$1,FALSE)="",VLOOKUP(MID($B674,1,3),CODE!$B:$G,CODE!$D$1,FALSE),VLOOKUP(MID($B674,1,3),CODE!$B:$G,CODE!$D$1,FALSE)&amp;"-"&amp;VLOOKUP(MID($B674,4,2),CODE!K:P,CODE!$O$1,FALSE))</f>
        <v>SWK</v>
      </c>
      <c r="B674" s="21" t="str">
        <f>IF(ISERROR(VLOOKUP(E674&amp;G674,품번정리!$D:$E,2,FALSE))=TRUE,E674&amp;G674,VLOOKUP(E674&amp;G674,품번정리!$D:$E,2,FALSE))</f>
        <v>SWKSNF5514PK</v>
      </c>
      <c r="C674" s="16" t="str">
        <f>IF(ISERROR(VLOOKUP(MID(B674,1,5)&amp;MID(B674,8,5),품번정리!$A:$B,2,FALSE))=TRUE,MID(B674,1,5)&amp;MID(B674,8,5),VLOOKUP(MID(B674,1,5)&amp;MID(B674,8,5),품번정리!$A:$B,2,FALSE))</f>
        <v>SWKSN514PK</v>
      </c>
      <c r="D674" s="16" t="str">
        <f t="shared" si="21"/>
        <v>F5</v>
      </c>
      <c r="E674" s="437" t="s">
        <v>2868</v>
      </c>
      <c r="F674" s="437" t="s">
        <v>3175</v>
      </c>
      <c r="G674" s="437" t="s">
        <v>728</v>
      </c>
      <c r="H674" s="437"/>
      <c r="I674" s="319">
        <v>6939</v>
      </c>
      <c r="J674" s="319">
        <v>49000</v>
      </c>
      <c r="K674" s="319">
        <v>25000</v>
      </c>
      <c r="L674" s="318">
        <v>494</v>
      </c>
      <c r="M674" s="437" t="s">
        <v>2659</v>
      </c>
      <c r="N674" s="318">
        <v>438</v>
      </c>
      <c r="O674" s="319">
        <v>21462000</v>
      </c>
      <c r="P674" s="437" t="s">
        <v>2665</v>
      </c>
      <c r="Q674" s="318">
        <v>6</v>
      </c>
      <c r="R674" s="318"/>
      <c r="S674" s="319">
        <v>294000</v>
      </c>
      <c r="T674" s="437" t="s">
        <v>2915</v>
      </c>
      <c r="U674" s="318">
        <v>6</v>
      </c>
      <c r="V674" s="319">
        <v>270000</v>
      </c>
      <c r="W674" s="318">
        <v>1.4</v>
      </c>
      <c r="X674" s="318">
        <v>1.3</v>
      </c>
      <c r="Y674" s="318">
        <v>100</v>
      </c>
      <c r="Z674" s="318">
        <v>91.8</v>
      </c>
      <c r="AA674" s="318">
        <v>432</v>
      </c>
      <c r="AB674" s="318"/>
      <c r="AC674" s="318"/>
      <c r="AD674" s="318"/>
      <c r="AE674" s="319"/>
      <c r="AF674" s="318"/>
    </row>
    <row r="675" spans="1:32">
      <c r="A675" s="21" t="str">
        <f>IF(VLOOKUP(MID($B675,4,2),CODE!K:P,CODE!$O$1,FALSE)="",VLOOKUP(MID($B675,1,3),CODE!$B:$G,CODE!$D$1,FALSE),VLOOKUP(MID($B675,1,3),CODE!$B:$G,CODE!$D$1,FALSE)&amp;"-"&amp;VLOOKUP(MID($B675,4,2),CODE!K:P,CODE!$O$1,FALSE))</f>
        <v>SWK</v>
      </c>
      <c r="B675" s="21" t="str">
        <f>IF(ISERROR(VLOOKUP(E675&amp;G675,품번정리!$D:$E,2,FALSE))=TRUE,E675&amp;G675,VLOOKUP(E675&amp;G675,품번정리!$D:$E,2,FALSE))</f>
        <v>SWKSNF5515OR</v>
      </c>
      <c r="C675" s="16" t="str">
        <f>IF(ISERROR(VLOOKUP(MID(B675,1,5)&amp;MID(B675,8,5),품번정리!$A:$B,2,FALSE))=TRUE,MID(B675,1,5)&amp;MID(B675,8,5),VLOOKUP(MID(B675,1,5)&amp;MID(B675,8,5),품번정리!$A:$B,2,FALSE))</f>
        <v>SWKSN515OR</v>
      </c>
      <c r="D675" s="16" t="str">
        <f t="shared" si="21"/>
        <v>F5</v>
      </c>
      <c r="E675" s="437" t="s">
        <v>2519</v>
      </c>
      <c r="F675" s="437" t="s">
        <v>3175</v>
      </c>
      <c r="G675" s="437" t="s">
        <v>734</v>
      </c>
      <c r="H675" s="437"/>
      <c r="I675" s="319">
        <v>7496</v>
      </c>
      <c r="J675" s="319">
        <v>45000</v>
      </c>
      <c r="K675" s="319">
        <v>25000</v>
      </c>
      <c r="L675" s="318">
        <v>350</v>
      </c>
      <c r="M675" s="437" t="s">
        <v>2545</v>
      </c>
      <c r="N675" s="318">
        <v>350</v>
      </c>
      <c r="O675" s="319">
        <v>15750000</v>
      </c>
      <c r="P675" s="437" t="s">
        <v>2551</v>
      </c>
      <c r="Q675" s="318">
        <v>54</v>
      </c>
      <c r="R675" s="318"/>
      <c r="S675" s="319">
        <v>2430000</v>
      </c>
      <c r="T675" s="437" t="s">
        <v>2542</v>
      </c>
      <c r="U675" s="318">
        <v>54</v>
      </c>
      <c r="V675" s="319">
        <v>1658571</v>
      </c>
      <c r="W675" s="318">
        <v>15.4</v>
      </c>
      <c r="X675" s="318">
        <v>10.5</v>
      </c>
      <c r="Y675" s="318">
        <v>100</v>
      </c>
      <c r="Z675" s="318">
        <v>68.3</v>
      </c>
      <c r="AA675" s="318">
        <v>296</v>
      </c>
      <c r="AB675" s="318"/>
      <c r="AC675" s="318"/>
      <c r="AD675" s="318"/>
      <c r="AE675" s="318"/>
      <c r="AF675" s="318"/>
    </row>
    <row r="676" spans="1:32">
      <c r="A676" s="21" t="str">
        <f>IF(VLOOKUP(MID($B676,4,2),CODE!K:P,CODE!$O$1,FALSE)="",VLOOKUP(MID($B676,1,3),CODE!$B:$G,CODE!$D$1,FALSE),VLOOKUP(MID($B676,1,3),CODE!$B:$G,CODE!$D$1,FALSE)&amp;"-"&amp;VLOOKUP(MID($B676,4,2),CODE!K:P,CODE!$O$1,FALSE))</f>
        <v>URH</v>
      </c>
      <c r="B676" s="21" t="str">
        <f>IF(ISERROR(VLOOKUP(E676&amp;G676,품번정리!$D:$E,2,FALSE))=TRUE,E676&amp;G676,VLOOKUP(E676&amp;G676,품번정리!$D:$E,2,FALSE))</f>
        <v>URHFIF3408BK</v>
      </c>
      <c r="C676" s="16" t="str">
        <f>IF(ISERROR(VLOOKUP(MID(B676,1,5)&amp;MID(B676,8,5),품번정리!$A:$B,2,FALSE))=TRUE,MID(B676,1,5)&amp;MID(B676,8,5),VLOOKUP(MID(B676,1,5)&amp;MID(B676,8,5),품번정리!$A:$B,2,FALSE))</f>
        <v>URHFI408BK</v>
      </c>
      <c r="D676" s="16" t="str">
        <f t="shared" si="21"/>
        <v>F3</v>
      </c>
      <c r="E676" s="437" t="s">
        <v>3178</v>
      </c>
      <c r="F676" s="437" t="s">
        <v>3176</v>
      </c>
      <c r="G676" s="437" t="s">
        <v>722</v>
      </c>
      <c r="H676" s="437"/>
      <c r="I676" s="319">
        <v>3381</v>
      </c>
      <c r="J676" s="319">
        <v>35000</v>
      </c>
      <c r="K676" s="319">
        <v>29000</v>
      </c>
      <c r="L676" s="318">
        <v>10</v>
      </c>
      <c r="M676" s="437" t="s">
        <v>3060</v>
      </c>
      <c r="N676" s="318">
        <v>9</v>
      </c>
      <c r="O676" s="319">
        <v>315000</v>
      </c>
      <c r="P676" s="437" t="s">
        <v>3060</v>
      </c>
      <c r="Q676" s="318">
        <v>2</v>
      </c>
      <c r="R676" s="318"/>
      <c r="S676" s="319">
        <v>70000</v>
      </c>
      <c r="T676" s="437" t="s">
        <v>3786</v>
      </c>
      <c r="U676" s="318">
        <v>2</v>
      </c>
      <c r="V676" s="319">
        <v>40600</v>
      </c>
      <c r="W676" s="318">
        <v>22.2</v>
      </c>
      <c r="X676" s="318">
        <v>12.9</v>
      </c>
      <c r="Y676" s="318">
        <v>100</v>
      </c>
      <c r="Z676" s="318">
        <v>58</v>
      </c>
      <c r="AA676" s="318">
        <v>7</v>
      </c>
      <c r="AB676" s="318"/>
      <c r="AC676" s="318"/>
      <c r="AD676" s="318"/>
      <c r="AE676" s="319"/>
      <c r="AF676" s="318"/>
    </row>
    <row r="677" spans="1:32">
      <c r="A677" s="21" t="str">
        <f>IF(VLOOKUP(MID($B677,4,2),CODE!K:P,CODE!$O$1,FALSE)="",VLOOKUP(MID($B677,1,3),CODE!$B:$G,CODE!$D$1,FALSE),VLOOKUP(MID($B677,1,3),CODE!$B:$G,CODE!$D$1,FALSE)&amp;"-"&amp;VLOOKUP(MID($B677,4,2),CODE!K:P,CODE!$O$1,FALSE))</f>
        <v>URH</v>
      </c>
      <c r="B677" s="21" t="str">
        <f>IF(ISERROR(VLOOKUP(E677&amp;G677,품번정리!$D:$E,2,FALSE))=TRUE,E677&amp;G677,VLOOKUP(E677&amp;G677,품번정리!$D:$E,2,FALSE))</f>
        <v>URHFIF3411BK</v>
      </c>
      <c r="C677" s="16" t="str">
        <f>IF(ISERROR(VLOOKUP(MID(B677,1,5)&amp;MID(B677,8,5),품번정리!$A:$B,2,FALSE))=TRUE,MID(B677,1,5)&amp;MID(B677,8,5),VLOOKUP(MID(B677,1,5)&amp;MID(B677,8,5),품번정리!$A:$B,2,FALSE))</f>
        <v>URHFI411BK</v>
      </c>
      <c r="D677" s="16" t="str">
        <f t="shared" si="21"/>
        <v>F3</v>
      </c>
      <c r="E677" s="437" t="s">
        <v>3179</v>
      </c>
      <c r="F677" s="437" t="s">
        <v>3177</v>
      </c>
      <c r="G677" s="437" t="s">
        <v>722</v>
      </c>
      <c r="H677" s="437"/>
      <c r="I677" s="319">
        <v>3672</v>
      </c>
      <c r="J677" s="319">
        <v>43000</v>
      </c>
      <c r="K677" s="319">
        <v>19000</v>
      </c>
      <c r="L677" s="318">
        <v>10</v>
      </c>
      <c r="M677" s="437" t="s">
        <v>3060</v>
      </c>
      <c r="N677" s="318">
        <v>10</v>
      </c>
      <c r="O677" s="319">
        <v>430000</v>
      </c>
      <c r="P677" s="437" t="s">
        <v>3060</v>
      </c>
      <c r="Q677" s="318">
        <v>4</v>
      </c>
      <c r="R677" s="318"/>
      <c r="S677" s="319">
        <v>172000</v>
      </c>
      <c r="T677" s="437" t="s">
        <v>3585</v>
      </c>
      <c r="U677" s="318">
        <v>4</v>
      </c>
      <c r="V677" s="319">
        <v>124000</v>
      </c>
      <c r="W677" s="318">
        <v>40</v>
      </c>
      <c r="X677" s="318">
        <v>28.8</v>
      </c>
      <c r="Y677" s="318">
        <v>100</v>
      </c>
      <c r="Z677" s="318">
        <v>72.099999999999994</v>
      </c>
      <c r="AA677" s="318">
        <v>6</v>
      </c>
      <c r="AB677" s="318"/>
      <c r="AC677" s="318"/>
      <c r="AD677" s="318"/>
      <c r="AE677" s="318"/>
      <c r="AF677" s="318"/>
    </row>
    <row r="678" spans="1:32">
      <c r="A678" s="21" t="str">
        <f>IF(VLOOKUP(MID($B678,4,2),CODE!K:P,CODE!$O$1,FALSE)="",VLOOKUP(MID($B678,1,3),CODE!$B:$G,CODE!$D$1,FALSE),VLOOKUP(MID($B678,1,3),CODE!$B:$G,CODE!$D$1,FALSE)&amp;"-"&amp;VLOOKUP(MID($B678,4,2),CODE!K:P,CODE!$O$1,FALSE))</f>
        <v>URH</v>
      </c>
      <c r="B678" s="21" t="str">
        <f>IF(ISERROR(VLOOKUP(E678&amp;G678,품번정리!$D:$E,2,FALSE))=TRUE,E678&amp;G678,VLOOKUP(E678&amp;G678,품번정리!$D:$E,2,FALSE))</f>
        <v>URHFIF3451BK</v>
      </c>
      <c r="C678" s="16" t="str">
        <f>IF(ISERROR(VLOOKUP(MID(B678,1,5)&amp;MID(B678,8,5),품번정리!$A:$B,2,FALSE))=TRUE,MID(B678,1,5)&amp;MID(B678,8,5),VLOOKUP(MID(B678,1,5)&amp;MID(B678,8,5),품번정리!$A:$B,2,FALSE))</f>
        <v>URHFI451BK</v>
      </c>
      <c r="D678" s="16" t="str">
        <f t="shared" si="21"/>
        <v>F3</v>
      </c>
      <c r="E678" s="437" t="s">
        <v>3180</v>
      </c>
      <c r="F678" s="437" t="s">
        <v>3475</v>
      </c>
      <c r="G678" s="437" t="s">
        <v>722</v>
      </c>
      <c r="H678" s="437"/>
      <c r="I678" s="319">
        <v>3494</v>
      </c>
      <c r="J678" s="319">
        <v>39000</v>
      </c>
      <c r="K678" s="319">
        <v>19000</v>
      </c>
      <c r="L678" s="318">
        <v>5</v>
      </c>
      <c r="M678" s="437" t="s">
        <v>3060</v>
      </c>
      <c r="N678" s="318">
        <v>5</v>
      </c>
      <c r="O678" s="319">
        <v>195000</v>
      </c>
      <c r="P678" s="437" t="s">
        <v>3060</v>
      </c>
      <c r="Q678" s="318">
        <v>3</v>
      </c>
      <c r="R678" s="318"/>
      <c r="S678" s="319">
        <v>117000</v>
      </c>
      <c r="T678" s="437" t="s">
        <v>3641</v>
      </c>
      <c r="U678" s="318">
        <v>3</v>
      </c>
      <c r="V678" s="319">
        <v>91300</v>
      </c>
      <c r="W678" s="318">
        <v>60</v>
      </c>
      <c r="X678" s="318">
        <v>46.8</v>
      </c>
      <c r="Y678" s="318">
        <v>100</v>
      </c>
      <c r="Z678" s="318">
        <v>78</v>
      </c>
      <c r="AA678" s="318">
        <v>2</v>
      </c>
      <c r="AB678" s="318"/>
      <c r="AC678" s="318"/>
      <c r="AD678" s="318"/>
      <c r="AE678" s="318"/>
      <c r="AF678" s="318"/>
    </row>
    <row r="679" spans="1:32">
      <c r="A679" s="21" t="str">
        <f>IF(VLOOKUP(MID($B679,4,2),CODE!K:P,CODE!$O$1,FALSE)="",VLOOKUP(MID($B679,1,3),CODE!$B:$G,CODE!$D$1,FALSE),VLOOKUP(MID($B679,1,3),CODE!$B:$G,CODE!$D$1,FALSE)&amp;"-"&amp;VLOOKUP(MID($B679,4,2),CODE!K:P,CODE!$O$1,FALSE))</f>
        <v>URH</v>
      </c>
      <c r="B679" s="21" t="str">
        <f>IF(ISERROR(VLOOKUP(E679&amp;G679,품번정리!$D:$E,2,FALSE))=TRUE,E679&amp;G679,VLOOKUP(E679&amp;G679,품번정리!$D:$E,2,FALSE))</f>
        <v>URHFIF3451GY</v>
      </c>
      <c r="C679" s="16" t="str">
        <f>IF(ISERROR(VLOOKUP(MID(B679,1,5)&amp;MID(B679,8,5),품번정리!$A:$B,2,FALSE))=TRUE,MID(B679,1,5)&amp;MID(B679,8,5),VLOOKUP(MID(B679,1,5)&amp;MID(B679,8,5),품번정리!$A:$B,2,FALSE))</f>
        <v>URHFI451GY</v>
      </c>
      <c r="D679" s="16" t="str">
        <f t="shared" si="21"/>
        <v>F3</v>
      </c>
      <c r="E679" s="437" t="s">
        <v>3180</v>
      </c>
      <c r="F679" s="437" t="s">
        <v>3186</v>
      </c>
      <c r="G679" s="437" t="s">
        <v>724</v>
      </c>
      <c r="H679" s="437"/>
      <c r="I679" s="319">
        <v>3494</v>
      </c>
      <c r="J679" s="319">
        <v>39000</v>
      </c>
      <c r="K679" s="319">
        <v>19000</v>
      </c>
      <c r="L679" s="318">
        <v>5</v>
      </c>
      <c r="M679" s="437" t="s">
        <v>3060</v>
      </c>
      <c r="N679" s="318">
        <v>5</v>
      </c>
      <c r="O679" s="319">
        <v>195000</v>
      </c>
      <c r="P679" s="437" t="s">
        <v>3060</v>
      </c>
      <c r="Q679" s="318">
        <v>3</v>
      </c>
      <c r="R679" s="318"/>
      <c r="S679" s="319">
        <v>117000</v>
      </c>
      <c r="T679" s="437" t="s">
        <v>3513</v>
      </c>
      <c r="U679" s="318">
        <v>3</v>
      </c>
      <c r="V679" s="319">
        <v>117000</v>
      </c>
      <c r="W679" s="318">
        <v>60</v>
      </c>
      <c r="X679" s="318">
        <v>60</v>
      </c>
      <c r="Y679" s="318">
        <v>100</v>
      </c>
      <c r="Z679" s="318">
        <v>100</v>
      </c>
      <c r="AA679" s="318">
        <v>2</v>
      </c>
      <c r="AB679" s="318"/>
      <c r="AC679" s="318"/>
      <c r="AD679" s="318"/>
      <c r="AE679" s="318"/>
      <c r="AF679" s="318"/>
    </row>
    <row r="680" spans="1:32">
      <c r="A680" s="21" t="str">
        <f>IF(VLOOKUP(MID($B680,4,2),CODE!K:P,CODE!$O$1,FALSE)="",VLOOKUP(MID($B680,1,3),CODE!$B:$G,CODE!$D$1,FALSE),VLOOKUP(MID($B680,1,3),CODE!$B:$G,CODE!$D$1,FALSE)&amp;"-"&amp;VLOOKUP(MID($B680,4,2),CODE!K:P,CODE!$O$1,FALSE))</f>
        <v>URH</v>
      </c>
      <c r="B680" s="21" t="str">
        <f>IF(ISERROR(VLOOKUP(E680&amp;G680,품번정리!$D:$E,2,FALSE))=TRUE,E680&amp;G680,VLOOKUP(E680&amp;G680,품번정리!$D:$E,2,FALSE))</f>
        <v>URHFIF3454MT</v>
      </c>
      <c r="C680" s="16" t="str">
        <f>IF(ISERROR(VLOOKUP(MID(B680,1,5)&amp;MID(B680,8,5),품번정리!$A:$B,2,FALSE))=TRUE,MID(B680,1,5)&amp;MID(B680,8,5),VLOOKUP(MID(B680,1,5)&amp;MID(B680,8,5),품번정리!$A:$B,2,FALSE))</f>
        <v>URHFI454MT</v>
      </c>
      <c r="D680" s="16" t="str">
        <f t="shared" si="21"/>
        <v>F3</v>
      </c>
      <c r="E680" s="437" t="s">
        <v>3181</v>
      </c>
      <c r="F680" s="437" t="s">
        <v>3188</v>
      </c>
      <c r="G680" s="437" t="s">
        <v>0</v>
      </c>
      <c r="H680" s="437"/>
      <c r="I680" s="319">
        <v>4736</v>
      </c>
      <c r="J680" s="319">
        <v>39000</v>
      </c>
      <c r="K680" s="319">
        <v>29000</v>
      </c>
      <c r="L680" s="318">
        <v>5</v>
      </c>
      <c r="M680" s="437" t="s">
        <v>3060</v>
      </c>
      <c r="N680" s="318">
        <v>5</v>
      </c>
      <c r="O680" s="319">
        <v>195000</v>
      </c>
      <c r="P680" s="437" t="s">
        <v>3060</v>
      </c>
      <c r="Q680" s="318">
        <v>4</v>
      </c>
      <c r="R680" s="318"/>
      <c r="S680" s="319">
        <v>156000</v>
      </c>
      <c r="T680" s="437" t="s">
        <v>3497</v>
      </c>
      <c r="U680" s="318">
        <v>4</v>
      </c>
      <c r="V680" s="319">
        <v>156000</v>
      </c>
      <c r="W680" s="318">
        <v>80</v>
      </c>
      <c r="X680" s="318">
        <v>80</v>
      </c>
      <c r="Y680" s="318">
        <v>100</v>
      </c>
      <c r="Z680" s="318">
        <v>100</v>
      </c>
      <c r="AA680" s="318">
        <v>1</v>
      </c>
      <c r="AB680" s="318"/>
      <c r="AC680" s="318"/>
      <c r="AD680" s="318"/>
      <c r="AE680" s="318"/>
      <c r="AF680" s="318"/>
    </row>
    <row r="681" spans="1:32">
      <c r="A681" s="21" t="str">
        <f>IF(VLOOKUP(MID($B681,4,2),CODE!K:P,CODE!$O$1,FALSE)="",VLOOKUP(MID($B681,1,3),CODE!$B:$G,CODE!$D$1,FALSE),VLOOKUP(MID($B681,1,3),CODE!$B:$G,CODE!$D$1,FALSE)&amp;"-"&amp;VLOOKUP(MID($B681,4,2),CODE!K:P,CODE!$O$1,FALSE))</f>
        <v>URH</v>
      </c>
      <c r="B681" s="21" t="str">
        <f>IF(ISERROR(VLOOKUP(E681&amp;G681,품번정리!$D:$E,2,FALSE))=TRUE,E681&amp;G681,VLOOKUP(E681&amp;G681,품번정리!$D:$E,2,FALSE))</f>
        <v>URHFIF3909BL</v>
      </c>
      <c r="C681" s="16" t="str">
        <f>IF(ISERROR(VLOOKUP(MID(B681,1,5)&amp;MID(B681,8,5),품번정리!$A:$B,2,FALSE))=TRUE,MID(B681,1,5)&amp;MID(B681,8,5),VLOOKUP(MID(B681,1,5)&amp;MID(B681,8,5),품번정리!$A:$B,2,FALSE))</f>
        <v>URHFI909BL</v>
      </c>
      <c r="D681" s="16" t="str">
        <f t="shared" si="21"/>
        <v>F3</v>
      </c>
      <c r="E681" s="437" t="s">
        <v>2017</v>
      </c>
      <c r="F681" s="437" t="s">
        <v>3190</v>
      </c>
      <c r="G681" s="437" t="s">
        <v>725</v>
      </c>
      <c r="H681" s="437"/>
      <c r="I681" s="319">
        <v>4737</v>
      </c>
      <c r="J681" s="319">
        <v>35000</v>
      </c>
      <c r="K681" s="319">
        <v>15000</v>
      </c>
      <c r="L681" s="318">
        <v>50</v>
      </c>
      <c r="M681" s="437" t="s">
        <v>2133</v>
      </c>
      <c r="N681" s="318">
        <v>50</v>
      </c>
      <c r="O681" s="319">
        <v>1750000</v>
      </c>
      <c r="P681" s="437" t="s">
        <v>2167</v>
      </c>
      <c r="Q681" s="318">
        <v>14</v>
      </c>
      <c r="R681" s="318">
        <v>-1</v>
      </c>
      <c r="S681" s="319">
        <v>490000</v>
      </c>
      <c r="T681" s="437" t="s">
        <v>2162</v>
      </c>
      <c r="U681" s="318">
        <v>14</v>
      </c>
      <c r="V681" s="319">
        <v>307500</v>
      </c>
      <c r="W681" s="318">
        <v>28</v>
      </c>
      <c r="X681" s="318">
        <v>17.600000000000001</v>
      </c>
      <c r="Y681" s="318">
        <v>100</v>
      </c>
      <c r="Z681" s="318">
        <v>62.8</v>
      </c>
      <c r="AA681" s="318">
        <v>37</v>
      </c>
      <c r="AB681" s="318"/>
      <c r="AC681" s="318"/>
      <c r="AD681" s="318"/>
      <c r="AE681" s="318"/>
      <c r="AF681" s="318"/>
    </row>
    <row r="682" spans="1:32">
      <c r="A682" s="21" t="str">
        <f>IF(VLOOKUP(MID($B682,4,2),CODE!K:P,CODE!$O$1,FALSE)="",VLOOKUP(MID($B682,1,3),CODE!$B:$G,CODE!$D$1,FALSE),VLOOKUP(MID($B682,1,3),CODE!$B:$G,CODE!$D$1,FALSE)&amp;"-"&amp;VLOOKUP(MID($B682,4,2),CODE!K:P,CODE!$O$1,FALSE))</f>
        <v>URH-의류</v>
      </c>
      <c r="B682" s="21" t="str">
        <f>IF(ISERROR(VLOOKUP(E682&amp;G682,품번정리!$D:$E,2,FALSE))=TRUE,E682&amp;G682,VLOOKUP(E682&amp;G682,품번정리!$D:$E,2,FALSE))</f>
        <v>URHJPF5005BK</v>
      </c>
      <c r="C682" s="16" t="str">
        <f>IF(ISERROR(VLOOKUP(MID(B682,1,5)&amp;MID(B682,8,5),품번정리!$A:$B,2,FALSE))=TRUE,MID(B682,1,5)&amp;MID(B682,8,5),VLOOKUP(MID(B682,1,5)&amp;MID(B682,8,5),품번정리!$A:$B,2,FALSE))</f>
        <v>URHJP005BK</v>
      </c>
      <c r="D682" s="16" t="str">
        <f t="shared" si="21"/>
        <v>F5</v>
      </c>
      <c r="E682" s="437" t="s">
        <v>3182</v>
      </c>
      <c r="F682" s="437" t="s">
        <v>3190</v>
      </c>
      <c r="G682" s="437" t="s">
        <v>722</v>
      </c>
      <c r="H682" s="437"/>
      <c r="I682" s="319">
        <v>34939</v>
      </c>
      <c r="J682" s="319">
        <v>158000</v>
      </c>
      <c r="K682" s="319">
        <v>79000</v>
      </c>
      <c r="L682" s="318">
        <v>6</v>
      </c>
      <c r="M682" s="437" t="s">
        <v>3060</v>
      </c>
      <c r="N682" s="318">
        <v>1</v>
      </c>
      <c r="O682" s="319">
        <v>158000</v>
      </c>
      <c r="P682" s="437" t="s">
        <v>3060</v>
      </c>
      <c r="Q682" s="318">
        <v>1</v>
      </c>
      <c r="R682" s="318"/>
      <c r="S682" s="319">
        <v>158000</v>
      </c>
      <c r="T682" s="437" t="s">
        <v>3581</v>
      </c>
      <c r="U682" s="318">
        <v>1</v>
      </c>
      <c r="V682" s="319">
        <v>79000</v>
      </c>
      <c r="W682" s="318">
        <v>100</v>
      </c>
      <c r="X682" s="318">
        <v>50</v>
      </c>
      <c r="Y682" s="318">
        <v>100</v>
      </c>
      <c r="Z682" s="318">
        <v>50</v>
      </c>
      <c r="AA682" s="318"/>
      <c r="AB682" s="318"/>
      <c r="AC682" s="318"/>
      <c r="AD682" s="318"/>
      <c r="AE682" s="318"/>
      <c r="AF682" s="318"/>
    </row>
    <row r="683" spans="1:32">
      <c r="A683" s="21" t="str">
        <f>IF(VLOOKUP(MID($B683,4,2),CODE!K:P,CODE!$O$1,FALSE)="",VLOOKUP(MID($B683,1,3),CODE!$B:$G,CODE!$D$1,FALSE),VLOOKUP(MID($B683,1,3),CODE!$B:$G,CODE!$D$1,FALSE)&amp;"-"&amp;VLOOKUP(MID($B683,4,2),CODE!K:P,CODE!$O$1,FALSE))</f>
        <v>URH-의류</v>
      </c>
      <c r="B683" s="21" t="str">
        <f>IF(ISERROR(VLOOKUP(E683&amp;G683,품번정리!$D:$E,2,FALSE))=TRUE,E683&amp;G683,VLOOKUP(E683&amp;G683,품번정리!$D:$E,2,FALSE))</f>
        <v>URHJPF5007BK</v>
      </c>
      <c r="C683" s="16" t="str">
        <f>IF(ISERROR(VLOOKUP(MID(B683,1,5)&amp;MID(B683,8,5),품번정리!$A:$B,2,FALSE))=TRUE,MID(B683,1,5)&amp;MID(B683,8,5),VLOOKUP(MID(B683,1,5)&amp;MID(B683,8,5),품번정리!$A:$B,2,FALSE))</f>
        <v>URHJP007BK</v>
      </c>
      <c r="D683" s="16" t="str">
        <f t="shared" si="21"/>
        <v>F5</v>
      </c>
      <c r="E683" s="437" t="s">
        <v>3183</v>
      </c>
      <c r="F683" s="437" t="s">
        <v>3193</v>
      </c>
      <c r="G683" s="437" t="s">
        <v>722</v>
      </c>
      <c r="H683" s="437"/>
      <c r="I683" s="319">
        <v>63606</v>
      </c>
      <c r="J683" s="319">
        <v>278000</v>
      </c>
      <c r="K683" s="319">
        <v>139000</v>
      </c>
      <c r="L683" s="318">
        <v>10</v>
      </c>
      <c r="M683" s="437" t="s">
        <v>3060</v>
      </c>
      <c r="N683" s="318"/>
      <c r="O683" s="319"/>
      <c r="P683" s="437" t="s">
        <v>3060</v>
      </c>
      <c r="Q683" s="318"/>
      <c r="R683" s="318"/>
      <c r="S683" s="319"/>
      <c r="T683" s="437"/>
      <c r="U683" s="318"/>
      <c r="V683" s="319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</row>
    <row r="684" spans="1:32">
      <c r="A684" s="21" t="str">
        <f>IF(VLOOKUP(MID($B684,4,2),CODE!K:P,CODE!$O$1,FALSE)="",VLOOKUP(MID($B684,1,3),CODE!$B:$G,CODE!$D$1,FALSE),VLOOKUP(MID($B684,1,3),CODE!$B:$G,CODE!$D$1,FALSE)&amp;"-"&amp;VLOOKUP(MID($B684,4,2),CODE!K:P,CODE!$O$1,FALSE))</f>
        <v>URH-의류</v>
      </c>
      <c r="B684" s="21" t="str">
        <f>IF(ISERROR(VLOOKUP(E684&amp;G684,품번정리!$D:$E,2,FALSE))=TRUE,E684&amp;G684,VLOOKUP(E684&amp;G684,품번정리!$D:$E,2,FALSE))</f>
        <v>URHJPF5007RE</v>
      </c>
      <c r="C684" s="16" t="str">
        <f>IF(ISERROR(VLOOKUP(MID(B684,1,5)&amp;MID(B684,8,5),품번정리!$A:$B,2,FALSE))=TRUE,MID(B684,1,5)&amp;MID(B684,8,5),VLOOKUP(MID(B684,1,5)&amp;MID(B684,8,5),품번정리!$A:$B,2,FALSE))</f>
        <v>URHJP007RE</v>
      </c>
      <c r="D684" s="16" t="str">
        <f t="shared" si="21"/>
        <v>F5</v>
      </c>
      <c r="E684" s="437" t="s">
        <v>3183</v>
      </c>
      <c r="F684" s="437" t="s">
        <v>2019</v>
      </c>
      <c r="G684" s="437" t="s">
        <v>726</v>
      </c>
      <c r="H684" s="437"/>
      <c r="I684" s="319">
        <v>63606</v>
      </c>
      <c r="J684" s="319">
        <v>278000</v>
      </c>
      <c r="K684" s="319">
        <v>139000</v>
      </c>
      <c r="L684" s="318">
        <v>10</v>
      </c>
      <c r="M684" s="437" t="s">
        <v>3060</v>
      </c>
      <c r="N684" s="318"/>
      <c r="O684" s="319"/>
      <c r="P684" s="437" t="s">
        <v>3060</v>
      </c>
      <c r="Q684" s="318"/>
      <c r="R684" s="318"/>
      <c r="S684" s="319"/>
      <c r="T684" s="437"/>
      <c r="U684" s="318"/>
      <c r="V684" s="319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</row>
    <row r="685" spans="1:32">
      <c r="A685" s="21" t="str">
        <f>IF(VLOOKUP(MID($B685,4,2),CODE!K:P,CODE!$O$1,FALSE)="",VLOOKUP(MID($B685,1,3),CODE!$B:$G,CODE!$D$1,FALSE),VLOOKUP(MID($B685,1,3),CODE!$B:$G,CODE!$D$1,FALSE)&amp;"-"&amp;VLOOKUP(MID($B685,4,2),CODE!K:P,CODE!$O$1,FALSE))</f>
        <v>URH</v>
      </c>
      <c r="B685" s="21" t="str">
        <f>IF(ISERROR(VLOOKUP(E685&amp;G685,품번정리!$D:$E,2,FALSE))=TRUE,E685&amp;G685,VLOOKUP(E685&amp;G685,품번정리!$D:$E,2,FALSE))</f>
        <v>URHSNF3002BK</v>
      </c>
      <c r="C685" s="16" t="str">
        <f>IF(ISERROR(VLOOKUP(MID(B685,1,5)&amp;MID(B685,8,5),품번정리!$A:$B,2,FALSE))=TRUE,MID(B685,1,5)&amp;MID(B685,8,5),VLOOKUP(MID(B685,1,5)&amp;MID(B685,8,5),품번정리!$A:$B,2,FALSE))</f>
        <v>URHSN002BK</v>
      </c>
      <c r="D685" s="16" t="str">
        <f t="shared" si="21"/>
        <v>F3</v>
      </c>
      <c r="E685" s="437" t="s">
        <v>3184</v>
      </c>
      <c r="F685" s="437" t="s">
        <v>3196</v>
      </c>
      <c r="G685" s="437" t="s">
        <v>722</v>
      </c>
      <c r="H685" s="437"/>
      <c r="I685" s="319">
        <v>7252</v>
      </c>
      <c r="J685" s="319">
        <v>53000</v>
      </c>
      <c r="K685" s="319">
        <v>29000</v>
      </c>
      <c r="L685" s="318">
        <v>5</v>
      </c>
      <c r="M685" s="437" t="s">
        <v>3060</v>
      </c>
      <c r="N685" s="318">
        <v>5</v>
      </c>
      <c r="O685" s="319">
        <v>265000</v>
      </c>
      <c r="P685" s="437" t="s">
        <v>3060</v>
      </c>
      <c r="Q685" s="318">
        <v>4</v>
      </c>
      <c r="R685" s="318"/>
      <c r="S685" s="319">
        <v>212000</v>
      </c>
      <c r="T685" s="437" t="s">
        <v>3502</v>
      </c>
      <c r="U685" s="318">
        <v>4</v>
      </c>
      <c r="V685" s="319">
        <v>188000</v>
      </c>
      <c r="W685" s="318">
        <v>80</v>
      </c>
      <c r="X685" s="318">
        <v>70.900000000000006</v>
      </c>
      <c r="Y685" s="318">
        <v>100</v>
      </c>
      <c r="Z685" s="318">
        <v>88.7</v>
      </c>
      <c r="AA685" s="318">
        <v>1</v>
      </c>
      <c r="AB685" s="318"/>
      <c r="AC685" s="318"/>
      <c r="AD685" s="318"/>
      <c r="AE685" s="318"/>
      <c r="AF685" s="318"/>
    </row>
    <row r="686" spans="1:32">
      <c r="A686" s="21" t="str">
        <f>IF(VLOOKUP(MID($B686,4,2),CODE!K:P,CODE!$O$1,FALSE)="",VLOOKUP(MID($B686,1,3),CODE!$B:$G,CODE!$D$1,FALSE),VLOOKUP(MID($B686,1,3),CODE!$B:$G,CODE!$D$1,FALSE)&amp;"-"&amp;VLOOKUP(MID($B686,4,2),CODE!K:P,CODE!$O$1,FALSE))</f>
        <v>URH</v>
      </c>
      <c r="B686" s="21" t="str">
        <f>IF(ISERROR(VLOOKUP(E686&amp;G686,품번정리!$D:$E,2,FALSE))=TRUE,E686&amp;G686,VLOOKUP(E686&amp;G686,품번정리!$D:$E,2,FALSE))</f>
        <v>URHSNF3011GY</v>
      </c>
      <c r="C686" s="16" t="str">
        <f>IF(ISERROR(VLOOKUP(MID(B686,1,5)&amp;MID(B686,8,5),품번정리!$A:$B,2,FALSE))=TRUE,MID(B686,1,5)&amp;MID(B686,8,5),VLOOKUP(MID(B686,1,5)&amp;MID(B686,8,5),품번정리!$A:$B,2,FALSE))</f>
        <v>URHSN011GY</v>
      </c>
      <c r="D686" s="16" t="str">
        <f t="shared" si="21"/>
        <v>F3</v>
      </c>
      <c r="E686" s="437" t="s">
        <v>3185</v>
      </c>
      <c r="F686" s="437" t="s">
        <v>3198</v>
      </c>
      <c r="G686" s="437" t="s">
        <v>724</v>
      </c>
      <c r="H686" s="437"/>
      <c r="I686" s="319">
        <v>7688</v>
      </c>
      <c r="J686" s="319">
        <v>49000</v>
      </c>
      <c r="K686" s="319">
        <v>49000</v>
      </c>
      <c r="L686" s="318">
        <v>5</v>
      </c>
      <c r="M686" s="437" t="s">
        <v>3060</v>
      </c>
      <c r="N686" s="318">
        <v>5</v>
      </c>
      <c r="O686" s="319">
        <v>245000</v>
      </c>
      <c r="P686" s="437" t="s">
        <v>3060</v>
      </c>
      <c r="Q686" s="318"/>
      <c r="R686" s="318"/>
      <c r="S686" s="319"/>
      <c r="T686" s="437"/>
      <c r="U686" s="318"/>
      <c r="V686" s="319"/>
      <c r="W686" s="318"/>
      <c r="X686" s="318"/>
      <c r="Y686" s="318"/>
      <c r="Z686" s="318"/>
      <c r="AA686" s="318">
        <v>5</v>
      </c>
      <c r="AB686" s="318"/>
      <c r="AC686" s="318"/>
      <c r="AD686" s="318"/>
      <c r="AE686" s="318"/>
      <c r="AF686" s="318"/>
    </row>
    <row r="687" spans="1:32">
      <c r="A687" s="21" t="str">
        <f>IF(VLOOKUP(MID($B687,4,2),CODE!K:P,CODE!$O$1,FALSE)="",VLOOKUP(MID($B687,1,3),CODE!$B:$G,CODE!$D$1,FALSE),VLOOKUP(MID($B687,1,3),CODE!$B:$G,CODE!$D$1,FALSE)&amp;"-"&amp;VLOOKUP(MID($B687,4,2),CODE!K:P,CODE!$O$1,FALSE))</f>
        <v>URH</v>
      </c>
      <c r="B687" s="21" t="str">
        <f>IF(ISERROR(VLOOKUP(E687&amp;G687,품번정리!$D:$E,2,FALSE))=TRUE,E687&amp;G687,VLOOKUP(E687&amp;G687,품번정리!$D:$E,2,FALSE))</f>
        <v>URHSNF3011RE</v>
      </c>
      <c r="C687" s="16" t="str">
        <f>IF(ISERROR(VLOOKUP(MID(B687,1,5)&amp;MID(B687,8,5),품번정리!$A:$B,2,FALSE))=TRUE,MID(B687,1,5)&amp;MID(B687,8,5),VLOOKUP(MID(B687,1,5)&amp;MID(B687,8,5),품번정리!$A:$B,2,FALSE))</f>
        <v>URHSN011RE</v>
      </c>
      <c r="D687" s="16" t="str">
        <f t="shared" si="21"/>
        <v>F3</v>
      </c>
      <c r="E687" s="437" t="s">
        <v>3185</v>
      </c>
      <c r="F687" s="437" t="s">
        <v>3198</v>
      </c>
      <c r="G687" s="437" t="s">
        <v>726</v>
      </c>
      <c r="H687" s="437"/>
      <c r="I687" s="319">
        <v>7688</v>
      </c>
      <c r="J687" s="319">
        <v>49000</v>
      </c>
      <c r="K687" s="319">
        <v>49000</v>
      </c>
      <c r="L687" s="318">
        <v>5</v>
      </c>
      <c r="M687" s="437" t="s">
        <v>3060</v>
      </c>
      <c r="N687" s="318">
        <v>5</v>
      </c>
      <c r="O687" s="319">
        <v>245000</v>
      </c>
      <c r="P687" s="437" t="s">
        <v>3060</v>
      </c>
      <c r="Q687" s="318"/>
      <c r="R687" s="318"/>
      <c r="S687" s="319"/>
      <c r="T687" s="437"/>
      <c r="U687" s="318"/>
      <c r="V687" s="319"/>
      <c r="W687" s="318"/>
      <c r="X687" s="318"/>
      <c r="Y687" s="318"/>
      <c r="Z687" s="318"/>
      <c r="AA687" s="318">
        <v>5</v>
      </c>
      <c r="AB687" s="318"/>
      <c r="AC687" s="318"/>
      <c r="AD687" s="318"/>
      <c r="AE687" s="318"/>
      <c r="AF687" s="318"/>
    </row>
    <row r="688" spans="1:32">
      <c r="A688" s="21" t="str">
        <f>IF(VLOOKUP(MID($B688,4,2),CODE!K:P,CODE!$O$1,FALSE)="",VLOOKUP(MID($B688,1,3),CODE!$B:$G,CODE!$D$1,FALSE),VLOOKUP(MID($B688,1,3),CODE!$B:$G,CODE!$D$1,FALSE)&amp;"-"&amp;VLOOKUP(MID($B688,4,2),CODE!K:P,CODE!$O$1,FALSE))</f>
        <v>URH</v>
      </c>
      <c r="B688" s="21" t="str">
        <f>IF(ISERROR(VLOOKUP(E688&amp;G688,품번정리!$D:$E,2,FALSE))=TRUE,E688&amp;G688,VLOOKUP(E688&amp;G688,품번정리!$D:$E,2,FALSE))</f>
        <v>URHSNF3012BK</v>
      </c>
      <c r="C688" s="16" t="str">
        <f>IF(ISERROR(VLOOKUP(MID(B688,1,5)&amp;MID(B688,8,5),품번정리!$A:$B,2,FALSE))=TRUE,MID(B688,1,5)&amp;MID(B688,8,5),VLOOKUP(MID(B688,1,5)&amp;MID(B688,8,5),품번정리!$A:$B,2,FALSE))</f>
        <v>URHSN012BK</v>
      </c>
      <c r="D688" s="16" t="str">
        <f t="shared" si="21"/>
        <v>F3</v>
      </c>
      <c r="E688" s="437" t="s">
        <v>3187</v>
      </c>
      <c r="F688" s="437" t="s">
        <v>3200</v>
      </c>
      <c r="G688" s="437" t="s">
        <v>722</v>
      </c>
      <c r="H688" s="437"/>
      <c r="I688" s="319">
        <v>7176</v>
      </c>
      <c r="J688" s="319">
        <v>49000</v>
      </c>
      <c r="K688" s="319">
        <v>49000</v>
      </c>
      <c r="L688" s="318">
        <v>5</v>
      </c>
      <c r="M688" s="437" t="s">
        <v>3060</v>
      </c>
      <c r="N688" s="318">
        <v>5</v>
      </c>
      <c r="O688" s="319">
        <v>245000</v>
      </c>
      <c r="P688" s="437" t="s">
        <v>3060</v>
      </c>
      <c r="Q688" s="318">
        <v>3</v>
      </c>
      <c r="R688" s="318"/>
      <c r="S688" s="319">
        <v>147000</v>
      </c>
      <c r="T688" s="437" t="s">
        <v>3493</v>
      </c>
      <c r="U688" s="318">
        <v>3</v>
      </c>
      <c r="V688" s="319">
        <v>147000</v>
      </c>
      <c r="W688" s="318">
        <v>60</v>
      </c>
      <c r="X688" s="318">
        <v>60</v>
      </c>
      <c r="Y688" s="318">
        <v>100</v>
      </c>
      <c r="Z688" s="318">
        <v>100</v>
      </c>
      <c r="AA688" s="318">
        <v>2</v>
      </c>
      <c r="AB688" s="318"/>
      <c r="AC688" s="318"/>
      <c r="AD688" s="318"/>
      <c r="AE688" s="318"/>
      <c r="AF688" s="318"/>
    </row>
    <row r="689" spans="1:32">
      <c r="A689" s="21" t="str">
        <f>IF(VLOOKUP(MID($B689,4,2),CODE!K:P,CODE!$O$1,FALSE)="",VLOOKUP(MID($B689,1,3),CODE!$B:$G,CODE!$D$1,FALSE),VLOOKUP(MID($B689,1,3),CODE!$B:$G,CODE!$D$1,FALSE)&amp;"-"&amp;VLOOKUP(MID($B689,4,2),CODE!K:P,CODE!$O$1,FALSE))</f>
        <v>URH</v>
      </c>
      <c r="B689" s="21" t="str">
        <f>IF(ISERROR(VLOOKUP(E689&amp;G689,품번정리!$D:$E,2,FALSE))=TRUE,E689&amp;G689,VLOOKUP(E689&amp;G689,품번정리!$D:$E,2,FALSE))</f>
        <v>URHSNF3024BK</v>
      </c>
      <c r="C689" s="16" t="str">
        <f>IF(ISERROR(VLOOKUP(MID(B689,1,5)&amp;MID(B689,8,5),품번정리!$A:$B,2,FALSE))=TRUE,MID(B689,1,5)&amp;MID(B689,8,5),VLOOKUP(MID(B689,1,5)&amp;MID(B689,8,5),품번정리!$A:$B,2,FALSE))</f>
        <v>URHSN024BK</v>
      </c>
      <c r="D689" s="16" t="str">
        <f t="shared" si="21"/>
        <v>F3</v>
      </c>
      <c r="E689" s="437" t="s">
        <v>3189</v>
      </c>
      <c r="F689" s="437" t="s">
        <v>3202</v>
      </c>
      <c r="G689" s="437" t="s">
        <v>722</v>
      </c>
      <c r="H689" s="437"/>
      <c r="I689" s="319">
        <v>5018</v>
      </c>
      <c r="J689" s="319">
        <v>43000</v>
      </c>
      <c r="K689" s="319">
        <v>19000</v>
      </c>
      <c r="L689" s="318">
        <v>5</v>
      </c>
      <c r="M689" s="437" t="s">
        <v>3060</v>
      </c>
      <c r="N689" s="318">
        <v>5</v>
      </c>
      <c r="O689" s="319">
        <v>215000</v>
      </c>
      <c r="P689" s="437" t="s">
        <v>3060</v>
      </c>
      <c r="Q689" s="318"/>
      <c r="R689" s="318"/>
      <c r="S689" s="319"/>
      <c r="T689" s="437"/>
      <c r="U689" s="318"/>
      <c r="V689" s="319"/>
      <c r="W689" s="318"/>
      <c r="X689" s="318"/>
      <c r="Y689" s="318"/>
      <c r="Z689" s="318"/>
      <c r="AA689" s="318">
        <v>5</v>
      </c>
      <c r="AB689" s="318"/>
      <c r="AC689" s="318"/>
      <c r="AD689" s="318"/>
      <c r="AE689" s="318"/>
      <c r="AF689" s="318"/>
    </row>
    <row r="690" spans="1:32">
      <c r="A690" s="21" t="str">
        <f>IF(VLOOKUP(MID($B690,4,2),CODE!K:P,CODE!$O$1,FALSE)="",VLOOKUP(MID($B690,1,3),CODE!$B:$G,CODE!$D$1,FALSE),VLOOKUP(MID($B690,1,3),CODE!$B:$G,CODE!$D$1,FALSE)&amp;"-"&amp;VLOOKUP(MID($B690,4,2),CODE!K:P,CODE!$O$1,FALSE))</f>
        <v>URH</v>
      </c>
      <c r="B690" s="21" t="str">
        <f>IF(ISERROR(VLOOKUP(E690&amp;G690,품번정리!$D:$E,2,FALSE))=TRUE,E690&amp;G690,VLOOKUP(E690&amp;G690,품번정리!$D:$E,2,FALSE))</f>
        <v>URHSNF3304BK</v>
      </c>
      <c r="C690" s="16" t="str">
        <f>IF(ISERROR(VLOOKUP(MID(B690,1,5)&amp;MID(B690,8,5),품번정리!$A:$B,2,FALSE))=TRUE,MID(B690,1,5)&amp;MID(B690,8,5),VLOOKUP(MID(B690,1,5)&amp;MID(B690,8,5),품번정리!$A:$B,2,FALSE))</f>
        <v>URHSN304BK</v>
      </c>
      <c r="D690" s="16" t="str">
        <f t="shared" si="21"/>
        <v>F3</v>
      </c>
      <c r="E690" s="437" t="s">
        <v>3191</v>
      </c>
      <c r="F690" s="437" t="s">
        <v>3202</v>
      </c>
      <c r="G690" s="437" t="s">
        <v>722</v>
      </c>
      <c r="H690" s="437"/>
      <c r="I690" s="319">
        <v>7252</v>
      </c>
      <c r="J690" s="319">
        <v>49000</v>
      </c>
      <c r="K690" s="319">
        <v>29000</v>
      </c>
      <c r="L690" s="318">
        <v>5</v>
      </c>
      <c r="M690" s="437" t="s">
        <v>3060</v>
      </c>
      <c r="N690" s="318">
        <v>5</v>
      </c>
      <c r="O690" s="319">
        <v>245000</v>
      </c>
      <c r="P690" s="437" t="s">
        <v>3060</v>
      </c>
      <c r="Q690" s="318">
        <v>1</v>
      </c>
      <c r="R690" s="318"/>
      <c r="S690" s="319">
        <v>49000</v>
      </c>
      <c r="T690" s="437" t="s">
        <v>3514</v>
      </c>
      <c r="U690" s="318">
        <v>1</v>
      </c>
      <c r="V690" s="319">
        <v>49000</v>
      </c>
      <c r="W690" s="318">
        <v>20</v>
      </c>
      <c r="X690" s="318">
        <v>20</v>
      </c>
      <c r="Y690" s="318">
        <v>100</v>
      </c>
      <c r="Z690" s="318">
        <v>100</v>
      </c>
      <c r="AA690" s="318">
        <v>4</v>
      </c>
      <c r="AB690" s="318"/>
      <c r="AC690" s="318"/>
      <c r="AD690" s="318"/>
      <c r="AE690" s="318"/>
      <c r="AF690" s="318"/>
    </row>
    <row r="691" spans="1:32">
      <c r="A691" s="21" t="str">
        <f>IF(VLOOKUP(MID($B691,4,2),CODE!K:P,CODE!$O$1,FALSE)="",VLOOKUP(MID($B691,1,3),CODE!$B:$G,CODE!$D$1,FALSE),VLOOKUP(MID($B691,1,3),CODE!$B:$G,CODE!$D$1,FALSE)&amp;"-"&amp;VLOOKUP(MID($B691,4,2),CODE!K:P,CODE!$O$1,FALSE))</f>
        <v>URH</v>
      </c>
      <c r="B691" s="21" t="str">
        <f>IF(ISERROR(VLOOKUP(E691&amp;G691,품번정리!$D:$E,2,FALSE))=TRUE,E691&amp;G691,VLOOKUP(E691&amp;G691,품번정리!$D:$E,2,FALSE))</f>
        <v>URHSNF3403BK</v>
      </c>
      <c r="C691" s="16" t="str">
        <f>IF(ISERROR(VLOOKUP(MID(B691,1,5)&amp;MID(B691,8,5),품번정리!$A:$B,2,FALSE))=TRUE,MID(B691,1,5)&amp;MID(B691,8,5),VLOOKUP(MID(B691,1,5)&amp;MID(B691,8,5),품번정리!$A:$B,2,FALSE))</f>
        <v>URHSN403BK</v>
      </c>
      <c r="D691" s="16" t="str">
        <f t="shared" si="21"/>
        <v>F3</v>
      </c>
      <c r="E691" s="437" t="s">
        <v>3192</v>
      </c>
      <c r="F691" s="437" t="s">
        <v>3203</v>
      </c>
      <c r="G691" s="437" t="s">
        <v>722</v>
      </c>
      <c r="H691" s="437"/>
      <c r="I691" s="319">
        <v>3666</v>
      </c>
      <c r="J691" s="319">
        <v>35000</v>
      </c>
      <c r="K691" s="319">
        <v>19000</v>
      </c>
      <c r="L691" s="318">
        <v>10</v>
      </c>
      <c r="M691" s="437" t="s">
        <v>3060</v>
      </c>
      <c r="N691" s="318">
        <v>10</v>
      </c>
      <c r="O691" s="319">
        <v>350000</v>
      </c>
      <c r="P691" s="437" t="s">
        <v>3060</v>
      </c>
      <c r="Q691" s="318">
        <v>7</v>
      </c>
      <c r="R691" s="318"/>
      <c r="S691" s="319">
        <v>245000</v>
      </c>
      <c r="T691" s="437" t="s">
        <v>3496</v>
      </c>
      <c r="U691" s="318">
        <v>7</v>
      </c>
      <c r="V691" s="319">
        <v>245000</v>
      </c>
      <c r="W691" s="318">
        <v>70</v>
      </c>
      <c r="X691" s="318">
        <v>70</v>
      </c>
      <c r="Y691" s="318">
        <v>100</v>
      </c>
      <c r="Z691" s="318">
        <v>100</v>
      </c>
      <c r="AA691" s="318">
        <v>3</v>
      </c>
      <c r="AB691" s="318"/>
      <c r="AC691" s="318"/>
      <c r="AD691" s="318"/>
      <c r="AE691" s="319"/>
      <c r="AF691" s="318"/>
    </row>
    <row r="692" spans="1:32">
      <c r="A692" s="21" t="str">
        <f>IF(VLOOKUP(MID($B692,4,2),CODE!K:P,CODE!$O$1,FALSE)="",VLOOKUP(MID($B692,1,3),CODE!$B:$G,CODE!$D$1,FALSE),VLOOKUP(MID($B692,1,3),CODE!$B:$G,CODE!$D$1,FALSE)&amp;"-"&amp;VLOOKUP(MID($B692,4,2),CODE!K:P,CODE!$O$1,FALSE))</f>
        <v>URH</v>
      </c>
      <c r="B692" s="21" t="str">
        <f>IF(ISERROR(VLOOKUP(E692&amp;G692,품번정리!$D:$E,2,FALSE))=TRUE,E692&amp;G692,VLOOKUP(E692&amp;G692,품번정리!$D:$E,2,FALSE))</f>
        <v>URHSNF3412BK</v>
      </c>
      <c r="C692" s="16" t="str">
        <f>IF(ISERROR(VLOOKUP(MID(B692,1,5)&amp;MID(B692,8,5),품번정리!$A:$B,2,FALSE))=TRUE,MID(B692,1,5)&amp;MID(B692,8,5),VLOOKUP(MID(B692,1,5)&amp;MID(B692,8,5),품번정리!$A:$B,2,FALSE))</f>
        <v>URHSN412BK</v>
      </c>
      <c r="D692" s="16" t="str">
        <f t="shared" si="21"/>
        <v>F3</v>
      </c>
      <c r="E692" s="437" t="s">
        <v>3194</v>
      </c>
      <c r="F692" s="437" t="s">
        <v>3204</v>
      </c>
      <c r="G692" s="437" t="s">
        <v>722</v>
      </c>
      <c r="H692" s="437"/>
      <c r="I692" s="319">
        <v>3714</v>
      </c>
      <c r="J692" s="319">
        <v>43000</v>
      </c>
      <c r="K692" s="319">
        <v>43000</v>
      </c>
      <c r="L692" s="318">
        <v>7</v>
      </c>
      <c r="M692" s="437" t="s">
        <v>3060</v>
      </c>
      <c r="N692" s="318">
        <v>7</v>
      </c>
      <c r="O692" s="319">
        <v>301000</v>
      </c>
      <c r="P692" s="437" t="s">
        <v>3060</v>
      </c>
      <c r="Q692" s="318">
        <v>7</v>
      </c>
      <c r="R692" s="318"/>
      <c r="S692" s="319">
        <v>301000</v>
      </c>
      <c r="T692" s="437" t="s">
        <v>3499</v>
      </c>
      <c r="U692" s="318">
        <v>7</v>
      </c>
      <c r="V692" s="319">
        <v>301000</v>
      </c>
      <c r="W692" s="318">
        <v>100</v>
      </c>
      <c r="X692" s="318">
        <v>100</v>
      </c>
      <c r="Y692" s="318">
        <v>100</v>
      </c>
      <c r="Z692" s="318">
        <v>100</v>
      </c>
      <c r="AA692" s="318"/>
      <c r="AB692" s="318"/>
      <c r="AC692" s="318"/>
      <c r="AD692" s="318"/>
      <c r="AE692" s="319"/>
      <c r="AF692" s="318"/>
    </row>
    <row r="693" spans="1:32">
      <c r="A693" s="21" t="str">
        <f>IF(VLOOKUP(MID($B693,4,2),CODE!K:P,CODE!$O$1,FALSE)="",VLOOKUP(MID($B693,1,3),CODE!$B:$G,CODE!$D$1,FALSE),VLOOKUP(MID($B693,1,3),CODE!$B:$G,CODE!$D$1,FALSE)&amp;"-"&amp;VLOOKUP(MID($B693,4,2),CODE!K:P,CODE!$O$1,FALSE))</f>
        <v>URH</v>
      </c>
      <c r="B693" s="21" t="str">
        <f>IF(ISERROR(VLOOKUP(E693&amp;G693,품번정리!$D:$E,2,FALSE))=TRUE,E693&amp;G693,VLOOKUP(E693&amp;G693,품번정리!$D:$E,2,FALSE))</f>
        <v>URHSNF3413BK</v>
      </c>
      <c r="C693" s="16" t="str">
        <f>IF(ISERROR(VLOOKUP(MID(B693,1,5)&amp;MID(B693,8,5),품번정리!$A:$B,2,FALSE))=TRUE,MID(B693,1,5)&amp;MID(B693,8,5),VLOOKUP(MID(B693,1,5)&amp;MID(B693,8,5),품번정리!$A:$B,2,FALSE))</f>
        <v>URHSN413BK</v>
      </c>
      <c r="D693" s="16" t="str">
        <f t="shared" si="21"/>
        <v>F3</v>
      </c>
      <c r="E693" s="437" t="s">
        <v>3195</v>
      </c>
      <c r="F693" s="437" t="s">
        <v>3205</v>
      </c>
      <c r="G693" s="437" t="s">
        <v>722</v>
      </c>
      <c r="H693" s="437"/>
      <c r="I693" s="319">
        <v>4020</v>
      </c>
      <c r="J693" s="319">
        <v>43000</v>
      </c>
      <c r="K693" s="319">
        <v>43000</v>
      </c>
      <c r="L693" s="318">
        <v>5</v>
      </c>
      <c r="M693" s="437" t="s">
        <v>3060</v>
      </c>
      <c r="N693" s="318">
        <v>5</v>
      </c>
      <c r="O693" s="319">
        <v>215000</v>
      </c>
      <c r="P693" s="437" t="s">
        <v>3060</v>
      </c>
      <c r="Q693" s="318">
        <v>3</v>
      </c>
      <c r="R693" s="318"/>
      <c r="S693" s="319">
        <v>129000</v>
      </c>
      <c r="T693" s="437" t="s">
        <v>3495</v>
      </c>
      <c r="U693" s="318">
        <v>3</v>
      </c>
      <c r="V693" s="319">
        <v>129000</v>
      </c>
      <c r="W693" s="318">
        <v>60</v>
      </c>
      <c r="X693" s="318">
        <v>60</v>
      </c>
      <c r="Y693" s="318">
        <v>100</v>
      </c>
      <c r="Z693" s="318">
        <v>100</v>
      </c>
      <c r="AA693" s="318">
        <v>2</v>
      </c>
      <c r="AB693" s="318"/>
      <c r="AC693" s="318"/>
      <c r="AD693" s="318"/>
      <c r="AE693" s="319"/>
      <c r="AF693" s="318"/>
    </row>
    <row r="694" spans="1:32">
      <c r="A694" s="21" t="str">
        <f>IF(VLOOKUP(MID($B694,4,2),CODE!K:P,CODE!$O$1,FALSE)="",VLOOKUP(MID($B694,1,3),CODE!$B:$G,CODE!$D$1,FALSE),VLOOKUP(MID($B694,1,3),CODE!$B:$G,CODE!$D$1,FALSE)&amp;"-"&amp;VLOOKUP(MID($B694,4,2),CODE!K:P,CODE!$O$1,FALSE))</f>
        <v>URH</v>
      </c>
      <c r="B694" s="21" t="str">
        <f>IF(ISERROR(VLOOKUP(E694&amp;G694,품번정리!$D:$E,2,FALSE))=TRUE,E694&amp;G694,VLOOKUP(E694&amp;G694,품번정리!$D:$E,2,FALSE))</f>
        <v>URHSNF3414BK</v>
      </c>
      <c r="C694" s="16" t="str">
        <f>IF(ISERROR(VLOOKUP(MID(B694,1,5)&amp;MID(B694,8,5),품번정리!$A:$B,2,FALSE))=TRUE,MID(B694,1,5)&amp;MID(B694,8,5),VLOOKUP(MID(B694,1,5)&amp;MID(B694,8,5),품번정리!$A:$B,2,FALSE))</f>
        <v>URHSN414BK</v>
      </c>
      <c r="D694" s="16" t="str">
        <f t="shared" si="21"/>
        <v>F3</v>
      </c>
      <c r="E694" s="437" t="s">
        <v>3197</v>
      </c>
      <c r="F694" s="437" t="s">
        <v>3206</v>
      </c>
      <c r="G694" s="437" t="s">
        <v>722</v>
      </c>
      <c r="H694" s="437"/>
      <c r="I694" s="319">
        <v>4021</v>
      </c>
      <c r="J694" s="319">
        <v>43000</v>
      </c>
      <c r="K694" s="319">
        <v>43000</v>
      </c>
      <c r="L694" s="318">
        <v>5</v>
      </c>
      <c r="M694" s="437" t="s">
        <v>3060</v>
      </c>
      <c r="N694" s="318">
        <v>5</v>
      </c>
      <c r="O694" s="319">
        <v>215000</v>
      </c>
      <c r="P694" s="437" t="s">
        <v>3060</v>
      </c>
      <c r="Q694" s="318">
        <v>4</v>
      </c>
      <c r="R694" s="318"/>
      <c r="S694" s="319">
        <v>172000</v>
      </c>
      <c r="T694" s="437" t="s">
        <v>3738</v>
      </c>
      <c r="U694" s="318">
        <v>4</v>
      </c>
      <c r="V694" s="319">
        <v>172000</v>
      </c>
      <c r="W694" s="318">
        <v>80</v>
      </c>
      <c r="X694" s="318">
        <v>80</v>
      </c>
      <c r="Y694" s="318">
        <v>100</v>
      </c>
      <c r="Z694" s="318">
        <v>100</v>
      </c>
      <c r="AA694" s="318">
        <v>1</v>
      </c>
      <c r="AB694" s="318"/>
      <c r="AC694" s="318"/>
      <c r="AD694" s="318"/>
      <c r="AE694" s="319"/>
      <c r="AF694" s="318"/>
    </row>
    <row r="695" spans="1:32">
      <c r="A695" s="21" t="str">
        <f>IF(VLOOKUP(MID($B695,4,2),CODE!K:P,CODE!$O$1,FALSE)="",VLOOKUP(MID($B695,1,3),CODE!$B:$G,CODE!$D$1,FALSE),VLOOKUP(MID($B695,1,3),CODE!$B:$G,CODE!$D$1,FALSE)&amp;"-"&amp;VLOOKUP(MID($B695,4,2),CODE!K:P,CODE!$O$1,FALSE))</f>
        <v>URH</v>
      </c>
      <c r="B695" s="21" t="str">
        <f>IF(ISERROR(VLOOKUP(E695&amp;G695,품번정리!$D:$E,2,FALSE))=TRUE,E695&amp;G695,VLOOKUP(E695&amp;G695,품번정리!$D:$E,2,FALSE))</f>
        <v>URHSNF3414WH</v>
      </c>
      <c r="C695" s="16" t="str">
        <f>IF(ISERROR(VLOOKUP(MID(B695,1,5)&amp;MID(B695,8,5),품번정리!$A:$B,2,FALSE))=TRUE,MID(B695,1,5)&amp;MID(B695,8,5),VLOOKUP(MID(B695,1,5)&amp;MID(B695,8,5),품번정리!$A:$B,2,FALSE))</f>
        <v>URHSN414WH</v>
      </c>
      <c r="D695" s="16" t="str">
        <f t="shared" si="21"/>
        <v>F3</v>
      </c>
      <c r="E695" s="437" t="s">
        <v>3197</v>
      </c>
      <c r="F695" s="437" t="s">
        <v>3207</v>
      </c>
      <c r="G695" s="437" t="s">
        <v>717</v>
      </c>
      <c r="H695" s="437"/>
      <c r="I695" s="319">
        <v>4021</v>
      </c>
      <c r="J695" s="319">
        <v>43000</v>
      </c>
      <c r="K695" s="319">
        <v>43000</v>
      </c>
      <c r="L695" s="318">
        <v>5</v>
      </c>
      <c r="M695" s="437" t="s">
        <v>3060</v>
      </c>
      <c r="N695" s="318">
        <v>5</v>
      </c>
      <c r="O695" s="319">
        <v>215000</v>
      </c>
      <c r="P695" s="437" t="s">
        <v>3060</v>
      </c>
      <c r="Q695" s="318">
        <v>4</v>
      </c>
      <c r="R695" s="318"/>
      <c r="S695" s="319">
        <v>172000</v>
      </c>
      <c r="T695" s="437" t="s">
        <v>3739</v>
      </c>
      <c r="U695" s="318">
        <v>4</v>
      </c>
      <c r="V695" s="319">
        <v>172000</v>
      </c>
      <c r="W695" s="318">
        <v>80</v>
      </c>
      <c r="X695" s="318">
        <v>80</v>
      </c>
      <c r="Y695" s="318">
        <v>100</v>
      </c>
      <c r="Z695" s="318">
        <v>100</v>
      </c>
      <c r="AA695" s="318">
        <v>1</v>
      </c>
      <c r="AB695" s="318"/>
      <c r="AC695" s="318"/>
      <c r="AD695" s="318"/>
      <c r="AE695" s="318"/>
      <c r="AF695" s="318"/>
    </row>
    <row r="696" spans="1:32">
      <c r="A696" s="21" t="str">
        <f>IF(VLOOKUP(MID($B696,4,2),CODE!K:P,CODE!$O$1,FALSE)="",VLOOKUP(MID($B696,1,3),CODE!$B:$G,CODE!$D$1,FALSE),VLOOKUP(MID($B696,1,3),CODE!$B:$G,CODE!$D$1,FALSE)&amp;"-"&amp;VLOOKUP(MID($B696,4,2),CODE!K:P,CODE!$O$1,FALSE))</f>
        <v>URH</v>
      </c>
      <c r="B696" s="21" t="str">
        <f>IF(ISERROR(VLOOKUP(E696&amp;G696,품번정리!$D:$E,2,FALSE))=TRUE,E696&amp;G696,VLOOKUP(E696&amp;G696,품번정리!$D:$E,2,FALSE))</f>
        <v>URHSNF5020BK</v>
      </c>
      <c r="C696" s="16" t="str">
        <f>IF(ISERROR(VLOOKUP(MID(B696,1,5)&amp;MID(B696,8,5),품번정리!$A:$B,2,FALSE))=TRUE,MID(B696,1,5)&amp;MID(B696,8,5),VLOOKUP(MID(B696,1,5)&amp;MID(B696,8,5),품번정리!$A:$B,2,FALSE))</f>
        <v>URHSN020BK</v>
      </c>
      <c r="D696" s="16" t="str">
        <f t="shared" si="21"/>
        <v>F5</v>
      </c>
      <c r="E696" s="437" t="s">
        <v>3199</v>
      </c>
      <c r="F696" s="437" t="s">
        <v>3208</v>
      </c>
      <c r="G696" s="437" t="s">
        <v>722</v>
      </c>
      <c r="H696" s="437"/>
      <c r="I696" s="319">
        <v>5198</v>
      </c>
      <c r="J696" s="319">
        <v>43000</v>
      </c>
      <c r="K696" s="319">
        <v>43000</v>
      </c>
      <c r="L696" s="318">
        <v>7</v>
      </c>
      <c r="M696" s="437" t="s">
        <v>3060</v>
      </c>
      <c r="N696" s="318">
        <v>1</v>
      </c>
      <c r="O696" s="319">
        <v>43000</v>
      </c>
      <c r="P696" s="437" t="s">
        <v>3060</v>
      </c>
      <c r="Q696" s="318">
        <v>1</v>
      </c>
      <c r="R696" s="318"/>
      <c r="S696" s="319">
        <v>43000</v>
      </c>
      <c r="T696" s="437" t="s">
        <v>3544</v>
      </c>
      <c r="U696" s="318">
        <v>1</v>
      </c>
      <c r="V696" s="319">
        <v>43000</v>
      </c>
      <c r="W696" s="318">
        <v>100</v>
      </c>
      <c r="X696" s="318">
        <v>100</v>
      </c>
      <c r="Y696" s="318">
        <v>100</v>
      </c>
      <c r="Z696" s="318">
        <v>100</v>
      </c>
      <c r="AA696" s="318"/>
      <c r="AB696" s="318"/>
      <c r="AC696" s="318"/>
      <c r="AD696" s="318"/>
      <c r="AE696" s="318"/>
      <c r="AF696" s="318"/>
    </row>
    <row r="697" spans="1:32">
      <c r="A697" s="21" t="str">
        <f>IF(VLOOKUP(MID($B697,4,2),CODE!K:P,CODE!$O$1,FALSE)="",VLOOKUP(MID($B697,1,3),CODE!$B:$G,CODE!$D$1,FALSE),VLOOKUP(MID($B697,1,3),CODE!$B:$G,CODE!$D$1,FALSE)&amp;"-"&amp;VLOOKUP(MID($B697,4,2),CODE!K:P,CODE!$O$1,FALSE))</f>
        <v>URH</v>
      </c>
      <c r="B697" s="21" t="str">
        <f>IF(ISERROR(VLOOKUP(E697&amp;G697,품번정리!$D:$E,2,FALSE))=TRUE,E697&amp;G697,VLOOKUP(E697&amp;G697,품번정리!$D:$E,2,FALSE))</f>
        <v>URHSNF5029GY</v>
      </c>
      <c r="C697" s="16" t="str">
        <f>IF(ISERROR(VLOOKUP(MID(B697,1,5)&amp;MID(B697,8,5),품번정리!$A:$B,2,FALSE))=TRUE,MID(B697,1,5)&amp;MID(B697,8,5),VLOOKUP(MID(B697,1,5)&amp;MID(B697,8,5),품번정리!$A:$B,2,FALSE))</f>
        <v>URHSN029GY</v>
      </c>
      <c r="D697" s="16" t="str">
        <f t="shared" si="21"/>
        <v>F5</v>
      </c>
      <c r="E697" s="437" t="s">
        <v>3201</v>
      </c>
      <c r="F697" s="437" t="s">
        <v>3209</v>
      </c>
      <c r="G697" s="437" t="s">
        <v>724</v>
      </c>
      <c r="H697" s="437"/>
      <c r="I697" s="319">
        <v>3868</v>
      </c>
      <c r="J697" s="319">
        <v>49000</v>
      </c>
      <c r="K697" s="319">
        <v>49000</v>
      </c>
      <c r="L697" s="318">
        <v>15</v>
      </c>
      <c r="M697" s="437" t="s">
        <v>3060</v>
      </c>
      <c r="N697" s="318">
        <v>2</v>
      </c>
      <c r="O697" s="319">
        <v>98000</v>
      </c>
      <c r="P697" s="437" t="s">
        <v>3060</v>
      </c>
      <c r="Q697" s="318">
        <v>2</v>
      </c>
      <c r="R697" s="318"/>
      <c r="S697" s="319">
        <v>98000</v>
      </c>
      <c r="T697" s="437" t="s">
        <v>3499</v>
      </c>
      <c r="U697" s="318">
        <v>2</v>
      </c>
      <c r="V697" s="319">
        <v>98000</v>
      </c>
      <c r="W697" s="318">
        <v>100</v>
      </c>
      <c r="X697" s="318">
        <v>100</v>
      </c>
      <c r="Y697" s="318">
        <v>100</v>
      </c>
      <c r="Z697" s="318">
        <v>100</v>
      </c>
      <c r="AA697" s="318"/>
      <c r="AB697" s="318"/>
      <c r="AC697" s="318"/>
      <c r="AD697" s="318"/>
      <c r="AE697" s="318"/>
      <c r="AF697" s="318"/>
    </row>
    <row r="698" spans="1:32">
      <c r="A698" s="21" t="str">
        <f>IF(VLOOKUP(MID($B698,4,2),CODE!K:P,CODE!$O$1,FALSE)="",VLOOKUP(MID($B698,1,3),CODE!$B:$G,CODE!$D$1,FALSE),VLOOKUP(MID($B698,1,3),CODE!$B:$G,CODE!$D$1,FALSE)&amp;"-"&amp;VLOOKUP(MID($B698,4,2),CODE!K:P,CODE!$O$1,FALSE))</f>
        <v>URK</v>
      </c>
      <c r="B698" s="21" t="str">
        <f>IF(ISERROR(VLOOKUP(E698&amp;G698,품번정리!$D:$E,2,FALSE))=TRUE,E698&amp;G698,VLOOKUP(E698&amp;G698,품번정리!$D:$E,2,FALSE))</f>
        <v>URKBEF5519BK</v>
      </c>
      <c r="C698" s="16" t="str">
        <f>IF(ISERROR(VLOOKUP(MID(B698,1,5)&amp;MID(B698,8,5),품번정리!$A:$B,2,FALSE))=TRUE,MID(B698,1,5)&amp;MID(B698,8,5),VLOOKUP(MID(B698,1,5)&amp;MID(B698,8,5),품번정리!$A:$B,2,FALSE))</f>
        <v>URKBE519BK</v>
      </c>
      <c r="D698" s="16" t="str">
        <f t="shared" si="21"/>
        <v>F5</v>
      </c>
      <c r="E698" s="437" t="s">
        <v>2474</v>
      </c>
      <c r="F698" s="437" t="s">
        <v>3209</v>
      </c>
      <c r="G698" s="437" t="s">
        <v>722</v>
      </c>
      <c r="H698" s="437"/>
      <c r="I698" s="319">
        <v>5008</v>
      </c>
      <c r="J698" s="319">
        <v>35000</v>
      </c>
      <c r="K698" s="319">
        <v>19000</v>
      </c>
      <c r="L698" s="318">
        <v>250</v>
      </c>
      <c r="M698" s="437" t="s">
        <v>2467</v>
      </c>
      <c r="N698" s="318">
        <v>253</v>
      </c>
      <c r="O698" s="319">
        <v>8855000</v>
      </c>
      <c r="P698" s="437" t="s">
        <v>2512</v>
      </c>
      <c r="Q698" s="318">
        <v>28</v>
      </c>
      <c r="R698" s="318">
        <v>2</v>
      </c>
      <c r="S698" s="319">
        <v>980000</v>
      </c>
      <c r="T698" s="437" t="s">
        <v>2551</v>
      </c>
      <c r="U698" s="318">
        <v>24</v>
      </c>
      <c r="V698" s="319">
        <v>776000</v>
      </c>
      <c r="W698" s="318">
        <v>9.5</v>
      </c>
      <c r="X698" s="318">
        <v>8.8000000000000007</v>
      </c>
      <c r="Y698" s="318">
        <v>85.7</v>
      </c>
      <c r="Z698" s="318">
        <v>79.2</v>
      </c>
      <c r="AA698" s="318">
        <v>223</v>
      </c>
      <c r="AB698" s="318">
        <v>4</v>
      </c>
      <c r="AC698" s="318"/>
      <c r="AD698" s="318"/>
      <c r="AE698" s="318"/>
      <c r="AF698" s="318"/>
    </row>
    <row r="699" spans="1:32">
      <c r="A699" s="21" t="str">
        <f>IF(VLOOKUP(MID($B699,4,2),CODE!K:P,CODE!$O$1,FALSE)="",VLOOKUP(MID($B699,1,3),CODE!$B:$G,CODE!$D$1,FALSE),VLOOKUP(MID($B699,1,3),CODE!$B:$G,CODE!$D$1,FALSE)&amp;"-"&amp;VLOOKUP(MID($B699,4,2),CODE!K:P,CODE!$O$1,FALSE))</f>
        <v>URK</v>
      </c>
      <c r="B699" s="21" t="str">
        <f>IF(ISERROR(VLOOKUP(E699&amp;G699,품번정리!$D:$E,2,FALSE))=TRUE,E699&amp;G699,VLOOKUP(E699&amp;G699,품번정리!$D:$E,2,FALSE))</f>
        <v>URKBEF5519RE</v>
      </c>
      <c r="C699" s="16" t="str">
        <f>IF(ISERROR(VLOOKUP(MID(B699,1,5)&amp;MID(B699,8,5),품번정리!$A:$B,2,FALSE))=TRUE,MID(B699,1,5)&amp;MID(B699,8,5),VLOOKUP(MID(B699,1,5)&amp;MID(B699,8,5),품번정리!$A:$B,2,FALSE))</f>
        <v>URKBE519RE</v>
      </c>
      <c r="D699" s="16" t="str">
        <f t="shared" si="21"/>
        <v>F5</v>
      </c>
      <c r="E699" s="437" t="s">
        <v>2474</v>
      </c>
      <c r="F699" s="437" t="s">
        <v>3210</v>
      </c>
      <c r="G699" s="437" t="s">
        <v>726</v>
      </c>
      <c r="H699" s="437"/>
      <c r="I699" s="319">
        <v>5008</v>
      </c>
      <c r="J699" s="319">
        <v>35000</v>
      </c>
      <c r="K699" s="319">
        <v>19000</v>
      </c>
      <c r="L699" s="318">
        <v>250</v>
      </c>
      <c r="M699" s="437" t="s">
        <v>2467</v>
      </c>
      <c r="N699" s="318">
        <v>250</v>
      </c>
      <c r="O699" s="319">
        <v>8750000</v>
      </c>
      <c r="P699" s="437" t="s">
        <v>2512</v>
      </c>
      <c r="Q699" s="318">
        <v>19</v>
      </c>
      <c r="R699" s="318">
        <v>1</v>
      </c>
      <c r="S699" s="319">
        <v>665000</v>
      </c>
      <c r="T699" s="437" t="s">
        <v>2549</v>
      </c>
      <c r="U699" s="318">
        <v>13</v>
      </c>
      <c r="V699" s="319">
        <v>423000</v>
      </c>
      <c r="W699" s="318">
        <v>5.2</v>
      </c>
      <c r="X699" s="318">
        <v>4.8</v>
      </c>
      <c r="Y699" s="318">
        <v>68.400000000000006</v>
      </c>
      <c r="Z699" s="318">
        <v>63.6</v>
      </c>
      <c r="AA699" s="318">
        <v>230</v>
      </c>
      <c r="AB699" s="318">
        <v>6</v>
      </c>
      <c r="AC699" s="318"/>
      <c r="AD699" s="318"/>
      <c r="AE699" s="318"/>
      <c r="AF699" s="318"/>
    </row>
    <row r="700" spans="1:32">
      <c r="A700" s="21" t="str">
        <f>IF(VLOOKUP(MID($B700,4,2),CODE!K:P,CODE!$O$1,FALSE)="",VLOOKUP(MID($B700,1,3),CODE!$B:$G,CODE!$D$1,FALSE),VLOOKUP(MID($B700,1,3),CODE!$B:$G,CODE!$D$1,FALSE)&amp;"-"&amp;VLOOKUP(MID($B700,4,2),CODE!K:P,CODE!$O$1,FALSE))</f>
        <v>URK</v>
      </c>
      <c r="B700" s="21" t="str">
        <f>IF(ISERROR(VLOOKUP(E700&amp;G700,품번정리!$D:$E,2,FALSE))=TRUE,E700&amp;G700,VLOOKUP(E700&amp;G700,품번정리!$D:$E,2,FALSE))</f>
        <v>URKERF5517BK</v>
      </c>
      <c r="C700" s="16" t="str">
        <f>IF(ISERROR(VLOOKUP(MID(B700,1,5)&amp;MID(B700,8,5),품번정리!$A:$B,2,FALSE))=TRUE,MID(B700,1,5)&amp;MID(B700,8,5),VLOOKUP(MID(B700,1,5)&amp;MID(B700,8,5),품번정리!$A:$B,2,FALSE))</f>
        <v>URKER517BK</v>
      </c>
      <c r="D700" s="16" t="str">
        <f t="shared" si="21"/>
        <v>F5</v>
      </c>
      <c r="E700" s="437" t="s">
        <v>2317</v>
      </c>
      <c r="F700" s="437" t="s">
        <v>3471</v>
      </c>
      <c r="G700" s="437" t="s">
        <v>722</v>
      </c>
      <c r="H700" s="437"/>
      <c r="I700" s="319">
        <v>6469</v>
      </c>
      <c r="J700" s="319">
        <v>53000</v>
      </c>
      <c r="K700" s="319">
        <v>25000</v>
      </c>
      <c r="L700" s="318">
        <v>400</v>
      </c>
      <c r="M700" s="437" t="s">
        <v>2414</v>
      </c>
      <c r="N700" s="318">
        <v>399</v>
      </c>
      <c r="O700" s="319">
        <v>21147000</v>
      </c>
      <c r="P700" s="437" t="s">
        <v>2414</v>
      </c>
      <c r="Q700" s="318">
        <v>193</v>
      </c>
      <c r="R700" s="318"/>
      <c r="S700" s="319">
        <v>10229000</v>
      </c>
      <c r="T700" s="437" t="s">
        <v>2550</v>
      </c>
      <c r="U700" s="318">
        <v>110</v>
      </c>
      <c r="V700" s="319">
        <v>4095000</v>
      </c>
      <c r="W700" s="318">
        <v>27.6</v>
      </c>
      <c r="X700" s="318">
        <v>19.399999999999999</v>
      </c>
      <c r="Y700" s="318">
        <v>57</v>
      </c>
      <c r="Z700" s="318">
        <v>40</v>
      </c>
      <c r="AA700" s="318">
        <v>206</v>
      </c>
      <c r="AB700" s="318">
        <v>83</v>
      </c>
      <c r="AC700" s="318"/>
      <c r="AD700" s="318"/>
      <c r="AE700" s="318"/>
      <c r="AF700" s="318"/>
    </row>
    <row r="701" spans="1:32">
      <c r="A701" s="21" t="str">
        <f>IF(VLOOKUP(MID($B701,4,2),CODE!K:P,CODE!$O$1,FALSE)="",VLOOKUP(MID($B701,1,3),CODE!$B:$G,CODE!$D$1,FALSE),VLOOKUP(MID($B701,1,3),CODE!$B:$G,CODE!$D$1,FALSE)&amp;"-"&amp;VLOOKUP(MID($B701,4,2),CODE!K:P,CODE!$O$1,FALSE))</f>
        <v>URK</v>
      </c>
      <c r="B701" s="21" t="str">
        <f>IF(ISERROR(VLOOKUP(E701&amp;G701,품번정리!$D:$E,2,FALSE))=TRUE,E701&amp;G701,VLOOKUP(E701&amp;G701,품번정리!$D:$E,2,FALSE))</f>
        <v>URKERF5518GY</v>
      </c>
      <c r="C701" s="16" t="str">
        <f>IF(ISERROR(VLOOKUP(MID(B701,1,5)&amp;MID(B701,8,5),품번정리!$A:$B,2,FALSE))=TRUE,MID(B701,1,5)&amp;MID(B701,8,5),VLOOKUP(MID(B701,1,5)&amp;MID(B701,8,5),품번정리!$A:$B,2,FALSE))</f>
        <v>URKER518GY</v>
      </c>
      <c r="D701" s="16" t="str">
        <f t="shared" si="21"/>
        <v>F5</v>
      </c>
      <c r="E701" s="437" t="s">
        <v>2318</v>
      </c>
      <c r="F701" s="437" t="s">
        <v>2475</v>
      </c>
      <c r="G701" s="437" t="s">
        <v>724</v>
      </c>
      <c r="H701" s="437"/>
      <c r="I701" s="319">
        <v>8081</v>
      </c>
      <c r="J701" s="319">
        <v>53000</v>
      </c>
      <c r="K701" s="319">
        <v>25000</v>
      </c>
      <c r="L701" s="318">
        <v>400</v>
      </c>
      <c r="M701" s="437" t="s">
        <v>2414</v>
      </c>
      <c r="N701" s="318">
        <v>400</v>
      </c>
      <c r="O701" s="319">
        <v>21200000</v>
      </c>
      <c r="P701" s="437" t="s">
        <v>2414</v>
      </c>
      <c r="Q701" s="318">
        <v>200</v>
      </c>
      <c r="R701" s="318">
        <v>5</v>
      </c>
      <c r="S701" s="319">
        <v>10600000</v>
      </c>
      <c r="T701" s="437" t="s">
        <v>2542</v>
      </c>
      <c r="U701" s="318">
        <v>115</v>
      </c>
      <c r="V701" s="319">
        <v>3968000</v>
      </c>
      <c r="W701" s="318">
        <v>28.8</v>
      </c>
      <c r="X701" s="318">
        <v>18.7</v>
      </c>
      <c r="Y701" s="318">
        <v>57.5</v>
      </c>
      <c r="Z701" s="318">
        <v>37.4</v>
      </c>
      <c r="AA701" s="318">
        <v>195</v>
      </c>
      <c r="AB701" s="318">
        <v>85</v>
      </c>
      <c r="AC701" s="318"/>
      <c r="AD701" s="318"/>
      <c r="AE701" s="318"/>
      <c r="AF701" s="318"/>
    </row>
    <row r="702" spans="1:32">
      <c r="A702" s="21" t="str">
        <f>IF(VLOOKUP(MID($B702,4,2),CODE!K:P,CODE!$O$1,FALSE)="",VLOOKUP(MID($B702,1,3),CODE!$B:$G,CODE!$D$1,FALSE),VLOOKUP(MID($B702,1,3),CODE!$B:$G,CODE!$D$1,FALSE)&amp;"-"&amp;VLOOKUP(MID($B702,4,2),CODE!K:P,CODE!$O$1,FALSE))</f>
        <v>URK</v>
      </c>
      <c r="B702" s="21" t="str">
        <f>IF(ISERROR(VLOOKUP(E702&amp;G702,품번정리!$D:$E,2,FALSE))=TRUE,E702&amp;G702,VLOOKUP(E702&amp;G702,품번정리!$D:$E,2,FALSE))</f>
        <v>URKFIF3807BK</v>
      </c>
      <c r="C702" s="16" t="str">
        <f>IF(ISERROR(VLOOKUP(MID(B702,1,5)&amp;MID(B702,8,5),품번정리!$A:$B,2,FALSE))=TRUE,MID(B702,1,5)&amp;MID(B702,8,5),VLOOKUP(MID(B702,1,5)&amp;MID(B702,8,5),품번정리!$A:$B,2,FALSE))</f>
        <v>URKFI807BK</v>
      </c>
      <c r="D702" s="16" t="str">
        <f t="shared" si="21"/>
        <v>F3</v>
      </c>
      <c r="E702" s="437" t="s">
        <v>2160</v>
      </c>
      <c r="F702" s="437" t="s">
        <v>2475</v>
      </c>
      <c r="G702" s="437" t="s">
        <v>722</v>
      </c>
      <c r="H702" s="437"/>
      <c r="I702" s="319">
        <v>6969</v>
      </c>
      <c r="J702" s="319">
        <v>45000</v>
      </c>
      <c r="K702" s="319">
        <v>45000</v>
      </c>
      <c r="L702" s="318">
        <v>450</v>
      </c>
      <c r="M702" s="437" t="s">
        <v>2165</v>
      </c>
      <c r="N702" s="318">
        <v>450</v>
      </c>
      <c r="O702" s="319">
        <v>20250000</v>
      </c>
      <c r="P702" s="437" t="s">
        <v>2163</v>
      </c>
      <c r="Q702" s="318">
        <v>437</v>
      </c>
      <c r="R702" s="318">
        <v>-1</v>
      </c>
      <c r="S702" s="319">
        <v>19665000</v>
      </c>
      <c r="T702" s="437" t="s">
        <v>2164</v>
      </c>
      <c r="U702" s="318">
        <v>378</v>
      </c>
      <c r="V702" s="319">
        <v>16807500</v>
      </c>
      <c r="W702" s="318">
        <v>84</v>
      </c>
      <c r="X702" s="318">
        <v>83</v>
      </c>
      <c r="Y702" s="318">
        <v>86.5</v>
      </c>
      <c r="Z702" s="318">
        <v>85.5</v>
      </c>
      <c r="AA702" s="318">
        <v>14</v>
      </c>
      <c r="AB702" s="318">
        <v>59</v>
      </c>
      <c r="AC702" s="318">
        <v>1</v>
      </c>
      <c r="AD702" s="318">
        <v>1</v>
      </c>
      <c r="AE702" s="319">
        <v>45000</v>
      </c>
      <c r="AF702" s="318">
        <v>0.2</v>
      </c>
    </row>
    <row r="703" spans="1:32">
      <c r="A703" s="21" t="str">
        <f>IF(VLOOKUP(MID($B703,4,2),CODE!K:P,CODE!$O$1,FALSE)="",VLOOKUP(MID($B703,1,3),CODE!$B:$G,CODE!$D$1,FALSE),VLOOKUP(MID($B703,1,3),CODE!$B:$G,CODE!$D$1,FALSE)&amp;"-"&amp;VLOOKUP(MID($B703,4,2),CODE!K:P,CODE!$O$1,FALSE))</f>
        <v>URK</v>
      </c>
      <c r="B703" s="21" t="str">
        <f>IF(ISERROR(VLOOKUP(E703&amp;G703,품번정리!$D:$E,2,FALSE))=TRUE,E703&amp;G703,VLOOKUP(E703&amp;G703,품번정리!$D:$E,2,FALSE))</f>
        <v>URKSNF3503NY</v>
      </c>
      <c r="C703" s="16" t="str">
        <f>IF(ISERROR(VLOOKUP(MID(B703,1,5)&amp;MID(B703,8,5),품번정리!$A:$B,2,FALSE))=TRUE,MID(B703,1,5)&amp;MID(B703,8,5),VLOOKUP(MID(B703,1,5)&amp;MID(B703,8,5),품번정리!$A:$B,2,FALSE))</f>
        <v>URKSN503NY</v>
      </c>
      <c r="D703" s="16" t="str">
        <f t="shared" si="21"/>
        <v>F3</v>
      </c>
      <c r="E703" s="437" t="s">
        <v>1825</v>
      </c>
      <c r="F703" s="437" t="s">
        <v>2319</v>
      </c>
      <c r="G703" s="437" t="s">
        <v>720</v>
      </c>
      <c r="H703" s="437"/>
      <c r="I703" s="319">
        <v>5229</v>
      </c>
      <c r="J703" s="319">
        <v>39000</v>
      </c>
      <c r="K703" s="319">
        <v>19000</v>
      </c>
      <c r="L703" s="318">
        <v>100</v>
      </c>
      <c r="M703" s="437" t="s">
        <v>1830</v>
      </c>
      <c r="N703" s="318">
        <v>100</v>
      </c>
      <c r="O703" s="319">
        <v>3900000</v>
      </c>
      <c r="P703" s="437" t="s">
        <v>1830</v>
      </c>
      <c r="Q703" s="318">
        <v>19</v>
      </c>
      <c r="R703" s="318"/>
      <c r="S703" s="319">
        <v>741000</v>
      </c>
      <c r="T703" s="437" t="s">
        <v>2134</v>
      </c>
      <c r="U703" s="318">
        <v>19</v>
      </c>
      <c r="V703" s="319">
        <v>721000</v>
      </c>
      <c r="W703" s="318">
        <v>19</v>
      </c>
      <c r="X703" s="318">
        <v>18.5</v>
      </c>
      <c r="Y703" s="318">
        <v>100</v>
      </c>
      <c r="Z703" s="318">
        <v>97.3</v>
      </c>
      <c r="AA703" s="318">
        <v>81</v>
      </c>
      <c r="AB703" s="318"/>
      <c r="AC703" s="318"/>
      <c r="AD703" s="318"/>
      <c r="AE703" s="318"/>
      <c r="AF703" s="318"/>
    </row>
    <row r="704" spans="1:32">
      <c r="A704" s="21" t="str">
        <f>IF(VLOOKUP(MID($B704,4,2),CODE!K:P,CODE!$O$1,FALSE)="",VLOOKUP(MID($B704,1,3),CODE!$B:$G,CODE!$D$1,FALSE),VLOOKUP(MID($B704,1,3),CODE!$B:$G,CODE!$D$1,FALSE)&amp;"-"&amp;VLOOKUP(MID($B704,4,2),CODE!K:P,CODE!$O$1,FALSE))</f>
        <v>URK</v>
      </c>
      <c r="B704" s="21" t="str">
        <f>IF(ISERROR(VLOOKUP(E704&amp;G704,품번정리!$D:$E,2,FALSE))=TRUE,E704&amp;G704,VLOOKUP(E704&amp;G704,품번정리!$D:$E,2,FALSE))</f>
        <v>URKSNF3503YE</v>
      </c>
      <c r="C704" s="16" t="str">
        <f>IF(ISERROR(VLOOKUP(MID(B704,1,5)&amp;MID(B704,8,5),품번정리!$A:$B,2,FALSE))=TRUE,MID(B704,1,5)&amp;MID(B704,8,5),VLOOKUP(MID(B704,1,5)&amp;MID(B704,8,5),품번정리!$A:$B,2,FALSE))</f>
        <v>URKSN503YE</v>
      </c>
      <c r="D704" s="16" t="str">
        <f t="shared" si="21"/>
        <v>F3</v>
      </c>
      <c r="E704" s="437" t="s">
        <v>1825</v>
      </c>
      <c r="F704" s="437" t="s">
        <v>2320</v>
      </c>
      <c r="G704" s="437" t="s">
        <v>721</v>
      </c>
      <c r="H704" s="437"/>
      <c r="I704" s="319">
        <v>5229</v>
      </c>
      <c r="J704" s="319">
        <v>39000</v>
      </c>
      <c r="K704" s="319">
        <v>19000</v>
      </c>
      <c r="L704" s="318">
        <v>120</v>
      </c>
      <c r="M704" s="437" t="s">
        <v>1836</v>
      </c>
      <c r="N704" s="318">
        <v>120</v>
      </c>
      <c r="O704" s="319">
        <v>4680000</v>
      </c>
      <c r="P704" s="437" t="s">
        <v>1836</v>
      </c>
      <c r="Q704" s="318">
        <v>62</v>
      </c>
      <c r="R704" s="318"/>
      <c r="S704" s="319">
        <v>2418000</v>
      </c>
      <c r="T704" s="437" t="s">
        <v>1844</v>
      </c>
      <c r="U704" s="318">
        <v>62</v>
      </c>
      <c r="V704" s="319">
        <v>2292300</v>
      </c>
      <c r="W704" s="318">
        <v>51.7</v>
      </c>
      <c r="X704" s="318">
        <v>49</v>
      </c>
      <c r="Y704" s="318">
        <v>100</v>
      </c>
      <c r="Z704" s="318">
        <v>94.8</v>
      </c>
      <c r="AA704" s="318">
        <v>58</v>
      </c>
      <c r="AB704" s="318"/>
      <c r="AC704" s="318"/>
      <c r="AD704" s="318"/>
      <c r="AE704" s="318"/>
      <c r="AF704" s="318"/>
    </row>
    <row r="705" spans="1:32">
      <c r="A705" s="21" t="str">
        <f>IF(VLOOKUP(MID($B705,4,2),CODE!K:P,CODE!$O$1,FALSE)="",VLOOKUP(MID($B705,1,3),CODE!$B:$G,CODE!$D$1,FALSE),VLOOKUP(MID($B705,1,3),CODE!$B:$G,CODE!$D$1,FALSE)&amp;"-"&amp;VLOOKUP(MID($B705,4,2),CODE!K:P,CODE!$O$1,FALSE))</f>
        <v>URK</v>
      </c>
      <c r="B705" s="21" t="str">
        <f>IF(ISERROR(VLOOKUP(E705&amp;G705,품번정리!$D:$E,2,FALSE))=TRUE,E705&amp;G705,VLOOKUP(E705&amp;G705,품번정리!$D:$E,2,FALSE))</f>
        <v>URKSNF3505BL</v>
      </c>
      <c r="C705" s="16" t="str">
        <f>IF(ISERROR(VLOOKUP(MID(B705,1,5)&amp;MID(B705,8,5),품번정리!$A:$B,2,FALSE))=TRUE,MID(B705,1,5)&amp;MID(B705,8,5),VLOOKUP(MID(B705,1,5)&amp;MID(B705,8,5),품번정리!$A:$B,2,FALSE))</f>
        <v>URKSN505BL</v>
      </c>
      <c r="D705" s="16" t="str">
        <f t="shared" si="21"/>
        <v>F3</v>
      </c>
      <c r="E705" s="437" t="s">
        <v>1846</v>
      </c>
      <c r="F705" s="437" t="s">
        <v>2161</v>
      </c>
      <c r="G705" s="437" t="s">
        <v>725</v>
      </c>
      <c r="H705" s="437"/>
      <c r="I705" s="319">
        <v>5021</v>
      </c>
      <c r="J705" s="319">
        <v>39000</v>
      </c>
      <c r="K705" s="319">
        <v>19000</v>
      </c>
      <c r="L705" s="318">
        <v>470</v>
      </c>
      <c r="M705" s="437" t="s">
        <v>2015</v>
      </c>
      <c r="N705" s="318">
        <v>470</v>
      </c>
      <c r="O705" s="319">
        <v>18330000</v>
      </c>
      <c r="P705" s="437" t="s">
        <v>1989</v>
      </c>
      <c r="Q705" s="318">
        <v>27</v>
      </c>
      <c r="R705" s="318">
        <v>1</v>
      </c>
      <c r="S705" s="319">
        <v>1053000</v>
      </c>
      <c r="T705" s="437" t="s">
        <v>1855</v>
      </c>
      <c r="U705" s="318">
        <v>27</v>
      </c>
      <c r="V705" s="319">
        <v>973500</v>
      </c>
      <c r="W705" s="318">
        <v>5.7</v>
      </c>
      <c r="X705" s="318">
        <v>5.3</v>
      </c>
      <c r="Y705" s="318">
        <v>100</v>
      </c>
      <c r="Z705" s="318">
        <v>92.5</v>
      </c>
      <c r="AA705" s="318">
        <v>442</v>
      </c>
      <c r="AB705" s="318"/>
      <c r="AC705" s="318"/>
      <c r="AD705" s="318"/>
      <c r="AE705" s="319"/>
      <c r="AF705" s="318"/>
    </row>
    <row r="706" spans="1:32">
      <c r="A706" s="21" t="str">
        <f>IF(VLOOKUP(MID($B706,4,2),CODE!K:P,CODE!$O$1,FALSE)="",VLOOKUP(MID($B706,1,3),CODE!$B:$G,CODE!$D$1,FALSE),VLOOKUP(MID($B706,1,3),CODE!$B:$G,CODE!$D$1,FALSE)&amp;"-"&amp;VLOOKUP(MID($B706,4,2),CODE!K:P,CODE!$O$1,FALSE))</f>
        <v>URK</v>
      </c>
      <c r="B706" s="21" t="str">
        <f>IF(ISERROR(VLOOKUP(E706&amp;G706,품번정리!$D:$E,2,FALSE))=TRUE,E706&amp;G706,VLOOKUP(E706&amp;G706,품번정리!$D:$E,2,FALSE))</f>
        <v>URKSNF3506BK</v>
      </c>
      <c r="C706" s="16" t="str">
        <f>IF(ISERROR(VLOOKUP(MID(B706,1,5)&amp;MID(B706,8,5),품번정리!$A:$B,2,FALSE))=TRUE,MID(B706,1,5)&amp;MID(B706,8,5),VLOOKUP(MID(B706,1,5)&amp;MID(B706,8,5),품번정리!$A:$B,2,FALSE))</f>
        <v>URKSN506BK</v>
      </c>
      <c r="D706" s="16" t="str">
        <f t="shared" si="21"/>
        <v>F3</v>
      </c>
      <c r="E706" s="437" t="s">
        <v>2020</v>
      </c>
      <c r="F706" s="437" t="s">
        <v>3211</v>
      </c>
      <c r="G706" s="437" t="s">
        <v>722</v>
      </c>
      <c r="H706" s="437"/>
      <c r="I706" s="319">
        <v>4889</v>
      </c>
      <c r="J706" s="319">
        <v>39000</v>
      </c>
      <c r="K706" s="319">
        <v>19000</v>
      </c>
      <c r="L706" s="318">
        <v>470</v>
      </c>
      <c r="M706" s="437" t="s">
        <v>2148</v>
      </c>
      <c r="N706" s="318">
        <v>466</v>
      </c>
      <c r="O706" s="319">
        <v>18174000</v>
      </c>
      <c r="P706" s="437" t="s">
        <v>2148</v>
      </c>
      <c r="Q706" s="318">
        <v>28</v>
      </c>
      <c r="R706" s="318">
        <v>-1</v>
      </c>
      <c r="S706" s="319">
        <v>1092000</v>
      </c>
      <c r="T706" s="437" t="s">
        <v>2220</v>
      </c>
      <c r="U706" s="318">
        <v>28</v>
      </c>
      <c r="V706" s="319">
        <v>995565</v>
      </c>
      <c r="W706" s="318">
        <v>6</v>
      </c>
      <c r="X706" s="318">
        <v>5.5</v>
      </c>
      <c r="Y706" s="318">
        <v>100</v>
      </c>
      <c r="Z706" s="318">
        <v>91.2</v>
      </c>
      <c r="AA706" s="318">
        <v>439</v>
      </c>
      <c r="AB706" s="318"/>
      <c r="AC706" s="318"/>
      <c r="AD706" s="318"/>
      <c r="AE706" s="318"/>
      <c r="AF706" s="318"/>
    </row>
    <row r="707" spans="1:32">
      <c r="A707" s="21" t="str">
        <f>IF(VLOOKUP(MID($B707,4,2),CODE!K:P,CODE!$O$1,FALSE)="",VLOOKUP(MID($B707,1,3),CODE!$B:$G,CODE!$D$1,FALSE),VLOOKUP(MID($B707,1,3),CODE!$B:$G,CODE!$D$1,FALSE)&amp;"-"&amp;VLOOKUP(MID($B707,4,2),CODE!K:P,CODE!$O$1,FALSE))</f>
        <v>URK</v>
      </c>
      <c r="B707" s="21" t="str">
        <f>IF(ISERROR(VLOOKUP(E707&amp;G707,품번정리!$D:$E,2,FALSE))=TRUE,E707&amp;G707,VLOOKUP(E707&amp;G707,품번정리!$D:$E,2,FALSE))</f>
        <v>URKSNF3507BK</v>
      </c>
      <c r="C707" s="16" t="str">
        <f>IF(ISERROR(VLOOKUP(MID(B707,1,5)&amp;MID(B707,8,5),품번정리!$A:$B,2,FALSE))=TRUE,MID(B707,1,5)&amp;MID(B707,8,5),VLOOKUP(MID(B707,1,5)&amp;MID(B707,8,5),품번정리!$A:$B,2,FALSE))</f>
        <v>URKSN507BK</v>
      </c>
      <c r="D707" s="16" t="str">
        <f t="shared" si="21"/>
        <v>F3</v>
      </c>
      <c r="E707" s="437" t="s">
        <v>1847</v>
      </c>
      <c r="F707" s="437" t="s">
        <v>3211</v>
      </c>
      <c r="G707" s="437" t="s">
        <v>722</v>
      </c>
      <c r="H707" s="437"/>
      <c r="I707" s="319">
        <v>4132</v>
      </c>
      <c r="J707" s="319">
        <v>39000</v>
      </c>
      <c r="K707" s="319">
        <v>19000</v>
      </c>
      <c r="L707" s="318">
        <v>400</v>
      </c>
      <c r="M707" s="437" t="s">
        <v>2015</v>
      </c>
      <c r="N707" s="318">
        <v>399</v>
      </c>
      <c r="O707" s="319">
        <v>15561000</v>
      </c>
      <c r="P707" s="437" t="s">
        <v>1989</v>
      </c>
      <c r="Q707" s="318">
        <v>38</v>
      </c>
      <c r="R707" s="318">
        <v>7</v>
      </c>
      <c r="S707" s="319">
        <v>1482000</v>
      </c>
      <c r="T707" s="437" t="s">
        <v>1855</v>
      </c>
      <c r="U707" s="318">
        <v>38</v>
      </c>
      <c r="V707" s="319">
        <v>1071075</v>
      </c>
      <c r="W707" s="318">
        <v>9.5</v>
      </c>
      <c r="X707" s="318">
        <v>6.9</v>
      </c>
      <c r="Y707" s="318">
        <v>100</v>
      </c>
      <c r="Z707" s="318">
        <v>72.3</v>
      </c>
      <c r="AA707" s="318">
        <v>354</v>
      </c>
      <c r="AB707" s="318"/>
      <c r="AC707" s="318"/>
      <c r="AD707" s="318"/>
      <c r="AE707" s="318"/>
      <c r="AF707" s="318"/>
    </row>
    <row r="708" spans="1:32">
      <c r="A708" s="21" t="str">
        <f>IF(VLOOKUP(MID($B708,4,2),CODE!K:P,CODE!$O$1,FALSE)="",VLOOKUP(MID($B708,1,3),CODE!$B:$G,CODE!$D$1,FALSE),VLOOKUP(MID($B708,1,3),CODE!$B:$G,CODE!$D$1,FALSE)&amp;"-"&amp;VLOOKUP(MID($B708,4,2),CODE!K:P,CODE!$O$1,FALSE))</f>
        <v>URK</v>
      </c>
      <c r="B708" s="21" t="str">
        <f>IF(ISERROR(VLOOKUP(E708&amp;G708,품번정리!$D:$E,2,FALSE))=TRUE,E708&amp;G708,VLOOKUP(E708&amp;G708,품번정리!$D:$E,2,FALSE))</f>
        <v>URKSNF3507GY</v>
      </c>
      <c r="C708" s="16" t="str">
        <f>IF(ISERROR(VLOOKUP(MID(B708,1,5)&amp;MID(B708,8,5),품번정리!$A:$B,2,FALSE))=TRUE,MID(B708,1,5)&amp;MID(B708,8,5),VLOOKUP(MID(B708,1,5)&amp;MID(B708,8,5),품번정리!$A:$B,2,FALSE))</f>
        <v>URKSN507GY</v>
      </c>
      <c r="D708" s="16" t="str">
        <f t="shared" si="21"/>
        <v>F3</v>
      </c>
      <c r="E708" s="437" t="s">
        <v>1847</v>
      </c>
      <c r="F708" s="437" t="s">
        <v>3472</v>
      </c>
      <c r="G708" s="437" t="s">
        <v>724</v>
      </c>
      <c r="H708" s="437"/>
      <c r="I708" s="319">
        <v>4132</v>
      </c>
      <c r="J708" s="319">
        <v>39000</v>
      </c>
      <c r="K708" s="319">
        <v>19000</v>
      </c>
      <c r="L708" s="318">
        <v>700</v>
      </c>
      <c r="M708" s="437" t="s">
        <v>2015</v>
      </c>
      <c r="N708" s="318">
        <v>700</v>
      </c>
      <c r="O708" s="319">
        <v>27300000</v>
      </c>
      <c r="P708" s="437" t="s">
        <v>1989</v>
      </c>
      <c r="Q708" s="318">
        <v>47</v>
      </c>
      <c r="R708" s="318">
        <v>5</v>
      </c>
      <c r="S708" s="319">
        <v>1833000</v>
      </c>
      <c r="T708" s="437" t="s">
        <v>2021</v>
      </c>
      <c r="U708" s="318">
        <v>47</v>
      </c>
      <c r="V708" s="319">
        <v>1723430</v>
      </c>
      <c r="W708" s="318">
        <v>6.7</v>
      </c>
      <c r="X708" s="318">
        <v>6.3</v>
      </c>
      <c r="Y708" s="318">
        <v>100</v>
      </c>
      <c r="Z708" s="318">
        <v>94</v>
      </c>
      <c r="AA708" s="318">
        <v>648</v>
      </c>
      <c r="AB708" s="318"/>
      <c r="AC708" s="318"/>
      <c r="AD708" s="318"/>
      <c r="AE708" s="318"/>
      <c r="AF708" s="318"/>
    </row>
    <row r="709" spans="1:32">
      <c r="A709" s="21" t="str">
        <f>IF(VLOOKUP(MID($B709,4,2),CODE!K:P,CODE!$O$1,FALSE)="",VLOOKUP(MID($B709,1,3),CODE!$B:$G,CODE!$D$1,FALSE),VLOOKUP(MID($B709,1,3),CODE!$B:$G,CODE!$D$1,FALSE)&amp;"-"&amp;VLOOKUP(MID($B709,4,2),CODE!K:P,CODE!$O$1,FALSE))</f>
        <v>URK</v>
      </c>
      <c r="B709" s="21" t="str">
        <f>IF(ISERROR(VLOOKUP(E709&amp;G709,품번정리!$D:$E,2,FALSE))=TRUE,E709&amp;G709,VLOOKUP(E709&amp;G709,품번정리!$D:$E,2,FALSE))</f>
        <v>URKSNF3508GY</v>
      </c>
      <c r="C709" s="16" t="str">
        <f>IF(ISERROR(VLOOKUP(MID(B709,1,5)&amp;MID(B709,8,5),품번정리!$A:$B,2,FALSE))=TRUE,MID(B709,1,5)&amp;MID(B709,8,5),VLOOKUP(MID(B709,1,5)&amp;MID(B709,8,5),품번정리!$A:$B,2,FALSE))</f>
        <v>URKSN508GY</v>
      </c>
      <c r="D709" s="16" t="str">
        <f t="shared" si="21"/>
        <v>F3</v>
      </c>
      <c r="E709" s="437" t="s">
        <v>2022</v>
      </c>
      <c r="F709" s="437" t="s">
        <v>3473</v>
      </c>
      <c r="G709" s="437" t="s">
        <v>724</v>
      </c>
      <c r="H709" s="437"/>
      <c r="I709" s="319">
        <v>4134</v>
      </c>
      <c r="J709" s="319">
        <v>39000</v>
      </c>
      <c r="K709" s="319">
        <v>19000</v>
      </c>
      <c r="L709" s="318">
        <v>550</v>
      </c>
      <c r="M709" s="437" t="s">
        <v>2148</v>
      </c>
      <c r="N709" s="318">
        <v>550</v>
      </c>
      <c r="O709" s="319">
        <v>21450000</v>
      </c>
      <c r="P709" s="437" t="s">
        <v>2148</v>
      </c>
      <c r="Q709" s="318">
        <v>67</v>
      </c>
      <c r="R709" s="318"/>
      <c r="S709" s="319">
        <v>2613000</v>
      </c>
      <c r="T709" s="437" t="s">
        <v>2134</v>
      </c>
      <c r="U709" s="318">
        <v>67</v>
      </c>
      <c r="V709" s="319">
        <v>2337895</v>
      </c>
      <c r="W709" s="318">
        <v>12.2</v>
      </c>
      <c r="X709" s="318">
        <v>10.9</v>
      </c>
      <c r="Y709" s="318">
        <v>100</v>
      </c>
      <c r="Z709" s="318">
        <v>89.5</v>
      </c>
      <c r="AA709" s="318">
        <v>483</v>
      </c>
      <c r="AB709" s="318"/>
      <c r="AC709" s="318"/>
      <c r="AD709" s="318"/>
      <c r="AE709" s="319"/>
      <c r="AF709" s="318"/>
    </row>
    <row r="710" spans="1:32">
      <c r="A710" s="21" t="str">
        <f>IF(VLOOKUP(MID($B710,4,2),CODE!K:P,CODE!$O$1,FALSE)="",VLOOKUP(MID($B710,1,3),CODE!$B:$G,CODE!$D$1,FALSE),VLOOKUP(MID($B710,1,3),CODE!$B:$G,CODE!$D$1,FALSE)&amp;"-"&amp;VLOOKUP(MID($B710,4,2),CODE!K:P,CODE!$O$1,FALSE))</f>
        <v>URK</v>
      </c>
      <c r="B710" s="21" t="str">
        <f>IF(ISERROR(VLOOKUP(E710&amp;G710,품번정리!$D:$E,2,FALSE))=TRUE,E710&amp;G710,VLOOKUP(E710&amp;G710,품번정리!$D:$E,2,FALSE))</f>
        <v>URKSNF3509BK</v>
      </c>
      <c r="C710" s="16" t="str">
        <f>IF(ISERROR(VLOOKUP(MID(B710,1,5)&amp;MID(B710,8,5),품번정리!$A:$B,2,FALSE))=TRUE,MID(B710,1,5)&amp;MID(B710,8,5),VLOOKUP(MID(B710,1,5)&amp;MID(B710,8,5),품번정리!$A:$B,2,FALSE))</f>
        <v>URKSN509BK</v>
      </c>
      <c r="D710" s="16" t="str">
        <f t="shared" si="21"/>
        <v>F3</v>
      </c>
      <c r="E710" s="437" t="s">
        <v>1848</v>
      </c>
      <c r="F710" s="437" t="s">
        <v>3474</v>
      </c>
      <c r="G710" s="437" t="s">
        <v>722</v>
      </c>
      <c r="H710" s="437"/>
      <c r="I710" s="319">
        <v>3998</v>
      </c>
      <c r="J710" s="319">
        <v>39000</v>
      </c>
      <c r="K710" s="319">
        <v>39000</v>
      </c>
      <c r="L710" s="318">
        <v>550</v>
      </c>
      <c r="M710" s="437" t="s">
        <v>2015</v>
      </c>
      <c r="N710" s="318">
        <v>546</v>
      </c>
      <c r="O710" s="319">
        <v>21294000</v>
      </c>
      <c r="P710" s="437" t="s">
        <v>1989</v>
      </c>
      <c r="Q710" s="318">
        <v>539</v>
      </c>
      <c r="R710" s="318">
        <v>-4</v>
      </c>
      <c r="S710" s="319">
        <v>21021000</v>
      </c>
      <c r="T710" s="437" t="s">
        <v>1967</v>
      </c>
      <c r="U710" s="318">
        <v>498</v>
      </c>
      <c r="V710" s="319">
        <v>19246500</v>
      </c>
      <c r="W710" s="318">
        <v>91.2</v>
      </c>
      <c r="X710" s="318">
        <v>90.4</v>
      </c>
      <c r="Y710" s="318">
        <v>92.4</v>
      </c>
      <c r="Z710" s="318">
        <v>91.6</v>
      </c>
      <c r="AA710" s="318">
        <v>11</v>
      </c>
      <c r="AB710" s="318">
        <v>41</v>
      </c>
      <c r="AC710" s="318">
        <v>1</v>
      </c>
      <c r="AD710" s="318">
        <v>1</v>
      </c>
      <c r="AE710" s="319">
        <v>39000</v>
      </c>
      <c r="AF710" s="318">
        <v>0.2</v>
      </c>
    </row>
    <row r="711" spans="1:32">
      <c r="A711" s="21" t="str">
        <f>IF(VLOOKUP(MID($B711,4,2),CODE!K:P,CODE!$O$1,FALSE)="",VLOOKUP(MID($B711,1,3),CODE!$B:$G,CODE!$D$1,FALSE),VLOOKUP(MID($B711,1,3),CODE!$B:$G,CODE!$D$1,FALSE)&amp;"-"&amp;VLOOKUP(MID($B711,4,2),CODE!K:P,CODE!$O$1,FALSE))</f>
        <v>URK</v>
      </c>
      <c r="B711" s="21" t="str">
        <f>IF(ISERROR(VLOOKUP(E711&amp;G711,품번정리!$D:$E,2,FALSE))=TRUE,E711&amp;G711,VLOOKUP(E711&amp;G711,품번정리!$D:$E,2,FALSE))</f>
        <v>URKSNF3510PK</v>
      </c>
      <c r="C711" s="16" t="str">
        <f>IF(ISERROR(VLOOKUP(MID(B711,1,5)&amp;MID(B711,8,5),품번정리!$A:$B,2,FALSE))=TRUE,MID(B711,1,5)&amp;MID(B711,8,5),VLOOKUP(MID(B711,1,5)&amp;MID(B711,8,5),품번정리!$A:$B,2,FALSE))</f>
        <v>URKSN510PK</v>
      </c>
      <c r="D711" s="16" t="str">
        <f t="shared" si="21"/>
        <v>F3</v>
      </c>
      <c r="E711" s="437" t="s">
        <v>1849</v>
      </c>
      <c r="F711" s="437" t="s">
        <v>3474</v>
      </c>
      <c r="G711" s="437" t="s">
        <v>728</v>
      </c>
      <c r="H711" s="437"/>
      <c r="I711" s="319">
        <v>4037</v>
      </c>
      <c r="J711" s="319">
        <v>39000</v>
      </c>
      <c r="K711" s="319">
        <v>19000</v>
      </c>
      <c r="L711" s="318">
        <v>470</v>
      </c>
      <c r="M711" s="437" t="s">
        <v>2015</v>
      </c>
      <c r="N711" s="318">
        <v>470</v>
      </c>
      <c r="O711" s="319">
        <v>18330000</v>
      </c>
      <c r="P711" s="437" t="s">
        <v>1989</v>
      </c>
      <c r="Q711" s="318">
        <v>44</v>
      </c>
      <c r="R711" s="318"/>
      <c r="S711" s="319">
        <v>1716000</v>
      </c>
      <c r="T711" s="437" t="s">
        <v>2021</v>
      </c>
      <c r="U711" s="318">
        <v>44</v>
      </c>
      <c r="V711" s="319">
        <v>1636000</v>
      </c>
      <c r="W711" s="318">
        <v>9.4</v>
      </c>
      <c r="X711" s="318">
        <v>8.9</v>
      </c>
      <c r="Y711" s="318">
        <v>100</v>
      </c>
      <c r="Z711" s="318">
        <v>95.3</v>
      </c>
      <c r="AA711" s="318">
        <v>426</v>
      </c>
      <c r="AB711" s="318"/>
      <c r="AC711" s="318"/>
      <c r="AD711" s="318"/>
      <c r="AE711" s="319"/>
      <c r="AF711" s="318"/>
    </row>
    <row r="712" spans="1:32">
      <c r="A712" s="21" t="str">
        <f>IF(VLOOKUP(MID($B712,4,2),CODE!K:P,CODE!$O$1,FALSE)="",VLOOKUP(MID($B712,1,3),CODE!$B:$G,CODE!$D$1,FALSE),VLOOKUP(MID($B712,1,3),CODE!$B:$G,CODE!$D$1,FALSE)&amp;"-"&amp;VLOOKUP(MID($B712,4,2),CODE!K:P,CODE!$O$1,FALSE))</f>
        <v>URK</v>
      </c>
      <c r="B712" s="21" t="str">
        <f>IF(ISERROR(VLOOKUP(E712&amp;G712,품번정리!$D:$E,2,FALSE))=TRUE,E712&amp;G712,VLOOKUP(E712&amp;G712,품번정리!$D:$E,2,FALSE))</f>
        <v>URKSNF3511GY</v>
      </c>
      <c r="C712" s="16" t="str">
        <f>IF(ISERROR(VLOOKUP(MID(B712,1,5)&amp;MID(B712,8,5),품번정리!$A:$B,2,FALSE))=TRUE,MID(B712,1,5)&amp;MID(B712,8,5),VLOOKUP(MID(B712,1,5)&amp;MID(B712,8,5),품번정리!$A:$B,2,FALSE))</f>
        <v>URKSN511GY</v>
      </c>
      <c r="D712" s="16" t="str">
        <f t="shared" si="21"/>
        <v>F3</v>
      </c>
      <c r="E712" s="437" t="s">
        <v>1850</v>
      </c>
      <c r="F712" s="437" t="s">
        <v>3486</v>
      </c>
      <c r="G712" s="437" t="s">
        <v>724</v>
      </c>
      <c r="H712" s="437"/>
      <c r="I712" s="319">
        <v>8250</v>
      </c>
      <c r="J712" s="319">
        <v>45000</v>
      </c>
      <c r="K712" s="319">
        <v>19000</v>
      </c>
      <c r="L712" s="318">
        <v>400</v>
      </c>
      <c r="M712" s="437" t="s">
        <v>1844</v>
      </c>
      <c r="N712" s="318">
        <v>398</v>
      </c>
      <c r="O712" s="319">
        <v>17910000</v>
      </c>
      <c r="P712" s="437" t="s">
        <v>1844</v>
      </c>
      <c r="Q712" s="318">
        <v>34</v>
      </c>
      <c r="R712" s="318">
        <v>1</v>
      </c>
      <c r="S712" s="319">
        <v>1530000</v>
      </c>
      <c r="T712" s="437" t="s">
        <v>1971</v>
      </c>
      <c r="U712" s="318">
        <v>34</v>
      </c>
      <c r="V712" s="319">
        <v>1329000</v>
      </c>
      <c r="W712" s="318">
        <v>8.5</v>
      </c>
      <c r="X712" s="318">
        <v>7.4</v>
      </c>
      <c r="Y712" s="318">
        <v>100</v>
      </c>
      <c r="Z712" s="318">
        <v>86.9</v>
      </c>
      <c r="AA712" s="318">
        <v>363</v>
      </c>
      <c r="AB712" s="318"/>
      <c r="AC712" s="318"/>
      <c r="AD712" s="318"/>
      <c r="AE712" s="318"/>
      <c r="AF712" s="318"/>
    </row>
    <row r="713" spans="1:32">
      <c r="A713" s="21" t="str">
        <f>IF(VLOOKUP(MID($B713,4,2),CODE!K:P,CODE!$O$1,FALSE)="",VLOOKUP(MID($B713,1,3),CODE!$B:$G,CODE!$D$1,FALSE),VLOOKUP(MID($B713,1,3),CODE!$B:$G,CODE!$D$1,FALSE)&amp;"-"&amp;VLOOKUP(MID($B713,4,2),CODE!K:P,CODE!$O$1,FALSE))</f>
        <v>URK</v>
      </c>
      <c r="B713" s="21" t="str">
        <f>IF(ISERROR(VLOOKUP(E713&amp;G713,품번정리!$D:$E,2,FALSE))=TRUE,E713&amp;G713,VLOOKUP(E713&amp;G713,품번정리!$D:$E,2,FALSE))</f>
        <v>URKSNF3511RE</v>
      </c>
      <c r="C713" s="16" t="str">
        <f>IF(ISERROR(VLOOKUP(MID(B713,1,5)&amp;MID(B713,8,5),품번정리!$A:$B,2,FALSE))=TRUE,MID(B713,1,5)&amp;MID(B713,8,5),VLOOKUP(MID(B713,1,5)&amp;MID(B713,8,5),품번정리!$A:$B,2,FALSE))</f>
        <v>URKSN511RE</v>
      </c>
      <c r="D713" s="16" t="str">
        <f t="shared" si="21"/>
        <v>F3</v>
      </c>
      <c r="E713" s="437" t="s">
        <v>1850</v>
      </c>
      <c r="F713" s="437" t="s">
        <v>1851</v>
      </c>
      <c r="G713" s="437" t="s">
        <v>726</v>
      </c>
      <c r="H713" s="437"/>
      <c r="I713" s="319">
        <v>8250</v>
      </c>
      <c r="J713" s="319">
        <v>45000</v>
      </c>
      <c r="K713" s="319">
        <v>19000</v>
      </c>
      <c r="L713" s="318">
        <v>400</v>
      </c>
      <c r="M713" s="437" t="s">
        <v>1844</v>
      </c>
      <c r="N713" s="318">
        <v>399</v>
      </c>
      <c r="O713" s="319">
        <v>17955000</v>
      </c>
      <c r="P713" s="437" t="s">
        <v>1844</v>
      </c>
      <c r="Q713" s="318">
        <v>100</v>
      </c>
      <c r="R713" s="318">
        <v>8</v>
      </c>
      <c r="S713" s="319">
        <v>4500000</v>
      </c>
      <c r="T713" s="437" t="s">
        <v>2168</v>
      </c>
      <c r="U713" s="318">
        <v>99</v>
      </c>
      <c r="V713" s="319">
        <v>3253475</v>
      </c>
      <c r="W713" s="318">
        <v>24.8</v>
      </c>
      <c r="X713" s="318">
        <v>18.100000000000001</v>
      </c>
      <c r="Y713" s="318">
        <v>99</v>
      </c>
      <c r="Z713" s="318">
        <v>72.3</v>
      </c>
      <c r="AA713" s="318">
        <v>291</v>
      </c>
      <c r="AB713" s="318">
        <v>1</v>
      </c>
      <c r="AC713" s="318"/>
      <c r="AD713" s="318"/>
      <c r="AE713" s="318"/>
      <c r="AF713" s="318"/>
    </row>
    <row r="714" spans="1:32">
      <c r="A714" s="21" t="str">
        <f>IF(VLOOKUP(MID($B714,4,2),CODE!K:P,CODE!$O$1,FALSE)="",VLOOKUP(MID($B714,1,3),CODE!$B:$G,CODE!$D$1,FALSE),VLOOKUP(MID($B714,1,3),CODE!$B:$G,CODE!$D$1,FALSE)&amp;"-"&amp;VLOOKUP(MID($B714,4,2),CODE!K:P,CODE!$O$1,FALSE))</f>
        <v>VBH</v>
      </c>
      <c r="B714" s="21" t="str">
        <f>IF(ISERROR(VLOOKUP(E714&amp;G714,품번정리!$D:$E,2,FALSE))=TRUE,E714&amp;G714,VLOOKUP(E714&amp;G714,품번정리!$D:$E,2,FALSE))</f>
        <v>VBHBAF3404NY</v>
      </c>
      <c r="C714" s="16" t="str">
        <f>IF(ISERROR(VLOOKUP(MID(B714,1,5)&amp;MID(B714,8,5),품번정리!$A:$B,2,FALSE))=TRUE,MID(B714,1,5)&amp;MID(B714,8,5),VLOOKUP(MID(B714,1,5)&amp;MID(B714,8,5),품번정리!$A:$B,2,FALSE))</f>
        <v>VBHBA404NY</v>
      </c>
      <c r="D714" s="16" t="str">
        <f t="shared" si="21"/>
        <v>F3</v>
      </c>
      <c r="E714" s="437" t="s">
        <v>3212</v>
      </c>
      <c r="F714" s="437" t="s">
        <v>3492</v>
      </c>
      <c r="G714" s="437" t="s">
        <v>720</v>
      </c>
      <c r="H714" s="437"/>
      <c r="I714" s="319">
        <v>4013</v>
      </c>
      <c r="J714" s="319">
        <v>49000</v>
      </c>
      <c r="K714" s="319">
        <v>39000</v>
      </c>
      <c r="L714" s="318">
        <v>5</v>
      </c>
      <c r="M714" s="437" t="s">
        <v>3060</v>
      </c>
      <c r="N714" s="318">
        <v>5</v>
      </c>
      <c r="O714" s="319">
        <v>245000</v>
      </c>
      <c r="P714" s="437" t="s">
        <v>3060</v>
      </c>
      <c r="Q714" s="318">
        <v>2</v>
      </c>
      <c r="R714" s="318"/>
      <c r="S714" s="319">
        <v>98000</v>
      </c>
      <c r="T714" s="437" t="s">
        <v>3540</v>
      </c>
      <c r="U714" s="318">
        <v>2</v>
      </c>
      <c r="V714" s="319">
        <v>98000</v>
      </c>
      <c r="W714" s="318">
        <v>40</v>
      </c>
      <c r="X714" s="318">
        <v>40</v>
      </c>
      <c r="Y714" s="318">
        <v>100</v>
      </c>
      <c r="Z714" s="318">
        <v>100</v>
      </c>
      <c r="AA714" s="318">
        <v>3</v>
      </c>
      <c r="AB714" s="318"/>
      <c r="AC714" s="318"/>
      <c r="AD714" s="318"/>
      <c r="AE714" s="318"/>
      <c r="AF714" s="318"/>
    </row>
    <row r="715" spans="1:32">
      <c r="A715" s="21" t="str">
        <f>IF(VLOOKUP(MID($B715,4,2),CODE!K:P,CODE!$O$1,FALSE)="",VLOOKUP(MID($B715,1,3),CODE!$B:$G,CODE!$D$1,FALSE),VLOOKUP(MID($B715,1,3),CODE!$B:$G,CODE!$D$1,FALSE)&amp;"-"&amp;VLOOKUP(MID($B715,4,2),CODE!K:P,CODE!$O$1,FALSE))</f>
        <v>VBH</v>
      </c>
      <c r="B715" s="21" t="str">
        <f>IF(ISERROR(VLOOKUP(E715&amp;G715,품번정리!$D:$E,2,FALSE))=TRUE,E715&amp;G715,VLOOKUP(E715&amp;G715,품번정리!$D:$E,2,FALSE))</f>
        <v>VBHBAF3811NY</v>
      </c>
      <c r="C715" s="16" t="str">
        <f>IF(ISERROR(VLOOKUP(MID(B715,1,5)&amp;MID(B715,8,5),품번정리!$A:$B,2,FALSE))=TRUE,MID(B715,1,5)&amp;MID(B715,8,5),VLOOKUP(MID(B715,1,5)&amp;MID(B715,8,5),품번정리!$A:$B,2,FALSE))</f>
        <v>VBHBA811NY</v>
      </c>
      <c r="D715" s="16" t="str">
        <f t="shared" ref="D715:D747" si="22">MID(E715,6,2)</f>
        <v>F3</v>
      </c>
      <c r="E715" s="437" t="s">
        <v>2023</v>
      </c>
      <c r="F715" s="437" t="s">
        <v>3494</v>
      </c>
      <c r="G715" s="437" t="s">
        <v>720</v>
      </c>
      <c r="H715" s="437"/>
      <c r="I715" s="319">
        <v>4462</v>
      </c>
      <c r="J715" s="319">
        <v>45000</v>
      </c>
      <c r="K715" s="319">
        <v>15000</v>
      </c>
      <c r="L715" s="318">
        <v>885</v>
      </c>
      <c r="M715" s="437" t="s">
        <v>2133</v>
      </c>
      <c r="N715" s="318">
        <v>100</v>
      </c>
      <c r="O715" s="319">
        <v>4500000</v>
      </c>
      <c r="P715" s="437" t="s">
        <v>2165</v>
      </c>
      <c r="Q715" s="318">
        <v>100</v>
      </c>
      <c r="R715" s="318"/>
      <c r="S715" s="319">
        <v>4500000</v>
      </c>
      <c r="T715" s="437" t="s">
        <v>2162</v>
      </c>
      <c r="U715" s="318">
        <v>100</v>
      </c>
      <c r="V715" s="319">
        <v>1900000</v>
      </c>
      <c r="W715" s="318">
        <v>100</v>
      </c>
      <c r="X715" s="318">
        <v>42.2</v>
      </c>
      <c r="Y715" s="318">
        <v>100</v>
      </c>
      <c r="Z715" s="318">
        <v>42.2</v>
      </c>
      <c r="AA715" s="318"/>
      <c r="AB715" s="318"/>
      <c r="AC715" s="318"/>
      <c r="AD715" s="318"/>
      <c r="AE715" s="318"/>
      <c r="AF715" s="318"/>
    </row>
    <row r="716" spans="1:32">
      <c r="A716" s="21" t="str">
        <f>IF(VLOOKUP(MID($B716,4,2),CODE!K:P,CODE!$O$1,FALSE)="",VLOOKUP(MID($B716,1,3),CODE!$B:$G,CODE!$D$1,FALSE),VLOOKUP(MID($B716,1,3),CODE!$B:$G,CODE!$D$1,FALSE)&amp;"-"&amp;VLOOKUP(MID($B716,4,2),CODE!K:P,CODE!$O$1,FALSE))</f>
        <v>VBH</v>
      </c>
      <c r="B716" s="21" t="str">
        <f>IF(ISERROR(VLOOKUP(E716&amp;G716,품번정리!$D:$E,2,FALSE))=TRUE,E716&amp;G716,VLOOKUP(E716&amp;G716,품번정리!$D:$E,2,FALSE))</f>
        <v>VBHBAF3812BK</v>
      </c>
      <c r="C716" s="16" t="str">
        <f>IF(ISERROR(VLOOKUP(MID(B716,1,5)&amp;MID(B716,8,5),품번정리!$A:$B,2,FALSE))=TRUE,MID(B716,1,5)&amp;MID(B716,8,5),VLOOKUP(MID(B716,1,5)&amp;MID(B716,8,5),품번정리!$A:$B,2,FALSE))</f>
        <v>VBHBA812BK</v>
      </c>
      <c r="D716" s="16" t="str">
        <f t="shared" si="22"/>
        <v>F3</v>
      </c>
      <c r="E716" s="437" t="s">
        <v>2024</v>
      </c>
      <c r="F716" s="437" t="s">
        <v>3494</v>
      </c>
      <c r="G716" s="437" t="s">
        <v>722</v>
      </c>
      <c r="H716" s="437"/>
      <c r="I716" s="319">
        <v>4900</v>
      </c>
      <c r="J716" s="319">
        <v>53000</v>
      </c>
      <c r="K716" s="319">
        <v>15000</v>
      </c>
      <c r="L716" s="318">
        <v>229</v>
      </c>
      <c r="M716" s="437" t="s">
        <v>2133</v>
      </c>
      <c r="N716" s="318">
        <v>206</v>
      </c>
      <c r="O716" s="319">
        <v>10918000</v>
      </c>
      <c r="P716" s="437" t="s">
        <v>2165</v>
      </c>
      <c r="Q716" s="318">
        <v>205</v>
      </c>
      <c r="R716" s="318"/>
      <c r="S716" s="319">
        <v>10865000</v>
      </c>
      <c r="T716" s="437" t="s">
        <v>2166</v>
      </c>
      <c r="U716" s="318">
        <v>205</v>
      </c>
      <c r="V716" s="319">
        <v>3895000</v>
      </c>
      <c r="W716" s="318">
        <v>99.5</v>
      </c>
      <c r="X716" s="318">
        <v>35.700000000000003</v>
      </c>
      <c r="Y716" s="318">
        <v>100</v>
      </c>
      <c r="Z716" s="318">
        <v>35.799999999999997</v>
      </c>
      <c r="AA716" s="318">
        <v>1</v>
      </c>
      <c r="AB716" s="318"/>
      <c r="AC716" s="318"/>
      <c r="AD716" s="318"/>
      <c r="AE716" s="319"/>
      <c r="AF716" s="318"/>
    </row>
    <row r="717" spans="1:32">
      <c r="A717" s="21" t="str">
        <f>IF(VLOOKUP(MID($B717,4,2),CODE!K:P,CODE!$O$1,FALSE)="",VLOOKUP(MID($B717,1,3),CODE!$B:$G,CODE!$D$1,FALSE),VLOOKUP(MID($B717,1,3),CODE!$B:$G,CODE!$D$1,FALSE)&amp;"-"&amp;VLOOKUP(MID($B717,4,2),CODE!K:P,CODE!$O$1,FALSE))</f>
        <v>VBH</v>
      </c>
      <c r="B717" s="21" t="str">
        <f>IF(ISERROR(VLOOKUP(E717&amp;G717,품번정리!$D:$E,2,FALSE))=TRUE,E717&amp;G717,VLOOKUP(E717&amp;G717,품번정리!$D:$E,2,FALSE))</f>
        <v>VBHBAF3813BL</v>
      </c>
      <c r="C717" s="16" t="str">
        <f>IF(ISERROR(VLOOKUP(MID(B717,1,5)&amp;MID(B717,8,5),품번정리!$A:$B,2,FALSE))=TRUE,MID(B717,1,5)&amp;MID(B717,8,5),VLOOKUP(MID(B717,1,5)&amp;MID(B717,8,5),품번정리!$A:$B,2,FALSE))</f>
        <v>VBHBA813BL</v>
      </c>
      <c r="D717" s="16" t="str">
        <f t="shared" si="22"/>
        <v>F3</v>
      </c>
      <c r="E717" s="437" t="s">
        <v>2025</v>
      </c>
      <c r="F717" s="437" t="s">
        <v>3216</v>
      </c>
      <c r="G717" s="437" t="s">
        <v>725</v>
      </c>
      <c r="H717" s="437"/>
      <c r="I717" s="319">
        <v>5495</v>
      </c>
      <c r="J717" s="319">
        <v>53000</v>
      </c>
      <c r="K717" s="319">
        <v>15000</v>
      </c>
      <c r="L717" s="318">
        <v>365</v>
      </c>
      <c r="M717" s="437" t="s">
        <v>2133</v>
      </c>
      <c r="N717" s="318">
        <v>325</v>
      </c>
      <c r="O717" s="319">
        <v>17225000</v>
      </c>
      <c r="P717" s="437" t="s">
        <v>2165</v>
      </c>
      <c r="Q717" s="318">
        <v>323</v>
      </c>
      <c r="R717" s="318"/>
      <c r="S717" s="319">
        <v>17119000</v>
      </c>
      <c r="T717" s="437" t="s">
        <v>2234</v>
      </c>
      <c r="U717" s="318">
        <v>289</v>
      </c>
      <c r="V717" s="319">
        <v>5443000</v>
      </c>
      <c r="W717" s="318">
        <v>88.9</v>
      </c>
      <c r="X717" s="318">
        <v>31.6</v>
      </c>
      <c r="Y717" s="318">
        <v>89.5</v>
      </c>
      <c r="Z717" s="318">
        <v>31.8</v>
      </c>
      <c r="AA717" s="318">
        <v>2</v>
      </c>
      <c r="AB717" s="318">
        <v>34</v>
      </c>
      <c r="AC717" s="318"/>
      <c r="AD717" s="318"/>
      <c r="AE717" s="318"/>
      <c r="AF717" s="318"/>
    </row>
    <row r="718" spans="1:32">
      <c r="A718" s="21" t="str">
        <f>IF(VLOOKUP(MID($B718,4,2),CODE!K:P,CODE!$O$1,FALSE)="",VLOOKUP(MID($B718,1,3),CODE!$B:$G,CODE!$D$1,FALSE),VLOOKUP(MID($B718,1,3),CODE!$B:$G,CODE!$D$1,FALSE)&amp;"-"&amp;VLOOKUP(MID($B718,4,2),CODE!K:P,CODE!$O$1,FALSE))</f>
        <v>VBH</v>
      </c>
      <c r="B718" s="21" t="str">
        <f>IF(ISERROR(VLOOKUP(E718&amp;G718,품번정리!$D:$E,2,FALSE))=TRUE,E718&amp;G718,VLOOKUP(E718&amp;G718,품번정리!$D:$E,2,FALSE))</f>
        <v>VBHBAF3907OR</v>
      </c>
      <c r="C718" s="16" t="str">
        <f>IF(ISERROR(VLOOKUP(MID(B718,1,5)&amp;MID(B718,8,5),품번정리!$A:$B,2,FALSE))=TRUE,MID(B718,1,5)&amp;MID(B718,8,5),VLOOKUP(MID(B718,1,5)&amp;MID(B718,8,5),품번정리!$A:$B,2,FALSE))</f>
        <v>VBHBA907OR</v>
      </c>
      <c r="D718" s="16" t="str">
        <f t="shared" si="22"/>
        <v>F3</v>
      </c>
      <c r="E718" s="437" t="s">
        <v>2026</v>
      </c>
      <c r="F718" s="437" t="s">
        <v>2028</v>
      </c>
      <c r="G718" s="437" t="s">
        <v>734</v>
      </c>
      <c r="H718" s="437"/>
      <c r="I718" s="319">
        <v>5068</v>
      </c>
      <c r="J718" s="319">
        <v>43000</v>
      </c>
      <c r="K718" s="319">
        <v>19000</v>
      </c>
      <c r="L718" s="318">
        <v>50</v>
      </c>
      <c r="M718" s="437" t="s">
        <v>2133</v>
      </c>
      <c r="N718" s="318">
        <v>50</v>
      </c>
      <c r="O718" s="319">
        <v>2150000</v>
      </c>
      <c r="P718" s="437" t="s">
        <v>2167</v>
      </c>
      <c r="Q718" s="318">
        <v>2</v>
      </c>
      <c r="R718" s="318">
        <v>1</v>
      </c>
      <c r="S718" s="319">
        <v>86000</v>
      </c>
      <c r="T718" s="437" t="s">
        <v>3576</v>
      </c>
      <c r="U718" s="318">
        <v>2</v>
      </c>
      <c r="V718" s="319">
        <v>62000</v>
      </c>
      <c r="W718" s="318">
        <v>4</v>
      </c>
      <c r="X718" s="318">
        <v>2.9</v>
      </c>
      <c r="Y718" s="318">
        <v>100</v>
      </c>
      <c r="Z718" s="318">
        <v>72.099999999999994</v>
      </c>
      <c r="AA718" s="318">
        <v>47</v>
      </c>
      <c r="AB718" s="318"/>
      <c r="AC718" s="318"/>
      <c r="AD718" s="318"/>
      <c r="AE718" s="318"/>
      <c r="AF718" s="318"/>
    </row>
    <row r="719" spans="1:32">
      <c r="A719" s="21" t="str">
        <f>IF(VLOOKUP(MID($B719,4,2),CODE!K:P,CODE!$O$1,FALSE)="",VLOOKUP(MID($B719,1,3),CODE!$B:$G,CODE!$D$1,FALSE),VLOOKUP(MID($B719,1,3),CODE!$B:$G,CODE!$D$1,FALSE)&amp;"-"&amp;VLOOKUP(MID($B719,4,2),CODE!K:P,CODE!$O$1,FALSE))</f>
        <v>VBH</v>
      </c>
      <c r="B719" s="21" t="str">
        <f>IF(ISERROR(VLOOKUP(E719&amp;G719,품번정리!$D:$E,2,FALSE))=TRUE,E719&amp;G719,VLOOKUP(E719&amp;G719,품번정리!$D:$E,2,FALSE))</f>
        <v>VBHBAF3919LI</v>
      </c>
      <c r="C719" s="16" t="str">
        <f>IF(ISERROR(VLOOKUP(MID(B719,1,5)&amp;MID(B719,8,5),품번정리!$A:$B,2,FALSE))=TRUE,MID(B719,1,5)&amp;MID(B719,8,5),VLOOKUP(MID(B719,1,5)&amp;MID(B719,8,5),품번정리!$A:$B,2,FALSE))</f>
        <v>VBHBA919LI</v>
      </c>
      <c r="D719" s="16" t="str">
        <f t="shared" si="22"/>
        <v>F3</v>
      </c>
      <c r="E719" s="437" t="s">
        <v>2027</v>
      </c>
      <c r="F719" s="437" t="s">
        <v>2029</v>
      </c>
      <c r="G719" s="437" t="s">
        <v>639</v>
      </c>
      <c r="H719" s="437"/>
      <c r="I719" s="319">
        <v>3949</v>
      </c>
      <c r="J719" s="319">
        <v>39000</v>
      </c>
      <c r="K719" s="319">
        <v>19000</v>
      </c>
      <c r="L719" s="318">
        <v>50</v>
      </c>
      <c r="M719" s="437" t="s">
        <v>2133</v>
      </c>
      <c r="N719" s="318">
        <v>50</v>
      </c>
      <c r="O719" s="319">
        <v>1950000</v>
      </c>
      <c r="P719" s="437" t="s">
        <v>2167</v>
      </c>
      <c r="Q719" s="318">
        <v>3</v>
      </c>
      <c r="R719" s="318"/>
      <c r="S719" s="319">
        <v>117000</v>
      </c>
      <c r="T719" s="437" t="s">
        <v>3658</v>
      </c>
      <c r="U719" s="318">
        <v>3</v>
      </c>
      <c r="V719" s="319">
        <v>97000</v>
      </c>
      <c r="W719" s="318">
        <v>6</v>
      </c>
      <c r="X719" s="318">
        <v>5</v>
      </c>
      <c r="Y719" s="318">
        <v>100</v>
      </c>
      <c r="Z719" s="318">
        <v>82.9</v>
      </c>
      <c r="AA719" s="318">
        <v>47</v>
      </c>
      <c r="AB719" s="318"/>
      <c r="AC719" s="318"/>
      <c r="AD719" s="318"/>
      <c r="AE719" s="318"/>
      <c r="AF719" s="318"/>
    </row>
    <row r="720" spans="1:32">
      <c r="A720" s="21" t="str">
        <f>IF(VLOOKUP(MID($B720,4,2),CODE!K:P,CODE!$O$1,FALSE)="",VLOOKUP(MID($B720,1,3),CODE!$B:$G,CODE!$D$1,FALSE),VLOOKUP(MID($B720,1,3),CODE!$B:$G,CODE!$D$1,FALSE)&amp;"-"&amp;VLOOKUP(MID($B720,4,2),CODE!K:P,CODE!$O$1,FALSE))</f>
        <v>VBH</v>
      </c>
      <c r="B720" s="21" t="str">
        <f>IF(ISERROR(VLOOKUP(E720&amp;G720,품번정리!$D:$E,2,FALSE))=TRUE,E720&amp;G720,VLOOKUP(E720&amp;G720,품번정리!$D:$E,2,FALSE))</f>
        <v>VBHBAF3919OR</v>
      </c>
      <c r="C720" s="16" t="str">
        <f>IF(ISERROR(VLOOKUP(MID(B720,1,5)&amp;MID(B720,8,5),품번정리!$A:$B,2,FALSE))=TRUE,MID(B720,1,5)&amp;MID(B720,8,5),VLOOKUP(MID(B720,1,5)&amp;MID(B720,8,5),품번정리!$A:$B,2,FALSE))</f>
        <v>VBHBA919OR</v>
      </c>
      <c r="D720" s="16" t="str">
        <f t="shared" si="22"/>
        <v>F3</v>
      </c>
      <c r="E720" s="437" t="s">
        <v>2027</v>
      </c>
      <c r="F720" s="437" t="s">
        <v>2030</v>
      </c>
      <c r="G720" s="437" t="s">
        <v>734</v>
      </c>
      <c r="H720" s="437"/>
      <c r="I720" s="319">
        <v>3949</v>
      </c>
      <c r="J720" s="319">
        <v>39000</v>
      </c>
      <c r="K720" s="319">
        <v>19000</v>
      </c>
      <c r="L720" s="318">
        <v>30</v>
      </c>
      <c r="M720" s="437" t="s">
        <v>2133</v>
      </c>
      <c r="N720" s="318">
        <v>30</v>
      </c>
      <c r="O720" s="319">
        <v>1170000</v>
      </c>
      <c r="P720" s="437" t="s">
        <v>2167</v>
      </c>
      <c r="Q720" s="318">
        <v>3</v>
      </c>
      <c r="R720" s="318"/>
      <c r="S720" s="319">
        <v>117000</v>
      </c>
      <c r="T720" s="437" t="s">
        <v>2501</v>
      </c>
      <c r="U720" s="318">
        <v>3</v>
      </c>
      <c r="V720" s="319">
        <v>117000</v>
      </c>
      <c r="W720" s="318">
        <v>10</v>
      </c>
      <c r="X720" s="318">
        <v>10</v>
      </c>
      <c r="Y720" s="318">
        <v>100</v>
      </c>
      <c r="Z720" s="318">
        <v>100</v>
      </c>
      <c r="AA720" s="318">
        <v>27</v>
      </c>
      <c r="AB720" s="318"/>
      <c r="AC720" s="318"/>
      <c r="AD720" s="318"/>
      <c r="AE720" s="319"/>
      <c r="AF720" s="318"/>
    </row>
    <row r="721" spans="1:32">
      <c r="A721" s="21" t="str">
        <f>IF(VLOOKUP(MID($B721,4,2),CODE!K:P,CODE!$O$1,FALSE)="",VLOOKUP(MID($B721,1,3),CODE!$B:$G,CODE!$D$1,FALSE),VLOOKUP(MID($B721,1,3),CODE!$B:$G,CODE!$D$1,FALSE)&amp;"-"&amp;VLOOKUP(MID($B721,4,2),CODE!K:P,CODE!$O$1,FALSE))</f>
        <v>VBH</v>
      </c>
      <c r="B721" s="21" t="str">
        <f>IF(ISERROR(VLOOKUP(E721&amp;G721,품번정리!$D:$E,2,FALSE))=TRUE,E721&amp;G721,VLOOKUP(E721&amp;G721,품번정리!$D:$E,2,FALSE))</f>
        <v>VBHBAF3919PK</v>
      </c>
      <c r="C721" s="16" t="str">
        <f>IF(ISERROR(VLOOKUP(MID(B721,1,5)&amp;MID(B721,8,5),품번정리!$A:$B,2,FALSE))=TRUE,MID(B721,1,5)&amp;MID(B721,8,5),VLOOKUP(MID(B721,1,5)&amp;MID(B721,8,5),품번정리!$A:$B,2,FALSE))</f>
        <v>VBHBA919PK</v>
      </c>
      <c r="D721" s="16" t="str">
        <f t="shared" si="22"/>
        <v>F3</v>
      </c>
      <c r="E721" s="437" t="s">
        <v>2027</v>
      </c>
      <c r="F721" s="437" t="s">
        <v>2031</v>
      </c>
      <c r="G721" s="437" t="s">
        <v>728</v>
      </c>
      <c r="H721" s="437"/>
      <c r="I721" s="319">
        <v>3949</v>
      </c>
      <c r="J721" s="319">
        <v>39000</v>
      </c>
      <c r="K721" s="319">
        <v>19000</v>
      </c>
      <c r="L721" s="318">
        <v>30</v>
      </c>
      <c r="M721" s="437" t="s">
        <v>2133</v>
      </c>
      <c r="N721" s="318">
        <v>30</v>
      </c>
      <c r="O721" s="319">
        <v>1170000</v>
      </c>
      <c r="P721" s="437" t="s">
        <v>2167</v>
      </c>
      <c r="Q721" s="318">
        <v>6</v>
      </c>
      <c r="R721" s="318"/>
      <c r="S721" s="319">
        <v>234000</v>
      </c>
      <c r="T721" s="437" t="s">
        <v>2217</v>
      </c>
      <c r="U721" s="318">
        <v>6</v>
      </c>
      <c r="V721" s="319">
        <v>234000</v>
      </c>
      <c r="W721" s="318">
        <v>20</v>
      </c>
      <c r="X721" s="318">
        <v>20</v>
      </c>
      <c r="Y721" s="318">
        <v>100</v>
      </c>
      <c r="Z721" s="318">
        <v>100</v>
      </c>
      <c r="AA721" s="318">
        <v>24</v>
      </c>
      <c r="AB721" s="318"/>
      <c r="AC721" s="318"/>
      <c r="AD721" s="318"/>
      <c r="AE721" s="318"/>
      <c r="AF721" s="318"/>
    </row>
    <row r="722" spans="1:32">
      <c r="A722" s="21" t="str">
        <f>IF(VLOOKUP(MID($B722,4,2),CODE!K:P,CODE!$O$1,FALSE)="",VLOOKUP(MID($B722,1,3),CODE!$B:$G,CODE!$D$1,FALSE),VLOOKUP(MID($B722,1,3),CODE!$B:$G,CODE!$D$1,FALSE)&amp;"-"&amp;VLOOKUP(MID($B722,4,2),CODE!K:P,CODE!$O$1,FALSE))</f>
        <v>VBH</v>
      </c>
      <c r="B722" s="21" t="str">
        <f>IF(ISERROR(VLOOKUP(E722&amp;G722,품번정리!$D:$E,2,FALSE))=TRUE,E722&amp;G722,VLOOKUP(E722&amp;G722,품번정리!$D:$E,2,FALSE))</f>
        <v>VBHBAF5002BK</v>
      </c>
      <c r="C722" s="16" t="str">
        <f>IF(ISERROR(VLOOKUP(MID(B722,1,5)&amp;MID(B722,8,5),품번정리!$A:$B,2,FALSE))=TRUE,MID(B722,1,5)&amp;MID(B722,8,5),VLOOKUP(MID(B722,1,5)&amp;MID(B722,8,5),품번정리!$A:$B,2,FALSE))</f>
        <v>VBHBA002BK</v>
      </c>
      <c r="D722" s="16" t="str">
        <f t="shared" si="22"/>
        <v>F5</v>
      </c>
      <c r="E722" s="437" t="s">
        <v>3213</v>
      </c>
      <c r="F722" s="437" t="s">
        <v>2032</v>
      </c>
      <c r="G722" s="437" t="s">
        <v>722</v>
      </c>
      <c r="H722" s="437"/>
      <c r="I722" s="319">
        <v>5506</v>
      </c>
      <c r="J722" s="319">
        <v>49000</v>
      </c>
      <c r="K722" s="319">
        <v>49000</v>
      </c>
      <c r="L722" s="318">
        <v>5</v>
      </c>
      <c r="M722" s="437" t="s">
        <v>3060</v>
      </c>
      <c r="N722" s="318"/>
      <c r="O722" s="319"/>
      <c r="P722" s="437" t="s">
        <v>3060</v>
      </c>
      <c r="Q722" s="318"/>
      <c r="R722" s="318"/>
      <c r="S722" s="319"/>
      <c r="T722" s="437"/>
      <c r="U722" s="318"/>
      <c r="V722" s="319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</row>
    <row r="723" spans="1:32">
      <c r="A723" s="21" t="str">
        <f>IF(VLOOKUP(MID($B723,4,2),CODE!K:P,CODE!$O$1,FALSE)="",VLOOKUP(MID($B723,1,3),CODE!$B:$G,CODE!$D$1,FALSE),VLOOKUP(MID($B723,1,3),CODE!$B:$G,CODE!$D$1,FALSE)&amp;"-"&amp;VLOOKUP(MID($B723,4,2),CODE!K:P,CODE!$O$1,FALSE))</f>
        <v>VBH</v>
      </c>
      <c r="B723" s="21" t="str">
        <f>IF(ISERROR(VLOOKUP(E723&amp;G723,품번정리!$D:$E,2,FALSE))=TRUE,E723&amp;G723,VLOOKUP(E723&amp;G723,품번정리!$D:$E,2,FALSE))</f>
        <v>VBHBAF5113RE</v>
      </c>
      <c r="C723" s="16" t="str">
        <f>IF(ISERROR(VLOOKUP(MID(B723,1,5)&amp;MID(B723,8,5),품번정리!$A:$B,2,FALSE))=TRUE,MID(B723,1,5)&amp;MID(B723,8,5),VLOOKUP(MID(B723,1,5)&amp;MID(B723,8,5),품번정리!$A:$B,2,FALSE))</f>
        <v>VBHBA113RE</v>
      </c>
      <c r="D723" s="16" t="str">
        <f t="shared" si="22"/>
        <v>F5</v>
      </c>
      <c r="E723" s="437" t="s">
        <v>3214</v>
      </c>
      <c r="F723" s="437" t="s">
        <v>2032</v>
      </c>
      <c r="G723" s="437" t="s">
        <v>726</v>
      </c>
      <c r="H723" s="437"/>
      <c r="I723" s="319">
        <v>4448</v>
      </c>
      <c r="J723" s="319">
        <v>55000</v>
      </c>
      <c r="K723" s="319">
        <v>55000</v>
      </c>
      <c r="L723" s="318">
        <v>5</v>
      </c>
      <c r="M723" s="437" t="s">
        <v>3060</v>
      </c>
      <c r="N723" s="318">
        <v>1</v>
      </c>
      <c r="O723" s="319">
        <v>55000</v>
      </c>
      <c r="P723" s="437" t="s">
        <v>3060</v>
      </c>
      <c r="Q723" s="318">
        <v>1</v>
      </c>
      <c r="R723" s="318"/>
      <c r="S723" s="319">
        <v>55000</v>
      </c>
      <c r="T723" s="437" t="s">
        <v>3534</v>
      </c>
      <c r="U723" s="318">
        <v>1</v>
      </c>
      <c r="V723" s="319">
        <v>55000</v>
      </c>
      <c r="W723" s="318">
        <v>100</v>
      </c>
      <c r="X723" s="318">
        <v>100</v>
      </c>
      <c r="Y723" s="318">
        <v>100</v>
      </c>
      <c r="Z723" s="318">
        <v>100</v>
      </c>
      <c r="AA723" s="318"/>
      <c r="AB723" s="318"/>
      <c r="AC723" s="318"/>
      <c r="AD723" s="318"/>
      <c r="AE723" s="318"/>
      <c r="AF723" s="318"/>
    </row>
    <row r="724" spans="1:32">
      <c r="A724" s="21" t="str">
        <f>IF(VLOOKUP(MID($B724,4,2),CODE!K:P,CODE!$O$1,FALSE)="",VLOOKUP(MID($B724,1,3),CODE!$B:$G,CODE!$D$1,FALSE),VLOOKUP(MID($B724,1,3),CODE!$B:$G,CODE!$D$1,FALSE)&amp;"-"&amp;VLOOKUP(MID($B724,4,2),CODE!K:P,CODE!$O$1,FALSE))</f>
        <v>VBH</v>
      </c>
      <c r="B724" s="21" t="str">
        <f>IF(ISERROR(VLOOKUP(E724&amp;G724,품번정리!$D:$E,2,FALSE))=TRUE,E724&amp;G724,VLOOKUP(E724&amp;G724,품번정리!$D:$E,2,FALSE))</f>
        <v>VBHBAF5802BK</v>
      </c>
      <c r="C724" s="16" t="str">
        <f>IF(ISERROR(VLOOKUP(MID(B724,1,5)&amp;MID(B724,8,5),품번정리!$A:$B,2,FALSE))=TRUE,MID(B724,1,5)&amp;MID(B724,8,5),VLOOKUP(MID(B724,1,5)&amp;MID(B724,8,5),품번정리!$A:$B,2,FALSE))</f>
        <v>VBHBA802BK</v>
      </c>
      <c r="D724" s="16" t="str">
        <f t="shared" si="22"/>
        <v>F5</v>
      </c>
      <c r="E724" s="437" t="s">
        <v>2870</v>
      </c>
      <c r="F724" s="437" t="s">
        <v>2032</v>
      </c>
      <c r="G724" s="437" t="s">
        <v>722</v>
      </c>
      <c r="H724" s="437"/>
      <c r="I724" s="319">
        <v>3881</v>
      </c>
      <c r="J724" s="319">
        <v>45000</v>
      </c>
      <c r="K724" s="319">
        <v>15000</v>
      </c>
      <c r="L724" s="318">
        <v>150</v>
      </c>
      <c r="M724" s="437" t="s">
        <v>2653</v>
      </c>
      <c r="N724" s="318">
        <v>150</v>
      </c>
      <c r="O724" s="319">
        <v>6750000</v>
      </c>
      <c r="P724" s="437" t="s">
        <v>2656</v>
      </c>
      <c r="Q724" s="318">
        <v>147</v>
      </c>
      <c r="R724" s="318"/>
      <c r="S724" s="319">
        <v>6615000</v>
      </c>
      <c r="T724" s="437" t="s">
        <v>2951</v>
      </c>
      <c r="U724" s="318">
        <v>147</v>
      </c>
      <c r="V724" s="319">
        <v>2721000</v>
      </c>
      <c r="W724" s="318">
        <v>98</v>
      </c>
      <c r="X724" s="318">
        <v>40.299999999999997</v>
      </c>
      <c r="Y724" s="318">
        <v>100</v>
      </c>
      <c r="Z724" s="318">
        <v>41.1</v>
      </c>
      <c r="AA724" s="318">
        <v>3</v>
      </c>
      <c r="AB724" s="318"/>
      <c r="AC724" s="318"/>
      <c r="AD724" s="318"/>
      <c r="AE724" s="318"/>
      <c r="AF724" s="318"/>
    </row>
    <row r="725" spans="1:32">
      <c r="A725" s="21" t="str">
        <f>IF(VLOOKUP(MID($B725,4,2),CODE!K:P,CODE!$O$1,FALSE)="",VLOOKUP(MID($B725,1,3),CODE!$B:$G,CODE!$D$1,FALSE),VLOOKUP(MID($B725,1,3),CODE!$B:$G,CODE!$D$1,FALSE)&amp;"-"&amp;VLOOKUP(MID($B725,4,2),CODE!K:P,CODE!$O$1,FALSE))</f>
        <v>VBH</v>
      </c>
      <c r="B725" s="21" t="str">
        <f>IF(ISERROR(VLOOKUP(E725&amp;G725,품번정리!$D:$E,2,FALSE))=TRUE,E725&amp;G725,VLOOKUP(E725&amp;G725,품번정리!$D:$E,2,FALSE))</f>
        <v>VBHERF5007GY</v>
      </c>
      <c r="C725" s="16" t="str">
        <f>IF(ISERROR(VLOOKUP(MID(B725,1,5)&amp;MID(B725,8,5),품번정리!$A:$B,2,FALSE))=TRUE,MID(B725,1,5)&amp;MID(B725,8,5),VLOOKUP(MID(B725,1,5)&amp;MID(B725,8,5),품번정리!$A:$B,2,FALSE))</f>
        <v>VBHER007GY</v>
      </c>
      <c r="D725" s="16" t="str">
        <f t="shared" si="22"/>
        <v>F5</v>
      </c>
      <c r="E725" s="437" t="s">
        <v>3215</v>
      </c>
      <c r="F725" s="437" t="s">
        <v>3217</v>
      </c>
      <c r="G725" s="437" t="s">
        <v>724</v>
      </c>
      <c r="H725" s="437"/>
      <c r="I725" s="319">
        <v>6505</v>
      </c>
      <c r="J725" s="319">
        <v>59000</v>
      </c>
      <c r="K725" s="319">
        <v>59000</v>
      </c>
      <c r="L725" s="318">
        <v>7</v>
      </c>
      <c r="M725" s="437" t="s">
        <v>3060</v>
      </c>
      <c r="N725" s="318">
        <v>1</v>
      </c>
      <c r="O725" s="319">
        <v>59000</v>
      </c>
      <c r="P725" s="437" t="s">
        <v>3060</v>
      </c>
      <c r="Q725" s="318">
        <v>1</v>
      </c>
      <c r="R725" s="318"/>
      <c r="S725" s="319">
        <v>59000</v>
      </c>
      <c r="T725" s="437" t="s">
        <v>3538</v>
      </c>
      <c r="U725" s="318">
        <v>1</v>
      </c>
      <c r="V725" s="319">
        <v>59000</v>
      </c>
      <c r="W725" s="318">
        <v>100</v>
      </c>
      <c r="X725" s="318">
        <v>100</v>
      </c>
      <c r="Y725" s="318">
        <v>100</v>
      </c>
      <c r="Z725" s="318">
        <v>100</v>
      </c>
      <c r="AA725" s="318"/>
      <c r="AB725" s="318"/>
      <c r="AC725" s="318"/>
      <c r="AD725" s="318"/>
      <c r="AE725" s="318"/>
      <c r="AF725" s="318"/>
    </row>
    <row r="726" spans="1:32">
      <c r="A726" s="21" t="str">
        <f>IF(VLOOKUP(MID($B726,4,2),CODE!K:P,CODE!$O$1,FALSE)="",VLOOKUP(MID($B726,1,3),CODE!$B:$G,CODE!$D$1,FALSE),VLOOKUP(MID($B726,1,3),CODE!$B:$G,CODE!$D$1,FALSE)&amp;"-"&amp;VLOOKUP(MID($B726,4,2),CODE!K:P,CODE!$O$1,FALSE))</f>
        <v>VBH</v>
      </c>
      <c r="B726" s="21" t="str">
        <f>IF(ISERROR(VLOOKUP(E726&amp;G726,품번정리!$D:$E,2,FALSE))=TRUE,E726&amp;G726,VLOOKUP(E726&amp;G726,품번정리!$D:$E,2,FALSE))</f>
        <v>VBHERF5506GY</v>
      </c>
      <c r="C726" s="16" t="str">
        <f>IF(ISERROR(VLOOKUP(MID(B726,1,5)&amp;MID(B726,8,5),품번정리!$A:$B,2,FALSE))=TRUE,MID(B726,1,5)&amp;MID(B726,8,5),VLOOKUP(MID(B726,1,5)&amp;MID(B726,8,5),품번정리!$A:$B,2,FALSE))</f>
        <v>VBHER506GY</v>
      </c>
      <c r="D726" s="16" t="str">
        <f t="shared" si="22"/>
        <v>F5</v>
      </c>
      <c r="E726" s="437" t="s">
        <v>3740</v>
      </c>
      <c r="F726" s="437" t="s">
        <v>3218</v>
      </c>
      <c r="G726" s="437" t="s">
        <v>724</v>
      </c>
      <c r="H726" s="437"/>
      <c r="I726" s="319">
        <v>6550</v>
      </c>
      <c r="J726" s="319">
        <v>55000</v>
      </c>
      <c r="K726" s="319">
        <v>29000</v>
      </c>
      <c r="L726" s="318">
        <v>491</v>
      </c>
      <c r="M726" s="437" t="s">
        <v>3592</v>
      </c>
      <c r="N726" s="318">
        <v>112</v>
      </c>
      <c r="O726" s="319">
        <v>6160000</v>
      </c>
      <c r="P726" s="437" t="s">
        <v>3816</v>
      </c>
      <c r="Q726" s="318">
        <v>82</v>
      </c>
      <c r="R726" s="318"/>
      <c r="S726" s="319">
        <v>4510000</v>
      </c>
      <c r="T726" s="437" t="s">
        <v>3802</v>
      </c>
      <c r="U726" s="318">
        <v>26</v>
      </c>
      <c r="V726" s="319">
        <v>754000</v>
      </c>
      <c r="W726" s="318">
        <v>23.2</v>
      </c>
      <c r="X726" s="318">
        <v>12.2</v>
      </c>
      <c r="Y726" s="318">
        <v>31.7</v>
      </c>
      <c r="Z726" s="318">
        <v>16.7</v>
      </c>
      <c r="AA726" s="318">
        <v>30</v>
      </c>
      <c r="AB726" s="318">
        <v>56</v>
      </c>
      <c r="AC726" s="318"/>
      <c r="AD726" s="318"/>
      <c r="AE726" s="318"/>
      <c r="AF726" s="318"/>
    </row>
    <row r="727" spans="1:32">
      <c r="A727" s="21" t="str">
        <f>IF(VLOOKUP(MID($B727,4,2),CODE!K:P,CODE!$O$1,FALSE)="",VLOOKUP(MID($B727,1,3),CODE!$B:$G,CODE!$D$1,FALSE),VLOOKUP(MID($B727,1,3),CODE!$B:$G,CODE!$D$1,FALSE)&amp;"-"&amp;VLOOKUP(MID($B727,4,2),CODE!K:P,CODE!$O$1,FALSE))</f>
        <v>VBH</v>
      </c>
      <c r="B727" s="21" t="str">
        <f>IF(ISERROR(VLOOKUP(E727&amp;G727,품번정리!$D:$E,2,FALSE))=TRUE,E727&amp;G727,VLOOKUP(E727&amp;G727,품번정리!$D:$E,2,FALSE))</f>
        <v>VBHERF5507GY</v>
      </c>
      <c r="C727" s="16" t="str">
        <f>IF(ISERROR(VLOOKUP(MID(B727,1,5)&amp;MID(B727,8,5),품번정리!$A:$B,2,FALSE))=TRUE,MID(B727,1,5)&amp;MID(B727,8,5),VLOOKUP(MID(B727,1,5)&amp;MID(B727,8,5),품번정리!$A:$B,2,FALSE))</f>
        <v>VBHER507GY</v>
      </c>
      <c r="D727" s="16" t="str">
        <f t="shared" si="22"/>
        <v>F5</v>
      </c>
      <c r="E727" s="437" t="s">
        <v>3741</v>
      </c>
      <c r="F727" s="437" t="s">
        <v>2873</v>
      </c>
      <c r="G727" s="437" t="s">
        <v>724</v>
      </c>
      <c r="H727" s="437"/>
      <c r="I727" s="319">
        <v>6605</v>
      </c>
      <c r="J727" s="319">
        <v>55000</v>
      </c>
      <c r="K727" s="319">
        <v>29000</v>
      </c>
      <c r="L727" s="318">
        <v>462</v>
      </c>
      <c r="M727" s="437" t="s">
        <v>3592</v>
      </c>
      <c r="N727" s="318">
        <v>124</v>
      </c>
      <c r="O727" s="319">
        <v>6820000</v>
      </c>
      <c r="P727" s="437" t="s">
        <v>3828</v>
      </c>
      <c r="Q727" s="318">
        <v>96</v>
      </c>
      <c r="R727" s="318"/>
      <c r="S727" s="319">
        <v>5280000</v>
      </c>
      <c r="T727" s="437" t="s">
        <v>3805</v>
      </c>
      <c r="U727" s="318">
        <v>36</v>
      </c>
      <c r="V727" s="319">
        <v>1044000</v>
      </c>
      <c r="W727" s="318">
        <v>29</v>
      </c>
      <c r="X727" s="318">
        <v>15.3</v>
      </c>
      <c r="Y727" s="318">
        <v>37.5</v>
      </c>
      <c r="Z727" s="318">
        <v>19.8</v>
      </c>
      <c r="AA727" s="318">
        <v>28</v>
      </c>
      <c r="AB727" s="318">
        <v>60</v>
      </c>
      <c r="AC727" s="318"/>
      <c r="AD727" s="318"/>
      <c r="AE727" s="318"/>
      <c r="AF727" s="318"/>
    </row>
    <row r="728" spans="1:32">
      <c r="A728" s="21" t="str">
        <f>IF(VLOOKUP(MID($B728,4,2),CODE!K:P,CODE!$O$1,FALSE)="",VLOOKUP(MID($B728,1,3),CODE!$B:$G,CODE!$D$1,FALSE),VLOOKUP(MID($B728,1,3),CODE!$B:$G,CODE!$D$1,FALSE)&amp;"-"&amp;VLOOKUP(MID($B728,4,2),CODE!K:P,CODE!$O$1,FALSE))</f>
        <v>VBH</v>
      </c>
      <c r="B728" s="21" t="str">
        <f>IF(ISERROR(VLOOKUP(E728&amp;G728,품번정리!$D:$E,2,FALSE))=TRUE,E728&amp;G728,VLOOKUP(E728&amp;G728,품번정리!$D:$E,2,FALSE))</f>
        <v>VBHERF5801OR</v>
      </c>
      <c r="C728" s="16" t="str">
        <f>IF(ISERROR(VLOOKUP(MID(B728,1,5)&amp;MID(B728,8,5),품번정리!$A:$B,2,FALSE))=TRUE,MID(B728,1,5)&amp;MID(B728,8,5),VLOOKUP(MID(B728,1,5)&amp;MID(B728,8,5),품번정리!$A:$B,2,FALSE))</f>
        <v>VBHER801OR</v>
      </c>
      <c r="D728" s="16" t="str">
        <f t="shared" si="22"/>
        <v>F5</v>
      </c>
      <c r="E728" s="437" t="s">
        <v>2871</v>
      </c>
      <c r="F728" s="437" t="s">
        <v>3219</v>
      </c>
      <c r="G728" s="437" t="s">
        <v>734</v>
      </c>
      <c r="H728" s="437"/>
      <c r="I728" s="319">
        <v>15500</v>
      </c>
      <c r="J728" s="319">
        <v>63000</v>
      </c>
      <c r="K728" s="319">
        <v>15000</v>
      </c>
      <c r="L728" s="318">
        <v>150</v>
      </c>
      <c r="M728" s="437" t="s">
        <v>2653</v>
      </c>
      <c r="N728" s="318">
        <v>35</v>
      </c>
      <c r="O728" s="319">
        <v>2205000</v>
      </c>
      <c r="P728" s="437" t="s">
        <v>2656</v>
      </c>
      <c r="Q728" s="318">
        <v>35</v>
      </c>
      <c r="R728" s="318"/>
      <c r="S728" s="319">
        <v>2205000</v>
      </c>
      <c r="T728" s="437" t="s">
        <v>3016</v>
      </c>
      <c r="U728" s="318">
        <v>35</v>
      </c>
      <c r="V728" s="319">
        <v>805000</v>
      </c>
      <c r="W728" s="318">
        <v>100</v>
      </c>
      <c r="X728" s="318">
        <v>36.5</v>
      </c>
      <c r="Y728" s="318">
        <v>100</v>
      </c>
      <c r="Z728" s="318">
        <v>36.5</v>
      </c>
      <c r="AA728" s="318"/>
      <c r="AB728" s="318"/>
      <c r="AC728" s="318"/>
      <c r="AD728" s="318"/>
      <c r="AE728" s="319"/>
      <c r="AF728" s="318"/>
    </row>
    <row r="729" spans="1:32">
      <c r="A729" s="21" t="str">
        <f>IF(VLOOKUP(MID($B729,4,2),CODE!K:P,CODE!$O$1,FALSE)="",VLOOKUP(MID($B729,1,3),CODE!$B:$G,CODE!$D$1,FALSE),VLOOKUP(MID($B729,1,3),CODE!$B:$G,CODE!$D$1,FALSE)&amp;"-"&amp;VLOOKUP(MID($B729,4,2),CODE!K:P,CODE!$O$1,FALSE))</f>
        <v>VBH</v>
      </c>
      <c r="B729" s="21" t="str">
        <f>IF(ISERROR(VLOOKUP(E729&amp;G729,품번정리!$D:$E,2,FALSE))=TRUE,E729&amp;G729,VLOOKUP(E729&amp;G729,품번정리!$D:$E,2,FALSE))</f>
        <v>VBHERF5814BK</v>
      </c>
      <c r="C729" s="16" t="str">
        <f>IF(ISERROR(VLOOKUP(MID(B729,1,5)&amp;MID(B729,8,5),품번정리!$A:$B,2,FALSE))=TRUE,MID(B729,1,5)&amp;MID(B729,8,5),VLOOKUP(MID(B729,1,5)&amp;MID(B729,8,5),품번정리!$A:$B,2,FALSE))</f>
        <v>VBHER814BK</v>
      </c>
      <c r="D729" s="16" t="str">
        <f t="shared" si="22"/>
        <v>F5</v>
      </c>
      <c r="E729" s="437" t="s">
        <v>2872</v>
      </c>
      <c r="F729" s="437" t="s">
        <v>2183</v>
      </c>
      <c r="G729" s="437" t="s">
        <v>722</v>
      </c>
      <c r="H729" s="437"/>
      <c r="I729" s="319">
        <v>5326</v>
      </c>
      <c r="J729" s="319">
        <v>53000</v>
      </c>
      <c r="K729" s="319">
        <v>15000</v>
      </c>
      <c r="L729" s="318">
        <v>150</v>
      </c>
      <c r="M729" s="437" t="s">
        <v>2653</v>
      </c>
      <c r="N729" s="318">
        <v>122</v>
      </c>
      <c r="O729" s="319">
        <v>6466000</v>
      </c>
      <c r="P729" s="437" t="s">
        <v>2656</v>
      </c>
      <c r="Q729" s="318">
        <v>74</v>
      </c>
      <c r="R729" s="318"/>
      <c r="S729" s="319">
        <v>3922000</v>
      </c>
      <c r="T729" s="437" t="s">
        <v>2910</v>
      </c>
      <c r="U729" s="318">
        <v>65</v>
      </c>
      <c r="V729" s="319">
        <v>1325000</v>
      </c>
      <c r="W729" s="318">
        <v>53.3</v>
      </c>
      <c r="X729" s="318">
        <v>20.5</v>
      </c>
      <c r="Y729" s="318">
        <v>87.8</v>
      </c>
      <c r="Z729" s="318">
        <v>33.799999999999997</v>
      </c>
      <c r="AA729" s="318">
        <v>48</v>
      </c>
      <c r="AB729" s="318">
        <v>9</v>
      </c>
      <c r="AC729" s="318"/>
      <c r="AD729" s="318"/>
      <c r="AE729" s="319"/>
      <c r="AF729" s="318"/>
    </row>
    <row r="730" spans="1:32">
      <c r="A730" s="21" t="str">
        <f>IF(VLOOKUP(MID($B730,4,2),CODE!K:P,CODE!$O$1,FALSE)="",VLOOKUP(MID($B730,1,3),CODE!$B:$G,CODE!$D$1,FALSE),VLOOKUP(MID($B730,1,3),CODE!$B:$G,CODE!$D$1,FALSE)&amp;"-"&amp;VLOOKUP(MID($B730,4,2),CODE!K:P,CODE!$O$1,FALSE))</f>
        <v>VBK</v>
      </c>
      <c r="B730" s="21" t="str">
        <f>IF(ISERROR(VLOOKUP(E730&amp;G730,품번정리!$D:$E,2,FALSE))=TRUE,E730&amp;G730,VLOOKUP(E730&amp;G730,품번정리!$D:$E,2,FALSE))</f>
        <v>VBKBAF3603GR</v>
      </c>
      <c r="C730" s="16" t="str">
        <f>IF(ISERROR(VLOOKUP(MID(B730,1,5)&amp;MID(B730,8,5),품번정리!$A:$B,2,FALSE))=TRUE,MID(B730,1,5)&amp;MID(B730,8,5),VLOOKUP(MID(B730,1,5)&amp;MID(B730,8,5),품번정리!$A:$B,2,FALSE))</f>
        <v>VBKBA603GR</v>
      </c>
      <c r="D730" s="16" t="str">
        <f t="shared" si="22"/>
        <v>F3</v>
      </c>
      <c r="E730" s="437" t="s">
        <v>2178</v>
      </c>
      <c r="F730" s="437" t="s">
        <v>2184</v>
      </c>
      <c r="G730" s="437" t="s">
        <v>727</v>
      </c>
      <c r="H730" s="437"/>
      <c r="I730" s="319">
        <v>3967</v>
      </c>
      <c r="J730" s="319">
        <v>53000</v>
      </c>
      <c r="K730" s="319">
        <v>29000</v>
      </c>
      <c r="L730" s="318">
        <v>176</v>
      </c>
      <c r="M730" s="437" t="s">
        <v>2233</v>
      </c>
      <c r="N730" s="318">
        <v>176</v>
      </c>
      <c r="O730" s="319">
        <v>9328000</v>
      </c>
      <c r="P730" s="437" t="s">
        <v>2207</v>
      </c>
      <c r="Q730" s="318">
        <v>24</v>
      </c>
      <c r="R730" s="318">
        <v>-1</v>
      </c>
      <c r="S730" s="319">
        <v>1272000</v>
      </c>
      <c r="T730" s="437" t="s">
        <v>2230</v>
      </c>
      <c r="U730" s="318">
        <v>24</v>
      </c>
      <c r="V730" s="319">
        <v>1272000</v>
      </c>
      <c r="W730" s="318">
        <v>13.6</v>
      </c>
      <c r="X730" s="318">
        <v>13.6</v>
      </c>
      <c r="Y730" s="318">
        <v>100</v>
      </c>
      <c r="Z730" s="318">
        <v>100</v>
      </c>
      <c r="AA730" s="318">
        <v>153</v>
      </c>
      <c r="AB730" s="318"/>
      <c r="AC730" s="318"/>
      <c r="AD730" s="318"/>
      <c r="AE730" s="319"/>
      <c r="AF730" s="318"/>
    </row>
    <row r="731" spans="1:32">
      <c r="A731" s="21" t="str">
        <f>IF(VLOOKUP(MID($B731,4,2),CODE!K:P,CODE!$O$1,FALSE)="",VLOOKUP(MID($B731,1,3),CODE!$B:$G,CODE!$D$1,FALSE),VLOOKUP(MID($B731,1,3),CODE!$B:$G,CODE!$D$1,FALSE)&amp;"-"&amp;VLOOKUP(MID($B731,4,2),CODE!K:P,CODE!$O$1,FALSE))</f>
        <v>VBK</v>
      </c>
      <c r="B731" s="21" t="str">
        <f>IF(ISERROR(VLOOKUP(E731&amp;G731,품번정리!$D:$E,2,FALSE))=TRUE,E731&amp;G731,VLOOKUP(E731&amp;G731,품번정리!$D:$E,2,FALSE))</f>
        <v>VBKBAF3603RE</v>
      </c>
      <c r="C731" s="16" t="str">
        <f>IF(ISERROR(VLOOKUP(MID(B731,1,5)&amp;MID(B731,8,5),품번정리!$A:$B,2,FALSE))=TRUE,MID(B731,1,5)&amp;MID(B731,8,5),VLOOKUP(MID(B731,1,5)&amp;MID(B731,8,5),품번정리!$A:$B,2,FALSE))</f>
        <v>VBKBA603RE</v>
      </c>
      <c r="D731" s="16" t="str">
        <f t="shared" si="22"/>
        <v>F3</v>
      </c>
      <c r="E731" s="437" t="s">
        <v>2178</v>
      </c>
      <c r="F731" s="437" t="s">
        <v>2874</v>
      </c>
      <c r="G731" s="437" t="s">
        <v>726</v>
      </c>
      <c r="H731" s="437"/>
      <c r="I731" s="319">
        <v>3967</v>
      </c>
      <c r="J731" s="319">
        <v>53000</v>
      </c>
      <c r="K731" s="319">
        <v>29000</v>
      </c>
      <c r="L731" s="318">
        <v>124</v>
      </c>
      <c r="M731" s="437" t="s">
        <v>2233</v>
      </c>
      <c r="N731" s="318">
        <v>124</v>
      </c>
      <c r="O731" s="319">
        <v>6572000</v>
      </c>
      <c r="P731" s="437" t="s">
        <v>2207</v>
      </c>
      <c r="Q731" s="318">
        <v>45</v>
      </c>
      <c r="R731" s="318">
        <v>1</v>
      </c>
      <c r="S731" s="319">
        <v>2385000</v>
      </c>
      <c r="T731" s="437" t="s">
        <v>2230</v>
      </c>
      <c r="U731" s="318">
        <v>45</v>
      </c>
      <c r="V731" s="319">
        <v>2337000</v>
      </c>
      <c r="W731" s="318">
        <v>36.299999999999997</v>
      </c>
      <c r="X731" s="318">
        <v>35.6</v>
      </c>
      <c r="Y731" s="318">
        <v>100</v>
      </c>
      <c r="Z731" s="318">
        <v>98</v>
      </c>
      <c r="AA731" s="318">
        <v>78</v>
      </c>
      <c r="AB731" s="318"/>
      <c r="AC731" s="318"/>
      <c r="AD731" s="318"/>
      <c r="AE731" s="318"/>
      <c r="AF731" s="318"/>
    </row>
    <row r="732" spans="1:32">
      <c r="A732" s="21" t="str">
        <f>IF(VLOOKUP(MID($B732,4,2),CODE!K:P,CODE!$O$1,FALSE)="",VLOOKUP(MID($B732,1,3),CODE!$B:$G,CODE!$D$1,FALSE),VLOOKUP(MID($B732,1,3),CODE!$B:$G,CODE!$D$1,FALSE)&amp;"-"&amp;VLOOKUP(MID($B732,4,2),CODE!K:P,CODE!$O$1,FALSE))</f>
        <v>VBK</v>
      </c>
      <c r="B732" s="21" t="str">
        <f>IF(ISERROR(VLOOKUP(E732&amp;G732,품번정리!$D:$E,2,FALSE))=TRUE,E732&amp;G732,VLOOKUP(E732&amp;G732,품번정리!$D:$E,2,FALSE))</f>
        <v>VBKBAF5504BK</v>
      </c>
      <c r="C732" s="16" t="str">
        <f>IF(ISERROR(VLOOKUP(MID(B732,1,5)&amp;MID(B732,8,5),품번정리!$A:$B,2,FALSE))=TRUE,MID(B732,1,5)&amp;MID(B732,8,5),VLOOKUP(MID(B732,1,5)&amp;MID(B732,8,5),품번정리!$A:$B,2,FALSE))</f>
        <v>VBKBA504BK</v>
      </c>
      <c r="D732" s="16" t="str">
        <f t="shared" si="22"/>
        <v>F5</v>
      </c>
      <c r="E732" s="437" t="s">
        <v>2179</v>
      </c>
      <c r="F732" s="437" t="s">
        <v>2875</v>
      </c>
      <c r="G732" s="437" t="s">
        <v>722</v>
      </c>
      <c r="H732" s="437"/>
      <c r="I732" s="319">
        <v>5990</v>
      </c>
      <c r="J732" s="319">
        <v>45000</v>
      </c>
      <c r="K732" s="319">
        <v>25000</v>
      </c>
      <c r="L732" s="318">
        <v>450</v>
      </c>
      <c r="M732" s="437" t="s">
        <v>2166</v>
      </c>
      <c r="N732" s="318">
        <v>448</v>
      </c>
      <c r="O732" s="319">
        <v>20160000</v>
      </c>
      <c r="P732" s="437" t="s">
        <v>2166</v>
      </c>
      <c r="Q732" s="318">
        <v>136</v>
      </c>
      <c r="R732" s="318"/>
      <c r="S732" s="319">
        <v>6120000</v>
      </c>
      <c r="T732" s="437" t="s">
        <v>2231</v>
      </c>
      <c r="U732" s="318">
        <v>45</v>
      </c>
      <c r="V732" s="319">
        <v>1862500</v>
      </c>
      <c r="W732" s="318">
        <v>10</v>
      </c>
      <c r="X732" s="318">
        <v>9.1999999999999993</v>
      </c>
      <c r="Y732" s="318">
        <v>33.1</v>
      </c>
      <c r="Z732" s="318">
        <v>30.4</v>
      </c>
      <c r="AA732" s="318">
        <v>312</v>
      </c>
      <c r="AB732" s="318">
        <v>91</v>
      </c>
      <c r="AC732" s="318"/>
      <c r="AD732" s="318"/>
      <c r="AE732" s="318"/>
      <c r="AF732" s="318"/>
    </row>
    <row r="733" spans="1:32">
      <c r="A733" s="21" t="str">
        <f>IF(VLOOKUP(MID($B733,4,2),CODE!K:P,CODE!$O$1,FALSE)="",VLOOKUP(MID($B733,1,3),CODE!$B:$G,CODE!$D$1,FALSE),VLOOKUP(MID($B733,1,3),CODE!$B:$G,CODE!$D$1,FALSE)&amp;"-"&amp;VLOOKUP(MID($B733,4,2),CODE!K:P,CODE!$O$1,FALSE))</f>
        <v>VBK</v>
      </c>
      <c r="B733" s="21" t="str">
        <f>IF(ISERROR(VLOOKUP(E733&amp;G733,품번정리!$D:$E,2,FALSE))=TRUE,E733&amp;G733,VLOOKUP(E733&amp;G733,품번정리!$D:$E,2,FALSE))</f>
        <v>VBKBAF5504PK</v>
      </c>
      <c r="C733" s="16" t="str">
        <f>IF(ISERROR(VLOOKUP(MID(B733,1,5)&amp;MID(B733,8,5),품번정리!$A:$B,2,FALSE))=TRUE,MID(B733,1,5)&amp;MID(B733,8,5),VLOOKUP(MID(B733,1,5)&amp;MID(B733,8,5),품번정리!$A:$B,2,FALSE))</f>
        <v>VBKBA504PK</v>
      </c>
      <c r="D733" s="16" t="str">
        <f t="shared" si="22"/>
        <v>F5</v>
      </c>
      <c r="E733" s="437" t="s">
        <v>2179</v>
      </c>
      <c r="F733" s="437" t="s">
        <v>1474</v>
      </c>
      <c r="G733" s="437" t="s">
        <v>728</v>
      </c>
      <c r="H733" s="437"/>
      <c r="I733" s="319">
        <v>5990</v>
      </c>
      <c r="J733" s="319">
        <v>45000</v>
      </c>
      <c r="K733" s="319">
        <v>25000</v>
      </c>
      <c r="L733" s="318">
        <v>450</v>
      </c>
      <c r="M733" s="437" t="s">
        <v>2166</v>
      </c>
      <c r="N733" s="318">
        <v>449</v>
      </c>
      <c r="O733" s="319">
        <v>20205000</v>
      </c>
      <c r="P733" s="437" t="s">
        <v>2166</v>
      </c>
      <c r="Q733" s="318">
        <v>114</v>
      </c>
      <c r="R733" s="318"/>
      <c r="S733" s="319">
        <v>5130000</v>
      </c>
      <c r="T733" s="437" t="s">
        <v>2207</v>
      </c>
      <c r="U733" s="318">
        <v>32</v>
      </c>
      <c r="V733" s="319">
        <v>1215000</v>
      </c>
      <c r="W733" s="318">
        <v>7.1</v>
      </c>
      <c r="X733" s="318">
        <v>6</v>
      </c>
      <c r="Y733" s="318">
        <v>28.1</v>
      </c>
      <c r="Z733" s="318">
        <v>23.7</v>
      </c>
      <c r="AA733" s="318">
        <v>335</v>
      </c>
      <c r="AB733" s="318">
        <v>82</v>
      </c>
      <c r="AC733" s="318"/>
      <c r="AD733" s="318"/>
      <c r="AE733" s="318"/>
      <c r="AF733" s="318"/>
    </row>
    <row r="734" spans="1:32">
      <c r="A734" s="21" t="str">
        <f>IF(VLOOKUP(MID($B734,4,2),CODE!K:P,CODE!$O$1,FALSE)="",VLOOKUP(MID($B734,1,3),CODE!$B:$G,CODE!$D$1,FALSE),VLOOKUP(MID($B734,1,3),CODE!$B:$G,CODE!$D$1,FALSE)&amp;"-"&amp;VLOOKUP(MID($B734,4,2),CODE!K:P,CODE!$O$1,FALSE))</f>
        <v>VBK</v>
      </c>
      <c r="B734" s="21" t="str">
        <f>IF(ISERROR(VLOOKUP(E734&amp;G734,품번정리!$D:$E,2,FALSE))=TRUE,E734&amp;G734,VLOOKUP(E734&amp;G734,품번정리!$D:$E,2,FALSE))</f>
        <v>VBKERF5506GY</v>
      </c>
      <c r="C734" s="16" t="str">
        <f>IF(ISERROR(VLOOKUP(MID(B734,1,5)&amp;MID(B734,8,5),품번정리!$A:$B,2,FALSE))=TRUE,MID(B734,1,5)&amp;MID(B734,8,5),VLOOKUP(MID(B734,1,5)&amp;MID(B734,8,5),품번정리!$A:$B,2,FALSE))</f>
        <v>VBKER506GY</v>
      </c>
      <c r="D734" s="16" t="str">
        <f t="shared" si="22"/>
        <v>F5</v>
      </c>
      <c r="E734" s="437" t="s">
        <v>2180</v>
      </c>
      <c r="F734" s="437" t="s">
        <v>1474</v>
      </c>
      <c r="G734" s="437" t="s">
        <v>724</v>
      </c>
      <c r="H734" s="437"/>
      <c r="I734" s="319">
        <v>7042</v>
      </c>
      <c r="J734" s="319">
        <v>55000</v>
      </c>
      <c r="K734" s="319">
        <v>29000</v>
      </c>
      <c r="L734" s="318">
        <v>149</v>
      </c>
      <c r="M734" s="437" t="s">
        <v>2166</v>
      </c>
      <c r="N734" s="318">
        <v>148</v>
      </c>
      <c r="O734" s="319">
        <v>8140000</v>
      </c>
      <c r="P734" s="437" t="s">
        <v>2549</v>
      </c>
      <c r="Q734" s="318">
        <v>71</v>
      </c>
      <c r="R734" s="318"/>
      <c r="S734" s="319">
        <v>3905000</v>
      </c>
      <c r="T734" s="437" t="s">
        <v>2550</v>
      </c>
      <c r="U734" s="318">
        <v>70</v>
      </c>
      <c r="V734" s="319">
        <v>3549000</v>
      </c>
      <c r="W734" s="318">
        <v>47.3</v>
      </c>
      <c r="X734" s="318">
        <v>43.6</v>
      </c>
      <c r="Y734" s="318">
        <v>98.6</v>
      </c>
      <c r="Z734" s="318">
        <v>90.9</v>
      </c>
      <c r="AA734" s="318">
        <v>77</v>
      </c>
      <c r="AB734" s="318">
        <v>1</v>
      </c>
      <c r="AC734" s="318"/>
      <c r="AD734" s="318"/>
      <c r="AE734" s="319"/>
      <c r="AF734" s="318"/>
    </row>
    <row r="735" spans="1:32">
      <c r="A735" s="21" t="str">
        <f>IF(VLOOKUP(MID($B735,4,2),CODE!K:P,CODE!$O$1,FALSE)="",VLOOKUP(MID($B735,1,3),CODE!$B:$G,CODE!$D$1,FALSE),VLOOKUP(MID($B735,1,3),CODE!$B:$G,CODE!$D$1,FALSE)&amp;"-"&amp;VLOOKUP(MID($B735,4,2),CODE!K:P,CODE!$O$1,FALSE))</f>
        <v>VBK</v>
      </c>
      <c r="B735" s="21" t="str">
        <f>IF(ISERROR(VLOOKUP(E735&amp;G735,품번정리!$D:$E,2,FALSE))=TRUE,E735&amp;G735,VLOOKUP(E735&amp;G735,품번정리!$D:$E,2,FALSE))</f>
        <v>VBKERF5507GY</v>
      </c>
      <c r="C735" s="16" t="str">
        <f>IF(ISERROR(VLOOKUP(MID(B735,1,5)&amp;MID(B735,8,5),품번정리!$A:$B,2,FALSE))=TRUE,MID(B735,1,5)&amp;MID(B735,8,5),VLOOKUP(MID(B735,1,5)&amp;MID(B735,8,5),품번정리!$A:$B,2,FALSE))</f>
        <v>VBKER507GY</v>
      </c>
      <c r="D735" s="16" t="str">
        <f t="shared" si="22"/>
        <v>F5</v>
      </c>
      <c r="E735" s="437" t="s">
        <v>2181</v>
      </c>
      <c r="F735" s="437" t="s">
        <v>3488</v>
      </c>
      <c r="G735" s="437" t="s">
        <v>724</v>
      </c>
      <c r="H735" s="437"/>
      <c r="I735" s="319">
        <v>6710</v>
      </c>
      <c r="J735" s="319">
        <v>55000</v>
      </c>
      <c r="K735" s="319">
        <v>29000</v>
      </c>
      <c r="L735" s="318">
        <v>149</v>
      </c>
      <c r="M735" s="437" t="s">
        <v>2166</v>
      </c>
      <c r="N735" s="318">
        <v>149</v>
      </c>
      <c r="O735" s="319">
        <v>8195000</v>
      </c>
      <c r="P735" s="437" t="s">
        <v>2549</v>
      </c>
      <c r="Q735" s="318">
        <v>107</v>
      </c>
      <c r="R735" s="318">
        <v>1</v>
      </c>
      <c r="S735" s="319">
        <v>5885000</v>
      </c>
      <c r="T735" s="437" t="s">
        <v>2564</v>
      </c>
      <c r="U735" s="318">
        <v>105</v>
      </c>
      <c r="V735" s="319">
        <v>5555000</v>
      </c>
      <c r="W735" s="318">
        <v>70.5</v>
      </c>
      <c r="X735" s="318">
        <v>67.8</v>
      </c>
      <c r="Y735" s="318">
        <v>98.1</v>
      </c>
      <c r="Z735" s="318">
        <v>94.4</v>
      </c>
      <c r="AA735" s="318">
        <v>41</v>
      </c>
      <c r="AB735" s="318">
        <v>2</v>
      </c>
      <c r="AC735" s="318"/>
      <c r="AD735" s="318"/>
      <c r="AE735" s="318"/>
      <c r="AF735" s="318"/>
    </row>
    <row r="736" spans="1:32">
      <c r="A736" s="21" t="str">
        <f>IF(VLOOKUP(MID($B736,4,2),CODE!K:P,CODE!$O$1,FALSE)="",VLOOKUP(MID($B736,1,3),CODE!$B:$G,CODE!$D$1,FALSE),VLOOKUP(MID($B736,1,3),CODE!$B:$G,CODE!$D$1,FALSE)&amp;"-"&amp;VLOOKUP(MID($B736,4,2),CODE!K:P,CODE!$O$1,FALSE))</f>
        <v>VBK</v>
      </c>
      <c r="B736" s="21" t="str">
        <f>IF(ISERROR(VLOOKUP(E736&amp;G736,품번정리!$D:$E,2,FALSE))=TRUE,E736&amp;G736,VLOOKUP(E736&amp;G736,품번정리!$D:$E,2,FALSE))</f>
        <v>VBKERF5508PK</v>
      </c>
      <c r="C736" s="16" t="str">
        <f>IF(ISERROR(VLOOKUP(MID(B736,1,5)&amp;MID(B736,8,5),품번정리!$A:$B,2,FALSE))=TRUE,MID(B736,1,5)&amp;MID(B736,8,5),VLOOKUP(MID(B736,1,5)&amp;MID(B736,8,5),품번정리!$A:$B,2,FALSE))</f>
        <v>VBKER508PK</v>
      </c>
      <c r="D736" s="16" t="str">
        <f t="shared" si="22"/>
        <v>F5</v>
      </c>
      <c r="E736" s="437" t="s">
        <v>2321</v>
      </c>
      <c r="F736" s="437" t="s">
        <v>3488</v>
      </c>
      <c r="G736" s="437" t="s">
        <v>728</v>
      </c>
      <c r="H736" s="437"/>
      <c r="I736" s="319">
        <v>7735</v>
      </c>
      <c r="J736" s="319">
        <v>53000</v>
      </c>
      <c r="K736" s="319">
        <v>25000</v>
      </c>
      <c r="L736" s="318">
        <v>495</v>
      </c>
      <c r="M736" s="437" t="s">
        <v>2198</v>
      </c>
      <c r="N736" s="318">
        <v>493</v>
      </c>
      <c r="O736" s="319">
        <v>26129000</v>
      </c>
      <c r="P736" s="437" t="s">
        <v>2414</v>
      </c>
      <c r="Q736" s="318">
        <v>290</v>
      </c>
      <c r="R736" s="318"/>
      <c r="S736" s="319">
        <v>15370000</v>
      </c>
      <c r="T736" s="437" t="s">
        <v>2546</v>
      </c>
      <c r="U736" s="318">
        <v>117</v>
      </c>
      <c r="V736" s="319">
        <v>5631000</v>
      </c>
      <c r="W736" s="318">
        <v>23.7</v>
      </c>
      <c r="X736" s="318">
        <v>21.6</v>
      </c>
      <c r="Y736" s="318">
        <v>40.299999999999997</v>
      </c>
      <c r="Z736" s="318">
        <v>36.6</v>
      </c>
      <c r="AA736" s="318">
        <v>203</v>
      </c>
      <c r="AB736" s="318">
        <v>173</v>
      </c>
      <c r="AC736" s="318">
        <v>-3</v>
      </c>
      <c r="AD736" s="318">
        <v>-3</v>
      </c>
      <c r="AE736" s="319">
        <v>-75000</v>
      </c>
      <c r="AF736" s="318">
        <v>-0.6</v>
      </c>
    </row>
    <row r="737" spans="1:32">
      <c r="A737" s="21" t="str">
        <f>IF(VLOOKUP(MID($B737,4,2),CODE!K:P,CODE!$O$1,FALSE)="",VLOOKUP(MID($B737,1,3),CODE!$B:$G,CODE!$D$1,FALSE),VLOOKUP(MID($B737,1,3),CODE!$B:$G,CODE!$D$1,FALSE)&amp;"-"&amp;VLOOKUP(MID($B737,4,2),CODE!K:P,CODE!$O$1,FALSE))</f>
        <v>VBK</v>
      </c>
      <c r="B737" s="21" t="str">
        <f>IF(ISERROR(VLOOKUP(E737&amp;G737,품번정리!$D:$E,2,FALSE))=TRUE,E737&amp;G737,VLOOKUP(E737&amp;G737,품번정리!$D:$E,2,FALSE))</f>
        <v>VBKERF5508YE</v>
      </c>
      <c r="C737" s="16" t="str">
        <f>IF(ISERROR(VLOOKUP(MID(B737,1,5)&amp;MID(B737,8,5),품번정리!$A:$B,2,FALSE))=TRUE,MID(B737,1,5)&amp;MID(B737,8,5),VLOOKUP(MID(B737,1,5)&amp;MID(B737,8,5),품번정리!$A:$B,2,FALSE))</f>
        <v>VBKER508YE</v>
      </c>
      <c r="D737" s="16" t="str">
        <f t="shared" si="22"/>
        <v>F5</v>
      </c>
      <c r="E737" s="437" t="s">
        <v>2321</v>
      </c>
      <c r="F737" s="437" t="s">
        <v>2183</v>
      </c>
      <c r="G737" s="437" t="s">
        <v>721</v>
      </c>
      <c r="H737" s="437"/>
      <c r="I737" s="319">
        <v>7735</v>
      </c>
      <c r="J737" s="319">
        <v>53000</v>
      </c>
      <c r="K737" s="319">
        <v>25000</v>
      </c>
      <c r="L737" s="318">
        <v>502</v>
      </c>
      <c r="M737" s="437" t="s">
        <v>2198</v>
      </c>
      <c r="N737" s="318">
        <v>502</v>
      </c>
      <c r="O737" s="319">
        <v>26606000</v>
      </c>
      <c r="P737" s="437" t="s">
        <v>2414</v>
      </c>
      <c r="Q737" s="318">
        <v>301</v>
      </c>
      <c r="R737" s="318">
        <v>4</v>
      </c>
      <c r="S737" s="319">
        <v>15953000</v>
      </c>
      <c r="T737" s="437" t="s">
        <v>2550</v>
      </c>
      <c r="U737" s="318">
        <v>136</v>
      </c>
      <c r="V737" s="319">
        <v>6452000</v>
      </c>
      <c r="W737" s="318">
        <v>27.1</v>
      </c>
      <c r="X737" s="318">
        <v>24.3</v>
      </c>
      <c r="Y737" s="318">
        <v>45.2</v>
      </c>
      <c r="Z737" s="318">
        <v>40.4</v>
      </c>
      <c r="AA737" s="318">
        <v>197</v>
      </c>
      <c r="AB737" s="318">
        <v>165</v>
      </c>
      <c r="AC737" s="318">
        <v>3</v>
      </c>
      <c r="AD737" s="318">
        <v>3</v>
      </c>
      <c r="AE737" s="319">
        <v>75000</v>
      </c>
      <c r="AF737" s="318">
        <v>0.6</v>
      </c>
    </row>
    <row r="738" spans="1:32">
      <c r="A738" s="21" t="str">
        <f>IF(VLOOKUP(MID($B738,4,2),CODE!K:P,CODE!$O$1,FALSE)="",VLOOKUP(MID($B738,1,3),CODE!$B:$G,CODE!$D$1,FALSE),VLOOKUP(MID($B738,1,3),CODE!$B:$G,CODE!$D$1,FALSE)&amp;"-"&amp;VLOOKUP(MID($B738,4,2),CODE!K:P,CODE!$O$1,FALSE))</f>
        <v>VBK-의류</v>
      </c>
      <c r="B738" s="21" t="str">
        <f>IF(ISERROR(VLOOKUP(E738&amp;G738,품번정리!$D:$E,2,FALSE))=TRUE,E738&amp;G738,VLOOKUP(E738&amp;G738,품번정리!$D:$E,2,FALSE))</f>
        <v>VBKTLF4503BU</v>
      </c>
      <c r="C738" s="16" t="str">
        <f>IF(ISERROR(VLOOKUP(MID(B738,1,5)&amp;MID(B738,8,5),품번정리!$A:$B,2,FALSE))=TRUE,MID(B738,1,5)&amp;MID(B738,8,5),VLOOKUP(MID(B738,1,5)&amp;MID(B738,8,5),품번정리!$A:$B,2,FALSE))</f>
        <v>VBKTL503BU</v>
      </c>
      <c r="D738" s="16" t="str">
        <f t="shared" si="22"/>
        <v>F4</v>
      </c>
      <c r="E738" s="437" t="s">
        <v>2182</v>
      </c>
      <c r="F738" s="437" t="s">
        <v>2184</v>
      </c>
      <c r="G738" s="437" t="s">
        <v>748</v>
      </c>
      <c r="H738" s="437"/>
      <c r="I738" s="319">
        <v>10949</v>
      </c>
      <c r="J738" s="319">
        <v>65000</v>
      </c>
      <c r="K738" s="319">
        <v>19000</v>
      </c>
      <c r="L738" s="318">
        <v>513</v>
      </c>
      <c r="M738" s="437" t="s">
        <v>2220</v>
      </c>
      <c r="N738" s="318">
        <v>512</v>
      </c>
      <c r="O738" s="319">
        <v>33280000</v>
      </c>
      <c r="P738" s="437" t="s">
        <v>2233</v>
      </c>
      <c r="Q738" s="318">
        <v>504</v>
      </c>
      <c r="R738" s="318">
        <v>-1</v>
      </c>
      <c r="S738" s="319">
        <v>32760000</v>
      </c>
      <c r="T738" s="437" t="s">
        <v>2207</v>
      </c>
      <c r="U738" s="318">
        <v>208</v>
      </c>
      <c r="V738" s="319">
        <v>4709000</v>
      </c>
      <c r="W738" s="318">
        <v>40.6</v>
      </c>
      <c r="X738" s="318">
        <v>14.1</v>
      </c>
      <c r="Y738" s="318">
        <v>41.3</v>
      </c>
      <c r="Z738" s="318">
        <v>14.4</v>
      </c>
      <c r="AA738" s="318">
        <v>9</v>
      </c>
      <c r="AB738" s="318">
        <v>296</v>
      </c>
      <c r="AC738" s="318"/>
      <c r="AD738" s="318">
        <v>1</v>
      </c>
      <c r="AE738" s="319">
        <v>19000</v>
      </c>
      <c r="AF738" s="318">
        <v>0.2</v>
      </c>
    </row>
    <row r="739" spans="1:32">
      <c r="A739" s="21" t="str">
        <f>IF(VLOOKUP(MID($B739,4,2),CODE!K:P,CODE!$O$1,FALSE)="",VLOOKUP(MID($B739,1,3),CODE!$B:$G,CODE!$D$1,FALSE),VLOOKUP(MID($B739,1,3),CODE!$B:$G,CODE!$D$1,FALSE)&amp;"-"&amp;VLOOKUP(MID($B739,4,2),CODE!K:P,CODE!$O$1,FALSE))</f>
        <v>VBK-의류</v>
      </c>
      <c r="B739" s="21" t="str">
        <f>IF(ISERROR(VLOOKUP(E739&amp;G739,품번정리!$D:$E,2,FALSE))=TRUE,E739&amp;G739,VLOOKUP(E739&amp;G739,품번정리!$D:$E,2,FALSE))</f>
        <v>VBKTLF4503NY</v>
      </c>
      <c r="C739" s="16" t="str">
        <f>IF(ISERROR(VLOOKUP(MID(B739,1,5)&amp;MID(B739,8,5),품번정리!$A:$B,2,FALSE))=TRUE,MID(B739,1,5)&amp;MID(B739,8,5),VLOOKUP(MID(B739,1,5)&amp;MID(B739,8,5),품번정리!$A:$B,2,FALSE))</f>
        <v>VBKTL503NY</v>
      </c>
      <c r="D739" s="16" t="str">
        <f t="shared" si="22"/>
        <v>F4</v>
      </c>
      <c r="E739" s="437" t="s">
        <v>2182</v>
      </c>
      <c r="F739" s="437" t="s">
        <v>2322</v>
      </c>
      <c r="G739" s="437" t="s">
        <v>720</v>
      </c>
      <c r="H739" s="437"/>
      <c r="I739" s="319">
        <v>10949</v>
      </c>
      <c r="J739" s="319">
        <v>65000</v>
      </c>
      <c r="K739" s="319">
        <v>19000</v>
      </c>
      <c r="L739" s="318">
        <v>529</v>
      </c>
      <c r="M739" s="437" t="s">
        <v>2220</v>
      </c>
      <c r="N739" s="318">
        <v>528</v>
      </c>
      <c r="O739" s="319">
        <v>34320000</v>
      </c>
      <c r="P739" s="437" t="s">
        <v>2233</v>
      </c>
      <c r="Q739" s="318">
        <v>526</v>
      </c>
      <c r="R739" s="318">
        <v>1</v>
      </c>
      <c r="S739" s="319">
        <v>34190000</v>
      </c>
      <c r="T739" s="437" t="s">
        <v>2207</v>
      </c>
      <c r="U739" s="318">
        <v>257</v>
      </c>
      <c r="V739" s="319">
        <v>5850500</v>
      </c>
      <c r="W739" s="318">
        <v>48.7</v>
      </c>
      <c r="X739" s="318">
        <v>17</v>
      </c>
      <c r="Y739" s="318">
        <v>48.9</v>
      </c>
      <c r="Z739" s="318">
        <v>17.100000000000001</v>
      </c>
      <c r="AA739" s="318">
        <v>1</v>
      </c>
      <c r="AB739" s="318">
        <v>269</v>
      </c>
      <c r="AC739" s="318">
        <v>1</v>
      </c>
      <c r="AD739" s="318">
        <v>3</v>
      </c>
      <c r="AE739" s="319">
        <v>57000</v>
      </c>
      <c r="AF739" s="318">
        <v>0.6</v>
      </c>
    </row>
    <row r="740" spans="1:32">
      <c r="A740" s="21" t="str">
        <f>IF(VLOOKUP(MID($B740,4,2),CODE!K:P,CODE!$O$1,FALSE)="",VLOOKUP(MID($B740,1,3),CODE!$B:$G,CODE!$D$1,FALSE),VLOOKUP(MID($B740,1,3),CODE!$B:$G,CODE!$D$1,FALSE)&amp;"-"&amp;VLOOKUP(MID($B740,4,2),CODE!K:P,CODE!$O$1,FALSE))</f>
        <v>WTH</v>
      </c>
      <c r="B740" s="21" t="str">
        <f>IF(ISERROR(VLOOKUP(E740&amp;G740,품번정리!$D:$E,2,FALSE))=TRUE,E740&amp;G740,VLOOKUP(E740&amp;G740,품번정리!$D:$E,2,FALSE))</f>
        <v>WTHERF5011BG</v>
      </c>
      <c r="C740" s="16" t="str">
        <f>IF(ISERROR(VLOOKUP(MID(B740,1,5)&amp;MID(B740,8,5),품번정리!$A:$B,2,FALSE))=TRUE,MID(B740,1,5)&amp;MID(B740,8,5),VLOOKUP(MID(B740,1,5)&amp;MID(B740,8,5),품번정리!$A:$B,2,FALSE))</f>
        <v>WTHER011BG</v>
      </c>
      <c r="D740" s="16" t="str">
        <f t="shared" si="22"/>
        <v>F5</v>
      </c>
      <c r="E740" s="437" t="s">
        <v>3220</v>
      </c>
      <c r="F740" s="437" t="s">
        <v>2322</v>
      </c>
      <c r="G740" s="437" t="s">
        <v>736</v>
      </c>
      <c r="H740" s="437"/>
      <c r="I740" s="319">
        <v>8370</v>
      </c>
      <c r="J740" s="319">
        <v>59000</v>
      </c>
      <c r="K740" s="319">
        <v>59000</v>
      </c>
      <c r="L740" s="318">
        <v>5</v>
      </c>
      <c r="M740" s="437" t="s">
        <v>3060</v>
      </c>
      <c r="N740" s="318">
        <v>2</v>
      </c>
      <c r="O740" s="319">
        <v>118000</v>
      </c>
      <c r="P740" s="437" t="s">
        <v>3060</v>
      </c>
      <c r="Q740" s="318">
        <v>2</v>
      </c>
      <c r="R740" s="318"/>
      <c r="S740" s="319">
        <v>118000</v>
      </c>
      <c r="T740" s="437" t="s">
        <v>3479</v>
      </c>
      <c r="U740" s="318">
        <v>2</v>
      </c>
      <c r="V740" s="319">
        <v>118000</v>
      </c>
      <c r="W740" s="318">
        <v>100</v>
      </c>
      <c r="X740" s="318">
        <v>100</v>
      </c>
      <c r="Y740" s="318">
        <v>100</v>
      </c>
      <c r="Z740" s="318">
        <v>100</v>
      </c>
      <c r="AA740" s="318"/>
      <c r="AB740" s="318"/>
      <c r="AC740" s="318"/>
      <c r="AD740" s="318"/>
      <c r="AE740" s="318"/>
      <c r="AF740" s="318"/>
    </row>
    <row r="741" spans="1:32">
      <c r="A741" s="21" t="str">
        <f>IF(VLOOKUP(MID($B741,4,2),CODE!K:P,CODE!$O$1,FALSE)="",VLOOKUP(MID($B741,1,3),CODE!$B:$G,CODE!$D$1,FALSE),VLOOKUP(MID($B741,1,3),CODE!$B:$G,CODE!$D$1,FALSE)&amp;"-"&amp;VLOOKUP(MID($B741,4,2),CODE!K:P,CODE!$O$1,FALSE))</f>
        <v>WTH</v>
      </c>
      <c r="B741" s="21" t="str">
        <f>IF(ISERROR(VLOOKUP(E741&amp;G741,품번정리!$D:$E,2,FALSE))=TRUE,E741&amp;G741,VLOOKUP(E741&amp;G741,품번정리!$D:$E,2,FALSE))</f>
        <v>WTHERF5806OR</v>
      </c>
      <c r="C741" s="16" t="str">
        <f>IF(ISERROR(VLOOKUP(MID(B741,1,5)&amp;MID(B741,8,5),품번정리!$A:$B,2,FALSE))=TRUE,MID(B741,1,5)&amp;MID(B741,8,5),VLOOKUP(MID(B741,1,5)&amp;MID(B741,8,5),품번정리!$A:$B,2,FALSE))</f>
        <v>WTHER806OR</v>
      </c>
      <c r="D741" s="16" t="str">
        <f t="shared" si="22"/>
        <v>F5</v>
      </c>
      <c r="E741" s="437" t="s">
        <v>2876</v>
      </c>
      <c r="F741" s="437" t="s">
        <v>2185</v>
      </c>
      <c r="G741" s="437" t="s">
        <v>734</v>
      </c>
      <c r="H741" s="437"/>
      <c r="I741" s="319">
        <v>15400</v>
      </c>
      <c r="J741" s="319">
        <v>63000</v>
      </c>
      <c r="K741" s="319">
        <v>15000</v>
      </c>
      <c r="L741" s="318">
        <v>150</v>
      </c>
      <c r="M741" s="437" t="s">
        <v>2653</v>
      </c>
      <c r="N741" s="318">
        <v>49</v>
      </c>
      <c r="O741" s="319">
        <v>3087000</v>
      </c>
      <c r="P741" s="437" t="s">
        <v>2656</v>
      </c>
      <c r="Q741" s="318">
        <v>49</v>
      </c>
      <c r="R741" s="318"/>
      <c r="S741" s="319">
        <v>3087000</v>
      </c>
      <c r="T741" s="437" t="s">
        <v>2952</v>
      </c>
      <c r="U741" s="318">
        <v>49</v>
      </c>
      <c r="V741" s="319">
        <v>1114100</v>
      </c>
      <c r="W741" s="318">
        <v>100</v>
      </c>
      <c r="X741" s="318">
        <v>36.1</v>
      </c>
      <c r="Y741" s="318">
        <v>100</v>
      </c>
      <c r="Z741" s="318">
        <v>36.1</v>
      </c>
      <c r="AA741" s="318"/>
      <c r="AB741" s="318"/>
      <c r="AC741" s="318"/>
      <c r="AD741" s="318"/>
      <c r="AE741" s="319"/>
      <c r="AF741" s="318"/>
    </row>
    <row r="742" spans="1:32">
      <c r="A742" s="21" t="str">
        <f>IF(VLOOKUP(MID($B742,4,2),CODE!K:P,CODE!$O$1,FALSE)="",VLOOKUP(MID($B742,1,3),CODE!$B:$G,CODE!$D$1,FALSE),VLOOKUP(MID($B742,1,3),CODE!$B:$G,CODE!$D$1,FALSE)&amp;"-"&amp;VLOOKUP(MID($B742,4,2),CODE!K:P,CODE!$O$1,FALSE))</f>
        <v>WTH</v>
      </c>
      <c r="B742" s="21" t="str">
        <f>IF(ISERROR(VLOOKUP(E742&amp;G742,품번정리!$D:$E,2,FALSE))=TRUE,E742&amp;G742,VLOOKUP(E742&amp;G742,품번정리!$D:$E,2,FALSE))</f>
        <v>WTHTPF5305GY</v>
      </c>
      <c r="C742" s="16" t="str">
        <f>IF(ISERROR(VLOOKUP(MID(B742,1,5)&amp;MID(B742,8,5),품번정리!$A:$B,2,FALSE))=TRUE,MID(B742,1,5)&amp;MID(B742,8,5),VLOOKUP(MID(B742,1,5)&amp;MID(B742,8,5),품번정리!$A:$B,2,FALSE))</f>
        <v>WTHTP305GY</v>
      </c>
      <c r="D742" s="16" t="str">
        <f t="shared" si="22"/>
        <v>F5</v>
      </c>
      <c r="E742" s="437" t="s">
        <v>3221</v>
      </c>
      <c r="F742" s="437" t="s">
        <v>2185</v>
      </c>
      <c r="G742" s="437" t="s">
        <v>724</v>
      </c>
      <c r="H742" s="437"/>
      <c r="I742" s="319">
        <v>13616</v>
      </c>
      <c r="J742" s="319">
        <v>79000</v>
      </c>
      <c r="K742" s="319">
        <v>79000</v>
      </c>
      <c r="L742" s="318">
        <v>5</v>
      </c>
      <c r="M742" s="437" t="s">
        <v>3060</v>
      </c>
      <c r="N742" s="318"/>
      <c r="O742" s="319"/>
      <c r="P742" s="437" t="s">
        <v>3060</v>
      </c>
      <c r="Q742" s="318"/>
      <c r="R742" s="318"/>
      <c r="S742" s="319"/>
      <c r="T742" s="437"/>
      <c r="U742" s="318"/>
      <c r="V742" s="319"/>
      <c r="W742" s="318"/>
      <c r="X742" s="318"/>
      <c r="Y742" s="318"/>
      <c r="Z742" s="318"/>
      <c r="AA742" s="318"/>
      <c r="AB742" s="318"/>
      <c r="AC742" s="318"/>
      <c r="AD742" s="318"/>
      <c r="AE742" s="319"/>
      <c r="AF742" s="318"/>
    </row>
    <row r="743" spans="1:32">
      <c r="A743" s="21" t="str">
        <f>IF(VLOOKUP(MID($B743,4,2),CODE!K:P,CODE!$O$1,FALSE)="",VLOOKUP(MID($B743,1,3),CODE!$B:$G,CODE!$D$1,FALSE),VLOOKUP(MID($B743,1,3),CODE!$B:$G,CODE!$D$1,FALSE)&amp;"-"&amp;VLOOKUP(MID($B743,4,2),CODE!K:P,CODE!$O$1,FALSE))</f>
        <v>WTK</v>
      </c>
      <c r="B743" s="21" t="str">
        <f>IF(ISERROR(VLOOKUP(E743&amp;G743,품번정리!$D:$E,2,FALSE))=TRUE,E743&amp;G743,VLOOKUP(E743&amp;G743,품번정리!$D:$E,2,FALSE))</f>
        <v>WTKBAF5504RE</v>
      </c>
      <c r="C743" s="16" t="str">
        <f>IF(ISERROR(VLOOKUP(MID(B743,1,5)&amp;MID(B743,8,5),품번정리!$A:$B,2,FALSE))=TRUE,MID(B743,1,5)&amp;MID(B743,8,5),VLOOKUP(MID(B743,1,5)&amp;MID(B743,8,5),품번정리!$A:$B,2,FALSE))</f>
        <v>WTKBA504RE</v>
      </c>
      <c r="D743" s="16" t="str">
        <f t="shared" si="22"/>
        <v>F5</v>
      </c>
      <c r="E743" s="437" t="s">
        <v>2323</v>
      </c>
      <c r="F743" s="437" t="s">
        <v>3561</v>
      </c>
      <c r="G743" s="437" t="s">
        <v>726</v>
      </c>
      <c r="H743" s="437"/>
      <c r="I743" s="319">
        <v>7161</v>
      </c>
      <c r="J743" s="319">
        <v>49000</v>
      </c>
      <c r="K743" s="319">
        <v>25000</v>
      </c>
      <c r="L743" s="318">
        <v>291</v>
      </c>
      <c r="M743" s="437" t="s">
        <v>2203</v>
      </c>
      <c r="N743" s="318">
        <v>289</v>
      </c>
      <c r="O743" s="319">
        <v>14161000</v>
      </c>
      <c r="P743" s="437" t="s">
        <v>2210</v>
      </c>
      <c r="Q743" s="318">
        <v>65</v>
      </c>
      <c r="R743" s="318">
        <v>1</v>
      </c>
      <c r="S743" s="319">
        <v>3185000</v>
      </c>
      <c r="T743" s="437" t="s">
        <v>2198</v>
      </c>
      <c r="U743" s="318">
        <v>21</v>
      </c>
      <c r="V743" s="319">
        <v>960348</v>
      </c>
      <c r="W743" s="318">
        <v>7.3</v>
      </c>
      <c r="X743" s="318">
        <v>6.8</v>
      </c>
      <c r="Y743" s="318">
        <v>32.299999999999997</v>
      </c>
      <c r="Z743" s="318">
        <v>30.2</v>
      </c>
      <c r="AA743" s="318">
        <v>223</v>
      </c>
      <c r="AB743" s="318">
        <v>44</v>
      </c>
      <c r="AC743" s="318"/>
      <c r="AD743" s="318"/>
      <c r="AE743" s="319"/>
      <c r="AF743" s="318"/>
    </row>
    <row r="744" spans="1:32">
      <c r="A744" s="21" t="str">
        <f>IF(VLOOKUP(MID($B744,4,2),CODE!K:P,CODE!$O$1,FALSE)="",VLOOKUP(MID($B744,1,3),CODE!$B:$G,CODE!$D$1,FALSE),VLOOKUP(MID($B744,1,3),CODE!$B:$G,CODE!$D$1,FALSE)&amp;"-"&amp;VLOOKUP(MID($B744,4,2),CODE!K:P,CODE!$O$1,FALSE))</f>
        <v>WTK</v>
      </c>
      <c r="B744" s="21" t="str">
        <f>IF(ISERROR(VLOOKUP(E744&amp;G744,품번정리!$D:$E,2,FALSE))=TRUE,E744&amp;G744,VLOOKUP(E744&amp;G744,품번정리!$D:$E,2,FALSE))</f>
        <v>WTKBAF5505BW</v>
      </c>
      <c r="C744" s="16" t="str">
        <f>IF(ISERROR(VLOOKUP(MID(B744,1,5)&amp;MID(B744,8,5),품번정리!$A:$B,2,FALSE))=TRUE,MID(B744,1,5)&amp;MID(B744,8,5),VLOOKUP(MID(B744,1,5)&amp;MID(B744,8,5),품번정리!$A:$B,2,FALSE))</f>
        <v>WTKBA505BW</v>
      </c>
      <c r="D744" s="16" t="str">
        <f t="shared" si="22"/>
        <v>F5</v>
      </c>
      <c r="E744" s="437" t="s">
        <v>2324</v>
      </c>
      <c r="F744" s="437" t="s">
        <v>3562</v>
      </c>
      <c r="G744" s="437" t="s">
        <v>745</v>
      </c>
      <c r="H744" s="437"/>
      <c r="I744" s="319">
        <v>7805</v>
      </c>
      <c r="J744" s="319">
        <v>49000</v>
      </c>
      <c r="K744" s="319">
        <v>25000</v>
      </c>
      <c r="L744" s="318">
        <v>241</v>
      </c>
      <c r="M744" s="437" t="s">
        <v>2203</v>
      </c>
      <c r="N744" s="318">
        <v>240</v>
      </c>
      <c r="O744" s="319">
        <v>11760000</v>
      </c>
      <c r="P744" s="437" t="s">
        <v>2210</v>
      </c>
      <c r="Q744" s="318">
        <v>87</v>
      </c>
      <c r="R744" s="318"/>
      <c r="S744" s="319">
        <v>4263000</v>
      </c>
      <c r="T744" s="437" t="s">
        <v>2217</v>
      </c>
      <c r="U744" s="318">
        <v>44</v>
      </c>
      <c r="V744" s="319">
        <v>1935000</v>
      </c>
      <c r="W744" s="318">
        <v>18.3</v>
      </c>
      <c r="X744" s="318">
        <v>16.5</v>
      </c>
      <c r="Y744" s="318">
        <v>50.6</v>
      </c>
      <c r="Z744" s="318">
        <v>45.4</v>
      </c>
      <c r="AA744" s="318">
        <v>153</v>
      </c>
      <c r="AB744" s="318">
        <v>43</v>
      </c>
      <c r="AC744" s="318"/>
      <c r="AD744" s="318"/>
      <c r="AE744" s="319"/>
      <c r="AF744" s="318"/>
    </row>
    <row r="745" spans="1:32">
      <c r="A745" s="21" t="str">
        <f>IF(VLOOKUP(MID($B745,4,2),CODE!K:P,CODE!$O$1,FALSE)="",VLOOKUP(MID($B745,1,3),CODE!$B:$G,CODE!$D$1,FALSE),VLOOKUP(MID($B745,1,3),CODE!$B:$G,CODE!$D$1,FALSE)&amp;"-"&amp;VLOOKUP(MID($B745,4,2),CODE!K:P,CODE!$O$1,FALSE))</f>
        <v>WTK</v>
      </c>
      <c r="B745" s="21" t="str">
        <f>IF(ISERROR(VLOOKUP(E745&amp;G745,품번정리!$D:$E,2,FALSE))=TRUE,E745&amp;G745,VLOOKUP(E745&amp;G745,품번정리!$D:$E,2,FALSE))</f>
        <v>WTKBAF5506BG</v>
      </c>
      <c r="C745" s="16" t="str">
        <f>IF(ISERROR(VLOOKUP(MID(B745,1,5)&amp;MID(B745,8,5),품번정리!$A:$B,2,FALSE))=TRUE,MID(B745,1,5)&amp;MID(B745,8,5),VLOOKUP(MID(B745,1,5)&amp;MID(B745,8,5),품번정리!$A:$B,2,FALSE))</f>
        <v>WTKBA506BG</v>
      </c>
      <c r="D745" s="16" t="str">
        <f t="shared" si="22"/>
        <v>F5</v>
      </c>
      <c r="E745" s="437" t="s">
        <v>2325</v>
      </c>
      <c r="F745" s="437" t="s">
        <v>3742</v>
      </c>
      <c r="G745" s="437" t="s">
        <v>736</v>
      </c>
      <c r="H745" s="437"/>
      <c r="I745" s="319">
        <v>6837</v>
      </c>
      <c r="J745" s="319">
        <v>49000</v>
      </c>
      <c r="K745" s="319">
        <v>25000</v>
      </c>
      <c r="L745" s="318">
        <v>302</v>
      </c>
      <c r="M745" s="437" t="s">
        <v>2203</v>
      </c>
      <c r="N745" s="318">
        <v>302</v>
      </c>
      <c r="O745" s="319">
        <v>14798000</v>
      </c>
      <c r="P745" s="437" t="s">
        <v>2210</v>
      </c>
      <c r="Q745" s="318">
        <v>55</v>
      </c>
      <c r="R745" s="318"/>
      <c r="S745" s="319">
        <v>2695000</v>
      </c>
      <c r="T745" s="437" t="s">
        <v>2198</v>
      </c>
      <c r="U745" s="318">
        <v>11</v>
      </c>
      <c r="V745" s="319">
        <v>515000</v>
      </c>
      <c r="W745" s="318">
        <v>3.6</v>
      </c>
      <c r="X745" s="318">
        <v>3.5</v>
      </c>
      <c r="Y745" s="318">
        <v>20</v>
      </c>
      <c r="Z745" s="318">
        <v>19.100000000000001</v>
      </c>
      <c r="AA745" s="318">
        <v>247</v>
      </c>
      <c r="AB745" s="318">
        <v>44</v>
      </c>
      <c r="AC745" s="318"/>
      <c r="AD745" s="318"/>
      <c r="AE745" s="319"/>
      <c r="AF745" s="318"/>
    </row>
    <row r="746" spans="1:32">
      <c r="A746" s="21" t="str">
        <f>IF(VLOOKUP(MID($B746,4,2),CODE!K:P,CODE!$O$1,FALSE)="",VLOOKUP(MID($B746,1,3),CODE!$B:$G,CODE!$D$1,FALSE),VLOOKUP(MID($B746,1,3),CODE!$B:$G,CODE!$D$1,FALSE)&amp;"-"&amp;VLOOKUP(MID($B746,4,2),CODE!K:P,CODE!$O$1,FALSE))</f>
        <v>WTK</v>
      </c>
      <c r="B746" s="21" t="str">
        <f>IF(ISERROR(VLOOKUP(E746&amp;G746,품번정리!$D:$E,2,FALSE))=TRUE,E746&amp;G746,VLOOKUP(E746&amp;G746,품번정리!$D:$E,2,FALSE))</f>
        <v>WTKERF5511BG</v>
      </c>
      <c r="C746" s="16" t="str">
        <f>IF(ISERROR(VLOOKUP(MID(B746,1,5)&amp;MID(B746,8,5),품번정리!$A:$B,2,FALSE))=TRUE,MID(B746,1,5)&amp;MID(B746,8,5),VLOOKUP(MID(B746,1,5)&amp;MID(B746,8,5),품번정리!$A:$B,2,FALSE))</f>
        <v>WTKER511BG</v>
      </c>
      <c r="D746" s="16" t="str">
        <f t="shared" si="22"/>
        <v>F5</v>
      </c>
      <c r="E746" s="437" t="s">
        <v>2877</v>
      </c>
      <c r="F746" s="437" t="s">
        <v>2326</v>
      </c>
      <c r="G746" s="437" t="s">
        <v>736</v>
      </c>
      <c r="H746" s="437"/>
      <c r="I746" s="319">
        <v>8481</v>
      </c>
      <c r="J746" s="319">
        <v>55000</v>
      </c>
      <c r="K746" s="319">
        <v>29000</v>
      </c>
      <c r="L746" s="318">
        <v>500</v>
      </c>
      <c r="M746" s="437" t="s">
        <v>2659</v>
      </c>
      <c r="N746" s="318">
        <v>400</v>
      </c>
      <c r="O746" s="319">
        <v>22000000</v>
      </c>
      <c r="P746" s="437" t="s">
        <v>2665</v>
      </c>
      <c r="Q746" s="318">
        <v>247</v>
      </c>
      <c r="R746" s="318">
        <v>-1</v>
      </c>
      <c r="S746" s="319">
        <v>13585000</v>
      </c>
      <c r="T746" s="437" t="s">
        <v>2699</v>
      </c>
      <c r="U746" s="318">
        <v>119</v>
      </c>
      <c r="V746" s="319">
        <v>5166500</v>
      </c>
      <c r="W746" s="318">
        <v>29.8</v>
      </c>
      <c r="X746" s="318">
        <v>23.5</v>
      </c>
      <c r="Y746" s="318">
        <v>48.2</v>
      </c>
      <c r="Z746" s="318">
        <v>38</v>
      </c>
      <c r="AA746" s="318">
        <v>154</v>
      </c>
      <c r="AB746" s="318">
        <v>128</v>
      </c>
      <c r="AC746" s="318"/>
      <c r="AD746" s="318"/>
      <c r="AE746" s="319"/>
      <c r="AF746" s="318"/>
    </row>
    <row r="747" spans="1:32">
      <c r="A747" s="21" t="str">
        <f>IF(VLOOKUP(MID($B747,4,2),CODE!K:P,CODE!$O$1,FALSE)="",VLOOKUP(MID($B747,1,3),CODE!$B:$G,CODE!$D$1,FALSE),VLOOKUP(MID($B747,1,3),CODE!$B:$G,CODE!$D$1,FALSE)&amp;"-"&amp;VLOOKUP(MID($B747,4,2),CODE!K:P,CODE!$O$1,FALSE))</f>
        <v>WTK</v>
      </c>
      <c r="B747" s="21" t="str">
        <f>IF(ISERROR(VLOOKUP(E747&amp;G747,품번정리!$D:$E,2,FALSE))=TRUE,E747&amp;G747,VLOOKUP(E747&amp;G747,품번정리!$D:$E,2,FALSE))</f>
        <v>WTKERF5512PK</v>
      </c>
      <c r="C747" s="16" t="str">
        <f>IF(ISERROR(VLOOKUP(MID(B747,1,5)&amp;MID(B747,8,5),품번정리!$A:$B,2,FALSE))=TRUE,MID(B747,1,5)&amp;MID(B747,8,5),VLOOKUP(MID(B747,1,5)&amp;MID(B747,8,5),품번정리!$A:$B,2,FALSE))</f>
        <v>WTKER512PK</v>
      </c>
      <c r="D747" s="16" t="str">
        <f t="shared" si="22"/>
        <v>F5</v>
      </c>
      <c r="E747" s="437" t="s">
        <v>2878</v>
      </c>
      <c r="F747" s="437" t="s">
        <v>2327</v>
      </c>
      <c r="G747" s="437" t="s">
        <v>728</v>
      </c>
      <c r="H747" s="437"/>
      <c r="I747" s="319">
        <v>8233</v>
      </c>
      <c r="J747" s="319">
        <v>55000</v>
      </c>
      <c r="K747" s="319">
        <v>29000</v>
      </c>
      <c r="L747" s="318">
        <v>164</v>
      </c>
      <c r="M747" s="437" t="s">
        <v>2686</v>
      </c>
      <c r="N747" s="318">
        <v>162</v>
      </c>
      <c r="O747" s="319">
        <v>8910000</v>
      </c>
      <c r="P747" s="437" t="s">
        <v>2686</v>
      </c>
      <c r="Q747" s="318">
        <v>24</v>
      </c>
      <c r="R747" s="318"/>
      <c r="S747" s="319">
        <v>1320000</v>
      </c>
      <c r="T747" s="437" t="s">
        <v>3011</v>
      </c>
      <c r="U747" s="318">
        <v>22</v>
      </c>
      <c r="V747" s="319">
        <v>1049500</v>
      </c>
      <c r="W747" s="318">
        <v>13.6</v>
      </c>
      <c r="X747" s="318">
        <v>11.8</v>
      </c>
      <c r="Y747" s="318">
        <v>91.7</v>
      </c>
      <c r="Z747" s="318">
        <v>79.5</v>
      </c>
      <c r="AA747" s="318">
        <v>138</v>
      </c>
      <c r="AB747" s="318">
        <v>2</v>
      </c>
      <c r="AC747" s="318"/>
      <c r="AD747" s="318"/>
      <c r="AE747" s="319"/>
      <c r="AF747" s="318"/>
    </row>
  </sheetData>
  <autoFilter ref="A5:AF747">
    <sortState ref="A4:AE3879">
      <sortCondition ref="C4:C3879"/>
    </sortState>
  </autoFilter>
  <sortState ref="A6:AF2136">
    <sortCondition ref="C6:C2136"/>
  </sortState>
  <customSheetViews>
    <customSheetView guid="{2080EECC-5794-4286-8A97-2A3DC85BCBA0}" scale="80" zeroValues="0" showAutoFilter="1">
      <pane xSplit="4" ySplit="4" topLeftCell="U2023" activePane="bottomRight" state="frozen"/>
      <selection pane="bottomRight" activeCell="A2" sqref="A2"/>
      <pageMargins left="0.75" right="0.75" top="1" bottom="1" header="0.5" footer="0.5"/>
      <pageSetup paperSize="9" orientation="portrait" r:id="rId1"/>
      <headerFooter alignWithMargins="0"/>
      <autoFilter ref="A3:AE2043">
        <sortState ref="A4:AE3879">
          <sortCondition ref="C4:C3879"/>
        </sortState>
      </autoFilter>
    </customSheetView>
  </customSheetViews>
  <phoneticPr fontId="6" type="noConversion"/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23"/>
  </sheetPr>
  <dimension ref="A1:E2143"/>
  <sheetViews>
    <sheetView showZeros="0" zoomScale="80" zoomScaleNormal="80" workbookViewId="0">
      <pane xSplit="3" ySplit="6" topLeftCell="D256" activePane="bottomRight" state="frozen"/>
      <selection pane="topRight" activeCell="D1" sqref="D1"/>
      <selection pane="bottomLeft" activeCell="A4" sqref="A4"/>
      <selection pane="bottomRight" activeCell="D6" sqref="D6:E282"/>
    </sheetView>
  </sheetViews>
  <sheetFormatPr defaultRowHeight="13.5"/>
  <cols>
    <col min="1" max="1" width="14" style="3" bestFit="1" customWidth="1"/>
    <col min="2" max="2" width="14" style="3" customWidth="1"/>
    <col min="3" max="3" width="12.77734375" style="4" bestFit="1" customWidth="1"/>
    <col min="4" max="4" width="10.6640625" style="8" bestFit="1" customWidth="1"/>
    <col min="5" max="5" width="10.5546875" style="15" customWidth="1"/>
    <col min="6" max="16384" width="8.88671875" style="3"/>
  </cols>
  <sheetData>
    <row r="1" spans="1:5" s="364" customFormat="1">
      <c r="A1" s="377"/>
      <c r="B1" s="363" t="s">
        <v>1442</v>
      </c>
      <c r="C1" s="363" t="s">
        <v>1443</v>
      </c>
      <c r="D1" s="365" t="s">
        <v>1444</v>
      </c>
      <c r="E1" s="365" t="s">
        <v>1435</v>
      </c>
    </row>
    <row r="2" spans="1:5">
      <c r="A2" s="176" t="s">
        <v>1429</v>
      </c>
      <c r="B2" s="362" t="s">
        <v>1791</v>
      </c>
      <c r="C2" s="362" t="s">
        <v>1789</v>
      </c>
      <c r="D2" s="376" t="s">
        <v>1789</v>
      </c>
      <c r="E2" s="376" t="s">
        <v>1787</v>
      </c>
    </row>
    <row r="3" spans="1:5">
      <c r="A3" s="176" t="s">
        <v>1430</v>
      </c>
      <c r="B3" s="362" t="s">
        <v>1792</v>
      </c>
      <c r="C3" s="362" t="s">
        <v>1793</v>
      </c>
      <c r="D3" s="376" t="s">
        <v>1795</v>
      </c>
      <c r="E3" s="376" t="s">
        <v>1794</v>
      </c>
    </row>
    <row r="4" spans="1:5">
      <c r="A4" s="90" t="s">
        <v>923</v>
      </c>
      <c r="B4" s="10"/>
      <c r="C4" s="16"/>
      <c r="D4" s="13"/>
      <c r="E4" s="11"/>
    </row>
    <row r="5" spans="1:5" s="4" customFormat="1">
      <c r="A5" s="12" t="s">
        <v>818</v>
      </c>
      <c r="B5" s="20" t="s">
        <v>911</v>
      </c>
      <c r="C5" s="12" t="s">
        <v>908</v>
      </c>
      <c r="D5" s="13" t="s">
        <v>907</v>
      </c>
      <c r="E5" s="14" t="s">
        <v>1338</v>
      </c>
    </row>
    <row r="6" spans="1:5">
      <c r="A6" s="16" t="str">
        <f t="shared" ref="A6:A13" si="0">IF(D6=0,"",C6)</f>
        <v/>
      </c>
      <c r="B6" s="16" t="str">
        <f>IF(ISERROR(VLOOKUP(MID(A6,1,5)&amp;MID(A6,8,5),품번정리!$A:$B,2,FALSE))=TRUE,MID(A6,1,5)&amp;MID(A6,8,5),VLOOKUP(MID(A6,1,5)&amp;MID(A6,8,5),품번정리!$A:$B,2,FALSE))</f>
        <v/>
      </c>
      <c r="C6" s="97" t="s">
        <v>2348</v>
      </c>
      <c r="D6" s="407"/>
      <c r="E6" s="408"/>
    </row>
    <row r="7" spans="1:5">
      <c r="A7" s="16" t="str">
        <f t="shared" si="0"/>
        <v/>
      </c>
      <c r="B7" s="16" t="str">
        <f>IF(ISERROR(VLOOKUP(MID(A7,1,5)&amp;MID(A7,8,5),품번정리!$A:$B,2,FALSE))=TRUE,MID(A7,1,5)&amp;MID(A7,8,5),VLOOKUP(MID(A7,1,5)&amp;MID(A7,8,5),품번정리!$A:$B,2,FALSE))</f>
        <v/>
      </c>
      <c r="C7" s="97" t="s">
        <v>2329</v>
      </c>
      <c r="D7" s="407"/>
      <c r="E7" s="408"/>
    </row>
    <row r="8" spans="1:5">
      <c r="A8" s="16" t="str">
        <f t="shared" si="0"/>
        <v/>
      </c>
      <c r="B8" s="16" t="str">
        <f>IF(ISERROR(VLOOKUP(MID(A8,1,5)&amp;MID(A8,8,5),품번정리!$A:$B,2,FALSE))=TRUE,MID(A8,1,5)&amp;MID(A8,8,5),VLOOKUP(MID(A8,1,5)&amp;MID(A8,8,5),품번정리!$A:$B,2,FALSE))</f>
        <v/>
      </c>
      <c r="C8" s="97" t="s">
        <v>2330</v>
      </c>
      <c r="D8" s="407"/>
      <c r="E8" s="408"/>
    </row>
    <row r="9" spans="1:5">
      <c r="A9" s="16" t="str">
        <f t="shared" si="0"/>
        <v/>
      </c>
      <c r="B9" s="16" t="str">
        <f>IF(ISERROR(VLOOKUP(MID(A9,1,5)&amp;MID(A9,8,5),품번정리!$A:$B,2,FALSE))=TRUE,MID(A9,1,5)&amp;MID(A9,8,5),VLOOKUP(MID(A9,1,5)&amp;MID(A9,8,5),품번정리!$A:$B,2,FALSE))</f>
        <v/>
      </c>
      <c r="C9" s="97" t="s">
        <v>2331</v>
      </c>
      <c r="D9" s="407"/>
      <c r="E9" s="408"/>
    </row>
    <row r="10" spans="1:5">
      <c r="A10" s="16" t="str">
        <f t="shared" si="0"/>
        <v/>
      </c>
      <c r="B10" s="16" t="str">
        <f>IF(ISERROR(VLOOKUP(MID(A10,1,5)&amp;MID(A10,8,5),품번정리!$A:$B,2,FALSE))=TRUE,MID(A10,1,5)&amp;MID(A10,8,5),VLOOKUP(MID(A10,1,5)&amp;MID(A10,8,5),품번정리!$A:$B,2,FALSE))</f>
        <v/>
      </c>
      <c r="C10" s="97" t="s">
        <v>2332</v>
      </c>
      <c r="D10" s="407"/>
      <c r="E10" s="408"/>
    </row>
    <row r="11" spans="1:5">
      <c r="A11" s="16" t="str">
        <f t="shared" si="0"/>
        <v/>
      </c>
      <c r="B11" s="16" t="str">
        <f>IF(ISERROR(VLOOKUP(MID(A11,1,5)&amp;MID(A11,8,5),품번정리!$A:$B,2,FALSE))=TRUE,MID(A11,1,5)&amp;MID(A11,8,5),VLOOKUP(MID(A11,1,5)&amp;MID(A11,8,5),품번정리!$A:$B,2,FALSE))</f>
        <v/>
      </c>
      <c r="C11" s="97" t="s">
        <v>2882</v>
      </c>
      <c r="D11" s="407"/>
      <c r="E11" s="408"/>
    </row>
    <row r="12" spans="1:5">
      <c r="A12" s="16" t="str">
        <f t="shared" si="0"/>
        <v/>
      </c>
      <c r="B12" s="16" t="str">
        <f>IF(ISERROR(VLOOKUP(MID(A12,1,5)&amp;MID(A12,8,5),품번정리!$A:$B,2,FALSE))=TRUE,MID(A12,1,5)&amp;MID(A12,8,5),VLOOKUP(MID(A12,1,5)&amp;MID(A12,8,5),품번정리!$A:$B,2,FALSE))</f>
        <v/>
      </c>
      <c r="C12" s="97" t="s">
        <v>2883</v>
      </c>
      <c r="D12" s="407"/>
      <c r="E12" s="408"/>
    </row>
    <row r="13" spans="1:5">
      <c r="A13" s="16" t="str">
        <f t="shared" si="0"/>
        <v/>
      </c>
      <c r="B13" s="16" t="str">
        <f>IF(ISERROR(VLOOKUP(MID(A13,1,5)&amp;MID(A13,8,5),품번정리!$A:$B,2,FALSE))=TRUE,MID(A13,1,5)&amp;MID(A13,8,5),VLOOKUP(MID(A13,1,5)&amp;MID(A13,8,5),품번정리!$A:$B,2,FALSE))</f>
        <v/>
      </c>
      <c r="C13" s="97" t="s">
        <v>2476</v>
      </c>
      <c r="D13" s="407"/>
      <c r="E13" s="408"/>
    </row>
    <row r="14" spans="1:5">
      <c r="A14" s="16" t="str">
        <f t="shared" ref="A14:A77" si="1">IF(D14=0,"",C14)</f>
        <v/>
      </c>
      <c r="B14" s="16" t="str">
        <f>IF(ISERROR(VLOOKUP(MID(A14,1,5)&amp;MID(A14,8,5),품번정리!$A:$B,2,FALSE))=TRUE,MID(A14,1,5)&amp;MID(A14,8,5),VLOOKUP(MID(A14,1,5)&amp;MID(A14,8,5),품번정리!$A:$B,2,FALSE))</f>
        <v/>
      </c>
      <c r="C14" s="97" t="s">
        <v>2628</v>
      </c>
      <c r="D14" s="407"/>
      <c r="E14" s="408"/>
    </row>
    <row r="15" spans="1:5">
      <c r="A15" s="16" t="str">
        <f t="shared" si="1"/>
        <v/>
      </c>
      <c r="B15" s="16" t="str">
        <f>IF(ISERROR(VLOOKUP(MID(A15,1,5)&amp;MID(A15,8,5),품번정리!$A:$B,2,FALSE))=TRUE,MID(A15,1,5)&amp;MID(A15,8,5),VLOOKUP(MID(A15,1,5)&amp;MID(A15,8,5),품번정리!$A:$B,2,FALSE))</f>
        <v/>
      </c>
      <c r="C15" s="97" t="s">
        <v>3222</v>
      </c>
      <c r="D15" s="407"/>
      <c r="E15" s="408"/>
    </row>
    <row r="16" spans="1:5">
      <c r="A16" s="16" t="str">
        <f t="shared" si="1"/>
        <v/>
      </c>
      <c r="B16" s="16" t="str">
        <f>IF(ISERROR(VLOOKUP(MID(A16,1,5)&amp;MID(A16,8,5),품번정리!$A:$B,2,FALSE))=TRUE,MID(A16,1,5)&amp;MID(A16,8,5),VLOOKUP(MID(A16,1,5)&amp;MID(A16,8,5),품번정리!$A:$B,2,FALSE))</f>
        <v/>
      </c>
      <c r="C16" s="97" t="s">
        <v>3223</v>
      </c>
      <c r="D16" s="407"/>
      <c r="E16" s="408"/>
    </row>
    <row r="17" spans="1:5">
      <c r="A17" s="16" t="str">
        <f t="shared" si="1"/>
        <v/>
      </c>
      <c r="B17" s="16" t="str">
        <f>IF(ISERROR(VLOOKUP(MID(A17,1,5)&amp;MID(A17,8,5),품번정리!$A:$B,2,FALSE))=TRUE,MID(A17,1,5)&amp;MID(A17,8,5),VLOOKUP(MID(A17,1,5)&amp;MID(A17,8,5),품번정리!$A:$B,2,FALSE))</f>
        <v/>
      </c>
      <c r="C17" s="97" t="s">
        <v>3224</v>
      </c>
      <c r="D17" s="407"/>
      <c r="E17" s="408"/>
    </row>
    <row r="18" spans="1:5">
      <c r="A18" s="16" t="str">
        <f t="shared" si="1"/>
        <v/>
      </c>
      <c r="B18" s="16" t="str">
        <f>IF(ISERROR(VLOOKUP(MID(A18,1,5)&amp;MID(A18,8,5),품번정리!$A:$B,2,FALSE))=TRUE,MID(A18,1,5)&amp;MID(A18,8,5),VLOOKUP(MID(A18,1,5)&amp;MID(A18,8,5),품번정리!$A:$B,2,FALSE))</f>
        <v/>
      </c>
      <c r="C18" s="97" t="s">
        <v>3225</v>
      </c>
      <c r="D18" s="407"/>
      <c r="E18" s="408"/>
    </row>
    <row r="19" spans="1:5">
      <c r="A19" s="16" t="str">
        <f t="shared" si="1"/>
        <v/>
      </c>
      <c r="B19" s="16" t="str">
        <f>IF(ISERROR(VLOOKUP(MID(A19,1,5)&amp;MID(A19,8,5),품번정리!$A:$B,2,FALSE))=TRUE,MID(A19,1,5)&amp;MID(A19,8,5),VLOOKUP(MID(A19,1,5)&amp;MID(A19,8,5),품번정리!$A:$B,2,FALSE))</f>
        <v/>
      </c>
      <c r="C19" s="97" t="s">
        <v>2336</v>
      </c>
      <c r="D19" s="407"/>
      <c r="E19" s="408"/>
    </row>
    <row r="20" spans="1:5">
      <c r="A20" s="16" t="str">
        <f t="shared" si="1"/>
        <v/>
      </c>
      <c r="B20" s="16" t="str">
        <f>IF(ISERROR(VLOOKUP(MID(A20,1,5)&amp;MID(A20,8,5),품번정리!$A:$B,2,FALSE))=TRUE,MID(A20,1,5)&amp;MID(A20,8,5),VLOOKUP(MID(A20,1,5)&amp;MID(A20,8,5),품번정리!$A:$B,2,FALSE))</f>
        <v/>
      </c>
      <c r="C20" s="97" t="s">
        <v>2527</v>
      </c>
      <c r="D20" s="407"/>
      <c r="E20" s="408"/>
    </row>
    <row r="21" spans="1:5">
      <c r="A21" s="16" t="str">
        <f t="shared" si="1"/>
        <v/>
      </c>
      <c r="B21" s="16" t="str">
        <f>IF(ISERROR(VLOOKUP(MID(A21,1,5)&amp;MID(A21,8,5),품번정리!$A:$B,2,FALSE))=TRUE,MID(A21,1,5)&amp;MID(A21,8,5),VLOOKUP(MID(A21,1,5)&amp;MID(A21,8,5),품번정리!$A:$B,2,FALSE))</f>
        <v/>
      </c>
      <c r="C21" s="97" t="s">
        <v>2189</v>
      </c>
      <c r="D21" s="407"/>
      <c r="E21" s="408"/>
    </row>
    <row r="22" spans="1:5">
      <c r="A22" s="16" t="str">
        <f t="shared" si="1"/>
        <v/>
      </c>
      <c r="B22" s="16" t="str">
        <f>IF(ISERROR(VLOOKUP(MID(A22,1,5)&amp;MID(A22,8,5),품번정리!$A:$B,2,FALSE))=TRUE,MID(A22,1,5)&amp;MID(A22,8,5),VLOOKUP(MID(A22,1,5)&amp;MID(A22,8,5),품번정리!$A:$B,2,FALSE))</f>
        <v/>
      </c>
      <c r="C22" s="97" t="s">
        <v>2190</v>
      </c>
      <c r="D22" s="407"/>
      <c r="E22" s="408"/>
    </row>
    <row r="23" spans="1:5">
      <c r="A23" s="16" t="str">
        <f t="shared" si="1"/>
        <v/>
      </c>
      <c r="B23" s="16" t="str">
        <f>IF(ISERROR(VLOOKUP(MID(A23,1,5)&amp;MID(A23,8,5),품번정리!$A:$B,2,FALSE))=TRUE,MID(A23,1,5)&amp;MID(A23,8,5),VLOOKUP(MID(A23,1,5)&amp;MID(A23,8,5),품번정리!$A:$B,2,FALSE))</f>
        <v/>
      </c>
      <c r="C23" s="97" t="s">
        <v>2191</v>
      </c>
      <c r="D23" s="407"/>
      <c r="E23" s="408"/>
    </row>
    <row r="24" spans="1:5">
      <c r="A24" s="16" t="str">
        <f t="shared" si="1"/>
        <v/>
      </c>
      <c r="B24" s="16" t="str">
        <f>IF(ISERROR(VLOOKUP(MID(A24,1,5)&amp;MID(A24,8,5),품번정리!$A:$B,2,FALSE))=TRUE,MID(A24,1,5)&amp;MID(A24,8,5),VLOOKUP(MID(A24,1,5)&amp;MID(A24,8,5),품번정리!$A:$B,2,FALSE))</f>
        <v/>
      </c>
      <c r="C24" s="97" t="s">
        <v>2614</v>
      </c>
      <c r="D24" s="407"/>
      <c r="E24" s="408"/>
    </row>
    <row r="25" spans="1:5">
      <c r="A25" s="16" t="str">
        <f t="shared" si="1"/>
        <v/>
      </c>
      <c r="B25" s="16" t="str">
        <f>IF(ISERROR(VLOOKUP(MID(A25,1,5)&amp;MID(A25,8,5),품번정리!$A:$B,2,FALSE))=TRUE,MID(A25,1,5)&amp;MID(A25,8,5),VLOOKUP(MID(A25,1,5)&amp;MID(A25,8,5),품번정리!$A:$B,2,FALSE))</f>
        <v/>
      </c>
      <c r="C25" s="97" t="s">
        <v>2615</v>
      </c>
      <c r="D25" s="407"/>
      <c r="E25" s="408"/>
    </row>
    <row r="26" spans="1:5">
      <c r="A26" s="16" t="str">
        <f t="shared" si="1"/>
        <v/>
      </c>
      <c r="B26" s="16" t="str">
        <f>IF(ISERROR(VLOOKUP(MID(A26,1,5)&amp;MID(A26,8,5),품번정리!$A:$B,2,FALSE))=TRUE,MID(A26,1,5)&amp;MID(A26,8,5),VLOOKUP(MID(A26,1,5)&amp;MID(A26,8,5),품번정리!$A:$B,2,FALSE))</f>
        <v/>
      </c>
      <c r="C26" s="97" t="s">
        <v>2647</v>
      </c>
      <c r="D26" s="407"/>
      <c r="E26" s="408"/>
    </row>
    <row r="27" spans="1:5">
      <c r="A27" s="16" t="str">
        <f t="shared" si="1"/>
        <v/>
      </c>
      <c r="B27" s="16" t="str">
        <f>IF(ISERROR(VLOOKUP(MID(A27,1,5)&amp;MID(A27,8,5),품번정리!$A:$B,2,FALSE))=TRUE,MID(A27,1,5)&amp;MID(A27,8,5),VLOOKUP(MID(A27,1,5)&amp;MID(A27,8,5),품번정리!$A:$B,2,FALSE))</f>
        <v/>
      </c>
      <c r="C27" s="97" t="s">
        <v>2648</v>
      </c>
      <c r="D27" s="407"/>
      <c r="E27" s="408"/>
    </row>
    <row r="28" spans="1:5">
      <c r="A28" s="16" t="str">
        <f t="shared" si="1"/>
        <v/>
      </c>
      <c r="B28" s="16" t="str">
        <f>IF(ISERROR(VLOOKUP(MID(A28,1,5)&amp;MID(A28,8,5),품번정리!$A:$B,2,FALSE))=TRUE,MID(A28,1,5)&amp;MID(A28,8,5),VLOOKUP(MID(A28,1,5)&amp;MID(A28,8,5),품번정리!$A:$B,2,FALSE))</f>
        <v/>
      </c>
      <c r="C28" s="97" t="s">
        <v>2192</v>
      </c>
      <c r="D28" s="407"/>
      <c r="E28" s="408"/>
    </row>
    <row r="29" spans="1:5">
      <c r="A29" s="16" t="str">
        <f t="shared" si="1"/>
        <v/>
      </c>
      <c r="B29" s="16" t="str">
        <f>IF(ISERROR(VLOOKUP(MID(A29,1,5)&amp;MID(A29,8,5),품번정리!$A:$B,2,FALSE))=TRUE,MID(A29,1,5)&amp;MID(A29,8,5),VLOOKUP(MID(A29,1,5)&amp;MID(A29,8,5),품번정리!$A:$B,2,FALSE))</f>
        <v/>
      </c>
      <c r="C29" s="97" t="s">
        <v>2194</v>
      </c>
      <c r="D29" s="407"/>
      <c r="E29" s="408"/>
    </row>
    <row r="30" spans="1:5">
      <c r="A30" s="16" t="str">
        <f t="shared" si="1"/>
        <v/>
      </c>
      <c r="B30" s="16" t="str">
        <f>IF(ISERROR(VLOOKUP(MID(A30,1,5)&amp;MID(A30,8,5),품번정리!$A:$B,2,FALSE))=TRUE,MID(A30,1,5)&amp;MID(A30,8,5),VLOOKUP(MID(A30,1,5)&amp;MID(A30,8,5),품번정리!$A:$B,2,FALSE))</f>
        <v/>
      </c>
      <c r="C30" s="97" t="s">
        <v>2626</v>
      </c>
      <c r="D30" s="407"/>
      <c r="E30" s="408"/>
    </row>
    <row r="31" spans="1:5">
      <c r="A31" s="16" t="str">
        <f t="shared" si="1"/>
        <v/>
      </c>
      <c r="B31" s="16" t="str">
        <f>IF(ISERROR(VLOOKUP(MID(A31,1,5)&amp;MID(A31,8,5),품번정리!$A:$B,2,FALSE))=TRUE,MID(A31,1,5)&amp;MID(A31,8,5),VLOOKUP(MID(A31,1,5)&amp;MID(A31,8,5),품번정리!$A:$B,2,FALSE))</f>
        <v/>
      </c>
      <c r="C31" s="97" t="s">
        <v>2627</v>
      </c>
      <c r="D31" s="407"/>
      <c r="E31" s="408"/>
    </row>
    <row r="32" spans="1:5">
      <c r="A32" s="16" t="str">
        <f t="shared" si="1"/>
        <v/>
      </c>
      <c r="B32" s="16" t="str">
        <f>IF(ISERROR(VLOOKUP(MID(A32,1,5)&amp;MID(A32,8,5),품번정리!$A:$B,2,FALSE))=TRUE,MID(A32,1,5)&amp;MID(A32,8,5),VLOOKUP(MID(A32,1,5)&amp;MID(A32,8,5),품번정리!$A:$B,2,FALSE))</f>
        <v/>
      </c>
      <c r="C32" s="97" t="s">
        <v>2960</v>
      </c>
      <c r="D32" s="407"/>
      <c r="E32" s="408"/>
    </row>
    <row r="33" spans="1:5">
      <c r="A33" s="16" t="str">
        <f t="shared" si="1"/>
        <v/>
      </c>
      <c r="B33" s="16" t="str">
        <f>IF(ISERROR(VLOOKUP(MID(A33,1,5)&amp;MID(A33,8,5),품번정리!$A:$B,2,FALSE))=TRUE,MID(A33,1,5)&amp;MID(A33,8,5),VLOOKUP(MID(A33,1,5)&amp;MID(A33,8,5),품번정리!$A:$B,2,FALSE))</f>
        <v/>
      </c>
      <c r="C33" s="97" t="s">
        <v>2961</v>
      </c>
      <c r="D33" s="407"/>
      <c r="E33" s="408"/>
    </row>
    <row r="34" spans="1:5">
      <c r="A34" s="16" t="str">
        <f t="shared" si="1"/>
        <v/>
      </c>
      <c r="B34" s="16" t="str">
        <f>IF(ISERROR(VLOOKUP(MID(A34,1,5)&amp;MID(A34,8,5),품번정리!$A:$B,2,FALSE))=TRUE,MID(A34,1,5)&amp;MID(A34,8,5),VLOOKUP(MID(A34,1,5)&amp;MID(A34,8,5),품번정리!$A:$B,2,FALSE))</f>
        <v/>
      </c>
      <c r="C34" s="97" t="s">
        <v>2962</v>
      </c>
      <c r="D34" s="407"/>
      <c r="E34" s="408"/>
    </row>
    <row r="35" spans="1:5">
      <c r="A35" s="16" t="str">
        <f t="shared" si="1"/>
        <v/>
      </c>
      <c r="B35" s="16" t="str">
        <f>IF(ISERROR(VLOOKUP(MID(A35,1,5)&amp;MID(A35,8,5),품번정리!$A:$B,2,FALSE))=TRUE,MID(A35,1,5)&amp;MID(A35,8,5),VLOOKUP(MID(A35,1,5)&amp;MID(A35,8,5),품번정리!$A:$B,2,FALSE))</f>
        <v/>
      </c>
      <c r="C35" s="97" t="s">
        <v>2193</v>
      </c>
      <c r="D35" s="407"/>
      <c r="E35" s="408"/>
    </row>
    <row r="36" spans="1:5">
      <c r="A36" s="16" t="str">
        <f t="shared" si="1"/>
        <v/>
      </c>
      <c r="B36" s="16" t="str">
        <f>IF(ISERROR(VLOOKUP(MID(A36,1,5)&amp;MID(A36,8,5),품번정리!$A:$B,2,FALSE))=TRUE,MID(A36,1,5)&amp;MID(A36,8,5),VLOOKUP(MID(A36,1,5)&amp;MID(A36,8,5),품번정리!$A:$B,2,FALSE))</f>
        <v/>
      </c>
      <c r="C36" s="97" t="s">
        <v>2195</v>
      </c>
      <c r="D36" s="407"/>
      <c r="E36" s="408"/>
    </row>
    <row r="37" spans="1:5">
      <c r="A37" s="16" t="str">
        <f t="shared" si="1"/>
        <v/>
      </c>
      <c r="B37" s="16" t="str">
        <f>IF(ISERROR(VLOOKUP(MID(A37,1,5)&amp;MID(A37,8,5),품번정리!$A:$B,2,FALSE))=TRUE,MID(A37,1,5)&amp;MID(A37,8,5),VLOOKUP(MID(A37,1,5)&amp;MID(A37,8,5),품번정리!$A:$B,2,FALSE))</f>
        <v/>
      </c>
      <c r="C37" s="97" t="s">
        <v>2482</v>
      </c>
      <c r="D37" s="407"/>
      <c r="E37" s="408"/>
    </row>
    <row r="38" spans="1:5">
      <c r="A38" s="16" t="str">
        <f t="shared" si="1"/>
        <v/>
      </c>
      <c r="B38" s="16" t="str">
        <f>IF(ISERROR(VLOOKUP(MID(A38,1,5)&amp;MID(A38,8,5),품번정리!$A:$B,2,FALSE))=TRUE,MID(A38,1,5)&amp;MID(A38,8,5),VLOOKUP(MID(A38,1,5)&amp;MID(A38,8,5),품번정리!$A:$B,2,FALSE))</f>
        <v/>
      </c>
      <c r="C38" s="97" t="s">
        <v>2645</v>
      </c>
      <c r="D38" s="407"/>
      <c r="E38" s="408"/>
    </row>
    <row r="39" spans="1:5">
      <c r="A39" s="16" t="str">
        <f t="shared" si="1"/>
        <v/>
      </c>
      <c r="B39" s="16" t="str">
        <f>IF(ISERROR(VLOOKUP(MID(A39,1,5)&amp;MID(A39,8,5),품번정리!$A:$B,2,FALSE))=TRUE,MID(A39,1,5)&amp;MID(A39,8,5),VLOOKUP(MID(A39,1,5)&amp;MID(A39,8,5),품번정리!$A:$B,2,FALSE))</f>
        <v/>
      </c>
      <c r="C39" s="97" t="s">
        <v>2625</v>
      </c>
      <c r="D39" s="407"/>
      <c r="E39" s="408"/>
    </row>
    <row r="40" spans="1:5">
      <c r="A40" s="16" t="str">
        <f t="shared" si="1"/>
        <v/>
      </c>
      <c r="B40" s="16" t="str">
        <f>IF(ISERROR(VLOOKUP(MID(A40,1,5)&amp;MID(A40,8,5),품번정리!$A:$B,2,FALSE))=TRUE,MID(A40,1,5)&amp;MID(A40,8,5),VLOOKUP(MID(A40,1,5)&amp;MID(A40,8,5),품번정리!$A:$B,2,FALSE))</f>
        <v/>
      </c>
      <c r="C40" s="97" t="s">
        <v>2613</v>
      </c>
      <c r="D40" s="407"/>
      <c r="E40" s="408"/>
    </row>
    <row r="41" spans="1:5">
      <c r="A41" s="16" t="str">
        <f t="shared" si="1"/>
        <v/>
      </c>
      <c r="B41" s="16" t="str">
        <f>IF(ISERROR(VLOOKUP(MID(A41,1,5)&amp;MID(A41,8,5),품번정리!$A:$B,2,FALSE))=TRUE,MID(A41,1,5)&amp;MID(A41,8,5),VLOOKUP(MID(A41,1,5)&amp;MID(A41,8,5),품번정리!$A:$B,2,FALSE))</f>
        <v/>
      </c>
      <c r="C41" s="97" t="s">
        <v>2897</v>
      </c>
      <c r="D41" s="407"/>
      <c r="E41" s="408"/>
    </row>
    <row r="42" spans="1:5">
      <c r="A42" s="16" t="str">
        <f t="shared" si="1"/>
        <v/>
      </c>
      <c r="B42" s="16" t="str">
        <f>IF(ISERROR(VLOOKUP(MID(A42,1,5)&amp;MID(A42,8,5),품번정리!$A:$B,2,FALSE))=TRUE,MID(A42,1,5)&amp;MID(A42,8,5),VLOOKUP(MID(A42,1,5)&amp;MID(A42,8,5),품번정리!$A:$B,2,FALSE))</f>
        <v/>
      </c>
      <c r="C42" s="97" t="s">
        <v>2644</v>
      </c>
      <c r="D42" s="407"/>
      <c r="E42" s="408"/>
    </row>
    <row r="43" spans="1:5">
      <c r="A43" s="16" t="str">
        <f t="shared" si="1"/>
        <v/>
      </c>
      <c r="B43" s="16" t="str">
        <f>IF(ISERROR(VLOOKUP(MID(A43,1,5)&amp;MID(A43,8,5),품번정리!$A:$B,2,FALSE))=TRUE,MID(A43,1,5)&amp;MID(A43,8,5),VLOOKUP(MID(A43,1,5)&amp;MID(A43,8,5),품번정리!$A:$B,2,FALSE))</f>
        <v/>
      </c>
      <c r="C43" s="97" t="s">
        <v>2984</v>
      </c>
      <c r="D43" s="407"/>
      <c r="E43" s="408"/>
    </row>
    <row r="44" spans="1:5">
      <c r="A44" s="16" t="str">
        <f t="shared" si="1"/>
        <v/>
      </c>
      <c r="B44" s="16" t="str">
        <f>IF(ISERROR(VLOOKUP(MID(A44,1,5)&amp;MID(A44,8,5),품번정리!$A:$B,2,FALSE))=TRUE,MID(A44,1,5)&amp;MID(A44,8,5),VLOOKUP(MID(A44,1,5)&amp;MID(A44,8,5),품번정리!$A:$B,2,FALSE))</f>
        <v/>
      </c>
      <c r="C44" s="97" t="s">
        <v>2884</v>
      </c>
      <c r="D44" s="407"/>
      <c r="E44" s="408"/>
    </row>
    <row r="45" spans="1:5">
      <c r="A45" s="16" t="str">
        <f t="shared" si="1"/>
        <v/>
      </c>
      <c r="B45" s="16" t="str">
        <f>IF(ISERROR(VLOOKUP(MID(A45,1,5)&amp;MID(A45,8,5),품번정리!$A:$B,2,FALSE))=TRUE,MID(A45,1,5)&amp;MID(A45,8,5),VLOOKUP(MID(A45,1,5)&amp;MID(A45,8,5),품번정리!$A:$B,2,FALSE))</f>
        <v/>
      </c>
      <c r="C45" s="97" t="s">
        <v>2886</v>
      </c>
      <c r="D45" s="407"/>
      <c r="E45" s="408"/>
    </row>
    <row r="46" spans="1:5">
      <c r="A46" s="16" t="str">
        <f t="shared" si="1"/>
        <v/>
      </c>
      <c r="B46" s="16" t="str">
        <f>IF(ISERROR(VLOOKUP(MID(A46,1,5)&amp;MID(A46,8,5),품번정리!$A:$B,2,FALSE))=TRUE,MID(A46,1,5)&amp;MID(A46,8,5),VLOOKUP(MID(A46,1,5)&amp;MID(A46,8,5),품번정리!$A:$B,2,FALSE))</f>
        <v/>
      </c>
      <c r="C46" s="97" t="s">
        <v>2888</v>
      </c>
      <c r="D46" s="407"/>
      <c r="E46" s="408"/>
    </row>
    <row r="47" spans="1:5">
      <c r="A47" s="16" t="str">
        <f t="shared" si="1"/>
        <v/>
      </c>
      <c r="B47" s="16" t="str">
        <f>IF(ISERROR(VLOOKUP(MID(A47,1,5)&amp;MID(A47,8,5),품번정리!$A:$B,2,FALSE))=TRUE,MID(A47,1,5)&amp;MID(A47,8,5),VLOOKUP(MID(A47,1,5)&amp;MID(A47,8,5),품번정리!$A:$B,2,FALSE))</f>
        <v/>
      </c>
      <c r="C47" s="97" t="s">
        <v>2478</v>
      </c>
      <c r="D47" s="407"/>
      <c r="E47" s="408"/>
    </row>
    <row r="48" spans="1:5">
      <c r="A48" s="16" t="str">
        <f t="shared" si="1"/>
        <v/>
      </c>
      <c r="B48" s="16" t="str">
        <f>IF(ISERROR(VLOOKUP(MID(A48,1,5)&amp;MID(A48,8,5),품번정리!$A:$B,2,FALSE))=TRUE,MID(A48,1,5)&amp;MID(A48,8,5),VLOOKUP(MID(A48,1,5)&amp;MID(A48,8,5),품번정리!$A:$B,2,FALSE))</f>
        <v/>
      </c>
      <c r="C48" s="97" t="s">
        <v>2523</v>
      </c>
      <c r="D48" s="407"/>
      <c r="E48" s="408"/>
    </row>
    <row r="49" spans="1:5">
      <c r="A49" s="16" t="str">
        <f t="shared" si="1"/>
        <v/>
      </c>
      <c r="B49" s="16" t="str">
        <f>IF(ISERROR(VLOOKUP(MID(A49,1,5)&amp;MID(A49,8,5),품번정리!$A:$B,2,FALSE))=TRUE,MID(A49,1,5)&amp;MID(A49,8,5),VLOOKUP(MID(A49,1,5)&amp;MID(A49,8,5),품번정리!$A:$B,2,FALSE))</f>
        <v/>
      </c>
      <c r="C49" s="97" t="s">
        <v>2489</v>
      </c>
      <c r="D49" s="407"/>
      <c r="E49" s="408"/>
    </row>
    <row r="50" spans="1:5">
      <c r="A50" s="16" t="str">
        <f t="shared" si="1"/>
        <v/>
      </c>
      <c r="B50" s="16" t="str">
        <f>IF(ISERROR(VLOOKUP(MID(A50,1,5)&amp;MID(A50,8,5),품번정리!$A:$B,2,FALSE))=TRUE,MID(A50,1,5)&amp;MID(A50,8,5),VLOOKUP(MID(A50,1,5)&amp;MID(A50,8,5),품번정리!$A:$B,2,FALSE))</f>
        <v/>
      </c>
      <c r="C50" s="97" t="s">
        <v>2490</v>
      </c>
      <c r="D50" s="407"/>
      <c r="E50" s="408"/>
    </row>
    <row r="51" spans="1:5">
      <c r="A51" s="16" t="str">
        <f t="shared" si="1"/>
        <v/>
      </c>
      <c r="B51" s="16" t="str">
        <f>IF(ISERROR(VLOOKUP(MID(A51,1,5)&amp;MID(A51,8,5),품번정리!$A:$B,2,FALSE))=TRUE,MID(A51,1,5)&amp;MID(A51,8,5),VLOOKUP(MID(A51,1,5)&amp;MID(A51,8,5),품번정리!$A:$B,2,FALSE))</f>
        <v/>
      </c>
      <c r="C51" s="97" t="s">
        <v>2483</v>
      </c>
      <c r="D51" s="407"/>
      <c r="E51" s="408"/>
    </row>
    <row r="52" spans="1:5">
      <c r="A52" s="16" t="str">
        <f t="shared" si="1"/>
        <v/>
      </c>
      <c r="B52" s="16" t="str">
        <f>IF(ISERROR(VLOOKUP(MID(A52,1,5)&amp;MID(A52,8,5),품번정리!$A:$B,2,FALSE))=TRUE,MID(A52,1,5)&amp;MID(A52,8,5),VLOOKUP(MID(A52,1,5)&amp;MID(A52,8,5),품번정리!$A:$B,2,FALSE))</f>
        <v/>
      </c>
      <c r="C52" s="97" t="s">
        <v>2520</v>
      </c>
      <c r="D52" s="407"/>
      <c r="E52" s="408"/>
    </row>
    <row r="53" spans="1:5">
      <c r="A53" s="16" t="str">
        <f t="shared" si="1"/>
        <v/>
      </c>
      <c r="B53" s="16" t="str">
        <f>IF(ISERROR(VLOOKUP(MID(A53,1,5)&amp;MID(A53,8,5),품번정리!$A:$B,2,FALSE))=TRUE,MID(A53,1,5)&amp;MID(A53,8,5),VLOOKUP(MID(A53,1,5)&amp;MID(A53,8,5),품번정리!$A:$B,2,FALSE))</f>
        <v/>
      </c>
      <c r="C53" s="97" t="s">
        <v>2630</v>
      </c>
      <c r="D53" s="407"/>
      <c r="E53" s="408"/>
    </row>
    <row r="54" spans="1:5">
      <c r="A54" s="16" t="str">
        <f t="shared" si="1"/>
        <v/>
      </c>
      <c r="B54" s="16" t="str">
        <f>IF(ISERROR(VLOOKUP(MID(A54,1,5)&amp;MID(A54,8,5),품번정리!$A:$B,2,FALSE))=TRUE,MID(A54,1,5)&amp;MID(A54,8,5),VLOOKUP(MID(A54,1,5)&amp;MID(A54,8,5),품번정리!$A:$B,2,FALSE))</f>
        <v/>
      </c>
      <c r="C54" s="97" t="s">
        <v>2631</v>
      </c>
      <c r="D54" s="407"/>
      <c r="E54" s="408"/>
    </row>
    <row r="55" spans="1:5">
      <c r="A55" s="16" t="str">
        <f t="shared" si="1"/>
        <v/>
      </c>
      <c r="B55" s="16" t="str">
        <f>IF(ISERROR(VLOOKUP(MID(A55,1,5)&amp;MID(A55,8,5),품번정리!$A:$B,2,FALSE))=TRUE,MID(A55,1,5)&amp;MID(A55,8,5),VLOOKUP(MID(A55,1,5)&amp;MID(A55,8,5),품번정리!$A:$B,2,FALSE))</f>
        <v/>
      </c>
      <c r="C55" s="97" t="s">
        <v>2632</v>
      </c>
      <c r="D55" s="407"/>
      <c r="E55" s="408"/>
    </row>
    <row r="56" spans="1:5">
      <c r="A56" s="16" t="str">
        <f t="shared" si="1"/>
        <v/>
      </c>
      <c r="B56" s="16" t="str">
        <f>IF(ISERROR(VLOOKUP(MID(A56,1,5)&amp;MID(A56,8,5),품번정리!$A:$B,2,FALSE))=TRUE,MID(A56,1,5)&amp;MID(A56,8,5),VLOOKUP(MID(A56,1,5)&amp;MID(A56,8,5),품번정리!$A:$B,2,FALSE))</f>
        <v/>
      </c>
      <c r="C56" s="97" t="s">
        <v>2898</v>
      </c>
      <c r="D56" s="407"/>
      <c r="E56" s="408"/>
    </row>
    <row r="57" spans="1:5">
      <c r="A57" s="16" t="str">
        <f t="shared" si="1"/>
        <v/>
      </c>
      <c r="B57" s="16" t="str">
        <f>IF(ISERROR(VLOOKUP(MID(A57,1,5)&amp;MID(A57,8,5),품번정리!$A:$B,2,FALSE))=TRUE,MID(A57,1,5)&amp;MID(A57,8,5),VLOOKUP(MID(A57,1,5)&amp;MID(A57,8,5),품번정리!$A:$B,2,FALSE))</f>
        <v/>
      </c>
      <c r="C57" s="97" t="s">
        <v>2484</v>
      </c>
      <c r="D57" s="407"/>
      <c r="E57" s="408"/>
    </row>
    <row r="58" spans="1:5">
      <c r="A58" s="16" t="str">
        <f t="shared" si="1"/>
        <v/>
      </c>
      <c r="B58" s="16" t="str">
        <f>IF(ISERROR(VLOOKUP(MID(A58,1,5)&amp;MID(A58,8,5),품번정리!$A:$B,2,FALSE))=TRUE,MID(A58,1,5)&amp;MID(A58,8,5),VLOOKUP(MID(A58,1,5)&amp;MID(A58,8,5),품번정리!$A:$B,2,FALSE))</f>
        <v/>
      </c>
      <c r="C58" s="97" t="s">
        <v>2522</v>
      </c>
      <c r="D58" s="407"/>
      <c r="E58" s="408"/>
    </row>
    <row r="59" spans="1:5">
      <c r="A59" s="16" t="str">
        <f t="shared" si="1"/>
        <v/>
      </c>
      <c r="B59" s="16" t="str">
        <f>IF(ISERROR(VLOOKUP(MID(A59,1,5)&amp;MID(A59,8,5),품번정리!$A:$B,2,FALSE))=TRUE,MID(A59,1,5)&amp;MID(A59,8,5),VLOOKUP(MID(A59,1,5)&amp;MID(A59,8,5),품번정리!$A:$B,2,FALSE))</f>
        <v/>
      </c>
      <c r="C59" s="97" t="s">
        <v>2485</v>
      </c>
      <c r="D59" s="407"/>
      <c r="E59" s="408"/>
    </row>
    <row r="60" spans="1:5">
      <c r="A60" s="16" t="str">
        <f t="shared" si="1"/>
        <v/>
      </c>
      <c r="B60" s="16" t="str">
        <f>IF(ISERROR(VLOOKUP(MID(A60,1,5)&amp;MID(A60,8,5),품번정리!$A:$B,2,FALSE))=TRUE,MID(A60,1,5)&amp;MID(A60,8,5),VLOOKUP(MID(A60,1,5)&amp;MID(A60,8,5),품번정리!$A:$B,2,FALSE))</f>
        <v/>
      </c>
      <c r="C60" s="97" t="s">
        <v>2633</v>
      </c>
      <c r="D60" s="407"/>
      <c r="E60" s="408"/>
    </row>
    <row r="61" spans="1:5">
      <c r="A61" s="16" t="str">
        <f t="shared" si="1"/>
        <v/>
      </c>
      <c r="B61" s="16" t="str">
        <f>IF(ISERROR(VLOOKUP(MID(A61,1,5)&amp;MID(A61,8,5),품번정리!$A:$B,2,FALSE))=TRUE,MID(A61,1,5)&amp;MID(A61,8,5),VLOOKUP(MID(A61,1,5)&amp;MID(A61,8,5),품번정리!$A:$B,2,FALSE))</f>
        <v/>
      </c>
      <c r="C61" s="97" t="s">
        <v>2899</v>
      </c>
      <c r="D61" s="407"/>
      <c r="E61" s="408"/>
    </row>
    <row r="62" spans="1:5">
      <c r="A62" s="16" t="str">
        <f t="shared" si="1"/>
        <v/>
      </c>
      <c r="B62" s="16" t="str">
        <f>IF(ISERROR(VLOOKUP(MID(A62,1,5)&amp;MID(A62,8,5),품번정리!$A:$B,2,FALSE))=TRUE,MID(A62,1,5)&amp;MID(A62,8,5),VLOOKUP(MID(A62,1,5)&amp;MID(A62,8,5),품번정리!$A:$B,2,FALSE))</f>
        <v/>
      </c>
      <c r="C62" s="97" t="s">
        <v>2634</v>
      </c>
      <c r="D62" s="407"/>
      <c r="E62" s="408"/>
    </row>
    <row r="63" spans="1:5">
      <c r="A63" s="16" t="str">
        <f t="shared" si="1"/>
        <v/>
      </c>
      <c r="B63" s="16" t="str">
        <f>IF(ISERROR(VLOOKUP(MID(A63,1,5)&amp;MID(A63,8,5),품번정리!$A:$B,2,FALSE))=TRUE,MID(A63,1,5)&amp;MID(A63,8,5),VLOOKUP(MID(A63,1,5)&amp;MID(A63,8,5),품번정리!$A:$B,2,FALSE))</f>
        <v/>
      </c>
      <c r="C63" s="97" t="s">
        <v>2900</v>
      </c>
      <c r="D63" s="407"/>
      <c r="E63" s="408"/>
    </row>
    <row r="64" spans="1:5">
      <c r="A64" s="16" t="str">
        <f t="shared" si="1"/>
        <v/>
      </c>
      <c r="B64" s="16" t="str">
        <f>IF(ISERROR(VLOOKUP(MID(A64,1,5)&amp;MID(A64,8,5),품번정리!$A:$B,2,FALSE))=TRUE,MID(A64,1,5)&amp;MID(A64,8,5),VLOOKUP(MID(A64,1,5)&amp;MID(A64,8,5),품번정리!$A:$B,2,FALSE))</f>
        <v/>
      </c>
      <c r="C64" s="97" t="s">
        <v>2340</v>
      </c>
      <c r="D64" s="407"/>
      <c r="E64" s="408"/>
    </row>
    <row r="65" spans="1:5">
      <c r="A65" s="16" t="str">
        <f t="shared" si="1"/>
        <v/>
      </c>
      <c r="B65" s="16" t="str">
        <f>IF(ISERROR(VLOOKUP(MID(A65,1,5)&amp;MID(A65,8,5),품번정리!$A:$B,2,FALSE))=TRUE,MID(A65,1,5)&amp;MID(A65,8,5),VLOOKUP(MID(A65,1,5)&amp;MID(A65,8,5),품번정리!$A:$B,2,FALSE))</f>
        <v/>
      </c>
      <c r="C65" s="97" t="s">
        <v>2341</v>
      </c>
      <c r="D65" s="407"/>
      <c r="E65" s="408"/>
    </row>
    <row r="66" spans="1:5">
      <c r="A66" s="16" t="str">
        <f t="shared" si="1"/>
        <v/>
      </c>
      <c r="B66" s="16" t="str">
        <f>IF(ISERROR(VLOOKUP(MID(A66,1,5)&amp;MID(A66,8,5),품번정리!$A:$B,2,FALSE))=TRUE,MID(A66,1,5)&amp;MID(A66,8,5),VLOOKUP(MID(A66,1,5)&amp;MID(A66,8,5),품번정리!$A:$B,2,FALSE))</f>
        <v/>
      </c>
      <c r="C66" s="97" t="s">
        <v>2342</v>
      </c>
      <c r="D66" s="407"/>
      <c r="E66" s="408"/>
    </row>
    <row r="67" spans="1:5">
      <c r="A67" s="16" t="str">
        <f t="shared" si="1"/>
        <v/>
      </c>
      <c r="B67" s="16" t="str">
        <f>IF(ISERROR(VLOOKUP(MID(A67,1,5)&amp;MID(A67,8,5),품번정리!$A:$B,2,FALSE))=TRUE,MID(A67,1,5)&amp;MID(A67,8,5),VLOOKUP(MID(A67,1,5)&amp;MID(A67,8,5),품번정리!$A:$B,2,FALSE))</f>
        <v/>
      </c>
      <c r="C67" s="97" t="s">
        <v>2343</v>
      </c>
      <c r="D67" s="407"/>
      <c r="E67" s="408"/>
    </row>
    <row r="68" spans="1:5">
      <c r="A68" s="16" t="str">
        <f t="shared" si="1"/>
        <v/>
      </c>
      <c r="B68" s="16" t="str">
        <f>IF(ISERROR(VLOOKUP(MID(A68,1,5)&amp;MID(A68,8,5),품번정리!$A:$B,2,FALSE))=TRUE,MID(A68,1,5)&amp;MID(A68,8,5),VLOOKUP(MID(A68,1,5)&amp;MID(A68,8,5),품번정리!$A:$B,2,FALSE))</f>
        <v/>
      </c>
      <c r="C68" s="97" t="s">
        <v>2524</v>
      </c>
      <c r="D68" s="407"/>
      <c r="E68" s="408"/>
    </row>
    <row r="69" spans="1:5">
      <c r="A69" s="16" t="str">
        <f t="shared" si="1"/>
        <v/>
      </c>
      <c r="B69" s="16" t="str">
        <f>IF(ISERROR(VLOOKUP(MID(A69,1,5)&amp;MID(A69,8,5),품번정리!$A:$B,2,FALSE))=TRUE,MID(A69,1,5)&amp;MID(A69,8,5),VLOOKUP(MID(A69,1,5)&amp;MID(A69,8,5),품번정리!$A:$B,2,FALSE))</f>
        <v/>
      </c>
      <c r="C69" s="97" t="s">
        <v>3026</v>
      </c>
      <c r="D69" s="407"/>
      <c r="E69" s="408"/>
    </row>
    <row r="70" spans="1:5">
      <c r="A70" s="16" t="str">
        <f t="shared" si="1"/>
        <v/>
      </c>
      <c r="B70" s="16" t="str">
        <f>IF(ISERROR(VLOOKUP(MID(A70,1,5)&amp;MID(A70,8,5),품번정리!$A:$B,2,FALSE))=TRUE,MID(A70,1,5)&amp;MID(A70,8,5),VLOOKUP(MID(A70,1,5)&amp;MID(A70,8,5),품번정리!$A:$B,2,FALSE))</f>
        <v/>
      </c>
      <c r="C70" s="97" t="s">
        <v>3027</v>
      </c>
      <c r="D70" s="407"/>
      <c r="E70" s="408"/>
    </row>
    <row r="71" spans="1:5">
      <c r="A71" s="16" t="str">
        <f t="shared" si="1"/>
        <v/>
      </c>
      <c r="B71" s="16" t="str">
        <f>IF(ISERROR(VLOOKUP(MID(A71,1,5)&amp;MID(A71,8,5),품번정리!$A:$B,2,FALSE))=TRUE,MID(A71,1,5)&amp;MID(A71,8,5),VLOOKUP(MID(A71,1,5)&amp;MID(A71,8,5),품번정리!$A:$B,2,FALSE))</f>
        <v/>
      </c>
      <c r="C71" s="97" t="s">
        <v>2344</v>
      </c>
      <c r="D71" s="407"/>
      <c r="E71" s="408"/>
    </row>
    <row r="72" spans="1:5">
      <c r="A72" s="16" t="str">
        <f t="shared" si="1"/>
        <v/>
      </c>
      <c r="B72" s="16" t="str">
        <f>IF(ISERROR(VLOOKUP(MID(A72,1,5)&amp;MID(A72,8,5),품번정리!$A:$B,2,FALSE))=TRUE,MID(A72,1,5)&amp;MID(A72,8,5),VLOOKUP(MID(A72,1,5)&amp;MID(A72,8,5),품번정리!$A:$B,2,FALSE))</f>
        <v/>
      </c>
      <c r="C72" s="97" t="s">
        <v>2345</v>
      </c>
      <c r="D72" s="407"/>
      <c r="E72" s="408"/>
    </row>
    <row r="73" spans="1:5">
      <c r="A73" s="16" t="str">
        <f t="shared" si="1"/>
        <v/>
      </c>
      <c r="B73" s="16" t="str">
        <f>IF(ISERROR(VLOOKUP(MID(A73,1,5)&amp;MID(A73,8,5),품번정리!$A:$B,2,FALSE))=TRUE,MID(A73,1,5)&amp;MID(A73,8,5),VLOOKUP(MID(A73,1,5)&amp;MID(A73,8,5),품번정리!$A:$B,2,FALSE))</f>
        <v/>
      </c>
      <c r="C73" s="97" t="s">
        <v>2880</v>
      </c>
      <c r="D73" s="407"/>
      <c r="E73" s="408"/>
    </row>
    <row r="74" spans="1:5">
      <c r="A74" s="16" t="str">
        <f t="shared" si="1"/>
        <v/>
      </c>
      <c r="B74" s="16" t="str">
        <f>IF(ISERROR(VLOOKUP(MID(A74,1,5)&amp;MID(A74,8,5),품번정리!$A:$B,2,FALSE))=TRUE,MID(A74,1,5)&amp;MID(A74,8,5),VLOOKUP(MID(A74,1,5)&amp;MID(A74,8,5),품번정리!$A:$B,2,FALSE))</f>
        <v/>
      </c>
      <c r="C74" s="97" t="s">
        <v>2879</v>
      </c>
      <c r="D74" s="407"/>
      <c r="E74" s="408"/>
    </row>
    <row r="75" spans="1:5">
      <c r="A75" s="16" t="str">
        <f t="shared" si="1"/>
        <v/>
      </c>
      <c r="B75" s="16" t="str">
        <f>IF(ISERROR(VLOOKUP(MID(A75,1,5)&amp;MID(A75,8,5),품번정리!$A:$B,2,FALSE))=TRUE,MID(A75,1,5)&amp;MID(A75,8,5),VLOOKUP(MID(A75,1,5)&amp;MID(A75,8,5),품번정리!$A:$B,2,FALSE))</f>
        <v/>
      </c>
      <c r="C75" s="97" t="s">
        <v>2881</v>
      </c>
      <c r="D75" s="407"/>
      <c r="E75" s="408"/>
    </row>
    <row r="76" spans="1:5">
      <c r="A76" s="16" t="str">
        <f t="shared" si="1"/>
        <v/>
      </c>
      <c r="B76" s="16" t="str">
        <f>IF(ISERROR(VLOOKUP(MID(A76,1,5)&amp;MID(A76,8,5),품번정리!$A:$B,2,FALSE))=TRUE,MID(A76,1,5)&amp;MID(A76,8,5),VLOOKUP(MID(A76,1,5)&amp;MID(A76,8,5),품번정리!$A:$B,2,FALSE))</f>
        <v/>
      </c>
      <c r="C76" s="97" t="s">
        <v>2186</v>
      </c>
      <c r="D76" s="407"/>
      <c r="E76" s="408"/>
    </row>
    <row r="77" spans="1:5">
      <c r="A77" s="16" t="str">
        <f t="shared" si="1"/>
        <v/>
      </c>
      <c r="B77" s="16" t="str">
        <f>IF(ISERROR(VLOOKUP(MID(A77,1,5)&amp;MID(A77,8,5),품번정리!$A:$B,2,FALSE))=TRUE,MID(A77,1,5)&amp;MID(A77,8,5),VLOOKUP(MID(A77,1,5)&amp;MID(A77,8,5),품번정리!$A:$B,2,FALSE))</f>
        <v/>
      </c>
      <c r="C77" s="97" t="s">
        <v>2187</v>
      </c>
      <c r="D77" s="407"/>
      <c r="E77" s="408"/>
    </row>
    <row r="78" spans="1:5">
      <c r="A78" s="16" t="str">
        <f t="shared" ref="A78:A141" si="2">IF(D78=0,"",C78)</f>
        <v/>
      </c>
      <c r="B78" s="16" t="str">
        <f>IF(ISERROR(VLOOKUP(MID(A78,1,5)&amp;MID(A78,8,5),품번정리!$A:$B,2,FALSE))=TRUE,MID(A78,1,5)&amp;MID(A78,8,5),VLOOKUP(MID(A78,1,5)&amp;MID(A78,8,5),품번정리!$A:$B,2,FALSE))</f>
        <v/>
      </c>
      <c r="C78" s="97" t="s">
        <v>2480</v>
      </c>
      <c r="D78" s="407"/>
      <c r="E78" s="408"/>
    </row>
    <row r="79" spans="1:5">
      <c r="A79" s="16" t="str">
        <f t="shared" si="2"/>
        <v/>
      </c>
      <c r="B79" s="16" t="str">
        <f>IF(ISERROR(VLOOKUP(MID(A79,1,5)&amp;MID(A79,8,5),품번정리!$A:$B,2,FALSE))=TRUE,MID(A79,1,5)&amp;MID(A79,8,5),VLOOKUP(MID(A79,1,5)&amp;MID(A79,8,5),품번정리!$A:$B,2,FALSE))</f>
        <v/>
      </c>
      <c r="C79" s="97" t="s">
        <v>2479</v>
      </c>
      <c r="D79" s="407"/>
      <c r="E79" s="408"/>
    </row>
    <row r="80" spans="1:5">
      <c r="A80" s="16" t="str">
        <f t="shared" si="2"/>
        <v/>
      </c>
      <c r="B80" s="16" t="str">
        <f>IF(ISERROR(VLOOKUP(MID(A80,1,5)&amp;MID(A80,8,5),품번정리!$A:$B,2,FALSE))=TRUE,MID(A80,1,5)&amp;MID(A80,8,5),VLOOKUP(MID(A80,1,5)&amp;MID(A80,8,5),품번정리!$A:$B,2,FALSE))</f>
        <v/>
      </c>
      <c r="C80" s="97" t="s">
        <v>2477</v>
      </c>
      <c r="D80" s="407"/>
      <c r="E80" s="408"/>
    </row>
    <row r="81" spans="1:5">
      <c r="A81" s="16" t="str">
        <f t="shared" si="2"/>
        <v/>
      </c>
      <c r="B81" s="16" t="str">
        <f>IF(ISERROR(VLOOKUP(MID(A81,1,5)&amp;MID(A81,8,5),품번정리!$A:$B,2,FALSE))=TRUE,MID(A81,1,5)&amp;MID(A81,8,5),VLOOKUP(MID(A81,1,5)&amp;MID(A81,8,5),품번정리!$A:$B,2,FALSE))</f>
        <v/>
      </c>
      <c r="C81" s="97" t="s">
        <v>2523</v>
      </c>
      <c r="D81" s="407"/>
      <c r="E81" s="408"/>
    </row>
    <row r="82" spans="1:5">
      <c r="A82" s="16" t="str">
        <f t="shared" si="2"/>
        <v/>
      </c>
      <c r="B82" s="16" t="str">
        <f>IF(ISERROR(VLOOKUP(MID(A82,1,5)&amp;MID(A82,8,5),품번정리!$A:$B,2,FALSE))=TRUE,MID(A82,1,5)&amp;MID(A82,8,5),VLOOKUP(MID(A82,1,5)&amp;MID(A82,8,5),품번정리!$A:$B,2,FALSE))</f>
        <v/>
      </c>
      <c r="C82" s="97" t="s">
        <v>3226</v>
      </c>
      <c r="D82" s="407"/>
      <c r="E82" s="408"/>
    </row>
    <row r="83" spans="1:5">
      <c r="A83" s="16" t="str">
        <f t="shared" si="2"/>
        <v/>
      </c>
      <c r="B83" s="16" t="str">
        <f>IF(ISERROR(VLOOKUP(MID(A83,1,5)&amp;MID(A83,8,5),품번정리!$A:$B,2,FALSE))=TRUE,MID(A83,1,5)&amp;MID(A83,8,5),VLOOKUP(MID(A83,1,5)&amp;MID(A83,8,5),품번정리!$A:$B,2,FALSE))</f>
        <v/>
      </c>
      <c r="C83" s="97" t="s">
        <v>3227</v>
      </c>
      <c r="D83" s="407"/>
      <c r="E83" s="408"/>
    </row>
    <row r="84" spans="1:5">
      <c r="A84" s="16" t="str">
        <f t="shared" si="2"/>
        <v/>
      </c>
      <c r="B84" s="16" t="str">
        <f>IF(ISERROR(VLOOKUP(MID(A84,1,5)&amp;MID(A84,8,5),품번정리!$A:$B,2,FALSE))=TRUE,MID(A84,1,5)&amp;MID(A84,8,5),VLOOKUP(MID(A84,1,5)&amp;MID(A84,8,5),품번정리!$A:$B,2,FALSE))</f>
        <v/>
      </c>
      <c r="C84" s="97" t="s">
        <v>3228</v>
      </c>
      <c r="D84" s="407"/>
      <c r="E84" s="408"/>
    </row>
    <row r="85" spans="1:5">
      <c r="A85" s="16" t="str">
        <f t="shared" si="2"/>
        <v/>
      </c>
      <c r="B85" s="16" t="str">
        <f>IF(ISERROR(VLOOKUP(MID(A85,1,5)&amp;MID(A85,8,5),품번정리!$A:$B,2,FALSE))=TRUE,MID(A85,1,5)&amp;MID(A85,8,5),VLOOKUP(MID(A85,1,5)&amp;MID(A85,8,5),품번정리!$A:$B,2,FALSE))</f>
        <v/>
      </c>
      <c r="C85" s="97" t="s">
        <v>2636</v>
      </c>
      <c r="D85" s="407"/>
      <c r="E85" s="408"/>
    </row>
    <row r="86" spans="1:5">
      <c r="A86" s="16" t="str">
        <f t="shared" si="2"/>
        <v/>
      </c>
      <c r="B86" s="16" t="str">
        <f>IF(ISERROR(VLOOKUP(MID(A86,1,5)&amp;MID(A86,8,5),품번정리!$A:$B,2,FALSE))=TRUE,MID(A86,1,5)&amp;MID(A86,8,5),VLOOKUP(MID(A86,1,5)&amp;MID(A86,8,5),품번정리!$A:$B,2,FALSE))</f>
        <v/>
      </c>
      <c r="C86" s="97" t="s">
        <v>2637</v>
      </c>
      <c r="D86" s="407"/>
      <c r="E86" s="408"/>
    </row>
    <row r="87" spans="1:5">
      <c r="A87" s="16" t="str">
        <f t="shared" si="2"/>
        <v/>
      </c>
      <c r="B87" s="16" t="str">
        <f>IF(ISERROR(VLOOKUP(MID(A87,1,5)&amp;MID(A87,8,5),품번정리!$A:$B,2,FALSE))=TRUE,MID(A87,1,5)&amp;MID(A87,8,5),VLOOKUP(MID(A87,1,5)&amp;MID(A87,8,5),품번정리!$A:$B,2,FALSE))</f>
        <v/>
      </c>
      <c r="C87" s="97" t="s">
        <v>2616</v>
      </c>
      <c r="D87" s="407"/>
      <c r="E87" s="408"/>
    </row>
    <row r="88" spans="1:5">
      <c r="A88" s="16" t="str">
        <f t="shared" si="2"/>
        <v/>
      </c>
      <c r="B88" s="16" t="str">
        <f>IF(ISERROR(VLOOKUP(MID(A88,1,5)&amp;MID(A88,8,5),품번정리!$A:$B,2,FALSE))=TRUE,MID(A88,1,5)&amp;MID(A88,8,5),VLOOKUP(MID(A88,1,5)&amp;MID(A88,8,5),품번정리!$A:$B,2,FALSE))</f>
        <v/>
      </c>
      <c r="C88" s="97" t="s">
        <v>2649</v>
      </c>
      <c r="D88" s="407"/>
      <c r="E88" s="408"/>
    </row>
    <row r="89" spans="1:5">
      <c r="A89" s="16" t="str">
        <f t="shared" si="2"/>
        <v/>
      </c>
      <c r="B89" s="16" t="str">
        <f>IF(ISERROR(VLOOKUP(MID(A89,1,5)&amp;MID(A89,8,5),품번정리!$A:$B,2,FALSE))=TRUE,MID(A89,1,5)&amp;MID(A89,8,5),VLOOKUP(MID(A89,1,5)&amp;MID(A89,8,5),품번정리!$A:$B,2,FALSE))</f>
        <v/>
      </c>
      <c r="C89" s="97" t="s">
        <v>2907</v>
      </c>
      <c r="D89" s="407"/>
      <c r="E89" s="408"/>
    </row>
    <row r="90" spans="1:5">
      <c r="A90" s="16" t="str">
        <f t="shared" si="2"/>
        <v/>
      </c>
      <c r="B90" s="16" t="str">
        <f>IF(ISERROR(VLOOKUP(MID(A90,1,5)&amp;MID(A90,8,5),품번정리!$A:$B,2,FALSE))=TRUE,MID(A90,1,5)&amp;MID(A90,8,5),VLOOKUP(MID(A90,1,5)&amp;MID(A90,8,5),품번정리!$A:$B,2,FALSE))</f>
        <v/>
      </c>
      <c r="C90" s="97" t="s">
        <v>2486</v>
      </c>
      <c r="D90" s="407"/>
      <c r="E90" s="408"/>
    </row>
    <row r="91" spans="1:5">
      <c r="A91" s="16" t="str">
        <f t="shared" si="2"/>
        <v/>
      </c>
      <c r="B91" s="16" t="str">
        <f>IF(ISERROR(VLOOKUP(MID(A91,1,5)&amp;MID(A91,8,5),품번정리!$A:$B,2,FALSE))=TRUE,MID(A91,1,5)&amp;MID(A91,8,5),VLOOKUP(MID(A91,1,5)&amp;MID(A91,8,5),품번정리!$A:$B,2,FALSE))</f>
        <v/>
      </c>
      <c r="C91" s="97" t="s">
        <v>2487</v>
      </c>
      <c r="D91" s="407"/>
      <c r="E91" s="408"/>
    </row>
    <row r="92" spans="1:5">
      <c r="A92" s="16" t="str">
        <f t="shared" si="2"/>
        <v/>
      </c>
      <c r="B92" s="16" t="str">
        <f>IF(ISERROR(VLOOKUP(MID(A92,1,5)&amp;MID(A92,8,5),품번정리!$A:$B,2,FALSE))=TRUE,MID(A92,1,5)&amp;MID(A92,8,5),VLOOKUP(MID(A92,1,5)&amp;MID(A92,8,5),품번정리!$A:$B,2,FALSE))</f>
        <v/>
      </c>
      <c r="C92" s="97" t="s">
        <v>2488</v>
      </c>
      <c r="D92" s="407"/>
      <c r="E92" s="408"/>
    </row>
    <row r="93" spans="1:5">
      <c r="A93" s="16" t="str">
        <f t="shared" si="2"/>
        <v/>
      </c>
      <c r="B93" s="16" t="str">
        <f>IF(ISERROR(VLOOKUP(MID(A93,1,5)&amp;MID(A93,8,5),품번정리!$A:$B,2,FALSE))=TRUE,MID(A93,1,5)&amp;MID(A93,8,5),VLOOKUP(MID(A93,1,5)&amp;MID(A93,8,5),품번정리!$A:$B,2,FALSE))</f>
        <v/>
      </c>
      <c r="C93" s="97" t="s">
        <v>2638</v>
      </c>
      <c r="D93" s="407"/>
      <c r="E93" s="408"/>
    </row>
    <row r="94" spans="1:5">
      <c r="A94" s="16" t="str">
        <f t="shared" si="2"/>
        <v/>
      </c>
      <c r="B94" s="16" t="str">
        <f>IF(ISERROR(VLOOKUP(MID(A94,1,5)&amp;MID(A94,8,5),품번정리!$A:$B,2,FALSE))=TRUE,MID(A94,1,5)&amp;MID(A94,8,5),VLOOKUP(MID(A94,1,5)&amp;MID(A94,8,5),품번정리!$A:$B,2,FALSE))</f>
        <v/>
      </c>
      <c r="C94" s="97" t="s">
        <v>2639</v>
      </c>
      <c r="D94" s="407"/>
      <c r="E94" s="408"/>
    </row>
    <row r="95" spans="1:5">
      <c r="A95" s="16" t="str">
        <f t="shared" si="2"/>
        <v/>
      </c>
      <c r="B95" s="16" t="str">
        <f>IF(ISERROR(VLOOKUP(MID(A95,1,5)&amp;MID(A95,8,5),품번정리!$A:$B,2,FALSE))=TRUE,MID(A95,1,5)&amp;MID(A95,8,5),VLOOKUP(MID(A95,1,5)&amp;MID(A95,8,5),품번정리!$A:$B,2,FALSE))</f>
        <v/>
      </c>
      <c r="C95" s="97" t="s">
        <v>2640</v>
      </c>
      <c r="D95" s="407"/>
      <c r="E95" s="408"/>
    </row>
    <row r="96" spans="1:5">
      <c r="A96" s="16" t="str">
        <f t="shared" si="2"/>
        <v/>
      </c>
      <c r="B96" s="16" t="str">
        <f>IF(ISERROR(VLOOKUP(MID(A96,1,5)&amp;MID(A96,8,5),품번정리!$A:$B,2,FALSE))=TRUE,MID(A96,1,5)&amp;MID(A96,8,5),VLOOKUP(MID(A96,1,5)&amp;MID(A96,8,5),품번정리!$A:$B,2,FALSE))</f>
        <v/>
      </c>
      <c r="C96" s="97" t="s">
        <v>2650</v>
      </c>
      <c r="D96" s="407"/>
      <c r="E96" s="408"/>
    </row>
    <row r="97" spans="1:5">
      <c r="A97" s="16" t="str">
        <f t="shared" si="2"/>
        <v/>
      </c>
      <c r="B97" s="16" t="str">
        <f>IF(ISERROR(VLOOKUP(MID(A97,1,5)&amp;MID(A97,8,5),품번정리!$A:$B,2,FALSE))=TRUE,MID(A97,1,5)&amp;MID(A97,8,5),VLOOKUP(MID(A97,1,5)&amp;MID(A97,8,5),품번정리!$A:$B,2,FALSE))</f>
        <v/>
      </c>
      <c r="C97" s="97" t="s">
        <v>3238</v>
      </c>
      <c r="D97" s="407"/>
      <c r="E97" s="408"/>
    </row>
    <row r="98" spans="1:5">
      <c r="A98" s="16" t="str">
        <f t="shared" si="2"/>
        <v/>
      </c>
      <c r="B98" s="16" t="str">
        <f>IF(ISERROR(VLOOKUP(MID(A98,1,5)&amp;MID(A98,8,5),품번정리!$A:$B,2,FALSE))=TRUE,MID(A98,1,5)&amp;MID(A98,8,5),VLOOKUP(MID(A98,1,5)&amp;MID(A98,8,5),품번정리!$A:$B,2,FALSE))</f>
        <v/>
      </c>
      <c r="C98" s="97" t="s">
        <v>2895</v>
      </c>
      <c r="D98" s="407"/>
      <c r="E98" s="408"/>
    </row>
    <row r="99" spans="1:5">
      <c r="A99" s="16" t="str">
        <f t="shared" si="2"/>
        <v/>
      </c>
      <c r="B99" s="16" t="str">
        <f>IF(ISERROR(VLOOKUP(MID(A99,1,5)&amp;MID(A99,8,5),품번정리!$A:$B,2,FALSE))=TRUE,MID(A99,1,5)&amp;MID(A99,8,5),VLOOKUP(MID(A99,1,5)&amp;MID(A99,8,5),품번정리!$A:$B,2,FALSE))</f>
        <v/>
      </c>
      <c r="C99" s="97" t="s">
        <v>2896</v>
      </c>
      <c r="D99" s="407"/>
      <c r="E99" s="408"/>
    </row>
    <row r="100" spans="1:5">
      <c r="A100" s="16" t="str">
        <f t="shared" si="2"/>
        <v/>
      </c>
      <c r="B100" s="16" t="str">
        <f>IF(ISERROR(VLOOKUP(MID(A100,1,5)&amp;MID(A100,8,5),품번정리!$A:$B,2,FALSE))=TRUE,MID(A100,1,5)&amp;MID(A100,8,5),VLOOKUP(MID(A100,1,5)&amp;MID(A100,8,5),품번정리!$A:$B,2,FALSE))</f>
        <v/>
      </c>
      <c r="C100" s="97" t="s">
        <v>2334</v>
      </c>
      <c r="D100" s="407"/>
      <c r="E100" s="408"/>
    </row>
    <row r="101" spans="1:5">
      <c r="A101" s="16" t="str">
        <f t="shared" si="2"/>
        <v/>
      </c>
      <c r="B101" s="16" t="str">
        <f>IF(ISERROR(VLOOKUP(MID(A101,1,5)&amp;MID(A101,8,5),품번정리!$A:$B,2,FALSE))=TRUE,MID(A101,1,5)&amp;MID(A101,8,5),VLOOKUP(MID(A101,1,5)&amp;MID(A101,8,5),품번정리!$A:$B,2,FALSE))</f>
        <v/>
      </c>
      <c r="C101" s="97" t="s">
        <v>2335</v>
      </c>
      <c r="D101" s="407"/>
      <c r="E101" s="408"/>
    </row>
    <row r="102" spans="1:5">
      <c r="A102" s="16" t="str">
        <f t="shared" si="2"/>
        <v/>
      </c>
      <c r="B102" s="16" t="str">
        <f>IF(ISERROR(VLOOKUP(MID(A102,1,5)&amp;MID(A102,8,5),품번정리!$A:$B,2,FALSE))=TRUE,MID(A102,1,5)&amp;MID(A102,8,5),VLOOKUP(MID(A102,1,5)&amp;MID(A102,8,5),품번정리!$A:$B,2,FALSE))</f>
        <v/>
      </c>
      <c r="C102" s="97" t="s">
        <v>2617</v>
      </c>
      <c r="D102" s="407"/>
      <c r="E102" s="408"/>
    </row>
    <row r="103" spans="1:5">
      <c r="A103" s="16" t="str">
        <f t="shared" si="2"/>
        <v/>
      </c>
      <c r="B103" s="16" t="str">
        <f>IF(ISERROR(VLOOKUP(MID(A103,1,5)&amp;MID(A103,8,5),품번정리!$A:$B,2,FALSE))=TRUE,MID(A103,1,5)&amp;MID(A103,8,5),VLOOKUP(MID(A103,1,5)&amp;MID(A103,8,5),품번정리!$A:$B,2,FALSE))</f>
        <v/>
      </c>
      <c r="C103" s="97" t="s">
        <v>2337</v>
      </c>
      <c r="D103" s="407"/>
      <c r="E103" s="408"/>
    </row>
    <row r="104" spans="1:5">
      <c r="A104" s="16" t="str">
        <f t="shared" si="2"/>
        <v/>
      </c>
      <c r="B104" s="16" t="str">
        <f>IF(ISERROR(VLOOKUP(MID(A104,1,5)&amp;MID(A104,8,5),품번정리!$A:$B,2,FALSE))=TRUE,MID(A104,1,5)&amp;MID(A104,8,5),VLOOKUP(MID(A104,1,5)&amp;MID(A104,8,5),품번정리!$A:$B,2,FALSE))</f>
        <v/>
      </c>
      <c r="C104" s="97" t="s">
        <v>2525</v>
      </c>
      <c r="D104" s="407"/>
      <c r="E104" s="408"/>
    </row>
    <row r="105" spans="1:5">
      <c r="A105" s="16" t="str">
        <f t="shared" si="2"/>
        <v/>
      </c>
      <c r="B105" s="16" t="str">
        <f>IF(ISERROR(VLOOKUP(MID(A105,1,5)&amp;MID(A105,8,5),품번정리!$A:$B,2,FALSE))=TRUE,MID(A105,1,5)&amp;MID(A105,8,5),VLOOKUP(MID(A105,1,5)&amp;MID(A105,8,5),품번정리!$A:$B,2,FALSE))</f>
        <v/>
      </c>
      <c r="C105" s="97" t="s">
        <v>2526</v>
      </c>
      <c r="D105" s="407"/>
      <c r="E105" s="408"/>
    </row>
    <row r="106" spans="1:5">
      <c r="A106" s="16" t="str">
        <f t="shared" si="2"/>
        <v/>
      </c>
      <c r="B106" s="16" t="str">
        <f>IF(ISERROR(VLOOKUP(MID(A106,1,5)&amp;MID(A106,8,5),품번정리!$A:$B,2,FALSE))=TRUE,MID(A106,1,5)&amp;MID(A106,8,5),VLOOKUP(MID(A106,1,5)&amp;MID(A106,8,5),품번정리!$A:$B,2,FALSE))</f>
        <v/>
      </c>
      <c r="C106" s="97" t="s">
        <v>3229</v>
      </c>
      <c r="D106" s="407"/>
      <c r="E106" s="408"/>
    </row>
    <row r="107" spans="1:5">
      <c r="A107" s="16" t="str">
        <f t="shared" si="2"/>
        <v/>
      </c>
      <c r="B107" s="16" t="str">
        <f>IF(ISERROR(VLOOKUP(MID(A107,1,5)&amp;MID(A107,8,5),품번정리!$A:$B,2,FALSE))=TRUE,MID(A107,1,5)&amp;MID(A107,8,5),VLOOKUP(MID(A107,1,5)&amp;MID(A107,8,5),품번정리!$A:$B,2,FALSE))</f>
        <v/>
      </c>
      <c r="C107" s="97" t="s">
        <v>3230</v>
      </c>
      <c r="D107" s="407"/>
      <c r="E107" s="408"/>
    </row>
    <row r="108" spans="1:5">
      <c r="A108" s="16" t="str">
        <f t="shared" si="2"/>
        <v/>
      </c>
      <c r="B108" s="16" t="str">
        <f>IF(ISERROR(VLOOKUP(MID(A108,1,5)&amp;MID(A108,8,5),품번정리!$A:$B,2,FALSE))=TRUE,MID(A108,1,5)&amp;MID(A108,8,5),VLOOKUP(MID(A108,1,5)&amp;MID(A108,8,5),품번정리!$A:$B,2,FALSE))</f>
        <v/>
      </c>
      <c r="C108" s="97" t="s">
        <v>3231</v>
      </c>
      <c r="D108" s="407"/>
      <c r="E108" s="408"/>
    </row>
    <row r="109" spans="1:5">
      <c r="A109" s="16" t="str">
        <f t="shared" si="2"/>
        <v/>
      </c>
      <c r="B109" s="16" t="str">
        <f>IF(ISERROR(VLOOKUP(MID(A109,1,5)&amp;MID(A109,8,5),품번정리!$A:$B,2,FALSE))=TRUE,MID(A109,1,5)&amp;MID(A109,8,5),VLOOKUP(MID(A109,1,5)&amp;MID(A109,8,5),품번정리!$A:$B,2,FALSE))</f>
        <v/>
      </c>
      <c r="C109" s="97" t="s">
        <v>3232</v>
      </c>
      <c r="D109" s="407"/>
      <c r="E109" s="408"/>
    </row>
    <row r="110" spans="1:5">
      <c r="A110" s="16" t="str">
        <f t="shared" si="2"/>
        <v/>
      </c>
      <c r="B110" s="16" t="str">
        <f>IF(ISERROR(VLOOKUP(MID(A110,1,5)&amp;MID(A110,8,5),품번정리!$A:$B,2,FALSE))=TRUE,MID(A110,1,5)&amp;MID(A110,8,5),VLOOKUP(MID(A110,1,5)&amp;MID(A110,8,5),품번정리!$A:$B,2,FALSE))</f>
        <v/>
      </c>
      <c r="C110" s="97" t="s">
        <v>2188</v>
      </c>
      <c r="D110" s="407"/>
      <c r="E110" s="408"/>
    </row>
    <row r="111" spans="1:5">
      <c r="A111" s="16" t="str">
        <f t="shared" si="2"/>
        <v/>
      </c>
      <c r="B111" s="16" t="str">
        <f>IF(ISERROR(VLOOKUP(MID(A111,1,5)&amp;MID(A111,8,5),품번정리!$A:$B,2,FALSE))=TRUE,MID(A111,1,5)&amp;MID(A111,8,5),VLOOKUP(MID(A111,1,5)&amp;MID(A111,8,5),품번정리!$A:$B,2,FALSE))</f>
        <v/>
      </c>
      <c r="C111" s="97" t="s">
        <v>2528</v>
      </c>
      <c r="D111" s="407"/>
      <c r="E111" s="408"/>
    </row>
    <row r="112" spans="1:5">
      <c r="A112" s="16" t="str">
        <f t="shared" si="2"/>
        <v/>
      </c>
      <c r="B112" s="16" t="str">
        <f>IF(ISERROR(VLOOKUP(MID(A112,1,5)&amp;MID(A112,8,5),품번정리!$A:$B,2,FALSE))=TRUE,MID(A112,1,5)&amp;MID(A112,8,5),VLOOKUP(MID(A112,1,5)&amp;MID(A112,8,5),품번정리!$A:$B,2,FALSE))</f>
        <v/>
      </c>
      <c r="C112" s="97" t="s">
        <v>2529</v>
      </c>
      <c r="D112" s="407"/>
      <c r="E112" s="408"/>
    </row>
    <row r="113" spans="1:5">
      <c r="A113" s="16" t="str">
        <f t="shared" si="2"/>
        <v/>
      </c>
      <c r="B113" s="16" t="str">
        <f>IF(ISERROR(VLOOKUP(MID(A113,1,5)&amp;MID(A113,8,5),품번정리!$A:$B,2,FALSE))=TRUE,MID(A113,1,5)&amp;MID(A113,8,5),VLOOKUP(MID(A113,1,5)&amp;MID(A113,8,5),품번정리!$A:$B,2,FALSE))</f>
        <v/>
      </c>
      <c r="C113" s="97" t="s">
        <v>2530</v>
      </c>
      <c r="D113" s="407"/>
      <c r="E113" s="408"/>
    </row>
    <row r="114" spans="1:5">
      <c r="A114" s="16" t="str">
        <f t="shared" si="2"/>
        <v/>
      </c>
      <c r="B114" s="16" t="str">
        <f>IF(ISERROR(VLOOKUP(MID(A114,1,5)&amp;MID(A114,8,5),품번정리!$A:$B,2,FALSE))=TRUE,MID(A114,1,5)&amp;MID(A114,8,5),VLOOKUP(MID(A114,1,5)&amp;MID(A114,8,5),품번정리!$A:$B,2,FALSE))</f>
        <v/>
      </c>
      <c r="C114" s="97" t="s">
        <v>3233</v>
      </c>
      <c r="D114" s="407"/>
      <c r="E114" s="408"/>
    </row>
    <row r="115" spans="1:5">
      <c r="A115" s="16" t="str">
        <f t="shared" si="2"/>
        <v/>
      </c>
      <c r="B115" s="16" t="str">
        <f>IF(ISERROR(VLOOKUP(MID(A115,1,5)&amp;MID(A115,8,5),품번정리!$A:$B,2,FALSE))=TRUE,MID(A115,1,5)&amp;MID(A115,8,5),VLOOKUP(MID(A115,1,5)&amp;MID(A115,8,5),품번정리!$A:$B,2,FALSE))</f>
        <v/>
      </c>
      <c r="C115" s="97" t="s">
        <v>2481</v>
      </c>
      <c r="D115" s="407"/>
      <c r="E115" s="408"/>
    </row>
    <row r="116" spans="1:5">
      <c r="A116" s="16" t="str">
        <f t="shared" si="2"/>
        <v/>
      </c>
      <c r="B116" s="16" t="str">
        <f>IF(ISERROR(VLOOKUP(MID(A116,1,5)&amp;MID(A116,8,5),품번정리!$A:$B,2,FALSE))=TRUE,MID(A116,1,5)&amp;MID(A116,8,5),VLOOKUP(MID(A116,1,5)&amp;MID(A116,8,5),품번정리!$A:$B,2,FALSE))</f>
        <v/>
      </c>
      <c r="C116" s="97" t="s">
        <v>2338</v>
      </c>
      <c r="D116" s="407"/>
      <c r="E116" s="408"/>
    </row>
    <row r="117" spans="1:5">
      <c r="A117" s="16" t="str">
        <f t="shared" si="2"/>
        <v/>
      </c>
      <c r="B117" s="16" t="str">
        <f>IF(ISERROR(VLOOKUP(MID(A117,1,5)&amp;MID(A117,8,5),품번정리!$A:$B,2,FALSE))=TRUE,MID(A117,1,5)&amp;MID(A117,8,5),VLOOKUP(MID(A117,1,5)&amp;MID(A117,8,5),품번정리!$A:$B,2,FALSE))</f>
        <v/>
      </c>
      <c r="C117" s="97" t="s">
        <v>2622</v>
      </c>
      <c r="D117" s="407"/>
      <c r="E117" s="408"/>
    </row>
    <row r="118" spans="1:5">
      <c r="A118" s="16" t="str">
        <f t="shared" si="2"/>
        <v/>
      </c>
      <c r="B118" s="16" t="str">
        <f>IF(ISERROR(VLOOKUP(MID(A118,1,5)&amp;MID(A118,8,5),품번정리!$A:$B,2,FALSE))=TRUE,MID(A118,1,5)&amp;MID(A118,8,5),VLOOKUP(MID(A118,1,5)&amp;MID(A118,8,5),품번정리!$A:$B,2,FALSE))</f>
        <v/>
      </c>
      <c r="C118" s="97" t="s">
        <v>2346</v>
      </c>
      <c r="D118" s="407"/>
      <c r="E118" s="408"/>
    </row>
    <row r="119" spans="1:5">
      <c r="A119" s="16" t="str">
        <f t="shared" si="2"/>
        <v/>
      </c>
      <c r="B119" s="16" t="str">
        <f>IF(ISERROR(VLOOKUP(MID(A119,1,5)&amp;MID(A119,8,5),품번정리!$A:$B,2,FALSE))=TRUE,MID(A119,1,5)&amp;MID(A119,8,5),VLOOKUP(MID(A119,1,5)&amp;MID(A119,8,5),품번정리!$A:$B,2,FALSE))</f>
        <v/>
      </c>
      <c r="C119" s="97" t="s">
        <v>2347</v>
      </c>
      <c r="D119" s="407"/>
      <c r="E119" s="408"/>
    </row>
    <row r="120" spans="1:5">
      <c r="A120" s="16" t="str">
        <f t="shared" si="2"/>
        <v/>
      </c>
      <c r="B120" s="16" t="str">
        <f>IF(ISERROR(VLOOKUP(MID(A120,1,5)&amp;MID(A120,8,5),품번정리!$A:$B,2,FALSE))=TRUE,MID(A120,1,5)&amp;MID(A120,8,5),VLOOKUP(MID(A120,1,5)&amp;MID(A120,8,5),품번정리!$A:$B,2,FALSE))</f>
        <v/>
      </c>
      <c r="C120" s="97" t="s">
        <v>2618</v>
      </c>
      <c r="D120" s="407"/>
      <c r="E120" s="408"/>
    </row>
    <row r="121" spans="1:5">
      <c r="A121" s="16" t="str">
        <f t="shared" si="2"/>
        <v/>
      </c>
      <c r="B121" s="16" t="str">
        <f>IF(ISERROR(VLOOKUP(MID(A121,1,5)&amp;MID(A121,8,5),품번정리!$A:$B,2,FALSE))=TRUE,MID(A121,1,5)&amp;MID(A121,8,5),VLOOKUP(MID(A121,1,5)&amp;MID(A121,8,5),품번정리!$A:$B,2,FALSE))</f>
        <v/>
      </c>
      <c r="C121" s="97" t="s">
        <v>2619</v>
      </c>
      <c r="D121" s="407"/>
      <c r="E121" s="408"/>
    </row>
    <row r="122" spans="1:5">
      <c r="A122" s="16" t="str">
        <f t="shared" si="2"/>
        <v/>
      </c>
      <c r="B122" s="16" t="str">
        <f>IF(ISERROR(VLOOKUP(MID(A122,1,5)&amp;MID(A122,8,5),품번정리!$A:$B,2,FALSE))=TRUE,MID(A122,1,5)&amp;MID(A122,8,5),VLOOKUP(MID(A122,1,5)&amp;MID(A122,8,5),품번정리!$A:$B,2,FALSE))</f>
        <v/>
      </c>
      <c r="C122" s="97" t="s">
        <v>2620</v>
      </c>
      <c r="D122" s="407"/>
      <c r="E122" s="408"/>
    </row>
    <row r="123" spans="1:5">
      <c r="A123" s="16" t="str">
        <f t="shared" si="2"/>
        <v/>
      </c>
      <c r="B123" s="16" t="str">
        <f>IF(ISERROR(VLOOKUP(MID(A123,1,5)&amp;MID(A123,8,5),품번정리!$A:$B,2,FALSE))=TRUE,MID(A123,1,5)&amp;MID(A123,8,5),VLOOKUP(MID(A123,1,5)&amp;MID(A123,8,5),품번정리!$A:$B,2,FALSE))</f>
        <v/>
      </c>
      <c r="C123" s="97" t="s">
        <v>2641</v>
      </c>
      <c r="D123" s="407"/>
      <c r="E123" s="408"/>
    </row>
    <row r="124" spans="1:5">
      <c r="A124" s="16" t="str">
        <f t="shared" si="2"/>
        <v/>
      </c>
      <c r="B124" s="16" t="str">
        <f>IF(ISERROR(VLOOKUP(MID(A124,1,5)&amp;MID(A124,8,5),품번정리!$A:$B,2,FALSE))=TRUE,MID(A124,1,5)&amp;MID(A124,8,5),VLOOKUP(MID(A124,1,5)&amp;MID(A124,8,5),품번정리!$A:$B,2,FALSE))</f>
        <v/>
      </c>
      <c r="C124" s="97" t="s">
        <v>2642</v>
      </c>
      <c r="D124" s="407"/>
      <c r="E124" s="408"/>
    </row>
    <row r="125" spans="1:5">
      <c r="A125" s="16" t="str">
        <f t="shared" si="2"/>
        <v/>
      </c>
      <c r="B125" s="16" t="str">
        <f>IF(ISERROR(VLOOKUP(MID(A125,1,5)&amp;MID(A125,8,5),품번정리!$A:$B,2,FALSE))=TRUE,MID(A125,1,5)&amp;MID(A125,8,5),VLOOKUP(MID(A125,1,5)&amp;MID(A125,8,5),품번정리!$A:$B,2,FALSE))</f>
        <v/>
      </c>
      <c r="C125" s="97" t="s">
        <v>2621</v>
      </c>
      <c r="D125" s="407"/>
      <c r="E125" s="408"/>
    </row>
    <row r="126" spans="1:5">
      <c r="A126" s="16" t="str">
        <f t="shared" si="2"/>
        <v/>
      </c>
      <c r="B126" s="16" t="str">
        <f>IF(ISERROR(VLOOKUP(MID(A126,1,5)&amp;MID(A126,8,5),품번정리!$A:$B,2,FALSE))=TRUE,MID(A126,1,5)&amp;MID(A126,8,5),VLOOKUP(MID(A126,1,5)&amp;MID(A126,8,5),품번정리!$A:$B,2,FALSE))</f>
        <v/>
      </c>
      <c r="C126" s="97" t="s">
        <v>2521</v>
      </c>
      <c r="D126" s="407"/>
      <c r="E126" s="408"/>
    </row>
    <row r="127" spans="1:5">
      <c r="A127" s="16" t="str">
        <f t="shared" si="2"/>
        <v/>
      </c>
      <c r="B127" s="16" t="str">
        <f>IF(ISERROR(VLOOKUP(MID(A127,1,5)&amp;MID(A127,8,5),품번정리!$A:$B,2,FALSE))=TRUE,MID(A127,1,5)&amp;MID(A127,8,5),VLOOKUP(MID(A127,1,5)&amp;MID(A127,8,5),품번정리!$A:$B,2,FALSE))</f>
        <v/>
      </c>
      <c r="C127" s="97" t="s">
        <v>3520</v>
      </c>
      <c r="D127" s="407"/>
      <c r="E127" s="408"/>
    </row>
    <row r="128" spans="1:5">
      <c r="A128" s="16" t="str">
        <f t="shared" si="2"/>
        <v/>
      </c>
      <c r="B128" s="16" t="str">
        <f>IF(ISERROR(VLOOKUP(MID(A128,1,5)&amp;MID(A128,8,5),품번정리!$A:$B,2,FALSE))=TRUE,MID(A128,1,5)&amp;MID(A128,8,5),VLOOKUP(MID(A128,1,5)&amp;MID(A128,8,5),품번정리!$A:$B,2,FALSE))</f>
        <v/>
      </c>
      <c r="C128" s="97" t="s">
        <v>3521</v>
      </c>
      <c r="D128" s="407"/>
      <c r="E128" s="408"/>
    </row>
    <row r="129" spans="1:5">
      <c r="A129" s="16" t="str">
        <f t="shared" si="2"/>
        <v/>
      </c>
      <c r="B129" s="16" t="str">
        <f>IF(ISERROR(VLOOKUP(MID(A129,1,5)&amp;MID(A129,8,5),품번정리!$A:$B,2,FALSE))=TRUE,MID(A129,1,5)&amp;MID(A129,8,5),VLOOKUP(MID(A129,1,5)&amp;MID(A129,8,5),품번정리!$A:$B,2,FALSE))</f>
        <v/>
      </c>
      <c r="C129" s="97" t="s">
        <v>3522</v>
      </c>
      <c r="D129" s="407"/>
      <c r="E129" s="408"/>
    </row>
    <row r="130" spans="1:5">
      <c r="A130" s="16" t="str">
        <f t="shared" si="2"/>
        <v/>
      </c>
      <c r="B130" s="16" t="str">
        <f>IF(ISERROR(VLOOKUP(MID(A130,1,5)&amp;MID(A130,8,5),품번정리!$A:$B,2,FALSE))=TRUE,MID(A130,1,5)&amp;MID(A130,8,5),VLOOKUP(MID(A130,1,5)&amp;MID(A130,8,5),품번정리!$A:$B,2,FALSE))</f>
        <v/>
      </c>
      <c r="C130" s="97" t="s">
        <v>2885</v>
      </c>
      <c r="D130" s="407"/>
      <c r="E130" s="408"/>
    </row>
    <row r="131" spans="1:5">
      <c r="A131" s="16" t="str">
        <f t="shared" si="2"/>
        <v/>
      </c>
      <c r="B131" s="16" t="str">
        <f>IF(ISERROR(VLOOKUP(MID(A131,1,5)&amp;MID(A131,8,5),품번정리!$A:$B,2,FALSE))=TRUE,MID(A131,1,5)&amp;MID(A131,8,5),VLOOKUP(MID(A131,1,5)&amp;MID(A131,8,5),품번정리!$A:$B,2,FALSE))</f>
        <v/>
      </c>
      <c r="C131" s="97" t="s">
        <v>2887</v>
      </c>
      <c r="D131" s="407"/>
      <c r="E131" s="408"/>
    </row>
    <row r="132" spans="1:5">
      <c r="A132" s="16" t="str">
        <f t="shared" si="2"/>
        <v/>
      </c>
      <c r="B132" s="16" t="str">
        <f>IF(ISERROR(VLOOKUP(MID(A132,1,5)&amp;MID(A132,8,5),품번정리!$A:$B,2,FALSE))=TRUE,MID(A132,1,5)&amp;MID(A132,8,5),VLOOKUP(MID(A132,1,5)&amp;MID(A132,8,5),품번정리!$A:$B,2,FALSE))</f>
        <v/>
      </c>
      <c r="C132" s="97" t="s">
        <v>3515</v>
      </c>
      <c r="D132" s="407"/>
      <c r="E132" s="408"/>
    </row>
    <row r="133" spans="1:5">
      <c r="A133" s="16" t="str">
        <f t="shared" si="2"/>
        <v/>
      </c>
      <c r="B133" s="16" t="str">
        <f>IF(ISERROR(VLOOKUP(MID(A133,1,5)&amp;MID(A133,8,5),품번정리!$A:$B,2,FALSE))=TRUE,MID(A133,1,5)&amp;MID(A133,8,5),VLOOKUP(MID(A133,1,5)&amp;MID(A133,8,5),품번정리!$A:$B,2,FALSE))</f>
        <v/>
      </c>
      <c r="C133" s="97" t="s">
        <v>3516</v>
      </c>
      <c r="D133" s="407"/>
      <c r="E133" s="408"/>
    </row>
    <row r="134" spans="1:5">
      <c r="A134" s="16" t="str">
        <f t="shared" si="2"/>
        <v/>
      </c>
      <c r="B134" s="16" t="str">
        <f>IF(ISERROR(VLOOKUP(MID(A134,1,5)&amp;MID(A134,8,5),품번정리!$A:$B,2,FALSE))=TRUE,MID(A134,1,5)&amp;MID(A134,8,5),VLOOKUP(MID(A134,1,5)&amp;MID(A134,8,5),품번정리!$A:$B,2,FALSE))</f>
        <v/>
      </c>
      <c r="C134" s="97" t="s">
        <v>3517</v>
      </c>
      <c r="D134" s="407"/>
      <c r="E134" s="408"/>
    </row>
    <row r="135" spans="1:5">
      <c r="A135" s="16" t="str">
        <f t="shared" si="2"/>
        <v/>
      </c>
      <c r="B135" s="16" t="str">
        <f>IF(ISERROR(VLOOKUP(MID(A135,1,5)&amp;MID(A135,8,5),품번정리!$A:$B,2,FALSE))=TRUE,MID(A135,1,5)&amp;MID(A135,8,5),VLOOKUP(MID(A135,1,5)&amp;MID(A135,8,5),품번정리!$A:$B,2,FALSE))</f>
        <v/>
      </c>
      <c r="C135" s="97" t="s">
        <v>3518</v>
      </c>
      <c r="D135" s="407"/>
      <c r="E135" s="408"/>
    </row>
    <row r="136" spans="1:5">
      <c r="A136" s="16" t="str">
        <f t="shared" si="2"/>
        <v/>
      </c>
      <c r="B136" s="16" t="str">
        <f>IF(ISERROR(VLOOKUP(MID(A136,1,5)&amp;MID(A136,8,5),품번정리!$A:$B,2,FALSE))=TRUE,MID(A136,1,5)&amp;MID(A136,8,5),VLOOKUP(MID(A136,1,5)&amp;MID(A136,8,5),품번정리!$A:$B,2,FALSE))</f>
        <v/>
      </c>
      <c r="C136" s="97" t="s">
        <v>3519</v>
      </c>
      <c r="D136" s="407"/>
      <c r="E136" s="408"/>
    </row>
    <row r="137" spans="1:5">
      <c r="A137" s="16" t="str">
        <f t="shared" si="2"/>
        <v/>
      </c>
      <c r="B137" s="16" t="str">
        <f>IF(ISERROR(VLOOKUP(MID(A137,1,5)&amp;MID(A137,8,5),품번정리!$A:$B,2,FALSE))=TRUE,MID(A137,1,5)&amp;MID(A137,8,5),VLOOKUP(MID(A137,1,5)&amp;MID(A137,8,5),품번정리!$A:$B,2,FALSE))</f>
        <v/>
      </c>
      <c r="C137" s="97" t="s">
        <v>3578</v>
      </c>
      <c r="D137" s="407"/>
      <c r="E137" s="408"/>
    </row>
    <row r="138" spans="1:5">
      <c r="A138" s="16" t="str">
        <f t="shared" si="2"/>
        <v/>
      </c>
      <c r="B138" s="16" t="str">
        <f>IF(ISERROR(VLOOKUP(MID(A138,1,5)&amp;MID(A138,8,5),품번정리!$A:$B,2,FALSE))=TRUE,MID(A138,1,5)&amp;MID(A138,8,5),VLOOKUP(MID(A138,1,5)&amp;MID(A138,8,5),품번정리!$A:$B,2,FALSE))</f>
        <v/>
      </c>
      <c r="C138" s="97" t="s">
        <v>3579</v>
      </c>
      <c r="D138" s="407"/>
      <c r="E138" s="408"/>
    </row>
    <row r="139" spans="1:5">
      <c r="A139" s="16" t="str">
        <f t="shared" si="2"/>
        <v/>
      </c>
      <c r="B139" s="16" t="str">
        <f>IF(ISERROR(VLOOKUP(MID(A139,1,5)&amp;MID(A139,8,5),품번정리!$A:$B,2,FALSE))=TRUE,MID(A139,1,5)&amp;MID(A139,8,5),VLOOKUP(MID(A139,1,5)&amp;MID(A139,8,5),품번정리!$A:$B,2,FALSE))</f>
        <v/>
      </c>
      <c r="C139" s="97" t="s">
        <v>3539</v>
      </c>
      <c r="D139" s="407"/>
      <c r="E139" s="408"/>
    </row>
    <row r="140" spans="1:5">
      <c r="A140" s="16" t="str">
        <f t="shared" si="2"/>
        <v/>
      </c>
      <c r="B140" s="16" t="str">
        <f>IF(ISERROR(VLOOKUP(MID(A140,1,5)&amp;MID(A140,8,5),품번정리!$A:$B,2,FALSE))=TRUE,MID(A140,1,5)&amp;MID(A140,8,5),VLOOKUP(MID(A140,1,5)&amp;MID(A140,8,5),품번정리!$A:$B,2,FALSE))</f>
        <v/>
      </c>
      <c r="C140" s="97" t="s">
        <v>3236</v>
      </c>
      <c r="D140" s="407"/>
      <c r="E140" s="408"/>
    </row>
    <row r="141" spans="1:5">
      <c r="A141" s="16" t="str">
        <f t="shared" si="2"/>
        <v/>
      </c>
      <c r="B141" s="16" t="str">
        <f>IF(ISERROR(VLOOKUP(MID(A141,1,5)&amp;MID(A141,8,5),품번정리!$A:$B,2,FALSE))=TRUE,MID(A141,1,5)&amp;MID(A141,8,5),VLOOKUP(MID(A141,1,5)&amp;MID(A141,8,5),품번정리!$A:$B,2,FALSE))</f>
        <v/>
      </c>
      <c r="C141" s="97" t="s">
        <v>3523</v>
      </c>
      <c r="D141" s="407"/>
      <c r="E141" s="408"/>
    </row>
    <row r="142" spans="1:5">
      <c r="A142" s="16" t="str">
        <f t="shared" ref="A142:A205" si="3">IF(D142=0,"",C142)</f>
        <v/>
      </c>
      <c r="B142" s="16" t="str">
        <f>IF(ISERROR(VLOOKUP(MID(A142,1,5)&amp;MID(A142,8,5),품번정리!$A:$B,2,FALSE))=TRUE,MID(A142,1,5)&amp;MID(A142,8,5),VLOOKUP(MID(A142,1,5)&amp;MID(A142,8,5),품번정리!$A:$B,2,FALSE))</f>
        <v/>
      </c>
      <c r="C142" s="97" t="s">
        <v>3524</v>
      </c>
      <c r="D142" s="407"/>
      <c r="E142" s="408"/>
    </row>
    <row r="143" spans="1:5">
      <c r="A143" s="16" t="str">
        <f t="shared" si="3"/>
        <v/>
      </c>
      <c r="B143" s="16" t="str">
        <f>IF(ISERROR(VLOOKUP(MID(A143,1,5)&amp;MID(A143,8,5),품번정리!$A:$B,2,FALSE))=TRUE,MID(A143,1,5)&amp;MID(A143,8,5),VLOOKUP(MID(A143,1,5)&amp;MID(A143,8,5),품번정리!$A:$B,2,FALSE))</f>
        <v/>
      </c>
      <c r="C143" s="97" t="s">
        <v>3525</v>
      </c>
      <c r="D143" s="407"/>
      <c r="E143" s="408"/>
    </row>
    <row r="144" spans="1:5">
      <c r="A144" s="16" t="str">
        <f t="shared" si="3"/>
        <v/>
      </c>
      <c r="B144" s="16" t="str">
        <f>IF(ISERROR(VLOOKUP(MID(A144,1,5)&amp;MID(A144,8,5),품번정리!$A:$B,2,FALSE))=TRUE,MID(A144,1,5)&amp;MID(A144,8,5),VLOOKUP(MID(A144,1,5)&amp;MID(A144,8,5),품번정리!$A:$B,2,FALSE))</f>
        <v/>
      </c>
      <c r="C144" s="97" t="s">
        <v>3526</v>
      </c>
      <c r="D144" s="407"/>
      <c r="E144" s="408"/>
    </row>
    <row r="145" spans="1:5">
      <c r="A145" s="16" t="str">
        <f t="shared" si="3"/>
        <v/>
      </c>
      <c r="B145" s="16" t="str">
        <f>IF(ISERROR(VLOOKUP(MID(A145,1,5)&amp;MID(A145,8,5),품번정리!$A:$B,2,FALSE))=TRUE,MID(A145,1,5)&amp;MID(A145,8,5),VLOOKUP(MID(A145,1,5)&amp;MID(A145,8,5),품번정리!$A:$B,2,FALSE))</f>
        <v/>
      </c>
      <c r="C145" s="97" t="s">
        <v>3527</v>
      </c>
      <c r="D145" s="407"/>
      <c r="E145" s="408"/>
    </row>
    <row r="146" spans="1:5">
      <c r="A146" s="16" t="str">
        <f t="shared" si="3"/>
        <v/>
      </c>
      <c r="B146" s="16" t="str">
        <f>IF(ISERROR(VLOOKUP(MID(A146,1,5)&amp;MID(A146,8,5),품번정리!$A:$B,2,FALSE))=TRUE,MID(A146,1,5)&amp;MID(A146,8,5),VLOOKUP(MID(A146,1,5)&amp;MID(A146,8,5),품번정리!$A:$B,2,FALSE))</f>
        <v/>
      </c>
      <c r="C146" s="97" t="s">
        <v>3528</v>
      </c>
      <c r="D146" s="407"/>
      <c r="E146" s="408"/>
    </row>
    <row r="147" spans="1:5">
      <c r="A147" s="16" t="str">
        <f t="shared" si="3"/>
        <v/>
      </c>
      <c r="B147" s="16" t="str">
        <f>IF(ISERROR(VLOOKUP(MID(A147,1,5)&amp;MID(A147,8,5),품번정리!$A:$B,2,FALSE))=TRUE,MID(A147,1,5)&amp;MID(A147,8,5),VLOOKUP(MID(A147,1,5)&amp;MID(A147,8,5),품번정리!$A:$B,2,FALSE))</f>
        <v/>
      </c>
      <c r="C147" s="97" t="s">
        <v>3529</v>
      </c>
      <c r="D147" s="407"/>
      <c r="E147" s="408"/>
    </row>
    <row r="148" spans="1:5">
      <c r="A148" s="16" t="str">
        <f t="shared" si="3"/>
        <v/>
      </c>
      <c r="B148" s="16" t="str">
        <f>IF(ISERROR(VLOOKUP(MID(A148,1,5)&amp;MID(A148,8,5),품번정리!$A:$B,2,FALSE))=TRUE,MID(A148,1,5)&amp;MID(A148,8,5),VLOOKUP(MID(A148,1,5)&amp;MID(A148,8,5),품번정리!$A:$B,2,FALSE))</f>
        <v/>
      </c>
      <c r="C148" s="97" t="s">
        <v>2985</v>
      </c>
      <c r="D148" s="407"/>
      <c r="E148" s="408"/>
    </row>
    <row r="149" spans="1:5">
      <c r="A149" s="16" t="str">
        <f t="shared" si="3"/>
        <v/>
      </c>
      <c r="B149" s="16" t="str">
        <f>IF(ISERROR(VLOOKUP(MID(A149,1,5)&amp;MID(A149,8,5),품번정리!$A:$B,2,FALSE))=TRUE,MID(A149,1,5)&amp;MID(A149,8,5),VLOOKUP(MID(A149,1,5)&amp;MID(A149,8,5),품번정리!$A:$B,2,FALSE))</f>
        <v/>
      </c>
      <c r="C149" s="97" t="s">
        <v>2986</v>
      </c>
      <c r="D149" s="407"/>
      <c r="E149" s="408"/>
    </row>
    <row r="150" spans="1:5">
      <c r="A150" s="16" t="str">
        <f t="shared" si="3"/>
        <v/>
      </c>
      <c r="B150" s="16" t="str">
        <f>IF(ISERROR(VLOOKUP(MID(A150,1,5)&amp;MID(A150,8,5),품번정리!$A:$B,2,FALSE))=TRUE,MID(A150,1,5)&amp;MID(A150,8,5),VLOOKUP(MID(A150,1,5)&amp;MID(A150,8,5),품번정리!$A:$B,2,FALSE))</f>
        <v/>
      </c>
      <c r="C150" s="97" t="s">
        <v>2998</v>
      </c>
      <c r="D150" s="407"/>
      <c r="E150" s="408"/>
    </row>
    <row r="151" spans="1:5">
      <c r="A151" s="16" t="str">
        <f t="shared" si="3"/>
        <v/>
      </c>
      <c r="B151" s="16" t="str">
        <f>IF(ISERROR(VLOOKUP(MID(A151,1,5)&amp;MID(A151,8,5),품번정리!$A:$B,2,FALSE))=TRUE,MID(A151,1,5)&amp;MID(A151,8,5),VLOOKUP(MID(A151,1,5)&amp;MID(A151,8,5),품번정리!$A:$B,2,FALSE))</f>
        <v/>
      </c>
      <c r="C151" s="97" t="s">
        <v>2999</v>
      </c>
      <c r="D151" s="407"/>
      <c r="E151" s="408"/>
    </row>
    <row r="152" spans="1:5">
      <c r="A152" s="16" t="str">
        <f t="shared" si="3"/>
        <v/>
      </c>
      <c r="B152" s="16" t="str">
        <f>IF(ISERROR(VLOOKUP(MID(A152,1,5)&amp;MID(A152,8,5),품번정리!$A:$B,2,FALSE))=TRUE,MID(A152,1,5)&amp;MID(A152,8,5),VLOOKUP(MID(A152,1,5)&amp;MID(A152,8,5),품번정리!$A:$B,2,FALSE))</f>
        <v/>
      </c>
      <c r="C152" s="97" t="s">
        <v>3022</v>
      </c>
      <c r="D152" s="407"/>
      <c r="E152" s="408"/>
    </row>
    <row r="153" spans="1:5">
      <c r="A153" s="16" t="str">
        <f t="shared" si="3"/>
        <v/>
      </c>
      <c r="B153" s="16" t="str">
        <f>IF(ISERROR(VLOOKUP(MID(A153,1,5)&amp;MID(A153,8,5),품번정리!$A:$B,2,FALSE))=TRUE,MID(A153,1,5)&amp;MID(A153,8,5),VLOOKUP(MID(A153,1,5)&amp;MID(A153,8,5),품번정리!$A:$B,2,FALSE))</f>
        <v/>
      </c>
      <c r="C153" s="97" t="s">
        <v>2967</v>
      </c>
      <c r="D153" s="407"/>
      <c r="E153" s="408"/>
    </row>
    <row r="154" spans="1:5">
      <c r="A154" s="16" t="str">
        <f t="shared" si="3"/>
        <v/>
      </c>
      <c r="B154" s="16" t="str">
        <f>IF(ISERROR(VLOOKUP(MID(A154,1,5)&amp;MID(A154,8,5),품번정리!$A:$B,2,FALSE))=TRUE,MID(A154,1,5)&amp;MID(A154,8,5),VLOOKUP(MID(A154,1,5)&amp;MID(A154,8,5),품번정리!$A:$B,2,FALSE))</f>
        <v/>
      </c>
      <c r="C154" s="97" t="s">
        <v>2968</v>
      </c>
      <c r="D154" s="407"/>
      <c r="E154" s="408"/>
    </row>
    <row r="155" spans="1:5">
      <c r="A155" s="16" t="str">
        <f t="shared" si="3"/>
        <v/>
      </c>
      <c r="B155" s="16" t="str">
        <f>IF(ISERROR(VLOOKUP(MID(A155,1,5)&amp;MID(A155,8,5),품번정리!$A:$B,2,FALSE))=TRUE,MID(A155,1,5)&amp;MID(A155,8,5),VLOOKUP(MID(A155,1,5)&amp;MID(A155,8,5),품번정리!$A:$B,2,FALSE))</f>
        <v/>
      </c>
      <c r="C155" s="97" t="s">
        <v>2969</v>
      </c>
      <c r="D155" s="407"/>
      <c r="E155" s="408"/>
    </row>
    <row r="156" spans="1:5">
      <c r="A156" s="16" t="str">
        <f t="shared" si="3"/>
        <v/>
      </c>
      <c r="B156" s="16" t="str">
        <f>IF(ISERROR(VLOOKUP(MID(A156,1,5)&amp;MID(A156,8,5),품번정리!$A:$B,2,FALSE))=TRUE,MID(A156,1,5)&amp;MID(A156,8,5),VLOOKUP(MID(A156,1,5)&amp;MID(A156,8,5),품번정리!$A:$B,2,FALSE))</f>
        <v/>
      </c>
      <c r="C156" s="97" t="s">
        <v>2970</v>
      </c>
      <c r="D156" s="407"/>
      <c r="E156" s="408"/>
    </row>
    <row r="157" spans="1:5">
      <c r="A157" s="16" t="str">
        <f t="shared" si="3"/>
        <v/>
      </c>
      <c r="B157" s="16" t="str">
        <f>IF(ISERROR(VLOOKUP(MID(A157,1,5)&amp;MID(A157,8,5),품번정리!$A:$B,2,FALSE))=TRUE,MID(A157,1,5)&amp;MID(A157,8,5),VLOOKUP(MID(A157,1,5)&amp;MID(A157,8,5),품번정리!$A:$B,2,FALSE))</f>
        <v/>
      </c>
      <c r="C157" s="97" t="s">
        <v>2971</v>
      </c>
      <c r="D157" s="407"/>
      <c r="E157" s="408"/>
    </row>
    <row r="158" spans="1:5">
      <c r="A158" s="16" t="str">
        <f t="shared" si="3"/>
        <v/>
      </c>
      <c r="B158" s="16" t="str">
        <f>IF(ISERROR(VLOOKUP(MID(A158,1,5)&amp;MID(A158,8,5),품번정리!$A:$B,2,FALSE))=TRUE,MID(A158,1,5)&amp;MID(A158,8,5),VLOOKUP(MID(A158,1,5)&amp;MID(A158,8,5),품번정리!$A:$B,2,FALSE))</f>
        <v/>
      </c>
      <c r="C158" s="97" t="s">
        <v>2987</v>
      </c>
      <c r="D158" s="407"/>
      <c r="E158" s="408"/>
    </row>
    <row r="159" spans="1:5">
      <c r="A159" s="16" t="str">
        <f t="shared" si="3"/>
        <v/>
      </c>
      <c r="B159" s="16" t="str">
        <f>IF(ISERROR(VLOOKUP(MID(A159,1,5)&amp;MID(A159,8,5),품번정리!$A:$B,2,FALSE))=TRUE,MID(A159,1,5)&amp;MID(A159,8,5),VLOOKUP(MID(A159,1,5)&amp;MID(A159,8,5),품번정리!$A:$B,2,FALSE))</f>
        <v/>
      </c>
      <c r="C159" s="97" t="s">
        <v>3000</v>
      </c>
      <c r="D159" s="407"/>
      <c r="E159" s="408"/>
    </row>
    <row r="160" spans="1:5">
      <c r="A160" s="16" t="str">
        <f t="shared" si="3"/>
        <v/>
      </c>
      <c r="B160" s="16" t="str">
        <f>IF(ISERROR(VLOOKUP(MID(A160,1,5)&amp;MID(A160,8,5),품번정리!$A:$B,2,FALSE))=TRUE,MID(A160,1,5)&amp;MID(A160,8,5),VLOOKUP(MID(A160,1,5)&amp;MID(A160,8,5),품번정리!$A:$B,2,FALSE))</f>
        <v/>
      </c>
      <c r="C160" s="97" t="s">
        <v>3002</v>
      </c>
      <c r="D160" s="407"/>
      <c r="E160" s="408"/>
    </row>
    <row r="161" spans="1:5">
      <c r="A161" s="16" t="str">
        <f t="shared" si="3"/>
        <v/>
      </c>
      <c r="B161" s="16" t="str">
        <f>IF(ISERROR(VLOOKUP(MID(A161,1,5)&amp;MID(A161,8,5),품번정리!$A:$B,2,FALSE))=TRUE,MID(A161,1,5)&amp;MID(A161,8,5),VLOOKUP(MID(A161,1,5)&amp;MID(A161,8,5),품번정리!$A:$B,2,FALSE))</f>
        <v/>
      </c>
      <c r="C161" s="97" t="s">
        <v>3003</v>
      </c>
      <c r="D161" s="407"/>
      <c r="E161" s="408"/>
    </row>
    <row r="162" spans="1:5">
      <c r="A162" s="16" t="str">
        <f t="shared" si="3"/>
        <v/>
      </c>
      <c r="B162" s="16" t="str">
        <f>IF(ISERROR(VLOOKUP(MID(A162,1,5)&amp;MID(A162,8,5),품번정리!$A:$B,2,FALSE))=TRUE,MID(A162,1,5)&amp;MID(A162,8,5),VLOOKUP(MID(A162,1,5)&amp;MID(A162,8,5),품번정리!$A:$B,2,FALSE))</f>
        <v/>
      </c>
      <c r="C162" s="97" t="s">
        <v>3004</v>
      </c>
      <c r="D162" s="407"/>
      <c r="E162" s="408"/>
    </row>
    <row r="163" spans="1:5">
      <c r="A163" s="16" t="str">
        <f t="shared" si="3"/>
        <v/>
      </c>
      <c r="B163" s="16" t="str">
        <f>IF(ISERROR(VLOOKUP(MID(A163,1,5)&amp;MID(A163,8,5),품번정리!$A:$B,2,FALSE))=TRUE,MID(A163,1,5)&amp;MID(A163,8,5),VLOOKUP(MID(A163,1,5)&amp;MID(A163,8,5),품번정리!$A:$B,2,FALSE))</f>
        <v/>
      </c>
      <c r="C163" s="97" t="s">
        <v>3005</v>
      </c>
      <c r="D163" s="407"/>
      <c r="E163" s="408"/>
    </row>
    <row r="164" spans="1:5">
      <c r="A164" s="16" t="str">
        <f t="shared" si="3"/>
        <v/>
      </c>
      <c r="B164" s="16" t="str">
        <f>IF(ISERROR(VLOOKUP(MID(A164,1,5)&amp;MID(A164,8,5),품번정리!$A:$B,2,FALSE))=TRUE,MID(A164,1,5)&amp;MID(A164,8,5),VLOOKUP(MID(A164,1,5)&amp;MID(A164,8,5),품번정리!$A:$B,2,FALSE))</f>
        <v/>
      </c>
      <c r="C164" s="97" t="s">
        <v>3006</v>
      </c>
      <c r="D164" s="407"/>
      <c r="E164" s="408"/>
    </row>
    <row r="165" spans="1:5">
      <c r="A165" s="16" t="str">
        <f t="shared" si="3"/>
        <v/>
      </c>
      <c r="B165" s="16" t="str">
        <f>IF(ISERROR(VLOOKUP(MID(A165,1,5)&amp;MID(A165,8,5),품번정리!$A:$B,2,FALSE))=TRUE,MID(A165,1,5)&amp;MID(A165,8,5),VLOOKUP(MID(A165,1,5)&amp;MID(A165,8,5),품번정리!$A:$B,2,FALSE))</f>
        <v/>
      </c>
      <c r="C165" s="97" t="s">
        <v>3023</v>
      </c>
      <c r="D165" s="407"/>
      <c r="E165" s="408"/>
    </row>
    <row r="166" spans="1:5">
      <c r="A166" s="16" t="str">
        <f t="shared" si="3"/>
        <v/>
      </c>
      <c r="B166" s="16" t="str">
        <f>IF(ISERROR(VLOOKUP(MID(A166,1,5)&amp;MID(A166,8,5),품번정리!$A:$B,2,FALSE))=TRUE,MID(A166,1,5)&amp;MID(A166,8,5),VLOOKUP(MID(A166,1,5)&amp;MID(A166,8,5),품번정리!$A:$B,2,FALSE))</f>
        <v/>
      </c>
      <c r="C166" s="97" t="s">
        <v>3507</v>
      </c>
      <c r="D166" s="407"/>
      <c r="E166" s="408"/>
    </row>
    <row r="167" spans="1:5">
      <c r="A167" s="16" t="str">
        <f t="shared" si="3"/>
        <v/>
      </c>
      <c r="B167" s="16" t="str">
        <f>IF(ISERROR(VLOOKUP(MID(A167,1,5)&amp;MID(A167,8,5),품번정리!$A:$B,2,FALSE))=TRUE,MID(A167,1,5)&amp;MID(A167,8,5),VLOOKUP(MID(A167,1,5)&amp;MID(A167,8,5),품번정리!$A:$B,2,FALSE))</f>
        <v/>
      </c>
      <c r="C167" s="97" t="s">
        <v>2972</v>
      </c>
      <c r="D167" s="407"/>
      <c r="E167" s="408"/>
    </row>
    <row r="168" spans="1:5">
      <c r="A168" s="16" t="str">
        <f t="shared" si="3"/>
        <v/>
      </c>
      <c r="B168" s="16" t="str">
        <f>IF(ISERROR(VLOOKUP(MID(A168,1,5)&amp;MID(A168,8,5),품번정리!$A:$B,2,FALSE))=TRUE,MID(A168,1,5)&amp;MID(A168,8,5),VLOOKUP(MID(A168,1,5)&amp;MID(A168,8,5),품번정리!$A:$B,2,FALSE))</f>
        <v/>
      </c>
      <c r="C168" s="97" t="s">
        <v>2973</v>
      </c>
      <c r="D168" s="407"/>
      <c r="E168" s="408"/>
    </row>
    <row r="169" spans="1:5">
      <c r="A169" s="16" t="str">
        <f t="shared" si="3"/>
        <v/>
      </c>
      <c r="B169" s="16" t="str">
        <f>IF(ISERROR(VLOOKUP(MID(A169,1,5)&amp;MID(A169,8,5),품번정리!$A:$B,2,FALSE))=TRUE,MID(A169,1,5)&amp;MID(A169,8,5),VLOOKUP(MID(A169,1,5)&amp;MID(A169,8,5),품번정리!$A:$B,2,FALSE))</f>
        <v/>
      </c>
      <c r="C169" s="97" t="s">
        <v>2974</v>
      </c>
      <c r="D169" s="407"/>
      <c r="E169" s="408"/>
    </row>
    <row r="170" spans="1:5">
      <c r="A170" s="16" t="str">
        <f t="shared" si="3"/>
        <v/>
      </c>
      <c r="B170" s="16" t="str">
        <f>IF(ISERROR(VLOOKUP(MID(A170,1,5)&amp;MID(A170,8,5),품번정리!$A:$B,2,FALSE))=TRUE,MID(A170,1,5)&amp;MID(A170,8,5),VLOOKUP(MID(A170,1,5)&amp;MID(A170,8,5),품번정리!$A:$B,2,FALSE))</f>
        <v/>
      </c>
      <c r="C170" s="97" t="s">
        <v>2975</v>
      </c>
      <c r="D170" s="407"/>
      <c r="E170" s="408"/>
    </row>
    <row r="171" spans="1:5">
      <c r="A171" s="16" t="str">
        <f t="shared" si="3"/>
        <v/>
      </c>
      <c r="B171" s="16" t="str">
        <f>IF(ISERROR(VLOOKUP(MID(A171,1,5)&amp;MID(A171,8,5),품번정리!$A:$B,2,FALSE))=TRUE,MID(A171,1,5)&amp;MID(A171,8,5),VLOOKUP(MID(A171,1,5)&amp;MID(A171,8,5),품번정리!$A:$B,2,FALSE))</f>
        <v/>
      </c>
      <c r="C171" s="97" t="s">
        <v>2976</v>
      </c>
      <c r="D171" s="407"/>
      <c r="E171" s="408"/>
    </row>
    <row r="172" spans="1:5">
      <c r="A172" s="16" t="str">
        <f t="shared" si="3"/>
        <v/>
      </c>
      <c r="B172" s="16" t="str">
        <f>IF(ISERROR(VLOOKUP(MID(A172,1,5)&amp;MID(A172,8,5),품번정리!$A:$B,2,FALSE))=TRUE,MID(A172,1,5)&amp;MID(A172,8,5),VLOOKUP(MID(A172,1,5)&amp;MID(A172,8,5),품번정리!$A:$B,2,FALSE))</f>
        <v/>
      </c>
      <c r="C172" s="97" t="s">
        <v>2977</v>
      </c>
      <c r="D172" s="407"/>
      <c r="E172" s="408"/>
    </row>
    <row r="173" spans="1:5">
      <c r="A173" s="16" t="str">
        <f t="shared" si="3"/>
        <v/>
      </c>
      <c r="B173" s="16" t="str">
        <f>IF(ISERROR(VLOOKUP(MID(A173,1,5)&amp;MID(A173,8,5),품번정리!$A:$B,2,FALSE))=TRUE,MID(A173,1,5)&amp;MID(A173,8,5),VLOOKUP(MID(A173,1,5)&amp;MID(A173,8,5),품번정리!$A:$B,2,FALSE))</f>
        <v/>
      </c>
      <c r="C173" s="97" t="s">
        <v>2978</v>
      </c>
      <c r="D173" s="407"/>
      <c r="E173" s="408"/>
    </row>
    <row r="174" spans="1:5">
      <c r="A174" s="16" t="str">
        <f t="shared" si="3"/>
        <v/>
      </c>
      <c r="B174" s="16" t="str">
        <f>IF(ISERROR(VLOOKUP(MID(A174,1,5)&amp;MID(A174,8,5),품번정리!$A:$B,2,FALSE))=TRUE,MID(A174,1,5)&amp;MID(A174,8,5),VLOOKUP(MID(A174,1,5)&amp;MID(A174,8,5),품번정리!$A:$B,2,FALSE))</f>
        <v/>
      </c>
      <c r="C174" s="97" t="s">
        <v>3024</v>
      </c>
      <c r="D174" s="407"/>
      <c r="E174" s="408"/>
    </row>
    <row r="175" spans="1:5">
      <c r="A175" s="16" t="str">
        <f t="shared" si="3"/>
        <v/>
      </c>
      <c r="B175" s="16" t="str">
        <f>IF(ISERROR(VLOOKUP(MID(A175,1,5)&amp;MID(A175,8,5),품번정리!$A:$B,2,FALSE))=TRUE,MID(A175,1,5)&amp;MID(A175,8,5),VLOOKUP(MID(A175,1,5)&amp;MID(A175,8,5),품번정리!$A:$B,2,FALSE))</f>
        <v/>
      </c>
      <c r="C175" s="97" t="s">
        <v>2523</v>
      </c>
      <c r="D175" s="407"/>
      <c r="E175" s="408"/>
    </row>
    <row r="176" spans="1:5">
      <c r="A176" s="16" t="str">
        <f t="shared" si="3"/>
        <v/>
      </c>
      <c r="B176" s="16" t="str">
        <f>IF(ISERROR(VLOOKUP(MID(A176,1,5)&amp;MID(A176,8,5),품번정리!$A:$B,2,FALSE))=TRUE,MID(A176,1,5)&amp;MID(A176,8,5),VLOOKUP(MID(A176,1,5)&amp;MID(A176,8,5),품번정리!$A:$B,2,FALSE))</f>
        <v/>
      </c>
      <c r="C176" s="97" t="s">
        <v>2979</v>
      </c>
      <c r="D176" s="407"/>
      <c r="E176" s="408"/>
    </row>
    <row r="177" spans="1:5">
      <c r="A177" s="16" t="str">
        <f t="shared" si="3"/>
        <v/>
      </c>
      <c r="B177" s="16" t="str">
        <f>IF(ISERROR(VLOOKUP(MID(A177,1,5)&amp;MID(A177,8,5),품번정리!$A:$B,2,FALSE))=TRUE,MID(A177,1,5)&amp;MID(A177,8,5),VLOOKUP(MID(A177,1,5)&amp;MID(A177,8,5),품번정리!$A:$B,2,FALSE))</f>
        <v/>
      </c>
      <c r="C177" s="97" t="s">
        <v>2980</v>
      </c>
      <c r="D177" s="407"/>
      <c r="E177" s="408"/>
    </row>
    <row r="178" spans="1:5">
      <c r="A178" s="16" t="str">
        <f t="shared" si="3"/>
        <v/>
      </c>
      <c r="B178" s="16" t="str">
        <f>IF(ISERROR(VLOOKUP(MID(A178,1,5)&amp;MID(A178,8,5),품번정리!$A:$B,2,FALSE))=TRUE,MID(A178,1,5)&amp;MID(A178,8,5),VLOOKUP(MID(A178,1,5)&amp;MID(A178,8,5),품번정리!$A:$B,2,FALSE))</f>
        <v/>
      </c>
      <c r="C178" s="97" t="s">
        <v>2981</v>
      </c>
      <c r="D178" s="407"/>
      <c r="E178" s="408"/>
    </row>
    <row r="179" spans="1:5">
      <c r="A179" s="16" t="str">
        <f t="shared" si="3"/>
        <v/>
      </c>
      <c r="B179" s="16" t="str">
        <f>IF(ISERROR(VLOOKUP(MID(A179,1,5)&amp;MID(A179,8,5),품번정리!$A:$B,2,FALSE))=TRUE,MID(A179,1,5)&amp;MID(A179,8,5),VLOOKUP(MID(A179,1,5)&amp;MID(A179,8,5),품번정리!$A:$B,2,FALSE))</f>
        <v/>
      </c>
      <c r="C179" s="97" t="s">
        <v>2982</v>
      </c>
      <c r="D179" s="407"/>
      <c r="E179" s="408"/>
    </row>
    <row r="180" spans="1:5">
      <c r="A180" s="16" t="str">
        <f t="shared" si="3"/>
        <v/>
      </c>
      <c r="B180" s="16" t="str">
        <f>IF(ISERROR(VLOOKUP(MID(A180,1,5)&amp;MID(A180,8,5),품번정리!$A:$B,2,FALSE))=TRUE,MID(A180,1,5)&amp;MID(A180,8,5),VLOOKUP(MID(A180,1,5)&amp;MID(A180,8,5),품번정리!$A:$B,2,FALSE))</f>
        <v/>
      </c>
      <c r="C180" s="97" t="s">
        <v>3025</v>
      </c>
      <c r="D180" s="407"/>
      <c r="E180" s="408"/>
    </row>
    <row r="181" spans="1:5">
      <c r="A181" s="16" t="str">
        <f t="shared" si="3"/>
        <v/>
      </c>
      <c r="B181" s="16" t="str">
        <f>IF(ISERROR(VLOOKUP(MID(A181,1,5)&amp;MID(A181,8,5),품번정리!$A:$B,2,FALSE))=TRUE,MID(A181,1,5)&amp;MID(A181,8,5),VLOOKUP(MID(A181,1,5)&amp;MID(A181,8,5),품번정리!$A:$B,2,FALSE))</f>
        <v/>
      </c>
      <c r="C181" s="97" t="s">
        <v>3530</v>
      </c>
      <c r="D181" s="407"/>
      <c r="E181" s="408"/>
    </row>
    <row r="182" spans="1:5">
      <c r="A182" s="16" t="str">
        <f t="shared" si="3"/>
        <v/>
      </c>
      <c r="B182" s="16" t="str">
        <f>IF(ISERROR(VLOOKUP(MID(A182,1,5)&amp;MID(A182,8,5),품번정리!$A:$B,2,FALSE))=TRUE,MID(A182,1,5)&amp;MID(A182,8,5),VLOOKUP(MID(A182,1,5)&amp;MID(A182,8,5),품번정리!$A:$B,2,FALSE))</f>
        <v/>
      </c>
      <c r="C182" s="97" t="s">
        <v>3531</v>
      </c>
      <c r="D182" s="407"/>
      <c r="E182" s="408"/>
    </row>
    <row r="183" spans="1:5">
      <c r="A183" s="16" t="str">
        <f t="shared" si="3"/>
        <v/>
      </c>
      <c r="B183" s="16" t="str">
        <f>IF(ISERROR(VLOOKUP(MID(A183,1,5)&amp;MID(A183,8,5),품번정리!$A:$B,2,FALSE))=TRUE,MID(A183,1,5)&amp;MID(A183,8,5),VLOOKUP(MID(A183,1,5)&amp;MID(A183,8,5),품번정리!$A:$B,2,FALSE))</f>
        <v/>
      </c>
      <c r="C183" s="97" t="s">
        <v>3532</v>
      </c>
      <c r="D183" s="407"/>
      <c r="E183" s="408"/>
    </row>
    <row r="184" spans="1:5">
      <c r="A184" s="16" t="str">
        <f t="shared" si="3"/>
        <v/>
      </c>
      <c r="B184" s="16" t="str">
        <f>IF(ISERROR(VLOOKUP(MID(A184,1,5)&amp;MID(A184,8,5),품번정리!$A:$B,2,FALSE))=TRUE,MID(A184,1,5)&amp;MID(A184,8,5),VLOOKUP(MID(A184,1,5)&amp;MID(A184,8,5),품번정리!$A:$B,2,FALSE))</f>
        <v/>
      </c>
      <c r="C184" s="97" t="s">
        <v>2994</v>
      </c>
      <c r="D184" s="407"/>
      <c r="E184" s="408"/>
    </row>
    <row r="185" spans="1:5">
      <c r="A185" s="16" t="str">
        <f t="shared" si="3"/>
        <v/>
      </c>
      <c r="B185" s="16" t="str">
        <f>IF(ISERROR(VLOOKUP(MID(A185,1,5)&amp;MID(A185,8,5),품번정리!$A:$B,2,FALSE))=TRUE,MID(A185,1,5)&amp;MID(A185,8,5),VLOOKUP(MID(A185,1,5)&amp;MID(A185,8,5),품번정리!$A:$B,2,FALSE))</f>
        <v/>
      </c>
      <c r="C185" s="97" t="s">
        <v>2995</v>
      </c>
      <c r="D185" s="407"/>
      <c r="E185" s="408"/>
    </row>
    <row r="186" spans="1:5">
      <c r="A186" s="16" t="str">
        <f t="shared" si="3"/>
        <v/>
      </c>
      <c r="B186" s="16" t="str">
        <f>IF(ISERROR(VLOOKUP(MID(A186,1,5)&amp;MID(A186,8,5),품번정리!$A:$B,2,FALSE))=TRUE,MID(A186,1,5)&amp;MID(A186,8,5),VLOOKUP(MID(A186,1,5)&amp;MID(A186,8,5),품번정리!$A:$B,2,FALSE))</f>
        <v/>
      </c>
      <c r="C186" s="97" t="s">
        <v>2889</v>
      </c>
      <c r="D186" s="407"/>
      <c r="E186" s="408"/>
    </row>
    <row r="187" spans="1:5">
      <c r="A187" s="16" t="str">
        <f t="shared" si="3"/>
        <v/>
      </c>
      <c r="B187" s="16" t="str">
        <f>IF(ISERROR(VLOOKUP(MID(A187,1,5)&amp;MID(A187,8,5),품번정리!$A:$B,2,FALSE))=TRUE,MID(A187,1,5)&amp;MID(A187,8,5),VLOOKUP(MID(A187,1,5)&amp;MID(A187,8,5),품번정리!$A:$B,2,FALSE))</f>
        <v/>
      </c>
      <c r="C187" s="97" t="s">
        <v>2996</v>
      </c>
      <c r="D187" s="407"/>
      <c r="E187" s="408"/>
    </row>
    <row r="188" spans="1:5">
      <c r="A188" s="16" t="str">
        <f t="shared" si="3"/>
        <v/>
      </c>
      <c r="B188" s="16" t="str">
        <f>IF(ISERROR(VLOOKUP(MID(A188,1,5)&amp;MID(A188,8,5),품번정리!$A:$B,2,FALSE))=TRUE,MID(A188,1,5)&amp;MID(A188,8,5),VLOOKUP(MID(A188,1,5)&amp;MID(A188,8,5),품번정리!$A:$B,2,FALSE))</f>
        <v/>
      </c>
      <c r="C188" s="97" t="s">
        <v>2997</v>
      </c>
      <c r="D188" s="407"/>
      <c r="E188" s="408"/>
    </row>
    <row r="189" spans="1:5">
      <c r="A189" s="16" t="str">
        <f t="shared" si="3"/>
        <v/>
      </c>
      <c r="B189" s="16" t="str">
        <f>IF(ISERROR(VLOOKUP(MID(A189,1,5)&amp;MID(A189,8,5),품번정리!$A:$B,2,FALSE))=TRUE,MID(A189,1,5)&amp;MID(A189,8,5),VLOOKUP(MID(A189,1,5)&amp;MID(A189,8,5),품번정리!$A:$B,2,FALSE))</f>
        <v/>
      </c>
      <c r="C189" s="97" t="s">
        <v>2988</v>
      </c>
      <c r="D189" s="407"/>
      <c r="E189" s="408"/>
    </row>
    <row r="190" spans="1:5">
      <c r="A190" s="16" t="str">
        <f t="shared" si="3"/>
        <v/>
      </c>
      <c r="B190" s="16" t="str">
        <f>IF(ISERROR(VLOOKUP(MID(A190,1,5)&amp;MID(A190,8,5),품번정리!$A:$B,2,FALSE))=TRUE,MID(A190,1,5)&amp;MID(A190,8,5),VLOOKUP(MID(A190,1,5)&amp;MID(A190,8,5),품번정리!$A:$B,2,FALSE))</f>
        <v/>
      </c>
      <c r="C190" s="97" t="s">
        <v>2989</v>
      </c>
      <c r="D190" s="407"/>
      <c r="E190" s="408"/>
    </row>
    <row r="191" spans="1:5">
      <c r="A191" s="16" t="str">
        <f t="shared" si="3"/>
        <v/>
      </c>
      <c r="B191" s="16" t="str">
        <f>IF(ISERROR(VLOOKUP(MID(A191,1,5)&amp;MID(A191,8,5),품번정리!$A:$B,2,FALSE))=TRUE,MID(A191,1,5)&amp;MID(A191,8,5),VLOOKUP(MID(A191,1,5)&amp;MID(A191,8,5),품번정리!$A:$B,2,FALSE))</f>
        <v/>
      </c>
      <c r="C191" s="97" t="s">
        <v>2990</v>
      </c>
      <c r="D191" s="407"/>
      <c r="E191" s="408"/>
    </row>
    <row r="192" spans="1:5">
      <c r="A192" s="16" t="str">
        <f t="shared" si="3"/>
        <v/>
      </c>
      <c r="B192" s="16" t="str">
        <f>IF(ISERROR(VLOOKUP(MID(A192,1,5)&amp;MID(A192,8,5),품번정리!$A:$B,2,FALSE))=TRUE,MID(A192,1,5)&amp;MID(A192,8,5),VLOOKUP(MID(A192,1,5)&amp;MID(A192,8,5),품번정리!$A:$B,2,FALSE))</f>
        <v/>
      </c>
      <c r="C192" s="97" t="s">
        <v>2890</v>
      </c>
      <c r="D192" s="407"/>
      <c r="E192" s="408"/>
    </row>
    <row r="193" spans="1:5">
      <c r="A193" s="16" t="str">
        <f t="shared" si="3"/>
        <v/>
      </c>
      <c r="B193" s="16" t="str">
        <f>IF(ISERROR(VLOOKUP(MID(A193,1,5)&amp;MID(A193,8,5),품번정리!$A:$B,2,FALSE))=TRUE,MID(A193,1,5)&amp;MID(A193,8,5),VLOOKUP(MID(A193,1,5)&amp;MID(A193,8,5),품번정리!$A:$B,2,FALSE))</f>
        <v/>
      </c>
      <c r="C193" s="97" t="s">
        <v>3053</v>
      </c>
      <c r="D193" s="407"/>
      <c r="E193" s="408"/>
    </row>
    <row r="194" spans="1:5">
      <c r="A194" s="16" t="str">
        <f t="shared" si="3"/>
        <v/>
      </c>
      <c r="B194" s="16" t="str">
        <f>IF(ISERROR(VLOOKUP(MID(A194,1,5)&amp;MID(A194,8,5),품번정리!$A:$B,2,FALSE))=TRUE,MID(A194,1,5)&amp;MID(A194,8,5),VLOOKUP(MID(A194,1,5)&amp;MID(A194,8,5),품번정리!$A:$B,2,FALSE))</f>
        <v/>
      </c>
      <c r="C194" s="97" t="s">
        <v>2891</v>
      </c>
      <c r="D194" s="407"/>
      <c r="E194" s="408"/>
    </row>
    <row r="195" spans="1:5">
      <c r="A195" s="16" t="str">
        <f t="shared" si="3"/>
        <v/>
      </c>
      <c r="B195" s="16" t="str">
        <f>IF(ISERROR(VLOOKUP(MID(A195,1,5)&amp;MID(A195,8,5),품번정리!$A:$B,2,FALSE))=TRUE,MID(A195,1,5)&amp;MID(A195,8,5),VLOOKUP(MID(A195,1,5)&amp;MID(A195,8,5),품번정리!$A:$B,2,FALSE))</f>
        <v/>
      </c>
      <c r="C195" s="97" t="s">
        <v>2646</v>
      </c>
      <c r="D195" s="407"/>
      <c r="E195" s="408"/>
    </row>
    <row r="196" spans="1:5">
      <c r="A196" s="16" t="str">
        <f t="shared" si="3"/>
        <v/>
      </c>
      <c r="B196" s="16" t="str">
        <f>IF(ISERROR(VLOOKUP(MID(A196,1,5)&amp;MID(A196,8,5),품번정리!$A:$B,2,FALSE))=TRUE,MID(A196,1,5)&amp;MID(A196,8,5),VLOOKUP(MID(A196,1,5)&amp;MID(A196,8,5),품번정리!$A:$B,2,FALSE))</f>
        <v/>
      </c>
      <c r="C196" s="97" t="s">
        <v>3054</v>
      </c>
      <c r="D196" s="407"/>
      <c r="E196" s="408"/>
    </row>
    <row r="197" spans="1:5">
      <c r="A197" s="16" t="str">
        <f t="shared" si="3"/>
        <v/>
      </c>
      <c r="B197" s="16" t="str">
        <f>IF(ISERROR(VLOOKUP(MID(A197,1,5)&amp;MID(A197,8,5),품번정리!$A:$B,2,FALSE))=TRUE,MID(A197,1,5)&amp;MID(A197,8,5),VLOOKUP(MID(A197,1,5)&amp;MID(A197,8,5),품번정리!$A:$B,2,FALSE))</f>
        <v/>
      </c>
      <c r="C197" s="97" t="s">
        <v>3476</v>
      </c>
      <c r="D197" s="407"/>
      <c r="E197" s="408"/>
    </row>
    <row r="198" spans="1:5">
      <c r="A198" s="16" t="str">
        <f t="shared" si="3"/>
        <v/>
      </c>
      <c r="B198" s="16" t="str">
        <f>IF(ISERROR(VLOOKUP(MID(A198,1,5)&amp;MID(A198,8,5),품번정리!$A:$B,2,FALSE))=TRUE,MID(A198,1,5)&amp;MID(A198,8,5),VLOOKUP(MID(A198,1,5)&amp;MID(A198,8,5),품번정리!$A:$B,2,FALSE))</f>
        <v/>
      </c>
      <c r="C198" s="97" t="s">
        <v>3481</v>
      </c>
      <c r="D198" s="407"/>
      <c r="E198" s="408"/>
    </row>
    <row r="199" spans="1:5">
      <c r="A199" s="16" t="str">
        <f t="shared" si="3"/>
        <v/>
      </c>
      <c r="B199" s="16" t="str">
        <f>IF(ISERROR(VLOOKUP(MID(A199,1,5)&amp;MID(A199,8,5),품번정리!$A:$B,2,FALSE))=TRUE,MID(A199,1,5)&amp;MID(A199,8,5),VLOOKUP(MID(A199,1,5)&amp;MID(A199,8,5),품번정리!$A:$B,2,FALSE))</f>
        <v/>
      </c>
      <c r="C199" s="97" t="s">
        <v>2892</v>
      </c>
      <c r="D199" s="407"/>
      <c r="E199" s="408"/>
    </row>
    <row r="200" spans="1:5">
      <c r="A200" s="16" t="str">
        <f t="shared" si="3"/>
        <v/>
      </c>
      <c r="B200" s="16" t="str">
        <f>IF(ISERROR(VLOOKUP(MID(A200,1,5)&amp;MID(A200,8,5),품번정리!$A:$B,2,FALSE))=TRUE,MID(A200,1,5)&amp;MID(A200,8,5),VLOOKUP(MID(A200,1,5)&amp;MID(A200,8,5),품번정리!$A:$B,2,FALSE))</f>
        <v/>
      </c>
      <c r="C200" s="97" t="s">
        <v>2893</v>
      </c>
      <c r="D200" s="407"/>
      <c r="E200" s="408"/>
    </row>
    <row r="201" spans="1:5">
      <c r="A201" s="16" t="str">
        <f t="shared" si="3"/>
        <v/>
      </c>
      <c r="B201" s="16" t="str">
        <f>IF(ISERROR(VLOOKUP(MID(A201,1,5)&amp;MID(A201,8,5),품번정리!$A:$B,2,FALSE))=TRUE,MID(A201,1,5)&amp;MID(A201,8,5),VLOOKUP(MID(A201,1,5)&amp;MID(A201,8,5),품번정리!$A:$B,2,FALSE))</f>
        <v/>
      </c>
      <c r="C201" s="97" t="s">
        <v>2894</v>
      </c>
      <c r="D201" s="407"/>
      <c r="E201" s="408"/>
    </row>
    <row r="202" spans="1:5">
      <c r="A202" s="16" t="str">
        <f t="shared" si="3"/>
        <v/>
      </c>
      <c r="B202" s="16" t="str">
        <f>IF(ISERROR(VLOOKUP(MID(A202,1,5)&amp;MID(A202,8,5),품번정리!$A:$B,2,FALSE))=TRUE,MID(A202,1,5)&amp;MID(A202,8,5),VLOOKUP(MID(A202,1,5)&amp;MID(A202,8,5),품번정리!$A:$B,2,FALSE))</f>
        <v/>
      </c>
      <c r="C202" s="97" t="s">
        <v>2623</v>
      </c>
      <c r="D202" s="407"/>
      <c r="E202" s="408"/>
    </row>
    <row r="203" spans="1:5">
      <c r="A203" s="16" t="str">
        <f t="shared" si="3"/>
        <v/>
      </c>
      <c r="B203" s="16" t="str">
        <f>IF(ISERROR(VLOOKUP(MID(A203,1,5)&amp;MID(A203,8,5),품번정리!$A:$B,2,FALSE))=TRUE,MID(A203,1,5)&amp;MID(A203,8,5),VLOOKUP(MID(A203,1,5)&amp;MID(A203,8,5),품번정리!$A:$B,2,FALSE))</f>
        <v/>
      </c>
      <c r="C203" s="97" t="s">
        <v>2624</v>
      </c>
      <c r="D203" s="407"/>
      <c r="E203" s="408"/>
    </row>
    <row r="204" spans="1:5">
      <c r="A204" s="16" t="str">
        <f t="shared" si="3"/>
        <v/>
      </c>
      <c r="B204" s="16" t="str">
        <f>IF(ISERROR(VLOOKUP(MID(A204,1,5)&amp;MID(A204,8,5),품번정리!$A:$B,2,FALSE))=TRUE,MID(A204,1,5)&amp;MID(A204,8,5),VLOOKUP(MID(A204,1,5)&amp;MID(A204,8,5),품번정리!$A:$B,2,FALSE))</f>
        <v/>
      </c>
      <c r="C204" s="97" t="s">
        <v>3508</v>
      </c>
      <c r="D204" s="407"/>
      <c r="E204" s="408"/>
    </row>
    <row r="205" spans="1:5">
      <c r="A205" s="16" t="str">
        <f t="shared" si="3"/>
        <v/>
      </c>
      <c r="B205" s="16" t="str">
        <f>IF(ISERROR(VLOOKUP(MID(A205,1,5)&amp;MID(A205,8,5),품번정리!$A:$B,2,FALSE))=TRUE,MID(A205,1,5)&amp;MID(A205,8,5),VLOOKUP(MID(A205,1,5)&amp;MID(A205,8,5),품번정리!$A:$B,2,FALSE))</f>
        <v/>
      </c>
      <c r="C205" s="97" t="s">
        <v>3509</v>
      </c>
      <c r="D205" s="407"/>
      <c r="E205" s="408"/>
    </row>
    <row r="206" spans="1:5">
      <c r="A206" s="16" t="str">
        <f t="shared" ref="A206:A269" si="4">IF(D206=0,"",C206)</f>
        <v/>
      </c>
      <c r="B206" s="16" t="str">
        <f>IF(ISERROR(VLOOKUP(MID(A206,1,5)&amp;MID(A206,8,5),품번정리!$A:$B,2,FALSE))=TRUE,MID(A206,1,5)&amp;MID(A206,8,5),VLOOKUP(MID(A206,1,5)&amp;MID(A206,8,5),품번정리!$A:$B,2,FALSE))</f>
        <v/>
      </c>
      <c r="C206" s="97" t="s">
        <v>3510</v>
      </c>
      <c r="D206" s="407"/>
      <c r="E206" s="408"/>
    </row>
    <row r="207" spans="1:5">
      <c r="A207" s="16" t="str">
        <f t="shared" si="4"/>
        <v/>
      </c>
      <c r="B207" s="16" t="str">
        <f>IF(ISERROR(VLOOKUP(MID(A207,1,5)&amp;MID(A207,8,5),품번정리!$A:$B,2,FALSE))=TRUE,MID(A207,1,5)&amp;MID(A207,8,5),VLOOKUP(MID(A207,1,5)&amp;MID(A207,8,5),품번정리!$A:$B,2,FALSE))</f>
        <v/>
      </c>
      <c r="C207" s="97" t="s">
        <v>3533</v>
      </c>
      <c r="D207" s="407"/>
      <c r="E207" s="408"/>
    </row>
    <row r="208" spans="1:5">
      <c r="A208" s="16" t="str">
        <f t="shared" si="4"/>
        <v/>
      </c>
      <c r="B208" s="16" t="str">
        <f>IF(ISERROR(VLOOKUP(MID(A208,1,5)&amp;MID(A208,8,5),품번정리!$A:$B,2,FALSE))=TRUE,MID(A208,1,5)&amp;MID(A208,8,5),VLOOKUP(MID(A208,1,5)&amp;MID(A208,8,5),품번정리!$A:$B,2,FALSE))</f>
        <v/>
      </c>
      <c r="C208" s="97" t="s">
        <v>3235</v>
      </c>
      <c r="D208" s="407"/>
      <c r="E208" s="408"/>
    </row>
    <row r="209" spans="1:5">
      <c r="A209" s="16" t="str">
        <f t="shared" si="4"/>
        <v/>
      </c>
      <c r="B209" s="16" t="str">
        <f>IF(ISERROR(VLOOKUP(MID(A209,1,5)&amp;MID(A209,8,5),품번정리!$A:$B,2,FALSE))=TRUE,MID(A209,1,5)&amp;MID(A209,8,5),VLOOKUP(MID(A209,1,5)&amp;MID(A209,8,5),품번정리!$A:$B,2,FALSE))</f>
        <v/>
      </c>
      <c r="C209" s="97" t="s">
        <v>3483</v>
      </c>
      <c r="D209" s="407"/>
      <c r="E209" s="408"/>
    </row>
    <row r="210" spans="1:5">
      <c r="A210" s="16" t="str">
        <f t="shared" si="4"/>
        <v/>
      </c>
      <c r="B210" s="16" t="str">
        <f>IF(ISERROR(VLOOKUP(MID(A210,1,5)&amp;MID(A210,8,5),품번정리!$A:$B,2,FALSE))=TRUE,MID(A210,1,5)&amp;MID(A210,8,5),VLOOKUP(MID(A210,1,5)&amp;MID(A210,8,5),품번정리!$A:$B,2,FALSE))</f>
        <v/>
      </c>
      <c r="C210" s="97" t="s">
        <v>2476</v>
      </c>
      <c r="D210" s="407"/>
      <c r="E210" s="408"/>
    </row>
    <row r="211" spans="1:5">
      <c r="A211" s="16" t="str">
        <f t="shared" si="4"/>
        <v/>
      </c>
      <c r="B211" s="16" t="str">
        <f>IF(ISERROR(VLOOKUP(MID(A211,1,5)&amp;MID(A211,8,5),품번정리!$A:$B,2,FALSE))=TRUE,MID(A211,1,5)&amp;MID(A211,8,5),VLOOKUP(MID(A211,1,5)&amp;MID(A211,8,5),품번정리!$A:$B,2,FALSE))</f>
        <v/>
      </c>
      <c r="C211" s="97" t="s">
        <v>2614</v>
      </c>
      <c r="D211" s="407"/>
      <c r="E211" s="408"/>
    </row>
    <row r="212" spans="1:5">
      <c r="A212" s="16" t="str">
        <f t="shared" si="4"/>
        <v/>
      </c>
      <c r="B212" s="16" t="str">
        <f>IF(ISERROR(VLOOKUP(MID(A212,1,5)&amp;MID(A212,8,5),품번정리!$A:$B,2,FALSE))=TRUE,MID(A212,1,5)&amp;MID(A212,8,5),VLOOKUP(MID(A212,1,5)&amp;MID(A212,8,5),품번정리!$A:$B,2,FALSE))</f>
        <v/>
      </c>
      <c r="C212" s="97" t="s">
        <v>2615</v>
      </c>
      <c r="D212" s="407"/>
      <c r="E212" s="408"/>
    </row>
    <row r="213" spans="1:5">
      <c r="A213" s="16" t="str">
        <f t="shared" si="4"/>
        <v/>
      </c>
      <c r="B213" s="16" t="str">
        <f>IF(ISERROR(VLOOKUP(MID(A213,1,5)&amp;MID(A213,8,5),품번정리!$A:$B,2,FALSE))=TRUE,MID(A213,1,5)&amp;MID(A213,8,5),VLOOKUP(MID(A213,1,5)&amp;MID(A213,8,5),품번정리!$A:$B,2,FALSE))</f>
        <v/>
      </c>
      <c r="C213" s="97" t="s">
        <v>3484</v>
      </c>
      <c r="D213" s="407"/>
      <c r="E213" s="408"/>
    </row>
    <row r="214" spans="1:5">
      <c r="A214" s="16" t="str">
        <f t="shared" si="4"/>
        <v/>
      </c>
      <c r="B214" s="16" t="str">
        <f>IF(ISERROR(VLOOKUP(MID(A214,1,5)&amp;MID(A214,8,5),품번정리!$A:$B,2,FALSE))=TRUE,MID(A214,1,5)&amp;MID(A214,8,5),VLOOKUP(MID(A214,1,5)&amp;MID(A214,8,5),품번정리!$A:$B,2,FALSE))</f>
        <v/>
      </c>
      <c r="C214" s="97" t="s">
        <v>2334</v>
      </c>
      <c r="D214" s="407"/>
      <c r="E214" s="408"/>
    </row>
    <row r="215" spans="1:5">
      <c r="A215" s="16" t="str">
        <f t="shared" si="4"/>
        <v/>
      </c>
      <c r="B215" s="16" t="str">
        <f>IF(ISERROR(VLOOKUP(MID(A215,1,5)&amp;MID(A215,8,5),품번정리!$A:$B,2,FALSE))=TRUE,MID(A215,1,5)&amp;MID(A215,8,5),VLOOKUP(MID(A215,1,5)&amp;MID(A215,8,5),품번정리!$A:$B,2,FALSE))</f>
        <v/>
      </c>
      <c r="C215" s="97" t="s">
        <v>2335</v>
      </c>
      <c r="D215" s="407"/>
      <c r="E215" s="408"/>
    </row>
    <row r="216" spans="1:5">
      <c r="A216" s="16" t="str">
        <f t="shared" si="4"/>
        <v/>
      </c>
      <c r="B216" s="16" t="str">
        <f>IF(ISERROR(VLOOKUP(MID(A216,1,5)&amp;MID(A216,8,5),품번정리!$A:$B,2,FALSE))=TRUE,MID(A216,1,5)&amp;MID(A216,8,5),VLOOKUP(MID(A216,1,5)&amp;MID(A216,8,5),품번정리!$A:$B,2,FALSE))</f>
        <v/>
      </c>
      <c r="C216" s="97" t="s">
        <v>2333</v>
      </c>
      <c r="D216" s="407"/>
      <c r="E216" s="408"/>
    </row>
    <row r="217" spans="1:5">
      <c r="A217" s="16" t="str">
        <f t="shared" si="4"/>
        <v/>
      </c>
      <c r="B217" s="16" t="str">
        <f>IF(ISERROR(VLOOKUP(MID(A217,1,5)&amp;MID(A217,8,5),품번정리!$A:$B,2,FALSE))=TRUE,MID(A217,1,5)&amp;MID(A217,8,5),VLOOKUP(MID(A217,1,5)&amp;MID(A217,8,5),품번정리!$A:$B,2,FALSE))</f>
        <v/>
      </c>
      <c r="C217" s="97" t="s">
        <v>2635</v>
      </c>
      <c r="D217" s="407"/>
      <c r="E217" s="408"/>
    </row>
    <row r="218" spans="1:5">
      <c r="A218" s="16" t="str">
        <f t="shared" si="4"/>
        <v/>
      </c>
      <c r="B218" s="16" t="str">
        <f>IF(ISERROR(VLOOKUP(MID(A218,1,5)&amp;MID(A218,8,5),품번정리!$A:$B,2,FALSE))=TRUE,MID(A218,1,5)&amp;MID(A218,8,5),VLOOKUP(MID(A218,1,5)&amp;MID(A218,8,5),품번정리!$A:$B,2,FALSE))</f>
        <v/>
      </c>
      <c r="C218" s="97" t="s">
        <v>3028</v>
      </c>
      <c r="D218" s="407"/>
      <c r="E218" s="408"/>
    </row>
    <row r="219" spans="1:5">
      <c r="A219" s="16" t="str">
        <f t="shared" si="4"/>
        <v/>
      </c>
      <c r="B219" s="16" t="str">
        <f>IF(ISERROR(VLOOKUP(MID(A219,1,5)&amp;MID(A219,8,5),품번정리!$A:$B,2,FALSE))=TRUE,MID(A219,1,5)&amp;MID(A219,8,5),VLOOKUP(MID(A219,1,5)&amp;MID(A219,8,5),품번정리!$A:$B,2,FALSE))</f>
        <v/>
      </c>
      <c r="C219" s="97" t="s">
        <v>3029</v>
      </c>
      <c r="D219" s="407"/>
      <c r="E219" s="408"/>
    </row>
    <row r="220" spans="1:5">
      <c r="A220" s="16" t="str">
        <f t="shared" si="4"/>
        <v/>
      </c>
      <c r="B220" s="16" t="str">
        <f>IF(ISERROR(VLOOKUP(MID(A220,1,5)&amp;MID(A220,8,5),품번정리!$A:$B,2,FALSE))=TRUE,MID(A220,1,5)&amp;MID(A220,8,5),VLOOKUP(MID(A220,1,5)&amp;MID(A220,8,5),품번정리!$A:$B,2,FALSE))</f>
        <v/>
      </c>
      <c r="C220" s="97" t="s">
        <v>3030</v>
      </c>
      <c r="D220" s="407"/>
      <c r="E220" s="408"/>
    </row>
    <row r="221" spans="1:5">
      <c r="A221" s="16" t="str">
        <f t="shared" si="4"/>
        <v/>
      </c>
      <c r="B221" s="16" t="str">
        <f>IF(ISERROR(VLOOKUP(MID(A221,1,5)&amp;MID(A221,8,5),품번정리!$A:$B,2,FALSE))=TRUE,MID(A221,1,5)&amp;MID(A221,8,5),VLOOKUP(MID(A221,1,5)&amp;MID(A221,8,5),품번정리!$A:$B,2,FALSE))</f>
        <v/>
      </c>
      <c r="C221" s="97" t="s">
        <v>3031</v>
      </c>
      <c r="D221" s="407"/>
      <c r="E221" s="408"/>
    </row>
    <row r="222" spans="1:5">
      <c r="A222" s="16" t="str">
        <f t="shared" si="4"/>
        <v/>
      </c>
      <c r="B222" s="16" t="str">
        <f>IF(ISERROR(VLOOKUP(MID(A222,1,5)&amp;MID(A222,8,5),품번정리!$A:$B,2,FALSE))=TRUE,MID(A222,1,5)&amp;MID(A222,8,5),VLOOKUP(MID(A222,1,5)&amp;MID(A222,8,5),품번정리!$A:$B,2,FALSE))</f>
        <v/>
      </c>
      <c r="C222" s="97" t="s">
        <v>3032</v>
      </c>
      <c r="D222" s="407"/>
      <c r="E222" s="408"/>
    </row>
    <row r="223" spans="1:5">
      <c r="A223" s="16" t="str">
        <f t="shared" si="4"/>
        <v/>
      </c>
      <c r="B223" s="16" t="str">
        <f>IF(ISERROR(VLOOKUP(MID(A223,1,5)&amp;MID(A223,8,5),품번정리!$A:$B,2,FALSE))=TRUE,MID(A223,1,5)&amp;MID(A223,8,5),VLOOKUP(MID(A223,1,5)&amp;MID(A223,8,5),품번정리!$A:$B,2,FALSE))</f>
        <v/>
      </c>
      <c r="C223" s="97" t="s">
        <v>3033</v>
      </c>
      <c r="D223" s="407"/>
      <c r="E223" s="408"/>
    </row>
    <row r="224" spans="1:5">
      <c r="A224" s="16" t="str">
        <f t="shared" si="4"/>
        <v/>
      </c>
      <c r="B224" s="16" t="str">
        <f>IF(ISERROR(VLOOKUP(MID(A224,1,5)&amp;MID(A224,8,5),품번정리!$A:$B,2,FALSE))=TRUE,MID(A224,1,5)&amp;MID(A224,8,5),VLOOKUP(MID(A224,1,5)&amp;MID(A224,8,5),품번정리!$A:$B,2,FALSE))</f>
        <v/>
      </c>
      <c r="C224" s="97" t="s">
        <v>3034</v>
      </c>
      <c r="D224" s="407"/>
      <c r="E224" s="408"/>
    </row>
    <row r="225" spans="1:5">
      <c r="A225" s="16" t="str">
        <f t="shared" si="4"/>
        <v/>
      </c>
      <c r="B225" s="16" t="str">
        <f>IF(ISERROR(VLOOKUP(MID(A225,1,5)&amp;MID(A225,8,5),품번정리!$A:$B,2,FALSE))=TRUE,MID(A225,1,5)&amp;MID(A225,8,5),VLOOKUP(MID(A225,1,5)&amp;MID(A225,8,5),품번정리!$A:$B,2,FALSE))</f>
        <v/>
      </c>
      <c r="C225" s="97" t="s">
        <v>2901</v>
      </c>
      <c r="D225" s="407"/>
      <c r="E225" s="408"/>
    </row>
    <row r="226" spans="1:5">
      <c r="A226" s="16" t="str">
        <f t="shared" si="4"/>
        <v/>
      </c>
      <c r="B226" s="16" t="str">
        <f>IF(ISERROR(VLOOKUP(MID(A226,1,5)&amp;MID(A226,8,5),품번정리!$A:$B,2,FALSE))=TRUE,MID(A226,1,5)&amp;MID(A226,8,5),VLOOKUP(MID(A226,1,5)&amp;MID(A226,8,5),품번정리!$A:$B,2,FALSE))</f>
        <v/>
      </c>
      <c r="C226" s="97" t="s">
        <v>2902</v>
      </c>
      <c r="D226" s="407"/>
      <c r="E226" s="408"/>
    </row>
    <row r="227" spans="1:5">
      <c r="A227" s="16" t="str">
        <f t="shared" si="4"/>
        <v/>
      </c>
      <c r="B227" s="16" t="str">
        <f>IF(ISERROR(VLOOKUP(MID(A227,1,5)&amp;MID(A227,8,5),품번정리!$A:$B,2,FALSE))=TRUE,MID(A227,1,5)&amp;MID(A227,8,5),VLOOKUP(MID(A227,1,5)&amp;MID(A227,8,5),품번정리!$A:$B,2,FALSE))</f>
        <v/>
      </c>
      <c r="C227" s="97" t="s">
        <v>2903</v>
      </c>
      <c r="D227" s="407"/>
      <c r="E227" s="408"/>
    </row>
    <row r="228" spans="1:5">
      <c r="A228" s="16" t="str">
        <f t="shared" si="4"/>
        <v/>
      </c>
      <c r="B228" s="16" t="str">
        <f>IF(ISERROR(VLOOKUP(MID(A228,1,5)&amp;MID(A228,8,5),품번정리!$A:$B,2,FALSE))=TRUE,MID(A228,1,5)&amp;MID(A228,8,5),VLOOKUP(MID(A228,1,5)&amp;MID(A228,8,5),품번정리!$A:$B,2,FALSE))</f>
        <v/>
      </c>
      <c r="C228" s="97" t="s">
        <v>2904</v>
      </c>
      <c r="D228" s="407"/>
      <c r="E228" s="408"/>
    </row>
    <row r="229" spans="1:5">
      <c r="A229" s="16" t="str">
        <f t="shared" si="4"/>
        <v/>
      </c>
      <c r="B229" s="16" t="str">
        <f>IF(ISERROR(VLOOKUP(MID(A229,1,5)&amp;MID(A229,8,5),품번정리!$A:$B,2,FALSE))=TRUE,MID(A229,1,5)&amp;MID(A229,8,5),VLOOKUP(MID(A229,1,5)&amp;MID(A229,8,5),품번정리!$A:$B,2,FALSE))</f>
        <v/>
      </c>
      <c r="C229" s="97" t="s">
        <v>2905</v>
      </c>
      <c r="D229" s="407"/>
      <c r="E229" s="408"/>
    </row>
    <row r="230" spans="1:5">
      <c r="A230" s="16" t="str">
        <f t="shared" si="4"/>
        <v/>
      </c>
      <c r="B230" s="16" t="str">
        <f>IF(ISERROR(VLOOKUP(MID(A230,1,5)&amp;MID(A230,8,5),품번정리!$A:$B,2,FALSE))=TRUE,MID(A230,1,5)&amp;MID(A230,8,5),VLOOKUP(MID(A230,1,5)&amp;MID(A230,8,5),품번정리!$A:$B,2,FALSE))</f>
        <v/>
      </c>
      <c r="C230" s="97" t="s">
        <v>2906</v>
      </c>
      <c r="D230" s="407"/>
      <c r="E230" s="408"/>
    </row>
    <row r="231" spans="1:5">
      <c r="A231" s="16" t="str">
        <f t="shared" si="4"/>
        <v/>
      </c>
      <c r="B231" s="16" t="str">
        <f>IF(ISERROR(VLOOKUP(MID(A231,1,5)&amp;MID(A231,8,5),품번정리!$A:$B,2,FALSE))=TRUE,MID(A231,1,5)&amp;MID(A231,8,5),VLOOKUP(MID(A231,1,5)&amp;MID(A231,8,5),품번정리!$A:$B,2,FALSE))</f>
        <v/>
      </c>
      <c r="C231" s="97" t="s">
        <v>3482</v>
      </c>
      <c r="D231" s="407"/>
      <c r="E231" s="408"/>
    </row>
    <row r="232" spans="1:5">
      <c r="A232" s="16" t="str">
        <f t="shared" si="4"/>
        <v/>
      </c>
      <c r="B232" s="16" t="str">
        <f>IF(ISERROR(VLOOKUP(MID(A232,1,5)&amp;MID(A232,8,5),품번정리!$A:$B,2,FALSE))=TRUE,MID(A232,1,5)&amp;MID(A232,8,5),VLOOKUP(MID(A232,1,5)&amp;MID(A232,8,5),품번정리!$A:$B,2,FALSE))</f>
        <v/>
      </c>
      <c r="C232" s="97" t="s">
        <v>2957</v>
      </c>
      <c r="D232" s="407"/>
      <c r="E232" s="408"/>
    </row>
    <row r="233" spans="1:5">
      <c r="A233" s="16" t="str">
        <f t="shared" si="4"/>
        <v/>
      </c>
      <c r="B233" s="16" t="str">
        <f>IF(ISERROR(VLOOKUP(MID(A233,1,5)&amp;MID(A233,8,5),품번정리!$A:$B,2,FALSE))=TRUE,MID(A233,1,5)&amp;MID(A233,8,5),VLOOKUP(MID(A233,1,5)&amp;MID(A233,8,5),품번정리!$A:$B,2,FALSE))</f>
        <v/>
      </c>
      <c r="C233" s="97" t="s">
        <v>2958</v>
      </c>
      <c r="D233" s="407"/>
      <c r="E233" s="408"/>
    </row>
    <row r="234" spans="1:5">
      <c r="A234" s="16" t="str">
        <f t="shared" si="4"/>
        <v/>
      </c>
      <c r="B234" s="16" t="str">
        <f>IF(ISERROR(VLOOKUP(MID(A234,1,5)&amp;MID(A234,8,5),품번정리!$A:$B,2,FALSE))=TRUE,MID(A234,1,5)&amp;MID(A234,8,5),VLOOKUP(MID(A234,1,5)&amp;MID(A234,8,5),품번정리!$A:$B,2,FALSE))</f>
        <v/>
      </c>
      <c r="C234" s="97" t="s">
        <v>2959</v>
      </c>
      <c r="D234" s="407"/>
      <c r="E234" s="408"/>
    </row>
    <row r="235" spans="1:5">
      <c r="A235" s="16" t="str">
        <f t="shared" si="4"/>
        <v/>
      </c>
      <c r="B235" s="16" t="str">
        <f>IF(ISERROR(VLOOKUP(MID(A235,1,5)&amp;MID(A235,8,5),품번정리!$A:$B,2,FALSE))=TRUE,MID(A235,1,5)&amp;MID(A235,8,5),VLOOKUP(MID(A235,1,5)&amp;MID(A235,8,5),품번정리!$A:$B,2,FALSE))</f>
        <v/>
      </c>
      <c r="C235" s="97" t="s">
        <v>2480</v>
      </c>
      <c r="D235" s="407"/>
      <c r="E235" s="408"/>
    </row>
    <row r="236" spans="1:5">
      <c r="A236" s="16" t="str">
        <f t="shared" si="4"/>
        <v/>
      </c>
      <c r="B236" s="16" t="str">
        <f>IF(ISERROR(VLOOKUP(MID(A236,1,5)&amp;MID(A236,8,5),품번정리!$A:$B,2,FALSE))=TRUE,MID(A236,1,5)&amp;MID(A236,8,5),VLOOKUP(MID(A236,1,5)&amp;MID(A236,8,5),품번정리!$A:$B,2,FALSE))</f>
        <v/>
      </c>
      <c r="C236" s="97" t="s">
        <v>3041</v>
      </c>
      <c r="D236" s="407"/>
      <c r="E236" s="408"/>
    </row>
    <row r="237" spans="1:5">
      <c r="A237" s="16" t="str">
        <f t="shared" si="4"/>
        <v/>
      </c>
      <c r="B237" s="16" t="str">
        <f>IF(ISERROR(VLOOKUP(MID(A237,1,5)&amp;MID(A237,8,5),품번정리!$A:$B,2,FALSE))=TRUE,MID(A237,1,5)&amp;MID(A237,8,5),VLOOKUP(MID(A237,1,5)&amp;MID(A237,8,5),품번정리!$A:$B,2,FALSE))</f>
        <v/>
      </c>
      <c r="C237" s="97" t="s">
        <v>3058</v>
      </c>
      <c r="D237" s="407"/>
      <c r="E237" s="408"/>
    </row>
    <row r="238" spans="1:5">
      <c r="A238" s="16" t="str">
        <f t="shared" si="4"/>
        <v/>
      </c>
      <c r="B238" s="16" t="str">
        <f>IF(ISERROR(VLOOKUP(MID(A238,1,5)&amp;MID(A238,8,5),품번정리!$A:$B,2,FALSE))=TRUE,MID(A238,1,5)&amp;MID(A238,8,5),VLOOKUP(MID(A238,1,5)&amp;MID(A238,8,5),품번정리!$A:$B,2,FALSE))</f>
        <v/>
      </c>
      <c r="C238" s="97" t="s">
        <v>3042</v>
      </c>
      <c r="D238" s="407"/>
      <c r="E238" s="408"/>
    </row>
    <row r="239" spans="1:5">
      <c r="A239" s="16" t="str">
        <f t="shared" si="4"/>
        <v/>
      </c>
      <c r="B239" s="16" t="str">
        <f>IF(ISERROR(VLOOKUP(MID(A239,1,5)&amp;MID(A239,8,5),품번정리!$A:$B,2,FALSE))=TRUE,MID(A239,1,5)&amp;MID(A239,8,5),VLOOKUP(MID(A239,1,5)&amp;MID(A239,8,5),품번정리!$A:$B,2,FALSE))</f>
        <v/>
      </c>
      <c r="C239" s="97" t="s">
        <v>3043</v>
      </c>
      <c r="D239" s="407"/>
      <c r="E239" s="408"/>
    </row>
    <row r="240" spans="1:5">
      <c r="A240" s="16" t="str">
        <f t="shared" si="4"/>
        <v/>
      </c>
      <c r="B240" s="16" t="str">
        <f>IF(ISERROR(VLOOKUP(MID(A240,1,5)&amp;MID(A240,8,5),품번정리!$A:$B,2,FALSE))=TRUE,MID(A240,1,5)&amp;MID(A240,8,5),VLOOKUP(MID(A240,1,5)&amp;MID(A240,8,5),품번정리!$A:$B,2,FALSE))</f>
        <v/>
      </c>
      <c r="C240" s="97" t="s">
        <v>3237</v>
      </c>
      <c r="D240" s="407"/>
      <c r="E240" s="408"/>
    </row>
    <row r="241" spans="1:5">
      <c r="A241" s="16" t="str">
        <f t="shared" si="4"/>
        <v/>
      </c>
      <c r="B241" s="16" t="str">
        <f>IF(ISERROR(VLOOKUP(MID(A241,1,5)&amp;MID(A241,8,5),품번정리!$A:$B,2,FALSE))=TRUE,MID(A241,1,5)&amp;MID(A241,8,5),VLOOKUP(MID(A241,1,5)&amp;MID(A241,8,5),품번정리!$A:$B,2,FALSE))</f>
        <v/>
      </c>
      <c r="C241" s="97" t="s">
        <v>2192</v>
      </c>
      <c r="D241" s="407"/>
      <c r="E241" s="408"/>
    </row>
    <row r="242" spans="1:5">
      <c r="A242" s="16" t="str">
        <f t="shared" si="4"/>
        <v/>
      </c>
      <c r="B242" s="16" t="str">
        <f>IF(ISERROR(VLOOKUP(MID(A242,1,5)&amp;MID(A242,8,5),품번정리!$A:$B,2,FALSE))=TRUE,MID(A242,1,5)&amp;MID(A242,8,5),VLOOKUP(MID(A242,1,5)&amp;MID(A242,8,5),품번정리!$A:$B,2,FALSE))</f>
        <v/>
      </c>
      <c r="C242" s="97" t="s">
        <v>2187</v>
      </c>
      <c r="D242" s="407"/>
      <c r="E242" s="408"/>
    </row>
    <row r="243" spans="1:5">
      <c r="A243" s="16" t="str">
        <f t="shared" si="4"/>
        <v/>
      </c>
      <c r="B243" s="16" t="str">
        <f>IF(ISERROR(VLOOKUP(MID(A243,1,5)&amp;MID(A243,8,5),품번정리!$A:$B,2,FALSE))=TRUE,MID(A243,1,5)&amp;MID(A243,8,5),VLOOKUP(MID(A243,1,5)&amp;MID(A243,8,5),품번정리!$A:$B,2,FALSE))</f>
        <v/>
      </c>
      <c r="C243" s="97" t="s">
        <v>2187</v>
      </c>
      <c r="D243" s="407"/>
      <c r="E243" s="408"/>
    </row>
    <row r="244" spans="1:5">
      <c r="A244" s="16" t="str">
        <f t="shared" si="4"/>
        <v/>
      </c>
      <c r="B244" s="16" t="str">
        <f>IF(ISERROR(VLOOKUP(MID(A244,1,5)&amp;MID(A244,8,5),품번정리!$A:$B,2,FALSE))=TRUE,MID(A244,1,5)&amp;MID(A244,8,5),VLOOKUP(MID(A244,1,5)&amp;MID(A244,8,5),품번정리!$A:$B,2,FALSE))</f>
        <v/>
      </c>
      <c r="C244" s="97" t="s">
        <v>2477</v>
      </c>
      <c r="D244" s="407"/>
      <c r="E244" s="408"/>
    </row>
    <row r="245" spans="1:5">
      <c r="A245" s="16" t="str">
        <f t="shared" si="4"/>
        <v/>
      </c>
      <c r="B245" s="16" t="str">
        <f>IF(ISERROR(VLOOKUP(MID(A245,1,5)&amp;MID(A245,8,5),품번정리!$A:$B,2,FALSE))=TRUE,MID(A245,1,5)&amp;MID(A245,8,5),VLOOKUP(MID(A245,1,5)&amp;MID(A245,8,5),품번정리!$A:$B,2,FALSE))</f>
        <v/>
      </c>
      <c r="C245" s="97" t="s">
        <v>2636</v>
      </c>
      <c r="D245" s="407"/>
      <c r="E245" s="408"/>
    </row>
    <row r="246" spans="1:5">
      <c r="A246" s="16" t="str">
        <f t="shared" si="4"/>
        <v/>
      </c>
      <c r="B246" s="16" t="str">
        <f>IF(ISERROR(VLOOKUP(MID(A246,1,5)&amp;MID(A246,8,5),품번정리!$A:$B,2,FALSE))=TRUE,MID(A246,1,5)&amp;MID(A246,8,5),VLOOKUP(MID(A246,1,5)&amp;MID(A246,8,5),품번정리!$A:$B,2,FALSE))</f>
        <v/>
      </c>
      <c r="C246" s="97" t="s">
        <v>2637</v>
      </c>
      <c r="D246" s="407"/>
      <c r="E246" s="408"/>
    </row>
    <row r="247" spans="1:5">
      <c r="A247" s="16" t="str">
        <f t="shared" si="4"/>
        <v/>
      </c>
      <c r="B247" s="16" t="str">
        <f>IF(ISERROR(VLOOKUP(MID(A247,1,5)&amp;MID(A247,8,5),품번정리!$A:$B,2,FALSE))=TRUE,MID(A247,1,5)&amp;MID(A247,8,5),VLOOKUP(MID(A247,1,5)&amp;MID(A247,8,5),품번정리!$A:$B,2,FALSE))</f>
        <v/>
      </c>
      <c r="C247" s="97" t="s">
        <v>2628</v>
      </c>
      <c r="D247" s="407"/>
      <c r="E247" s="408"/>
    </row>
    <row r="248" spans="1:5">
      <c r="A248" s="16" t="str">
        <f t="shared" si="4"/>
        <v/>
      </c>
      <c r="B248" s="16" t="str">
        <f>IF(ISERROR(VLOOKUP(MID(A248,1,5)&amp;MID(A248,8,5),품번정리!$A:$B,2,FALSE))=TRUE,MID(A248,1,5)&amp;MID(A248,8,5),VLOOKUP(MID(A248,1,5)&amp;MID(A248,8,5),품번정리!$A:$B,2,FALSE))</f>
        <v/>
      </c>
      <c r="C248" s="97" t="s">
        <v>2629</v>
      </c>
      <c r="D248" s="407"/>
      <c r="E248" s="408"/>
    </row>
    <row r="249" spans="1:5">
      <c r="A249" s="16" t="str">
        <f t="shared" si="4"/>
        <v/>
      </c>
      <c r="B249" s="16" t="str">
        <f>IF(ISERROR(VLOOKUP(MID(A249,1,5)&amp;MID(A249,8,5),품번정리!$A:$B,2,FALSE))=TRUE,MID(A249,1,5)&amp;MID(A249,8,5),VLOOKUP(MID(A249,1,5)&amp;MID(A249,8,5),품번정리!$A:$B,2,FALSE))</f>
        <v/>
      </c>
      <c r="C249" s="97" t="s">
        <v>3055</v>
      </c>
      <c r="D249" s="407"/>
      <c r="E249" s="408"/>
    </row>
    <row r="250" spans="1:5">
      <c r="A250" s="16" t="str">
        <f t="shared" si="4"/>
        <v/>
      </c>
      <c r="B250" s="16" t="str">
        <f>IF(ISERROR(VLOOKUP(MID(A250,1,5)&amp;MID(A250,8,5),품번정리!$A:$B,2,FALSE))=TRUE,MID(A250,1,5)&amp;MID(A250,8,5),VLOOKUP(MID(A250,1,5)&amp;MID(A250,8,5),품번정리!$A:$B,2,FALSE))</f>
        <v/>
      </c>
      <c r="C250" s="97" t="s">
        <v>3238</v>
      </c>
      <c r="D250" s="407"/>
      <c r="E250" s="408"/>
    </row>
    <row r="251" spans="1:5">
      <c r="A251" s="16" t="str">
        <f t="shared" si="4"/>
        <v/>
      </c>
      <c r="B251" s="16" t="str">
        <f>IF(ISERROR(VLOOKUP(MID(A251,1,5)&amp;MID(A251,8,5),품번정리!$A:$B,2,FALSE))=TRUE,MID(A251,1,5)&amp;MID(A251,8,5),VLOOKUP(MID(A251,1,5)&amp;MID(A251,8,5),품번정리!$A:$B,2,FALSE))</f>
        <v/>
      </c>
      <c r="C251" s="97" t="s">
        <v>3234</v>
      </c>
      <c r="D251" s="407"/>
      <c r="E251" s="408"/>
    </row>
    <row r="252" spans="1:5">
      <c r="A252" s="16" t="str">
        <f t="shared" si="4"/>
        <v/>
      </c>
      <c r="B252" s="16" t="str">
        <f>IF(ISERROR(VLOOKUP(MID(A252,1,5)&amp;MID(A252,8,5),품번정리!$A:$B,2,FALSE))=TRUE,MID(A252,1,5)&amp;MID(A252,8,5),VLOOKUP(MID(A252,1,5)&amp;MID(A252,8,5),품번정리!$A:$B,2,FALSE))</f>
        <v/>
      </c>
      <c r="C252" s="97" t="s">
        <v>2349</v>
      </c>
      <c r="D252" s="407"/>
      <c r="E252" s="408"/>
    </row>
    <row r="253" spans="1:5">
      <c r="A253" s="16" t="str">
        <f t="shared" si="4"/>
        <v/>
      </c>
      <c r="B253" s="16" t="str">
        <f>IF(ISERROR(VLOOKUP(MID(A253,1,5)&amp;MID(A253,8,5),품번정리!$A:$B,2,FALSE))=TRUE,MID(A253,1,5)&amp;MID(A253,8,5),VLOOKUP(MID(A253,1,5)&amp;MID(A253,8,5),품번정리!$A:$B,2,FALSE))</f>
        <v/>
      </c>
      <c r="C253" s="97" t="s">
        <v>2350</v>
      </c>
      <c r="D253" s="407"/>
      <c r="E253" s="408"/>
    </row>
    <row r="254" spans="1:5">
      <c r="A254" s="16" t="str">
        <f t="shared" si="4"/>
        <v/>
      </c>
      <c r="B254" s="16" t="str">
        <f>IF(ISERROR(VLOOKUP(MID(A254,1,5)&amp;MID(A254,8,5),품번정리!$A:$B,2,FALSE))=TRUE,MID(A254,1,5)&amp;MID(A254,8,5),VLOOKUP(MID(A254,1,5)&amp;MID(A254,8,5),품번정리!$A:$B,2,FALSE))</f>
        <v/>
      </c>
      <c r="C254" s="97" t="s">
        <v>2351</v>
      </c>
      <c r="D254" s="407"/>
      <c r="E254" s="408"/>
    </row>
    <row r="255" spans="1:5">
      <c r="A255" s="16" t="str">
        <f t="shared" si="4"/>
        <v/>
      </c>
      <c r="B255" s="16" t="str">
        <f>IF(ISERROR(VLOOKUP(MID(A255,1,5)&amp;MID(A255,8,5),품번정리!$A:$B,2,FALSE))=TRUE,MID(A255,1,5)&amp;MID(A255,8,5),VLOOKUP(MID(A255,1,5)&amp;MID(A255,8,5),품번정리!$A:$B,2,FALSE))</f>
        <v/>
      </c>
      <c r="C255" s="97" t="s">
        <v>3056</v>
      </c>
      <c r="D255" s="407"/>
      <c r="E255" s="408"/>
    </row>
    <row r="256" spans="1:5">
      <c r="A256" s="16" t="str">
        <f t="shared" si="4"/>
        <v/>
      </c>
      <c r="B256" s="16" t="str">
        <f>IF(ISERROR(VLOOKUP(MID(A256,1,5)&amp;MID(A256,8,5),품번정리!$A:$B,2,FALSE))=TRUE,MID(A256,1,5)&amp;MID(A256,8,5),VLOOKUP(MID(A256,1,5)&amp;MID(A256,8,5),품번정리!$A:$B,2,FALSE))</f>
        <v/>
      </c>
      <c r="C256" s="97" t="s">
        <v>3057</v>
      </c>
      <c r="D256" s="407"/>
      <c r="E256" s="408"/>
    </row>
    <row r="257" spans="1:5">
      <c r="A257" s="16" t="str">
        <f t="shared" si="4"/>
        <v/>
      </c>
      <c r="B257" s="16" t="str">
        <f>IF(ISERROR(VLOOKUP(MID(A257,1,5)&amp;MID(A257,8,5),품번정리!$A:$B,2,FALSE))=TRUE,MID(A257,1,5)&amp;MID(A257,8,5),VLOOKUP(MID(A257,1,5)&amp;MID(A257,8,5),품번정리!$A:$B,2,FALSE))</f>
        <v/>
      </c>
      <c r="C257" s="97" t="s">
        <v>2643</v>
      </c>
      <c r="D257" s="407"/>
      <c r="E257" s="408"/>
    </row>
    <row r="258" spans="1:5">
      <c r="A258" s="16" t="str">
        <f t="shared" si="4"/>
        <v/>
      </c>
      <c r="B258" s="16" t="str">
        <f>IF(ISERROR(VLOOKUP(MID(A258,1,5)&amp;MID(A258,8,5),품번정리!$A:$B,2,FALSE))=TRUE,MID(A258,1,5)&amp;MID(A258,8,5),VLOOKUP(MID(A258,1,5)&amp;MID(A258,8,5),품번정리!$A:$B,2,FALSE))</f>
        <v/>
      </c>
      <c r="C258" s="97" t="s">
        <v>2963</v>
      </c>
      <c r="D258" s="407"/>
      <c r="E258" s="408"/>
    </row>
    <row r="259" spans="1:5">
      <c r="A259" s="16" t="str">
        <f t="shared" si="4"/>
        <v/>
      </c>
      <c r="B259" s="16" t="str">
        <f>IF(ISERROR(VLOOKUP(MID(A259,1,5)&amp;MID(A259,8,5),품번정리!$A:$B,2,FALSE))=TRUE,MID(A259,1,5)&amp;MID(A259,8,5),VLOOKUP(MID(A259,1,5)&amp;MID(A259,8,5),품번정리!$A:$B,2,FALSE))</f>
        <v/>
      </c>
      <c r="C259" s="97" t="s">
        <v>2964</v>
      </c>
      <c r="D259" s="407"/>
      <c r="E259" s="408"/>
    </row>
    <row r="260" spans="1:5">
      <c r="A260" s="16" t="str">
        <f t="shared" si="4"/>
        <v/>
      </c>
      <c r="B260" s="16" t="str">
        <f>IF(ISERROR(VLOOKUP(MID(A260,1,5)&amp;MID(A260,8,5),품번정리!$A:$B,2,FALSE))=TRUE,MID(A260,1,5)&amp;MID(A260,8,5),VLOOKUP(MID(A260,1,5)&amp;MID(A260,8,5),품번정리!$A:$B,2,FALSE))</f>
        <v/>
      </c>
      <c r="C260" s="97" t="s">
        <v>2965</v>
      </c>
      <c r="D260" s="407"/>
      <c r="E260" s="408"/>
    </row>
    <row r="261" spans="1:5">
      <c r="A261" s="16" t="str">
        <f t="shared" si="4"/>
        <v/>
      </c>
      <c r="B261" s="16" t="str">
        <f>IF(ISERROR(VLOOKUP(MID(A261,1,5)&amp;MID(A261,8,5),품번정리!$A:$B,2,FALSE))=TRUE,MID(A261,1,5)&amp;MID(A261,8,5),VLOOKUP(MID(A261,1,5)&amp;MID(A261,8,5),품번정리!$A:$B,2,FALSE))</f>
        <v/>
      </c>
      <c r="C261" s="97" t="s">
        <v>2966</v>
      </c>
      <c r="D261" s="407"/>
      <c r="E261" s="408"/>
    </row>
    <row r="262" spans="1:5">
      <c r="A262" s="16" t="str">
        <f t="shared" si="4"/>
        <v/>
      </c>
      <c r="B262" s="16" t="str">
        <f>IF(ISERROR(VLOOKUP(MID(A262,1,5)&amp;MID(A262,8,5),품번정리!$A:$B,2,FALSE))=TRUE,MID(A262,1,5)&amp;MID(A262,8,5),VLOOKUP(MID(A262,1,5)&amp;MID(A262,8,5),품번정리!$A:$B,2,FALSE))</f>
        <v/>
      </c>
      <c r="C262" s="97" t="s">
        <v>2339</v>
      </c>
      <c r="D262" s="407"/>
      <c r="E262" s="408"/>
    </row>
    <row r="263" spans="1:5">
      <c r="A263" s="16" t="str">
        <f t="shared" si="4"/>
        <v/>
      </c>
      <c r="B263" s="16" t="str">
        <f>IF(ISERROR(VLOOKUP(MID(A263,1,5)&amp;MID(A263,8,5),품번정리!$A:$B,2,FALSE))=TRUE,MID(A263,1,5)&amp;MID(A263,8,5),VLOOKUP(MID(A263,1,5)&amp;MID(A263,8,5),품번정리!$A:$B,2,FALSE))</f>
        <v/>
      </c>
      <c r="C263" s="97" t="s">
        <v>2616</v>
      </c>
      <c r="D263" s="407"/>
      <c r="E263" s="408"/>
    </row>
    <row r="264" spans="1:5">
      <c r="A264" s="16" t="str">
        <f t="shared" si="4"/>
        <v/>
      </c>
      <c r="B264" s="16" t="str">
        <f>IF(ISERROR(VLOOKUP(MID(A264,1,5)&amp;MID(A264,8,5),품번정리!$A:$B,2,FALSE))=TRUE,MID(A264,1,5)&amp;MID(A264,8,5),VLOOKUP(MID(A264,1,5)&amp;MID(A264,8,5),품번정리!$A:$B,2,FALSE))</f>
        <v/>
      </c>
      <c r="C264" s="97" t="s">
        <v>3045</v>
      </c>
      <c r="D264" s="407"/>
      <c r="E264" s="408"/>
    </row>
    <row r="265" spans="1:5">
      <c r="A265" s="16" t="str">
        <f t="shared" si="4"/>
        <v/>
      </c>
      <c r="B265" s="16" t="str">
        <f>IF(ISERROR(VLOOKUP(MID(A265,1,5)&amp;MID(A265,8,5),품번정리!$A:$B,2,FALSE))=TRUE,MID(A265,1,5)&amp;MID(A265,8,5),VLOOKUP(MID(A265,1,5)&amp;MID(A265,8,5),품번정리!$A:$B,2,FALSE))</f>
        <v/>
      </c>
      <c r="C265" s="97" t="s">
        <v>3048</v>
      </c>
      <c r="D265" s="407"/>
      <c r="E265" s="408"/>
    </row>
    <row r="266" spans="1:5">
      <c r="A266" s="16" t="str">
        <f t="shared" si="4"/>
        <v/>
      </c>
      <c r="B266" s="16" t="str">
        <f>IF(ISERROR(VLOOKUP(MID(A266,1,5)&amp;MID(A266,8,5),품번정리!$A:$B,2,FALSE))=TRUE,MID(A266,1,5)&amp;MID(A266,8,5),VLOOKUP(MID(A266,1,5)&amp;MID(A266,8,5),품번정리!$A:$B,2,FALSE))</f>
        <v/>
      </c>
      <c r="C266" s="97" t="s">
        <v>3046</v>
      </c>
      <c r="D266" s="407"/>
      <c r="E266" s="408"/>
    </row>
    <row r="267" spans="1:5">
      <c r="A267" s="16" t="str">
        <f t="shared" si="4"/>
        <v/>
      </c>
      <c r="B267" s="16" t="str">
        <f>IF(ISERROR(VLOOKUP(MID(A267,1,5)&amp;MID(A267,8,5),품번정리!$A:$B,2,FALSE))=TRUE,MID(A267,1,5)&amp;MID(A267,8,5),VLOOKUP(MID(A267,1,5)&amp;MID(A267,8,5),품번정리!$A:$B,2,FALSE))</f>
        <v/>
      </c>
      <c r="C267" s="97" t="s">
        <v>3044</v>
      </c>
      <c r="D267" s="407"/>
      <c r="E267" s="408"/>
    </row>
    <row r="268" spans="1:5">
      <c r="A268" s="16" t="str">
        <f t="shared" si="4"/>
        <v/>
      </c>
      <c r="B268" s="16" t="str">
        <f>IF(ISERROR(VLOOKUP(MID(A268,1,5)&amp;MID(A268,8,5),품번정리!$A:$B,2,FALSE))=TRUE,MID(A268,1,5)&amp;MID(A268,8,5),VLOOKUP(MID(A268,1,5)&amp;MID(A268,8,5),품번정리!$A:$B,2,FALSE))</f>
        <v/>
      </c>
      <c r="C268" s="97" t="s">
        <v>2991</v>
      </c>
      <c r="D268" s="407"/>
      <c r="E268" s="408"/>
    </row>
    <row r="269" spans="1:5">
      <c r="A269" s="16" t="str">
        <f t="shared" si="4"/>
        <v/>
      </c>
      <c r="B269" s="16" t="str">
        <f>IF(ISERROR(VLOOKUP(MID(A269,1,5)&amp;MID(A269,8,5),품번정리!$A:$B,2,FALSE))=TRUE,MID(A269,1,5)&amp;MID(A269,8,5),VLOOKUP(MID(A269,1,5)&amp;MID(A269,8,5),품번정리!$A:$B,2,FALSE))</f>
        <v/>
      </c>
      <c r="C269" s="97" t="s">
        <v>2992</v>
      </c>
      <c r="D269" s="407"/>
      <c r="E269" s="408"/>
    </row>
    <row r="270" spans="1:5">
      <c r="A270" s="16" t="str">
        <f t="shared" ref="A270:A333" si="5">IF(D270=0,"",C270)</f>
        <v/>
      </c>
      <c r="B270" s="16" t="str">
        <f>IF(ISERROR(VLOOKUP(MID(A270,1,5)&amp;MID(A270,8,5),품번정리!$A:$B,2,FALSE))=TRUE,MID(A270,1,5)&amp;MID(A270,8,5),VLOOKUP(MID(A270,1,5)&amp;MID(A270,8,5),품번정리!$A:$B,2,FALSE))</f>
        <v/>
      </c>
      <c r="C270" s="97" t="s">
        <v>2993</v>
      </c>
      <c r="D270" s="407"/>
      <c r="E270" s="408"/>
    </row>
    <row r="271" spans="1:5">
      <c r="A271" s="16" t="str">
        <f t="shared" si="5"/>
        <v/>
      </c>
      <c r="B271" s="16" t="str">
        <f>IF(ISERROR(VLOOKUP(MID(A271,1,5)&amp;MID(A271,8,5),품번정리!$A:$B,2,FALSE))=TRUE,MID(A271,1,5)&amp;MID(A271,8,5),VLOOKUP(MID(A271,1,5)&amp;MID(A271,8,5),품번정리!$A:$B,2,FALSE))</f>
        <v/>
      </c>
      <c r="C271" s="97" t="s">
        <v>2983</v>
      </c>
      <c r="D271" s="407"/>
      <c r="E271" s="408"/>
    </row>
    <row r="272" spans="1:5">
      <c r="A272" s="16" t="str">
        <f t="shared" si="5"/>
        <v/>
      </c>
      <c r="B272" s="16" t="str">
        <f>IF(ISERROR(VLOOKUP(MID(A272,1,5)&amp;MID(A272,8,5),품번정리!$A:$B,2,FALSE))=TRUE,MID(A272,1,5)&amp;MID(A272,8,5),VLOOKUP(MID(A272,1,5)&amp;MID(A272,8,5),품번정리!$A:$B,2,FALSE))</f>
        <v/>
      </c>
      <c r="C272" s="97" t="s">
        <v>3001</v>
      </c>
      <c r="D272" s="407"/>
      <c r="E272" s="408"/>
    </row>
    <row r="273" spans="1:5">
      <c r="A273" s="16" t="str">
        <f t="shared" si="5"/>
        <v/>
      </c>
      <c r="B273" s="16" t="str">
        <f>IF(ISERROR(VLOOKUP(MID(A273,1,5)&amp;MID(A273,8,5),품번정리!$A:$B,2,FALSE))=TRUE,MID(A273,1,5)&amp;MID(A273,8,5),VLOOKUP(MID(A273,1,5)&amp;MID(A273,8,5),품번정리!$A:$B,2,FALSE))</f>
        <v/>
      </c>
      <c r="C273" s="97" t="s">
        <v>3047</v>
      </c>
      <c r="D273" s="407"/>
      <c r="E273" s="408"/>
    </row>
    <row r="274" spans="1:5">
      <c r="A274" s="16" t="str">
        <f t="shared" si="5"/>
        <v/>
      </c>
      <c r="B274" s="16" t="str">
        <f>IF(ISERROR(VLOOKUP(MID(A274,1,5)&amp;MID(A274,8,5),품번정리!$A:$B,2,FALSE))=TRUE,MID(A274,1,5)&amp;MID(A274,8,5),VLOOKUP(MID(A274,1,5)&amp;MID(A274,8,5),품번정리!$A:$B,2,FALSE))</f>
        <v/>
      </c>
      <c r="C274" s="97"/>
      <c r="D274" s="407"/>
      <c r="E274" s="408"/>
    </row>
    <row r="275" spans="1:5">
      <c r="A275" s="16" t="str">
        <f t="shared" si="5"/>
        <v/>
      </c>
      <c r="B275" s="16" t="str">
        <f>IF(ISERROR(VLOOKUP(MID(A275,1,5)&amp;MID(A275,8,5),품번정리!$A:$B,2,FALSE))=TRUE,MID(A275,1,5)&amp;MID(A275,8,5),VLOOKUP(MID(A275,1,5)&amp;MID(A275,8,5),품번정리!$A:$B,2,FALSE))</f>
        <v/>
      </c>
      <c r="C275" s="97"/>
      <c r="D275" s="407"/>
      <c r="E275" s="408"/>
    </row>
    <row r="276" spans="1:5">
      <c r="A276" s="16" t="str">
        <f t="shared" si="5"/>
        <v/>
      </c>
      <c r="B276" s="16" t="str">
        <f>IF(ISERROR(VLOOKUP(MID(A276,1,5)&amp;MID(A276,8,5),품번정리!$A:$B,2,FALSE))=TRUE,MID(A276,1,5)&amp;MID(A276,8,5),VLOOKUP(MID(A276,1,5)&amp;MID(A276,8,5),품번정리!$A:$B,2,FALSE))</f>
        <v/>
      </c>
      <c r="C276" s="97"/>
      <c r="D276" s="407"/>
      <c r="E276" s="408"/>
    </row>
    <row r="277" spans="1:5">
      <c r="A277" s="16" t="str">
        <f t="shared" si="5"/>
        <v/>
      </c>
      <c r="B277" s="16" t="str">
        <f>IF(ISERROR(VLOOKUP(MID(A277,1,5)&amp;MID(A277,8,5),품번정리!$A:$B,2,FALSE))=TRUE,MID(A277,1,5)&amp;MID(A277,8,5),VLOOKUP(MID(A277,1,5)&amp;MID(A277,8,5),품번정리!$A:$B,2,FALSE))</f>
        <v/>
      </c>
      <c r="C277" s="97"/>
      <c r="D277" s="407"/>
      <c r="E277" s="408"/>
    </row>
    <row r="278" spans="1:5">
      <c r="A278" s="16" t="str">
        <f t="shared" si="5"/>
        <v/>
      </c>
      <c r="B278" s="16" t="str">
        <f>IF(ISERROR(VLOOKUP(MID(A278,1,5)&amp;MID(A278,8,5),품번정리!$A:$B,2,FALSE))=TRUE,MID(A278,1,5)&amp;MID(A278,8,5),VLOOKUP(MID(A278,1,5)&amp;MID(A278,8,5),품번정리!$A:$B,2,FALSE))</f>
        <v/>
      </c>
      <c r="C278" s="97"/>
      <c r="D278" s="407"/>
      <c r="E278" s="408"/>
    </row>
    <row r="279" spans="1:5">
      <c r="A279" s="16" t="str">
        <f t="shared" si="5"/>
        <v/>
      </c>
      <c r="B279" s="16" t="str">
        <f>IF(ISERROR(VLOOKUP(MID(A279,1,5)&amp;MID(A279,8,5),품번정리!$A:$B,2,FALSE))=TRUE,MID(A279,1,5)&amp;MID(A279,8,5),VLOOKUP(MID(A279,1,5)&amp;MID(A279,8,5),품번정리!$A:$B,2,FALSE))</f>
        <v/>
      </c>
      <c r="C279" s="97"/>
      <c r="D279" s="407"/>
      <c r="E279" s="408"/>
    </row>
    <row r="280" spans="1:5">
      <c r="A280" s="16" t="str">
        <f t="shared" si="5"/>
        <v/>
      </c>
      <c r="B280" s="16" t="str">
        <f>IF(ISERROR(VLOOKUP(MID(A280,1,5)&amp;MID(A280,8,5),품번정리!$A:$B,2,FALSE))=TRUE,MID(A280,1,5)&amp;MID(A280,8,5),VLOOKUP(MID(A280,1,5)&amp;MID(A280,8,5),품번정리!$A:$B,2,FALSE))</f>
        <v/>
      </c>
      <c r="C280" s="97"/>
      <c r="D280" s="407"/>
      <c r="E280" s="408"/>
    </row>
    <row r="281" spans="1:5">
      <c r="A281" s="16" t="str">
        <f t="shared" si="5"/>
        <v/>
      </c>
      <c r="B281" s="16" t="str">
        <f>IF(ISERROR(VLOOKUP(MID(A281,1,5)&amp;MID(A281,8,5),품번정리!$A:$B,2,FALSE))=TRUE,MID(A281,1,5)&amp;MID(A281,8,5),VLOOKUP(MID(A281,1,5)&amp;MID(A281,8,5),품번정리!$A:$B,2,FALSE))</f>
        <v/>
      </c>
      <c r="C281" s="97"/>
      <c r="D281" s="407"/>
      <c r="E281" s="408"/>
    </row>
    <row r="282" spans="1:5">
      <c r="A282" s="16" t="str">
        <f t="shared" si="5"/>
        <v/>
      </c>
      <c r="B282" s="16" t="str">
        <f>IF(ISERROR(VLOOKUP(MID(A282,1,5)&amp;MID(A282,8,5),품번정리!$A:$B,2,FALSE))=TRUE,MID(A282,1,5)&amp;MID(A282,8,5),VLOOKUP(MID(A282,1,5)&amp;MID(A282,8,5),품번정리!$A:$B,2,FALSE))</f>
        <v/>
      </c>
      <c r="C282" s="97"/>
      <c r="D282" s="407"/>
      <c r="E282" s="408"/>
    </row>
    <row r="283" spans="1:5">
      <c r="A283" s="16" t="str">
        <f t="shared" si="5"/>
        <v/>
      </c>
      <c r="B283" s="16" t="str">
        <f>IF(ISERROR(VLOOKUP(MID(A283,1,5)&amp;MID(A283,8,5),품번정리!$A:$B,2,FALSE))=TRUE,MID(A283,1,5)&amp;MID(A283,8,5),VLOOKUP(MID(A283,1,5)&amp;MID(A283,8,5),품번정리!$A:$B,2,FALSE))</f>
        <v/>
      </c>
      <c r="C283" s="97"/>
      <c r="D283" s="407"/>
      <c r="E283" s="408"/>
    </row>
    <row r="284" spans="1:5">
      <c r="A284" s="16" t="str">
        <f t="shared" si="5"/>
        <v/>
      </c>
      <c r="B284" s="16" t="str">
        <f>IF(ISERROR(VLOOKUP(MID(A284,1,5)&amp;MID(A284,8,5),품번정리!$A:$B,2,FALSE))=TRUE,MID(A284,1,5)&amp;MID(A284,8,5),VLOOKUP(MID(A284,1,5)&amp;MID(A284,8,5),품번정리!$A:$B,2,FALSE))</f>
        <v/>
      </c>
      <c r="C284" s="97"/>
      <c r="D284" s="407"/>
      <c r="E284" s="408"/>
    </row>
    <row r="285" spans="1:5">
      <c r="A285" s="16" t="str">
        <f t="shared" si="5"/>
        <v/>
      </c>
      <c r="B285" s="16" t="str">
        <f>IF(ISERROR(VLOOKUP(MID(A285,1,5)&amp;MID(A285,8,5),품번정리!$A:$B,2,FALSE))=TRUE,MID(A285,1,5)&amp;MID(A285,8,5),VLOOKUP(MID(A285,1,5)&amp;MID(A285,8,5),품번정리!$A:$B,2,FALSE))</f>
        <v/>
      </c>
      <c r="C285" s="97"/>
      <c r="D285" s="407"/>
      <c r="E285" s="408"/>
    </row>
    <row r="286" spans="1:5">
      <c r="A286" s="16" t="str">
        <f t="shared" si="5"/>
        <v/>
      </c>
      <c r="B286" s="16" t="str">
        <f>IF(ISERROR(VLOOKUP(MID(A286,1,5)&amp;MID(A286,8,5),품번정리!$A:$B,2,FALSE))=TRUE,MID(A286,1,5)&amp;MID(A286,8,5),VLOOKUP(MID(A286,1,5)&amp;MID(A286,8,5),품번정리!$A:$B,2,FALSE))</f>
        <v/>
      </c>
      <c r="C286" s="97"/>
      <c r="D286" s="407"/>
      <c r="E286" s="408"/>
    </row>
    <row r="287" spans="1:5">
      <c r="A287" s="16" t="str">
        <f t="shared" si="5"/>
        <v/>
      </c>
      <c r="B287" s="16" t="str">
        <f>IF(ISERROR(VLOOKUP(MID(A287,1,5)&amp;MID(A287,8,5),품번정리!$A:$B,2,FALSE))=TRUE,MID(A287,1,5)&amp;MID(A287,8,5),VLOOKUP(MID(A287,1,5)&amp;MID(A287,8,5),품번정리!$A:$B,2,FALSE))</f>
        <v/>
      </c>
      <c r="C287" s="97"/>
      <c r="D287" s="407"/>
      <c r="E287" s="408"/>
    </row>
    <row r="288" spans="1:5">
      <c r="A288" s="16" t="str">
        <f t="shared" si="5"/>
        <v/>
      </c>
      <c r="B288" s="16" t="str">
        <f>IF(ISERROR(VLOOKUP(MID(A288,1,5)&amp;MID(A288,8,5),품번정리!$A:$B,2,FALSE))=TRUE,MID(A288,1,5)&amp;MID(A288,8,5),VLOOKUP(MID(A288,1,5)&amp;MID(A288,8,5),품번정리!$A:$B,2,FALSE))</f>
        <v/>
      </c>
      <c r="C288" s="97"/>
      <c r="D288" s="407"/>
      <c r="E288" s="408"/>
    </row>
    <row r="289" spans="1:5">
      <c r="A289" s="16" t="str">
        <f t="shared" si="5"/>
        <v/>
      </c>
      <c r="B289" s="16" t="str">
        <f>IF(ISERROR(VLOOKUP(MID(A289,1,5)&amp;MID(A289,8,5),품번정리!$A:$B,2,FALSE))=TRUE,MID(A289,1,5)&amp;MID(A289,8,5),VLOOKUP(MID(A289,1,5)&amp;MID(A289,8,5),품번정리!$A:$B,2,FALSE))</f>
        <v/>
      </c>
      <c r="C289" s="97"/>
      <c r="D289" s="407"/>
      <c r="E289" s="408"/>
    </row>
    <row r="290" spans="1:5">
      <c r="A290" s="16" t="str">
        <f t="shared" si="5"/>
        <v/>
      </c>
      <c r="B290" s="16" t="str">
        <f>IF(ISERROR(VLOOKUP(MID(A290,1,5)&amp;MID(A290,8,5),품번정리!$A:$B,2,FALSE))=TRUE,MID(A290,1,5)&amp;MID(A290,8,5),VLOOKUP(MID(A290,1,5)&amp;MID(A290,8,5),품번정리!$A:$B,2,FALSE))</f>
        <v/>
      </c>
      <c r="C290" s="97"/>
      <c r="D290" s="407"/>
      <c r="E290" s="408"/>
    </row>
    <row r="291" spans="1:5">
      <c r="A291" s="16" t="str">
        <f t="shared" si="5"/>
        <v/>
      </c>
      <c r="B291" s="16" t="str">
        <f>IF(ISERROR(VLOOKUP(MID(A291,1,5)&amp;MID(A291,8,5),품번정리!$A:$B,2,FALSE))=TRUE,MID(A291,1,5)&amp;MID(A291,8,5),VLOOKUP(MID(A291,1,5)&amp;MID(A291,8,5),품번정리!$A:$B,2,FALSE))</f>
        <v/>
      </c>
      <c r="C291" s="97"/>
      <c r="D291" s="407"/>
      <c r="E291" s="408"/>
    </row>
    <row r="292" spans="1:5">
      <c r="A292" s="16" t="str">
        <f t="shared" si="5"/>
        <v/>
      </c>
      <c r="B292" s="16" t="str">
        <f>IF(ISERROR(VLOOKUP(MID(A292,1,5)&amp;MID(A292,8,5),품번정리!$A:$B,2,FALSE))=TRUE,MID(A292,1,5)&amp;MID(A292,8,5),VLOOKUP(MID(A292,1,5)&amp;MID(A292,8,5),품번정리!$A:$B,2,FALSE))</f>
        <v/>
      </c>
      <c r="C292" s="97"/>
      <c r="D292" s="407"/>
      <c r="E292" s="408"/>
    </row>
    <row r="293" spans="1:5">
      <c r="A293" s="16" t="str">
        <f t="shared" si="5"/>
        <v/>
      </c>
      <c r="B293" s="16" t="str">
        <f>IF(ISERROR(VLOOKUP(MID(A293,1,5)&amp;MID(A293,8,5),품번정리!$A:$B,2,FALSE))=TRUE,MID(A293,1,5)&amp;MID(A293,8,5),VLOOKUP(MID(A293,1,5)&amp;MID(A293,8,5),품번정리!$A:$B,2,FALSE))</f>
        <v/>
      </c>
      <c r="C293" s="97"/>
      <c r="D293" s="407"/>
      <c r="E293" s="408"/>
    </row>
    <row r="294" spans="1:5">
      <c r="A294" s="16" t="str">
        <f t="shared" si="5"/>
        <v/>
      </c>
      <c r="B294" s="16" t="str">
        <f>IF(ISERROR(VLOOKUP(MID(A294,1,5)&amp;MID(A294,8,5),품번정리!$A:$B,2,FALSE))=TRUE,MID(A294,1,5)&amp;MID(A294,8,5),VLOOKUP(MID(A294,1,5)&amp;MID(A294,8,5),품번정리!$A:$B,2,FALSE))</f>
        <v/>
      </c>
      <c r="C294" s="97"/>
      <c r="D294" s="407"/>
      <c r="E294" s="408"/>
    </row>
    <row r="295" spans="1:5">
      <c r="A295" s="16" t="str">
        <f t="shared" si="5"/>
        <v/>
      </c>
      <c r="B295" s="16" t="str">
        <f>IF(ISERROR(VLOOKUP(MID(A295,1,5)&amp;MID(A295,8,5),품번정리!$A:$B,2,FALSE))=TRUE,MID(A295,1,5)&amp;MID(A295,8,5),VLOOKUP(MID(A295,1,5)&amp;MID(A295,8,5),품번정리!$A:$B,2,FALSE))</f>
        <v/>
      </c>
      <c r="C295" s="97"/>
      <c r="D295" s="407"/>
      <c r="E295" s="408"/>
    </row>
    <row r="296" spans="1:5">
      <c r="A296" s="16" t="str">
        <f t="shared" si="5"/>
        <v/>
      </c>
      <c r="B296" s="16" t="str">
        <f>IF(ISERROR(VLOOKUP(MID(A296,1,5)&amp;MID(A296,8,5),품번정리!$A:$B,2,FALSE))=TRUE,MID(A296,1,5)&amp;MID(A296,8,5),VLOOKUP(MID(A296,1,5)&amp;MID(A296,8,5),품번정리!$A:$B,2,FALSE))</f>
        <v/>
      </c>
      <c r="C296" s="97"/>
      <c r="D296" s="407"/>
      <c r="E296" s="408"/>
    </row>
    <row r="297" spans="1:5">
      <c r="A297" s="16" t="str">
        <f t="shared" si="5"/>
        <v/>
      </c>
      <c r="B297" s="16" t="str">
        <f>IF(ISERROR(VLOOKUP(MID(A297,1,5)&amp;MID(A297,8,5),품번정리!$A:$B,2,FALSE))=TRUE,MID(A297,1,5)&amp;MID(A297,8,5),VLOOKUP(MID(A297,1,5)&amp;MID(A297,8,5),품번정리!$A:$B,2,FALSE))</f>
        <v/>
      </c>
      <c r="C297" s="97"/>
      <c r="D297" s="407"/>
      <c r="E297" s="408"/>
    </row>
    <row r="298" spans="1:5">
      <c r="A298" s="16" t="str">
        <f t="shared" si="5"/>
        <v/>
      </c>
      <c r="B298" s="16" t="str">
        <f>IF(ISERROR(VLOOKUP(MID(A298,1,5)&amp;MID(A298,8,5),품번정리!$A:$B,2,FALSE))=TRUE,MID(A298,1,5)&amp;MID(A298,8,5),VLOOKUP(MID(A298,1,5)&amp;MID(A298,8,5),품번정리!$A:$B,2,FALSE))</f>
        <v/>
      </c>
      <c r="C298" s="97"/>
      <c r="D298" s="407"/>
      <c r="E298" s="408"/>
    </row>
    <row r="299" spans="1:5">
      <c r="A299" s="16" t="str">
        <f t="shared" si="5"/>
        <v/>
      </c>
      <c r="B299" s="16" t="str">
        <f>IF(ISERROR(VLOOKUP(MID(A299,1,5)&amp;MID(A299,8,5),품번정리!$A:$B,2,FALSE))=TRUE,MID(A299,1,5)&amp;MID(A299,8,5),VLOOKUP(MID(A299,1,5)&amp;MID(A299,8,5),품번정리!$A:$B,2,FALSE))</f>
        <v/>
      </c>
      <c r="C299" s="97"/>
      <c r="D299" s="407"/>
      <c r="E299" s="408"/>
    </row>
    <row r="300" spans="1:5">
      <c r="A300" s="16" t="str">
        <f t="shared" si="5"/>
        <v/>
      </c>
      <c r="B300" s="16" t="str">
        <f>IF(ISERROR(VLOOKUP(MID(A300,1,5)&amp;MID(A300,8,5),품번정리!$A:$B,2,FALSE))=TRUE,MID(A300,1,5)&amp;MID(A300,8,5),VLOOKUP(MID(A300,1,5)&amp;MID(A300,8,5),품번정리!$A:$B,2,FALSE))</f>
        <v/>
      </c>
      <c r="C300" s="97"/>
      <c r="D300" s="407"/>
      <c r="E300" s="408"/>
    </row>
    <row r="301" spans="1:5">
      <c r="A301" s="16" t="str">
        <f t="shared" si="5"/>
        <v/>
      </c>
      <c r="B301" s="16" t="str">
        <f>IF(ISERROR(VLOOKUP(MID(A301,1,5)&amp;MID(A301,8,5),품번정리!$A:$B,2,FALSE))=TRUE,MID(A301,1,5)&amp;MID(A301,8,5),VLOOKUP(MID(A301,1,5)&amp;MID(A301,8,5),품번정리!$A:$B,2,FALSE))</f>
        <v/>
      </c>
      <c r="C301" s="97"/>
      <c r="D301" s="407"/>
      <c r="E301" s="408"/>
    </row>
    <row r="302" spans="1:5">
      <c r="A302" s="16" t="str">
        <f t="shared" si="5"/>
        <v/>
      </c>
      <c r="B302" s="16" t="str">
        <f>IF(ISERROR(VLOOKUP(MID(A302,1,5)&amp;MID(A302,8,5),품번정리!$A:$B,2,FALSE))=TRUE,MID(A302,1,5)&amp;MID(A302,8,5),VLOOKUP(MID(A302,1,5)&amp;MID(A302,8,5),품번정리!$A:$B,2,FALSE))</f>
        <v/>
      </c>
      <c r="C302" s="97"/>
      <c r="D302" s="407"/>
      <c r="E302" s="408"/>
    </row>
    <row r="303" spans="1:5">
      <c r="A303" s="16" t="str">
        <f t="shared" si="5"/>
        <v/>
      </c>
      <c r="B303" s="16" t="str">
        <f>IF(ISERROR(VLOOKUP(MID(A303,1,5)&amp;MID(A303,8,5),품번정리!$A:$B,2,FALSE))=TRUE,MID(A303,1,5)&amp;MID(A303,8,5),VLOOKUP(MID(A303,1,5)&amp;MID(A303,8,5),품번정리!$A:$B,2,FALSE))</f>
        <v/>
      </c>
      <c r="C303" s="97"/>
      <c r="D303" s="407"/>
      <c r="E303" s="408"/>
    </row>
    <row r="304" spans="1:5">
      <c r="A304" s="16" t="str">
        <f t="shared" si="5"/>
        <v/>
      </c>
      <c r="B304" s="16" t="str">
        <f>IF(ISERROR(VLOOKUP(MID(A304,1,5)&amp;MID(A304,8,5),품번정리!$A:$B,2,FALSE))=TRUE,MID(A304,1,5)&amp;MID(A304,8,5),VLOOKUP(MID(A304,1,5)&amp;MID(A304,8,5),품번정리!$A:$B,2,FALSE))</f>
        <v/>
      </c>
      <c r="C304" s="97"/>
      <c r="D304" s="407"/>
      <c r="E304" s="408"/>
    </row>
    <row r="305" spans="1:5">
      <c r="A305" s="16" t="str">
        <f t="shared" si="5"/>
        <v/>
      </c>
      <c r="B305" s="16" t="str">
        <f>IF(ISERROR(VLOOKUP(MID(A305,1,5)&amp;MID(A305,8,5),품번정리!$A:$B,2,FALSE))=TRUE,MID(A305,1,5)&amp;MID(A305,8,5),VLOOKUP(MID(A305,1,5)&amp;MID(A305,8,5),품번정리!$A:$B,2,FALSE))</f>
        <v/>
      </c>
      <c r="C305" s="97"/>
      <c r="D305" s="407"/>
      <c r="E305" s="408"/>
    </row>
    <row r="306" spans="1:5">
      <c r="A306" s="16" t="str">
        <f t="shared" si="5"/>
        <v/>
      </c>
      <c r="B306" s="16" t="str">
        <f>IF(ISERROR(VLOOKUP(MID(A306,1,5)&amp;MID(A306,8,5),품번정리!$A:$B,2,FALSE))=TRUE,MID(A306,1,5)&amp;MID(A306,8,5),VLOOKUP(MID(A306,1,5)&amp;MID(A306,8,5),품번정리!$A:$B,2,FALSE))</f>
        <v/>
      </c>
      <c r="C306" s="97"/>
      <c r="D306" s="407"/>
      <c r="E306" s="408"/>
    </row>
    <row r="307" spans="1:5">
      <c r="A307" s="16" t="str">
        <f t="shared" si="5"/>
        <v/>
      </c>
      <c r="B307" s="16" t="str">
        <f>IF(ISERROR(VLOOKUP(MID(A307,1,5)&amp;MID(A307,8,5),품번정리!$A:$B,2,FALSE))=TRUE,MID(A307,1,5)&amp;MID(A307,8,5),VLOOKUP(MID(A307,1,5)&amp;MID(A307,8,5),품번정리!$A:$B,2,FALSE))</f>
        <v/>
      </c>
      <c r="C307" s="97"/>
      <c r="D307" s="407"/>
      <c r="E307" s="408"/>
    </row>
    <row r="308" spans="1:5">
      <c r="A308" s="16" t="str">
        <f t="shared" si="5"/>
        <v/>
      </c>
      <c r="B308" s="16" t="str">
        <f>IF(ISERROR(VLOOKUP(MID(A308,1,5)&amp;MID(A308,8,5),품번정리!$A:$B,2,FALSE))=TRUE,MID(A308,1,5)&amp;MID(A308,8,5),VLOOKUP(MID(A308,1,5)&amp;MID(A308,8,5),품번정리!$A:$B,2,FALSE))</f>
        <v/>
      </c>
      <c r="C308" s="97"/>
      <c r="D308" s="407"/>
      <c r="E308" s="408"/>
    </row>
    <row r="309" spans="1:5">
      <c r="A309" s="16" t="str">
        <f t="shared" si="5"/>
        <v/>
      </c>
      <c r="B309" s="16" t="str">
        <f>IF(ISERROR(VLOOKUP(MID(A309,1,5)&amp;MID(A309,8,5),품번정리!$A:$B,2,FALSE))=TRUE,MID(A309,1,5)&amp;MID(A309,8,5),VLOOKUP(MID(A309,1,5)&amp;MID(A309,8,5),품번정리!$A:$B,2,FALSE))</f>
        <v/>
      </c>
      <c r="C309" s="97"/>
      <c r="D309" s="407"/>
      <c r="E309" s="408"/>
    </row>
    <row r="310" spans="1:5">
      <c r="A310" s="16" t="str">
        <f t="shared" si="5"/>
        <v/>
      </c>
      <c r="B310" s="16" t="str">
        <f>IF(ISERROR(VLOOKUP(MID(A310,1,5)&amp;MID(A310,8,5),품번정리!$A:$B,2,FALSE))=TRUE,MID(A310,1,5)&amp;MID(A310,8,5),VLOOKUP(MID(A310,1,5)&amp;MID(A310,8,5),품번정리!$A:$B,2,FALSE))</f>
        <v/>
      </c>
      <c r="C310" s="97"/>
      <c r="D310" s="407"/>
      <c r="E310" s="408"/>
    </row>
    <row r="311" spans="1:5">
      <c r="A311" s="16" t="str">
        <f t="shared" si="5"/>
        <v/>
      </c>
      <c r="B311" s="16" t="str">
        <f>IF(ISERROR(VLOOKUP(MID(A311,1,5)&amp;MID(A311,8,5),품번정리!$A:$B,2,FALSE))=TRUE,MID(A311,1,5)&amp;MID(A311,8,5),VLOOKUP(MID(A311,1,5)&amp;MID(A311,8,5),품번정리!$A:$B,2,FALSE))</f>
        <v/>
      </c>
      <c r="C311" s="97"/>
      <c r="D311" s="407"/>
      <c r="E311" s="408"/>
    </row>
    <row r="312" spans="1:5">
      <c r="A312" s="16" t="str">
        <f t="shared" si="5"/>
        <v/>
      </c>
      <c r="B312" s="16" t="str">
        <f>IF(ISERROR(VLOOKUP(MID(A312,1,5)&amp;MID(A312,8,5),품번정리!$A:$B,2,FALSE))=TRUE,MID(A312,1,5)&amp;MID(A312,8,5),VLOOKUP(MID(A312,1,5)&amp;MID(A312,8,5),품번정리!$A:$B,2,FALSE))</f>
        <v/>
      </c>
      <c r="C312" s="97"/>
      <c r="D312" s="407"/>
      <c r="E312" s="408"/>
    </row>
    <row r="313" spans="1:5">
      <c r="A313" s="16" t="str">
        <f t="shared" si="5"/>
        <v/>
      </c>
      <c r="B313" s="16" t="str">
        <f>IF(ISERROR(VLOOKUP(MID(A313,1,5)&amp;MID(A313,8,5),품번정리!$A:$B,2,FALSE))=TRUE,MID(A313,1,5)&amp;MID(A313,8,5),VLOOKUP(MID(A313,1,5)&amp;MID(A313,8,5),품번정리!$A:$B,2,FALSE))</f>
        <v/>
      </c>
      <c r="C313" s="97"/>
      <c r="D313" s="407"/>
      <c r="E313" s="408"/>
    </row>
    <row r="314" spans="1:5">
      <c r="A314" s="16" t="str">
        <f t="shared" si="5"/>
        <v/>
      </c>
      <c r="B314" s="16" t="str">
        <f>IF(ISERROR(VLOOKUP(MID(A314,1,5)&amp;MID(A314,8,5),품번정리!$A:$B,2,FALSE))=TRUE,MID(A314,1,5)&amp;MID(A314,8,5),VLOOKUP(MID(A314,1,5)&amp;MID(A314,8,5),품번정리!$A:$B,2,FALSE))</f>
        <v/>
      </c>
      <c r="C314" s="97"/>
      <c r="D314" s="407"/>
      <c r="E314" s="408"/>
    </row>
    <row r="315" spans="1:5">
      <c r="A315" s="16" t="str">
        <f t="shared" si="5"/>
        <v/>
      </c>
      <c r="B315" s="16" t="str">
        <f>IF(ISERROR(VLOOKUP(MID(A315,1,5)&amp;MID(A315,8,5),품번정리!$A:$B,2,FALSE))=TRUE,MID(A315,1,5)&amp;MID(A315,8,5),VLOOKUP(MID(A315,1,5)&amp;MID(A315,8,5),품번정리!$A:$B,2,FALSE))</f>
        <v/>
      </c>
      <c r="C315" s="97"/>
      <c r="D315" s="407"/>
      <c r="E315" s="408"/>
    </row>
    <row r="316" spans="1:5">
      <c r="A316" s="16" t="str">
        <f t="shared" si="5"/>
        <v/>
      </c>
      <c r="B316" s="16" t="str">
        <f>IF(ISERROR(VLOOKUP(MID(A316,1,5)&amp;MID(A316,8,5),품번정리!$A:$B,2,FALSE))=TRUE,MID(A316,1,5)&amp;MID(A316,8,5),VLOOKUP(MID(A316,1,5)&amp;MID(A316,8,5),품번정리!$A:$B,2,FALSE))</f>
        <v/>
      </c>
      <c r="C316" s="97"/>
      <c r="D316" s="407"/>
      <c r="E316" s="408"/>
    </row>
    <row r="317" spans="1:5">
      <c r="A317" s="16" t="str">
        <f t="shared" si="5"/>
        <v/>
      </c>
      <c r="B317" s="16" t="str">
        <f>IF(ISERROR(VLOOKUP(MID(A317,1,5)&amp;MID(A317,8,5),품번정리!$A:$B,2,FALSE))=TRUE,MID(A317,1,5)&amp;MID(A317,8,5),VLOOKUP(MID(A317,1,5)&amp;MID(A317,8,5),품번정리!$A:$B,2,FALSE))</f>
        <v/>
      </c>
      <c r="C317" s="97"/>
      <c r="D317" s="407"/>
      <c r="E317" s="408"/>
    </row>
    <row r="318" spans="1:5">
      <c r="A318" s="16" t="str">
        <f t="shared" si="5"/>
        <v/>
      </c>
      <c r="B318" s="16" t="str">
        <f>IF(ISERROR(VLOOKUP(MID(A318,1,5)&amp;MID(A318,8,5),품번정리!$A:$B,2,FALSE))=TRUE,MID(A318,1,5)&amp;MID(A318,8,5),VLOOKUP(MID(A318,1,5)&amp;MID(A318,8,5),품번정리!$A:$B,2,FALSE))</f>
        <v/>
      </c>
      <c r="C318" s="97"/>
      <c r="D318" s="407"/>
      <c r="E318" s="408"/>
    </row>
    <row r="319" spans="1:5">
      <c r="A319" s="16" t="str">
        <f t="shared" si="5"/>
        <v/>
      </c>
      <c r="B319" s="16" t="str">
        <f>IF(ISERROR(VLOOKUP(MID(A319,1,5)&amp;MID(A319,8,5),품번정리!$A:$B,2,FALSE))=TRUE,MID(A319,1,5)&amp;MID(A319,8,5),VLOOKUP(MID(A319,1,5)&amp;MID(A319,8,5),품번정리!$A:$B,2,FALSE))</f>
        <v/>
      </c>
      <c r="C319" s="97"/>
      <c r="D319" s="407"/>
      <c r="E319" s="408"/>
    </row>
    <row r="320" spans="1:5">
      <c r="A320" s="16" t="str">
        <f t="shared" si="5"/>
        <v/>
      </c>
      <c r="B320" s="16" t="str">
        <f>IF(ISERROR(VLOOKUP(MID(A320,1,5)&amp;MID(A320,8,5),품번정리!$A:$B,2,FALSE))=TRUE,MID(A320,1,5)&amp;MID(A320,8,5),VLOOKUP(MID(A320,1,5)&amp;MID(A320,8,5),품번정리!$A:$B,2,FALSE))</f>
        <v/>
      </c>
      <c r="C320" s="97"/>
      <c r="D320" s="407"/>
      <c r="E320" s="408"/>
    </row>
    <row r="321" spans="1:5">
      <c r="A321" s="16" t="str">
        <f t="shared" si="5"/>
        <v/>
      </c>
      <c r="B321" s="16" t="str">
        <f>IF(ISERROR(VLOOKUP(MID(A321,1,5)&amp;MID(A321,8,5),품번정리!$A:$B,2,FALSE))=TRUE,MID(A321,1,5)&amp;MID(A321,8,5),VLOOKUP(MID(A321,1,5)&amp;MID(A321,8,5),품번정리!$A:$B,2,FALSE))</f>
        <v/>
      </c>
      <c r="C321" s="97"/>
      <c r="D321" s="407"/>
      <c r="E321" s="408"/>
    </row>
    <row r="322" spans="1:5">
      <c r="A322" s="16" t="str">
        <f t="shared" si="5"/>
        <v/>
      </c>
      <c r="B322" s="16" t="str">
        <f>IF(ISERROR(VLOOKUP(MID(A322,1,5)&amp;MID(A322,8,5),품번정리!$A:$B,2,FALSE))=TRUE,MID(A322,1,5)&amp;MID(A322,8,5),VLOOKUP(MID(A322,1,5)&amp;MID(A322,8,5),품번정리!$A:$B,2,FALSE))</f>
        <v/>
      </c>
      <c r="C322" s="97"/>
      <c r="D322" s="407"/>
      <c r="E322" s="408"/>
    </row>
    <row r="323" spans="1:5">
      <c r="A323" s="16" t="str">
        <f t="shared" si="5"/>
        <v/>
      </c>
      <c r="B323" s="16" t="str">
        <f>IF(ISERROR(VLOOKUP(MID(A323,1,5)&amp;MID(A323,8,5),품번정리!$A:$B,2,FALSE))=TRUE,MID(A323,1,5)&amp;MID(A323,8,5),VLOOKUP(MID(A323,1,5)&amp;MID(A323,8,5),품번정리!$A:$B,2,FALSE))</f>
        <v/>
      </c>
      <c r="C323" s="97"/>
      <c r="D323" s="407"/>
      <c r="E323" s="408"/>
    </row>
    <row r="324" spans="1:5">
      <c r="A324" s="16" t="str">
        <f t="shared" si="5"/>
        <v/>
      </c>
      <c r="B324" s="16" t="str">
        <f>IF(ISERROR(VLOOKUP(MID(A324,1,5)&amp;MID(A324,8,5),품번정리!$A:$B,2,FALSE))=TRUE,MID(A324,1,5)&amp;MID(A324,8,5),VLOOKUP(MID(A324,1,5)&amp;MID(A324,8,5),품번정리!$A:$B,2,FALSE))</f>
        <v/>
      </c>
      <c r="C324" s="97"/>
      <c r="D324" s="407"/>
      <c r="E324" s="408"/>
    </row>
    <row r="325" spans="1:5">
      <c r="A325" s="16" t="str">
        <f t="shared" si="5"/>
        <v/>
      </c>
      <c r="B325" s="16" t="str">
        <f>IF(ISERROR(VLOOKUP(MID(A325,1,5)&amp;MID(A325,8,5),품번정리!$A:$B,2,FALSE))=TRUE,MID(A325,1,5)&amp;MID(A325,8,5),VLOOKUP(MID(A325,1,5)&amp;MID(A325,8,5),품번정리!$A:$B,2,FALSE))</f>
        <v/>
      </c>
      <c r="C325" s="97"/>
      <c r="D325" s="407"/>
      <c r="E325" s="408"/>
    </row>
    <row r="326" spans="1:5">
      <c r="A326" s="16" t="str">
        <f t="shared" si="5"/>
        <v/>
      </c>
      <c r="B326" s="16" t="str">
        <f>IF(ISERROR(VLOOKUP(MID(A326,1,5)&amp;MID(A326,8,5),품번정리!$A:$B,2,FALSE))=TRUE,MID(A326,1,5)&amp;MID(A326,8,5),VLOOKUP(MID(A326,1,5)&amp;MID(A326,8,5),품번정리!$A:$B,2,FALSE))</f>
        <v/>
      </c>
      <c r="C326" s="97"/>
      <c r="D326" s="407"/>
      <c r="E326" s="408"/>
    </row>
    <row r="327" spans="1:5">
      <c r="A327" s="16" t="str">
        <f t="shared" si="5"/>
        <v/>
      </c>
      <c r="B327" s="16" t="str">
        <f>IF(ISERROR(VLOOKUP(MID(A327,1,5)&amp;MID(A327,8,5),품번정리!$A:$B,2,FALSE))=TRUE,MID(A327,1,5)&amp;MID(A327,8,5),VLOOKUP(MID(A327,1,5)&amp;MID(A327,8,5),품번정리!$A:$B,2,FALSE))</f>
        <v/>
      </c>
      <c r="C327" s="97"/>
      <c r="D327" s="407"/>
      <c r="E327" s="408"/>
    </row>
    <row r="328" spans="1:5">
      <c r="A328" s="16" t="str">
        <f t="shared" si="5"/>
        <v/>
      </c>
      <c r="B328" s="16" t="str">
        <f>IF(ISERROR(VLOOKUP(MID(A328,1,5)&amp;MID(A328,8,5),품번정리!$A:$B,2,FALSE))=TRUE,MID(A328,1,5)&amp;MID(A328,8,5),VLOOKUP(MID(A328,1,5)&amp;MID(A328,8,5),품번정리!$A:$B,2,FALSE))</f>
        <v/>
      </c>
      <c r="C328" s="97"/>
      <c r="D328" s="407"/>
      <c r="E328" s="408"/>
    </row>
    <row r="329" spans="1:5">
      <c r="A329" s="16" t="str">
        <f t="shared" si="5"/>
        <v/>
      </c>
      <c r="B329" s="16" t="str">
        <f>IF(ISERROR(VLOOKUP(MID(A329,1,5)&amp;MID(A329,8,5),품번정리!$A:$B,2,FALSE))=TRUE,MID(A329,1,5)&amp;MID(A329,8,5),VLOOKUP(MID(A329,1,5)&amp;MID(A329,8,5),품번정리!$A:$B,2,FALSE))</f>
        <v/>
      </c>
      <c r="C329" s="97"/>
      <c r="D329" s="407"/>
      <c r="E329" s="408"/>
    </row>
    <row r="330" spans="1:5">
      <c r="A330" s="16" t="str">
        <f t="shared" si="5"/>
        <v/>
      </c>
      <c r="B330" s="16" t="str">
        <f>IF(ISERROR(VLOOKUP(MID(A330,1,5)&amp;MID(A330,8,5),품번정리!$A:$B,2,FALSE))=TRUE,MID(A330,1,5)&amp;MID(A330,8,5),VLOOKUP(MID(A330,1,5)&amp;MID(A330,8,5),품번정리!$A:$B,2,FALSE))</f>
        <v/>
      </c>
      <c r="C330" s="97"/>
      <c r="D330" s="407"/>
      <c r="E330" s="408"/>
    </row>
    <row r="331" spans="1:5">
      <c r="A331" s="16" t="str">
        <f t="shared" si="5"/>
        <v/>
      </c>
      <c r="B331" s="16" t="str">
        <f>IF(ISERROR(VLOOKUP(MID(A331,1,5)&amp;MID(A331,8,5),품번정리!$A:$B,2,FALSE))=TRUE,MID(A331,1,5)&amp;MID(A331,8,5),VLOOKUP(MID(A331,1,5)&amp;MID(A331,8,5),품번정리!$A:$B,2,FALSE))</f>
        <v/>
      </c>
      <c r="C331" s="97"/>
      <c r="D331" s="407"/>
      <c r="E331" s="408"/>
    </row>
    <row r="332" spans="1:5">
      <c r="A332" s="16" t="str">
        <f t="shared" si="5"/>
        <v/>
      </c>
      <c r="B332" s="16" t="str">
        <f>IF(ISERROR(VLOOKUP(MID(A332,1,5)&amp;MID(A332,8,5),품번정리!$A:$B,2,FALSE))=TRUE,MID(A332,1,5)&amp;MID(A332,8,5),VLOOKUP(MID(A332,1,5)&amp;MID(A332,8,5),품번정리!$A:$B,2,FALSE))</f>
        <v/>
      </c>
      <c r="C332" s="97"/>
      <c r="D332" s="407"/>
      <c r="E332" s="408"/>
    </row>
    <row r="333" spans="1:5">
      <c r="A333" s="16" t="str">
        <f t="shared" si="5"/>
        <v/>
      </c>
      <c r="B333" s="16" t="str">
        <f>IF(ISERROR(VLOOKUP(MID(A333,1,5)&amp;MID(A333,8,5),품번정리!$A:$B,2,FALSE))=TRUE,MID(A333,1,5)&amp;MID(A333,8,5),VLOOKUP(MID(A333,1,5)&amp;MID(A333,8,5),품번정리!$A:$B,2,FALSE))</f>
        <v/>
      </c>
      <c r="C333" s="97"/>
      <c r="D333" s="407"/>
      <c r="E333" s="408"/>
    </row>
    <row r="334" spans="1:5">
      <c r="A334" s="16" t="str">
        <f t="shared" ref="A334:A397" si="6">IF(D334=0,"",C334)</f>
        <v/>
      </c>
      <c r="B334" s="16" t="str">
        <f>IF(ISERROR(VLOOKUP(MID(A334,1,5)&amp;MID(A334,8,5),품번정리!$A:$B,2,FALSE))=TRUE,MID(A334,1,5)&amp;MID(A334,8,5),VLOOKUP(MID(A334,1,5)&amp;MID(A334,8,5),품번정리!$A:$B,2,FALSE))</f>
        <v/>
      </c>
      <c r="C334" s="97"/>
      <c r="D334" s="407"/>
      <c r="E334" s="408"/>
    </row>
    <row r="335" spans="1:5">
      <c r="A335" s="16" t="str">
        <f t="shared" si="6"/>
        <v/>
      </c>
      <c r="B335" s="16" t="str">
        <f>IF(ISERROR(VLOOKUP(MID(A335,1,5)&amp;MID(A335,8,5),품번정리!$A:$B,2,FALSE))=TRUE,MID(A335,1,5)&amp;MID(A335,8,5),VLOOKUP(MID(A335,1,5)&amp;MID(A335,8,5),품번정리!$A:$B,2,FALSE))</f>
        <v/>
      </c>
      <c r="C335" s="97"/>
      <c r="D335" s="407"/>
      <c r="E335" s="408"/>
    </row>
    <row r="336" spans="1:5">
      <c r="A336" s="16" t="str">
        <f t="shared" si="6"/>
        <v/>
      </c>
      <c r="B336" s="16" t="str">
        <f>IF(ISERROR(VLOOKUP(MID(A336,1,5)&amp;MID(A336,8,5),품번정리!$A:$B,2,FALSE))=TRUE,MID(A336,1,5)&amp;MID(A336,8,5),VLOOKUP(MID(A336,1,5)&amp;MID(A336,8,5),품번정리!$A:$B,2,FALSE))</f>
        <v/>
      </c>
      <c r="C336" s="97"/>
      <c r="D336" s="407"/>
      <c r="E336" s="408"/>
    </row>
    <row r="337" spans="1:5">
      <c r="A337" s="16" t="str">
        <f t="shared" si="6"/>
        <v/>
      </c>
      <c r="B337" s="16" t="str">
        <f>IF(ISERROR(VLOOKUP(MID(A337,1,5)&amp;MID(A337,8,5),품번정리!$A:$B,2,FALSE))=TRUE,MID(A337,1,5)&amp;MID(A337,8,5),VLOOKUP(MID(A337,1,5)&amp;MID(A337,8,5),품번정리!$A:$B,2,FALSE))</f>
        <v/>
      </c>
      <c r="C337" s="97"/>
      <c r="D337" s="407"/>
      <c r="E337" s="408"/>
    </row>
    <row r="338" spans="1:5">
      <c r="A338" s="16" t="str">
        <f t="shared" si="6"/>
        <v/>
      </c>
      <c r="B338" s="16" t="str">
        <f>IF(ISERROR(VLOOKUP(MID(A338,1,5)&amp;MID(A338,8,5),품번정리!$A:$B,2,FALSE))=TRUE,MID(A338,1,5)&amp;MID(A338,8,5),VLOOKUP(MID(A338,1,5)&amp;MID(A338,8,5),품번정리!$A:$B,2,FALSE))</f>
        <v/>
      </c>
      <c r="C338" s="97"/>
      <c r="D338" s="407"/>
      <c r="E338" s="408"/>
    </row>
    <row r="339" spans="1:5">
      <c r="A339" s="16" t="str">
        <f t="shared" si="6"/>
        <v/>
      </c>
      <c r="B339" s="16" t="str">
        <f>IF(ISERROR(VLOOKUP(MID(A339,1,5)&amp;MID(A339,8,5),품번정리!$A:$B,2,FALSE))=TRUE,MID(A339,1,5)&amp;MID(A339,8,5),VLOOKUP(MID(A339,1,5)&amp;MID(A339,8,5),품번정리!$A:$B,2,FALSE))</f>
        <v/>
      </c>
      <c r="C339" s="97"/>
      <c r="D339" s="407"/>
      <c r="E339" s="408"/>
    </row>
    <row r="340" spans="1:5">
      <c r="A340" s="16" t="str">
        <f t="shared" si="6"/>
        <v/>
      </c>
      <c r="B340" s="16" t="str">
        <f>IF(ISERROR(VLOOKUP(MID(A340,1,5)&amp;MID(A340,8,5),품번정리!$A:$B,2,FALSE))=TRUE,MID(A340,1,5)&amp;MID(A340,8,5),VLOOKUP(MID(A340,1,5)&amp;MID(A340,8,5),품번정리!$A:$B,2,FALSE))</f>
        <v/>
      </c>
      <c r="C340" s="97"/>
      <c r="D340" s="407"/>
      <c r="E340" s="408"/>
    </row>
    <row r="341" spans="1:5">
      <c r="A341" s="16" t="str">
        <f t="shared" si="6"/>
        <v/>
      </c>
      <c r="B341" s="16" t="str">
        <f>IF(ISERROR(VLOOKUP(MID(A341,1,5)&amp;MID(A341,8,5),품번정리!$A:$B,2,FALSE))=TRUE,MID(A341,1,5)&amp;MID(A341,8,5),VLOOKUP(MID(A341,1,5)&amp;MID(A341,8,5),품번정리!$A:$B,2,FALSE))</f>
        <v/>
      </c>
      <c r="C341" s="97"/>
      <c r="D341" s="407"/>
      <c r="E341" s="408"/>
    </row>
    <row r="342" spans="1:5">
      <c r="A342" s="16" t="str">
        <f t="shared" si="6"/>
        <v/>
      </c>
      <c r="B342" s="16" t="str">
        <f>IF(ISERROR(VLOOKUP(MID(A342,1,5)&amp;MID(A342,8,5),품번정리!$A:$B,2,FALSE))=TRUE,MID(A342,1,5)&amp;MID(A342,8,5),VLOOKUP(MID(A342,1,5)&amp;MID(A342,8,5),품번정리!$A:$B,2,FALSE))</f>
        <v/>
      </c>
      <c r="C342" s="97"/>
      <c r="D342" s="407"/>
      <c r="E342" s="408"/>
    </row>
    <row r="343" spans="1:5">
      <c r="A343" s="16" t="str">
        <f t="shared" si="6"/>
        <v/>
      </c>
      <c r="B343" s="16" t="str">
        <f>IF(ISERROR(VLOOKUP(MID(A343,1,5)&amp;MID(A343,8,5),품번정리!$A:$B,2,FALSE))=TRUE,MID(A343,1,5)&amp;MID(A343,8,5),VLOOKUP(MID(A343,1,5)&amp;MID(A343,8,5),품번정리!$A:$B,2,FALSE))</f>
        <v/>
      </c>
      <c r="C343" s="97"/>
      <c r="D343" s="407"/>
      <c r="E343" s="408"/>
    </row>
    <row r="344" spans="1:5">
      <c r="A344" s="16" t="str">
        <f t="shared" si="6"/>
        <v/>
      </c>
      <c r="B344" s="16" t="str">
        <f>IF(ISERROR(VLOOKUP(MID(A344,1,5)&amp;MID(A344,8,5),품번정리!$A:$B,2,FALSE))=TRUE,MID(A344,1,5)&amp;MID(A344,8,5),VLOOKUP(MID(A344,1,5)&amp;MID(A344,8,5),품번정리!$A:$B,2,FALSE))</f>
        <v/>
      </c>
      <c r="C344" s="97"/>
      <c r="D344" s="407"/>
      <c r="E344" s="408"/>
    </row>
    <row r="345" spans="1:5">
      <c r="A345" s="16" t="str">
        <f t="shared" si="6"/>
        <v/>
      </c>
      <c r="B345" s="16" t="str">
        <f>IF(ISERROR(VLOOKUP(MID(A345,1,5)&amp;MID(A345,8,5),품번정리!$A:$B,2,FALSE))=TRUE,MID(A345,1,5)&amp;MID(A345,8,5),VLOOKUP(MID(A345,1,5)&amp;MID(A345,8,5),품번정리!$A:$B,2,FALSE))</f>
        <v/>
      </c>
      <c r="C345" s="97"/>
      <c r="D345" s="407"/>
      <c r="E345" s="408"/>
    </row>
    <row r="346" spans="1:5">
      <c r="A346" s="16" t="str">
        <f t="shared" si="6"/>
        <v/>
      </c>
      <c r="B346" s="16" t="str">
        <f>IF(ISERROR(VLOOKUP(MID(A346,1,5)&amp;MID(A346,8,5),품번정리!$A:$B,2,FALSE))=TRUE,MID(A346,1,5)&amp;MID(A346,8,5),VLOOKUP(MID(A346,1,5)&amp;MID(A346,8,5),품번정리!$A:$B,2,FALSE))</f>
        <v/>
      </c>
      <c r="C346" s="97"/>
      <c r="D346" s="407"/>
      <c r="E346" s="408"/>
    </row>
    <row r="347" spans="1:5">
      <c r="A347" s="16" t="str">
        <f t="shared" si="6"/>
        <v/>
      </c>
      <c r="B347" s="16" t="str">
        <f>IF(ISERROR(VLOOKUP(MID(A347,1,5)&amp;MID(A347,8,5),품번정리!$A:$B,2,FALSE))=TRUE,MID(A347,1,5)&amp;MID(A347,8,5),VLOOKUP(MID(A347,1,5)&amp;MID(A347,8,5),품번정리!$A:$B,2,FALSE))</f>
        <v/>
      </c>
      <c r="C347" s="97"/>
      <c r="D347" s="407"/>
      <c r="E347" s="408"/>
    </row>
    <row r="348" spans="1:5">
      <c r="A348" s="16" t="str">
        <f t="shared" si="6"/>
        <v/>
      </c>
      <c r="B348" s="16" t="str">
        <f>IF(ISERROR(VLOOKUP(MID(A348,1,5)&amp;MID(A348,8,5),품번정리!$A:$B,2,FALSE))=TRUE,MID(A348,1,5)&amp;MID(A348,8,5),VLOOKUP(MID(A348,1,5)&amp;MID(A348,8,5),품번정리!$A:$B,2,FALSE))</f>
        <v/>
      </c>
      <c r="C348" s="97"/>
      <c r="D348" s="407"/>
      <c r="E348" s="408"/>
    </row>
    <row r="349" spans="1:5">
      <c r="A349" s="16" t="str">
        <f t="shared" si="6"/>
        <v/>
      </c>
      <c r="B349" s="16" t="str">
        <f>IF(ISERROR(VLOOKUP(MID(A349,1,5)&amp;MID(A349,8,5),품번정리!$A:$B,2,FALSE))=TRUE,MID(A349,1,5)&amp;MID(A349,8,5),VLOOKUP(MID(A349,1,5)&amp;MID(A349,8,5),품번정리!$A:$B,2,FALSE))</f>
        <v/>
      </c>
      <c r="C349" s="97"/>
      <c r="D349" s="407"/>
      <c r="E349" s="408"/>
    </row>
    <row r="350" spans="1:5">
      <c r="A350" s="16" t="str">
        <f t="shared" si="6"/>
        <v/>
      </c>
      <c r="B350" s="16" t="str">
        <f>IF(ISERROR(VLOOKUP(MID(A350,1,5)&amp;MID(A350,8,5),품번정리!$A:$B,2,FALSE))=TRUE,MID(A350,1,5)&amp;MID(A350,8,5),VLOOKUP(MID(A350,1,5)&amp;MID(A350,8,5),품번정리!$A:$B,2,FALSE))</f>
        <v/>
      </c>
      <c r="C350" s="97"/>
      <c r="D350" s="407"/>
      <c r="E350" s="408"/>
    </row>
    <row r="351" spans="1:5">
      <c r="A351" s="16" t="str">
        <f t="shared" si="6"/>
        <v/>
      </c>
      <c r="B351" s="16" t="str">
        <f>IF(ISERROR(VLOOKUP(MID(A351,1,5)&amp;MID(A351,8,5),품번정리!$A:$B,2,FALSE))=TRUE,MID(A351,1,5)&amp;MID(A351,8,5),VLOOKUP(MID(A351,1,5)&amp;MID(A351,8,5),품번정리!$A:$B,2,FALSE))</f>
        <v/>
      </c>
      <c r="C351" s="97"/>
      <c r="D351" s="407"/>
      <c r="E351" s="408"/>
    </row>
    <row r="352" spans="1:5">
      <c r="A352" s="16" t="str">
        <f t="shared" si="6"/>
        <v/>
      </c>
      <c r="B352" s="16" t="str">
        <f>IF(ISERROR(VLOOKUP(MID(A352,1,5)&amp;MID(A352,8,5),품번정리!$A:$B,2,FALSE))=TRUE,MID(A352,1,5)&amp;MID(A352,8,5),VLOOKUP(MID(A352,1,5)&amp;MID(A352,8,5),품번정리!$A:$B,2,FALSE))</f>
        <v/>
      </c>
      <c r="C352" s="97"/>
      <c r="D352" s="407"/>
      <c r="E352" s="408"/>
    </row>
    <row r="353" spans="1:5">
      <c r="A353" s="16" t="str">
        <f t="shared" si="6"/>
        <v/>
      </c>
      <c r="B353" s="16" t="str">
        <f>IF(ISERROR(VLOOKUP(MID(A353,1,5)&amp;MID(A353,8,5),품번정리!$A:$B,2,FALSE))=TRUE,MID(A353,1,5)&amp;MID(A353,8,5),VLOOKUP(MID(A353,1,5)&amp;MID(A353,8,5),품번정리!$A:$B,2,FALSE))</f>
        <v/>
      </c>
      <c r="C353" s="97"/>
      <c r="D353" s="407"/>
      <c r="E353" s="408"/>
    </row>
    <row r="354" spans="1:5">
      <c r="A354" s="16" t="str">
        <f t="shared" si="6"/>
        <v/>
      </c>
      <c r="B354" s="16" t="str">
        <f>IF(ISERROR(VLOOKUP(MID(A354,1,5)&amp;MID(A354,8,5),품번정리!$A:$B,2,FALSE))=TRUE,MID(A354,1,5)&amp;MID(A354,8,5),VLOOKUP(MID(A354,1,5)&amp;MID(A354,8,5),품번정리!$A:$B,2,FALSE))</f>
        <v/>
      </c>
      <c r="C354" s="97"/>
      <c r="D354" s="407"/>
      <c r="E354" s="408"/>
    </row>
    <row r="355" spans="1:5">
      <c r="A355" s="16" t="str">
        <f t="shared" si="6"/>
        <v/>
      </c>
      <c r="B355" s="16" t="str">
        <f>IF(ISERROR(VLOOKUP(MID(A355,1,5)&amp;MID(A355,8,5),품번정리!$A:$B,2,FALSE))=TRUE,MID(A355,1,5)&amp;MID(A355,8,5),VLOOKUP(MID(A355,1,5)&amp;MID(A355,8,5),품번정리!$A:$B,2,FALSE))</f>
        <v/>
      </c>
      <c r="C355" s="97"/>
      <c r="D355" s="407"/>
      <c r="E355" s="408"/>
    </row>
    <row r="356" spans="1:5">
      <c r="A356" s="16" t="str">
        <f t="shared" si="6"/>
        <v/>
      </c>
      <c r="B356" s="16" t="str">
        <f>IF(ISERROR(VLOOKUP(MID(A356,1,5)&amp;MID(A356,8,5),품번정리!$A:$B,2,FALSE))=TRUE,MID(A356,1,5)&amp;MID(A356,8,5),VLOOKUP(MID(A356,1,5)&amp;MID(A356,8,5),품번정리!$A:$B,2,FALSE))</f>
        <v/>
      </c>
      <c r="C356" s="97"/>
      <c r="D356" s="407"/>
      <c r="E356" s="408"/>
    </row>
    <row r="357" spans="1:5">
      <c r="A357" s="16" t="str">
        <f t="shared" si="6"/>
        <v/>
      </c>
      <c r="B357" s="16" t="str">
        <f>IF(ISERROR(VLOOKUP(MID(A357,1,5)&amp;MID(A357,8,5),품번정리!$A:$B,2,FALSE))=TRUE,MID(A357,1,5)&amp;MID(A357,8,5),VLOOKUP(MID(A357,1,5)&amp;MID(A357,8,5),품번정리!$A:$B,2,FALSE))</f>
        <v/>
      </c>
      <c r="C357" s="97"/>
      <c r="D357" s="407"/>
      <c r="E357" s="408"/>
    </row>
    <row r="358" spans="1:5">
      <c r="A358" s="16" t="str">
        <f t="shared" si="6"/>
        <v/>
      </c>
      <c r="B358" s="16" t="str">
        <f>IF(ISERROR(VLOOKUP(MID(A358,1,5)&amp;MID(A358,8,5),품번정리!$A:$B,2,FALSE))=TRUE,MID(A358,1,5)&amp;MID(A358,8,5),VLOOKUP(MID(A358,1,5)&amp;MID(A358,8,5),품번정리!$A:$B,2,FALSE))</f>
        <v/>
      </c>
      <c r="C358" s="97"/>
      <c r="D358" s="407"/>
      <c r="E358" s="408"/>
    </row>
    <row r="359" spans="1:5">
      <c r="A359" s="16" t="str">
        <f t="shared" si="6"/>
        <v/>
      </c>
      <c r="B359" s="16" t="str">
        <f>IF(ISERROR(VLOOKUP(MID(A359,1,5)&amp;MID(A359,8,5),품번정리!$A:$B,2,FALSE))=TRUE,MID(A359,1,5)&amp;MID(A359,8,5),VLOOKUP(MID(A359,1,5)&amp;MID(A359,8,5),품번정리!$A:$B,2,FALSE))</f>
        <v/>
      </c>
      <c r="C359" s="97"/>
      <c r="D359" s="407"/>
      <c r="E359" s="408"/>
    </row>
    <row r="360" spans="1:5">
      <c r="A360" s="16" t="str">
        <f t="shared" si="6"/>
        <v/>
      </c>
      <c r="B360" s="16" t="str">
        <f>IF(ISERROR(VLOOKUP(MID(A360,1,5)&amp;MID(A360,8,5),품번정리!$A:$B,2,FALSE))=TRUE,MID(A360,1,5)&amp;MID(A360,8,5),VLOOKUP(MID(A360,1,5)&amp;MID(A360,8,5),품번정리!$A:$B,2,FALSE))</f>
        <v/>
      </c>
      <c r="C360" s="97"/>
      <c r="D360" s="407"/>
      <c r="E360" s="408"/>
    </row>
    <row r="361" spans="1:5">
      <c r="A361" s="16" t="str">
        <f t="shared" si="6"/>
        <v/>
      </c>
      <c r="B361" s="16" t="str">
        <f>IF(ISERROR(VLOOKUP(MID(A361,1,5)&amp;MID(A361,8,5),품번정리!$A:$B,2,FALSE))=TRUE,MID(A361,1,5)&amp;MID(A361,8,5),VLOOKUP(MID(A361,1,5)&amp;MID(A361,8,5),품번정리!$A:$B,2,FALSE))</f>
        <v/>
      </c>
      <c r="C361" s="97"/>
      <c r="D361" s="407"/>
      <c r="E361" s="408"/>
    </row>
    <row r="362" spans="1:5">
      <c r="A362" s="16" t="str">
        <f t="shared" si="6"/>
        <v/>
      </c>
      <c r="B362" s="16" t="str">
        <f>IF(ISERROR(VLOOKUP(MID(A362,1,5)&amp;MID(A362,8,5),품번정리!$A:$B,2,FALSE))=TRUE,MID(A362,1,5)&amp;MID(A362,8,5),VLOOKUP(MID(A362,1,5)&amp;MID(A362,8,5),품번정리!$A:$B,2,FALSE))</f>
        <v/>
      </c>
      <c r="C362" s="97"/>
      <c r="D362" s="407"/>
      <c r="E362" s="408"/>
    </row>
    <row r="363" spans="1:5">
      <c r="A363" s="16" t="str">
        <f t="shared" si="6"/>
        <v/>
      </c>
      <c r="B363" s="16" t="str">
        <f>IF(ISERROR(VLOOKUP(MID(A363,1,5)&amp;MID(A363,8,5),품번정리!$A:$B,2,FALSE))=TRUE,MID(A363,1,5)&amp;MID(A363,8,5),VLOOKUP(MID(A363,1,5)&amp;MID(A363,8,5),품번정리!$A:$B,2,FALSE))</f>
        <v/>
      </c>
      <c r="C363" s="97"/>
      <c r="D363" s="407"/>
      <c r="E363" s="408"/>
    </row>
    <row r="364" spans="1:5">
      <c r="A364" s="16" t="str">
        <f t="shared" si="6"/>
        <v/>
      </c>
      <c r="B364" s="16" t="str">
        <f>IF(ISERROR(VLOOKUP(MID(A364,1,5)&amp;MID(A364,8,5),품번정리!$A:$B,2,FALSE))=TRUE,MID(A364,1,5)&amp;MID(A364,8,5),VLOOKUP(MID(A364,1,5)&amp;MID(A364,8,5),품번정리!$A:$B,2,FALSE))</f>
        <v/>
      </c>
      <c r="C364" s="97"/>
      <c r="D364" s="407"/>
      <c r="E364" s="408"/>
    </row>
    <row r="365" spans="1:5">
      <c r="A365" s="16" t="str">
        <f t="shared" si="6"/>
        <v/>
      </c>
      <c r="B365" s="16" t="str">
        <f>IF(ISERROR(VLOOKUP(MID(A365,1,5)&amp;MID(A365,8,5),품번정리!$A:$B,2,FALSE))=TRUE,MID(A365,1,5)&amp;MID(A365,8,5),VLOOKUP(MID(A365,1,5)&amp;MID(A365,8,5),품번정리!$A:$B,2,FALSE))</f>
        <v/>
      </c>
      <c r="C365" s="97"/>
      <c r="D365" s="407"/>
      <c r="E365" s="408"/>
    </row>
    <row r="366" spans="1:5">
      <c r="A366" s="16" t="str">
        <f t="shared" si="6"/>
        <v/>
      </c>
      <c r="B366" s="16" t="str">
        <f>IF(ISERROR(VLOOKUP(MID(A366,1,5)&amp;MID(A366,8,5),품번정리!$A:$B,2,FALSE))=TRUE,MID(A366,1,5)&amp;MID(A366,8,5),VLOOKUP(MID(A366,1,5)&amp;MID(A366,8,5),품번정리!$A:$B,2,FALSE))</f>
        <v/>
      </c>
      <c r="C366" s="97"/>
      <c r="D366" s="407"/>
      <c r="E366" s="408"/>
    </row>
    <row r="367" spans="1:5">
      <c r="A367" s="16" t="str">
        <f t="shared" si="6"/>
        <v/>
      </c>
      <c r="B367" s="16" t="str">
        <f>IF(ISERROR(VLOOKUP(MID(A367,1,5)&amp;MID(A367,8,5),품번정리!$A:$B,2,FALSE))=TRUE,MID(A367,1,5)&amp;MID(A367,8,5),VLOOKUP(MID(A367,1,5)&amp;MID(A367,8,5),품번정리!$A:$B,2,FALSE))</f>
        <v/>
      </c>
      <c r="C367" s="97"/>
      <c r="D367" s="407"/>
      <c r="E367" s="408"/>
    </row>
    <row r="368" spans="1:5">
      <c r="A368" s="16" t="str">
        <f t="shared" si="6"/>
        <v/>
      </c>
      <c r="B368" s="16" t="str">
        <f>IF(ISERROR(VLOOKUP(MID(A368,1,5)&amp;MID(A368,8,5),품번정리!$A:$B,2,FALSE))=TRUE,MID(A368,1,5)&amp;MID(A368,8,5),VLOOKUP(MID(A368,1,5)&amp;MID(A368,8,5),품번정리!$A:$B,2,FALSE))</f>
        <v/>
      </c>
      <c r="C368" s="97"/>
      <c r="D368" s="407"/>
      <c r="E368" s="408"/>
    </row>
    <row r="369" spans="1:5">
      <c r="A369" s="16" t="str">
        <f t="shared" si="6"/>
        <v/>
      </c>
      <c r="B369" s="16" t="str">
        <f>IF(ISERROR(VLOOKUP(MID(A369,1,5)&amp;MID(A369,8,5),품번정리!$A:$B,2,FALSE))=TRUE,MID(A369,1,5)&amp;MID(A369,8,5),VLOOKUP(MID(A369,1,5)&amp;MID(A369,8,5),품번정리!$A:$B,2,FALSE))</f>
        <v/>
      </c>
      <c r="C369" s="97"/>
      <c r="D369" s="407"/>
      <c r="E369" s="408"/>
    </row>
    <row r="370" spans="1:5">
      <c r="A370" s="16" t="str">
        <f t="shared" si="6"/>
        <v/>
      </c>
      <c r="B370" s="16" t="str">
        <f>IF(ISERROR(VLOOKUP(MID(A370,1,5)&amp;MID(A370,8,5),품번정리!$A:$B,2,FALSE))=TRUE,MID(A370,1,5)&amp;MID(A370,8,5),VLOOKUP(MID(A370,1,5)&amp;MID(A370,8,5),품번정리!$A:$B,2,FALSE))</f>
        <v/>
      </c>
      <c r="C370" s="97"/>
      <c r="D370" s="407"/>
      <c r="E370" s="408"/>
    </row>
    <row r="371" spans="1:5">
      <c r="A371" s="16" t="str">
        <f t="shared" si="6"/>
        <v/>
      </c>
      <c r="B371" s="16" t="str">
        <f>IF(ISERROR(VLOOKUP(MID(A371,1,5)&amp;MID(A371,8,5),품번정리!$A:$B,2,FALSE))=TRUE,MID(A371,1,5)&amp;MID(A371,8,5),VLOOKUP(MID(A371,1,5)&amp;MID(A371,8,5),품번정리!$A:$B,2,FALSE))</f>
        <v/>
      </c>
      <c r="C371" s="97"/>
      <c r="D371" s="407"/>
      <c r="E371" s="408"/>
    </row>
    <row r="372" spans="1:5">
      <c r="A372" s="16" t="str">
        <f t="shared" si="6"/>
        <v/>
      </c>
      <c r="B372" s="16" t="str">
        <f>IF(ISERROR(VLOOKUP(MID(A372,1,5)&amp;MID(A372,8,5),품번정리!$A:$B,2,FALSE))=TRUE,MID(A372,1,5)&amp;MID(A372,8,5),VLOOKUP(MID(A372,1,5)&amp;MID(A372,8,5),품번정리!$A:$B,2,FALSE))</f>
        <v/>
      </c>
      <c r="C372" s="97"/>
      <c r="D372" s="407"/>
      <c r="E372" s="408"/>
    </row>
    <row r="373" spans="1:5">
      <c r="A373" s="16" t="str">
        <f t="shared" si="6"/>
        <v/>
      </c>
      <c r="B373" s="16" t="str">
        <f>IF(ISERROR(VLOOKUP(MID(A373,1,5)&amp;MID(A373,8,5),품번정리!$A:$B,2,FALSE))=TRUE,MID(A373,1,5)&amp;MID(A373,8,5),VLOOKUP(MID(A373,1,5)&amp;MID(A373,8,5),품번정리!$A:$B,2,FALSE))</f>
        <v/>
      </c>
      <c r="C373" s="97"/>
      <c r="D373" s="407"/>
      <c r="E373" s="408"/>
    </row>
    <row r="374" spans="1:5">
      <c r="A374" s="16" t="str">
        <f t="shared" si="6"/>
        <v/>
      </c>
      <c r="B374" s="16" t="str">
        <f>IF(ISERROR(VLOOKUP(MID(A374,1,5)&amp;MID(A374,8,5),품번정리!$A:$B,2,FALSE))=TRUE,MID(A374,1,5)&amp;MID(A374,8,5),VLOOKUP(MID(A374,1,5)&amp;MID(A374,8,5),품번정리!$A:$B,2,FALSE))</f>
        <v/>
      </c>
      <c r="C374" s="97"/>
      <c r="D374" s="407"/>
      <c r="E374" s="408"/>
    </row>
    <row r="375" spans="1:5">
      <c r="A375" s="16" t="str">
        <f t="shared" si="6"/>
        <v/>
      </c>
      <c r="B375" s="16" t="str">
        <f>IF(ISERROR(VLOOKUP(MID(A375,1,5)&amp;MID(A375,8,5),품번정리!$A:$B,2,FALSE))=TRUE,MID(A375,1,5)&amp;MID(A375,8,5),VLOOKUP(MID(A375,1,5)&amp;MID(A375,8,5),품번정리!$A:$B,2,FALSE))</f>
        <v/>
      </c>
      <c r="C375" s="97"/>
      <c r="D375" s="407"/>
      <c r="E375" s="408"/>
    </row>
    <row r="376" spans="1:5">
      <c r="A376" s="16" t="str">
        <f t="shared" si="6"/>
        <v/>
      </c>
      <c r="B376" s="16" t="str">
        <f>IF(ISERROR(VLOOKUP(MID(A376,1,5)&amp;MID(A376,8,5),품번정리!$A:$B,2,FALSE))=TRUE,MID(A376,1,5)&amp;MID(A376,8,5),VLOOKUP(MID(A376,1,5)&amp;MID(A376,8,5),품번정리!$A:$B,2,FALSE))</f>
        <v/>
      </c>
      <c r="C376" s="97"/>
      <c r="D376" s="407"/>
      <c r="E376" s="408"/>
    </row>
    <row r="377" spans="1:5">
      <c r="A377" s="16" t="str">
        <f t="shared" si="6"/>
        <v/>
      </c>
      <c r="B377" s="16" t="str">
        <f>IF(ISERROR(VLOOKUP(MID(A377,1,5)&amp;MID(A377,8,5),품번정리!$A:$B,2,FALSE))=TRUE,MID(A377,1,5)&amp;MID(A377,8,5),VLOOKUP(MID(A377,1,5)&amp;MID(A377,8,5),품번정리!$A:$B,2,FALSE))</f>
        <v/>
      </c>
      <c r="C377" s="97"/>
      <c r="D377" s="407"/>
      <c r="E377" s="408"/>
    </row>
    <row r="378" spans="1:5">
      <c r="A378" s="16" t="str">
        <f t="shared" si="6"/>
        <v/>
      </c>
      <c r="B378" s="16" t="str">
        <f>IF(ISERROR(VLOOKUP(MID(A378,1,5)&amp;MID(A378,8,5),품번정리!$A:$B,2,FALSE))=TRUE,MID(A378,1,5)&amp;MID(A378,8,5),VLOOKUP(MID(A378,1,5)&amp;MID(A378,8,5),품번정리!$A:$B,2,FALSE))</f>
        <v/>
      </c>
      <c r="C378" s="97"/>
      <c r="D378" s="407"/>
      <c r="E378" s="408"/>
    </row>
    <row r="379" spans="1:5">
      <c r="A379" s="16" t="str">
        <f t="shared" si="6"/>
        <v/>
      </c>
      <c r="B379" s="16" t="str">
        <f>IF(ISERROR(VLOOKUP(MID(A379,1,5)&amp;MID(A379,8,5),품번정리!$A:$B,2,FALSE))=TRUE,MID(A379,1,5)&amp;MID(A379,8,5),VLOOKUP(MID(A379,1,5)&amp;MID(A379,8,5),품번정리!$A:$B,2,FALSE))</f>
        <v/>
      </c>
      <c r="C379" s="97"/>
      <c r="D379" s="407"/>
      <c r="E379" s="408"/>
    </row>
    <row r="380" spans="1:5">
      <c r="A380" s="16" t="str">
        <f t="shared" si="6"/>
        <v/>
      </c>
      <c r="B380" s="16" t="str">
        <f>IF(ISERROR(VLOOKUP(MID(A380,1,5)&amp;MID(A380,8,5),품번정리!$A:$B,2,FALSE))=TRUE,MID(A380,1,5)&amp;MID(A380,8,5),VLOOKUP(MID(A380,1,5)&amp;MID(A380,8,5),품번정리!$A:$B,2,FALSE))</f>
        <v/>
      </c>
      <c r="C380" s="97"/>
      <c r="D380" s="407"/>
      <c r="E380" s="408"/>
    </row>
    <row r="381" spans="1:5">
      <c r="A381" s="16" t="str">
        <f t="shared" si="6"/>
        <v/>
      </c>
      <c r="B381" s="16" t="str">
        <f>IF(ISERROR(VLOOKUP(MID(A381,1,5)&amp;MID(A381,8,5),품번정리!$A:$B,2,FALSE))=TRUE,MID(A381,1,5)&amp;MID(A381,8,5),VLOOKUP(MID(A381,1,5)&amp;MID(A381,8,5),품번정리!$A:$B,2,FALSE))</f>
        <v/>
      </c>
      <c r="C381" s="97"/>
      <c r="D381" s="407"/>
      <c r="E381" s="408"/>
    </row>
    <row r="382" spans="1:5">
      <c r="A382" s="16" t="str">
        <f t="shared" si="6"/>
        <v/>
      </c>
      <c r="B382" s="16" t="str">
        <f>IF(ISERROR(VLOOKUP(MID(A382,1,5)&amp;MID(A382,8,5),품번정리!$A:$B,2,FALSE))=TRUE,MID(A382,1,5)&amp;MID(A382,8,5),VLOOKUP(MID(A382,1,5)&amp;MID(A382,8,5),품번정리!$A:$B,2,FALSE))</f>
        <v/>
      </c>
      <c r="C382" s="97"/>
      <c r="D382" s="407"/>
      <c r="E382" s="408"/>
    </row>
    <row r="383" spans="1:5">
      <c r="A383" s="16" t="str">
        <f t="shared" si="6"/>
        <v/>
      </c>
      <c r="B383" s="16" t="str">
        <f>IF(ISERROR(VLOOKUP(MID(A383,1,5)&amp;MID(A383,8,5),품번정리!$A:$B,2,FALSE))=TRUE,MID(A383,1,5)&amp;MID(A383,8,5),VLOOKUP(MID(A383,1,5)&amp;MID(A383,8,5),품번정리!$A:$B,2,FALSE))</f>
        <v/>
      </c>
      <c r="C383" s="97"/>
      <c r="D383" s="407"/>
      <c r="E383" s="408"/>
    </row>
    <row r="384" spans="1:5">
      <c r="A384" s="16" t="str">
        <f t="shared" si="6"/>
        <v/>
      </c>
      <c r="B384" s="16" t="str">
        <f>IF(ISERROR(VLOOKUP(MID(A384,1,5)&amp;MID(A384,8,5),품번정리!$A:$B,2,FALSE))=TRUE,MID(A384,1,5)&amp;MID(A384,8,5),VLOOKUP(MID(A384,1,5)&amp;MID(A384,8,5),품번정리!$A:$B,2,FALSE))</f>
        <v/>
      </c>
      <c r="C384" s="97"/>
      <c r="D384" s="407"/>
      <c r="E384" s="408"/>
    </row>
    <row r="385" spans="1:5">
      <c r="A385" s="16" t="str">
        <f t="shared" si="6"/>
        <v/>
      </c>
      <c r="B385" s="16" t="str">
        <f>IF(ISERROR(VLOOKUP(MID(A385,1,5)&amp;MID(A385,8,5),품번정리!$A:$B,2,FALSE))=TRUE,MID(A385,1,5)&amp;MID(A385,8,5),VLOOKUP(MID(A385,1,5)&amp;MID(A385,8,5),품번정리!$A:$B,2,FALSE))</f>
        <v/>
      </c>
      <c r="C385" s="97"/>
      <c r="D385" s="407"/>
      <c r="E385" s="408"/>
    </row>
    <row r="386" spans="1:5">
      <c r="A386" s="16" t="str">
        <f t="shared" si="6"/>
        <v/>
      </c>
      <c r="B386" s="16" t="str">
        <f>IF(ISERROR(VLOOKUP(MID(A386,1,5)&amp;MID(A386,8,5),품번정리!$A:$B,2,FALSE))=TRUE,MID(A386,1,5)&amp;MID(A386,8,5),VLOOKUP(MID(A386,1,5)&amp;MID(A386,8,5),품번정리!$A:$B,2,FALSE))</f>
        <v/>
      </c>
      <c r="C386" s="97"/>
      <c r="D386" s="407"/>
      <c r="E386" s="408"/>
    </row>
    <row r="387" spans="1:5">
      <c r="A387" s="16" t="str">
        <f t="shared" si="6"/>
        <v/>
      </c>
      <c r="B387" s="16" t="str">
        <f>IF(ISERROR(VLOOKUP(MID(A387,1,5)&amp;MID(A387,8,5),품번정리!$A:$B,2,FALSE))=TRUE,MID(A387,1,5)&amp;MID(A387,8,5),VLOOKUP(MID(A387,1,5)&amp;MID(A387,8,5),품번정리!$A:$B,2,FALSE))</f>
        <v/>
      </c>
      <c r="C387" s="97"/>
      <c r="D387" s="407"/>
      <c r="E387" s="408"/>
    </row>
    <row r="388" spans="1:5">
      <c r="A388" s="16" t="str">
        <f t="shared" si="6"/>
        <v/>
      </c>
      <c r="B388" s="16" t="str">
        <f>IF(ISERROR(VLOOKUP(MID(A388,1,5)&amp;MID(A388,8,5),품번정리!$A:$B,2,FALSE))=TRUE,MID(A388,1,5)&amp;MID(A388,8,5),VLOOKUP(MID(A388,1,5)&amp;MID(A388,8,5),품번정리!$A:$B,2,FALSE))</f>
        <v/>
      </c>
      <c r="C388" s="97"/>
      <c r="D388" s="407"/>
      <c r="E388" s="408"/>
    </row>
    <row r="389" spans="1:5">
      <c r="A389" s="16" t="str">
        <f t="shared" si="6"/>
        <v/>
      </c>
      <c r="B389" s="16" t="str">
        <f>IF(ISERROR(VLOOKUP(MID(A389,1,5)&amp;MID(A389,8,5),품번정리!$A:$B,2,FALSE))=TRUE,MID(A389,1,5)&amp;MID(A389,8,5),VLOOKUP(MID(A389,1,5)&amp;MID(A389,8,5),품번정리!$A:$B,2,FALSE))</f>
        <v/>
      </c>
      <c r="C389" s="97"/>
      <c r="D389" s="407"/>
      <c r="E389" s="408"/>
    </row>
    <row r="390" spans="1:5">
      <c r="A390" s="16" t="str">
        <f t="shared" si="6"/>
        <v/>
      </c>
      <c r="B390" s="16" t="str">
        <f>IF(ISERROR(VLOOKUP(MID(A390,1,5)&amp;MID(A390,8,5),품번정리!$A:$B,2,FALSE))=TRUE,MID(A390,1,5)&amp;MID(A390,8,5),VLOOKUP(MID(A390,1,5)&amp;MID(A390,8,5),품번정리!$A:$B,2,FALSE))</f>
        <v/>
      </c>
      <c r="C390" s="97"/>
      <c r="D390" s="407"/>
      <c r="E390" s="408"/>
    </row>
    <row r="391" spans="1:5">
      <c r="A391" s="16" t="str">
        <f t="shared" si="6"/>
        <v/>
      </c>
      <c r="B391" s="16" t="str">
        <f>IF(ISERROR(VLOOKUP(MID(A391,1,5)&amp;MID(A391,8,5),품번정리!$A:$B,2,FALSE))=TRUE,MID(A391,1,5)&amp;MID(A391,8,5),VLOOKUP(MID(A391,1,5)&amp;MID(A391,8,5),품번정리!$A:$B,2,FALSE))</f>
        <v/>
      </c>
      <c r="C391" s="97"/>
      <c r="D391" s="407"/>
      <c r="E391" s="408"/>
    </row>
    <row r="392" spans="1:5">
      <c r="A392" s="16" t="str">
        <f t="shared" si="6"/>
        <v/>
      </c>
      <c r="B392" s="16" t="str">
        <f>IF(ISERROR(VLOOKUP(MID(A392,1,5)&amp;MID(A392,8,5),품번정리!$A:$B,2,FALSE))=TRUE,MID(A392,1,5)&amp;MID(A392,8,5),VLOOKUP(MID(A392,1,5)&amp;MID(A392,8,5),품번정리!$A:$B,2,FALSE))</f>
        <v/>
      </c>
      <c r="C392" s="97"/>
      <c r="D392" s="407"/>
      <c r="E392" s="408"/>
    </row>
    <row r="393" spans="1:5">
      <c r="A393" s="16" t="str">
        <f t="shared" si="6"/>
        <v/>
      </c>
      <c r="B393" s="16" t="str">
        <f>IF(ISERROR(VLOOKUP(MID(A393,1,5)&amp;MID(A393,8,5),품번정리!$A:$B,2,FALSE))=TRUE,MID(A393,1,5)&amp;MID(A393,8,5),VLOOKUP(MID(A393,1,5)&amp;MID(A393,8,5),품번정리!$A:$B,2,FALSE))</f>
        <v/>
      </c>
      <c r="C393" s="97"/>
      <c r="D393" s="407"/>
      <c r="E393" s="408"/>
    </row>
    <row r="394" spans="1:5">
      <c r="A394" s="16" t="str">
        <f t="shared" si="6"/>
        <v/>
      </c>
      <c r="B394" s="16" t="str">
        <f>IF(ISERROR(VLOOKUP(MID(A394,1,5)&amp;MID(A394,8,5),품번정리!$A:$B,2,FALSE))=TRUE,MID(A394,1,5)&amp;MID(A394,8,5),VLOOKUP(MID(A394,1,5)&amp;MID(A394,8,5),품번정리!$A:$B,2,FALSE))</f>
        <v/>
      </c>
      <c r="C394" s="97"/>
      <c r="D394" s="407"/>
      <c r="E394" s="408"/>
    </row>
    <row r="395" spans="1:5">
      <c r="A395" s="16" t="str">
        <f t="shared" si="6"/>
        <v/>
      </c>
      <c r="B395" s="16" t="str">
        <f>IF(ISERROR(VLOOKUP(MID(A395,1,5)&amp;MID(A395,8,5),품번정리!$A:$B,2,FALSE))=TRUE,MID(A395,1,5)&amp;MID(A395,8,5),VLOOKUP(MID(A395,1,5)&amp;MID(A395,8,5),품번정리!$A:$B,2,FALSE))</f>
        <v/>
      </c>
      <c r="C395" s="97"/>
      <c r="D395" s="407"/>
      <c r="E395" s="408"/>
    </row>
    <row r="396" spans="1:5">
      <c r="A396" s="16" t="str">
        <f t="shared" si="6"/>
        <v/>
      </c>
      <c r="B396" s="16" t="str">
        <f>IF(ISERROR(VLOOKUP(MID(A396,1,5)&amp;MID(A396,8,5),품번정리!$A:$B,2,FALSE))=TRUE,MID(A396,1,5)&amp;MID(A396,8,5),VLOOKUP(MID(A396,1,5)&amp;MID(A396,8,5),품번정리!$A:$B,2,FALSE))</f>
        <v/>
      </c>
      <c r="C396" s="97"/>
      <c r="D396" s="407"/>
      <c r="E396" s="408"/>
    </row>
    <row r="397" spans="1:5">
      <c r="A397" s="16" t="str">
        <f t="shared" si="6"/>
        <v/>
      </c>
      <c r="B397" s="16" t="str">
        <f>IF(ISERROR(VLOOKUP(MID(A397,1,5)&amp;MID(A397,8,5),품번정리!$A:$B,2,FALSE))=TRUE,MID(A397,1,5)&amp;MID(A397,8,5),VLOOKUP(MID(A397,1,5)&amp;MID(A397,8,5),품번정리!$A:$B,2,FALSE))</f>
        <v/>
      </c>
      <c r="C397" s="97"/>
      <c r="D397" s="407"/>
      <c r="E397" s="408"/>
    </row>
    <row r="398" spans="1:5">
      <c r="A398" s="16" t="str">
        <f t="shared" ref="A398:A461" si="7">IF(D398=0,"",C398)</f>
        <v/>
      </c>
      <c r="B398" s="16" t="str">
        <f>IF(ISERROR(VLOOKUP(MID(A398,1,5)&amp;MID(A398,8,5),품번정리!$A:$B,2,FALSE))=TRUE,MID(A398,1,5)&amp;MID(A398,8,5),VLOOKUP(MID(A398,1,5)&amp;MID(A398,8,5),품번정리!$A:$B,2,FALSE))</f>
        <v/>
      </c>
      <c r="C398" s="97"/>
      <c r="D398" s="407"/>
      <c r="E398" s="408"/>
    </row>
    <row r="399" spans="1:5">
      <c r="A399" s="16" t="str">
        <f t="shared" si="7"/>
        <v/>
      </c>
      <c r="B399" s="16" t="str">
        <f>IF(ISERROR(VLOOKUP(MID(A399,1,5)&amp;MID(A399,8,5),품번정리!$A:$B,2,FALSE))=TRUE,MID(A399,1,5)&amp;MID(A399,8,5),VLOOKUP(MID(A399,1,5)&amp;MID(A399,8,5),품번정리!$A:$B,2,FALSE))</f>
        <v/>
      </c>
      <c r="C399" s="97"/>
      <c r="D399" s="407"/>
      <c r="E399" s="408"/>
    </row>
    <row r="400" spans="1:5">
      <c r="A400" s="16" t="str">
        <f t="shared" si="7"/>
        <v/>
      </c>
      <c r="B400" s="16" t="str">
        <f>IF(ISERROR(VLOOKUP(MID(A400,1,5)&amp;MID(A400,8,5),품번정리!$A:$B,2,FALSE))=TRUE,MID(A400,1,5)&amp;MID(A400,8,5),VLOOKUP(MID(A400,1,5)&amp;MID(A400,8,5),품번정리!$A:$B,2,FALSE))</f>
        <v/>
      </c>
      <c r="C400" s="97"/>
      <c r="D400" s="407"/>
      <c r="E400" s="408"/>
    </row>
    <row r="401" spans="1:5">
      <c r="A401" s="16" t="str">
        <f t="shared" si="7"/>
        <v/>
      </c>
      <c r="B401" s="16" t="str">
        <f>IF(ISERROR(VLOOKUP(MID(A401,1,5)&amp;MID(A401,8,5),품번정리!$A:$B,2,FALSE))=TRUE,MID(A401,1,5)&amp;MID(A401,8,5),VLOOKUP(MID(A401,1,5)&amp;MID(A401,8,5),품번정리!$A:$B,2,FALSE))</f>
        <v/>
      </c>
      <c r="C401" s="97"/>
      <c r="D401" s="407"/>
      <c r="E401" s="408"/>
    </row>
    <row r="402" spans="1:5">
      <c r="A402" s="16" t="str">
        <f t="shared" si="7"/>
        <v/>
      </c>
      <c r="B402" s="16" t="str">
        <f>IF(ISERROR(VLOOKUP(MID(A402,1,5)&amp;MID(A402,8,5),품번정리!$A:$B,2,FALSE))=TRUE,MID(A402,1,5)&amp;MID(A402,8,5),VLOOKUP(MID(A402,1,5)&amp;MID(A402,8,5),품번정리!$A:$B,2,FALSE))</f>
        <v/>
      </c>
      <c r="C402" s="97"/>
      <c r="D402" s="407"/>
      <c r="E402" s="408"/>
    </row>
    <row r="403" spans="1:5">
      <c r="A403" s="16" t="str">
        <f t="shared" si="7"/>
        <v/>
      </c>
      <c r="B403" s="16" t="str">
        <f>IF(ISERROR(VLOOKUP(MID(A403,1,5)&amp;MID(A403,8,5),품번정리!$A:$B,2,FALSE))=TRUE,MID(A403,1,5)&amp;MID(A403,8,5),VLOOKUP(MID(A403,1,5)&amp;MID(A403,8,5),품번정리!$A:$B,2,FALSE))</f>
        <v/>
      </c>
      <c r="C403" s="97"/>
      <c r="D403" s="407"/>
      <c r="E403" s="408"/>
    </row>
    <row r="404" spans="1:5">
      <c r="A404" s="16" t="str">
        <f t="shared" si="7"/>
        <v/>
      </c>
      <c r="B404" s="16" t="str">
        <f>IF(ISERROR(VLOOKUP(MID(A404,1,5)&amp;MID(A404,8,5),품번정리!$A:$B,2,FALSE))=TRUE,MID(A404,1,5)&amp;MID(A404,8,5),VLOOKUP(MID(A404,1,5)&amp;MID(A404,8,5),품번정리!$A:$B,2,FALSE))</f>
        <v/>
      </c>
      <c r="C404" s="97"/>
      <c r="D404" s="407"/>
      <c r="E404" s="408"/>
    </row>
    <row r="405" spans="1:5">
      <c r="A405" s="16" t="str">
        <f t="shared" si="7"/>
        <v/>
      </c>
      <c r="B405" s="16" t="str">
        <f>IF(ISERROR(VLOOKUP(MID(A405,1,5)&amp;MID(A405,8,5),품번정리!$A:$B,2,FALSE))=TRUE,MID(A405,1,5)&amp;MID(A405,8,5),VLOOKUP(MID(A405,1,5)&amp;MID(A405,8,5),품번정리!$A:$B,2,FALSE))</f>
        <v/>
      </c>
      <c r="C405" s="97"/>
      <c r="D405" s="407"/>
      <c r="E405" s="408"/>
    </row>
    <row r="406" spans="1:5">
      <c r="A406" s="16" t="str">
        <f t="shared" si="7"/>
        <v/>
      </c>
      <c r="B406" s="16" t="str">
        <f>IF(ISERROR(VLOOKUP(MID(A406,1,5)&amp;MID(A406,8,5),품번정리!$A:$B,2,FALSE))=TRUE,MID(A406,1,5)&amp;MID(A406,8,5),VLOOKUP(MID(A406,1,5)&amp;MID(A406,8,5),품번정리!$A:$B,2,FALSE))</f>
        <v/>
      </c>
      <c r="C406" s="97"/>
      <c r="D406" s="407"/>
      <c r="E406" s="408"/>
    </row>
    <row r="407" spans="1:5">
      <c r="A407" s="16" t="str">
        <f t="shared" si="7"/>
        <v/>
      </c>
      <c r="B407" s="16" t="str">
        <f>IF(ISERROR(VLOOKUP(MID(A407,1,5)&amp;MID(A407,8,5),품번정리!$A:$B,2,FALSE))=TRUE,MID(A407,1,5)&amp;MID(A407,8,5),VLOOKUP(MID(A407,1,5)&amp;MID(A407,8,5),품번정리!$A:$B,2,FALSE))</f>
        <v/>
      </c>
      <c r="C407" s="97"/>
      <c r="D407" s="407"/>
      <c r="E407" s="408"/>
    </row>
    <row r="408" spans="1:5">
      <c r="A408" s="16" t="str">
        <f t="shared" si="7"/>
        <v/>
      </c>
      <c r="B408" s="16" t="str">
        <f>IF(ISERROR(VLOOKUP(MID(A408,1,5)&amp;MID(A408,8,5),품번정리!$A:$B,2,FALSE))=TRUE,MID(A408,1,5)&amp;MID(A408,8,5),VLOOKUP(MID(A408,1,5)&amp;MID(A408,8,5),품번정리!$A:$B,2,FALSE))</f>
        <v/>
      </c>
      <c r="C408" s="97"/>
      <c r="D408" s="407"/>
      <c r="E408" s="408"/>
    </row>
    <row r="409" spans="1:5">
      <c r="A409" s="16" t="str">
        <f t="shared" si="7"/>
        <v/>
      </c>
      <c r="B409" s="16" t="str">
        <f>IF(ISERROR(VLOOKUP(MID(A409,1,5)&amp;MID(A409,8,5),품번정리!$A:$B,2,FALSE))=TRUE,MID(A409,1,5)&amp;MID(A409,8,5),VLOOKUP(MID(A409,1,5)&amp;MID(A409,8,5),품번정리!$A:$B,2,FALSE))</f>
        <v/>
      </c>
      <c r="C409" s="97"/>
      <c r="D409" s="407"/>
      <c r="E409" s="408"/>
    </row>
    <row r="410" spans="1:5">
      <c r="A410" s="16" t="str">
        <f t="shared" si="7"/>
        <v/>
      </c>
      <c r="B410" s="16" t="str">
        <f>IF(ISERROR(VLOOKUP(MID(A410,1,5)&amp;MID(A410,8,5),품번정리!$A:$B,2,FALSE))=TRUE,MID(A410,1,5)&amp;MID(A410,8,5),VLOOKUP(MID(A410,1,5)&amp;MID(A410,8,5),품번정리!$A:$B,2,FALSE))</f>
        <v/>
      </c>
      <c r="C410" s="97"/>
      <c r="D410" s="407"/>
      <c r="E410" s="408"/>
    </row>
    <row r="411" spans="1:5">
      <c r="A411" s="16" t="str">
        <f t="shared" si="7"/>
        <v/>
      </c>
      <c r="B411" s="16" t="str">
        <f>IF(ISERROR(VLOOKUP(MID(A411,1,5)&amp;MID(A411,8,5),품번정리!$A:$B,2,FALSE))=TRUE,MID(A411,1,5)&amp;MID(A411,8,5),VLOOKUP(MID(A411,1,5)&amp;MID(A411,8,5),품번정리!$A:$B,2,FALSE))</f>
        <v/>
      </c>
      <c r="C411" s="97"/>
      <c r="D411" s="407"/>
      <c r="E411" s="408"/>
    </row>
    <row r="412" spans="1:5">
      <c r="A412" s="16" t="str">
        <f t="shared" si="7"/>
        <v/>
      </c>
      <c r="B412" s="16" t="str">
        <f>IF(ISERROR(VLOOKUP(MID(A412,1,5)&amp;MID(A412,8,5),품번정리!$A:$B,2,FALSE))=TRUE,MID(A412,1,5)&amp;MID(A412,8,5),VLOOKUP(MID(A412,1,5)&amp;MID(A412,8,5),품번정리!$A:$B,2,FALSE))</f>
        <v/>
      </c>
      <c r="C412" s="97"/>
      <c r="D412" s="407"/>
      <c r="E412" s="408"/>
    </row>
    <row r="413" spans="1:5">
      <c r="A413" s="16" t="str">
        <f t="shared" si="7"/>
        <v/>
      </c>
      <c r="B413" s="16" t="str">
        <f>IF(ISERROR(VLOOKUP(MID(A413,1,5)&amp;MID(A413,8,5),품번정리!$A:$B,2,FALSE))=TRUE,MID(A413,1,5)&amp;MID(A413,8,5),VLOOKUP(MID(A413,1,5)&amp;MID(A413,8,5),품번정리!$A:$B,2,FALSE))</f>
        <v/>
      </c>
      <c r="C413" s="97"/>
      <c r="D413" s="407"/>
      <c r="E413" s="408"/>
    </row>
    <row r="414" spans="1:5">
      <c r="A414" s="16" t="str">
        <f t="shared" si="7"/>
        <v/>
      </c>
      <c r="B414" s="16" t="str">
        <f>IF(ISERROR(VLOOKUP(MID(A414,1,5)&amp;MID(A414,8,5),품번정리!$A:$B,2,FALSE))=TRUE,MID(A414,1,5)&amp;MID(A414,8,5),VLOOKUP(MID(A414,1,5)&amp;MID(A414,8,5),품번정리!$A:$B,2,FALSE))</f>
        <v/>
      </c>
      <c r="C414" s="97"/>
      <c r="D414" s="407"/>
      <c r="E414" s="408"/>
    </row>
    <row r="415" spans="1:5">
      <c r="A415" s="16" t="str">
        <f t="shared" si="7"/>
        <v/>
      </c>
      <c r="B415" s="16" t="str">
        <f>IF(ISERROR(VLOOKUP(MID(A415,1,5)&amp;MID(A415,8,5),품번정리!$A:$B,2,FALSE))=TRUE,MID(A415,1,5)&amp;MID(A415,8,5),VLOOKUP(MID(A415,1,5)&amp;MID(A415,8,5),품번정리!$A:$B,2,FALSE))</f>
        <v/>
      </c>
      <c r="C415" s="97"/>
      <c r="D415" s="407"/>
      <c r="E415" s="408"/>
    </row>
    <row r="416" spans="1:5">
      <c r="A416" s="16" t="str">
        <f t="shared" si="7"/>
        <v/>
      </c>
      <c r="B416" s="16" t="str">
        <f>IF(ISERROR(VLOOKUP(MID(A416,1,5)&amp;MID(A416,8,5),품번정리!$A:$B,2,FALSE))=TRUE,MID(A416,1,5)&amp;MID(A416,8,5),VLOOKUP(MID(A416,1,5)&amp;MID(A416,8,5),품번정리!$A:$B,2,FALSE))</f>
        <v/>
      </c>
      <c r="C416" s="97"/>
      <c r="D416" s="407"/>
      <c r="E416" s="408"/>
    </row>
    <row r="417" spans="1:5">
      <c r="A417" s="16" t="str">
        <f t="shared" si="7"/>
        <v/>
      </c>
      <c r="B417" s="16" t="str">
        <f>IF(ISERROR(VLOOKUP(MID(A417,1,5)&amp;MID(A417,8,5),품번정리!$A:$B,2,FALSE))=TRUE,MID(A417,1,5)&amp;MID(A417,8,5),VLOOKUP(MID(A417,1,5)&amp;MID(A417,8,5),품번정리!$A:$B,2,FALSE))</f>
        <v/>
      </c>
      <c r="C417" s="97"/>
      <c r="D417" s="407"/>
      <c r="E417" s="408"/>
    </row>
    <row r="418" spans="1:5">
      <c r="A418" s="16" t="str">
        <f t="shared" si="7"/>
        <v/>
      </c>
      <c r="B418" s="16" t="str">
        <f>IF(ISERROR(VLOOKUP(MID(A418,1,5)&amp;MID(A418,8,5),품번정리!$A:$B,2,FALSE))=TRUE,MID(A418,1,5)&amp;MID(A418,8,5),VLOOKUP(MID(A418,1,5)&amp;MID(A418,8,5),품번정리!$A:$B,2,FALSE))</f>
        <v/>
      </c>
      <c r="C418" s="97"/>
      <c r="D418" s="407"/>
      <c r="E418" s="408"/>
    </row>
    <row r="419" spans="1:5">
      <c r="A419" s="16" t="str">
        <f t="shared" si="7"/>
        <v/>
      </c>
      <c r="B419" s="16" t="str">
        <f>IF(ISERROR(VLOOKUP(MID(A419,1,5)&amp;MID(A419,8,5),품번정리!$A:$B,2,FALSE))=TRUE,MID(A419,1,5)&amp;MID(A419,8,5),VLOOKUP(MID(A419,1,5)&amp;MID(A419,8,5),품번정리!$A:$B,2,FALSE))</f>
        <v/>
      </c>
      <c r="C419" s="97"/>
      <c r="D419" s="407"/>
      <c r="E419" s="408"/>
    </row>
    <row r="420" spans="1:5">
      <c r="A420" s="16" t="str">
        <f t="shared" si="7"/>
        <v/>
      </c>
      <c r="B420" s="16" t="str">
        <f>IF(ISERROR(VLOOKUP(MID(A420,1,5)&amp;MID(A420,8,5),품번정리!$A:$B,2,FALSE))=TRUE,MID(A420,1,5)&amp;MID(A420,8,5),VLOOKUP(MID(A420,1,5)&amp;MID(A420,8,5),품번정리!$A:$B,2,FALSE))</f>
        <v/>
      </c>
      <c r="C420" s="97"/>
      <c r="D420" s="407"/>
      <c r="E420" s="408"/>
    </row>
    <row r="421" spans="1:5">
      <c r="A421" s="16" t="str">
        <f t="shared" si="7"/>
        <v/>
      </c>
      <c r="B421" s="16" t="str">
        <f>IF(ISERROR(VLOOKUP(MID(A421,1,5)&amp;MID(A421,8,5),품번정리!$A:$B,2,FALSE))=TRUE,MID(A421,1,5)&amp;MID(A421,8,5),VLOOKUP(MID(A421,1,5)&amp;MID(A421,8,5),품번정리!$A:$B,2,FALSE))</f>
        <v/>
      </c>
      <c r="C421" s="97"/>
      <c r="D421" s="407"/>
      <c r="E421" s="408"/>
    </row>
    <row r="422" spans="1:5">
      <c r="A422" s="16" t="str">
        <f t="shared" si="7"/>
        <v/>
      </c>
      <c r="B422" s="16" t="str">
        <f>IF(ISERROR(VLOOKUP(MID(A422,1,5)&amp;MID(A422,8,5),품번정리!$A:$B,2,FALSE))=TRUE,MID(A422,1,5)&amp;MID(A422,8,5),VLOOKUP(MID(A422,1,5)&amp;MID(A422,8,5),품번정리!$A:$B,2,FALSE))</f>
        <v/>
      </c>
      <c r="C422" s="97"/>
      <c r="D422" s="407"/>
      <c r="E422" s="408"/>
    </row>
    <row r="423" spans="1:5">
      <c r="A423" s="16" t="str">
        <f t="shared" si="7"/>
        <v/>
      </c>
      <c r="B423" s="16" t="str">
        <f>IF(ISERROR(VLOOKUP(MID(A423,1,5)&amp;MID(A423,8,5),품번정리!$A:$B,2,FALSE))=TRUE,MID(A423,1,5)&amp;MID(A423,8,5),VLOOKUP(MID(A423,1,5)&amp;MID(A423,8,5),품번정리!$A:$B,2,FALSE))</f>
        <v/>
      </c>
      <c r="C423" s="97"/>
      <c r="D423" s="407"/>
      <c r="E423" s="408"/>
    </row>
    <row r="424" spans="1:5">
      <c r="A424" s="16" t="str">
        <f t="shared" si="7"/>
        <v/>
      </c>
      <c r="B424" s="16" t="str">
        <f>IF(ISERROR(VLOOKUP(MID(A424,1,5)&amp;MID(A424,8,5),품번정리!$A:$B,2,FALSE))=TRUE,MID(A424,1,5)&amp;MID(A424,8,5),VLOOKUP(MID(A424,1,5)&amp;MID(A424,8,5),품번정리!$A:$B,2,FALSE))</f>
        <v/>
      </c>
      <c r="C424" s="97"/>
      <c r="D424" s="407"/>
      <c r="E424" s="408"/>
    </row>
    <row r="425" spans="1:5">
      <c r="A425" s="16" t="str">
        <f t="shared" si="7"/>
        <v/>
      </c>
      <c r="B425" s="16" t="str">
        <f>IF(ISERROR(VLOOKUP(MID(A425,1,5)&amp;MID(A425,8,5),품번정리!$A:$B,2,FALSE))=TRUE,MID(A425,1,5)&amp;MID(A425,8,5),VLOOKUP(MID(A425,1,5)&amp;MID(A425,8,5),품번정리!$A:$B,2,FALSE))</f>
        <v/>
      </c>
      <c r="C425" s="97"/>
      <c r="D425" s="407"/>
      <c r="E425" s="408"/>
    </row>
    <row r="426" spans="1:5">
      <c r="A426" s="16" t="str">
        <f t="shared" si="7"/>
        <v/>
      </c>
      <c r="B426" s="16" t="str">
        <f>IF(ISERROR(VLOOKUP(MID(A426,1,5)&amp;MID(A426,8,5),품번정리!$A:$B,2,FALSE))=TRUE,MID(A426,1,5)&amp;MID(A426,8,5),VLOOKUP(MID(A426,1,5)&amp;MID(A426,8,5),품번정리!$A:$B,2,FALSE))</f>
        <v/>
      </c>
      <c r="C426" s="97"/>
      <c r="D426" s="407"/>
      <c r="E426" s="408"/>
    </row>
    <row r="427" spans="1:5">
      <c r="A427" s="16" t="str">
        <f t="shared" si="7"/>
        <v/>
      </c>
      <c r="B427" s="16" t="str">
        <f>IF(ISERROR(VLOOKUP(MID(A427,1,5)&amp;MID(A427,8,5),품번정리!$A:$B,2,FALSE))=TRUE,MID(A427,1,5)&amp;MID(A427,8,5),VLOOKUP(MID(A427,1,5)&amp;MID(A427,8,5),품번정리!$A:$B,2,FALSE))</f>
        <v/>
      </c>
      <c r="C427" s="97"/>
      <c r="D427" s="407"/>
      <c r="E427" s="408"/>
    </row>
    <row r="428" spans="1:5">
      <c r="A428" s="16" t="str">
        <f t="shared" si="7"/>
        <v/>
      </c>
      <c r="B428" s="16" t="str">
        <f>IF(ISERROR(VLOOKUP(MID(A428,1,5)&amp;MID(A428,8,5),품번정리!$A:$B,2,FALSE))=TRUE,MID(A428,1,5)&amp;MID(A428,8,5),VLOOKUP(MID(A428,1,5)&amp;MID(A428,8,5),품번정리!$A:$B,2,FALSE))</f>
        <v/>
      </c>
      <c r="C428" s="97"/>
      <c r="D428" s="407"/>
      <c r="E428" s="408"/>
    </row>
    <row r="429" spans="1:5">
      <c r="A429" s="16" t="str">
        <f t="shared" si="7"/>
        <v/>
      </c>
      <c r="B429" s="16" t="str">
        <f>IF(ISERROR(VLOOKUP(MID(A429,1,5)&amp;MID(A429,8,5),품번정리!$A:$B,2,FALSE))=TRUE,MID(A429,1,5)&amp;MID(A429,8,5),VLOOKUP(MID(A429,1,5)&amp;MID(A429,8,5),품번정리!$A:$B,2,FALSE))</f>
        <v/>
      </c>
      <c r="C429" s="97"/>
      <c r="D429" s="407"/>
      <c r="E429" s="408"/>
    </row>
    <row r="430" spans="1:5">
      <c r="A430" s="16" t="str">
        <f t="shared" si="7"/>
        <v/>
      </c>
      <c r="B430" s="16" t="str">
        <f>IF(ISERROR(VLOOKUP(MID(A430,1,5)&amp;MID(A430,8,5),품번정리!$A:$B,2,FALSE))=TRUE,MID(A430,1,5)&amp;MID(A430,8,5),VLOOKUP(MID(A430,1,5)&amp;MID(A430,8,5),품번정리!$A:$B,2,FALSE))</f>
        <v/>
      </c>
      <c r="C430" s="97"/>
      <c r="D430" s="407"/>
      <c r="E430" s="408"/>
    </row>
    <row r="431" spans="1:5">
      <c r="A431" s="16" t="str">
        <f t="shared" si="7"/>
        <v/>
      </c>
      <c r="B431" s="16" t="str">
        <f>IF(ISERROR(VLOOKUP(MID(A431,1,5)&amp;MID(A431,8,5),품번정리!$A:$B,2,FALSE))=TRUE,MID(A431,1,5)&amp;MID(A431,8,5),VLOOKUP(MID(A431,1,5)&amp;MID(A431,8,5),품번정리!$A:$B,2,FALSE))</f>
        <v/>
      </c>
      <c r="C431" s="97"/>
      <c r="D431" s="407"/>
      <c r="E431" s="408"/>
    </row>
    <row r="432" spans="1:5">
      <c r="A432" s="16" t="str">
        <f t="shared" si="7"/>
        <v/>
      </c>
      <c r="B432" s="16" t="str">
        <f>IF(ISERROR(VLOOKUP(MID(A432,1,5)&amp;MID(A432,8,5),품번정리!$A:$B,2,FALSE))=TRUE,MID(A432,1,5)&amp;MID(A432,8,5),VLOOKUP(MID(A432,1,5)&amp;MID(A432,8,5),품번정리!$A:$B,2,FALSE))</f>
        <v/>
      </c>
      <c r="C432" s="97"/>
      <c r="D432" s="407"/>
      <c r="E432" s="408"/>
    </row>
    <row r="433" spans="1:5">
      <c r="A433" s="16" t="str">
        <f t="shared" si="7"/>
        <v/>
      </c>
      <c r="B433" s="16" t="str">
        <f>IF(ISERROR(VLOOKUP(MID(A433,1,5)&amp;MID(A433,8,5),품번정리!$A:$B,2,FALSE))=TRUE,MID(A433,1,5)&amp;MID(A433,8,5),VLOOKUP(MID(A433,1,5)&amp;MID(A433,8,5),품번정리!$A:$B,2,FALSE))</f>
        <v/>
      </c>
      <c r="C433" s="97"/>
      <c r="D433" s="407"/>
      <c r="E433" s="408"/>
    </row>
    <row r="434" spans="1:5">
      <c r="A434" s="16" t="str">
        <f t="shared" si="7"/>
        <v/>
      </c>
      <c r="B434" s="16" t="str">
        <f>IF(ISERROR(VLOOKUP(MID(A434,1,5)&amp;MID(A434,8,5),품번정리!$A:$B,2,FALSE))=TRUE,MID(A434,1,5)&amp;MID(A434,8,5),VLOOKUP(MID(A434,1,5)&amp;MID(A434,8,5),품번정리!$A:$B,2,FALSE))</f>
        <v/>
      </c>
      <c r="C434" s="97"/>
      <c r="D434" s="407"/>
      <c r="E434" s="408"/>
    </row>
    <row r="435" spans="1:5">
      <c r="A435" s="16" t="str">
        <f t="shared" si="7"/>
        <v/>
      </c>
      <c r="B435" s="16" t="str">
        <f>IF(ISERROR(VLOOKUP(MID(A435,1,5)&amp;MID(A435,8,5),품번정리!$A:$B,2,FALSE))=TRUE,MID(A435,1,5)&amp;MID(A435,8,5),VLOOKUP(MID(A435,1,5)&amp;MID(A435,8,5),품번정리!$A:$B,2,FALSE))</f>
        <v/>
      </c>
      <c r="C435" s="97"/>
      <c r="D435" s="407"/>
      <c r="E435" s="408"/>
    </row>
    <row r="436" spans="1:5">
      <c r="A436" s="16" t="str">
        <f t="shared" si="7"/>
        <v/>
      </c>
      <c r="B436" s="16" t="str">
        <f>IF(ISERROR(VLOOKUP(MID(A436,1,5)&amp;MID(A436,8,5),품번정리!$A:$B,2,FALSE))=TRUE,MID(A436,1,5)&amp;MID(A436,8,5),VLOOKUP(MID(A436,1,5)&amp;MID(A436,8,5),품번정리!$A:$B,2,FALSE))</f>
        <v/>
      </c>
      <c r="C436" s="97"/>
      <c r="D436" s="407"/>
      <c r="E436" s="408"/>
    </row>
    <row r="437" spans="1:5">
      <c r="A437" s="16" t="str">
        <f t="shared" si="7"/>
        <v/>
      </c>
      <c r="B437" s="16" t="str">
        <f>IF(ISERROR(VLOOKUP(MID(A437,1,5)&amp;MID(A437,8,5),품번정리!$A:$B,2,FALSE))=TRUE,MID(A437,1,5)&amp;MID(A437,8,5),VLOOKUP(MID(A437,1,5)&amp;MID(A437,8,5),품번정리!$A:$B,2,FALSE))</f>
        <v/>
      </c>
      <c r="C437" s="97"/>
      <c r="D437" s="407"/>
      <c r="E437" s="408"/>
    </row>
    <row r="438" spans="1:5">
      <c r="A438" s="16" t="str">
        <f t="shared" si="7"/>
        <v/>
      </c>
      <c r="B438" s="16" t="str">
        <f>IF(ISERROR(VLOOKUP(MID(A438,1,5)&amp;MID(A438,8,5),품번정리!$A:$B,2,FALSE))=TRUE,MID(A438,1,5)&amp;MID(A438,8,5),VLOOKUP(MID(A438,1,5)&amp;MID(A438,8,5),품번정리!$A:$B,2,FALSE))</f>
        <v/>
      </c>
      <c r="C438" s="97"/>
      <c r="D438" s="407"/>
      <c r="E438" s="408"/>
    </row>
    <row r="439" spans="1:5">
      <c r="A439" s="16" t="str">
        <f t="shared" si="7"/>
        <v/>
      </c>
      <c r="B439" s="16" t="str">
        <f>IF(ISERROR(VLOOKUP(MID(A439,1,5)&amp;MID(A439,8,5),품번정리!$A:$B,2,FALSE))=TRUE,MID(A439,1,5)&amp;MID(A439,8,5),VLOOKUP(MID(A439,1,5)&amp;MID(A439,8,5),품번정리!$A:$B,2,FALSE))</f>
        <v/>
      </c>
      <c r="C439" s="97"/>
      <c r="D439" s="407"/>
      <c r="E439" s="408"/>
    </row>
    <row r="440" spans="1:5">
      <c r="A440" s="16" t="str">
        <f t="shared" si="7"/>
        <v/>
      </c>
      <c r="B440" s="16" t="str">
        <f>IF(ISERROR(VLOOKUP(MID(A440,1,5)&amp;MID(A440,8,5),품번정리!$A:$B,2,FALSE))=TRUE,MID(A440,1,5)&amp;MID(A440,8,5),VLOOKUP(MID(A440,1,5)&amp;MID(A440,8,5),품번정리!$A:$B,2,FALSE))</f>
        <v/>
      </c>
      <c r="C440" s="97"/>
      <c r="D440" s="407"/>
      <c r="E440" s="408"/>
    </row>
    <row r="441" spans="1:5">
      <c r="A441" s="16" t="str">
        <f t="shared" si="7"/>
        <v/>
      </c>
      <c r="B441" s="16" t="str">
        <f>IF(ISERROR(VLOOKUP(MID(A441,1,5)&amp;MID(A441,8,5),품번정리!$A:$B,2,FALSE))=TRUE,MID(A441,1,5)&amp;MID(A441,8,5),VLOOKUP(MID(A441,1,5)&amp;MID(A441,8,5),품번정리!$A:$B,2,FALSE))</f>
        <v/>
      </c>
      <c r="C441" s="97"/>
      <c r="D441" s="407"/>
      <c r="E441" s="408"/>
    </row>
    <row r="442" spans="1:5">
      <c r="A442" s="16" t="str">
        <f t="shared" si="7"/>
        <v/>
      </c>
      <c r="B442" s="16" t="str">
        <f>IF(ISERROR(VLOOKUP(MID(A442,1,5)&amp;MID(A442,8,5),품번정리!$A:$B,2,FALSE))=TRUE,MID(A442,1,5)&amp;MID(A442,8,5),VLOOKUP(MID(A442,1,5)&amp;MID(A442,8,5),품번정리!$A:$B,2,FALSE))</f>
        <v/>
      </c>
      <c r="C442" s="97"/>
      <c r="D442" s="407"/>
      <c r="E442" s="408"/>
    </row>
    <row r="443" spans="1:5">
      <c r="A443" s="16" t="str">
        <f t="shared" si="7"/>
        <v/>
      </c>
      <c r="B443" s="16" t="str">
        <f>IF(ISERROR(VLOOKUP(MID(A443,1,5)&amp;MID(A443,8,5),품번정리!$A:$B,2,FALSE))=TRUE,MID(A443,1,5)&amp;MID(A443,8,5),VLOOKUP(MID(A443,1,5)&amp;MID(A443,8,5),품번정리!$A:$B,2,FALSE))</f>
        <v/>
      </c>
      <c r="C443" s="97"/>
      <c r="D443" s="407"/>
      <c r="E443" s="408"/>
    </row>
    <row r="444" spans="1:5">
      <c r="A444" s="16" t="str">
        <f t="shared" si="7"/>
        <v/>
      </c>
      <c r="B444" s="16" t="str">
        <f>IF(ISERROR(VLOOKUP(MID(A444,1,5)&amp;MID(A444,8,5),품번정리!$A:$B,2,FALSE))=TRUE,MID(A444,1,5)&amp;MID(A444,8,5),VLOOKUP(MID(A444,1,5)&amp;MID(A444,8,5),품번정리!$A:$B,2,FALSE))</f>
        <v/>
      </c>
      <c r="C444" s="97"/>
      <c r="D444" s="407"/>
      <c r="E444" s="408"/>
    </row>
    <row r="445" spans="1:5">
      <c r="A445" s="16" t="str">
        <f t="shared" si="7"/>
        <v/>
      </c>
      <c r="B445" s="16" t="str">
        <f>IF(ISERROR(VLOOKUP(MID(A445,1,5)&amp;MID(A445,8,5),품번정리!$A:$B,2,FALSE))=TRUE,MID(A445,1,5)&amp;MID(A445,8,5),VLOOKUP(MID(A445,1,5)&amp;MID(A445,8,5),품번정리!$A:$B,2,FALSE))</f>
        <v/>
      </c>
      <c r="C445" s="97"/>
      <c r="D445" s="407"/>
      <c r="E445" s="408"/>
    </row>
    <row r="446" spans="1:5">
      <c r="A446" s="16" t="str">
        <f t="shared" si="7"/>
        <v/>
      </c>
      <c r="B446" s="16" t="str">
        <f>IF(ISERROR(VLOOKUP(MID(A446,1,5)&amp;MID(A446,8,5),품번정리!$A:$B,2,FALSE))=TRUE,MID(A446,1,5)&amp;MID(A446,8,5),VLOOKUP(MID(A446,1,5)&amp;MID(A446,8,5),품번정리!$A:$B,2,FALSE))</f>
        <v/>
      </c>
      <c r="C446" s="97"/>
      <c r="D446" s="407"/>
      <c r="E446" s="408"/>
    </row>
    <row r="447" spans="1:5">
      <c r="A447" s="16" t="str">
        <f t="shared" si="7"/>
        <v/>
      </c>
      <c r="B447" s="16" t="str">
        <f>IF(ISERROR(VLOOKUP(MID(A447,1,5)&amp;MID(A447,8,5),품번정리!$A:$B,2,FALSE))=TRUE,MID(A447,1,5)&amp;MID(A447,8,5),VLOOKUP(MID(A447,1,5)&amp;MID(A447,8,5),품번정리!$A:$B,2,FALSE))</f>
        <v/>
      </c>
      <c r="C447" s="97"/>
      <c r="D447" s="407"/>
      <c r="E447" s="408"/>
    </row>
    <row r="448" spans="1:5">
      <c r="A448" s="16" t="str">
        <f t="shared" si="7"/>
        <v/>
      </c>
      <c r="B448" s="16" t="str">
        <f>IF(ISERROR(VLOOKUP(MID(A448,1,5)&amp;MID(A448,8,5),품번정리!$A:$B,2,FALSE))=TRUE,MID(A448,1,5)&amp;MID(A448,8,5),VLOOKUP(MID(A448,1,5)&amp;MID(A448,8,5),품번정리!$A:$B,2,FALSE))</f>
        <v/>
      </c>
      <c r="C448" s="97"/>
      <c r="D448" s="407"/>
      <c r="E448" s="408"/>
    </row>
    <row r="449" spans="1:5">
      <c r="A449" s="16" t="str">
        <f t="shared" si="7"/>
        <v/>
      </c>
      <c r="B449" s="16" t="str">
        <f>IF(ISERROR(VLOOKUP(MID(A449,1,5)&amp;MID(A449,8,5),품번정리!$A:$B,2,FALSE))=TRUE,MID(A449,1,5)&amp;MID(A449,8,5),VLOOKUP(MID(A449,1,5)&amp;MID(A449,8,5),품번정리!$A:$B,2,FALSE))</f>
        <v/>
      </c>
      <c r="C449" s="97"/>
      <c r="D449" s="407"/>
      <c r="E449" s="408"/>
    </row>
    <row r="450" spans="1:5">
      <c r="A450" s="16" t="str">
        <f t="shared" si="7"/>
        <v/>
      </c>
      <c r="B450" s="16" t="str">
        <f>IF(ISERROR(VLOOKUP(MID(A450,1,5)&amp;MID(A450,8,5),품번정리!$A:$B,2,FALSE))=TRUE,MID(A450,1,5)&amp;MID(A450,8,5),VLOOKUP(MID(A450,1,5)&amp;MID(A450,8,5),품번정리!$A:$B,2,FALSE))</f>
        <v/>
      </c>
      <c r="C450" s="97"/>
      <c r="D450" s="407"/>
      <c r="E450" s="408"/>
    </row>
    <row r="451" spans="1:5">
      <c r="A451" s="16" t="str">
        <f t="shared" si="7"/>
        <v/>
      </c>
      <c r="B451" s="16" t="str">
        <f>IF(ISERROR(VLOOKUP(MID(A451,1,5)&amp;MID(A451,8,5),품번정리!$A:$B,2,FALSE))=TRUE,MID(A451,1,5)&amp;MID(A451,8,5),VLOOKUP(MID(A451,1,5)&amp;MID(A451,8,5),품번정리!$A:$B,2,FALSE))</f>
        <v/>
      </c>
      <c r="C451" s="97"/>
      <c r="D451" s="407"/>
      <c r="E451" s="408"/>
    </row>
    <row r="452" spans="1:5">
      <c r="A452" s="16" t="str">
        <f t="shared" si="7"/>
        <v/>
      </c>
      <c r="B452" s="16" t="str">
        <f>IF(ISERROR(VLOOKUP(MID(A452,1,5)&amp;MID(A452,8,5),품번정리!$A:$B,2,FALSE))=TRUE,MID(A452,1,5)&amp;MID(A452,8,5),VLOOKUP(MID(A452,1,5)&amp;MID(A452,8,5),품번정리!$A:$B,2,FALSE))</f>
        <v/>
      </c>
      <c r="C452" s="97"/>
      <c r="D452" s="407"/>
      <c r="E452" s="408"/>
    </row>
    <row r="453" spans="1:5">
      <c r="A453" s="16" t="str">
        <f t="shared" si="7"/>
        <v/>
      </c>
      <c r="B453" s="16" t="str">
        <f>IF(ISERROR(VLOOKUP(MID(A453,1,5)&amp;MID(A453,8,5),품번정리!$A:$B,2,FALSE))=TRUE,MID(A453,1,5)&amp;MID(A453,8,5),VLOOKUP(MID(A453,1,5)&amp;MID(A453,8,5),품번정리!$A:$B,2,FALSE))</f>
        <v/>
      </c>
      <c r="C453" s="97"/>
      <c r="D453" s="407"/>
      <c r="E453" s="408"/>
    </row>
    <row r="454" spans="1:5">
      <c r="A454" s="16" t="str">
        <f t="shared" si="7"/>
        <v/>
      </c>
      <c r="B454" s="16" t="str">
        <f>IF(ISERROR(VLOOKUP(MID(A454,1,5)&amp;MID(A454,8,5),품번정리!$A:$B,2,FALSE))=TRUE,MID(A454,1,5)&amp;MID(A454,8,5),VLOOKUP(MID(A454,1,5)&amp;MID(A454,8,5),품번정리!$A:$B,2,FALSE))</f>
        <v/>
      </c>
      <c r="C454" s="97"/>
      <c r="D454" s="407"/>
      <c r="E454" s="408"/>
    </row>
    <row r="455" spans="1:5">
      <c r="A455" s="16" t="str">
        <f t="shared" si="7"/>
        <v/>
      </c>
      <c r="B455" s="16" t="str">
        <f>IF(ISERROR(VLOOKUP(MID(A455,1,5)&amp;MID(A455,8,5),품번정리!$A:$B,2,FALSE))=TRUE,MID(A455,1,5)&amp;MID(A455,8,5),VLOOKUP(MID(A455,1,5)&amp;MID(A455,8,5),품번정리!$A:$B,2,FALSE))</f>
        <v/>
      </c>
      <c r="C455" s="97"/>
      <c r="D455" s="407"/>
      <c r="E455" s="408"/>
    </row>
    <row r="456" spans="1:5">
      <c r="A456" s="16" t="str">
        <f t="shared" si="7"/>
        <v/>
      </c>
      <c r="B456" s="16" t="str">
        <f>IF(ISERROR(VLOOKUP(MID(A456,1,5)&amp;MID(A456,8,5),품번정리!$A:$B,2,FALSE))=TRUE,MID(A456,1,5)&amp;MID(A456,8,5),VLOOKUP(MID(A456,1,5)&amp;MID(A456,8,5),품번정리!$A:$B,2,FALSE))</f>
        <v/>
      </c>
      <c r="C456" s="97"/>
      <c r="D456" s="407"/>
      <c r="E456" s="408"/>
    </row>
    <row r="457" spans="1:5">
      <c r="A457" s="16" t="str">
        <f t="shared" si="7"/>
        <v/>
      </c>
      <c r="B457" s="16" t="str">
        <f>IF(ISERROR(VLOOKUP(MID(A457,1,5)&amp;MID(A457,8,5),품번정리!$A:$B,2,FALSE))=TRUE,MID(A457,1,5)&amp;MID(A457,8,5),VLOOKUP(MID(A457,1,5)&amp;MID(A457,8,5),품번정리!$A:$B,2,FALSE))</f>
        <v/>
      </c>
      <c r="C457" s="97"/>
      <c r="D457" s="407"/>
      <c r="E457" s="408"/>
    </row>
    <row r="458" spans="1:5">
      <c r="A458" s="16" t="str">
        <f t="shared" si="7"/>
        <v/>
      </c>
      <c r="B458" s="16" t="str">
        <f>IF(ISERROR(VLOOKUP(MID(A458,1,5)&amp;MID(A458,8,5),품번정리!$A:$B,2,FALSE))=TRUE,MID(A458,1,5)&amp;MID(A458,8,5),VLOOKUP(MID(A458,1,5)&amp;MID(A458,8,5),품번정리!$A:$B,2,FALSE))</f>
        <v/>
      </c>
      <c r="C458" s="97"/>
      <c r="D458" s="407"/>
      <c r="E458" s="408"/>
    </row>
    <row r="459" spans="1:5">
      <c r="A459" s="16" t="str">
        <f t="shared" si="7"/>
        <v/>
      </c>
      <c r="B459" s="16" t="str">
        <f>IF(ISERROR(VLOOKUP(MID(A459,1,5)&amp;MID(A459,8,5),품번정리!$A:$B,2,FALSE))=TRUE,MID(A459,1,5)&amp;MID(A459,8,5),VLOOKUP(MID(A459,1,5)&amp;MID(A459,8,5),품번정리!$A:$B,2,FALSE))</f>
        <v/>
      </c>
      <c r="C459" s="97"/>
      <c r="D459" s="407"/>
      <c r="E459" s="408"/>
    </row>
    <row r="460" spans="1:5">
      <c r="A460" s="16" t="str">
        <f t="shared" si="7"/>
        <v/>
      </c>
      <c r="B460" s="16" t="str">
        <f>IF(ISERROR(VLOOKUP(MID(A460,1,5)&amp;MID(A460,8,5),품번정리!$A:$B,2,FALSE))=TRUE,MID(A460,1,5)&amp;MID(A460,8,5),VLOOKUP(MID(A460,1,5)&amp;MID(A460,8,5),품번정리!$A:$B,2,FALSE))</f>
        <v/>
      </c>
      <c r="C460" s="97"/>
      <c r="D460" s="407"/>
      <c r="E460" s="408"/>
    </row>
    <row r="461" spans="1:5">
      <c r="A461" s="16" t="str">
        <f t="shared" si="7"/>
        <v/>
      </c>
      <c r="B461" s="16" t="str">
        <f>IF(ISERROR(VLOOKUP(MID(A461,1,5)&amp;MID(A461,8,5),품번정리!$A:$B,2,FALSE))=TRUE,MID(A461,1,5)&amp;MID(A461,8,5),VLOOKUP(MID(A461,1,5)&amp;MID(A461,8,5),품번정리!$A:$B,2,FALSE))</f>
        <v/>
      </c>
      <c r="C461" s="97"/>
      <c r="D461" s="407"/>
      <c r="E461" s="408"/>
    </row>
    <row r="462" spans="1:5">
      <c r="A462" s="16" t="str">
        <f t="shared" ref="A462:A525" si="8">IF(D462=0,"",C462)</f>
        <v/>
      </c>
      <c r="B462" s="16" t="str">
        <f>IF(ISERROR(VLOOKUP(MID(A462,1,5)&amp;MID(A462,8,5),품번정리!$A:$B,2,FALSE))=TRUE,MID(A462,1,5)&amp;MID(A462,8,5),VLOOKUP(MID(A462,1,5)&amp;MID(A462,8,5),품번정리!$A:$B,2,FALSE))</f>
        <v/>
      </c>
      <c r="C462" s="97"/>
      <c r="D462" s="407"/>
      <c r="E462" s="408"/>
    </row>
    <row r="463" spans="1:5">
      <c r="A463" s="16" t="str">
        <f t="shared" si="8"/>
        <v/>
      </c>
      <c r="B463" s="16" t="str">
        <f>IF(ISERROR(VLOOKUP(MID(A463,1,5)&amp;MID(A463,8,5),품번정리!$A:$B,2,FALSE))=TRUE,MID(A463,1,5)&amp;MID(A463,8,5),VLOOKUP(MID(A463,1,5)&amp;MID(A463,8,5),품번정리!$A:$B,2,FALSE))</f>
        <v/>
      </c>
      <c r="C463" s="97"/>
      <c r="D463" s="407"/>
      <c r="E463" s="408"/>
    </row>
    <row r="464" spans="1:5">
      <c r="A464" s="16" t="str">
        <f t="shared" si="8"/>
        <v/>
      </c>
      <c r="B464" s="16" t="str">
        <f>IF(ISERROR(VLOOKUP(MID(A464,1,5)&amp;MID(A464,8,5),품번정리!$A:$B,2,FALSE))=TRUE,MID(A464,1,5)&amp;MID(A464,8,5),VLOOKUP(MID(A464,1,5)&amp;MID(A464,8,5),품번정리!$A:$B,2,FALSE))</f>
        <v/>
      </c>
      <c r="C464" s="97"/>
      <c r="D464" s="407"/>
      <c r="E464" s="408"/>
    </row>
    <row r="465" spans="1:5">
      <c r="A465" s="16" t="str">
        <f t="shared" si="8"/>
        <v/>
      </c>
      <c r="B465" s="16" t="str">
        <f>IF(ISERROR(VLOOKUP(MID(A465,1,5)&amp;MID(A465,8,5),품번정리!$A:$B,2,FALSE))=TRUE,MID(A465,1,5)&amp;MID(A465,8,5),VLOOKUP(MID(A465,1,5)&amp;MID(A465,8,5),품번정리!$A:$B,2,FALSE))</f>
        <v/>
      </c>
      <c r="C465" s="97"/>
      <c r="D465" s="407"/>
      <c r="E465" s="408"/>
    </row>
    <row r="466" spans="1:5">
      <c r="A466" s="16" t="str">
        <f t="shared" si="8"/>
        <v/>
      </c>
      <c r="B466" s="16" t="str">
        <f>IF(ISERROR(VLOOKUP(MID(A466,1,5)&amp;MID(A466,8,5),품번정리!$A:$B,2,FALSE))=TRUE,MID(A466,1,5)&amp;MID(A466,8,5),VLOOKUP(MID(A466,1,5)&amp;MID(A466,8,5),품번정리!$A:$B,2,FALSE))</f>
        <v/>
      </c>
      <c r="C466" s="97"/>
      <c r="D466" s="407"/>
      <c r="E466" s="408"/>
    </row>
    <row r="467" spans="1:5">
      <c r="A467" s="16" t="str">
        <f t="shared" si="8"/>
        <v/>
      </c>
      <c r="B467" s="16" t="str">
        <f>IF(ISERROR(VLOOKUP(MID(A467,1,5)&amp;MID(A467,8,5),품번정리!$A:$B,2,FALSE))=TRUE,MID(A467,1,5)&amp;MID(A467,8,5),VLOOKUP(MID(A467,1,5)&amp;MID(A467,8,5),품번정리!$A:$B,2,FALSE))</f>
        <v/>
      </c>
      <c r="C467" s="97"/>
      <c r="D467" s="407"/>
      <c r="E467" s="408"/>
    </row>
    <row r="468" spans="1:5">
      <c r="A468" s="16" t="str">
        <f t="shared" si="8"/>
        <v/>
      </c>
      <c r="B468" s="16" t="str">
        <f>IF(ISERROR(VLOOKUP(MID(A468,1,5)&amp;MID(A468,8,5),품번정리!$A:$B,2,FALSE))=TRUE,MID(A468,1,5)&amp;MID(A468,8,5),VLOOKUP(MID(A468,1,5)&amp;MID(A468,8,5),품번정리!$A:$B,2,FALSE))</f>
        <v/>
      </c>
      <c r="C468" s="97"/>
      <c r="D468" s="407"/>
      <c r="E468" s="408"/>
    </row>
    <row r="469" spans="1:5">
      <c r="A469" s="16" t="str">
        <f t="shared" si="8"/>
        <v/>
      </c>
      <c r="B469" s="16" t="str">
        <f>IF(ISERROR(VLOOKUP(MID(A469,1,5)&amp;MID(A469,8,5),품번정리!$A:$B,2,FALSE))=TRUE,MID(A469,1,5)&amp;MID(A469,8,5),VLOOKUP(MID(A469,1,5)&amp;MID(A469,8,5),품번정리!$A:$B,2,FALSE))</f>
        <v/>
      </c>
      <c r="C469" s="97"/>
      <c r="D469" s="407"/>
      <c r="E469" s="408"/>
    </row>
    <row r="470" spans="1:5">
      <c r="A470" s="16" t="str">
        <f t="shared" si="8"/>
        <v/>
      </c>
      <c r="B470" s="16" t="str">
        <f>IF(ISERROR(VLOOKUP(MID(A470,1,5)&amp;MID(A470,8,5),품번정리!$A:$B,2,FALSE))=TRUE,MID(A470,1,5)&amp;MID(A470,8,5),VLOOKUP(MID(A470,1,5)&amp;MID(A470,8,5),품번정리!$A:$B,2,FALSE))</f>
        <v/>
      </c>
      <c r="C470" s="97"/>
      <c r="D470" s="407"/>
      <c r="E470" s="408"/>
    </row>
    <row r="471" spans="1:5">
      <c r="A471" s="16" t="str">
        <f t="shared" si="8"/>
        <v/>
      </c>
      <c r="B471" s="16" t="str">
        <f>IF(ISERROR(VLOOKUP(MID(A471,1,5)&amp;MID(A471,8,5),품번정리!$A:$B,2,FALSE))=TRUE,MID(A471,1,5)&amp;MID(A471,8,5),VLOOKUP(MID(A471,1,5)&amp;MID(A471,8,5),품번정리!$A:$B,2,FALSE))</f>
        <v/>
      </c>
      <c r="C471" s="97"/>
      <c r="D471" s="407"/>
      <c r="E471" s="408"/>
    </row>
    <row r="472" spans="1:5">
      <c r="A472" s="16" t="str">
        <f t="shared" si="8"/>
        <v/>
      </c>
      <c r="B472" s="16" t="str">
        <f>IF(ISERROR(VLOOKUP(MID(A472,1,5)&amp;MID(A472,8,5),품번정리!$A:$B,2,FALSE))=TRUE,MID(A472,1,5)&amp;MID(A472,8,5),VLOOKUP(MID(A472,1,5)&amp;MID(A472,8,5),품번정리!$A:$B,2,FALSE))</f>
        <v/>
      </c>
      <c r="C472" s="97"/>
      <c r="D472" s="407"/>
      <c r="E472" s="408"/>
    </row>
    <row r="473" spans="1:5">
      <c r="A473" s="16" t="str">
        <f t="shared" si="8"/>
        <v/>
      </c>
      <c r="B473" s="16" t="str">
        <f>IF(ISERROR(VLOOKUP(MID(A473,1,5)&amp;MID(A473,8,5),품번정리!$A:$B,2,FALSE))=TRUE,MID(A473,1,5)&amp;MID(A473,8,5),VLOOKUP(MID(A473,1,5)&amp;MID(A473,8,5),품번정리!$A:$B,2,FALSE))</f>
        <v/>
      </c>
      <c r="C473" s="97"/>
      <c r="D473" s="407"/>
      <c r="E473" s="408"/>
    </row>
    <row r="474" spans="1:5">
      <c r="A474" s="16" t="str">
        <f t="shared" si="8"/>
        <v/>
      </c>
      <c r="B474" s="16" t="str">
        <f>IF(ISERROR(VLOOKUP(MID(A474,1,5)&amp;MID(A474,8,5),품번정리!$A:$B,2,FALSE))=TRUE,MID(A474,1,5)&amp;MID(A474,8,5),VLOOKUP(MID(A474,1,5)&amp;MID(A474,8,5),품번정리!$A:$B,2,FALSE))</f>
        <v/>
      </c>
      <c r="C474" s="97"/>
      <c r="D474" s="407"/>
      <c r="E474" s="408"/>
    </row>
    <row r="475" spans="1:5">
      <c r="A475" s="16" t="str">
        <f t="shared" si="8"/>
        <v/>
      </c>
      <c r="B475" s="16" t="str">
        <f>IF(ISERROR(VLOOKUP(MID(A475,1,5)&amp;MID(A475,8,5),품번정리!$A:$B,2,FALSE))=TRUE,MID(A475,1,5)&amp;MID(A475,8,5),VLOOKUP(MID(A475,1,5)&amp;MID(A475,8,5),품번정리!$A:$B,2,FALSE))</f>
        <v/>
      </c>
      <c r="C475" s="97"/>
      <c r="D475" s="407"/>
      <c r="E475" s="408"/>
    </row>
    <row r="476" spans="1:5">
      <c r="A476" s="16" t="str">
        <f t="shared" si="8"/>
        <v/>
      </c>
      <c r="B476" s="16" t="str">
        <f>IF(ISERROR(VLOOKUP(MID(A476,1,5)&amp;MID(A476,8,5),품번정리!$A:$B,2,FALSE))=TRUE,MID(A476,1,5)&amp;MID(A476,8,5),VLOOKUP(MID(A476,1,5)&amp;MID(A476,8,5),품번정리!$A:$B,2,FALSE))</f>
        <v/>
      </c>
      <c r="C476" s="97"/>
      <c r="D476" s="407"/>
      <c r="E476" s="408"/>
    </row>
    <row r="477" spans="1:5">
      <c r="A477" s="16" t="str">
        <f t="shared" si="8"/>
        <v/>
      </c>
      <c r="B477" s="16" t="str">
        <f>IF(ISERROR(VLOOKUP(MID(A477,1,5)&amp;MID(A477,8,5),품번정리!$A:$B,2,FALSE))=TRUE,MID(A477,1,5)&amp;MID(A477,8,5),VLOOKUP(MID(A477,1,5)&amp;MID(A477,8,5),품번정리!$A:$B,2,FALSE))</f>
        <v/>
      </c>
      <c r="C477" s="97"/>
      <c r="D477" s="407"/>
      <c r="E477" s="408"/>
    </row>
    <row r="478" spans="1:5">
      <c r="A478" s="16" t="str">
        <f t="shared" si="8"/>
        <v/>
      </c>
      <c r="B478" s="16" t="str">
        <f>IF(ISERROR(VLOOKUP(MID(A478,1,5)&amp;MID(A478,8,5),품번정리!$A:$B,2,FALSE))=TRUE,MID(A478,1,5)&amp;MID(A478,8,5),VLOOKUP(MID(A478,1,5)&amp;MID(A478,8,5),품번정리!$A:$B,2,FALSE))</f>
        <v/>
      </c>
      <c r="C478" s="97"/>
      <c r="D478" s="407"/>
      <c r="E478" s="408"/>
    </row>
    <row r="479" spans="1:5">
      <c r="A479" s="16" t="str">
        <f t="shared" si="8"/>
        <v/>
      </c>
      <c r="B479" s="16" t="str">
        <f>IF(ISERROR(VLOOKUP(MID(A479,1,5)&amp;MID(A479,8,5),품번정리!$A:$B,2,FALSE))=TRUE,MID(A479,1,5)&amp;MID(A479,8,5),VLOOKUP(MID(A479,1,5)&amp;MID(A479,8,5),품번정리!$A:$B,2,FALSE))</f>
        <v/>
      </c>
      <c r="C479" s="97"/>
      <c r="D479" s="407"/>
      <c r="E479" s="408"/>
    </row>
    <row r="480" spans="1:5">
      <c r="A480" s="16" t="str">
        <f t="shared" si="8"/>
        <v/>
      </c>
      <c r="B480" s="16" t="str">
        <f>IF(ISERROR(VLOOKUP(MID(A480,1,5)&amp;MID(A480,8,5),품번정리!$A:$B,2,FALSE))=TRUE,MID(A480,1,5)&amp;MID(A480,8,5),VLOOKUP(MID(A480,1,5)&amp;MID(A480,8,5),품번정리!$A:$B,2,FALSE))</f>
        <v/>
      </c>
      <c r="C480" s="97"/>
      <c r="D480" s="407"/>
      <c r="E480" s="408"/>
    </row>
    <row r="481" spans="1:5">
      <c r="A481" s="16" t="str">
        <f t="shared" si="8"/>
        <v/>
      </c>
      <c r="B481" s="16" t="str">
        <f>IF(ISERROR(VLOOKUP(MID(A481,1,5)&amp;MID(A481,8,5),품번정리!$A:$B,2,FALSE))=TRUE,MID(A481,1,5)&amp;MID(A481,8,5),VLOOKUP(MID(A481,1,5)&amp;MID(A481,8,5),품번정리!$A:$B,2,FALSE))</f>
        <v/>
      </c>
      <c r="C481" s="97"/>
      <c r="D481" s="407"/>
      <c r="E481" s="408"/>
    </row>
    <row r="482" spans="1:5">
      <c r="A482" s="16" t="str">
        <f t="shared" si="8"/>
        <v/>
      </c>
      <c r="B482" s="16" t="str">
        <f>IF(ISERROR(VLOOKUP(MID(A482,1,5)&amp;MID(A482,8,5),품번정리!$A:$B,2,FALSE))=TRUE,MID(A482,1,5)&amp;MID(A482,8,5),VLOOKUP(MID(A482,1,5)&amp;MID(A482,8,5),품번정리!$A:$B,2,FALSE))</f>
        <v/>
      </c>
      <c r="C482" s="97"/>
      <c r="D482" s="407"/>
      <c r="E482" s="408"/>
    </row>
    <row r="483" spans="1:5">
      <c r="A483" s="16" t="str">
        <f t="shared" si="8"/>
        <v/>
      </c>
      <c r="B483" s="16" t="str">
        <f>IF(ISERROR(VLOOKUP(MID(A483,1,5)&amp;MID(A483,8,5),품번정리!$A:$B,2,FALSE))=TRUE,MID(A483,1,5)&amp;MID(A483,8,5),VLOOKUP(MID(A483,1,5)&amp;MID(A483,8,5),품번정리!$A:$B,2,FALSE))</f>
        <v/>
      </c>
      <c r="C483" s="97"/>
      <c r="D483" s="407"/>
      <c r="E483" s="408"/>
    </row>
    <row r="484" spans="1:5">
      <c r="A484" s="16" t="str">
        <f t="shared" si="8"/>
        <v/>
      </c>
      <c r="B484" s="16" t="str">
        <f>IF(ISERROR(VLOOKUP(MID(A484,1,5)&amp;MID(A484,8,5),품번정리!$A:$B,2,FALSE))=TRUE,MID(A484,1,5)&amp;MID(A484,8,5),VLOOKUP(MID(A484,1,5)&amp;MID(A484,8,5),품번정리!$A:$B,2,FALSE))</f>
        <v/>
      </c>
      <c r="C484" s="97"/>
      <c r="D484" s="407"/>
      <c r="E484" s="408"/>
    </row>
    <row r="485" spans="1:5">
      <c r="A485" s="16" t="str">
        <f t="shared" si="8"/>
        <v/>
      </c>
      <c r="B485" s="16" t="str">
        <f>IF(ISERROR(VLOOKUP(MID(A485,1,5)&amp;MID(A485,8,5),품번정리!$A:$B,2,FALSE))=TRUE,MID(A485,1,5)&amp;MID(A485,8,5),VLOOKUP(MID(A485,1,5)&amp;MID(A485,8,5),품번정리!$A:$B,2,FALSE))</f>
        <v/>
      </c>
      <c r="C485" s="97"/>
      <c r="D485" s="407"/>
      <c r="E485" s="408"/>
    </row>
    <row r="486" spans="1:5">
      <c r="A486" s="16" t="str">
        <f t="shared" si="8"/>
        <v/>
      </c>
      <c r="B486" s="16" t="str">
        <f>IF(ISERROR(VLOOKUP(MID(A486,1,5)&amp;MID(A486,8,5),품번정리!$A:$B,2,FALSE))=TRUE,MID(A486,1,5)&amp;MID(A486,8,5),VLOOKUP(MID(A486,1,5)&amp;MID(A486,8,5),품번정리!$A:$B,2,FALSE))</f>
        <v/>
      </c>
      <c r="C486" s="97"/>
      <c r="D486" s="407"/>
      <c r="E486" s="408"/>
    </row>
    <row r="487" spans="1:5">
      <c r="A487" s="16" t="str">
        <f t="shared" si="8"/>
        <v/>
      </c>
      <c r="B487" s="16" t="str">
        <f>IF(ISERROR(VLOOKUP(MID(A487,1,5)&amp;MID(A487,8,5),품번정리!$A:$B,2,FALSE))=TRUE,MID(A487,1,5)&amp;MID(A487,8,5),VLOOKUP(MID(A487,1,5)&amp;MID(A487,8,5),품번정리!$A:$B,2,FALSE))</f>
        <v/>
      </c>
      <c r="C487" s="97"/>
      <c r="D487" s="407"/>
      <c r="E487" s="408"/>
    </row>
    <row r="488" spans="1:5">
      <c r="A488" s="16" t="str">
        <f t="shared" si="8"/>
        <v/>
      </c>
      <c r="B488" s="16" t="str">
        <f>IF(ISERROR(VLOOKUP(MID(A488,1,5)&amp;MID(A488,8,5),품번정리!$A:$B,2,FALSE))=TRUE,MID(A488,1,5)&amp;MID(A488,8,5),VLOOKUP(MID(A488,1,5)&amp;MID(A488,8,5),품번정리!$A:$B,2,FALSE))</f>
        <v/>
      </c>
      <c r="C488" s="97"/>
      <c r="D488" s="407"/>
      <c r="E488" s="408"/>
    </row>
    <row r="489" spans="1:5">
      <c r="A489" s="16" t="str">
        <f t="shared" si="8"/>
        <v/>
      </c>
      <c r="B489" s="16" t="str">
        <f>IF(ISERROR(VLOOKUP(MID(A489,1,5)&amp;MID(A489,8,5),품번정리!$A:$B,2,FALSE))=TRUE,MID(A489,1,5)&amp;MID(A489,8,5),VLOOKUP(MID(A489,1,5)&amp;MID(A489,8,5),품번정리!$A:$B,2,FALSE))</f>
        <v/>
      </c>
      <c r="C489" s="97"/>
      <c r="D489" s="407"/>
      <c r="E489" s="408"/>
    </row>
    <row r="490" spans="1:5">
      <c r="A490" s="16" t="str">
        <f t="shared" si="8"/>
        <v/>
      </c>
      <c r="B490" s="16" t="str">
        <f>IF(ISERROR(VLOOKUP(MID(A490,1,5)&amp;MID(A490,8,5),품번정리!$A:$B,2,FALSE))=TRUE,MID(A490,1,5)&amp;MID(A490,8,5),VLOOKUP(MID(A490,1,5)&amp;MID(A490,8,5),품번정리!$A:$B,2,FALSE))</f>
        <v/>
      </c>
      <c r="C490" s="97"/>
      <c r="D490" s="407"/>
      <c r="E490" s="408"/>
    </row>
    <row r="491" spans="1:5">
      <c r="A491" s="16" t="str">
        <f t="shared" si="8"/>
        <v/>
      </c>
      <c r="B491" s="16" t="str">
        <f>IF(ISERROR(VLOOKUP(MID(A491,1,5)&amp;MID(A491,8,5),품번정리!$A:$B,2,FALSE))=TRUE,MID(A491,1,5)&amp;MID(A491,8,5),VLOOKUP(MID(A491,1,5)&amp;MID(A491,8,5),품번정리!$A:$B,2,FALSE))</f>
        <v/>
      </c>
      <c r="C491" s="97"/>
      <c r="D491" s="407"/>
      <c r="E491" s="408"/>
    </row>
    <row r="492" spans="1:5">
      <c r="A492" s="16" t="str">
        <f t="shared" si="8"/>
        <v/>
      </c>
      <c r="B492" s="16" t="str">
        <f>IF(ISERROR(VLOOKUP(MID(A492,1,5)&amp;MID(A492,8,5),품번정리!$A:$B,2,FALSE))=TRUE,MID(A492,1,5)&amp;MID(A492,8,5),VLOOKUP(MID(A492,1,5)&amp;MID(A492,8,5),품번정리!$A:$B,2,FALSE))</f>
        <v/>
      </c>
      <c r="C492" s="97"/>
      <c r="D492" s="407"/>
      <c r="E492" s="408"/>
    </row>
    <row r="493" spans="1:5">
      <c r="A493" s="16" t="str">
        <f t="shared" si="8"/>
        <v/>
      </c>
      <c r="B493" s="16" t="str">
        <f>IF(ISERROR(VLOOKUP(MID(A493,1,5)&amp;MID(A493,8,5),품번정리!$A:$B,2,FALSE))=TRUE,MID(A493,1,5)&amp;MID(A493,8,5),VLOOKUP(MID(A493,1,5)&amp;MID(A493,8,5),품번정리!$A:$B,2,FALSE))</f>
        <v/>
      </c>
      <c r="C493" s="97"/>
      <c r="D493" s="407"/>
      <c r="E493" s="408"/>
    </row>
    <row r="494" spans="1:5">
      <c r="A494" s="16" t="str">
        <f t="shared" si="8"/>
        <v/>
      </c>
      <c r="B494" s="16" t="str">
        <f>IF(ISERROR(VLOOKUP(MID(A494,1,5)&amp;MID(A494,8,5),품번정리!$A:$B,2,FALSE))=TRUE,MID(A494,1,5)&amp;MID(A494,8,5),VLOOKUP(MID(A494,1,5)&amp;MID(A494,8,5),품번정리!$A:$B,2,FALSE))</f>
        <v/>
      </c>
      <c r="C494" s="97"/>
      <c r="D494" s="407"/>
      <c r="E494" s="408"/>
    </row>
    <row r="495" spans="1:5">
      <c r="A495" s="16" t="str">
        <f t="shared" si="8"/>
        <v/>
      </c>
      <c r="B495" s="16" t="str">
        <f>IF(ISERROR(VLOOKUP(MID(A495,1,5)&amp;MID(A495,8,5),품번정리!$A:$B,2,FALSE))=TRUE,MID(A495,1,5)&amp;MID(A495,8,5),VLOOKUP(MID(A495,1,5)&amp;MID(A495,8,5),품번정리!$A:$B,2,FALSE))</f>
        <v/>
      </c>
      <c r="C495" s="97"/>
      <c r="D495" s="407"/>
      <c r="E495" s="408"/>
    </row>
    <row r="496" spans="1:5">
      <c r="A496" s="16" t="str">
        <f t="shared" si="8"/>
        <v/>
      </c>
      <c r="B496" s="16" t="str">
        <f>IF(ISERROR(VLOOKUP(MID(A496,1,5)&amp;MID(A496,8,5),품번정리!$A:$B,2,FALSE))=TRUE,MID(A496,1,5)&amp;MID(A496,8,5),VLOOKUP(MID(A496,1,5)&amp;MID(A496,8,5),품번정리!$A:$B,2,FALSE))</f>
        <v/>
      </c>
      <c r="C496" s="97"/>
      <c r="D496" s="407"/>
      <c r="E496" s="408"/>
    </row>
    <row r="497" spans="1:5">
      <c r="A497" s="16" t="str">
        <f t="shared" si="8"/>
        <v/>
      </c>
      <c r="B497" s="16" t="str">
        <f>IF(ISERROR(VLOOKUP(MID(A497,1,5)&amp;MID(A497,8,5),품번정리!$A:$B,2,FALSE))=TRUE,MID(A497,1,5)&amp;MID(A497,8,5),VLOOKUP(MID(A497,1,5)&amp;MID(A497,8,5),품번정리!$A:$B,2,FALSE))</f>
        <v/>
      </c>
      <c r="C497" s="97"/>
      <c r="D497" s="407"/>
      <c r="E497" s="408"/>
    </row>
    <row r="498" spans="1:5">
      <c r="A498" s="16" t="str">
        <f t="shared" si="8"/>
        <v/>
      </c>
      <c r="B498" s="16" t="str">
        <f>IF(ISERROR(VLOOKUP(MID(A498,1,5)&amp;MID(A498,8,5),품번정리!$A:$B,2,FALSE))=TRUE,MID(A498,1,5)&amp;MID(A498,8,5),VLOOKUP(MID(A498,1,5)&amp;MID(A498,8,5),품번정리!$A:$B,2,FALSE))</f>
        <v/>
      </c>
      <c r="C498" s="97"/>
      <c r="D498" s="407"/>
      <c r="E498" s="408"/>
    </row>
    <row r="499" spans="1:5">
      <c r="A499" s="16" t="str">
        <f t="shared" si="8"/>
        <v/>
      </c>
      <c r="B499" s="16" t="str">
        <f>IF(ISERROR(VLOOKUP(MID(A499,1,5)&amp;MID(A499,8,5),품번정리!$A:$B,2,FALSE))=TRUE,MID(A499,1,5)&amp;MID(A499,8,5),VLOOKUP(MID(A499,1,5)&amp;MID(A499,8,5),품번정리!$A:$B,2,FALSE))</f>
        <v/>
      </c>
      <c r="C499" s="97"/>
      <c r="D499" s="407"/>
      <c r="E499" s="408"/>
    </row>
    <row r="500" spans="1:5">
      <c r="A500" s="16" t="str">
        <f t="shared" si="8"/>
        <v/>
      </c>
      <c r="B500" s="16" t="str">
        <f>IF(ISERROR(VLOOKUP(MID(A500,1,5)&amp;MID(A500,8,5),품번정리!$A:$B,2,FALSE))=TRUE,MID(A500,1,5)&amp;MID(A500,8,5),VLOOKUP(MID(A500,1,5)&amp;MID(A500,8,5),품번정리!$A:$B,2,FALSE))</f>
        <v/>
      </c>
      <c r="C500" s="97"/>
      <c r="D500" s="407"/>
      <c r="E500" s="408"/>
    </row>
    <row r="501" spans="1:5">
      <c r="A501" s="16" t="str">
        <f t="shared" si="8"/>
        <v/>
      </c>
      <c r="B501" s="16" t="str">
        <f>IF(ISERROR(VLOOKUP(MID(A501,1,5)&amp;MID(A501,8,5),품번정리!$A:$B,2,FALSE))=TRUE,MID(A501,1,5)&amp;MID(A501,8,5),VLOOKUP(MID(A501,1,5)&amp;MID(A501,8,5),품번정리!$A:$B,2,FALSE))</f>
        <v/>
      </c>
      <c r="C501" s="97"/>
      <c r="D501" s="407"/>
      <c r="E501" s="408"/>
    </row>
    <row r="502" spans="1:5">
      <c r="A502" s="16" t="str">
        <f t="shared" si="8"/>
        <v/>
      </c>
      <c r="B502" s="16" t="str">
        <f>IF(ISERROR(VLOOKUP(MID(A502,1,5)&amp;MID(A502,8,5),품번정리!$A:$B,2,FALSE))=TRUE,MID(A502,1,5)&amp;MID(A502,8,5),VLOOKUP(MID(A502,1,5)&amp;MID(A502,8,5),품번정리!$A:$B,2,FALSE))</f>
        <v/>
      </c>
      <c r="C502" s="97"/>
      <c r="D502" s="407"/>
      <c r="E502" s="408"/>
    </row>
    <row r="503" spans="1:5">
      <c r="A503" s="16" t="str">
        <f t="shared" si="8"/>
        <v/>
      </c>
      <c r="B503" s="16" t="str">
        <f>IF(ISERROR(VLOOKUP(MID(A503,1,5)&amp;MID(A503,8,5),품번정리!$A:$B,2,FALSE))=TRUE,MID(A503,1,5)&amp;MID(A503,8,5),VLOOKUP(MID(A503,1,5)&amp;MID(A503,8,5),품번정리!$A:$B,2,FALSE))</f>
        <v/>
      </c>
      <c r="C503" s="97"/>
      <c r="D503" s="407"/>
      <c r="E503" s="408"/>
    </row>
    <row r="504" spans="1:5">
      <c r="A504" s="16" t="str">
        <f t="shared" si="8"/>
        <v/>
      </c>
      <c r="B504" s="16" t="str">
        <f>IF(ISERROR(VLOOKUP(MID(A504,1,5)&amp;MID(A504,8,5),품번정리!$A:$B,2,FALSE))=TRUE,MID(A504,1,5)&amp;MID(A504,8,5),VLOOKUP(MID(A504,1,5)&amp;MID(A504,8,5),품번정리!$A:$B,2,FALSE))</f>
        <v/>
      </c>
      <c r="C504" s="97"/>
      <c r="D504" s="407"/>
      <c r="E504" s="408"/>
    </row>
    <row r="505" spans="1:5">
      <c r="A505" s="16" t="str">
        <f t="shared" si="8"/>
        <v/>
      </c>
      <c r="B505" s="16" t="str">
        <f>IF(ISERROR(VLOOKUP(MID(A505,1,5)&amp;MID(A505,8,5),품번정리!$A:$B,2,FALSE))=TRUE,MID(A505,1,5)&amp;MID(A505,8,5),VLOOKUP(MID(A505,1,5)&amp;MID(A505,8,5),품번정리!$A:$B,2,FALSE))</f>
        <v/>
      </c>
      <c r="C505" s="97"/>
      <c r="D505" s="407"/>
      <c r="E505" s="408"/>
    </row>
    <row r="506" spans="1:5">
      <c r="A506" s="16" t="str">
        <f t="shared" si="8"/>
        <v/>
      </c>
      <c r="B506" s="16" t="str">
        <f>IF(ISERROR(VLOOKUP(MID(A506,1,5)&amp;MID(A506,8,5),품번정리!$A:$B,2,FALSE))=TRUE,MID(A506,1,5)&amp;MID(A506,8,5),VLOOKUP(MID(A506,1,5)&amp;MID(A506,8,5),품번정리!$A:$B,2,FALSE))</f>
        <v/>
      </c>
      <c r="C506" s="97"/>
      <c r="D506" s="407"/>
      <c r="E506" s="408"/>
    </row>
    <row r="507" spans="1:5">
      <c r="A507" s="16" t="str">
        <f t="shared" si="8"/>
        <v/>
      </c>
      <c r="B507" s="16" t="str">
        <f>IF(ISERROR(VLOOKUP(MID(A507,1,5)&amp;MID(A507,8,5),품번정리!$A:$B,2,FALSE))=TRUE,MID(A507,1,5)&amp;MID(A507,8,5),VLOOKUP(MID(A507,1,5)&amp;MID(A507,8,5),품번정리!$A:$B,2,FALSE))</f>
        <v/>
      </c>
      <c r="C507" s="97"/>
      <c r="D507" s="407"/>
      <c r="E507" s="408"/>
    </row>
    <row r="508" spans="1:5">
      <c r="A508" s="16" t="str">
        <f t="shared" si="8"/>
        <v/>
      </c>
      <c r="B508" s="16" t="str">
        <f>IF(ISERROR(VLOOKUP(MID(A508,1,5)&amp;MID(A508,8,5),품번정리!$A:$B,2,FALSE))=TRUE,MID(A508,1,5)&amp;MID(A508,8,5),VLOOKUP(MID(A508,1,5)&amp;MID(A508,8,5),품번정리!$A:$B,2,FALSE))</f>
        <v/>
      </c>
      <c r="C508" s="97"/>
      <c r="D508" s="407"/>
      <c r="E508" s="408"/>
    </row>
    <row r="509" spans="1:5">
      <c r="A509" s="16" t="str">
        <f t="shared" si="8"/>
        <v/>
      </c>
      <c r="B509" s="16" t="str">
        <f>IF(ISERROR(VLOOKUP(MID(A509,1,5)&amp;MID(A509,8,5),품번정리!$A:$B,2,FALSE))=TRUE,MID(A509,1,5)&amp;MID(A509,8,5),VLOOKUP(MID(A509,1,5)&amp;MID(A509,8,5),품번정리!$A:$B,2,FALSE))</f>
        <v/>
      </c>
      <c r="C509" s="97"/>
      <c r="D509" s="407"/>
      <c r="E509" s="408"/>
    </row>
    <row r="510" spans="1:5">
      <c r="A510" s="16" t="str">
        <f t="shared" si="8"/>
        <v/>
      </c>
      <c r="B510" s="16" t="str">
        <f>IF(ISERROR(VLOOKUP(MID(A510,1,5)&amp;MID(A510,8,5),품번정리!$A:$B,2,FALSE))=TRUE,MID(A510,1,5)&amp;MID(A510,8,5),VLOOKUP(MID(A510,1,5)&amp;MID(A510,8,5),품번정리!$A:$B,2,FALSE))</f>
        <v/>
      </c>
      <c r="C510" s="97"/>
      <c r="D510" s="407"/>
      <c r="E510" s="408"/>
    </row>
    <row r="511" spans="1:5">
      <c r="A511" s="16" t="str">
        <f t="shared" si="8"/>
        <v/>
      </c>
      <c r="B511" s="16" t="str">
        <f>IF(ISERROR(VLOOKUP(MID(A511,1,5)&amp;MID(A511,8,5),품번정리!$A:$B,2,FALSE))=TRUE,MID(A511,1,5)&amp;MID(A511,8,5),VLOOKUP(MID(A511,1,5)&amp;MID(A511,8,5),품번정리!$A:$B,2,FALSE))</f>
        <v/>
      </c>
      <c r="C511" s="97"/>
      <c r="D511" s="407"/>
      <c r="E511" s="408"/>
    </row>
    <row r="512" spans="1:5">
      <c r="A512" s="16" t="str">
        <f t="shared" si="8"/>
        <v/>
      </c>
      <c r="B512" s="16" t="str">
        <f>IF(ISERROR(VLOOKUP(MID(A512,1,5)&amp;MID(A512,8,5),품번정리!$A:$B,2,FALSE))=TRUE,MID(A512,1,5)&amp;MID(A512,8,5),VLOOKUP(MID(A512,1,5)&amp;MID(A512,8,5),품번정리!$A:$B,2,FALSE))</f>
        <v/>
      </c>
      <c r="C512" s="97"/>
      <c r="D512" s="407"/>
      <c r="E512" s="408"/>
    </row>
    <row r="513" spans="1:5">
      <c r="A513" s="16" t="str">
        <f t="shared" si="8"/>
        <v/>
      </c>
      <c r="B513" s="16" t="str">
        <f>IF(ISERROR(VLOOKUP(MID(A513,1,5)&amp;MID(A513,8,5),품번정리!$A:$B,2,FALSE))=TRUE,MID(A513,1,5)&amp;MID(A513,8,5),VLOOKUP(MID(A513,1,5)&amp;MID(A513,8,5),품번정리!$A:$B,2,FALSE))</f>
        <v/>
      </c>
      <c r="C513" s="97"/>
      <c r="D513" s="407"/>
      <c r="E513" s="408"/>
    </row>
    <row r="514" spans="1:5">
      <c r="A514" s="16" t="str">
        <f t="shared" si="8"/>
        <v/>
      </c>
      <c r="B514" s="16" t="str">
        <f>IF(ISERROR(VLOOKUP(MID(A514,1,5)&amp;MID(A514,8,5),품번정리!$A:$B,2,FALSE))=TRUE,MID(A514,1,5)&amp;MID(A514,8,5),VLOOKUP(MID(A514,1,5)&amp;MID(A514,8,5),품번정리!$A:$B,2,FALSE))</f>
        <v/>
      </c>
      <c r="C514" s="97"/>
      <c r="D514" s="407"/>
      <c r="E514" s="408"/>
    </row>
    <row r="515" spans="1:5">
      <c r="A515" s="16" t="str">
        <f t="shared" si="8"/>
        <v/>
      </c>
      <c r="B515" s="16" t="str">
        <f>IF(ISERROR(VLOOKUP(MID(A515,1,5)&amp;MID(A515,8,5),품번정리!$A:$B,2,FALSE))=TRUE,MID(A515,1,5)&amp;MID(A515,8,5),VLOOKUP(MID(A515,1,5)&amp;MID(A515,8,5),품번정리!$A:$B,2,FALSE))</f>
        <v/>
      </c>
      <c r="C515" s="97"/>
      <c r="D515" s="407"/>
      <c r="E515" s="408"/>
    </row>
    <row r="516" spans="1:5">
      <c r="A516" s="16" t="str">
        <f t="shared" si="8"/>
        <v/>
      </c>
      <c r="B516" s="16" t="str">
        <f>IF(ISERROR(VLOOKUP(MID(A516,1,5)&amp;MID(A516,8,5),품번정리!$A:$B,2,FALSE))=TRUE,MID(A516,1,5)&amp;MID(A516,8,5),VLOOKUP(MID(A516,1,5)&amp;MID(A516,8,5),품번정리!$A:$B,2,FALSE))</f>
        <v/>
      </c>
      <c r="C516" s="97"/>
      <c r="D516" s="407"/>
      <c r="E516" s="408"/>
    </row>
    <row r="517" spans="1:5">
      <c r="A517" s="16" t="str">
        <f t="shared" si="8"/>
        <v/>
      </c>
      <c r="B517" s="16" t="str">
        <f>IF(ISERROR(VLOOKUP(MID(A517,1,5)&amp;MID(A517,8,5),품번정리!$A:$B,2,FALSE))=TRUE,MID(A517,1,5)&amp;MID(A517,8,5),VLOOKUP(MID(A517,1,5)&amp;MID(A517,8,5),품번정리!$A:$B,2,FALSE))</f>
        <v/>
      </c>
      <c r="C517" s="97"/>
      <c r="D517" s="407"/>
      <c r="E517" s="408"/>
    </row>
    <row r="518" spans="1:5">
      <c r="A518" s="16" t="str">
        <f t="shared" si="8"/>
        <v/>
      </c>
      <c r="B518" s="16" t="str">
        <f>IF(ISERROR(VLOOKUP(MID(A518,1,5)&amp;MID(A518,8,5),품번정리!$A:$B,2,FALSE))=TRUE,MID(A518,1,5)&amp;MID(A518,8,5),VLOOKUP(MID(A518,1,5)&amp;MID(A518,8,5),품번정리!$A:$B,2,FALSE))</f>
        <v/>
      </c>
      <c r="C518" s="97"/>
      <c r="D518" s="407"/>
      <c r="E518" s="408"/>
    </row>
    <row r="519" spans="1:5">
      <c r="A519" s="16" t="str">
        <f t="shared" si="8"/>
        <v/>
      </c>
      <c r="B519" s="16" t="str">
        <f>IF(ISERROR(VLOOKUP(MID(A519,1,5)&amp;MID(A519,8,5),품번정리!$A:$B,2,FALSE))=TRUE,MID(A519,1,5)&amp;MID(A519,8,5),VLOOKUP(MID(A519,1,5)&amp;MID(A519,8,5),품번정리!$A:$B,2,FALSE))</f>
        <v/>
      </c>
      <c r="C519" s="97"/>
      <c r="D519" s="407"/>
      <c r="E519" s="408"/>
    </row>
    <row r="520" spans="1:5">
      <c r="A520" s="16" t="str">
        <f t="shared" si="8"/>
        <v/>
      </c>
      <c r="B520" s="16" t="str">
        <f>IF(ISERROR(VLOOKUP(MID(A520,1,5)&amp;MID(A520,8,5),품번정리!$A:$B,2,FALSE))=TRUE,MID(A520,1,5)&amp;MID(A520,8,5),VLOOKUP(MID(A520,1,5)&amp;MID(A520,8,5),품번정리!$A:$B,2,FALSE))</f>
        <v/>
      </c>
      <c r="C520" s="97"/>
      <c r="D520" s="407"/>
      <c r="E520" s="408"/>
    </row>
    <row r="521" spans="1:5">
      <c r="A521" s="16" t="str">
        <f t="shared" si="8"/>
        <v/>
      </c>
      <c r="B521" s="16" t="str">
        <f>IF(ISERROR(VLOOKUP(MID(A521,1,5)&amp;MID(A521,8,5),품번정리!$A:$B,2,FALSE))=TRUE,MID(A521,1,5)&amp;MID(A521,8,5),VLOOKUP(MID(A521,1,5)&amp;MID(A521,8,5),품번정리!$A:$B,2,FALSE))</f>
        <v/>
      </c>
      <c r="C521" s="97"/>
      <c r="D521" s="407"/>
      <c r="E521" s="408"/>
    </row>
    <row r="522" spans="1:5">
      <c r="A522" s="16" t="str">
        <f t="shared" si="8"/>
        <v/>
      </c>
      <c r="B522" s="16" t="str">
        <f>IF(ISERROR(VLOOKUP(MID(A522,1,5)&amp;MID(A522,8,5),품번정리!$A:$B,2,FALSE))=TRUE,MID(A522,1,5)&amp;MID(A522,8,5),VLOOKUP(MID(A522,1,5)&amp;MID(A522,8,5),품번정리!$A:$B,2,FALSE))</f>
        <v/>
      </c>
      <c r="C522" s="97"/>
      <c r="D522" s="407"/>
      <c r="E522" s="408"/>
    </row>
    <row r="523" spans="1:5">
      <c r="A523" s="16" t="str">
        <f t="shared" si="8"/>
        <v/>
      </c>
      <c r="B523" s="16" t="str">
        <f>IF(ISERROR(VLOOKUP(MID(A523,1,5)&amp;MID(A523,8,5),품번정리!$A:$B,2,FALSE))=TRUE,MID(A523,1,5)&amp;MID(A523,8,5),VLOOKUP(MID(A523,1,5)&amp;MID(A523,8,5),품번정리!$A:$B,2,FALSE))</f>
        <v/>
      </c>
      <c r="C523" s="97"/>
      <c r="D523" s="407"/>
      <c r="E523" s="408"/>
    </row>
    <row r="524" spans="1:5">
      <c r="A524" s="16" t="str">
        <f t="shared" si="8"/>
        <v/>
      </c>
      <c r="B524" s="16" t="str">
        <f>IF(ISERROR(VLOOKUP(MID(A524,1,5)&amp;MID(A524,8,5),품번정리!$A:$B,2,FALSE))=TRUE,MID(A524,1,5)&amp;MID(A524,8,5),VLOOKUP(MID(A524,1,5)&amp;MID(A524,8,5),품번정리!$A:$B,2,FALSE))</f>
        <v/>
      </c>
      <c r="C524" s="97"/>
      <c r="D524" s="407"/>
      <c r="E524" s="408"/>
    </row>
    <row r="525" spans="1:5">
      <c r="A525" s="16" t="str">
        <f t="shared" si="8"/>
        <v/>
      </c>
      <c r="B525" s="16" t="str">
        <f>IF(ISERROR(VLOOKUP(MID(A525,1,5)&amp;MID(A525,8,5),품번정리!$A:$B,2,FALSE))=TRUE,MID(A525,1,5)&amp;MID(A525,8,5),VLOOKUP(MID(A525,1,5)&amp;MID(A525,8,5),품번정리!$A:$B,2,FALSE))</f>
        <v/>
      </c>
      <c r="C525" s="97"/>
      <c r="D525" s="407"/>
      <c r="E525" s="408"/>
    </row>
    <row r="526" spans="1:5">
      <c r="A526" s="16" t="str">
        <f t="shared" ref="A526:A562" si="9">IF(D526=0,"",C526)</f>
        <v/>
      </c>
      <c r="B526" s="16" t="str">
        <f>IF(ISERROR(VLOOKUP(MID(A526,1,5)&amp;MID(A526,8,5),품번정리!$A:$B,2,FALSE))=TRUE,MID(A526,1,5)&amp;MID(A526,8,5),VLOOKUP(MID(A526,1,5)&amp;MID(A526,8,5),품번정리!$A:$B,2,FALSE))</f>
        <v/>
      </c>
      <c r="C526" s="97"/>
      <c r="D526" s="407"/>
      <c r="E526" s="408"/>
    </row>
    <row r="527" spans="1:5">
      <c r="A527" s="16" t="str">
        <f t="shared" si="9"/>
        <v/>
      </c>
      <c r="B527" s="16" t="str">
        <f>IF(ISERROR(VLOOKUP(MID(A527,1,5)&amp;MID(A527,8,5),품번정리!$A:$B,2,FALSE))=TRUE,MID(A527,1,5)&amp;MID(A527,8,5),VLOOKUP(MID(A527,1,5)&amp;MID(A527,8,5),품번정리!$A:$B,2,FALSE))</f>
        <v/>
      </c>
      <c r="C527" s="97"/>
      <c r="D527" s="407"/>
      <c r="E527" s="408"/>
    </row>
    <row r="528" spans="1:5">
      <c r="A528" s="16" t="str">
        <f t="shared" si="9"/>
        <v/>
      </c>
      <c r="B528" s="16" t="str">
        <f>IF(ISERROR(VLOOKUP(MID(A528,1,5)&amp;MID(A528,8,5),품번정리!$A:$B,2,FALSE))=TRUE,MID(A528,1,5)&amp;MID(A528,8,5),VLOOKUP(MID(A528,1,5)&amp;MID(A528,8,5),품번정리!$A:$B,2,FALSE))</f>
        <v/>
      </c>
      <c r="C528" s="97"/>
      <c r="D528" s="407"/>
      <c r="E528" s="408"/>
    </row>
    <row r="529" spans="1:5">
      <c r="A529" s="16" t="str">
        <f t="shared" si="9"/>
        <v/>
      </c>
      <c r="B529" s="16" t="str">
        <f>IF(ISERROR(VLOOKUP(MID(A529,1,5)&amp;MID(A529,8,5),품번정리!$A:$B,2,FALSE))=TRUE,MID(A529,1,5)&amp;MID(A529,8,5),VLOOKUP(MID(A529,1,5)&amp;MID(A529,8,5),품번정리!$A:$B,2,FALSE))</f>
        <v/>
      </c>
      <c r="C529" s="97"/>
      <c r="D529" s="407"/>
      <c r="E529" s="408"/>
    </row>
    <row r="530" spans="1:5">
      <c r="A530" s="16" t="str">
        <f t="shared" si="9"/>
        <v/>
      </c>
      <c r="B530" s="16" t="str">
        <f>IF(ISERROR(VLOOKUP(MID(A530,1,5)&amp;MID(A530,8,5),품번정리!$A:$B,2,FALSE))=TRUE,MID(A530,1,5)&amp;MID(A530,8,5),VLOOKUP(MID(A530,1,5)&amp;MID(A530,8,5),품번정리!$A:$B,2,FALSE))</f>
        <v/>
      </c>
      <c r="C530" s="97"/>
      <c r="D530" s="407"/>
      <c r="E530" s="408"/>
    </row>
    <row r="531" spans="1:5">
      <c r="A531" s="16" t="str">
        <f t="shared" si="9"/>
        <v/>
      </c>
      <c r="B531" s="16" t="str">
        <f>IF(ISERROR(VLOOKUP(MID(A531,1,5)&amp;MID(A531,8,5),품번정리!$A:$B,2,FALSE))=TRUE,MID(A531,1,5)&amp;MID(A531,8,5),VLOOKUP(MID(A531,1,5)&amp;MID(A531,8,5),품번정리!$A:$B,2,FALSE))</f>
        <v/>
      </c>
      <c r="C531" s="97"/>
      <c r="D531" s="407"/>
      <c r="E531" s="408"/>
    </row>
    <row r="532" spans="1:5">
      <c r="A532" s="16" t="str">
        <f t="shared" si="9"/>
        <v/>
      </c>
      <c r="B532" s="16" t="str">
        <f>IF(ISERROR(VLOOKUP(MID(A532,1,5)&amp;MID(A532,8,5),품번정리!$A:$B,2,FALSE))=TRUE,MID(A532,1,5)&amp;MID(A532,8,5),VLOOKUP(MID(A532,1,5)&amp;MID(A532,8,5),품번정리!$A:$B,2,FALSE))</f>
        <v/>
      </c>
      <c r="C532" s="97"/>
      <c r="D532" s="407"/>
      <c r="E532" s="408"/>
    </row>
    <row r="533" spans="1:5">
      <c r="A533" s="16" t="str">
        <f t="shared" si="9"/>
        <v/>
      </c>
      <c r="B533" s="16" t="str">
        <f>IF(ISERROR(VLOOKUP(MID(A533,1,5)&amp;MID(A533,8,5),품번정리!$A:$B,2,FALSE))=TRUE,MID(A533,1,5)&amp;MID(A533,8,5),VLOOKUP(MID(A533,1,5)&amp;MID(A533,8,5),품번정리!$A:$B,2,FALSE))</f>
        <v/>
      </c>
      <c r="C533" s="97"/>
      <c r="D533" s="407"/>
      <c r="E533" s="408"/>
    </row>
    <row r="534" spans="1:5">
      <c r="A534" s="16" t="str">
        <f t="shared" si="9"/>
        <v/>
      </c>
      <c r="B534" s="16" t="str">
        <f>IF(ISERROR(VLOOKUP(MID(A534,1,5)&amp;MID(A534,8,5),품번정리!$A:$B,2,FALSE))=TRUE,MID(A534,1,5)&amp;MID(A534,8,5),VLOOKUP(MID(A534,1,5)&amp;MID(A534,8,5),품번정리!$A:$B,2,FALSE))</f>
        <v/>
      </c>
      <c r="C534" s="97"/>
      <c r="D534" s="407"/>
      <c r="E534" s="408"/>
    </row>
    <row r="535" spans="1:5">
      <c r="A535" s="16" t="str">
        <f t="shared" si="9"/>
        <v/>
      </c>
      <c r="B535" s="16" t="str">
        <f>IF(ISERROR(VLOOKUP(MID(A535,1,5)&amp;MID(A535,8,5),품번정리!$A:$B,2,FALSE))=TRUE,MID(A535,1,5)&amp;MID(A535,8,5),VLOOKUP(MID(A535,1,5)&amp;MID(A535,8,5),품번정리!$A:$B,2,FALSE))</f>
        <v/>
      </c>
      <c r="C535" s="97"/>
      <c r="D535" s="407"/>
      <c r="E535" s="408"/>
    </row>
    <row r="536" spans="1:5">
      <c r="A536" s="16" t="str">
        <f t="shared" si="9"/>
        <v/>
      </c>
      <c r="B536" s="16" t="str">
        <f>IF(ISERROR(VLOOKUP(MID(A536,1,5)&amp;MID(A536,8,5),품번정리!$A:$B,2,FALSE))=TRUE,MID(A536,1,5)&amp;MID(A536,8,5),VLOOKUP(MID(A536,1,5)&amp;MID(A536,8,5),품번정리!$A:$B,2,FALSE))</f>
        <v/>
      </c>
      <c r="C536" s="97"/>
      <c r="D536" s="407"/>
      <c r="E536" s="408"/>
    </row>
    <row r="537" spans="1:5">
      <c r="A537" s="16" t="str">
        <f t="shared" si="9"/>
        <v/>
      </c>
      <c r="B537" s="16" t="str">
        <f>IF(ISERROR(VLOOKUP(MID(A537,1,5)&amp;MID(A537,8,5),품번정리!$A:$B,2,FALSE))=TRUE,MID(A537,1,5)&amp;MID(A537,8,5),VLOOKUP(MID(A537,1,5)&amp;MID(A537,8,5),품번정리!$A:$B,2,FALSE))</f>
        <v/>
      </c>
      <c r="C537" s="97"/>
      <c r="D537" s="407"/>
      <c r="E537" s="408"/>
    </row>
    <row r="538" spans="1:5">
      <c r="A538" s="16" t="str">
        <f t="shared" si="9"/>
        <v/>
      </c>
      <c r="B538" s="16" t="str">
        <f>IF(ISERROR(VLOOKUP(MID(A538,1,5)&amp;MID(A538,8,5),품번정리!$A:$B,2,FALSE))=TRUE,MID(A538,1,5)&amp;MID(A538,8,5),VLOOKUP(MID(A538,1,5)&amp;MID(A538,8,5),품번정리!$A:$B,2,FALSE))</f>
        <v/>
      </c>
      <c r="C538" s="97"/>
      <c r="D538" s="407"/>
      <c r="E538" s="408"/>
    </row>
    <row r="539" spans="1:5">
      <c r="A539" s="16" t="str">
        <f t="shared" si="9"/>
        <v/>
      </c>
      <c r="B539" s="16" t="str">
        <f>IF(ISERROR(VLOOKUP(MID(A539,1,5)&amp;MID(A539,8,5),품번정리!$A:$B,2,FALSE))=TRUE,MID(A539,1,5)&amp;MID(A539,8,5),VLOOKUP(MID(A539,1,5)&amp;MID(A539,8,5),품번정리!$A:$B,2,FALSE))</f>
        <v/>
      </c>
      <c r="C539" s="97"/>
      <c r="D539" s="407"/>
      <c r="E539" s="408"/>
    </row>
    <row r="540" spans="1:5">
      <c r="A540" s="16" t="str">
        <f t="shared" si="9"/>
        <v/>
      </c>
      <c r="B540" s="16" t="str">
        <f>IF(ISERROR(VLOOKUP(MID(A540,1,5)&amp;MID(A540,8,5),품번정리!$A:$B,2,FALSE))=TRUE,MID(A540,1,5)&amp;MID(A540,8,5),VLOOKUP(MID(A540,1,5)&amp;MID(A540,8,5),품번정리!$A:$B,2,FALSE))</f>
        <v/>
      </c>
      <c r="C540" s="97"/>
      <c r="D540" s="407"/>
      <c r="E540" s="408"/>
    </row>
    <row r="541" spans="1:5">
      <c r="A541" s="16" t="str">
        <f t="shared" si="9"/>
        <v/>
      </c>
      <c r="B541" s="16" t="str">
        <f>IF(ISERROR(VLOOKUP(MID(A541,1,5)&amp;MID(A541,8,5),품번정리!$A:$B,2,FALSE))=TRUE,MID(A541,1,5)&amp;MID(A541,8,5),VLOOKUP(MID(A541,1,5)&amp;MID(A541,8,5),품번정리!$A:$B,2,FALSE))</f>
        <v/>
      </c>
      <c r="C541" s="97"/>
      <c r="D541" s="407"/>
      <c r="E541" s="408"/>
    </row>
    <row r="542" spans="1:5">
      <c r="A542" s="16" t="str">
        <f t="shared" si="9"/>
        <v/>
      </c>
      <c r="B542" s="16" t="str">
        <f>IF(ISERROR(VLOOKUP(MID(A542,1,5)&amp;MID(A542,8,5),품번정리!$A:$B,2,FALSE))=TRUE,MID(A542,1,5)&amp;MID(A542,8,5),VLOOKUP(MID(A542,1,5)&amp;MID(A542,8,5),품번정리!$A:$B,2,FALSE))</f>
        <v/>
      </c>
      <c r="C542" s="97"/>
      <c r="D542" s="407"/>
      <c r="E542" s="408"/>
    </row>
    <row r="543" spans="1:5">
      <c r="A543" s="16" t="str">
        <f t="shared" si="9"/>
        <v/>
      </c>
      <c r="B543" s="16" t="str">
        <f>IF(ISERROR(VLOOKUP(MID(A543,1,5)&amp;MID(A543,8,5),품번정리!$A:$B,2,FALSE))=TRUE,MID(A543,1,5)&amp;MID(A543,8,5),VLOOKUP(MID(A543,1,5)&amp;MID(A543,8,5),품번정리!$A:$B,2,FALSE))</f>
        <v/>
      </c>
      <c r="C543" s="97"/>
      <c r="D543" s="407"/>
      <c r="E543" s="408"/>
    </row>
    <row r="544" spans="1:5">
      <c r="A544" s="16" t="str">
        <f t="shared" si="9"/>
        <v/>
      </c>
      <c r="B544" s="16" t="str">
        <f>IF(ISERROR(VLOOKUP(MID(A544,1,5)&amp;MID(A544,8,5),품번정리!$A:$B,2,FALSE))=TRUE,MID(A544,1,5)&amp;MID(A544,8,5),VLOOKUP(MID(A544,1,5)&amp;MID(A544,8,5),품번정리!$A:$B,2,FALSE))</f>
        <v/>
      </c>
      <c r="C544" s="97"/>
      <c r="D544" s="407"/>
      <c r="E544" s="408"/>
    </row>
    <row r="545" spans="1:5">
      <c r="A545" s="16" t="str">
        <f t="shared" si="9"/>
        <v/>
      </c>
      <c r="B545" s="16" t="str">
        <f>IF(ISERROR(VLOOKUP(MID(A545,1,5)&amp;MID(A545,8,5),품번정리!$A:$B,2,FALSE))=TRUE,MID(A545,1,5)&amp;MID(A545,8,5),VLOOKUP(MID(A545,1,5)&amp;MID(A545,8,5),품번정리!$A:$B,2,FALSE))</f>
        <v/>
      </c>
      <c r="C545" s="97"/>
      <c r="D545" s="407"/>
      <c r="E545" s="408"/>
    </row>
    <row r="546" spans="1:5">
      <c r="A546" s="16" t="str">
        <f t="shared" si="9"/>
        <v/>
      </c>
      <c r="B546" s="16" t="str">
        <f>IF(ISERROR(VLOOKUP(MID(A546,1,5)&amp;MID(A546,8,5),품번정리!$A:$B,2,FALSE))=TRUE,MID(A546,1,5)&amp;MID(A546,8,5),VLOOKUP(MID(A546,1,5)&amp;MID(A546,8,5),품번정리!$A:$B,2,FALSE))</f>
        <v/>
      </c>
      <c r="C546" s="97"/>
      <c r="D546" s="407"/>
      <c r="E546" s="408"/>
    </row>
    <row r="547" spans="1:5">
      <c r="A547" s="16" t="str">
        <f t="shared" si="9"/>
        <v/>
      </c>
      <c r="B547" s="16" t="str">
        <f>IF(ISERROR(VLOOKUP(MID(A547,1,5)&amp;MID(A547,8,5),품번정리!$A:$B,2,FALSE))=TRUE,MID(A547,1,5)&amp;MID(A547,8,5),VLOOKUP(MID(A547,1,5)&amp;MID(A547,8,5),품번정리!$A:$B,2,FALSE))</f>
        <v/>
      </c>
      <c r="C547" s="97"/>
      <c r="D547" s="407"/>
      <c r="E547" s="408"/>
    </row>
    <row r="548" spans="1:5">
      <c r="A548" s="16" t="str">
        <f t="shared" si="9"/>
        <v/>
      </c>
      <c r="B548" s="16" t="str">
        <f>IF(ISERROR(VLOOKUP(MID(A548,1,5)&amp;MID(A548,8,5),품번정리!$A:$B,2,FALSE))=TRUE,MID(A548,1,5)&amp;MID(A548,8,5),VLOOKUP(MID(A548,1,5)&amp;MID(A548,8,5),품번정리!$A:$B,2,FALSE))</f>
        <v/>
      </c>
      <c r="C548" s="97"/>
      <c r="D548" s="407"/>
      <c r="E548" s="408"/>
    </row>
    <row r="549" spans="1:5">
      <c r="A549" s="16" t="str">
        <f t="shared" si="9"/>
        <v/>
      </c>
      <c r="B549" s="16" t="str">
        <f>IF(ISERROR(VLOOKUP(MID(A549,1,5)&amp;MID(A549,8,5),품번정리!$A:$B,2,FALSE))=TRUE,MID(A549,1,5)&amp;MID(A549,8,5),VLOOKUP(MID(A549,1,5)&amp;MID(A549,8,5),품번정리!$A:$B,2,FALSE))</f>
        <v/>
      </c>
      <c r="C549" s="97"/>
      <c r="D549" s="407"/>
      <c r="E549" s="408"/>
    </row>
    <row r="550" spans="1:5">
      <c r="A550" s="16" t="str">
        <f t="shared" si="9"/>
        <v/>
      </c>
      <c r="B550" s="16" t="str">
        <f>IF(ISERROR(VLOOKUP(MID(A550,1,5)&amp;MID(A550,8,5),품번정리!$A:$B,2,FALSE))=TRUE,MID(A550,1,5)&amp;MID(A550,8,5),VLOOKUP(MID(A550,1,5)&amp;MID(A550,8,5),품번정리!$A:$B,2,FALSE))</f>
        <v/>
      </c>
      <c r="C550" s="97"/>
      <c r="D550" s="407"/>
      <c r="E550" s="408"/>
    </row>
    <row r="551" spans="1:5">
      <c r="A551" s="16" t="str">
        <f t="shared" si="9"/>
        <v/>
      </c>
      <c r="B551" s="16" t="str">
        <f>IF(ISERROR(VLOOKUP(MID(A551,1,5)&amp;MID(A551,8,5),품번정리!$A:$B,2,FALSE))=TRUE,MID(A551,1,5)&amp;MID(A551,8,5),VLOOKUP(MID(A551,1,5)&amp;MID(A551,8,5),품번정리!$A:$B,2,FALSE))</f>
        <v/>
      </c>
      <c r="C551" s="97"/>
      <c r="D551" s="407"/>
      <c r="E551" s="408"/>
    </row>
    <row r="552" spans="1:5">
      <c r="A552" s="16" t="str">
        <f t="shared" si="9"/>
        <v/>
      </c>
      <c r="B552" s="16" t="str">
        <f>IF(ISERROR(VLOOKUP(MID(A552,1,5)&amp;MID(A552,8,5),품번정리!$A:$B,2,FALSE))=TRUE,MID(A552,1,5)&amp;MID(A552,8,5),VLOOKUP(MID(A552,1,5)&amp;MID(A552,8,5),품번정리!$A:$B,2,FALSE))</f>
        <v/>
      </c>
      <c r="C552" s="97"/>
      <c r="D552" s="407"/>
      <c r="E552" s="408"/>
    </row>
    <row r="553" spans="1:5">
      <c r="A553" s="16" t="str">
        <f t="shared" si="9"/>
        <v/>
      </c>
      <c r="B553" s="16" t="str">
        <f>IF(ISERROR(VLOOKUP(MID(A553,1,5)&amp;MID(A553,8,5),품번정리!$A:$B,2,FALSE))=TRUE,MID(A553,1,5)&amp;MID(A553,8,5),VLOOKUP(MID(A553,1,5)&amp;MID(A553,8,5),품번정리!$A:$B,2,FALSE))</f>
        <v/>
      </c>
      <c r="C553" s="97"/>
      <c r="D553" s="407"/>
      <c r="E553" s="408"/>
    </row>
    <row r="554" spans="1:5">
      <c r="A554" s="16" t="str">
        <f t="shared" si="9"/>
        <v/>
      </c>
      <c r="B554" s="16" t="str">
        <f>IF(ISERROR(VLOOKUP(MID(A554,1,5)&amp;MID(A554,8,5),품번정리!$A:$B,2,FALSE))=TRUE,MID(A554,1,5)&amp;MID(A554,8,5),VLOOKUP(MID(A554,1,5)&amp;MID(A554,8,5),품번정리!$A:$B,2,FALSE))</f>
        <v/>
      </c>
      <c r="C554" s="97"/>
      <c r="D554" s="407"/>
      <c r="E554" s="408"/>
    </row>
    <row r="555" spans="1:5">
      <c r="A555" s="16" t="str">
        <f t="shared" si="9"/>
        <v/>
      </c>
      <c r="B555" s="16" t="str">
        <f>IF(ISERROR(VLOOKUP(MID(A555,1,5)&amp;MID(A555,8,5),품번정리!$A:$B,2,FALSE))=TRUE,MID(A555,1,5)&amp;MID(A555,8,5),VLOOKUP(MID(A555,1,5)&amp;MID(A555,8,5),품번정리!$A:$B,2,FALSE))</f>
        <v/>
      </c>
      <c r="C555" s="97"/>
      <c r="D555" s="407"/>
      <c r="E555" s="408"/>
    </row>
    <row r="556" spans="1:5">
      <c r="A556" s="16" t="str">
        <f t="shared" si="9"/>
        <v/>
      </c>
      <c r="B556" s="16" t="str">
        <f>IF(ISERROR(VLOOKUP(MID(A556,1,5)&amp;MID(A556,8,5),품번정리!$A:$B,2,FALSE))=TRUE,MID(A556,1,5)&amp;MID(A556,8,5),VLOOKUP(MID(A556,1,5)&amp;MID(A556,8,5),품번정리!$A:$B,2,FALSE))</f>
        <v/>
      </c>
      <c r="C556" s="97"/>
      <c r="D556" s="407"/>
      <c r="E556" s="408"/>
    </row>
    <row r="557" spans="1:5">
      <c r="A557" s="16" t="str">
        <f t="shared" si="9"/>
        <v/>
      </c>
      <c r="B557" s="16" t="str">
        <f>IF(ISERROR(VLOOKUP(MID(A557,1,5)&amp;MID(A557,8,5),품번정리!$A:$B,2,FALSE))=TRUE,MID(A557,1,5)&amp;MID(A557,8,5),VLOOKUP(MID(A557,1,5)&amp;MID(A557,8,5),품번정리!$A:$B,2,FALSE))</f>
        <v/>
      </c>
      <c r="C557" s="97"/>
      <c r="D557" s="407"/>
      <c r="E557" s="408"/>
    </row>
    <row r="558" spans="1:5">
      <c r="A558" s="16" t="str">
        <f t="shared" si="9"/>
        <v/>
      </c>
      <c r="B558" s="16" t="str">
        <f>IF(ISERROR(VLOOKUP(MID(A558,1,5)&amp;MID(A558,8,5),품번정리!$A:$B,2,FALSE))=TRUE,MID(A558,1,5)&amp;MID(A558,8,5),VLOOKUP(MID(A558,1,5)&amp;MID(A558,8,5),품번정리!$A:$B,2,FALSE))</f>
        <v/>
      </c>
      <c r="C558" s="97"/>
      <c r="D558" s="407"/>
      <c r="E558" s="408"/>
    </row>
    <row r="559" spans="1:5">
      <c r="A559" s="16" t="str">
        <f t="shared" si="9"/>
        <v/>
      </c>
      <c r="B559" s="16" t="str">
        <f>IF(ISERROR(VLOOKUP(MID(A559,1,5)&amp;MID(A559,8,5),품번정리!$A:$B,2,FALSE))=TRUE,MID(A559,1,5)&amp;MID(A559,8,5),VLOOKUP(MID(A559,1,5)&amp;MID(A559,8,5),품번정리!$A:$B,2,FALSE))</f>
        <v/>
      </c>
      <c r="C559" s="97"/>
      <c r="D559" s="407"/>
      <c r="E559" s="408"/>
    </row>
    <row r="560" spans="1:5">
      <c r="A560" s="16" t="str">
        <f t="shared" si="9"/>
        <v/>
      </c>
      <c r="B560" s="16" t="str">
        <f>IF(ISERROR(VLOOKUP(MID(A560,1,5)&amp;MID(A560,8,5),품번정리!$A:$B,2,FALSE))=TRUE,MID(A560,1,5)&amp;MID(A560,8,5),VLOOKUP(MID(A560,1,5)&amp;MID(A560,8,5),품번정리!$A:$B,2,FALSE))</f>
        <v/>
      </c>
      <c r="C560" s="97"/>
      <c r="D560" s="407"/>
      <c r="E560" s="408"/>
    </row>
    <row r="561" spans="1:5">
      <c r="A561" s="16" t="str">
        <f t="shared" si="9"/>
        <v/>
      </c>
      <c r="B561" s="16" t="str">
        <f>IF(ISERROR(VLOOKUP(MID(A561,1,5)&amp;MID(A561,8,5),품번정리!$A:$B,2,FALSE))=TRUE,MID(A561,1,5)&amp;MID(A561,8,5),VLOOKUP(MID(A561,1,5)&amp;MID(A561,8,5),품번정리!$A:$B,2,FALSE))</f>
        <v/>
      </c>
      <c r="C561" s="97"/>
      <c r="D561" s="407"/>
      <c r="E561" s="408"/>
    </row>
    <row r="562" spans="1:5">
      <c r="A562" s="16" t="str">
        <f t="shared" si="9"/>
        <v/>
      </c>
      <c r="B562" s="16" t="str">
        <f>IF(ISERROR(VLOOKUP(MID(A562,1,5)&amp;MID(A562,8,5),품번정리!$A:$B,2,FALSE))=TRUE,MID(A562,1,5)&amp;MID(A562,8,5),VLOOKUP(MID(A562,1,5)&amp;MID(A562,8,5),품번정리!$A:$B,2,FALSE))</f>
        <v/>
      </c>
      <c r="C562" s="97"/>
      <c r="D562" s="407"/>
      <c r="E562" s="408"/>
    </row>
    <row r="563" spans="1:5">
      <c r="A563" s="16" t="str">
        <f t="shared" ref="A563:A584" si="10">IF(D563=0,"",C563)</f>
        <v/>
      </c>
      <c r="B563" s="16" t="str">
        <f>IF(ISERROR(VLOOKUP(MID(A563,1,5)&amp;MID(A563,8,5),품번정리!$A:$B,2,FALSE))=TRUE,MID(A563,1,5)&amp;MID(A563,8,5),VLOOKUP(MID(A563,1,5)&amp;MID(A563,8,5),품번정리!$A:$B,2,FALSE))</f>
        <v/>
      </c>
      <c r="C563" s="97"/>
      <c r="D563" s="407"/>
      <c r="E563" s="408"/>
    </row>
    <row r="564" spans="1:5">
      <c r="A564" s="16" t="str">
        <f t="shared" si="10"/>
        <v/>
      </c>
      <c r="B564" s="16" t="str">
        <f>IF(ISERROR(VLOOKUP(MID(A564,1,5)&amp;MID(A564,8,5),품번정리!$A:$B,2,FALSE))=TRUE,MID(A564,1,5)&amp;MID(A564,8,5),VLOOKUP(MID(A564,1,5)&amp;MID(A564,8,5),품번정리!$A:$B,2,FALSE))</f>
        <v/>
      </c>
      <c r="C564" s="97"/>
      <c r="D564" s="407"/>
      <c r="E564" s="408"/>
    </row>
    <row r="565" spans="1:5">
      <c r="A565" s="16" t="str">
        <f t="shared" si="10"/>
        <v/>
      </c>
      <c r="B565" s="16" t="str">
        <f>IF(ISERROR(VLOOKUP(MID(A565,1,5)&amp;MID(A565,8,5),품번정리!$A:$B,2,FALSE))=TRUE,MID(A565,1,5)&amp;MID(A565,8,5),VLOOKUP(MID(A565,1,5)&amp;MID(A565,8,5),품번정리!$A:$B,2,FALSE))</f>
        <v/>
      </c>
      <c r="C565" s="97"/>
      <c r="D565" s="407"/>
      <c r="E565" s="408"/>
    </row>
    <row r="566" spans="1:5">
      <c r="A566" s="16" t="str">
        <f t="shared" si="10"/>
        <v/>
      </c>
      <c r="B566" s="16" t="str">
        <f>IF(ISERROR(VLOOKUP(MID(A566,1,5)&amp;MID(A566,8,5),품번정리!$A:$B,2,FALSE))=TRUE,MID(A566,1,5)&amp;MID(A566,8,5),VLOOKUP(MID(A566,1,5)&amp;MID(A566,8,5),품번정리!$A:$B,2,FALSE))</f>
        <v/>
      </c>
      <c r="C566" s="97"/>
      <c r="D566" s="407"/>
      <c r="E566" s="408"/>
    </row>
    <row r="567" spans="1:5">
      <c r="A567" s="16" t="str">
        <f t="shared" si="10"/>
        <v/>
      </c>
      <c r="B567" s="16" t="str">
        <f>IF(ISERROR(VLOOKUP(MID(A567,1,5)&amp;MID(A567,8,5),품번정리!$A:$B,2,FALSE))=TRUE,MID(A567,1,5)&amp;MID(A567,8,5),VLOOKUP(MID(A567,1,5)&amp;MID(A567,8,5),품번정리!$A:$B,2,FALSE))</f>
        <v/>
      </c>
      <c r="C567" s="97"/>
      <c r="D567" s="407"/>
      <c r="E567" s="408"/>
    </row>
    <row r="568" spans="1:5">
      <c r="A568" s="16" t="str">
        <f t="shared" si="10"/>
        <v/>
      </c>
      <c r="B568" s="16" t="str">
        <f>IF(ISERROR(VLOOKUP(MID(A568,1,5)&amp;MID(A568,8,5),품번정리!$A:$B,2,FALSE))=TRUE,MID(A568,1,5)&amp;MID(A568,8,5),VLOOKUP(MID(A568,1,5)&amp;MID(A568,8,5),품번정리!$A:$B,2,FALSE))</f>
        <v/>
      </c>
      <c r="C568" s="97"/>
      <c r="D568" s="407"/>
      <c r="E568" s="408"/>
    </row>
    <row r="569" spans="1:5">
      <c r="A569" s="16" t="str">
        <f t="shared" si="10"/>
        <v/>
      </c>
      <c r="B569" s="16" t="str">
        <f>IF(ISERROR(VLOOKUP(MID(A569,1,5)&amp;MID(A569,8,5),품번정리!$A:$B,2,FALSE))=TRUE,MID(A569,1,5)&amp;MID(A569,8,5),VLOOKUP(MID(A569,1,5)&amp;MID(A569,8,5),품번정리!$A:$B,2,FALSE))</f>
        <v/>
      </c>
      <c r="C569" s="97"/>
      <c r="D569" s="407"/>
      <c r="E569" s="408"/>
    </row>
    <row r="570" spans="1:5">
      <c r="A570" s="16" t="str">
        <f t="shared" si="10"/>
        <v/>
      </c>
      <c r="B570" s="16" t="str">
        <f>IF(ISERROR(VLOOKUP(MID(A570,1,5)&amp;MID(A570,8,5),품번정리!$A:$B,2,FALSE))=TRUE,MID(A570,1,5)&amp;MID(A570,8,5),VLOOKUP(MID(A570,1,5)&amp;MID(A570,8,5),품번정리!$A:$B,2,FALSE))</f>
        <v/>
      </c>
      <c r="C570" s="97"/>
      <c r="D570" s="407"/>
      <c r="E570" s="408"/>
    </row>
    <row r="571" spans="1:5">
      <c r="A571" s="16" t="str">
        <f t="shared" si="10"/>
        <v/>
      </c>
      <c r="B571" s="16" t="str">
        <f>IF(ISERROR(VLOOKUP(MID(A571,1,5)&amp;MID(A571,8,5),품번정리!$A:$B,2,FALSE))=TRUE,MID(A571,1,5)&amp;MID(A571,8,5),VLOOKUP(MID(A571,1,5)&amp;MID(A571,8,5),품번정리!$A:$B,2,FALSE))</f>
        <v/>
      </c>
      <c r="C571" s="97"/>
      <c r="D571" s="407"/>
      <c r="E571" s="408"/>
    </row>
    <row r="572" spans="1:5">
      <c r="A572" s="16" t="str">
        <f t="shared" si="10"/>
        <v/>
      </c>
      <c r="B572" s="16" t="str">
        <f>IF(ISERROR(VLOOKUP(MID(A572,1,5)&amp;MID(A572,8,5),품번정리!$A:$B,2,FALSE))=TRUE,MID(A572,1,5)&amp;MID(A572,8,5),VLOOKUP(MID(A572,1,5)&amp;MID(A572,8,5),품번정리!$A:$B,2,FALSE))</f>
        <v/>
      </c>
      <c r="C572" s="97"/>
      <c r="D572" s="407"/>
      <c r="E572" s="408"/>
    </row>
    <row r="573" spans="1:5">
      <c r="A573" s="16" t="str">
        <f t="shared" si="10"/>
        <v/>
      </c>
      <c r="B573" s="16" t="str">
        <f>IF(ISERROR(VLOOKUP(MID(A573,1,5)&amp;MID(A573,8,5),품번정리!$A:$B,2,FALSE))=TRUE,MID(A573,1,5)&amp;MID(A573,8,5),VLOOKUP(MID(A573,1,5)&amp;MID(A573,8,5),품번정리!$A:$B,2,FALSE))</f>
        <v/>
      </c>
      <c r="C573" s="97"/>
      <c r="D573" s="407"/>
      <c r="E573" s="408"/>
    </row>
    <row r="574" spans="1:5">
      <c r="A574" s="16" t="str">
        <f t="shared" si="10"/>
        <v/>
      </c>
      <c r="B574" s="16" t="str">
        <f>IF(ISERROR(VLOOKUP(MID(A574,1,5)&amp;MID(A574,8,5),품번정리!$A:$B,2,FALSE))=TRUE,MID(A574,1,5)&amp;MID(A574,8,5),VLOOKUP(MID(A574,1,5)&amp;MID(A574,8,5),품번정리!$A:$B,2,FALSE))</f>
        <v/>
      </c>
      <c r="C574" s="97"/>
      <c r="D574" s="407"/>
      <c r="E574" s="408"/>
    </row>
    <row r="575" spans="1:5">
      <c r="A575" s="16" t="str">
        <f t="shared" si="10"/>
        <v/>
      </c>
      <c r="B575" s="16" t="str">
        <f>IF(ISERROR(VLOOKUP(MID(A575,1,5)&amp;MID(A575,8,5),품번정리!$A:$B,2,FALSE))=TRUE,MID(A575,1,5)&amp;MID(A575,8,5),VLOOKUP(MID(A575,1,5)&amp;MID(A575,8,5),품번정리!$A:$B,2,FALSE))</f>
        <v/>
      </c>
      <c r="C575" s="97"/>
      <c r="D575" s="407"/>
      <c r="E575" s="408"/>
    </row>
    <row r="576" spans="1:5">
      <c r="A576" s="16" t="str">
        <f t="shared" si="10"/>
        <v/>
      </c>
      <c r="B576" s="16" t="str">
        <f>IF(ISERROR(VLOOKUP(MID(A576,1,5)&amp;MID(A576,8,5),품번정리!$A:$B,2,FALSE))=TRUE,MID(A576,1,5)&amp;MID(A576,8,5),VLOOKUP(MID(A576,1,5)&amp;MID(A576,8,5),품번정리!$A:$B,2,FALSE))</f>
        <v/>
      </c>
      <c r="C576" s="97"/>
      <c r="D576" s="407"/>
      <c r="E576" s="408"/>
    </row>
    <row r="577" spans="1:5">
      <c r="A577" s="16" t="str">
        <f t="shared" si="10"/>
        <v/>
      </c>
      <c r="B577" s="16" t="str">
        <f>IF(ISERROR(VLOOKUP(MID(A577,1,5)&amp;MID(A577,8,5),품번정리!$A:$B,2,FALSE))=TRUE,MID(A577,1,5)&amp;MID(A577,8,5),VLOOKUP(MID(A577,1,5)&amp;MID(A577,8,5),품번정리!$A:$B,2,FALSE))</f>
        <v/>
      </c>
      <c r="C577" s="97"/>
      <c r="D577" s="407"/>
      <c r="E577" s="408"/>
    </row>
    <row r="578" spans="1:5">
      <c r="A578" s="16" t="str">
        <f t="shared" si="10"/>
        <v/>
      </c>
      <c r="B578" s="16" t="str">
        <f>IF(ISERROR(VLOOKUP(MID(A578,1,5)&amp;MID(A578,8,5),품번정리!$A:$B,2,FALSE))=TRUE,MID(A578,1,5)&amp;MID(A578,8,5),VLOOKUP(MID(A578,1,5)&amp;MID(A578,8,5),품번정리!$A:$B,2,FALSE))</f>
        <v/>
      </c>
      <c r="C578" s="97"/>
      <c r="D578" s="407"/>
      <c r="E578" s="408"/>
    </row>
    <row r="579" spans="1:5">
      <c r="A579" s="16" t="str">
        <f t="shared" si="10"/>
        <v/>
      </c>
      <c r="B579" s="16" t="str">
        <f>IF(ISERROR(VLOOKUP(MID(A579,1,5)&amp;MID(A579,8,5),품번정리!$A:$B,2,FALSE))=TRUE,MID(A579,1,5)&amp;MID(A579,8,5),VLOOKUP(MID(A579,1,5)&amp;MID(A579,8,5),품번정리!$A:$B,2,FALSE))</f>
        <v/>
      </c>
      <c r="C579" s="97"/>
      <c r="D579" s="407"/>
      <c r="E579" s="408"/>
    </row>
    <row r="580" spans="1:5">
      <c r="A580" s="16" t="str">
        <f t="shared" si="10"/>
        <v/>
      </c>
      <c r="B580" s="16" t="str">
        <f>IF(ISERROR(VLOOKUP(MID(A580,1,5)&amp;MID(A580,8,5),품번정리!$A:$B,2,FALSE))=TRUE,MID(A580,1,5)&amp;MID(A580,8,5),VLOOKUP(MID(A580,1,5)&amp;MID(A580,8,5),품번정리!$A:$B,2,FALSE))</f>
        <v/>
      </c>
      <c r="C580" s="97"/>
      <c r="D580" s="407"/>
      <c r="E580" s="408"/>
    </row>
    <row r="581" spans="1:5">
      <c r="A581" s="16" t="str">
        <f t="shared" si="10"/>
        <v/>
      </c>
      <c r="B581" s="16" t="str">
        <f>IF(ISERROR(VLOOKUP(MID(A581,1,5)&amp;MID(A581,8,5),품번정리!$A:$B,2,FALSE))=TRUE,MID(A581,1,5)&amp;MID(A581,8,5),VLOOKUP(MID(A581,1,5)&amp;MID(A581,8,5),품번정리!$A:$B,2,FALSE))</f>
        <v/>
      </c>
      <c r="C581" s="97"/>
      <c r="D581" s="407"/>
      <c r="E581" s="408"/>
    </row>
    <row r="582" spans="1:5">
      <c r="A582" s="16" t="str">
        <f t="shared" si="10"/>
        <v/>
      </c>
      <c r="B582" s="16" t="str">
        <f>IF(ISERROR(VLOOKUP(MID(A582,1,5)&amp;MID(A582,8,5),품번정리!$A:$B,2,FALSE))=TRUE,MID(A582,1,5)&amp;MID(A582,8,5),VLOOKUP(MID(A582,1,5)&amp;MID(A582,8,5),품번정리!$A:$B,2,FALSE))</f>
        <v/>
      </c>
      <c r="C582" s="97"/>
      <c r="D582" s="407"/>
      <c r="E582" s="408"/>
    </row>
    <row r="583" spans="1:5">
      <c r="A583" s="16" t="str">
        <f t="shared" si="10"/>
        <v/>
      </c>
      <c r="B583" s="16" t="str">
        <f>IF(ISERROR(VLOOKUP(MID(A583,1,5)&amp;MID(A583,8,5),품번정리!$A:$B,2,FALSE))=TRUE,MID(A583,1,5)&amp;MID(A583,8,5),VLOOKUP(MID(A583,1,5)&amp;MID(A583,8,5),품번정리!$A:$B,2,FALSE))</f>
        <v/>
      </c>
      <c r="C583" s="97"/>
      <c r="D583" s="407"/>
      <c r="E583" s="408"/>
    </row>
    <row r="584" spans="1:5">
      <c r="A584" s="16" t="str">
        <f t="shared" si="10"/>
        <v/>
      </c>
      <c r="B584" s="16" t="str">
        <f>IF(ISERROR(VLOOKUP(MID(A584,1,5)&amp;MID(A584,8,5),품번정리!$A:$B,2,FALSE))=TRUE,MID(A584,1,5)&amp;MID(A584,8,5),VLOOKUP(MID(A584,1,5)&amp;MID(A584,8,5),품번정리!$A:$B,2,FALSE))</f>
        <v/>
      </c>
      <c r="C584" s="97"/>
      <c r="D584" s="407"/>
      <c r="E584" s="408"/>
    </row>
    <row r="585" spans="1:5">
      <c r="A585" s="16" t="str">
        <f t="shared" ref="A585:A648" si="11">IF(D585=0,"",C585)</f>
        <v/>
      </c>
      <c r="B585" s="16" t="str">
        <f>IF(ISERROR(VLOOKUP(MID(A585,1,5)&amp;MID(A585,8,5),품번정리!$A:$B,2,FALSE))=TRUE,MID(A585,1,5)&amp;MID(A585,8,5),VLOOKUP(MID(A585,1,5)&amp;MID(A585,8,5),품번정리!$A:$B,2,FALSE))</f>
        <v/>
      </c>
      <c r="C585" s="97"/>
      <c r="D585" s="407"/>
      <c r="E585" s="408"/>
    </row>
    <row r="586" spans="1:5">
      <c r="A586" s="16" t="str">
        <f t="shared" si="11"/>
        <v/>
      </c>
      <c r="B586" s="16" t="str">
        <f>IF(ISERROR(VLOOKUP(MID(A586,1,5)&amp;MID(A586,8,5),품번정리!$A:$B,2,FALSE))=TRUE,MID(A586,1,5)&amp;MID(A586,8,5),VLOOKUP(MID(A586,1,5)&amp;MID(A586,8,5),품번정리!$A:$B,2,FALSE))</f>
        <v/>
      </c>
      <c r="C586" s="97"/>
      <c r="D586" s="407"/>
      <c r="E586" s="408"/>
    </row>
    <row r="587" spans="1:5">
      <c r="A587" s="16" t="str">
        <f t="shared" si="11"/>
        <v/>
      </c>
      <c r="B587" s="16" t="str">
        <f>IF(ISERROR(VLOOKUP(MID(A587,1,5)&amp;MID(A587,8,5),품번정리!$A:$B,2,FALSE))=TRUE,MID(A587,1,5)&amp;MID(A587,8,5),VLOOKUP(MID(A587,1,5)&amp;MID(A587,8,5),품번정리!$A:$B,2,FALSE))</f>
        <v/>
      </c>
      <c r="C587" s="97"/>
      <c r="D587" s="407"/>
      <c r="E587" s="408"/>
    </row>
    <row r="588" spans="1:5">
      <c r="A588" s="16" t="str">
        <f t="shared" si="11"/>
        <v/>
      </c>
      <c r="B588" s="16" t="str">
        <f>IF(ISERROR(VLOOKUP(MID(A588,1,5)&amp;MID(A588,8,5),품번정리!$A:$B,2,FALSE))=TRUE,MID(A588,1,5)&amp;MID(A588,8,5),VLOOKUP(MID(A588,1,5)&amp;MID(A588,8,5),품번정리!$A:$B,2,FALSE))</f>
        <v/>
      </c>
      <c r="C588" s="97"/>
      <c r="D588" s="407"/>
      <c r="E588" s="408"/>
    </row>
    <row r="589" spans="1:5">
      <c r="A589" s="16" t="str">
        <f t="shared" si="11"/>
        <v/>
      </c>
      <c r="B589" s="16" t="str">
        <f>IF(ISERROR(VLOOKUP(MID(A589,1,5)&amp;MID(A589,8,5),품번정리!$A:$B,2,FALSE))=TRUE,MID(A589,1,5)&amp;MID(A589,8,5),VLOOKUP(MID(A589,1,5)&amp;MID(A589,8,5),품번정리!$A:$B,2,FALSE))</f>
        <v/>
      </c>
      <c r="C589" s="97"/>
      <c r="D589" s="407"/>
      <c r="E589" s="408"/>
    </row>
    <row r="590" spans="1:5">
      <c r="A590" s="16" t="str">
        <f t="shared" si="11"/>
        <v/>
      </c>
      <c r="B590" s="16" t="str">
        <f>IF(ISERROR(VLOOKUP(MID(A590,1,5)&amp;MID(A590,8,5),품번정리!$A:$B,2,FALSE))=TRUE,MID(A590,1,5)&amp;MID(A590,8,5),VLOOKUP(MID(A590,1,5)&amp;MID(A590,8,5),품번정리!$A:$B,2,FALSE))</f>
        <v/>
      </c>
      <c r="C590" s="97"/>
      <c r="D590" s="407"/>
      <c r="E590" s="408"/>
    </row>
    <row r="591" spans="1:5">
      <c r="A591" s="16" t="str">
        <f t="shared" si="11"/>
        <v/>
      </c>
      <c r="B591" s="16" t="str">
        <f>IF(ISERROR(VLOOKUP(MID(A591,1,5)&amp;MID(A591,8,5),품번정리!$A:$B,2,FALSE))=TRUE,MID(A591,1,5)&amp;MID(A591,8,5),VLOOKUP(MID(A591,1,5)&amp;MID(A591,8,5),품번정리!$A:$B,2,FALSE))</f>
        <v/>
      </c>
      <c r="C591" s="97"/>
      <c r="D591" s="407"/>
      <c r="E591" s="408"/>
    </row>
    <row r="592" spans="1:5">
      <c r="A592" s="16" t="str">
        <f t="shared" si="11"/>
        <v/>
      </c>
      <c r="B592" s="16" t="str">
        <f>IF(ISERROR(VLOOKUP(MID(A592,1,5)&amp;MID(A592,8,5),품번정리!$A:$B,2,FALSE))=TRUE,MID(A592,1,5)&amp;MID(A592,8,5),VLOOKUP(MID(A592,1,5)&amp;MID(A592,8,5),품번정리!$A:$B,2,FALSE))</f>
        <v/>
      </c>
      <c r="C592" s="97"/>
      <c r="D592" s="407"/>
      <c r="E592" s="408"/>
    </row>
    <row r="593" spans="1:5">
      <c r="A593" s="16" t="str">
        <f t="shared" si="11"/>
        <v/>
      </c>
      <c r="B593" s="16" t="str">
        <f>IF(ISERROR(VLOOKUP(MID(A593,1,5)&amp;MID(A593,8,5),품번정리!$A:$B,2,FALSE))=TRUE,MID(A593,1,5)&amp;MID(A593,8,5),VLOOKUP(MID(A593,1,5)&amp;MID(A593,8,5),품번정리!$A:$B,2,FALSE))</f>
        <v/>
      </c>
      <c r="C593" s="97"/>
      <c r="D593" s="407"/>
      <c r="E593" s="408"/>
    </row>
    <row r="594" spans="1:5">
      <c r="A594" s="16" t="str">
        <f t="shared" si="11"/>
        <v/>
      </c>
      <c r="B594" s="16" t="str">
        <f>IF(ISERROR(VLOOKUP(MID(A594,1,5)&amp;MID(A594,8,5),품번정리!$A:$B,2,FALSE))=TRUE,MID(A594,1,5)&amp;MID(A594,8,5),VLOOKUP(MID(A594,1,5)&amp;MID(A594,8,5),품번정리!$A:$B,2,FALSE))</f>
        <v/>
      </c>
      <c r="C594" s="97"/>
      <c r="D594" s="407"/>
      <c r="E594" s="408"/>
    </row>
    <row r="595" spans="1:5">
      <c r="A595" s="16" t="str">
        <f t="shared" si="11"/>
        <v/>
      </c>
      <c r="B595" s="16" t="str">
        <f>IF(ISERROR(VLOOKUP(MID(A595,1,5)&amp;MID(A595,8,5),품번정리!$A:$B,2,FALSE))=TRUE,MID(A595,1,5)&amp;MID(A595,8,5),VLOOKUP(MID(A595,1,5)&amp;MID(A595,8,5),품번정리!$A:$B,2,FALSE))</f>
        <v/>
      </c>
      <c r="C595" s="97"/>
      <c r="D595" s="407"/>
      <c r="E595" s="408"/>
    </row>
    <row r="596" spans="1:5">
      <c r="A596" s="16" t="str">
        <f t="shared" si="11"/>
        <v/>
      </c>
      <c r="B596" s="16" t="str">
        <f>IF(ISERROR(VLOOKUP(MID(A596,1,5)&amp;MID(A596,8,5),품번정리!$A:$B,2,FALSE))=TRUE,MID(A596,1,5)&amp;MID(A596,8,5),VLOOKUP(MID(A596,1,5)&amp;MID(A596,8,5),품번정리!$A:$B,2,FALSE))</f>
        <v/>
      </c>
      <c r="C596" s="97"/>
      <c r="D596" s="407"/>
      <c r="E596" s="408"/>
    </row>
    <row r="597" spans="1:5">
      <c r="A597" s="16" t="str">
        <f t="shared" si="11"/>
        <v/>
      </c>
      <c r="B597" s="16" t="str">
        <f>IF(ISERROR(VLOOKUP(MID(A597,1,5)&amp;MID(A597,8,5),품번정리!$A:$B,2,FALSE))=TRUE,MID(A597,1,5)&amp;MID(A597,8,5),VLOOKUP(MID(A597,1,5)&amp;MID(A597,8,5),품번정리!$A:$B,2,FALSE))</f>
        <v/>
      </c>
      <c r="C597" s="97"/>
      <c r="D597" s="407"/>
      <c r="E597" s="408"/>
    </row>
    <row r="598" spans="1:5">
      <c r="A598" s="16" t="str">
        <f t="shared" si="11"/>
        <v/>
      </c>
      <c r="B598" s="16" t="str">
        <f>IF(ISERROR(VLOOKUP(MID(A598,1,5)&amp;MID(A598,8,5),품번정리!$A:$B,2,FALSE))=TRUE,MID(A598,1,5)&amp;MID(A598,8,5),VLOOKUP(MID(A598,1,5)&amp;MID(A598,8,5),품번정리!$A:$B,2,FALSE))</f>
        <v/>
      </c>
      <c r="C598" s="97"/>
      <c r="D598" s="407"/>
      <c r="E598" s="408"/>
    </row>
    <row r="599" spans="1:5">
      <c r="A599" s="16" t="str">
        <f t="shared" si="11"/>
        <v/>
      </c>
      <c r="B599" s="16" t="str">
        <f>IF(ISERROR(VLOOKUP(MID(A599,1,5)&amp;MID(A599,8,5),품번정리!$A:$B,2,FALSE))=TRUE,MID(A599,1,5)&amp;MID(A599,8,5),VLOOKUP(MID(A599,1,5)&amp;MID(A599,8,5),품번정리!$A:$B,2,FALSE))</f>
        <v/>
      </c>
      <c r="C599" s="97"/>
      <c r="D599" s="407"/>
      <c r="E599" s="408"/>
    </row>
    <row r="600" spans="1:5">
      <c r="A600" s="16" t="str">
        <f t="shared" si="11"/>
        <v/>
      </c>
      <c r="B600" s="16" t="str">
        <f>IF(ISERROR(VLOOKUP(MID(A600,1,5)&amp;MID(A600,8,5),품번정리!$A:$B,2,FALSE))=TRUE,MID(A600,1,5)&amp;MID(A600,8,5),VLOOKUP(MID(A600,1,5)&amp;MID(A600,8,5),품번정리!$A:$B,2,FALSE))</f>
        <v/>
      </c>
      <c r="C600" s="97"/>
      <c r="D600" s="407"/>
      <c r="E600" s="408"/>
    </row>
    <row r="601" spans="1:5">
      <c r="A601" s="16" t="str">
        <f t="shared" si="11"/>
        <v/>
      </c>
      <c r="B601" s="16" t="str">
        <f>IF(ISERROR(VLOOKUP(MID(A601,1,5)&amp;MID(A601,8,5),품번정리!$A:$B,2,FALSE))=TRUE,MID(A601,1,5)&amp;MID(A601,8,5),VLOOKUP(MID(A601,1,5)&amp;MID(A601,8,5),품번정리!$A:$B,2,FALSE))</f>
        <v/>
      </c>
      <c r="C601" s="97"/>
      <c r="D601" s="407"/>
      <c r="E601" s="408"/>
    </row>
    <row r="602" spans="1:5">
      <c r="A602" s="16" t="str">
        <f t="shared" si="11"/>
        <v/>
      </c>
      <c r="B602" s="16" t="str">
        <f>IF(ISERROR(VLOOKUP(MID(A602,1,5)&amp;MID(A602,8,5),품번정리!$A:$B,2,FALSE))=TRUE,MID(A602,1,5)&amp;MID(A602,8,5),VLOOKUP(MID(A602,1,5)&amp;MID(A602,8,5),품번정리!$A:$B,2,FALSE))</f>
        <v/>
      </c>
      <c r="C602" s="97"/>
      <c r="D602" s="407"/>
      <c r="E602" s="408"/>
    </row>
    <row r="603" spans="1:5">
      <c r="A603" s="16" t="str">
        <f t="shared" si="11"/>
        <v/>
      </c>
      <c r="B603" s="16" t="str">
        <f>IF(ISERROR(VLOOKUP(MID(A603,1,5)&amp;MID(A603,8,5),품번정리!$A:$B,2,FALSE))=TRUE,MID(A603,1,5)&amp;MID(A603,8,5),VLOOKUP(MID(A603,1,5)&amp;MID(A603,8,5),품번정리!$A:$B,2,FALSE))</f>
        <v/>
      </c>
      <c r="C603" s="97"/>
      <c r="D603" s="407"/>
      <c r="E603" s="408"/>
    </row>
    <row r="604" spans="1:5">
      <c r="A604" s="16" t="str">
        <f t="shared" si="11"/>
        <v/>
      </c>
      <c r="B604" s="16" t="str">
        <f>IF(ISERROR(VLOOKUP(MID(A604,1,5)&amp;MID(A604,8,5),품번정리!$A:$B,2,FALSE))=TRUE,MID(A604,1,5)&amp;MID(A604,8,5),VLOOKUP(MID(A604,1,5)&amp;MID(A604,8,5),품번정리!$A:$B,2,FALSE))</f>
        <v/>
      </c>
      <c r="C604" s="97"/>
      <c r="D604" s="407"/>
      <c r="E604" s="408"/>
    </row>
    <row r="605" spans="1:5">
      <c r="A605" s="16" t="str">
        <f t="shared" si="11"/>
        <v/>
      </c>
      <c r="B605" s="16" t="str">
        <f>IF(ISERROR(VLOOKUP(MID(A605,1,5)&amp;MID(A605,8,5),품번정리!$A:$B,2,FALSE))=TRUE,MID(A605,1,5)&amp;MID(A605,8,5),VLOOKUP(MID(A605,1,5)&amp;MID(A605,8,5),품번정리!$A:$B,2,FALSE))</f>
        <v/>
      </c>
      <c r="C605" s="97"/>
      <c r="D605" s="407"/>
      <c r="E605" s="408"/>
    </row>
    <row r="606" spans="1:5">
      <c r="A606" s="16" t="str">
        <f t="shared" si="11"/>
        <v/>
      </c>
      <c r="B606" s="16" t="str">
        <f>IF(ISERROR(VLOOKUP(MID(A606,1,5)&amp;MID(A606,8,5),품번정리!$A:$B,2,FALSE))=TRUE,MID(A606,1,5)&amp;MID(A606,8,5),VLOOKUP(MID(A606,1,5)&amp;MID(A606,8,5),품번정리!$A:$B,2,FALSE))</f>
        <v/>
      </c>
      <c r="C606" s="97"/>
      <c r="D606" s="407"/>
      <c r="E606" s="408"/>
    </row>
    <row r="607" spans="1:5">
      <c r="A607" s="16" t="str">
        <f t="shared" si="11"/>
        <v/>
      </c>
      <c r="B607" s="16" t="str">
        <f>IF(ISERROR(VLOOKUP(MID(A607,1,5)&amp;MID(A607,8,5),품번정리!$A:$B,2,FALSE))=TRUE,MID(A607,1,5)&amp;MID(A607,8,5),VLOOKUP(MID(A607,1,5)&amp;MID(A607,8,5),품번정리!$A:$B,2,FALSE))</f>
        <v/>
      </c>
      <c r="C607" s="97"/>
      <c r="D607" s="407"/>
      <c r="E607" s="408"/>
    </row>
    <row r="608" spans="1:5">
      <c r="A608" s="16" t="str">
        <f t="shared" si="11"/>
        <v/>
      </c>
      <c r="B608" s="16" t="str">
        <f>IF(ISERROR(VLOOKUP(MID(A608,1,5)&amp;MID(A608,8,5),품번정리!$A:$B,2,FALSE))=TRUE,MID(A608,1,5)&amp;MID(A608,8,5),VLOOKUP(MID(A608,1,5)&amp;MID(A608,8,5),품번정리!$A:$B,2,FALSE))</f>
        <v/>
      </c>
      <c r="C608" s="97"/>
      <c r="D608" s="407"/>
      <c r="E608" s="408"/>
    </row>
    <row r="609" spans="1:5">
      <c r="A609" s="16" t="str">
        <f t="shared" si="11"/>
        <v/>
      </c>
      <c r="B609" s="16" t="str">
        <f>IF(ISERROR(VLOOKUP(MID(A609,1,5)&amp;MID(A609,8,5),품번정리!$A:$B,2,FALSE))=TRUE,MID(A609,1,5)&amp;MID(A609,8,5),VLOOKUP(MID(A609,1,5)&amp;MID(A609,8,5),품번정리!$A:$B,2,FALSE))</f>
        <v/>
      </c>
      <c r="C609" s="97"/>
      <c r="D609" s="407"/>
      <c r="E609" s="408"/>
    </row>
    <row r="610" spans="1:5">
      <c r="A610" s="16" t="str">
        <f t="shared" si="11"/>
        <v/>
      </c>
      <c r="B610" s="16" t="str">
        <f>IF(ISERROR(VLOOKUP(MID(A610,1,5)&amp;MID(A610,8,5),품번정리!$A:$B,2,FALSE))=TRUE,MID(A610,1,5)&amp;MID(A610,8,5),VLOOKUP(MID(A610,1,5)&amp;MID(A610,8,5),품번정리!$A:$B,2,FALSE))</f>
        <v/>
      </c>
      <c r="C610" s="97"/>
      <c r="D610" s="407"/>
      <c r="E610" s="408"/>
    </row>
    <row r="611" spans="1:5">
      <c r="A611" s="16" t="str">
        <f t="shared" si="11"/>
        <v/>
      </c>
      <c r="B611" s="16" t="str">
        <f>IF(ISERROR(VLOOKUP(MID(A611,1,5)&amp;MID(A611,8,5),품번정리!$A:$B,2,FALSE))=TRUE,MID(A611,1,5)&amp;MID(A611,8,5),VLOOKUP(MID(A611,1,5)&amp;MID(A611,8,5),품번정리!$A:$B,2,FALSE))</f>
        <v/>
      </c>
      <c r="C611" s="97"/>
      <c r="D611" s="407"/>
      <c r="E611" s="408"/>
    </row>
    <row r="612" spans="1:5">
      <c r="A612" s="16" t="str">
        <f t="shared" si="11"/>
        <v/>
      </c>
      <c r="B612" s="16" t="str">
        <f>IF(ISERROR(VLOOKUP(MID(A612,1,5)&amp;MID(A612,8,5),품번정리!$A:$B,2,FALSE))=TRUE,MID(A612,1,5)&amp;MID(A612,8,5),VLOOKUP(MID(A612,1,5)&amp;MID(A612,8,5),품번정리!$A:$B,2,FALSE))</f>
        <v/>
      </c>
      <c r="C612" s="97"/>
      <c r="D612" s="407"/>
      <c r="E612" s="408"/>
    </row>
    <row r="613" spans="1:5">
      <c r="A613" s="16" t="str">
        <f t="shared" si="11"/>
        <v/>
      </c>
      <c r="B613" s="16" t="str">
        <f>IF(ISERROR(VLOOKUP(MID(A613,1,5)&amp;MID(A613,8,5),품번정리!$A:$B,2,FALSE))=TRUE,MID(A613,1,5)&amp;MID(A613,8,5),VLOOKUP(MID(A613,1,5)&amp;MID(A613,8,5),품번정리!$A:$B,2,FALSE))</f>
        <v/>
      </c>
      <c r="C613" s="97"/>
      <c r="D613" s="407"/>
      <c r="E613" s="408"/>
    </row>
    <row r="614" spans="1:5">
      <c r="A614" s="16" t="str">
        <f t="shared" si="11"/>
        <v/>
      </c>
      <c r="B614" s="16" t="str">
        <f>IF(ISERROR(VLOOKUP(MID(A614,1,5)&amp;MID(A614,8,5),품번정리!$A:$B,2,FALSE))=TRUE,MID(A614,1,5)&amp;MID(A614,8,5),VLOOKUP(MID(A614,1,5)&amp;MID(A614,8,5),품번정리!$A:$B,2,FALSE))</f>
        <v/>
      </c>
      <c r="C614" s="97"/>
      <c r="D614" s="407"/>
      <c r="E614" s="408"/>
    </row>
    <row r="615" spans="1:5">
      <c r="A615" s="16" t="str">
        <f t="shared" si="11"/>
        <v/>
      </c>
      <c r="B615" s="16" t="str">
        <f>IF(ISERROR(VLOOKUP(MID(A615,1,5)&amp;MID(A615,8,5),품번정리!$A:$B,2,FALSE))=TRUE,MID(A615,1,5)&amp;MID(A615,8,5),VLOOKUP(MID(A615,1,5)&amp;MID(A615,8,5),품번정리!$A:$B,2,FALSE))</f>
        <v/>
      </c>
      <c r="C615" s="97"/>
      <c r="D615" s="407"/>
      <c r="E615" s="408"/>
    </row>
    <row r="616" spans="1:5">
      <c r="A616" s="16" t="str">
        <f t="shared" si="11"/>
        <v/>
      </c>
      <c r="B616" s="16" t="str">
        <f>IF(ISERROR(VLOOKUP(MID(A616,1,5)&amp;MID(A616,8,5),품번정리!$A:$B,2,FALSE))=TRUE,MID(A616,1,5)&amp;MID(A616,8,5),VLOOKUP(MID(A616,1,5)&amp;MID(A616,8,5),품번정리!$A:$B,2,FALSE))</f>
        <v/>
      </c>
    </row>
    <row r="617" spans="1:5">
      <c r="A617" s="16" t="str">
        <f t="shared" si="11"/>
        <v/>
      </c>
      <c r="B617" s="16" t="str">
        <f>IF(ISERROR(VLOOKUP(MID(A617,1,5)&amp;MID(A617,8,5),품번정리!$A:$B,2,FALSE))=TRUE,MID(A617,1,5)&amp;MID(A617,8,5),VLOOKUP(MID(A617,1,5)&amp;MID(A617,8,5),품번정리!$A:$B,2,FALSE))</f>
        <v/>
      </c>
    </row>
    <row r="618" spans="1:5">
      <c r="A618" s="16" t="str">
        <f t="shared" si="11"/>
        <v/>
      </c>
      <c r="B618" s="16" t="str">
        <f>IF(ISERROR(VLOOKUP(MID(A618,1,5)&amp;MID(A618,8,5),품번정리!$A:$B,2,FALSE))=TRUE,MID(A618,1,5)&amp;MID(A618,8,5),VLOOKUP(MID(A618,1,5)&amp;MID(A618,8,5),품번정리!$A:$B,2,FALSE))</f>
        <v/>
      </c>
    </row>
    <row r="619" spans="1:5">
      <c r="A619" s="16" t="str">
        <f t="shared" si="11"/>
        <v/>
      </c>
      <c r="B619" s="16" t="str">
        <f>IF(ISERROR(VLOOKUP(MID(A619,1,5)&amp;MID(A619,8,5),품번정리!$A:$B,2,FALSE))=TRUE,MID(A619,1,5)&amp;MID(A619,8,5),VLOOKUP(MID(A619,1,5)&amp;MID(A619,8,5),품번정리!$A:$B,2,FALSE))</f>
        <v/>
      </c>
    </row>
    <row r="620" spans="1:5">
      <c r="A620" s="16" t="str">
        <f t="shared" si="11"/>
        <v/>
      </c>
      <c r="B620" s="16" t="str">
        <f>IF(ISERROR(VLOOKUP(MID(A620,1,5)&amp;MID(A620,8,5),품번정리!$A:$B,2,FALSE))=TRUE,MID(A620,1,5)&amp;MID(A620,8,5),VLOOKUP(MID(A620,1,5)&amp;MID(A620,8,5),품번정리!$A:$B,2,FALSE))</f>
        <v/>
      </c>
    </row>
    <row r="621" spans="1:5">
      <c r="A621" s="16" t="str">
        <f t="shared" si="11"/>
        <v/>
      </c>
      <c r="B621" s="16" t="str">
        <f>IF(ISERROR(VLOOKUP(MID(A621,1,5)&amp;MID(A621,8,5),품번정리!$A:$B,2,FALSE))=TRUE,MID(A621,1,5)&amp;MID(A621,8,5),VLOOKUP(MID(A621,1,5)&amp;MID(A621,8,5),품번정리!$A:$B,2,FALSE))</f>
        <v/>
      </c>
    </row>
    <row r="622" spans="1:5">
      <c r="A622" s="16" t="str">
        <f t="shared" si="11"/>
        <v/>
      </c>
      <c r="B622" s="16" t="str">
        <f>IF(ISERROR(VLOOKUP(MID(A622,1,5)&amp;MID(A622,8,5),품번정리!$A:$B,2,FALSE))=TRUE,MID(A622,1,5)&amp;MID(A622,8,5),VLOOKUP(MID(A622,1,5)&amp;MID(A622,8,5),품번정리!$A:$B,2,FALSE))</f>
        <v/>
      </c>
    </row>
    <row r="623" spans="1:5">
      <c r="A623" s="16" t="str">
        <f t="shared" si="11"/>
        <v/>
      </c>
      <c r="B623" s="16" t="str">
        <f>IF(ISERROR(VLOOKUP(MID(A623,1,5)&amp;MID(A623,8,5),품번정리!$A:$B,2,FALSE))=TRUE,MID(A623,1,5)&amp;MID(A623,8,5),VLOOKUP(MID(A623,1,5)&amp;MID(A623,8,5),품번정리!$A:$B,2,FALSE))</f>
        <v/>
      </c>
    </row>
    <row r="624" spans="1:5">
      <c r="A624" s="16" t="str">
        <f t="shared" si="11"/>
        <v/>
      </c>
      <c r="B624" s="16" t="str">
        <f>IF(ISERROR(VLOOKUP(MID(A624,1,5)&amp;MID(A624,8,5),품번정리!$A:$B,2,FALSE))=TRUE,MID(A624,1,5)&amp;MID(A624,8,5),VLOOKUP(MID(A624,1,5)&amp;MID(A624,8,5),품번정리!$A:$B,2,FALSE))</f>
        <v/>
      </c>
      <c r="C624" s="97"/>
      <c r="D624" s="407"/>
      <c r="E624" s="408"/>
    </row>
    <row r="625" spans="1:5">
      <c r="A625" s="16" t="str">
        <f t="shared" si="11"/>
        <v/>
      </c>
      <c r="B625" s="16" t="str">
        <f>IF(ISERROR(VLOOKUP(MID(A625,1,5)&amp;MID(A625,8,5),품번정리!$A:$B,2,FALSE))=TRUE,MID(A625,1,5)&amp;MID(A625,8,5),VLOOKUP(MID(A625,1,5)&amp;MID(A625,8,5),품번정리!$A:$B,2,FALSE))</f>
        <v/>
      </c>
      <c r="C625" s="97"/>
      <c r="D625" s="407"/>
      <c r="E625" s="408"/>
    </row>
    <row r="626" spans="1:5">
      <c r="A626" s="16" t="str">
        <f t="shared" si="11"/>
        <v/>
      </c>
      <c r="B626" s="16" t="str">
        <f>IF(ISERROR(VLOOKUP(MID(A626,1,5)&amp;MID(A626,8,5),품번정리!$A:$B,2,FALSE))=TRUE,MID(A626,1,5)&amp;MID(A626,8,5),VLOOKUP(MID(A626,1,5)&amp;MID(A626,8,5),품번정리!$A:$B,2,FALSE))</f>
        <v/>
      </c>
    </row>
    <row r="627" spans="1:5">
      <c r="A627" s="16" t="str">
        <f t="shared" si="11"/>
        <v/>
      </c>
      <c r="B627" s="16" t="str">
        <f>IF(ISERROR(VLOOKUP(MID(A627,1,5)&amp;MID(A627,8,5),품번정리!$A:$B,2,FALSE))=TRUE,MID(A627,1,5)&amp;MID(A627,8,5),VLOOKUP(MID(A627,1,5)&amp;MID(A627,8,5),품번정리!$A:$B,2,FALSE))</f>
        <v/>
      </c>
    </row>
    <row r="628" spans="1:5">
      <c r="A628" s="16" t="str">
        <f t="shared" si="11"/>
        <v/>
      </c>
      <c r="B628" s="16" t="str">
        <f>IF(ISERROR(VLOOKUP(MID(A628,1,5)&amp;MID(A628,8,5),품번정리!$A:$B,2,FALSE))=TRUE,MID(A628,1,5)&amp;MID(A628,8,5),VLOOKUP(MID(A628,1,5)&amp;MID(A628,8,5),품번정리!$A:$B,2,FALSE))</f>
        <v/>
      </c>
    </row>
    <row r="629" spans="1:5">
      <c r="A629" s="16" t="str">
        <f t="shared" si="11"/>
        <v/>
      </c>
      <c r="B629" s="16" t="str">
        <f>IF(ISERROR(VLOOKUP(MID(A629,1,5)&amp;MID(A629,8,5),품번정리!$A:$B,2,FALSE))=TRUE,MID(A629,1,5)&amp;MID(A629,8,5),VLOOKUP(MID(A629,1,5)&amp;MID(A629,8,5),품번정리!$A:$B,2,FALSE))</f>
        <v/>
      </c>
    </row>
    <row r="630" spans="1:5">
      <c r="A630" s="16" t="str">
        <f t="shared" si="11"/>
        <v/>
      </c>
      <c r="B630" s="16" t="str">
        <f>IF(ISERROR(VLOOKUP(MID(A630,1,5)&amp;MID(A630,8,5),품번정리!$A:$B,2,FALSE))=TRUE,MID(A630,1,5)&amp;MID(A630,8,5),VLOOKUP(MID(A630,1,5)&amp;MID(A630,8,5),품번정리!$A:$B,2,FALSE))</f>
        <v/>
      </c>
    </row>
    <row r="631" spans="1:5">
      <c r="A631" s="16" t="str">
        <f t="shared" si="11"/>
        <v/>
      </c>
      <c r="B631" s="16" t="str">
        <f>IF(ISERROR(VLOOKUP(MID(A631,1,5)&amp;MID(A631,8,5),품번정리!$A:$B,2,FALSE))=TRUE,MID(A631,1,5)&amp;MID(A631,8,5),VLOOKUP(MID(A631,1,5)&amp;MID(A631,8,5),품번정리!$A:$B,2,FALSE))</f>
        <v/>
      </c>
    </row>
    <row r="632" spans="1:5">
      <c r="A632" s="16" t="str">
        <f t="shared" si="11"/>
        <v/>
      </c>
      <c r="B632" s="16" t="str">
        <f>IF(ISERROR(VLOOKUP(MID(A632,1,5)&amp;MID(A632,8,5),품번정리!$A:$B,2,FALSE))=TRUE,MID(A632,1,5)&amp;MID(A632,8,5),VLOOKUP(MID(A632,1,5)&amp;MID(A632,8,5),품번정리!$A:$B,2,FALSE))</f>
        <v/>
      </c>
    </row>
    <row r="633" spans="1:5">
      <c r="A633" s="16" t="str">
        <f t="shared" si="11"/>
        <v/>
      </c>
      <c r="B633" s="16" t="str">
        <f>IF(ISERROR(VLOOKUP(MID(A633,1,5)&amp;MID(A633,8,5),품번정리!$A:$B,2,FALSE))=TRUE,MID(A633,1,5)&amp;MID(A633,8,5),VLOOKUP(MID(A633,1,5)&amp;MID(A633,8,5),품번정리!$A:$B,2,FALSE))</f>
        <v/>
      </c>
    </row>
    <row r="634" spans="1:5">
      <c r="A634" s="16" t="str">
        <f t="shared" si="11"/>
        <v/>
      </c>
      <c r="B634" s="16" t="str">
        <f>IF(ISERROR(VLOOKUP(MID(A634,1,5)&amp;MID(A634,8,5),품번정리!$A:$B,2,FALSE))=TRUE,MID(A634,1,5)&amp;MID(A634,8,5),VLOOKUP(MID(A634,1,5)&amp;MID(A634,8,5),품번정리!$A:$B,2,FALSE))</f>
        <v/>
      </c>
    </row>
    <row r="635" spans="1:5">
      <c r="A635" s="16" t="str">
        <f t="shared" si="11"/>
        <v/>
      </c>
      <c r="B635" s="16" t="str">
        <f>IF(ISERROR(VLOOKUP(MID(A635,1,5)&amp;MID(A635,8,5),품번정리!$A:$B,2,FALSE))=TRUE,MID(A635,1,5)&amp;MID(A635,8,5),VLOOKUP(MID(A635,1,5)&amp;MID(A635,8,5),품번정리!$A:$B,2,FALSE))</f>
        <v/>
      </c>
    </row>
    <row r="636" spans="1:5">
      <c r="A636" s="16" t="str">
        <f t="shared" si="11"/>
        <v/>
      </c>
      <c r="B636" s="16" t="str">
        <f>IF(ISERROR(VLOOKUP(MID(A636,1,5)&amp;MID(A636,8,5),품번정리!$A:$B,2,FALSE))=TRUE,MID(A636,1,5)&amp;MID(A636,8,5),VLOOKUP(MID(A636,1,5)&amp;MID(A636,8,5),품번정리!$A:$B,2,FALSE))</f>
        <v/>
      </c>
    </row>
    <row r="637" spans="1:5">
      <c r="A637" s="16" t="str">
        <f t="shared" si="11"/>
        <v/>
      </c>
      <c r="B637" s="16" t="str">
        <f>IF(ISERROR(VLOOKUP(MID(A637,1,5)&amp;MID(A637,8,5),품번정리!$A:$B,2,FALSE))=TRUE,MID(A637,1,5)&amp;MID(A637,8,5),VLOOKUP(MID(A637,1,5)&amp;MID(A637,8,5),품번정리!$A:$B,2,FALSE))</f>
        <v/>
      </c>
    </row>
    <row r="638" spans="1:5">
      <c r="A638" s="16" t="str">
        <f t="shared" si="11"/>
        <v/>
      </c>
      <c r="B638" s="16" t="str">
        <f>IF(ISERROR(VLOOKUP(MID(A638,1,5)&amp;MID(A638,8,5),품번정리!$A:$B,2,FALSE))=TRUE,MID(A638,1,5)&amp;MID(A638,8,5),VLOOKUP(MID(A638,1,5)&amp;MID(A638,8,5),품번정리!$A:$B,2,FALSE))</f>
        <v/>
      </c>
    </row>
    <row r="639" spans="1:5">
      <c r="A639" s="16" t="str">
        <f t="shared" si="11"/>
        <v/>
      </c>
      <c r="B639" s="16" t="str">
        <f>IF(ISERROR(VLOOKUP(MID(A639,1,5)&amp;MID(A639,8,5),품번정리!$A:$B,2,FALSE))=TRUE,MID(A639,1,5)&amp;MID(A639,8,5),VLOOKUP(MID(A639,1,5)&amp;MID(A639,8,5),품번정리!$A:$B,2,FALSE))</f>
        <v/>
      </c>
    </row>
    <row r="640" spans="1:5">
      <c r="A640" s="16" t="str">
        <f t="shared" si="11"/>
        <v/>
      </c>
      <c r="B640" s="16" t="str">
        <f>IF(ISERROR(VLOOKUP(MID(A640,1,5)&amp;MID(A640,8,5),품번정리!$A:$B,2,FALSE))=TRUE,MID(A640,1,5)&amp;MID(A640,8,5),VLOOKUP(MID(A640,1,5)&amp;MID(A640,8,5),품번정리!$A:$B,2,FALSE))</f>
        <v/>
      </c>
    </row>
    <row r="641" spans="1:5">
      <c r="A641" s="16" t="str">
        <f t="shared" si="11"/>
        <v/>
      </c>
      <c r="B641" s="16" t="str">
        <f>IF(ISERROR(VLOOKUP(MID(A641,1,5)&amp;MID(A641,8,5),품번정리!$A:$B,2,FALSE))=TRUE,MID(A641,1,5)&amp;MID(A641,8,5),VLOOKUP(MID(A641,1,5)&amp;MID(A641,8,5),품번정리!$A:$B,2,FALSE))</f>
        <v/>
      </c>
    </row>
    <row r="642" spans="1:5">
      <c r="A642" s="16" t="str">
        <f t="shared" si="11"/>
        <v/>
      </c>
      <c r="B642" s="16" t="str">
        <f>IF(ISERROR(VLOOKUP(MID(A642,1,5)&amp;MID(A642,8,5),품번정리!$A:$B,2,FALSE))=TRUE,MID(A642,1,5)&amp;MID(A642,8,5),VLOOKUP(MID(A642,1,5)&amp;MID(A642,8,5),품번정리!$A:$B,2,FALSE))</f>
        <v/>
      </c>
    </row>
    <row r="643" spans="1:5">
      <c r="A643" s="16" t="str">
        <f t="shared" si="11"/>
        <v/>
      </c>
      <c r="B643" s="16" t="str">
        <f>IF(ISERROR(VLOOKUP(MID(A643,1,5)&amp;MID(A643,8,5),품번정리!$A:$B,2,FALSE))=TRUE,MID(A643,1,5)&amp;MID(A643,8,5),VLOOKUP(MID(A643,1,5)&amp;MID(A643,8,5),품번정리!$A:$B,2,FALSE))</f>
        <v/>
      </c>
    </row>
    <row r="644" spans="1:5">
      <c r="A644" s="16" t="str">
        <f t="shared" si="11"/>
        <v/>
      </c>
      <c r="B644" s="16" t="str">
        <f>IF(ISERROR(VLOOKUP(MID(A644,1,5)&amp;MID(A644,8,5),품번정리!$A:$B,2,FALSE))=TRUE,MID(A644,1,5)&amp;MID(A644,8,5),VLOOKUP(MID(A644,1,5)&amp;MID(A644,8,5),품번정리!$A:$B,2,FALSE))</f>
        <v/>
      </c>
    </row>
    <row r="645" spans="1:5">
      <c r="A645" s="16" t="str">
        <f t="shared" si="11"/>
        <v/>
      </c>
      <c r="B645" s="16" t="str">
        <f>IF(ISERROR(VLOOKUP(MID(A645,1,5)&amp;MID(A645,8,5),품번정리!$A:$B,2,FALSE))=TRUE,MID(A645,1,5)&amp;MID(A645,8,5),VLOOKUP(MID(A645,1,5)&amp;MID(A645,8,5),품번정리!$A:$B,2,FALSE))</f>
        <v/>
      </c>
    </row>
    <row r="646" spans="1:5">
      <c r="A646" s="16" t="str">
        <f t="shared" si="11"/>
        <v/>
      </c>
      <c r="B646" s="16" t="str">
        <f>IF(ISERROR(VLOOKUP(MID(A646,1,5)&amp;MID(A646,8,5),품번정리!$A:$B,2,FALSE))=TRUE,MID(A646,1,5)&amp;MID(A646,8,5),VLOOKUP(MID(A646,1,5)&amp;MID(A646,8,5),품번정리!$A:$B,2,FALSE))</f>
        <v/>
      </c>
    </row>
    <row r="647" spans="1:5">
      <c r="A647" s="16" t="str">
        <f t="shared" si="11"/>
        <v/>
      </c>
      <c r="B647" s="16" t="str">
        <f>IF(ISERROR(VLOOKUP(MID(A647,1,5)&amp;MID(A647,8,5),품번정리!$A:$B,2,FALSE))=TRUE,MID(A647,1,5)&amp;MID(A647,8,5),VLOOKUP(MID(A647,1,5)&amp;MID(A647,8,5),품번정리!$A:$B,2,FALSE))</f>
        <v/>
      </c>
    </row>
    <row r="648" spans="1:5">
      <c r="A648" s="16" t="str">
        <f t="shared" si="11"/>
        <v/>
      </c>
      <c r="B648" s="16" t="str">
        <f>IF(ISERROR(VLOOKUP(MID(A648,1,5)&amp;MID(A648,8,5),품번정리!$A:$B,2,FALSE))=TRUE,MID(A648,1,5)&amp;MID(A648,8,5),VLOOKUP(MID(A648,1,5)&amp;MID(A648,8,5),품번정리!$A:$B,2,FALSE))</f>
        <v/>
      </c>
    </row>
    <row r="649" spans="1:5">
      <c r="A649" s="16" t="str">
        <f t="shared" ref="A649:A684" si="12">IF(D649=0,"",C649)</f>
        <v/>
      </c>
      <c r="B649" s="16" t="str">
        <f>IF(ISERROR(VLOOKUP(MID(A649,1,5)&amp;MID(A649,8,5),품번정리!$A:$B,2,FALSE))=TRUE,MID(A649,1,5)&amp;MID(A649,8,5),VLOOKUP(MID(A649,1,5)&amp;MID(A649,8,5),품번정리!$A:$B,2,FALSE))</f>
        <v/>
      </c>
      <c r="C649" s="97"/>
      <c r="D649" s="407"/>
      <c r="E649" s="408"/>
    </row>
    <row r="650" spans="1:5">
      <c r="A650" s="16" t="str">
        <f t="shared" si="12"/>
        <v/>
      </c>
      <c r="B650" s="16" t="str">
        <f>IF(ISERROR(VLOOKUP(MID(A650,1,5)&amp;MID(A650,8,5),품번정리!$A:$B,2,FALSE))=TRUE,MID(A650,1,5)&amp;MID(A650,8,5),VLOOKUP(MID(A650,1,5)&amp;MID(A650,8,5),품번정리!$A:$B,2,FALSE))</f>
        <v/>
      </c>
    </row>
    <row r="651" spans="1:5">
      <c r="A651" s="16" t="str">
        <f t="shared" si="12"/>
        <v/>
      </c>
      <c r="B651" s="16" t="str">
        <f>IF(ISERROR(VLOOKUP(MID(A651,1,5)&amp;MID(A651,8,5),품번정리!$A:$B,2,FALSE))=TRUE,MID(A651,1,5)&amp;MID(A651,8,5),VLOOKUP(MID(A651,1,5)&amp;MID(A651,8,5),품번정리!$A:$B,2,FALSE))</f>
        <v/>
      </c>
    </row>
    <row r="652" spans="1:5">
      <c r="A652" s="16" t="str">
        <f t="shared" si="12"/>
        <v/>
      </c>
      <c r="B652" s="16" t="str">
        <f>IF(ISERROR(VLOOKUP(MID(A652,1,5)&amp;MID(A652,8,5),품번정리!$A:$B,2,FALSE))=TRUE,MID(A652,1,5)&amp;MID(A652,8,5),VLOOKUP(MID(A652,1,5)&amp;MID(A652,8,5),품번정리!$A:$B,2,FALSE))</f>
        <v/>
      </c>
    </row>
    <row r="653" spans="1:5">
      <c r="A653" s="16" t="str">
        <f t="shared" si="12"/>
        <v/>
      </c>
      <c r="B653" s="16" t="str">
        <f>IF(ISERROR(VLOOKUP(MID(A653,1,5)&amp;MID(A653,8,5),품번정리!$A:$B,2,FALSE))=TRUE,MID(A653,1,5)&amp;MID(A653,8,5),VLOOKUP(MID(A653,1,5)&amp;MID(A653,8,5),품번정리!$A:$B,2,FALSE))</f>
        <v/>
      </c>
    </row>
    <row r="654" spans="1:5">
      <c r="A654" s="16" t="str">
        <f t="shared" si="12"/>
        <v/>
      </c>
      <c r="B654" s="16" t="str">
        <f>IF(ISERROR(VLOOKUP(MID(A654,1,5)&amp;MID(A654,8,5),품번정리!$A:$B,2,FALSE))=TRUE,MID(A654,1,5)&amp;MID(A654,8,5),VLOOKUP(MID(A654,1,5)&amp;MID(A654,8,5),품번정리!$A:$B,2,FALSE))</f>
        <v/>
      </c>
    </row>
    <row r="655" spans="1:5">
      <c r="A655" s="16" t="str">
        <f t="shared" si="12"/>
        <v/>
      </c>
      <c r="B655" s="16" t="str">
        <f>IF(ISERROR(VLOOKUP(MID(A655,1,5)&amp;MID(A655,8,5),품번정리!$A:$B,2,FALSE))=TRUE,MID(A655,1,5)&amp;MID(A655,8,5),VLOOKUP(MID(A655,1,5)&amp;MID(A655,8,5),품번정리!$A:$B,2,FALSE))</f>
        <v/>
      </c>
    </row>
    <row r="656" spans="1:5">
      <c r="A656" s="16" t="str">
        <f t="shared" si="12"/>
        <v/>
      </c>
      <c r="B656" s="16" t="str">
        <f>IF(ISERROR(VLOOKUP(MID(A656,1,5)&amp;MID(A656,8,5),품번정리!$A:$B,2,FALSE))=TRUE,MID(A656,1,5)&amp;MID(A656,8,5),VLOOKUP(MID(A656,1,5)&amp;MID(A656,8,5),품번정리!$A:$B,2,FALSE))</f>
        <v/>
      </c>
    </row>
    <row r="657" spans="1:2">
      <c r="A657" s="16" t="str">
        <f t="shared" si="12"/>
        <v/>
      </c>
      <c r="B657" s="16" t="str">
        <f>IF(ISERROR(VLOOKUP(MID(A657,1,5)&amp;MID(A657,8,5),품번정리!$A:$B,2,FALSE))=TRUE,MID(A657,1,5)&amp;MID(A657,8,5),VLOOKUP(MID(A657,1,5)&amp;MID(A657,8,5),품번정리!$A:$B,2,FALSE))</f>
        <v/>
      </c>
    </row>
    <row r="658" spans="1:2">
      <c r="A658" s="16" t="str">
        <f t="shared" si="12"/>
        <v/>
      </c>
      <c r="B658" s="16" t="str">
        <f>IF(ISERROR(VLOOKUP(MID(A658,1,5)&amp;MID(A658,8,5),품번정리!$A:$B,2,FALSE))=TRUE,MID(A658,1,5)&amp;MID(A658,8,5),VLOOKUP(MID(A658,1,5)&amp;MID(A658,8,5),품번정리!$A:$B,2,FALSE))</f>
        <v/>
      </c>
    </row>
    <row r="659" spans="1:2">
      <c r="A659" s="16" t="str">
        <f t="shared" si="12"/>
        <v/>
      </c>
      <c r="B659" s="16" t="str">
        <f>IF(ISERROR(VLOOKUP(MID(A659,1,5)&amp;MID(A659,8,5),품번정리!$A:$B,2,FALSE))=TRUE,MID(A659,1,5)&amp;MID(A659,8,5),VLOOKUP(MID(A659,1,5)&amp;MID(A659,8,5),품번정리!$A:$B,2,FALSE))</f>
        <v/>
      </c>
    </row>
    <row r="660" spans="1:2">
      <c r="A660" s="16" t="str">
        <f t="shared" si="12"/>
        <v/>
      </c>
      <c r="B660" s="16" t="str">
        <f>IF(ISERROR(VLOOKUP(MID(A660,1,5)&amp;MID(A660,8,5),품번정리!$A:$B,2,FALSE))=TRUE,MID(A660,1,5)&amp;MID(A660,8,5),VLOOKUP(MID(A660,1,5)&amp;MID(A660,8,5),품번정리!$A:$B,2,FALSE))</f>
        <v/>
      </c>
    </row>
    <row r="661" spans="1:2">
      <c r="A661" s="16" t="str">
        <f t="shared" si="12"/>
        <v/>
      </c>
      <c r="B661" s="16" t="str">
        <f>IF(ISERROR(VLOOKUP(MID(A661,1,5)&amp;MID(A661,8,5),품번정리!$A:$B,2,FALSE))=TRUE,MID(A661,1,5)&amp;MID(A661,8,5),VLOOKUP(MID(A661,1,5)&amp;MID(A661,8,5),품번정리!$A:$B,2,FALSE))</f>
        <v/>
      </c>
    </row>
    <row r="662" spans="1:2">
      <c r="A662" s="16" t="str">
        <f t="shared" si="12"/>
        <v/>
      </c>
      <c r="B662" s="16" t="str">
        <f>IF(ISERROR(VLOOKUP(MID(A662,1,5)&amp;MID(A662,8,5),품번정리!$A:$B,2,FALSE))=TRUE,MID(A662,1,5)&amp;MID(A662,8,5),VLOOKUP(MID(A662,1,5)&amp;MID(A662,8,5),품번정리!$A:$B,2,FALSE))</f>
        <v/>
      </c>
    </row>
    <row r="663" spans="1:2">
      <c r="A663" s="16" t="str">
        <f t="shared" si="12"/>
        <v/>
      </c>
      <c r="B663" s="16" t="str">
        <f>IF(ISERROR(VLOOKUP(MID(A663,1,5)&amp;MID(A663,8,5),품번정리!$A:$B,2,FALSE))=TRUE,MID(A663,1,5)&amp;MID(A663,8,5),VLOOKUP(MID(A663,1,5)&amp;MID(A663,8,5),품번정리!$A:$B,2,FALSE))</f>
        <v/>
      </c>
    </row>
    <row r="664" spans="1:2">
      <c r="A664" s="16" t="str">
        <f t="shared" si="12"/>
        <v/>
      </c>
      <c r="B664" s="16" t="str">
        <f>IF(ISERROR(VLOOKUP(MID(A664,1,5)&amp;MID(A664,8,5),품번정리!$A:$B,2,FALSE))=TRUE,MID(A664,1,5)&amp;MID(A664,8,5),VLOOKUP(MID(A664,1,5)&amp;MID(A664,8,5),품번정리!$A:$B,2,FALSE))</f>
        <v/>
      </c>
    </row>
    <row r="665" spans="1:2">
      <c r="A665" s="16" t="str">
        <f t="shared" si="12"/>
        <v/>
      </c>
      <c r="B665" s="16" t="str">
        <f>IF(ISERROR(VLOOKUP(MID(A665,1,5)&amp;MID(A665,8,5),품번정리!$A:$B,2,FALSE))=TRUE,MID(A665,1,5)&amp;MID(A665,8,5),VLOOKUP(MID(A665,1,5)&amp;MID(A665,8,5),품번정리!$A:$B,2,FALSE))</f>
        <v/>
      </c>
    </row>
    <row r="666" spans="1:2">
      <c r="A666" s="16" t="str">
        <f t="shared" si="12"/>
        <v/>
      </c>
      <c r="B666" s="16" t="str">
        <f>IF(ISERROR(VLOOKUP(MID(A666,1,5)&amp;MID(A666,8,5),품번정리!$A:$B,2,FALSE))=TRUE,MID(A666,1,5)&amp;MID(A666,8,5),VLOOKUP(MID(A666,1,5)&amp;MID(A666,8,5),품번정리!$A:$B,2,FALSE))</f>
        <v/>
      </c>
    </row>
    <row r="667" spans="1:2">
      <c r="A667" s="16" t="str">
        <f t="shared" si="12"/>
        <v/>
      </c>
      <c r="B667" s="16" t="str">
        <f>IF(ISERROR(VLOOKUP(MID(A667,1,5)&amp;MID(A667,8,5),품번정리!$A:$B,2,FALSE))=TRUE,MID(A667,1,5)&amp;MID(A667,8,5),VLOOKUP(MID(A667,1,5)&amp;MID(A667,8,5),품번정리!$A:$B,2,FALSE))</f>
        <v/>
      </c>
    </row>
    <row r="668" spans="1:2">
      <c r="A668" s="16" t="str">
        <f t="shared" si="12"/>
        <v/>
      </c>
      <c r="B668" s="16" t="str">
        <f>IF(ISERROR(VLOOKUP(MID(A668,1,5)&amp;MID(A668,8,5),품번정리!$A:$B,2,FALSE))=TRUE,MID(A668,1,5)&amp;MID(A668,8,5),VLOOKUP(MID(A668,1,5)&amp;MID(A668,8,5),품번정리!$A:$B,2,FALSE))</f>
        <v/>
      </c>
    </row>
    <row r="669" spans="1:2">
      <c r="A669" s="16" t="str">
        <f t="shared" si="12"/>
        <v/>
      </c>
      <c r="B669" s="16" t="str">
        <f>IF(ISERROR(VLOOKUP(MID(A669,1,5)&amp;MID(A669,8,5),품번정리!$A:$B,2,FALSE))=TRUE,MID(A669,1,5)&amp;MID(A669,8,5),VLOOKUP(MID(A669,1,5)&amp;MID(A669,8,5),품번정리!$A:$B,2,FALSE))</f>
        <v/>
      </c>
    </row>
    <row r="670" spans="1:2">
      <c r="A670" s="16" t="str">
        <f t="shared" si="12"/>
        <v/>
      </c>
      <c r="B670" s="16" t="str">
        <f>IF(ISERROR(VLOOKUP(MID(A670,1,5)&amp;MID(A670,8,5),품번정리!$A:$B,2,FALSE))=TRUE,MID(A670,1,5)&amp;MID(A670,8,5),VLOOKUP(MID(A670,1,5)&amp;MID(A670,8,5),품번정리!$A:$B,2,FALSE))</f>
        <v/>
      </c>
    </row>
    <row r="671" spans="1:2">
      <c r="A671" s="16" t="str">
        <f t="shared" si="12"/>
        <v/>
      </c>
      <c r="B671" s="16" t="str">
        <f>IF(ISERROR(VLOOKUP(MID(A671,1,5)&amp;MID(A671,8,5),품번정리!$A:$B,2,FALSE))=TRUE,MID(A671,1,5)&amp;MID(A671,8,5),VLOOKUP(MID(A671,1,5)&amp;MID(A671,8,5),품번정리!$A:$B,2,FALSE))</f>
        <v/>
      </c>
    </row>
    <row r="672" spans="1:2">
      <c r="A672" s="16" t="str">
        <f t="shared" si="12"/>
        <v/>
      </c>
      <c r="B672" s="16" t="str">
        <f>IF(ISERROR(VLOOKUP(MID(A672,1,5)&amp;MID(A672,8,5),품번정리!$A:$B,2,FALSE))=TRUE,MID(A672,1,5)&amp;MID(A672,8,5),VLOOKUP(MID(A672,1,5)&amp;MID(A672,8,5),품번정리!$A:$B,2,FALSE))</f>
        <v/>
      </c>
    </row>
    <row r="673" spans="1:2">
      <c r="A673" s="16" t="str">
        <f t="shared" si="12"/>
        <v/>
      </c>
      <c r="B673" s="16" t="str">
        <f>IF(ISERROR(VLOOKUP(MID(A673,1,5)&amp;MID(A673,8,5),품번정리!$A:$B,2,FALSE))=TRUE,MID(A673,1,5)&amp;MID(A673,8,5),VLOOKUP(MID(A673,1,5)&amp;MID(A673,8,5),품번정리!$A:$B,2,FALSE))</f>
        <v/>
      </c>
    </row>
    <row r="674" spans="1:2">
      <c r="A674" s="16" t="str">
        <f t="shared" si="12"/>
        <v/>
      </c>
      <c r="B674" s="16" t="str">
        <f>IF(ISERROR(VLOOKUP(MID(A674,1,5)&amp;MID(A674,8,5),품번정리!$A:$B,2,FALSE))=TRUE,MID(A674,1,5)&amp;MID(A674,8,5),VLOOKUP(MID(A674,1,5)&amp;MID(A674,8,5),품번정리!$A:$B,2,FALSE))</f>
        <v/>
      </c>
    </row>
    <row r="675" spans="1:2">
      <c r="A675" s="16" t="str">
        <f t="shared" si="12"/>
        <v/>
      </c>
      <c r="B675" s="16" t="str">
        <f>IF(ISERROR(VLOOKUP(MID(A675,1,5)&amp;MID(A675,8,5),품번정리!$A:$B,2,FALSE))=TRUE,MID(A675,1,5)&amp;MID(A675,8,5),VLOOKUP(MID(A675,1,5)&amp;MID(A675,8,5),품번정리!$A:$B,2,FALSE))</f>
        <v/>
      </c>
    </row>
    <row r="676" spans="1:2">
      <c r="A676" s="16" t="str">
        <f t="shared" si="12"/>
        <v/>
      </c>
      <c r="B676" s="16" t="str">
        <f>IF(ISERROR(VLOOKUP(MID(A676,1,5)&amp;MID(A676,8,5),품번정리!$A:$B,2,FALSE))=TRUE,MID(A676,1,5)&amp;MID(A676,8,5),VLOOKUP(MID(A676,1,5)&amp;MID(A676,8,5),품번정리!$A:$B,2,FALSE))</f>
        <v/>
      </c>
    </row>
    <row r="677" spans="1:2">
      <c r="A677" s="16" t="str">
        <f t="shared" si="12"/>
        <v/>
      </c>
      <c r="B677" s="16" t="str">
        <f>IF(ISERROR(VLOOKUP(MID(A677,1,5)&amp;MID(A677,8,5),품번정리!$A:$B,2,FALSE))=TRUE,MID(A677,1,5)&amp;MID(A677,8,5),VLOOKUP(MID(A677,1,5)&amp;MID(A677,8,5),품번정리!$A:$B,2,FALSE))</f>
        <v/>
      </c>
    </row>
    <row r="678" spans="1:2">
      <c r="A678" s="16" t="str">
        <f t="shared" si="12"/>
        <v/>
      </c>
      <c r="B678" s="16" t="str">
        <f>IF(ISERROR(VLOOKUP(MID(A678,1,5)&amp;MID(A678,8,5),품번정리!$A:$B,2,FALSE))=TRUE,MID(A678,1,5)&amp;MID(A678,8,5),VLOOKUP(MID(A678,1,5)&amp;MID(A678,8,5),품번정리!$A:$B,2,FALSE))</f>
        <v/>
      </c>
    </row>
    <row r="679" spans="1:2">
      <c r="A679" s="16" t="str">
        <f t="shared" si="12"/>
        <v/>
      </c>
      <c r="B679" s="16" t="str">
        <f>IF(ISERROR(VLOOKUP(MID(A679,1,5)&amp;MID(A679,8,5),품번정리!$A:$B,2,FALSE))=TRUE,MID(A679,1,5)&amp;MID(A679,8,5),VLOOKUP(MID(A679,1,5)&amp;MID(A679,8,5),품번정리!$A:$B,2,FALSE))</f>
        <v/>
      </c>
    </row>
    <row r="680" spans="1:2">
      <c r="A680" s="16" t="str">
        <f t="shared" si="12"/>
        <v/>
      </c>
      <c r="B680" s="16" t="str">
        <f>IF(ISERROR(VLOOKUP(MID(A680,1,5)&amp;MID(A680,8,5),품번정리!$A:$B,2,FALSE))=TRUE,MID(A680,1,5)&amp;MID(A680,8,5),VLOOKUP(MID(A680,1,5)&amp;MID(A680,8,5),품번정리!$A:$B,2,FALSE))</f>
        <v/>
      </c>
    </row>
    <row r="681" spans="1:2">
      <c r="A681" s="16" t="str">
        <f t="shared" si="12"/>
        <v/>
      </c>
      <c r="B681" s="16" t="str">
        <f>IF(ISERROR(VLOOKUP(MID(A681,1,5)&amp;MID(A681,8,5),품번정리!$A:$B,2,FALSE))=TRUE,MID(A681,1,5)&amp;MID(A681,8,5),VLOOKUP(MID(A681,1,5)&amp;MID(A681,8,5),품번정리!$A:$B,2,FALSE))</f>
        <v/>
      </c>
    </row>
    <row r="682" spans="1:2">
      <c r="A682" s="16" t="str">
        <f t="shared" si="12"/>
        <v/>
      </c>
      <c r="B682" s="16" t="str">
        <f>IF(ISERROR(VLOOKUP(MID(A682,1,5)&amp;MID(A682,8,5),품번정리!$A:$B,2,FALSE))=TRUE,MID(A682,1,5)&amp;MID(A682,8,5),VLOOKUP(MID(A682,1,5)&amp;MID(A682,8,5),품번정리!$A:$B,2,FALSE))</f>
        <v/>
      </c>
    </row>
    <row r="683" spans="1:2">
      <c r="A683" s="16" t="str">
        <f t="shared" si="12"/>
        <v/>
      </c>
      <c r="B683" s="16" t="str">
        <f>IF(ISERROR(VLOOKUP(MID(A683,1,5)&amp;MID(A683,8,5),품번정리!$A:$B,2,FALSE))=TRUE,MID(A683,1,5)&amp;MID(A683,8,5),VLOOKUP(MID(A683,1,5)&amp;MID(A683,8,5),품번정리!$A:$B,2,FALSE))</f>
        <v/>
      </c>
    </row>
    <row r="684" spans="1:2">
      <c r="A684" s="16" t="str">
        <f t="shared" si="12"/>
        <v/>
      </c>
      <c r="B684" s="16" t="str">
        <f>IF(ISERROR(VLOOKUP(MID(A684,1,5)&amp;MID(A684,8,5),품번정리!$A:$B,2,FALSE))=TRUE,MID(A684,1,5)&amp;MID(A684,8,5),VLOOKUP(MID(A684,1,5)&amp;MID(A684,8,5),품번정리!$A:$B,2,FALSE))</f>
        <v/>
      </c>
    </row>
    <row r="685" spans="1:2">
      <c r="A685" s="16" t="str">
        <f t="shared" ref="A685:A721" si="13">IF(D685=0,"",C685)</f>
        <v/>
      </c>
      <c r="B685" s="16" t="str">
        <f>IF(ISERROR(VLOOKUP(MID(A685,1,5)&amp;MID(A685,8,5),품번정리!$A:$B,2,FALSE))=TRUE,MID(A685,1,5)&amp;MID(A685,8,5),VLOOKUP(MID(A685,1,5)&amp;MID(A685,8,5),품번정리!$A:$B,2,FALSE))</f>
        <v/>
      </c>
    </row>
    <row r="686" spans="1:2">
      <c r="A686" s="16" t="str">
        <f t="shared" si="13"/>
        <v/>
      </c>
      <c r="B686" s="16" t="str">
        <f>IF(ISERROR(VLOOKUP(MID(A686,1,5)&amp;MID(A686,8,5),품번정리!$A:$B,2,FALSE))=TRUE,MID(A686,1,5)&amp;MID(A686,8,5),VLOOKUP(MID(A686,1,5)&amp;MID(A686,8,5),품번정리!$A:$B,2,FALSE))</f>
        <v/>
      </c>
    </row>
    <row r="687" spans="1:2">
      <c r="A687" s="16" t="str">
        <f t="shared" si="13"/>
        <v/>
      </c>
      <c r="B687" s="16" t="str">
        <f>IF(ISERROR(VLOOKUP(MID(A687,1,5)&amp;MID(A687,8,5),품번정리!$A:$B,2,FALSE))=TRUE,MID(A687,1,5)&amp;MID(A687,8,5),VLOOKUP(MID(A687,1,5)&amp;MID(A687,8,5),품번정리!$A:$B,2,FALSE))</f>
        <v/>
      </c>
    </row>
    <row r="688" spans="1:2">
      <c r="A688" s="16" t="str">
        <f t="shared" si="13"/>
        <v/>
      </c>
      <c r="B688" s="16" t="str">
        <f>IF(ISERROR(VLOOKUP(MID(A688,1,5)&amp;MID(A688,8,5),품번정리!$A:$B,2,FALSE))=TRUE,MID(A688,1,5)&amp;MID(A688,8,5),VLOOKUP(MID(A688,1,5)&amp;MID(A688,8,5),품번정리!$A:$B,2,FALSE))</f>
        <v/>
      </c>
    </row>
    <row r="689" spans="1:2">
      <c r="A689" s="16" t="str">
        <f t="shared" si="13"/>
        <v/>
      </c>
      <c r="B689" s="16" t="str">
        <f>IF(ISERROR(VLOOKUP(MID(A689,1,5)&amp;MID(A689,8,5),품번정리!$A:$B,2,FALSE))=TRUE,MID(A689,1,5)&amp;MID(A689,8,5),VLOOKUP(MID(A689,1,5)&amp;MID(A689,8,5),품번정리!$A:$B,2,FALSE))</f>
        <v/>
      </c>
    </row>
    <row r="690" spans="1:2">
      <c r="A690" s="16" t="str">
        <f t="shared" si="13"/>
        <v/>
      </c>
      <c r="B690" s="16" t="str">
        <f>IF(ISERROR(VLOOKUP(MID(A690,1,5)&amp;MID(A690,8,5),품번정리!$A:$B,2,FALSE))=TRUE,MID(A690,1,5)&amp;MID(A690,8,5),VLOOKUP(MID(A690,1,5)&amp;MID(A690,8,5),품번정리!$A:$B,2,FALSE))</f>
        <v/>
      </c>
    </row>
    <row r="691" spans="1:2">
      <c r="A691" s="16" t="str">
        <f t="shared" si="13"/>
        <v/>
      </c>
      <c r="B691" s="16" t="str">
        <f>IF(ISERROR(VLOOKUP(MID(A691,1,5)&amp;MID(A691,8,5),품번정리!$A:$B,2,FALSE))=TRUE,MID(A691,1,5)&amp;MID(A691,8,5),VLOOKUP(MID(A691,1,5)&amp;MID(A691,8,5),품번정리!$A:$B,2,FALSE))</f>
        <v/>
      </c>
    </row>
    <row r="692" spans="1:2">
      <c r="A692" s="16" t="str">
        <f t="shared" si="13"/>
        <v/>
      </c>
      <c r="B692" s="16" t="str">
        <f>IF(ISERROR(VLOOKUP(MID(A692,1,5)&amp;MID(A692,8,5),품번정리!$A:$B,2,FALSE))=TRUE,MID(A692,1,5)&amp;MID(A692,8,5),VLOOKUP(MID(A692,1,5)&amp;MID(A692,8,5),품번정리!$A:$B,2,FALSE))</f>
        <v/>
      </c>
    </row>
    <row r="693" spans="1:2">
      <c r="A693" s="16" t="str">
        <f t="shared" si="13"/>
        <v/>
      </c>
      <c r="B693" s="16" t="str">
        <f>IF(ISERROR(VLOOKUP(MID(A693,1,5)&amp;MID(A693,8,5),품번정리!$A:$B,2,FALSE))=TRUE,MID(A693,1,5)&amp;MID(A693,8,5),VLOOKUP(MID(A693,1,5)&amp;MID(A693,8,5),품번정리!$A:$B,2,FALSE))</f>
        <v/>
      </c>
    </row>
    <row r="694" spans="1:2">
      <c r="A694" s="16" t="str">
        <f t="shared" si="13"/>
        <v/>
      </c>
      <c r="B694" s="16" t="str">
        <f>IF(ISERROR(VLOOKUP(MID(A694,1,5)&amp;MID(A694,8,5),품번정리!$A:$B,2,FALSE))=TRUE,MID(A694,1,5)&amp;MID(A694,8,5),VLOOKUP(MID(A694,1,5)&amp;MID(A694,8,5),품번정리!$A:$B,2,FALSE))</f>
        <v/>
      </c>
    </row>
    <row r="695" spans="1:2">
      <c r="A695" s="16" t="str">
        <f t="shared" si="13"/>
        <v/>
      </c>
      <c r="B695" s="16" t="str">
        <f>IF(ISERROR(VLOOKUP(MID(A695,1,5)&amp;MID(A695,8,5),품번정리!$A:$B,2,FALSE))=TRUE,MID(A695,1,5)&amp;MID(A695,8,5),VLOOKUP(MID(A695,1,5)&amp;MID(A695,8,5),품번정리!$A:$B,2,FALSE))</f>
        <v/>
      </c>
    </row>
    <row r="696" spans="1:2">
      <c r="A696" s="16" t="str">
        <f t="shared" si="13"/>
        <v/>
      </c>
      <c r="B696" s="16" t="str">
        <f>IF(ISERROR(VLOOKUP(MID(A696,1,5)&amp;MID(A696,8,5),품번정리!$A:$B,2,FALSE))=TRUE,MID(A696,1,5)&amp;MID(A696,8,5),VLOOKUP(MID(A696,1,5)&amp;MID(A696,8,5),품번정리!$A:$B,2,FALSE))</f>
        <v/>
      </c>
    </row>
    <row r="697" spans="1:2">
      <c r="A697" s="16" t="str">
        <f t="shared" si="13"/>
        <v/>
      </c>
      <c r="B697" s="16" t="str">
        <f>IF(ISERROR(VLOOKUP(MID(A697,1,5)&amp;MID(A697,8,5),품번정리!$A:$B,2,FALSE))=TRUE,MID(A697,1,5)&amp;MID(A697,8,5),VLOOKUP(MID(A697,1,5)&amp;MID(A697,8,5),품번정리!$A:$B,2,FALSE))</f>
        <v/>
      </c>
    </row>
    <row r="698" spans="1:2">
      <c r="A698" s="16" t="str">
        <f t="shared" si="13"/>
        <v/>
      </c>
      <c r="B698" s="16" t="str">
        <f>IF(ISERROR(VLOOKUP(MID(A698,1,5)&amp;MID(A698,8,5),품번정리!$A:$B,2,FALSE))=TRUE,MID(A698,1,5)&amp;MID(A698,8,5),VLOOKUP(MID(A698,1,5)&amp;MID(A698,8,5),품번정리!$A:$B,2,FALSE))</f>
        <v/>
      </c>
    </row>
    <row r="699" spans="1:2">
      <c r="A699" s="16" t="str">
        <f t="shared" si="13"/>
        <v/>
      </c>
      <c r="B699" s="16" t="str">
        <f>IF(ISERROR(VLOOKUP(MID(A699,1,5)&amp;MID(A699,8,5),품번정리!$A:$B,2,FALSE))=TRUE,MID(A699,1,5)&amp;MID(A699,8,5),VLOOKUP(MID(A699,1,5)&amp;MID(A699,8,5),품번정리!$A:$B,2,FALSE))</f>
        <v/>
      </c>
    </row>
    <row r="700" spans="1:2">
      <c r="A700" s="16" t="str">
        <f t="shared" si="13"/>
        <v/>
      </c>
      <c r="B700" s="16" t="str">
        <f>IF(ISERROR(VLOOKUP(MID(A700,1,5)&amp;MID(A700,8,5),품번정리!$A:$B,2,FALSE))=TRUE,MID(A700,1,5)&amp;MID(A700,8,5),VLOOKUP(MID(A700,1,5)&amp;MID(A700,8,5),품번정리!$A:$B,2,FALSE))</f>
        <v/>
      </c>
    </row>
    <row r="701" spans="1:2">
      <c r="A701" s="16" t="str">
        <f t="shared" si="13"/>
        <v/>
      </c>
      <c r="B701" s="16" t="str">
        <f>IF(ISERROR(VLOOKUP(MID(A701,1,5)&amp;MID(A701,8,5),품번정리!$A:$B,2,FALSE))=TRUE,MID(A701,1,5)&amp;MID(A701,8,5),VLOOKUP(MID(A701,1,5)&amp;MID(A701,8,5),품번정리!$A:$B,2,FALSE))</f>
        <v/>
      </c>
    </row>
    <row r="702" spans="1:2">
      <c r="A702" s="16" t="str">
        <f t="shared" si="13"/>
        <v/>
      </c>
      <c r="B702" s="16" t="str">
        <f>IF(ISERROR(VLOOKUP(MID(A702,1,5)&amp;MID(A702,8,5),품번정리!$A:$B,2,FALSE))=TRUE,MID(A702,1,5)&amp;MID(A702,8,5),VLOOKUP(MID(A702,1,5)&amp;MID(A702,8,5),품번정리!$A:$B,2,FALSE))</f>
        <v/>
      </c>
    </row>
    <row r="703" spans="1:2">
      <c r="A703" s="16" t="str">
        <f t="shared" si="13"/>
        <v/>
      </c>
      <c r="B703" s="16" t="str">
        <f>IF(ISERROR(VLOOKUP(MID(A703,1,5)&amp;MID(A703,8,5),품번정리!$A:$B,2,FALSE))=TRUE,MID(A703,1,5)&amp;MID(A703,8,5),VLOOKUP(MID(A703,1,5)&amp;MID(A703,8,5),품번정리!$A:$B,2,FALSE))</f>
        <v/>
      </c>
    </row>
    <row r="704" spans="1:2">
      <c r="A704" s="16" t="str">
        <f t="shared" si="13"/>
        <v/>
      </c>
      <c r="B704" s="16" t="str">
        <f>IF(ISERROR(VLOOKUP(MID(A704,1,5)&amp;MID(A704,8,5),품번정리!$A:$B,2,FALSE))=TRUE,MID(A704,1,5)&amp;MID(A704,8,5),VLOOKUP(MID(A704,1,5)&amp;MID(A704,8,5),품번정리!$A:$B,2,FALSE))</f>
        <v/>
      </c>
    </row>
    <row r="705" spans="1:2">
      <c r="A705" s="16" t="str">
        <f t="shared" si="13"/>
        <v/>
      </c>
      <c r="B705" s="16" t="str">
        <f>IF(ISERROR(VLOOKUP(MID(A705,1,5)&amp;MID(A705,8,5),품번정리!$A:$B,2,FALSE))=TRUE,MID(A705,1,5)&amp;MID(A705,8,5),VLOOKUP(MID(A705,1,5)&amp;MID(A705,8,5),품번정리!$A:$B,2,FALSE))</f>
        <v/>
      </c>
    </row>
    <row r="706" spans="1:2">
      <c r="A706" s="16" t="str">
        <f t="shared" si="13"/>
        <v/>
      </c>
      <c r="B706" s="16" t="str">
        <f>IF(ISERROR(VLOOKUP(MID(A706,1,5)&amp;MID(A706,8,5),품번정리!$A:$B,2,FALSE))=TRUE,MID(A706,1,5)&amp;MID(A706,8,5),VLOOKUP(MID(A706,1,5)&amp;MID(A706,8,5),품번정리!$A:$B,2,FALSE))</f>
        <v/>
      </c>
    </row>
    <row r="707" spans="1:2">
      <c r="A707" s="16" t="str">
        <f t="shared" si="13"/>
        <v/>
      </c>
      <c r="B707" s="16" t="str">
        <f>IF(ISERROR(VLOOKUP(MID(A707,1,5)&amp;MID(A707,8,5),품번정리!$A:$B,2,FALSE))=TRUE,MID(A707,1,5)&amp;MID(A707,8,5),VLOOKUP(MID(A707,1,5)&amp;MID(A707,8,5),품번정리!$A:$B,2,FALSE))</f>
        <v/>
      </c>
    </row>
    <row r="708" spans="1:2">
      <c r="A708" s="16" t="str">
        <f t="shared" si="13"/>
        <v/>
      </c>
      <c r="B708" s="16" t="str">
        <f>IF(ISERROR(VLOOKUP(MID(A708,1,5)&amp;MID(A708,8,5),품번정리!$A:$B,2,FALSE))=TRUE,MID(A708,1,5)&amp;MID(A708,8,5),VLOOKUP(MID(A708,1,5)&amp;MID(A708,8,5),품번정리!$A:$B,2,FALSE))</f>
        <v/>
      </c>
    </row>
    <row r="709" spans="1:2">
      <c r="A709" s="16" t="str">
        <f t="shared" si="13"/>
        <v/>
      </c>
      <c r="B709" s="16" t="str">
        <f>IF(ISERROR(VLOOKUP(MID(A709,1,5)&amp;MID(A709,8,5),품번정리!$A:$B,2,FALSE))=TRUE,MID(A709,1,5)&amp;MID(A709,8,5),VLOOKUP(MID(A709,1,5)&amp;MID(A709,8,5),품번정리!$A:$B,2,FALSE))</f>
        <v/>
      </c>
    </row>
    <row r="710" spans="1:2">
      <c r="A710" s="16" t="str">
        <f t="shared" si="13"/>
        <v/>
      </c>
      <c r="B710" s="16" t="str">
        <f>IF(ISERROR(VLOOKUP(MID(A710,1,5)&amp;MID(A710,8,5),품번정리!$A:$B,2,FALSE))=TRUE,MID(A710,1,5)&amp;MID(A710,8,5),VLOOKUP(MID(A710,1,5)&amp;MID(A710,8,5),품번정리!$A:$B,2,FALSE))</f>
        <v/>
      </c>
    </row>
    <row r="711" spans="1:2">
      <c r="A711" s="16" t="str">
        <f t="shared" si="13"/>
        <v/>
      </c>
      <c r="B711" s="16" t="str">
        <f>IF(ISERROR(VLOOKUP(MID(A711,1,5)&amp;MID(A711,8,5),품번정리!$A:$B,2,FALSE))=TRUE,MID(A711,1,5)&amp;MID(A711,8,5),VLOOKUP(MID(A711,1,5)&amp;MID(A711,8,5),품번정리!$A:$B,2,FALSE))</f>
        <v/>
      </c>
    </row>
    <row r="712" spans="1:2">
      <c r="A712" s="16" t="str">
        <f t="shared" si="13"/>
        <v/>
      </c>
      <c r="B712" s="16" t="str">
        <f>IF(ISERROR(VLOOKUP(MID(A712,1,5)&amp;MID(A712,8,5),품번정리!$A:$B,2,FALSE))=TRUE,MID(A712,1,5)&amp;MID(A712,8,5),VLOOKUP(MID(A712,1,5)&amp;MID(A712,8,5),품번정리!$A:$B,2,FALSE))</f>
        <v/>
      </c>
    </row>
    <row r="713" spans="1:2">
      <c r="A713" s="16" t="str">
        <f t="shared" si="13"/>
        <v/>
      </c>
      <c r="B713" s="16" t="str">
        <f>IF(ISERROR(VLOOKUP(MID(A713,1,5)&amp;MID(A713,8,5),품번정리!$A:$B,2,FALSE))=TRUE,MID(A713,1,5)&amp;MID(A713,8,5),VLOOKUP(MID(A713,1,5)&amp;MID(A713,8,5),품번정리!$A:$B,2,FALSE))</f>
        <v/>
      </c>
    </row>
    <row r="714" spans="1:2">
      <c r="A714" s="16" t="str">
        <f t="shared" si="13"/>
        <v/>
      </c>
      <c r="B714" s="16" t="str">
        <f>IF(ISERROR(VLOOKUP(MID(A714,1,5)&amp;MID(A714,8,5),품번정리!$A:$B,2,FALSE))=TRUE,MID(A714,1,5)&amp;MID(A714,8,5),VLOOKUP(MID(A714,1,5)&amp;MID(A714,8,5),품번정리!$A:$B,2,FALSE))</f>
        <v/>
      </c>
    </row>
    <row r="715" spans="1:2">
      <c r="A715" s="16" t="str">
        <f t="shared" si="13"/>
        <v/>
      </c>
      <c r="B715" s="16" t="str">
        <f>IF(ISERROR(VLOOKUP(MID(A715,1,5)&amp;MID(A715,8,5),품번정리!$A:$B,2,FALSE))=TRUE,MID(A715,1,5)&amp;MID(A715,8,5),VLOOKUP(MID(A715,1,5)&amp;MID(A715,8,5),품번정리!$A:$B,2,FALSE))</f>
        <v/>
      </c>
    </row>
    <row r="716" spans="1:2">
      <c r="A716" s="16" t="str">
        <f t="shared" si="13"/>
        <v/>
      </c>
      <c r="B716" s="16" t="str">
        <f>IF(ISERROR(VLOOKUP(MID(A716,1,5)&amp;MID(A716,8,5),품번정리!$A:$B,2,FALSE))=TRUE,MID(A716,1,5)&amp;MID(A716,8,5),VLOOKUP(MID(A716,1,5)&amp;MID(A716,8,5),품번정리!$A:$B,2,FALSE))</f>
        <v/>
      </c>
    </row>
    <row r="717" spans="1:2">
      <c r="A717" s="16" t="str">
        <f t="shared" si="13"/>
        <v/>
      </c>
      <c r="B717" s="16" t="str">
        <f>IF(ISERROR(VLOOKUP(MID(A717,1,5)&amp;MID(A717,8,5),품번정리!$A:$B,2,FALSE))=TRUE,MID(A717,1,5)&amp;MID(A717,8,5),VLOOKUP(MID(A717,1,5)&amp;MID(A717,8,5),품번정리!$A:$B,2,FALSE))</f>
        <v/>
      </c>
    </row>
    <row r="718" spans="1:2">
      <c r="A718" s="16" t="str">
        <f t="shared" si="13"/>
        <v/>
      </c>
      <c r="B718" s="16" t="str">
        <f>IF(ISERROR(VLOOKUP(MID(A718,1,5)&amp;MID(A718,8,5),품번정리!$A:$B,2,FALSE))=TRUE,MID(A718,1,5)&amp;MID(A718,8,5),VLOOKUP(MID(A718,1,5)&amp;MID(A718,8,5),품번정리!$A:$B,2,FALSE))</f>
        <v/>
      </c>
    </row>
    <row r="719" spans="1:2">
      <c r="A719" s="16" t="str">
        <f t="shared" si="13"/>
        <v/>
      </c>
      <c r="B719" s="16" t="str">
        <f>IF(ISERROR(VLOOKUP(MID(A719,1,5)&amp;MID(A719,8,5),품번정리!$A:$B,2,FALSE))=TRUE,MID(A719,1,5)&amp;MID(A719,8,5),VLOOKUP(MID(A719,1,5)&amp;MID(A719,8,5),품번정리!$A:$B,2,FALSE))</f>
        <v/>
      </c>
    </row>
    <row r="720" spans="1:2">
      <c r="A720" s="16" t="str">
        <f t="shared" si="13"/>
        <v/>
      </c>
      <c r="B720" s="16" t="str">
        <f>IF(ISERROR(VLOOKUP(MID(A720,1,5)&amp;MID(A720,8,5),품번정리!$A:$B,2,FALSE))=TRUE,MID(A720,1,5)&amp;MID(A720,8,5),VLOOKUP(MID(A720,1,5)&amp;MID(A720,8,5),품번정리!$A:$B,2,FALSE))</f>
        <v/>
      </c>
    </row>
    <row r="721" spans="1:2">
      <c r="A721" s="16" t="str">
        <f t="shared" si="13"/>
        <v/>
      </c>
      <c r="B721" s="16" t="str">
        <f>IF(ISERROR(VLOOKUP(MID(A721,1,5)&amp;MID(A721,8,5),품번정리!$A:$B,2,FALSE))=TRUE,MID(A721,1,5)&amp;MID(A721,8,5),VLOOKUP(MID(A721,1,5)&amp;MID(A721,8,5),품번정리!$A:$B,2,FALSE))</f>
        <v/>
      </c>
    </row>
    <row r="722" spans="1:2">
      <c r="A722" s="16" t="str">
        <f t="shared" ref="A722:A785" si="14">IF(D722=0,"",C722)</f>
        <v/>
      </c>
      <c r="B722" s="16" t="str">
        <f>IF(ISERROR(VLOOKUP(MID(A722,1,5)&amp;MID(A722,8,5),품번정리!$A:$B,2,FALSE))=TRUE,MID(A722,1,5)&amp;MID(A722,8,5),VLOOKUP(MID(A722,1,5)&amp;MID(A722,8,5),품번정리!$A:$B,2,FALSE))</f>
        <v/>
      </c>
    </row>
    <row r="723" spans="1:2">
      <c r="A723" s="16" t="str">
        <f t="shared" si="14"/>
        <v/>
      </c>
      <c r="B723" s="16" t="str">
        <f>IF(ISERROR(VLOOKUP(MID(A723,1,5)&amp;MID(A723,8,5),품번정리!$A:$B,2,FALSE))=TRUE,MID(A723,1,5)&amp;MID(A723,8,5),VLOOKUP(MID(A723,1,5)&amp;MID(A723,8,5),품번정리!$A:$B,2,FALSE))</f>
        <v/>
      </c>
    </row>
    <row r="724" spans="1:2">
      <c r="A724" s="16" t="str">
        <f t="shared" si="14"/>
        <v/>
      </c>
      <c r="B724" s="16" t="str">
        <f>IF(ISERROR(VLOOKUP(MID(A724,1,5)&amp;MID(A724,8,5),품번정리!$A:$B,2,FALSE))=TRUE,MID(A724,1,5)&amp;MID(A724,8,5),VLOOKUP(MID(A724,1,5)&amp;MID(A724,8,5),품번정리!$A:$B,2,FALSE))</f>
        <v/>
      </c>
    </row>
    <row r="725" spans="1:2">
      <c r="A725" s="16" t="str">
        <f t="shared" si="14"/>
        <v/>
      </c>
      <c r="B725" s="16" t="str">
        <f>IF(ISERROR(VLOOKUP(MID(A725,1,5)&amp;MID(A725,8,5),품번정리!$A:$B,2,FALSE))=TRUE,MID(A725,1,5)&amp;MID(A725,8,5),VLOOKUP(MID(A725,1,5)&amp;MID(A725,8,5),품번정리!$A:$B,2,FALSE))</f>
        <v/>
      </c>
    </row>
    <row r="726" spans="1:2">
      <c r="A726" s="16" t="str">
        <f t="shared" si="14"/>
        <v/>
      </c>
      <c r="B726" s="16" t="str">
        <f>IF(ISERROR(VLOOKUP(MID(A726,1,5)&amp;MID(A726,8,5),품번정리!$A:$B,2,FALSE))=TRUE,MID(A726,1,5)&amp;MID(A726,8,5),VLOOKUP(MID(A726,1,5)&amp;MID(A726,8,5),품번정리!$A:$B,2,FALSE))</f>
        <v/>
      </c>
    </row>
    <row r="727" spans="1:2">
      <c r="A727" s="16" t="str">
        <f t="shared" si="14"/>
        <v/>
      </c>
      <c r="B727" s="16" t="str">
        <f>IF(ISERROR(VLOOKUP(MID(A727,1,5)&amp;MID(A727,8,5),품번정리!$A:$B,2,FALSE))=TRUE,MID(A727,1,5)&amp;MID(A727,8,5),VLOOKUP(MID(A727,1,5)&amp;MID(A727,8,5),품번정리!$A:$B,2,FALSE))</f>
        <v/>
      </c>
    </row>
    <row r="728" spans="1:2">
      <c r="A728" s="16" t="str">
        <f t="shared" si="14"/>
        <v/>
      </c>
      <c r="B728" s="16" t="str">
        <f>IF(ISERROR(VLOOKUP(MID(A728,1,5)&amp;MID(A728,8,5),품번정리!$A:$B,2,FALSE))=TRUE,MID(A728,1,5)&amp;MID(A728,8,5),VLOOKUP(MID(A728,1,5)&amp;MID(A728,8,5),품번정리!$A:$B,2,FALSE))</f>
        <v/>
      </c>
    </row>
    <row r="729" spans="1:2">
      <c r="A729" s="16" t="str">
        <f t="shared" si="14"/>
        <v/>
      </c>
      <c r="B729" s="16" t="str">
        <f>IF(ISERROR(VLOOKUP(MID(A729,1,5)&amp;MID(A729,8,5),품번정리!$A:$B,2,FALSE))=TRUE,MID(A729,1,5)&amp;MID(A729,8,5),VLOOKUP(MID(A729,1,5)&amp;MID(A729,8,5),품번정리!$A:$B,2,FALSE))</f>
        <v/>
      </c>
    </row>
    <row r="730" spans="1:2">
      <c r="A730" s="16" t="str">
        <f t="shared" si="14"/>
        <v/>
      </c>
      <c r="B730" s="16" t="str">
        <f>IF(ISERROR(VLOOKUP(MID(A730,1,5)&amp;MID(A730,8,5),품번정리!$A:$B,2,FALSE))=TRUE,MID(A730,1,5)&amp;MID(A730,8,5),VLOOKUP(MID(A730,1,5)&amp;MID(A730,8,5),품번정리!$A:$B,2,FALSE))</f>
        <v/>
      </c>
    </row>
    <row r="731" spans="1:2">
      <c r="A731" s="16" t="str">
        <f t="shared" si="14"/>
        <v/>
      </c>
      <c r="B731" s="16" t="str">
        <f>IF(ISERROR(VLOOKUP(MID(A731,1,5)&amp;MID(A731,8,5),품번정리!$A:$B,2,FALSE))=TRUE,MID(A731,1,5)&amp;MID(A731,8,5),VLOOKUP(MID(A731,1,5)&amp;MID(A731,8,5),품번정리!$A:$B,2,FALSE))</f>
        <v/>
      </c>
    </row>
    <row r="732" spans="1:2">
      <c r="A732" s="16" t="str">
        <f t="shared" si="14"/>
        <v/>
      </c>
      <c r="B732" s="16" t="str">
        <f>IF(ISERROR(VLOOKUP(MID(A732,1,5)&amp;MID(A732,8,5),품번정리!$A:$B,2,FALSE))=TRUE,MID(A732,1,5)&amp;MID(A732,8,5),VLOOKUP(MID(A732,1,5)&amp;MID(A732,8,5),품번정리!$A:$B,2,FALSE))</f>
        <v/>
      </c>
    </row>
    <row r="733" spans="1:2">
      <c r="A733" s="16" t="str">
        <f t="shared" si="14"/>
        <v/>
      </c>
      <c r="B733" s="16" t="str">
        <f>IF(ISERROR(VLOOKUP(MID(A733,1,5)&amp;MID(A733,8,5),품번정리!$A:$B,2,FALSE))=TRUE,MID(A733,1,5)&amp;MID(A733,8,5),VLOOKUP(MID(A733,1,5)&amp;MID(A733,8,5),품번정리!$A:$B,2,FALSE))</f>
        <v/>
      </c>
    </row>
    <row r="734" spans="1:2">
      <c r="A734" s="16" t="str">
        <f t="shared" si="14"/>
        <v/>
      </c>
      <c r="B734" s="16" t="str">
        <f>IF(ISERROR(VLOOKUP(MID(A734,1,5)&amp;MID(A734,8,5),품번정리!$A:$B,2,FALSE))=TRUE,MID(A734,1,5)&amp;MID(A734,8,5),VLOOKUP(MID(A734,1,5)&amp;MID(A734,8,5),품번정리!$A:$B,2,FALSE))</f>
        <v/>
      </c>
    </row>
    <row r="735" spans="1:2">
      <c r="A735" s="16" t="str">
        <f t="shared" si="14"/>
        <v/>
      </c>
      <c r="B735" s="16" t="str">
        <f>IF(ISERROR(VLOOKUP(MID(A735,1,5)&amp;MID(A735,8,5),품번정리!$A:$B,2,FALSE))=TRUE,MID(A735,1,5)&amp;MID(A735,8,5),VLOOKUP(MID(A735,1,5)&amp;MID(A735,8,5),품번정리!$A:$B,2,FALSE))</f>
        <v/>
      </c>
    </row>
    <row r="736" spans="1:2">
      <c r="A736" s="16" t="str">
        <f t="shared" si="14"/>
        <v/>
      </c>
      <c r="B736" s="16" t="str">
        <f>IF(ISERROR(VLOOKUP(MID(A736,1,5)&amp;MID(A736,8,5),품번정리!$A:$B,2,FALSE))=TRUE,MID(A736,1,5)&amp;MID(A736,8,5),VLOOKUP(MID(A736,1,5)&amp;MID(A736,8,5),품번정리!$A:$B,2,FALSE))</f>
        <v/>
      </c>
    </row>
    <row r="737" spans="1:2">
      <c r="A737" s="16" t="str">
        <f t="shared" si="14"/>
        <v/>
      </c>
      <c r="B737" s="16" t="str">
        <f>IF(ISERROR(VLOOKUP(MID(A737,1,5)&amp;MID(A737,8,5),품번정리!$A:$B,2,FALSE))=TRUE,MID(A737,1,5)&amp;MID(A737,8,5),VLOOKUP(MID(A737,1,5)&amp;MID(A737,8,5),품번정리!$A:$B,2,FALSE))</f>
        <v/>
      </c>
    </row>
    <row r="738" spans="1:2">
      <c r="A738" s="16" t="str">
        <f t="shared" si="14"/>
        <v/>
      </c>
      <c r="B738" s="16" t="str">
        <f>IF(ISERROR(VLOOKUP(MID(A738,1,5)&amp;MID(A738,8,5),품번정리!$A:$B,2,FALSE))=TRUE,MID(A738,1,5)&amp;MID(A738,8,5),VLOOKUP(MID(A738,1,5)&amp;MID(A738,8,5),품번정리!$A:$B,2,FALSE))</f>
        <v/>
      </c>
    </row>
    <row r="739" spans="1:2">
      <c r="A739" s="16" t="str">
        <f t="shared" si="14"/>
        <v/>
      </c>
      <c r="B739" s="16" t="str">
        <f>IF(ISERROR(VLOOKUP(MID(A739,1,5)&amp;MID(A739,8,5),품번정리!$A:$B,2,FALSE))=TRUE,MID(A739,1,5)&amp;MID(A739,8,5),VLOOKUP(MID(A739,1,5)&amp;MID(A739,8,5),품번정리!$A:$B,2,FALSE))</f>
        <v/>
      </c>
    </row>
    <row r="740" spans="1:2">
      <c r="A740" s="16" t="str">
        <f t="shared" si="14"/>
        <v/>
      </c>
      <c r="B740" s="16" t="str">
        <f>IF(ISERROR(VLOOKUP(MID(A740,1,5)&amp;MID(A740,8,5),품번정리!$A:$B,2,FALSE))=TRUE,MID(A740,1,5)&amp;MID(A740,8,5),VLOOKUP(MID(A740,1,5)&amp;MID(A740,8,5),품번정리!$A:$B,2,FALSE))</f>
        <v/>
      </c>
    </row>
    <row r="741" spans="1:2">
      <c r="A741" s="16" t="str">
        <f t="shared" si="14"/>
        <v/>
      </c>
      <c r="B741" s="16" t="str">
        <f>IF(ISERROR(VLOOKUP(MID(A741,1,5)&amp;MID(A741,8,5),품번정리!$A:$B,2,FALSE))=TRUE,MID(A741,1,5)&amp;MID(A741,8,5),VLOOKUP(MID(A741,1,5)&amp;MID(A741,8,5),품번정리!$A:$B,2,FALSE))</f>
        <v/>
      </c>
    </row>
    <row r="742" spans="1:2">
      <c r="A742" s="16" t="str">
        <f t="shared" si="14"/>
        <v/>
      </c>
      <c r="B742" s="16" t="str">
        <f>IF(ISERROR(VLOOKUP(MID(A742,1,5)&amp;MID(A742,8,5),품번정리!$A:$B,2,FALSE))=TRUE,MID(A742,1,5)&amp;MID(A742,8,5),VLOOKUP(MID(A742,1,5)&amp;MID(A742,8,5),품번정리!$A:$B,2,FALSE))</f>
        <v/>
      </c>
    </row>
    <row r="743" spans="1:2">
      <c r="A743" s="16" t="str">
        <f t="shared" si="14"/>
        <v/>
      </c>
      <c r="B743" s="16" t="str">
        <f>IF(ISERROR(VLOOKUP(MID(A743,1,5)&amp;MID(A743,8,5),품번정리!$A:$B,2,FALSE))=TRUE,MID(A743,1,5)&amp;MID(A743,8,5),VLOOKUP(MID(A743,1,5)&amp;MID(A743,8,5),품번정리!$A:$B,2,FALSE))</f>
        <v/>
      </c>
    </row>
    <row r="744" spans="1:2">
      <c r="A744" s="16" t="str">
        <f t="shared" si="14"/>
        <v/>
      </c>
      <c r="B744" s="16" t="str">
        <f>IF(ISERROR(VLOOKUP(MID(A744,1,5)&amp;MID(A744,8,5),품번정리!$A:$B,2,FALSE))=TRUE,MID(A744,1,5)&amp;MID(A744,8,5),VLOOKUP(MID(A744,1,5)&amp;MID(A744,8,5),품번정리!$A:$B,2,FALSE))</f>
        <v/>
      </c>
    </row>
    <row r="745" spans="1:2">
      <c r="A745" s="16" t="str">
        <f t="shared" si="14"/>
        <v/>
      </c>
      <c r="B745" s="16" t="str">
        <f>IF(ISERROR(VLOOKUP(MID(A745,1,5)&amp;MID(A745,8,5),품번정리!$A:$B,2,FALSE))=TRUE,MID(A745,1,5)&amp;MID(A745,8,5),VLOOKUP(MID(A745,1,5)&amp;MID(A745,8,5),품번정리!$A:$B,2,FALSE))</f>
        <v/>
      </c>
    </row>
    <row r="746" spans="1:2">
      <c r="A746" s="16" t="str">
        <f t="shared" si="14"/>
        <v/>
      </c>
      <c r="B746" s="16" t="str">
        <f>IF(ISERROR(VLOOKUP(MID(A746,1,5)&amp;MID(A746,8,5),품번정리!$A:$B,2,FALSE))=TRUE,MID(A746,1,5)&amp;MID(A746,8,5),VLOOKUP(MID(A746,1,5)&amp;MID(A746,8,5),품번정리!$A:$B,2,FALSE))</f>
        <v/>
      </c>
    </row>
    <row r="747" spans="1:2">
      <c r="A747" s="16" t="str">
        <f t="shared" si="14"/>
        <v/>
      </c>
      <c r="B747" s="16" t="str">
        <f>IF(ISERROR(VLOOKUP(MID(A747,1,5)&amp;MID(A747,8,5),품번정리!$A:$B,2,FALSE))=TRUE,MID(A747,1,5)&amp;MID(A747,8,5),VLOOKUP(MID(A747,1,5)&amp;MID(A747,8,5),품번정리!$A:$B,2,FALSE))</f>
        <v/>
      </c>
    </row>
    <row r="748" spans="1:2">
      <c r="A748" s="16" t="str">
        <f t="shared" si="14"/>
        <v/>
      </c>
      <c r="B748" s="16" t="str">
        <f>IF(ISERROR(VLOOKUP(MID(A748,1,5)&amp;MID(A748,8,5),품번정리!$A:$B,2,FALSE))=TRUE,MID(A748,1,5)&amp;MID(A748,8,5),VLOOKUP(MID(A748,1,5)&amp;MID(A748,8,5),품번정리!$A:$B,2,FALSE))</f>
        <v/>
      </c>
    </row>
    <row r="749" spans="1:2">
      <c r="A749" s="16" t="str">
        <f t="shared" si="14"/>
        <v/>
      </c>
      <c r="B749" s="16" t="str">
        <f>IF(ISERROR(VLOOKUP(MID(A749,1,5)&amp;MID(A749,8,5),품번정리!$A:$B,2,FALSE))=TRUE,MID(A749,1,5)&amp;MID(A749,8,5),VLOOKUP(MID(A749,1,5)&amp;MID(A749,8,5),품번정리!$A:$B,2,FALSE))</f>
        <v/>
      </c>
    </row>
    <row r="750" spans="1:2">
      <c r="A750" s="16" t="str">
        <f t="shared" si="14"/>
        <v/>
      </c>
      <c r="B750" s="16" t="str">
        <f>IF(ISERROR(VLOOKUP(MID(A750,1,5)&amp;MID(A750,8,5),품번정리!$A:$B,2,FALSE))=TRUE,MID(A750,1,5)&amp;MID(A750,8,5),VLOOKUP(MID(A750,1,5)&amp;MID(A750,8,5),품번정리!$A:$B,2,FALSE))</f>
        <v/>
      </c>
    </row>
    <row r="751" spans="1:2">
      <c r="A751" s="16" t="str">
        <f t="shared" si="14"/>
        <v/>
      </c>
      <c r="B751" s="16" t="str">
        <f>IF(ISERROR(VLOOKUP(MID(A751,1,5)&amp;MID(A751,8,5),품번정리!$A:$B,2,FALSE))=TRUE,MID(A751,1,5)&amp;MID(A751,8,5),VLOOKUP(MID(A751,1,5)&amp;MID(A751,8,5),품번정리!$A:$B,2,FALSE))</f>
        <v/>
      </c>
    </row>
    <row r="752" spans="1:2">
      <c r="A752" s="16" t="str">
        <f t="shared" si="14"/>
        <v/>
      </c>
      <c r="B752" s="16" t="str">
        <f>IF(ISERROR(VLOOKUP(MID(A752,1,5)&amp;MID(A752,8,5),품번정리!$A:$B,2,FALSE))=TRUE,MID(A752,1,5)&amp;MID(A752,8,5),VLOOKUP(MID(A752,1,5)&amp;MID(A752,8,5),품번정리!$A:$B,2,FALSE))</f>
        <v/>
      </c>
    </row>
    <row r="753" spans="1:2">
      <c r="A753" s="16" t="str">
        <f t="shared" si="14"/>
        <v/>
      </c>
      <c r="B753" s="16" t="str">
        <f>IF(ISERROR(VLOOKUP(MID(A753,1,5)&amp;MID(A753,8,5),품번정리!$A:$B,2,FALSE))=TRUE,MID(A753,1,5)&amp;MID(A753,8,5),VLOOKUP(MID(A753,1,5)&amp;MID(A753,8,5),품번정리!$A:$B,2,FALSE))</f>
        <v/>
      </c>
    </row>
    <row r="754" spans="1:2">
      <c r="A754" s="16" t="str">
        <f t="shared" si="14"/>
        <v/>
      </c>
      <c r="B754" s="16" t="str">
        <f>IF(ISERROR(VLOOKUP(MID(A754,1,5)&amp;MID(A754,8,5),품번정리!$A:$B,2,FALSE))=TRUE,MID(A754,1,5)&amp;MID(A754,8,5),VLOOKUP(MID(A754,1,5)&amp;MID(A754,8,5),품번정리!$A:$B,2,FALSE))</f>
        <v/>
      </c>
    </row>
    <row r="755" spans="1:2">
      <c r="A755" s="16" t="str">
        <f t="shared" si="14"/>
        <v/>
      </c>
      <c r="B755" s="16" t="str">
        <f>IF(ISERROR(VLOOKUP(MID(A755,1,5)&amp;MID(A755,8,5),품번정리!$A:$B,2,FALSE))=TRUE,MID(A755,1,5)&amp;MID(A755,8,5),VLOOKUP(MID(A755,1,5)&amp;MID(A755,8,5),품번정리!$A:$B,2,FALSE))</f>
        <v/>
      </c>
    </row>
    <row r="756" spans="1:2">
      <c r="A756" s="16" t="str">
        <f t="shared" si="14"/>
        <v/>
      </c>
      <c r="B756" s="16" t="str">
        <f>IF(ISERROR(VLOOKUP(MID(A756,1,5)&amp;MID(A756,8,5),품번정리!$A:$B,2,FALSE))=TRUE,MID(A756,1,5)&amp;MID(A756,8,5),VLOOKUP(MID(A756,1,5)&amp;MID(A756,8,5),품번정리!$A:$B,2,FALSE))</f>
        <v/>
      </c>
    </row>
    <row r="757" spans="1:2">
      <c r="A757" s="16" t="str">
        <f t="shared" si="14"/>
        <v/>
      </c>
      <c r="B757" s="16" t="str">
        <f>IF(ISERROR(VLOOKUP(MID(A757,1,5)&amp;MID(A757,8,5),품번정리!$A:$B,2,FALSE))=TRUE,MID(A757,1,5)&amp;MID(A757,8,5),VLOOKUP(MID(A757,1,5)&amp;MID(A757,8,5),품번정리!$A:$B,2,FALSE))</f>
        <v/>
      </c>
    </row>
    <row r="758" spans="1:2">
      <c r="A758" s="16" t="str">
        <f t="shared" si="14"/>
        <v/>
      </c>
      <c r="B758" s="16" t="str">
        <f>IF(ISERROR(VLOOKUP(MID(A758,1,5)&amp;MID(A758,8,5),품번정리!$A:$B,2,FALSE))=TRUE,MID(A758,1,5)&amp;MID(A758,8,5),VLOOKUP(MID(A758,1,5)&amp;MID(A758,8,5),품번정리!$A:$B,2,FALSE))</f>
        <v/>
      </c>
    </row>
    <row r="759" spans="1:2">
      <c r="A759" s="16" t="str">
        <f t="shared" si="14"/>
        <v/>
      </c>
      <c r="B759" s="16" t="str">
        <f>IF(ISERROR(VLOOKUP(MID(A759,1,5)&amp;MID(A759,8,5),품번정리!$A:$B,2,FALSE))=TRUE,MID(A759,1,5)&amp;MID(A759,8,5),VLOOKUP(MID(A759,1,5)&amp;MID(A759,8,5),품번정리!$A:$B,2,FALSE))</f>
        <v/>
      </c>
    </row>
    <row r="760" spans="1:2">
      <c r="A760" s="16" t="str">
        <f t="shared" si="14"/>
        <v/>
      </c>
      <c r="B760" s="16" t="str">
        <f>IF(ISERROR(VLOOKUP(MID(A760,1,5)&amp;MID(A760,8,5),품번정리!$A:$B,2,FALSE))=TRUE,MID(A760,1,5)&amp;MID(A760,8,5),VLOOKUP(MID(A760,1,5)&amp;MID(A760,8,5),품번정리!$A:$B,2,FALSE))</f>
        <v/>
      </c>
    </row>
    <row r="761" spans="1:2">
      <c r="A761" s="16" t="str">
        <f t="shared" si="14"/>
        <v/>
      </c>
      <c r="B761" s="16" t="str">
        <f>IF(ISERROR(VLOOKUP(MID(A761,1,5)&amp;MID(A761,8,5),품번정리!$A:$B,2,FALSE))=TRUE,MID(A761,1,5)&amp;MID(A761,8,5),VLOOKUP(MID(A761,1,5)&amp;MID(A761,8,5),품번정리!$A:$B,2,FALSE))</f>
        <v/>
      </c>
    </row>
    <row r="762" spans="1:2">
      <c r="A762" s="16" t="str">
        <f t="shared" si="14"/>
        <v/>
      </c>
      <c r="B762" s="16" t="str">
        <f>IF(ISERROR(VLOOKUP(MID(A762,1,5)&amp;MID(A762,8,5),품번정리!$A:$B,2,FALSE))=TRUE,MID(A762,1,5)&amp;MID(A762,8,5),VLOOKUP(MID(A762,1,5)&amp;MID(A762,8,5),품번정리!$A:$B,2,FALSE))</f>
        <v/>
      </c>
    </row>
    <row r="763" spans="1:2">
      <c r="A763" s="16" t="str">
        <f t="shared" si="14"/>
        <v/>
      </c>
      <c r="B763" s="16" t="str">
        <f>IF(ISERROR(VLOOKUP(MID(A763,1,5)&amp;MID(A763,8,5),품번정리!$A:$B,2,FALSE))=TRUE,MID(A763,1,5)&amp;MID(A763,8,5),VLOOKUP(MID(A763,1,5)&amp;MID(A763,8,5),품번정리!$A:$B,2,FALSE))</f>
        <v/>
      </c>
    </row>
    <row r="764" spans="1:2">
      <c r="A764" s="16" t="str">
        <f t="shared" si="14"/>
        <v/>
      </c>
      <c r="B764" s="16" t="str">
        <f>IF(ISERROR(VLOOKUP(MID(A764,1,5)&amp;MID(A764,8,5),품번정리!$A:$B,2,FALSE))=TRUE,MID(A764,1,5)&amp;MID(A764,8,5),VLOOKUP(MID(A764,1,5)&amp;MID(A764,8,5),품번정리!$A:$B,2,FALSE))</f>
        <v/>
      </c>
    </row>
    <row r="765" spans="1:2">
      <c r="A765" s="16" t="str">
        <f t="shared" si="14"/>
        <v/>
      </c>
      <c r="B765" s="16" t="str">
        <f>IF(ISERROR(VLOOKUP(MID(A765,1,5)&amp;MID(A765,8,5),품번정리!$A:$B,2,FALSE))=TRUE,MID(A765,1,5)&amp;MID(A765,8,5),VLOOKUP(MID(A765,1,5)&amp;MID(A765,8,5),품번정리!$A:$B,2,FALSE))</f>
        <v/>
      </c>
    </row>
    <row r="766" spans="1:2">
      <c r="A766" s="16" t="str">
        <f t="shared" si="14"/>
        <v/>
      </c>
      <c r="B766" s="16" t="str">
        <f>IF(ISERROR(VLOOKUP(MID(A766,1,5)&amp;MID(A766,8,5),품번정리!$A:$B,2,FALSE))=TRUE,MID(A766,1,5)&amp;MID(A766,8,5),VLOOKUP(MID(A766,1,5)&amp;MID(A766,8,5),품번정리!$A:$B,2,FALSE))</f>
        <v/>
      </c>
    </row>
    <row r="767" spans="1:2">
      <c r="A767" s="16" t="str">
        <f t="shared" si="14"/>
        <v/>
      </c>
      <c r="B767" s="16" t="str">
        <f>IF(ISERROR(VLOOKUP(MID(A767,1,5)&amp;MID(A767,8,5),품번정리!$A:$B,2,FALSE))=TRUE,MID(A767,1,5)&amp;MID(A767,8,5),VLOOKUP(MID(A767,1,5)&amp;MID(A767,8,5),품번정리!$A:$B,2,FALSE))</f>
        <v/>
      </c>
    </row>
    <row r="768" spans="1:2">
      <c r="A768" s="16" t="str">
        <f t="shared" si="14"/>
        <v/>
      </c>
      <c r="B768" s="16" t="str">
        <f>IF(ISERROR(VLOOKUP(MID(A768,1,5)&amp;MID(A768,8,5),품번정리!$A:$B,2,FALSE))=TRUE,MID(A768,1,5)&amp;MID(A768,8,5),VLOOKUP(MID(A768,1,5)&amp;MID(A768,8,5),품번정리!$A:$B,2,FALSE))</f>
        <v/>
      </c>
    </row>
    <row r="769" spans="1:2">
      <c r="A769" s="16" t="str">
        <f t="shared" si="14"/>
        <v/>
      </c>
      <c r="B769" s="16" t="str">
        <f>IF(ISERROR(VLOOKUP(MID(A769,1,5)&amp;MID(A769,8,5),품번정리!$A:$B,2,FALSE))=TRUE,MID(A769,1,5)&amp;MID(A769,8,5),VLOOKUP(MID(A769,1,5)&amp;MID(A769,8,5),품번정리!$A:$B,2,FALSE))</f>
        <v/>
      </c>
    </row>
    <row r="770" spans="1:2">
      <c r="A770" s="16" t="str">
        <f t="shared" si="14"/>
        <v/>
      </c>
      <c r="B770" s="16" t="str">
        <f>IF(ISERROR(VLOOKUP(MID(A770,1,5)&amp;MID(A770,8,5),품번정리!$A:$B,2,FALSE))=TRUE,MID(A770,1,5)&amp;MID(A770,8,5),VLOOKUP(MID(A770,1,5)&amp;MID(A770,8,5),품번정리!$A:$B,2,FALSE))</f>
        <v/>
      </c>
    </row>
    <row r="771" spans="1:2">
      <c r="A771" s="16" t="str">
        <f t="shared" si="14"/>
        <v/>
      </c>
      <c r="B771" s="16" t="str">
        <f>IF(ISERROR(VLOOKUP(MID(A771,1,5)&amp;MID(A771,8,5),품번정리!$A:$B,2,FALSE))=TRUE,MID(A771,1,5)&amp;MID(A771,8,5),VLOOKUP(MID(A771,1,5)&amp;MID(A771,8,5),품번정리!$A:$B,2,FALSE))</f>
        <v/>
      </c>
    </row>
    <row r="772" spans="1:2">
      <c r="A772" s="16" t="str">
        <f t="shared" si="14"/>
        <v/>
      </c>
      <c r="B772" s="16" t="str">
        <f>IF(ISERROR(VLOOKUP(MID(A772,1,5)&amp;MID(A772,8,5),품번정리!$A:$B,2,FALSE))=TRUE,MID(A772,1,5)&amp;MID(A772,8,5),VLOOKUP(MID(A772,1,5)&amp;MID(A772,8,5),품번정리!$A:$B,2,FALSE))</f>
        <v/>
      </c>
    </row>
    <row r="773" spans="1:2">
      <c r="A773" s="16" t="str">
        <f t="shared" si="14"/>
        <v/>
      </c>
      <c r="B773" s="16" t="str">
        <f>IF(ISERROR(VLOOKUP(MID(A773,1,5)&amp;MID(A773,8,5),품번정리!$A:$B,2,FALSE))=TRUE,MID(A773,1,5)&amp;MID(A773,8,5),VLOOKUP(MID(A773,1,5)&amp;MID(A773,8,5),품번정리!$A:$B,2,FALSE))</f>
        <v/>
      </c>
    </row>
    <row r="774" spans="1:2">
      <c r="A774" s="16" t="str">
        <f t="shared" si="14"/>
        <v/>
      </c>
      <c r="B774" s="16" t="str">
        <f>IF(ISERROR(VLOOKUP(MID(A774,1,5)&amp;MID(A774,8,5),품번정리!$A:$B,2,FALSE))=TRUE,MID(A774,1,5)&amp;MID(A774,8,5),VLOOKUP(MID(A774,1,5)&amp;MID(A774,8,5),품번정리!$A:$B,2,FALSE))</f>
        <v/>
      </c>
    </row>
    <row r="775" spans="1:2">
      <c r="A775" s="16" t="str">
        <f t="shared" si="14"/>
        <v/>
      </c>
      <c r="B775" s="16" t="str">
        <f>IF(ISERROR(VLOOKUP(MID(A775,1,5)&amp;MID(A775,8,5),품번정리!$A:$B,2,FALSE))=TRUE,MID(A775,1,5)&amp;MID(A775,8,5),VLOOKUP(MID(A775,1,5)&amp;MID(A775,8,5),품번정리!$A:$B,2,FALSE))</f>
        <v/>
      </c>
    </row>
    <row r="776" spans="1:2">
      <c r="A776" s="16" t="str">
        <f t="shared" si="14"/>
        <v/>
      </c>
      <c r="B776" s="16" t="str">
        <f>IF(ISERROR(VLOOKUP(MID(A776,1,5)&amp;MID(A776,8,5),품번정리!$A:$B,2,FALSE))=TRUE,MID(A776,1,5)&amp;MID(A776,8,5),VLOOKUP(MID(A776,1,5)&amp;MID(A776,8,5),품번정리!$A:$B,2,FALSE))</f>
        <v/>
      </c>
    </row>
    <row r="777" spans="1:2">
      <c r="A777" s="16" t="str">
        <f t="shared" si="14"/>
        <v/>
      </c>
      <c r="B777" s="16" t="str">
        <f>IF(ISERROR(VLOOKUP(MID(A777,1,5)&amp;MID(A777,8,5),품번정리!$A:$B,2,FALSE))=TRUE,MID(A777,1,5)&amp;MID(A777,8,5),VLOOKUP(MID(A777,1,5)&amp;MID(A777,8,5),품번정리!$A:$B,2,FALSE))</f>
        <v/>
      </c>
    </row>
    <row r="778" spans="1:2">
      <c r="A778" s="16" t="str">
        <f t="shared" si="14"/>
        <v/>
      </c>
      <c r="B778" s="16" t="str">
        <f>IF(ISERROR(VLOOKUP(MID(A778,1,5)&amp;MID(A778,8,5),품번정리!$A:$B,2,FALSE))=TRUE,MID(A778,1,5)&amp;MID(A778,8,5),VLOOKUP(MID(A778,1,5)&amp;MID(A778,8,5),품번정리!$A:$B,2,FALSE))</f>
        <v/>
      </c>
    </row>
    <row r="779" spans="1:2">
      <c r="A779" s="16" t="str">
        <f t="shared" si="14"/>
        <v/>
      </c>
      <c r="B779" s="16" t="str">
        <f>IF(ISERROR(VLOOKUP(MID(A779,1,5)&amp;MID(A779,8,5),품번정리!$A:$B,2,FALSE))=TRUE,MID(A779,1,5)&amp;MID(A779,8,5),VLOOKUP(MID(A779,1,5)&amp;MID(A779,8,5),품번정리!$A:$B,2,FALSE))</f>
        <v/>
      </c>
    </row>
    <row r="780" spans="1:2">
      <c r="A780" s="16" t="str">
        <f t="shared" si="14"/>
        <v/>
      </c>
      <c r="B780" s="16" t="str">
        <f>IF(ISERROR(VLOOKUP(MID(A780,1,5)&amp;MID(A780,8,5),품번정리!$A:$B,2,FALSE))=TRUE,MID(A780,1,5)&amp;MID(A780,8,5),VLOOKUP(MID(A780,1,5)&amp;MID(A780,8,5),품번정리!$A:$B,2,FALSE))</f>
        <v/>
      </c>
    </row>
    <row r="781" spans="1:2">
      <c r="A781" s="16" t="str">
        <f t="shared" si="14"/>
        <v/>
      </c>
      <c r="B781" s="16" t="str">
        <f>IF(ISERROR(VLOOKUP(MID(A781,1,5)&amp;MID(A781,8,5),품번정리!$A:$B,2,FALSE))=TRUE,MID(A781,1,5)&amp;MID(A781,8,5),VLOOKUP(MID(A781,1,5)&amp;MID(A781,8,5),품번정리!$A:$B,2,FALSE))</f>
        <v/>
      </c>
    </row>
    <row r="782" spans="1:2">
      <c r="A782" s="16" t="str">
        <f t="shared" si="14"/>
        <v/>
      </c>
      <c r="B782" s="16" t="str">
        <f>IF(ISERROR(VLOOKUP(MID(A782,1,5)&amp;MID(A782,8,5),품번정리!$A:$B,2,FALSE))=TRUE,MID(A782,1,5)&amp;MID(A782,8,5),VLOOKUP(MID(A782,1,5)&amp;MID(A782,8,5),품번정리!$A:$B,2,FALSE))</f>
        <v/>
      </c>
    </row>
    <row r="783" spans="1:2">
      <c r="A783" s="16" t="str">
        <f t="shared" si="14"/>
        <v/>
      </c>
      <c r="B783" s="16" t="str">
        <f>IF(ISERROR(VLOOKUP(MID(A783,1,5)&amp;MID(A783,8,5),품번정리!$A:$B,2,FALSE))=TRUE,MID(A783,1,5)&amp;MID(A783,8,5),VLOOKUP(MID(A783,1,5)&amp;MID(A783,8,5),품번정리!$A:$B,2,FALSE))</f>
        <v/>
      </c>
    </row>
    <row r="784" spans="1:2">
      <c r="A784" s="16" t="str">
        <f t="shared" si="14"/>
        <v/>
      </c>
      <c r="B784" s="16" t="str">
        <f>IF(ISERROR(VLOOKUP(MID(A784,1,5)&amp;MID(A784,8,5),품번정리!$A:$B,2,FALSE))=TRUE,MID(A784,1,5)&amp;MID(A784,8,5),VLOOKUP(MID(A784,1,5)&amp;MID(A784,8,5),품번정리!$A:$B,2,FALSE))</f>
        <v/>
      </c>
    </row>
    <row r="785" spans="1:2">
      <c r="A785" s="16" t="str">
        <f t="shared" si="14"/>
        <v/>
      </c>
      <c r="B785" s="16" t="str">
        <f>IF(ISERROR(VLOOKUP(MID(A785,1,5)&amp;MID(A785,8,5),품번정리!$A:$B,2,FALSE))=TRUE,MID(A785,1,5)&amp;MID(A785,8,5),VLOOKUP(MID(A785,1,5)&amp;MID(A785,8,5),품번정리!$A:$B,2,FALSE))</f>
        <v/>
      </c>
    </row>
    <row r="786" spans="1:2">
      <c r="A786" s="16" t="str">
        <f t="shared" ref="A786:A794" si="15">IF(D786=0,"",C786)</f>
        <v/>
      </c>
      <c r="B786" s="16" t="str">
        <f>IF(ISERROR(VLOOKUP(MID(A786,1,5)&amp;MID(A786,8,5),품번정리!$A:$B,2,FALSE))=TRUE,MID(A786,1,5)&amp;MID(A786,8,5),VLOOKUP(MID(A786,1,5)&amp;MID(A786,8,5),품번정리!$A:$B,2,FALSE))</f>
        <v/>
      </c>
    </row>
    <row r="787" spans="1:2">
      <c r="A787" s="16" t="str">
        <f t="shared" si="15"/>
        <v/>
      </c>
      <c r="B787" s="16" t="str">
        <f>IF(ISERROR(VLOOKUP(MID(A787,1,5)&amp;MID(A787,8,5),품번정리!$A:$B,2,FALSE))=TRUE,MID(A787,1,5)&amp;MID(A787,8,5),VLOOKUP(MID(A787,1,5)&amp;MID(A787,8,5),품번정리!$A:$B,2,FALSE))</f>
        <v/>
      </c>
    </row>
    <row r="788" spans="1:2">
      <c r="A788" s="16" t="str">
        <f t="shared" si="15"/>
        <v/>
      </c>
      <c r="B788" s="16" t="str">
        <f>IF(ISERROR(VLOOKUP(MID(A788,1,5)&amp;MID(A788,8,5),품번정리!$A:$B,2,FALSE))=TRUE,MID(A788,1,5)&amp;MID(A788,8,5),VLOOKUP(MID(A788,1,5)&amp;MID(A788,8,5),품번정리!$A:$B,2,FALSE))</f>
        <v/>
      </c>
    </row>
    <row r="789" spans="1:2">
      <c r="A789" s="16" t="str">
        <f t="shared" si="15"/>
        <v/>
      </c>
      <c r="B789" s="16" t="str">
        <f>IF(ISERROR(VLOOKUP(MID(A789,1,5)&amp;MID(A789,8,5),품번정리!$A:$B,2,FALSE))=TRUE,MID(A789,1,5)&amp;MID(A789,8,5),VLOOKUP(MID(A789,1,5)&amp;MID(A789,8,5),품번정리!$A:$B,2,FALSE))</f>
        <v/>
      </c>
    </row>
    <row r="790" spans="1:2">
      <c r="A790" s="16" t="str">
        <f t="shared" si="15"/>
        <v/>
      </c>
      <c r="B790" s="16" t="str">
        <f>IF(ISERROR(VLOOKUP(MID(A790,1,5)&amp;MID(A790,8,5),품번정리!$A:$B,2,FALSE))=TRUE,MID(A790,1,5)&amp;MID(A790,8,5),VLOOKUP(MID(A790,1,5)&amp;MID(A790,8,5),품번정리!$A:$B,2,FALSE))</f>
        <v/>
      </c>
    </row>
    <row r="791" spans="1:2">
      <c r="A791" s="16" t="str">
        <f t="shared" si="15"/>
        <v/>
      </c>
      <c r="B791" s="16" t="str">
        <f>IF(ISERROR(VLOOKUP(MID(A791,1,5)&amp;MID(A791,8,5),품번정리!$A:$B,2,FALSE))=TRUE,MID(A791,1,5)&amp;MID(A791,8,5),VLOOKUP(MID(A791,1,5)&amp;MID(A791,8,5),품번정리!$A:$B,2,FALSE))</f>
        <v/>
      </c>
    </row>
    <row r="792" spans="1:2">
      <c r="A792" s="16" t="str">
        <f t="shared" si="15"/>
        <v/>
      </c>
      <c r="B792" s="16" t="str">
        <f>IF(ISERROR(VLOOKUP(MID(A792,1,5)&amp;MID(A792,8,5),품번정리!$A:$B,2,FALSE))=TRUE,MID(A792,1,5)&amp;MID(A792,8,5),VLOOKUP(MID(A792,1,5)&amp;MID(A792,8,5),품번정리!$A:$B,2,FALSE))</f>
        <v/>
      </c>
    </row>
    <row r="793" spans="1:2">
      <c r="A793" s="16" t="str">
        <f t="shared" si="15"/>
        <v/>
      </c>
      <c r="B793" s="16" t="str">
        <f>IF(ISERROR(VLOOKUP(MID(A793,1,5)&amp;MID(A793,8,5),품번정리!$A:$B,2,FALSE))=TRUE,MID(A793,1,5)&amp;MID(A793,8,5),VLOOKUP(MID(A793,1,5)&amp;MID(A793,8,5),품번정리!$A:$B,2,FALSE))</f>
        <v/>
      </c>
    </row>
    <row r="794" spans="1:2">
      <c r="A794" s="16" t="str">
        <f t="shared" si="15"/>
        <v/>
      </c>
      <c r="B794" s="16" t="str">
        <f>IF(ISERROR(VLOOKUP(MID(A794,1,5)&amp;MID(A794,8,5),품번정리!$A:$B,2,FALSE))=TRUE,MID(A794,1,5)&amp;MID(A794,8,5),VLOOKUP(MID(A794,1,5)&amp;MID(A794,8,5),품번정리!$A:$B,2,FALSE))</f>
        <v/>
      </c>
    </row>
    <row r="795" spans="1:2">
      <c r="A795" s="16" t="str">
        <f t="shared" ref="A795:A850" si="16">IF(D795=0,"",C795)</f>
        <v/>
      </c>
      <c r="B795" s="16" t="str">
        <f>IF(ISERROR(VLOOKUP(MID(A795,1,5)&amp;MID(A795,8,5),품번정리!$A:$B,2,FALSE))=TRUE,MID(A795,1,5)&amp;MID(A795,8,5),VLOOKUP(MID(A795,1,5)&amp;MID(A795,8,5),품번정리!$A:$B,2,FALSE))</f>
        <v/>
      </c>
    </row>
    <row r="796" spans="1:2">
      <c r="A796" s="16" t="str">
        <f t="shared" si="16"/>
        <v/>
      </c>
      <c r="B796" s="16" t="str">
        <f>IF(ISERROR(VLOOKUP(MID(A796,1,5)&amp;MID(A796,8,5),품번정리!$A:$B,2,FALSE))=TRUE,MID(A796,1,5)&amp;MID(A796,8,5),VLOOKUP(MID(A796,1,5)&amp;MID(A796,8,5),품번정리!$A:$B,2,FALSE))</f>
        <v/>
      </c>
    </row>
    <row r="797" spans="1:2">
      <c r="A797" s="16" t="str">
        <f t="shared" si="16"/>
        <v/>
      </c>
      <c r="B797" s="16" t="str">
        <f>IF(ISERROR(VLOOKUP(MID(A797,1,5)&amp;MID(A797,8,5),품번정리!$A:$B,2,FALSE))=TRUE,MID(A797,1,5)&amp;MID(A797,8,5),VLOOKUP(MID(A797,1,5)&amp;MID(A797,8,5),품번정리!$A:$B,2,FALSE))</f>
        <v/>
      </c>
    </row>
    <row r="798" spans="1:2">
      <c r="A798" s="16" t="str">
        <f t="shared" si="16"/>
        <v/>
      </c>
      <c r="B798" s="16" t="str">
        <f>IF(ISERROR(VLOOKUP(MID(A798,1,5)&amp;MID(A798,8,5),품번정리!$A:$B,2,FALSE))=TRUE,MID(A798,1,5)&amp;MID(A798,8,5),VLOOKUP(MID(A798,1,5)&amp;MID(A798,8,5),품번정리!$A:$B,2,FALSE))</f>
        <v/>
      </c>
    </row>
    <row r="799" spans="1:2">
      <c r="A799" s="16" t="str">
        <f t="shared" si="16"/>
        <v/>
      </c>
      <c r="B799" s="16" t="str">
        <f>IF(ISERROR(VLOOKUP(MID(A799,1,5)&amp;MID(A799,8,5),품번정리!$A:$B,2,FALSE))=TRUE,MID(A799,1,5)&amp;MID(A799,8,5),VLOOKUP(MID(A799,1,5)&amp;MID(A799,8,5),품번정리!$A:$B,2,FALSE))</f>
        <v/>
      </c>
    </row>
    <row r="800" spans="1:2">
      <c r="A800" s="16" t="str">
        <f t="shared" si="16"/>
        <v/>
      </c>
      <c r="B800" s="16" t="str">
        <f>IF(ISERROR(VLOOKUP(MID(A800,1,5)&amp;MID(A800,8,5),품번정리!$A:$B,2,FALSE))=TRUE,MID(A800,1,5)&amp;MID(A800,8,5),VLOOKUP(MID(A800,1,5)&amp;MID(A800,8,5),품번정리!$A:$B,2,FALSE))</f>
        <v/>
      </c>
    </row>
    <row r="801" spans="1:2">
      <c r="A801" s="16" t="str">
        <f t="shared" si="16"/>
        <v/>
      </c>
      <c r="B801" s="16" t="str">
        <f>IF(ISERROR(VLOOKUP(MID(A801,1,5)&amp;MID(A801,8,5),품번정리!$A:$B,2,FALSE))=TRUE,MID(A801,1,5)&amp;MID(A801,8,5),VLOOKUP(MID(A801,1,5)&amp;MID(A801,8,5),품번정리!$A:$B,2,FALSE))</f>
        <v/>
      </c>
    </row>
    <row r="802" spans="1:2">
      <c r="A802" s="16" t="str">
        <f t="shared" si="16"/>
        <v/>
      </c>
      <c r="B802" s="16" t="str">
        <f>IF(ISERROR(VLOOKUP(MID(A802,1,5)&amp;MID(A802,8,5),품번정리!$A:$B,2,FALSE))=TRUE,MID(A802,1,5)&amp;MID(A802,8,5),VLOOKUP(MID(A802,1,5)&amp;MID(A802,8,5),품번정리!$A:$B,2,FALSE))</f>
        <v/>
      </c>
    </row>
    <row r="803" spans="1:2">
      <c r="A803" s="16" t="str">
        <f t="shared" si="16"/>
        <v/>
      </c>
      <c r="B803" s="16" t="str">
        <f>IF(ISERROR(VLOOKUP(MID(A803,1,5)&amp;MID(A803,8,5),품번정리!$A:$B,2,FALSE))=TRUE,MID(A803,1,5)&amp;MID(A803,8,5),VLOOKUP(MID(A803,1,5)&amp;MID(A803,8,5),품번정리!$A:$B,2,FALSE))</f>
        <v/>
      </c>
    </row>
    <row r="804" spans="1:2">
      <c r="A804" s="16" t="str">
        <f t="shared" si="16"/>
        <v/>
      </c>
      <c r="B804" s="16" t="str">
        <f>IF(ISERROR(VLOOKUP(MID(A804,1,5)&amp;MID(A804,8,5),품번정리!$A:$B,2,FALSE))=TRUE,MID(A804,1,5)&amp;MID(A804,8,5),VLOOKUP(MID(A804,1,5)&amp;MID(A804,8,5),품번정리!$A:$B,2,FALSE))</f>
        <v/>
      </c>
    </row>
    <row r="805" spans="1:2">
      <c r="A805" s="16" t="str">
        <f t="shared" si="16"/>
        <v/>
      </c>
      <c r="B805" s="16" t="str">
        <f>IF(ISERROR(VLOOKUP(MID(A805,1,5)&amp;MID(A805,8,5),품번정리!$A:$B,2,FALSE))=TRUE,MID(A805,1,5)&amp;MID(A805,8,5),VLOOKUP(MID(A805,1,5)&amp;MID(A805,8,5),품번정리!$A:$B,2,FALSE))</f>
        <v/>
      </c>
    </row>
    <row r="806" spans="1:2">
      <c r="A806" s="16" t="str">
        <f t="shared" si="16"/>
        <v/>
      </c>
      <c r="B806" s="16" t="str">
        <f>IF(ISERROR(VLOOKUP(MID(A806,1,5)&amp;MID(A806,8,5),품번정리!$A:$B,2,FALSE))=TRUE,MID(A806,1,5)&amp;MID(A806,8,5),VLOOKUP(MID(A806,1,5)&amp;MID(A806,8,5),품번정리!$A:$B,2,FALSE))</f>
        <v/>
      </c>
    </row>
    <row r="807" spans="1:2">
      <c r="A807" s="16" t="str">
        <f t="shared" si="16"/>
        <v/>
      </c>
      <c r="B807" s="16" t="str">
        <f>IF(ISERROR(VLOOKUP(MID(A807,1,5)&amp;MID(A807,8,5),품번정리!$A:$B,2,FALSE))=TRUE,MID(A807,1,5)&amp;MID(A807,8,5),VLOOKUP(MID(A807,1,5)&amp;MID(A807,8,5),품번정리!$A:$B,2,FALSE))</f>
        <v/>
      </c>
    </row>
    <row r="808" spans="1:2">
      <c r="A808" s="16" t="str">
        <f t="shared" si="16"/>
        <v/>
      </c>
      <c r="B808" s="16" t="str">
        <f>IF(ISERROR(VLOOKUP(MID(A808,1,5)&amp;MID(A808,8,5),품번정리!$A:$B,2,FALSE))=TRUE,MID(A808,1,5)&amp;MID(A808,8,5),VLOOKUP(MID(A808,1,5)&amp;MID(A808,8,5),품번정리!$A:$B,2,FALSE))</f>
        <v/>
      </c>
    </row>
    <row r="809" spans="1:2">
      <c r="A809" s="16" t="str">
        <f t="shared" si="16"/>
        <v/>
      </c>
      <c r="B809" s="16" t="str">
        <f>IF(ISERROR(VLOOKUP(MID(A809,1,5)&amp;MID(A809,8,5),품번정리!$A:$B,2,FALSE))=TRUE,MID(A809,1,5)&amp;MID(A809,8,5),VLOOKUP(MID(A809,1,5)&amp;MID(A809,8,5),품번정리!$A:$B,2,FALSE))</f>
        <v/>
      </c>
    </row>
    <row r="810" spans="1:2">
      <c r="A810" s="16" t="str">
        <f t="shared" si="16"/>
        <v/>
      </c>
      <c r="B810" s="16" t="str">
        <f>IF(ISERROR(VLOOKUP(MID(A810,1,5)&amp;MID(A810,8,5),품번정리!$A:$B,2,FALSE))=TRUE,MID(A810,1,5)&amp;MID(A810,8,5),VLOOKUP(MID(A810,1,5)&amp;MID(A810,8,5),품번정리!$A:$B,2,FALSE))</f>
        <v/>
      </c>
    </row>
    <row r="811" spans="1:2">
      <c r="A811" s="16" t="str">
        <f t="shared" si="16"/>
        <v/>
      </c>
      <c r="B811" s="16" t="str">
        <f>IF(ISERROR(VLOOKUP(MID(A811,1,5)&amp;MID(A811,8,5),품번정리!$A:$B,2,FALSE))=TRUE,MID(A811,1,5)&amp;MID(A811,8,5),VLOOKUP(MID(A811,1,5)&amp;MID(A811,8,5),품번정리!$A:$B,2,FALSE))</f>
        <v/>
      </c>
    </row>
    <row r="812" spans="1:2">
      <c r="A812" s="16" t="str">
        <f t="shared" si="16"/>
        <v/>
      </c>
      <c r="B812" s="16" t="str">
        <f>IF(ISERROR(VLOOKUP(MID(A812,1,5)&amp;MID(A812,8,5),품번정리!$A:$B,2,FALSE))=TRUE,MID(A812,1,5)&amp;MID(A812,8,5),VLOOKUP(MID(A812,1,5)&amp;MID(A812,8,5),품번정리!$A:$B,2,FALSE))</f>
        <v/>
      </c>
    </row>
    <row r="813" spans="1:2">
      <c r="A813" s="16" t="str">
        <f t="shared" si="16"/>
        <v/>
      </c>
      <c r="B813" s="16" t="str">
        <f>IF(ISERROR(VLOOKUP(MID(A813,1,5)&amp;MID(A813,8,5),품번정리!$A:$B,2,FALSE))=TRUE,MID(A813,1,5)&amp;MID(A813,8,5),VLOOKUP(MID(A813,1,5)&amp;MID(A813,8,5),품번정리!$A:$B,2,FALSE))</f>
        <v/>
      </c>
    </row>
    <row r="814" spans="1:2">
      <c r="A814" s="16" t="str">
        <f t="shared" si="16"/>
        <v/>
      </c>
      <c r="B814" s="16" t="str">
        <f>IF(ISERROR(VLOOKUP(MID(A814,1,5)&amp;MID(A814,8,5),품번정리!$A:$B,2,FALSE))=TRUE,MID(A814,1,5)&amp;MID(A814,8,5),VLOOKUP(MID(A814,1,5)&amp;MID(A814,8,5),품번정리!$A:$B,2,FALSE))</f>
        <v/>
      </c>
    </row>
    <row r="815" spans="1:2">
      <c r="A815" s="16" t="str">
        <f t="shared" si="16"/>
        <v/>
      </c>
      <c r="B815" s="16" t="str">
        <f>IF(ISERROR(VLOOKUP(MID(A815,1,5)&amp;MID(A815,8,5),품번정리!$A:$B,2,FALSE))=TRUE,MID(A815,1,5)&amp;MID(A815,8,5),VLOOKUP(MID(A815,1,5)&amp;MID(A815,8,5),품번정리!$A:$B,2,FALSE))</f>
        <v/>
      </c>
    </row>
    <row r="816" spans="1:2">
      <c r="A816" s="16" t="str">
        <f t="shared" si="16"/>
        <v/>
      </c>
      <c r="B816" s="16" t="str">
        <f>IF(ISERROR(VLOOKUP(MID(A816,1,5)&amp;MID(A816,8,5),품번정리!$A:$B,2,FALSE))=TRUE,MID(A816,1,5)&amp;MID(A816,8,5),VLOOKUP(MID(A816,1,5)&amp;MID(A816,8,5),품번정리!$A:$B,2,FALSE))</f>
        <v/>
      </c>
    </row>
    <row r="817" spans="1:2">
      <c r="A817" s="16" t="str">
        <f t="shared" si="16"/>
        <v/>
      </c>
      <c r="B817" s="16" t="str">
        <f>IF(ISERROR(VLOOKUP(MID(A817,1,5)&amp;MID(A817,8,5),품번정리!$A:$B,2,FALSE))=TRUE,MID(A817,1,5)&amp;MID(A817,8,5),VLOOKUP(MID(A817,1,5)&amp;MID(A817,8,5),품번정리!$A:$B,2,FALSE))</f>
        <v/>
      </c>
    </row>
    <row r="818" spans="1:2">
      <c r="A818" s="16" t="str">
        <f t="shared" si="16"/>
        <v/>
      </c>
      <c r="B818" s="16" t="str">
        <f>IF(ISERROR(VLOOKUP(MID(A818,1,5)&amp;MID(A818,8,5),품번정리!$A:$B,2,FALSE))=TRUE,MID(A818,1,5)&amp;MID(A818,8,5),VLOOKUP(MID(A818,1,5)&amp;MID(A818,8,5),품번정리!$A:$B,2,FALSE))</f>
        <v/>
      </c>
    </row>
    <row r="819" spans="1:2">
      <c r="A819" s="16" t="str">
        <f t="shared" si="16"/>
        <v/>
      </c>
      <c r="B819" s="16" t="str">
        <f>IF(ISERROR(VLOOKUP(MID(A819,1,5)&amp;MID(A819,8,5),품번정리!$A:$B,2,FALSE))=TRUE,MID(A819,1,5)&amp;MID(A819,8,5),VLOOKUP(MID(A819,1,5)&amp;MID(A819,8,5),품번정리!$A:$B,2,FALSE))</f>
        <v/>
      </c>
    </row>
    <row r="820" spans="1:2">
      <c r="A820" s="16" t="str">
        <f t="shared" si="16"/>
        <v/>
      </c>
      <c r="B820" s="16" t="str">
        <f>IF(ISERROR(VLOOKUP(MID(A820,1,5)&amp;MID(A820,8,5),품번정리!$A:$B,2,FALSE))=TRUE,MID(A820,1,5)&amp;MID(A820,8,5),VLOOKUP(MID(A820,1,5)&amp;MID(A820,8,5),품번정리!$A:$B,2,FALSE))</f>
        <v/>
      </c>
    </row>
    <row r="821" spans="1:2">
      <c r="A821" s="16" t="str">
        <f t="shared" si="16"/>
        <v/>
      </c>
      <c r="B821" s="16" t="str">
        <f>IF(ISERROR(VLOOKUP(MID(A821,1,5)&amp;MID(A821,8,5),품번정리!$A:$B,2,FALSE))=TRUE,MID(A821,1,5)&amp;MID(A821,8,5),VLOOKUP(MID(A821,1,5)&amp;MID(A821,8,5),품번정리!$A:$B,2,FALSE))</f>
        <v/>
      </c>
    </row>
    <row r="822" spans="1:2">
      <c r="A822" s="16" t="str">
        <f t="shared" si="16"/>
        <v/>
      </c>
      <c r="B822" s="16" t="str">
        <f>IF(ISERROR(VLOOKUP(MID(A822,1,5)&amp;MID(A822,8,5),품번정리!$A:$B,2,FALSE))=TRUE,MID(A822,1,5)&amp;MID(A822,8,5),VLOOKUP(MID(A822,1,5)&amp;MID(A822,8,5),품번정리!$A:$B,2,FALSE))</f>
        <v/>
      </c>
    </row>
    <row r="823" spans="1:2">
      <c r="A823" s="16" t="str">
        <f t="shared" si="16"/>
        <v/>
      </c>
      <c r="B823" s="16" t="str">
        <f>IF(ISERROR(VLOOKUP(MID(A823,1,5)&amp;MID(A823,8,5),품번정리!$A:$B,2,FALSE))=TRUE,MID(A823,1,5)&amp;MID(A823,8,5),VLOOKUP(MID(A823,1,5)&amp;MID(A823,8,5),품번정리!$A:$B,2,FALSE))</f>
        <v/>
      </c>
    </row>
    <row r="824" spans="1:2">
      <c r="A824" s="16" t="str">
        <f t="shared" si="16"/>
        <v/>
      </c>
      <c r="B824" s="16" t="str">
        <f>IF(ISERROR(VLOOKUP(MID(A824,1,5)&amp;MID(A824,8,5),품번정리!$A:$B,2,FALSE))=TRUE,MID(A824,1,5)&amp;MID(A824,8,5),VLOOKUP(MID(A824,1,5)&amp;MID(A824,8,5),품번정리!$A:$B,2,FALSE))</f>
        <v/>
      </c>
    </row>
    <row r="825" spans="1:2">
      <c r="A825" s="16" t="str">
        <f t="shared" si="16"/>
        <v/>
      </c>
      <c r="B825" s="16" t="str">
        <f>IF(ISERROR(VLOOKUP(MID(A825,1,5)&amp;MID(A825,8,5),품번정리!$A:$B,2,FALSE))=TRUE,MID(A825,1,5)&amp;MID(A825,8,5),VLOOKUP(MID(A825,1,5)&amp;MID(A825,8,5),품번정리!$A:$B,2,FALSE))</f>
        <v/>
      </c>
    </row>
    <row r="826" spans="1:2">
      <c r="A826" s="16" t="str">
        <f t="shared" si="16"/>
        <v/>
      </c>
      <c r="B826" s="16" t="str">
        <f>IF(ISERROR(VLOOKUP(MID(A826,1,5)&amp;MID(A826,8,5),품번정리!$A:$B,2,FALSE))=TRUE,MID(A826,1,5)&amp;MID(A826,8,5),VLOOKUP(MID(A826,1,5)&amp;MID(A826,8,5),품번정리!$A:$B,2,FALSE))</f>
        <v/>
      </c>
    </row>
    <row r="827" spans="1:2">
      <c r="A827" s="16" t="str">
        <f t="shared" si="16"/>
        <v/>
      </c>
      <c r="B827" s="16" t="str">
        <f>IF(ISERROR(VLOOKUP(MID(A827,1,5)&amp;MID(A827,8,5),품번정리!$A:$B,2,FALSE))=TRUE,MID(A827,1,5)&amp;MID(A827,8,5),VLOOKUP(MID(A827,1,5)&amp;MID(A827,8,5),품번정리!$A:$B,2,FALSE))</f>
        <v/>
      </c>
    </row>
    <row r="828" spans="1:2">
      <c r="A828" s="16" t="str">
        <f t="shared" si="16"/>
        <v/>
      </c>
      <c r="B828" s="16" t="str">
        <f>IF(ISERROR(VLOOKUP(MID(A828,1,5)&amp;MID(A828,8,5),품번정리!$A:$B,2,FALSE))=TRUE,MID(A828,1,5)&amp;MID(A828,8,5),VLOOKUP(MID(A828,1,5)&amp;MID(A828,8,5),품번정리!$A:$B,2,FALSE))</f>
        <v/>
      </c>
    </row>
    <row r="829" spans="1:2">
      <c r="A829" s="16" t="str">
        <f t="shared" si="16"/>
        <v/>
      </c>
      <c r="B829" s="16" t="str">
        <f>IF(ISERROR(VLOOKUP(MID(A829,1,5)&amp;MID(A829,8,5),품번정리!$A:$B,2,FALSE))=TRUE,MID(A829,1,5)&amp;MID(A829,8,5),VLOOKUP(MID(A829,1,5)&amp;MID(A829,8,5),품번정리!$A:$B,2,FALSE))</f>
        <v/>
      </c>
    </row>
    <row r="830" spans="1:2">
      <c r="A830" s="16" t="str">
        <f t="shared" si="16"/>
        <v/>
      </c>
      <c r="B830" s="16" t="str">
        <f>IF(ISERROR(VLOOKUP(MID(A830,1,5)&amp;MID(A830,8,5),품번정리!$A:$B,2,FALSE))=TRUE,MID(A830,1,5)&amp;MID(A830,8,5),VLOOKUP(MID(A830,1,5)&amp;MID(A830,8,5),품번정리!$A:$B,2,FALSE))</f>
        <v/>
      </c>
    </row>
    <row r="831" spans="1:2">
      <c r="A831" s="16" t="str">
        <f t="shared" si="16"/>
        <v/>
      </c>
      <c r="B831" s="16" t="str">
        <f>IF(ISERROR(VLOOKUP(MID(A831,1,5)&amp;MID(A831,8,5),품번정리!$A:$B,2,FALSE))=TRUE,MID(A831,1,5)&amp;MID(A831,8,5),VLOOKUP(MID(A831,1,5)&amp;MID(A831,8,5),품번정리!$A:$B,2,FALSE))</f>
        <v/>
      </c>
    </row>
    <row r="832" spans="1:2">
      <c r="A832" s="16" t="str">
        <f t="shared" si="16"/>
        <v/>
      </c>
      <c r="B832" s="16" t="str">
        <f>IF(ISERROR(VLOOKUP(MID(A832,1,5)&amp;MID(A832,8,5),품번정리!$A:$B,2,FALSE))=TRUE,MID(A832,1,5)&amp;MID(A832,8,5),VLOOKUP(MID(A832,1,5)&amp;MID(A832,8,5),품번정리!$A:$B,2,FALSE))</f>
        <v/>
      </c>
    </row>
    <row r="833" spans="1:2">
      <c r="A833" s="16" t="str">
        <f t="shared" si="16"/>
        <v/>
      </c>
      <c r="B833" s="16" t="str">
        <f>IF(ISERROR(VLOOKUP(MID(A833,1,5)&amp;MID(A833,8,5),품번정리!$A:$B,2,FALSE))=TRUE,MID(A833,1,5)&amp;MID(A833,8,5),VLOOKUP(MID(A833,1,5)&amp;MID(A833,8,5),품번정리!$A:$B,2,FALSE))</f>
        <v/>
      </c>
    </row>
    <row r="834" spans="1:2">
      <c r="A834" s="16" t="str">
        <f t="shared" si="16"/>
        <v/>
      </c>
      <c r="B834" s="16" t="str">
        <f>IF(ISERROR(VLOOKUP(MID(A834,1,5)&amp;MID(A834,8,5),품번정리!$A:$B,2,FALSE))=TRUE,MID(A834,1,5)&amp;MID(A834,8,5),VLOOKUP(MID(A834,1,5)&amp;MID(A834,8,5),품번정리!$A:$B,2,FALSE))</f>
        <v/>
      </c>
    </row>
    <row r="835" spans="1:2">
      <c r="A835" s="16" t="str">
        <f t="shared" si="16"/>
        <v/>
      </c>
      <c r="B835" s="16" t="str">
        <f>IF(ISERROR(VLOOKUP(MID(A835,1,5)&amp;MID(A835,8,5),품번정리!$A:$B,2,FALSE))=TRUE,MID(A835,1,5)&amp;MID(A835,8,5),VLOOKUP(MID(A835,1,5)&amp;MID(A835,8,5),품번정리!$A:$B,2,FALSE))</f>
        <v/>
      </c>
    </row>
    <row r="836" spans="1:2">
      <c r="A836" s="16" t="str">
        <f t="shared" si="16"/>
        <v/>
      </c>
      <c r="B836" s="16" t="str">
        <f>IF(ISERROR(VLOOKUP(MID(A836,1,5)&amp;MID(A836,8,5),품번정리!$A:$B,2,FALSE))=TRUE,MID(A836,1,5)&amp;MID(A836,8,5),VLOOKUP(MID(A836,1,5)&amp;MID(A836,8,5),품번정리!$A:$B,2,FALSE))</f>
        <v/>
      </c>
    </row>
    <row r="837" spans="1:2">
      <c r="A837" s="16" t="str">
        <f t="shared" si="16"/>
        <v/>
      </c>
      <c r="B837" s="16" t="str">
        <f>IF(ISERROR(VLOOKUP(MID(A837,1,5)&amp;MID(A837,8,5),품번정리!$A:$B,2,FALSE))=TRUE,MID(A837,1,5)&amp;MID(A837,8,5),VLOOKUP(MID(A837,1,5)&amp;MID(A837,8,5),품번정리!$A:$B,2,FALSE))</f>
        <v/>
      </c>
    </row>
    <row r="838" spans="1:2">
      <c r="A838" s="16" t="str">
        <f t="shared" si="16"/>
        <v/>
      </c>
      <c r="B838" s="16" t="str">
        <f>IF(ISERROR(VLOOKUP(MID(A838,1,5)&amp;MID(A838,8,5),품번정리!$A:$B,2,FALSE))=TRUE,MID(A838,1,5)&amp;MID(A838,8,5),VLOOKUP(MID(A838,1,5)&amp;MID(A838,8,5),품번정리!$A:$B,2,FALSE))</f>
        <v/>
      </c>
    </row>
    <row r="839" spans="1:2">
      <c r="A839" s="16" t="str">
        <f t="shared" si="16"/>
        <v/>
      </c>
      <c r="B839" s="16" t="str">
        <f>IF(ISERROR(VLOOKUP(MID(A839,1,5)&amp;MID(A839,8,5),품번정리!$A:$B,2,FALSE))=TRUE,MID(A839,1,5)&amp;MID(A839,8,5),VLOOKUP(MID(A839,1,5)&amp;MID(A839,8,5),품번정리!$A:$B,2,FALSE))</f>
        <v/>
      </c>
    </row>
    <row r="840" spans="1:2">
      <c r="A840" s="16" t="str">
        <f t="shared" si="16"/>
        <v/>
      </c>
      <c r="B840" s="16" t="str">
        <f>IF(ISERROR(VLOOKUP(MID(A840,1,5)&amp;MID(A840,8,5),품번정리!$A:$B,2,FALSE))=TRUE,MID(A840,1,5)&amp;MID(A840,8,5),VLOOKUP(MID(A840,1,5)&amp;MID(A840,8,5),품번정리!$A:$B,2,FALSE))</f>
        <v/>
      </c>
    </row>
    <row r="841" spans="1:2">
      <c r="A841" s="16" t="str">
        <f t="shared" si="16"/>
        <v/>
      </c>
      <c r="B841" s="16" t="str">
        <f>IF(ISERROR(VLOOKUP(MID(A841,1,5)&amp;MID(A841,8,5),품번정리!$A:$B,2,FALSE))=TRUE,MID(A841,1,5)&amp;MID(A841,8,5),VLOOKUP(MID(A841,1,5)&amp;MID(A841,8,5),품번정리!$A:$B,2,FALSE))</f>
        <v/>
      </c>
    </row>
    <row r="842" spans="1:2">
      <c r="A842" s="16" t="str">
        <f t="shared" si="16"/>
        <v/>
      </c>
      <c r="B842" s="16" t="str">
        <f>IF(ISERROR(VLOOKUP(MID(A842,1,5)&amp;MID(A842,8,5),품번정리!$A:$B,2,FALSE))=TRUE,MID(A842,1,5)&amp;MID(A842,8,5),VLOOKUP(MID(A842,1,5)&amp;MID(A842,8,5),품번정리!$A:$B,2,FALSE))</f>
        <v/>
      </c>
    </row>
    <row r="843" spans="1:2">
      <c r="A843" s="16" t="str">
        <f t="shared" si="16"/>
        <v/>
      </c>
      <c r="B843" s="16" t="str">
        <f>IF(ISERROR(VLOOKUP(MID(A843,1,5)&amp;MID(A843,8,5),품번정리!$A:$B,2,FALSE))=TRUE,MID(A843,1,5)&amp;MID(A843,8,5),VLOOKUP(MID(A843,1,5)&amp;MID(A843,8,5),품번정리!$A:$B,2,FALSE))</f>
        <v/>
      </c>
    </row>
    <row r="844" spans="1:2">
      <c r="A844" s="16" t="str">
        <f t="shared" si="16"/>
        <v/>
      </c>
      <c r="B844" s="16" t="str">
        <f>IF(ISERROR(VLOOKUP(MID(A844,1,5)&amp;MID(A844,8,5),품번정리!$A:$B,2,FALSE))=TRUE,MID(A844,1,5)&amp;MID(A844,8,5),VLOOKUP(MID(A844,1,5)&amp;MID(A844,8,5),품번정리!$A:$B,2,FALSE))</f>
        <v/>
      </c>
    </row>
    <row r="845" spans="1:2">
      <c r="A845" s="16" t="str">
        <f t="shared" si="16"/>
        <v/>
      </c>
      <c r="B845" s="16" t="str">
        <f>IF(ISERROR(VLOOKUP(MID(A845,1,5)&amp;MID(A845,8,5),품번정리!$A:$B,2,FALSE))=TRUE,MID(A845,1,5)&amp;MID(A845,8,5),VLOOKUP(MID(A845,1,5)&amp;MID(A845,8,5),품번정리!$A:$B,2,FALSE))</f>
        <v/>
      </c>
    </row>
    <row r="846" spans="1:2">
      <c r="A846" s="16" t="str">
        <f t="shared" si="16"/>
        <v/>
      </c>
      <c r="B846" s="16" t="str">
        <f>IF(ISERROR(VLOOKUP(MID(A846,1,5)&amp;MID(A846,8,5),품번정리!$A:$B,2,FALSE))=TRUE,MID(A846,1,5)&amp;MID(A846,8,5),VLOOKUP(MID(A846,1,5)&amp;MID(A846,8,5),품번정리!$A:$B,2,FALSE))</f>
        <v/>
      </c>
    </row>
    <row r="847" spans="1:2">
      <c r="A847" s="16" t="str">
        <f t="shared" si="16"/>
        <v/>
      </c>
      <c r="B847" s="16" t="str">
        <f>IF(ISERROR(VLOOKUP(MID(A847,1,5)&amp;MID(A847,8,5),품번정리!$A:$B,2,FALSE))=TRUE,MID(A847,1,5)&amp;MID(A847,8,5),VLOOKUP(MID(A847,1,5)&amp;MID(A847,8,5),품번정리!$A:$B,2,FALSE))</f>
        <v/>
      </c>
    </row>
    <row r="848" spans="1:2">
      <c r="A848" s="16" t="str">
        <f t="shared" si="16"/>
        <v/>
      </c>
      <c r="B848" s="16" t="str">
        <f>IF(ISERROR(VLOOKUP(MID(A848,1,5)&amp;MID(A848,8,5),품번정리!$A:$B,2,FALSE))=TRUE,MID(A848,1,5)&amp;MID(A848,8,5),VLOOKUP(MID(A848,1,5)&amp;MID(A848,8,5),품번정리!$A:$B,2,FALSE))</f>
        <v/>
      </c>
    </row>
    <row r="849" spans="1:2">
      <c r="A849" s="16" t="str">
        <f t="shared" si="16"/>
        <v/>
      </c>
      <c r="B849" s="16" t="str">
        <f>IF(ISERROR(VLOOKUP(MID(A849,1,5)&amp;MID(A849,8,5),품번정리!$A:$B,2,FALSE))=TRUE,MID(A849,1,5)&amp;MID(A849,8,5),VLOOKUP(MID(A849,1,5)&amp;MID(A849,8,5),품번정리!$A:$B,2,FALSE))</f>
        <v/>
      </c>
    </row>
    <row r="850" spans="1:2">
      <c r="A850" s="16" t="str">
        <f t="shared" si="16"/>
        <v/>
      </c>
      <c r="B850" s="16" t="str">
        <f>IF(ISERROR(VLOOKUP(MID(A850,1,5)&amp;MID(A850,8,5),품번정리!$A:$B,2,FALSE))=TRUE,MID(A850,1,5)&amp;MID(A850,8,5),VLOOKUP(MID(A850,1,5)&amp;MID(A850,8,5),품번정리!$A:$B,2,FALSE))</f>
        <v/>
      </c>
    </row>
    <row r="851" spans="1:2">
      <c r="A851" s="16" t="str">
        <f t="shared" ref="A851:A861" si="17">IF(D851=0,"",C851)</f>
        <v/>
      </c>
      <c r="B851" s="16" t="str">
        <f>IF(ISERROR(VLOOKUP(MID(A851,1,5)&amp;MID(A851,8,5),품번정리!$A:$B,2,FALSE))=TRUE,MID(A851,1,5)&amp;MID(A851,8,5),VLOOKUP(MID(A851,1,5)&amp;MID(A851,8,5),품번정리!$A:$B,2,FALSE))</f>
        <v/>
      </c>
    </row>
    <row r="852" spans="1:2">
      <c r="A852" s="16" t="str">
        <f t="shared" si="17"/>
        <v/>
      </c>
      <c r="B852" s="16" t="str">
        <f>IF(ISERROR(VLOOKUP(MID(A852,1,5)&amp;MID(A852,8,5),품번정리!$A:$B,2,FALSE))=TRUE,MID(A852,1,5)&amp;MID(A852,8,5),VLOOKUP(MID(A852,1,5)&amp;MID(A852,8,5),품번정리!$A:$B,2,FALSE))</f>
        <v/>
      </c>
    </row>
    <row r="853" spans="1:2">
      <c r="A853" s="16" t="str">
        <f t="shared" si="17"/>
        <v/>
      </c>
      <c r="B853" s="16" t="str">
        <f>IF(ISERROR(VLOOKUP(MID(A853,1,5)&amp;MID(A853,8,5),품번정리!$A:$B,2,FALSE))=TRUE,MID(A853,1,5)&amp;MID(A853,8,5),VLOOKUP(MID(A853,1,5)&amp;MID(A853,8,5),품번정리!$A:$B,2,FALSE))</f>
        <v/>
      </c>
    </row>
    <row r="854" spans="1:2">
      <c r="A854" s="16" t="str">
        <f t="shared" si="17"/>
        <v/>
      </c>
      <c r="B854" s="16" t="str">
        <f>IF(ISERROR(VLOOKUP(MID(A854,1,5)&amp;MID(A854,8,5),품번정리!$A:$B,2,FALSE))=TRUE,MID(A854,1,5)&amp;MID(A854,8,5),VLOOKUP(MID(A854,1,5)&amp;MID(A854,8,5),품번정리!$A:$B,2,FALSE))</f>
        <v/>
      </c>
    </row>
    <row r="855" spans="1:2">
      <c r="A855" s="16" t="str">
        <f t="shared" si="17"/>
        <v/>
      </c>
      <c r="B855" s="16" t="str">
        <f>IF(ISERROR(VLOOKUP(MID(A855,1,5)&amp;MID(A855,8,5),품번정리!$A:$B,2,FALSE))=TRUE,MID(A855,1,5)&amp;MID(A855,8,5),VLOOKUP(MID(A855,1,5)&amp;MID(A855,8,5),품번정리!$A:$B,2,FALSE))</f>
        <v/>
      </c>
    </row>
    <row r="856" spans="1:2">
      <c r="A856" s="16" t="str">
        <f t="shared" si="17"/>
        <v/>
      </c>
      <c r="B856" s="16" t="str">
        <f>IF(ISERROR(VLOOKUP(MID(A856,1,5)&amp;MID(A856,8,5),품번정리!$A:$B,2,FALSE))=TRUE,MID(A856,1,5)&amp;MID(A856,8,5),VLOOKUP(MID(A856,1,5)&amp;MID(A856,8,5),품번정리!$A:$B,2,FALSE))</f>
        <v/>
      </c>
    </row>
    <row r="857" spans="1:2">
      <c r="A857" s="16" t="str">
        <f t="shared" si="17"/>
        <v/>
      </c>
      <c r="B857" s="16" t="str">
        <f>IF(ISERROR(VLOOKUP(MID(A857,1,5)&amp;MID(A857,8,5),품번정리!$A:$B,2,FALSE))=TRUE,MID(A857,1,5)&amp;MID(A857,8,5),VLOOKUP(MID(A857,1,5)&amp;MID(A857,8,5),품번정리!$A:$B,2,FALSE))</f>
        <v/>
      </c>
    </row>
    <row r="858" spans="1:2">
      <c r="A858" s="16" t="str">
        <f t="shared" si="17"/>
        <v/>
      </c>
      <c r="B858" s="16" t="str">
        <f>IF(ISERROR(VLOOKUP(MID(A858,1,5)&amp;MID(A858,8,5),품번정리!$A:$B,2,FALSE))=TRUE,MID(A858,1,5)&amp;MID(A858,8,5),VLOOKUP(MID(A858,1,5)&amp;MID(A858,8,5),품번정리!$A:$B,2,FALSE))</f>
        <v/>
      </c>
    </row>
    <row r="859" spans="1:2">
      <c r="A859" s="16" t="str">
        <f t="shared" si="17"/>
        <v/>
      </c>
      <c r="B859" s="16" t="str">
        <f>IF(ISERROR(VLOOKUP(MID(A859,1,5)&amp;MID(A859,8,5),품번정리!$A:$B,2,FALSE))=TRUE,MID(A859,1,5)&amp;MID(A859,8,5),VLOOKUP(MID(A859,1,5)&amp;MID(A859,8,5),품번정리!$A:$B,2,FALSE))</f>
        <v/>
      </c>
    </row>
    <row r="860" spans="1:2">
      <c r="A860" s="16" t="str">
        <f t="shared" si="17"/>
        <v/>
      </c>
      <c r="B860" s="16" t="str">
        <f>IF(ISERROR(VLOOKUP(MID(A860,1,5)&amp;MID(A860,8,5),품번정리!$A:$B,2,FALSE))=TRUE,MID(A860,1,5)&amp;MID(A860,8,5),VLOOKUP(MID(A860,1,5)&amp;MID(A860,8,5),품번정리!$A:$B,2,FALSE))</f>
        <v/>
      </c>
    </row>
    <row r="861" spans="1:2">
      <c r="A861" s="16" t="str">
        <f t="shared" si="17"/>
        <v/>
      </c>
      <c r="B861" s="16" t="str">
        <f>IF(ISERROR(VLOOKUP(MID(A861,1,5)&amp;MID(A861,8,5),품번정리!$A:$B,2,FALSE))=TRUE,MID(A861,1,5)&amp;MID(A861,8,5),VLOOKUP(MID(A861,1,5)&amp;MID(A861,8,5),품번정리!$A:$B,2,FALSE))</f>
        <v/>
      </c>
    </row>
    <row r="862" spans="1:2">
      <c r="A862" s="16" t="str">
        <f>IF(D862=0,"",C862)</f>
        <v/>
      </c>
      <c r="B862" s="16" t="str">
        <f>IF(ISERROR(VLOOKUP(MID(A862,1,5)&amp;MID(A862,8,5),품번정리!$A:$B,2,FALSE))=TRUE,MID(A862,1,5)&amp;MID(A862,8,5),VLOOKUP(MID(A862,1,5)&amp;MID(A862,8,5),품번정리!$A:$B,2,FALSE))</f>
        <v/>
      </c>
    </row>
    <row r="863" spans="1:2">
      <c r="A863" s="16" t="str">
        <f>IF(D863=0,"",C863)</f>
        <v/>
      </c>
      <c r="B863" s="16" t="str">
        <f>IF(ISERROR(VLOOKUP(MID(A863,1,5)&amp;MID(A863,8,5),품번정리!$A:$B,2,FALSE))=TRUE,MID(A863,1,5)&amp;MID(A863,8,5),VLOOKUP(MID(A863,1,5)&amp;MID(A863,8,5),품번정리!$A:$B,2,FALSE))</f>
        <v/>
      </c>
    </row>
    <row r="864" spans="1:2">
      <c r="A864" s="16" t="str">
        <f>IF(D864=0,"",C864)</f>
        <v/>
      </c>
      <c r="B864" s="16" t="str">
        <f>IF(ISERROR(VLOOKUP(MID(A864,1,5)&amp;MID(A864,8,5),품번정리!$A:$B,2,FALSE))=TRUE,MID(A864,1,5)&amp;MID(A864,8,5),VLOOKUP(MID(A864,1,5)&amp;MID(A864,8,5),품번정리!$A:$B,2,FALSE))</f>
        <v/>
      </c>
    </row>
    <row r="865" spans="1:2">
      <c r="A865" s="16" t="str">
        <f>IF(D865=0,"",C865)</f>
        <v/>
      </c>
      <c r="B865" s="16" t="str">
        <f>IF(ISERROR(VLOOKUP(MID(A865,1,5)&amp;MID(A865,8,5),품번정리!$A:$B,2,FALSE))=TRUE,MID(A865,1,5)&amp;MID(A865,8,5),VLOOKUP(MID(A865,1,5)&amp;MID(A865,8,5),품번정리!$A:$B,2,FALSE))</f>
        <v/>
      </c>
    </row>
    <row r="866" spans="1:2">
      <c r="A866" s="16" t="str">
        <f>IF(D866=0,"",C866)</f>
        <v/>
      </c>
      <c r="B866" s="16" t="str">
        <f>IF(ISERROR(VLOOKUP(MID(A866,1,5)&amp;MID(A866,8,5),품번정리!$A:$B,2,FALSE))=TRUE,MID(A866,1,5)&amp;MID(A866,8,5),VLOOKUP(MID(A866,1,5)&amp;MID(A866,8,5),품번정리!$A:$B,2,FALSE))</f>
        <v/>
      </c>
    </row>
    <row r="867" spans="1:2">
      <c r="A867" s="16" t="str">
        <f t="shared" ref="A867:A930" si="18">IF(D867=0,"",C867)</f>
        <v/>
      </c>
      <c r="B867" s="16" t="str">
        <f>IF(ISERROR(VLOOKUP(MID(A867,1,5)&amp;MID(A867,8,5),품번정리!$A:$B,2,FALSE))=TRUE,MID(A867,1,5)&amp;MID(A867,8,5),VLOOKUP(MID(A867,1,5)&amp;MID(A867,8,5),품번정리!$A:$B,2,FALSE))</f>
        <v/>
      </c>
    </row>
    <row r="868" spans="1:2">
      <c r="A868" s="16" t="str">
        <f t="shared" si="18"/>
        <v/>
      </c>
      <c r="B868" s="16" t="str">
        <f>IF(ISERROR(VLOOKUP(MID(A868,1,5)&amp;MID(A868,8,5),품번정리!$A:$B,2,FALSE))=TRUE,MID(A868,1,5)&amp;MID(A868,8,5),VLOOKUP(MID(A868,1,5)&amp;MID(A868,8,5),품번정리!$A:$B,2,FALSE))</f>
        <v/>
      </c>
    </row>
    <row r="869" spans="1:2">
      <c r="A869" s="16" t="str">
        <f t="shared" si="18"/>
        <v/>
      </c>
      <c r="B869" s="16" t="str">
        <f>IF(ISERROR(VLOOKUP(MID(A869,1,5)&amp;MID(A869,8,5),품번정리!$A:$B,2,FALSE))=TRUE,MID(A869,1,5)&amp;MID(A869,8,5),VLOOKUP(MID(A869,1,5)&amp;MID(A869,8,5),품번정리!$A:$B,2,FALSE))</f>
        <v/>
      </c>
    </row>
    <row r="870" spans="1:2">
      <c r="A870" s="16" t="str">
        <f t="shared" si="18"/>
        <v/>
      </c>
      <c r="B870" s="16" t="str">
        <f>IF(ISERROR(VLOOKUP(MID(A870,1,5)&amp;MID(A870,8,5),품번정리!$A:$B,2,FALSE))=TRUE,MID(A870,1,5)&amp;MID(A870,8,5),VLOOKUP(MID(A870,1,5)&amp;MID(A870,8,5),품번정리!$A:$B,2,FALSE))</f>
        <v/>
      </c>
    </row>
    <row r="871" spans="1:2">
      <c r="A871" s="16" t="str">
        <f t="shared" si="18"/>
        <v/>
      </c>
      <c r="B871" s="16" t="str">
        <f>IF(ISERROR(VLOOKUP(MID(A871,1,5)&amp;MID(A871,8,5),품번정리!$A:$B,2,FALSE))=TRUE,MID(A871,1,5)&amp;MID(A871,8,5),VLOOKUP(MID(A871,1,5)&amp;MID(A871,8,5),품번정리!$A:$B,2,FALSE))</f>
        <v/>
      </c>
    </row>
    <row r="872" spans="1:2">
      <c r="A872" s="16" t="str">
        <f t="shared" si="18"/>
        <v/>
      </c>
      <c r="B872" s="16" t="str">
        <f>IF(ISERROR(VLOOKUP(MID(A872,1,5)&amp;MID(A872,8,5),품번정리!$A:$B,2,FALSE))=TRUE,MID(A872,1,5)&amp;MID(A872,8,5),VLOOKUP(MID(A872,1,5)&amp;MID(A872,8,5),품번정리!$A:$B,2,FALSE))</f>
        <v/>
      </c>
    </row>
    <row r="873" spans="1:2">
      <c r="A873" s="16" t="str">
        <f t="shared" si="18"/>
        <v/>
      </c>
      <c r="B873" s="16" t="str">
        <f>IF(ISERROR(VLOOKUP(MID(A873,1,5)&amp;MID(A873,8,5),품번정리!$A:$B,2,FALSE))=TRUE,MID(A873,1,5)&amp;MID(A873,8,5),VLOOKUP(MID(A873,1,5)&amp;MID(A873,8,5),품번정리!$A:$B,2,FALSE))</f>
        <v/>
      </c>
    </row>
    <row r="874" spans="1:2">
      <c r="A874" s="16" t="str">
        <f t="shared" si="18"/>
        <v/>
      </c>
      <c r="B874" s="16" t="str">
        <f>IF(ISERROR(VLOOKUP(MID(A874,1,5)&amp;MID(A874,8,5),품번정리!$A:$B,2,FALSE))=TRUE,MID(A874,1,5)&amp;MID(A874,8,5),VLOOKUP(MID(A874,1,5)&amp;MID(A874,8,5),품번정리!$A:$B,2,FALSE))</f>
        <v/>
      </c>
    </row>
    <row r="875" spans="1:2">
      <c r="A875" s="16" t="str">
        <f t="shared" si="18"/>
        <v/>
      </c>
      <c r="B875" s="16" t="str">
        <f>IF(ISERROR(VLOOKUP(MID(A875,1,5)&amp;MID(A875,8,5),품번정리!$A:$B,2,FALSE))=TRUE,MID(A875,1,5)&amp;MID(A875,8,5),VLOOKUP(MID(A875,1,5)&amp;MID(A875,8,5),품번정리!$A:$B,2,FALSE))</f>
        <v/>
      </c>
    </row>
    <row r="876" spans="1:2">
      <c r="A876" s="16" t="str">
        <f t="shared" si="18"/>
        <v/>
      </c>
      <c r="B876" s="16" t="str">
        <f>IF(ISERROR(VLOOKUP(MID(A876,1,5)&amp;MID(A876,8,5),품번정리!$A:$B,2,FALSE))=TRUE,MID(A876,1,5)&amp;MID(A876,8,5),VLOOKUP(MID(A876,1,5)&amp;MID(A876,8,5),품번정리!$A:$B,2,FALSE))</f>
        <v/>
      </c>
    </row>
    <row r="877" spans="1:2">
      <c r="A877" s="16" t="str">
        <f t="shared" si="18"/>
        <v/>
      </c>
      <c r="B877" s="16" t="str">
        <f>IF(ISERROR(VLOOKUP(MID(A877,1,5)&amp;MID(A877,8,5),품번정리!$A:$B,2,FALSE))=TRUE,MID(A877,1,5)&amp;MID(A877,8,5),VLOOKUP(MID(A877,1,5)&amp;MID(A877,8,5),품번정리!$A:$B,2,FALSE))</f>
        <v/>
      </c>
    </row>
    <row r="878" spans="1:2">
      <c r="A878" s="16" t="str">
        <f t="shared" si="18"/>
        <v/>
      </c>
      <c r="B878" s="16" t="str">
        <f>IF(ISERROR(VLOOKUP(MID(A878,1,5)&amp;MID(A878,8,5),품번정리!$A:$B,2,FALSE))=TRUE,MID(A878,1,5)&amp;MID(A878,8,5),VLOOKUP(MID(A878,1,5)&amp;MID(A878,8,5),품번정리!$A:$B,2,FALSE))</f>
        <v/>
      </c>
    </row>
    <row r="879" spans="1:2">
      <c r="A879" s="16" t="str">
        <f t="shared" si="18"/>
        <v/>
      </c>
      <c r="B879" s="16" t="str">
        <f>IF(ISERROR(VLOOKUP(MID(A879,1,5)&amp;MID(A879,8,5),품번정리!$A:$B,2,FALSE))=TRUE,MID(A879,1,5)&amp;MID(A879,8,5),VLOOKUP(MID(A879,1,5)&amp;MID(A879,8,5),품번정리!$A:$B,2,FALSE))</f>
        <v/>
      </c>
    </row>
    <row r="880" spans="1:2">
      <c r="A880" s="16" t="str">
        <f t="shared" si="18"/>
        <v/>
      </c>
      <c r="B880" s="16" t="str">
        <f>IF(ISERROR(VLOOKUP(MID(A880,1,5)&amp;MID(A880,8,5),품번정리!$A:$B,2,FALSE))=TRUE,MID(A880,1,5)&amp;MID(A880,8,5),VLOOKUP(MID(A880,1,5)&amp;MID(A880,8,5),품번정리!$A:$B,2,FALSE))</f>
        <v/>
      </c>
    </row>
    <row r="881" spans="1:2">
      <c r="A881" s="16" t="str">
        <f t="shared" si="18"/>
        <v/>
      </c>
      <c r="B881" s="16" t="str">
        <f>IF(ISERROR(VLOOKUP(MID(A881,1,5)&amp;MID(A881,8,5),품번정리!$A:$B,2,FALSE))=TRUE,MID(A881,1,5)&amp;MID(A881,8,5),VLOOKUP(MID(A881,1,5)&amp;MID(A881,8,5),품번정리!$A:$B,2,FALSE))</f>
        <v/>
      </c>
    </row>
    <row r="882" spans="1:2">
      <c r="A882" s="16" t="str">
        <f t="shared" si="18"/>
        <v/>
      </c>
      <c r="B882" s="16" t="str">
        <f>IF(ISERROR(VLOOKUP(MID(A882,1,5)&amp;MID(A882,8,5),품번정리!$A:$B,2,FALSE))=TRUE,MID(A882,1,5)&amp;MID(A882,8,5),VLOOKUP(MID(A882,1,5)&amp;MID(A882,8,5),품번정리!$A:$B,2,FALSE))</f>
        <v/>
      </c>
    </row>
    <row r="883" spans="1:2">
      <c r="A883" s="16" t="str">
        <f t="shared" si="18"/>
        <v/>
      </c>
      <c r="B883" s="16" t="str">
        <f>IF(ISERROR(VLOOKUP(MID(A883,1,5)&amp;MID(A883,8,5),품번정리!$A:$B,2,FALSE))=TRUE,MID(A883,1,5)&amp;MID(A883,8,5),VLOOKUP(MID(A883,1,5)&amp;MID(A883,8,5),품번정리!$A:$B,2,FALSE))</f>
        <v/>
      </c>
    </row>
    <row r="884" spans="1:2">
      <c r="A884" s="16" t="str">
        <f t="shared" si="18"/>
        <v/>
      </c>
      <c r="B884" s="16" t="str">
        <f>IF(ISERROR(VLOOKUP(MID(A884,1,5)&amp;MID(A884,8,5),품번정리!$A:$B,2,FALSE))=TRUE,MID(A884,1,5)&amp;MID(A884,8,5),VLOOKUP(MID(A884,1,5)&amp;MID(A884,8,5),품번정리!$A:$B,2,FALSE))</f>
        <v/>
      </c>
    </row>
    <row r="885" spans="1:2">
      <c r="A885" s="16" t="str">
        <f t="shared" si="18"/>
        <v/>
      </c>
      <c r="B885" s="16" t="str">
        <f>IF(ISERROR(VLOOKUP(MID(A885,1,5)&amp;MID(A885,8,5),품번정리!$A:$B,2,FALSE))=TRUE,MID(A885,1,5)&amp;MID(A885,8,5),VLOOKUP(MID(A885,1,5)&amp;MID(A885,8,5),품번정리!$A:$B,2,FALSE))</f>
        <v/>
      </c>
    </row>
    <row r="886" spans="1:2">
      <c r="A886" s="16" t="str">
        <f t="shared" si="18"/>
        <v/>
      </c>
      <c r="B886" s="16" t="str">
        <f>IF(ISERROR(VLOOKUP(MID(A886,1,5)&amp;MID(A886,8,5),품번정리!$A:$B,2,FALSE))=TRUE,MID(A886,1,5)&amp;MID(A886,8,5),VLOOKUP(MID(A886,1,5)&amp;MID(A886,8,5),품번정리!$A:$B,2,FALSE))</f>
        <v/>
      </c>
    </row>
    <row r="887" spans="1:2">
      <c r="A887" s="16" t="str">
        <f t="shared" si="18"/>
        <v/>
      </c>
      <c r="B887" s="16" t="str">
        <f>IF(ISERROR(VLOOKUP(MID(A887,1,5)&amp;MID(A887,8,5),품번정리!$A:$B,2,FALSE))=TRUE,MID(A887,1,5)&amp;MID(A887,8,5),VLOOKUP(MID(A887,1,5)&amp;MID(A887,8,5),품번정리!$A:$B,2,FALSE))</f>
        <v/>
      </c>
    </row>
    <row r="888" spans="1:2">
      <c r="A888" s="16" t="str">
        <f t="shared" si="18"/>
        <v/>
      </c>
      <c r="B888" s="16" t="str">
        <f>IF(ISERROR(VLOOKUP(MID(A888,1,5)&amp;MID(A888,8,5),품번정리!$A:$B,2,FALSE))=TRUE,MID(A888,1,5)&amp;MID(A888,8,5),VLOOKUP(MID(A888,1,5)&amp;MID(A888,8,5),품번정리!$A:$B,2,FALSE))</f>
        <v/>
      </c>
    </row>
    <row r="889" spans="1:2">
      <c r="A889" s="16" t="str">
        <f t="shared" si="18"/>
        <v/>
      </c>
      <c r="B889" s="16" t="str">
        <f>IF(ISERROR(VLOOKUP(MID(A889,1,5)&amp;MID(A889,8,5),품번정리!$A:$B,2,FALSE))=TRUE,MID(A889,1,5)&amp;MID(A889,8,5),VLOOKUP(MID(A889,1,5)&amp;MID(A889,8,5),품번정리!$A:$B,2,FALSE))</f>
        <v/>
      </c>
    </row>
    <row r="890" spans="1:2">
      <c r="A890" s="16" t="str">
        <f t="shared" si="18"/>
        <v/>
      </c>
      <c r="B890" s="16" t="str">
        <f>IF(ISERROR(VLOOKUP(MID(A890,1,5)&amp;MID(A890,8,5),품번정리!$A:$B,2,FALSE))=TRUE,MID(A890,1,5)&amp;MID(A890,8,5),VLOOKUP(MID(A890,1,5)&amp;MID(A890,8,5),품번정리!$A:$B,2,FALSE))</f>
        <v/>
      </c>
    </row>
    <row r="891" spans="1:2">
      <c r="A891" s="16" t="str">
        <f t="shared" si="18"/>
        <v/>
      </c>
      <c r="B891" s="16" t="str">
        <f>IF(ISERROR(VLOOKUP(MID(A891,1,5)&amp;MID(A891,8,5),품번정리!$A:$B,2,FALSE))=TRUE,MID(A891,1,5)&amp;MID(A891,8,5),VLOOKUP(MID(A891,1,5)&amp;MID(A891,8,5),품번정리!$A:$B,2,FALSE))</f>
        <v/>
      </c>
    </row>
    <row r="892" spans="1:2">
      <c r="A892" s="16" t="str">
        <f t="shared" si="18"/>
        <v/>
      </c>
      <c r="B892" s="16" t="str">
        <f>IF(ISERROR(VLOOKUP(MID(A892,1,5)&amp;MID(A892,8,5),품번정리!$A:$B,2,FALSE))=TRUE,MID(A892,1,5)&amp;MID(A892,8,5),VLOOKUP(MID(A892,1,5)&amp;MID(A892,8,5),품번정리!$A:$B,2,FALSE))</f>
        <v/>
      </c>
    </row>
    <row r="893" spans="1:2">
      <c r="A893" s="16" t="str">
        <f t="shared" si="18"/>
        <v/>
      </c>
      <c r="B893" s="16" t="str">
        <f>IF(ISERROR(VLOOKUP(MID(A893,1,5)&amp;MID(A893,8,5),품번정리!$A:$B,2,FALSE))=TRUE,MID(A893,1,5)&amp;MID(A893,8,5),VLOOKUP(MID(A893,1,5)&amp;MID(A893,8,5),품번정리!$A:$B,2,FALSE))</f>
        <v/>
      </c>
    </row>
    <row r="894" spans="1:2">
      <c r="A894" s="16" t="str">
        <f t="shared" si="18"/>
        <v/>
      </c>
      <c r="B894" s="16" t="str">
        <f>IF(ISERROR(VLOOKUP(MID(A894,1,5)&amp;MID(A894,8,5),품번정리!$A:$B,2,FALSE))=TRUE,MID(A894,1,5)&amp;MID(A894,8,5),VLOOKUP(MID(A894,1,5)&amp;MID(A894,8,5),품번정리!$A:$B,2,FALSE))</f>
        <v/>
      </c>
    </row>
    <row r="895" spans="1:2">
      <c r="A895" s="16" t="str">
        <f t="shared" si="18"/>
        <v/>
      </c>
      <c r="B895" s="16" t="str">
        <f>IF(ISERROR(VLOOKUP(MID(A895,1,5)&amp;MID(A895,8,5),품번정리!$A:$B,2,FALSE))=TRUE,MID(A895,1,5)&amp;MID(A895,8,5),VLOOKUP(MID(A895,1,5)&amp;MID(A895,8,5),품번정리!$A:$B,2,FALSE))</f>
        <v/>
      </c>
    </row>
    <row r="896" spans="1:2">
      <c r="A896" s="16" t="str">
        <f t="shared" si="18"/>
        <v/>
      </c>
      <c r="B896" s="16" t="str">
        <f>IF(ISERROR(VLOOKUP(MID(A896,1,5)&amp;MID(A896,8,5),품번정리!$A:$B,2,FALSE))=TRUE,MID(A896,1,5)&amp;MID(A896,8,5),VLOOKUP(MID(A896,1,5)&amp;MID(A896,8,5),품번정리!$A:$B,2,FALSE))</f>
        <v/>
      </c>
    </row>
    <row r="897" spans="1:2">
      <c r="A897" s="16" t="str">
        <f t="shared" si="18"/>
        <v/>
      </c>
      <c r="B897" s="16" t="str">
        <f>IF(ISERROR(VLOOKUP(MID(A897,1,5)&amp;MID(A897,8,5),품번정리!$A:$B,2,FALSE))=TRUE,MID(A897,1,5)&amp;MID(A897,8,5),VLOOKUP(MID(A897,1,5)&amp;MID(A897,8,5),품번정리!$A:$B,2,FALSE))</f>
        <v/>
      </c>
    </row>
    <row r="898" spans="1:2">
      <c r="A898" s="16" t="str">
        <f t="shared" si="18"/>
        <v/>
      </c>
      <c r="B898" s="16" t="str">
        <f>IF(ISERROR(VLOOKUP(MID(A898,1,5)&amp;MID(A898,8,5),품번정리!$A:$B,2,FALSE))=TRUE,MID(A898,1,5)&amp;MID(A898,8,5),VLOOKUP(MID(A898,1,5)&amp;MID(A898,8,5),품번정리!$A:$B,2,FALSE))</f>
        <v/>
      </c>
    </row>
    <row r="899" spans="1:2">
      <c r="A899" s="16" t="str">
        <f t="shared" si="18"/>
        <v/>
      </c>
      <c r="B899" s="16" t="str">
        <f>IF(ISERROR(VLOOKUP(MID(A899,1,5)&amp;MID(A899,8,5),품번정리!$A:$B,2,FALSE))=TRUE,MID(A899,1,5)&amp;MID(A899,8,5),VLOOKUP(MID(A899,1,5)&amp;MID(A899,8,5),품번정리!$A:$B,2,FALSE))</f>
        <v/>
      </c>
    </row>
    <row r="900" spans="1:2">
      <c r="A900" s="16" t="str">
        <f t="shared" si="18"/>
        <v/>
      </c>
      <c r="B900" s="16" t="str">
        <f>IF(ISERROR(VLOOKUP(MID(A900,1,5)&amp;MID(A900,8,5),품번정리!$A:$B,2,FALSE))=TRUE,MID(A900,1,5)&amp;MID(A900,8,5),VLOOKUP(MID(A900,1,5)&amp;MID(A900,8,5),품번정리!$A:$B,2,FALSE))</f>
        <v/>
      </c>
    </row>
    <row r="901" spans="1:2">
      <c r="A901" s="16" t="str">
        <f t="shared" si="18"/>
        <v/>
      </c>
      <c r="B901" s="16" t="str">
        <f>IF(ISERROR(VLOOKUP(MID(A901,1,5)&amp;MID(A901,8,5),품번정리!$A:$B,2,FALSE))=TRUE,MID(A901,1,5)&amp;MID(A901,8,5),VLOOKUP(MID(A901,1,5)&amp;MID(A901,8,5),품번정리!$A:$B,2,FALSE))</f>
        <v/>
      </c>
    </row>
    <row r="902" spans="1:2">
      <c r="A902" s="16" t="str">
        <f t="shared" si="18"/>
        <v/>
      </c>
      <c r="B902" s="16" t="str">
        <f>IF(ISERROR(VLOOKUP(MID(A902,1,5)&amp;MID(A902,8,5),품번정리!$A:$B,2,FALSE))=TRUE,MID(A902,1,5)&amp;MID(A902,8,5),VLOOKUP(MID(A902,1,5)&amp;MID(A902,8,5),품번정리!$A:$B,2,FALSE))</f>
        <v/>
      </c>
    </row>
    <row r="903" spans="1:2">
      <c r="A903" s="16" t="str">
        <f t="shared" si="18"/>
        <v/>
      </c>
      <c r="B903" s="16" t="str">
        <f>IF(ISERROR(VLOOKUP(MID(A903,1,5)&amp;MID(A903,8,5),품번정리!$A:$B,2,FALSE))=TRUE,MID(A903,1,5)&amp;MID(A903,8,5),VLOOKUP(MID(A903,1,5)&amp;MID(A903,8,5),품번정리!$A:$B,2,FALSE))</f>
        <v/>
      </c>
    </row>
    <row r="904" spans="1:2">
      <c r="A904" s="16" t="str">
        <f t="shared" si="18"/>
        <v/>
      </c>
      <c r="B904" s="16" t="str">
        <f>IF(ISERROR(VLOOKUP(MID(A904,1,5)&amp;MID(A904,8,5),품번정리!$A:$B,2,FALSE))=TRUE,MID(A904,1,5)&amp;MID(A904,8,5),VLOOKUP(MID(A904,1,5)&amp;MID(A904,8,5),품번정리!$A:$B,2,FALSE))</f>
        <v/>
      </c>
    </row>
    <row r="905" spans="1:2">
      <c r="A905" s="16" t="str">
        <f t="shared" si="18"/>
        <v/>
      </c>
      <c r="B905" s="16" t="str">
        <f>IF(ISERROR(VLOOKUP(MID(A905,1,5)&amp;MID(A905,8,5),품번정리!$A:$B,2,FALSE))=TRUE,MID(A905,1,5)&amp;MID(A905,8,5),VLOOKUP(MID(A905,1,5)&amp;MID(A905,8,5),품번정리!$A:$B,2,FALSE))</f>
        <v/>
      </c>
    </row>
    <row r="906" spans="1:2">
      <c r="A906" s="16" t="str">
        <f t="shared" si="18"/>
        <v/>
      </c>
      <c r="B906" s="16" t="str">
        <f>IF(ISERROR(VLOOKUP(MID(A906,1,5)&amp;MID(A906,8,5),품번정리!$A:$B,2,FALSE))=TRUE,MID(A906,1,5)&amp;MID(A906,8,5),VLOOKUP(MID(A906,1,5)&amp;MID(A906,8,5),품번정리!$A:$B,2,FALSE))</f>
        <v/>
      </c>
    </row>
    <row r="907" spans="1:2">
      <c r="A907" s="16" t="str">
        <f t="shared" si="18"/>
        <v/>
      </c>
      <c r="B907" s="16" t="str">
        <f>IF(ISERROR(VLOOKUP(MID(A907,1,5)&amp;MID(A907,8,5),품번정리!$A:$B,2,FALSE))=TRUE,MID(A907,1,5)&amp;MID(A907,8,5),VLOOKUP(MID(A907,1,5)&amp;MID(A907,8,5),품번정리!$A:$B,2,FALSE))</f>
        <v/>
      </c>
    </row>
    <row r="908" spans="1:2">
      <c r="A908" s="16" t="str">
        <f t="shared" si="18"/>
        <v/>
      </c>
      <c r="B908" s="16" t="str">
        <f>IF(ISERROR(VLOOKUP(MID(A908,1,5)&amp;MID(A908,8,5),품번정리!$A:$B,2,FALSE))=TRUE,MID(A908,1,5)&amp;MID(A908,8,5),VLOOKUP(MID(A908,1,5)&amp;MID(A908,8,5),품번정리!$A:$B,2,FALSE))</f>
        <v/>
      </c>
    </row>
    <row r="909" spans="1:2">
      <c r="A909" s="16" t="str">
        <f t="shared" si="18"/>
        <v/>
      </c>
      <c r="B909" s="16" t="str">
        <f>IF(ISERROR(VLOOKUP(MID(A909,1,5)&amp;MID(A909,8,5),품번정리!$A:$B,2,FALSE))=TRUE,MID(A909,1,5)&amp;MID(A909,8,5),VLOOKUP(MID(A909,1,5)&amp;MID(A909,8,5),품번정리!$A:$B,2,FALSE))</f>
        <v/>
      </c>
    </row>
    <row r="910" spans="1:2">
      <c r="A910" s="16" t="str">
        <f t="shared" si="18"/>
        <v/>
      </c>
      <c r="B910" s="16" t="str">
        <f>IF(ISERROR(VLOOKUP(MID(A910,1,5)&amp;MID(A910,8,5),품번정리!$A:$B,2,FALSE))=TRUE,MID(A910,1,5)&amp;MID(A910,8,5),VLOOKUP(MID(A910,1,5)&amp;MID(A910,8,5),품번정리!$A:$B,2,FALSE))</f>
        <v/>
      </c>
    </row>
    <row r="911" spans="1:2">
      <c r="A911" s="16" t="str">
        <f t="shared" si="18"/>
        <v/>
      </c>
      <c r="B911" s="16" t="str">
        <f>IF(ISERROR(VLOOKUP(MID(A911,1,5)&amp;MID(A911,8,5),품번정리!$A:$B,2,FALSE))=TRUE,MID(A911,1,5)&amp;MID(A911,8,5),VLOOKUP(MID(A911,1,5)&amp;MID(A911,8,5),품번정리!$A:$B,2,FALSE))</f>
        <v/>
      </c>
    </row>
    <row r="912" spans="1:2">
      <c r="A912" s="16" t="str">
        <f t="shared" si="18"/>
        <v/>
      </c>
      <c r="B912" s="16" t="str">
        <f>IF(ISERROR(VLOOKUP(MID(A912,1,5)&amp;MID(A912,8,5),품번정리!$A:$B,2,FALSE))=TRUE,MID(A912,1,5)&amp;MID(A912,8,5),VLOOKUP(MID(A912,1,5)&amp;MID(A912,8,5),품번정리!$A:$B,2,FALSE))</f>
        <v/>
      </c>
    </row>
    <row r="913" spans="1:2">
      <c r="A913" s="16" t="str">
        <f t="shared" si="18"/>
        <v/>
      </c>
      <c r="B913" s="16" t="str">
        <f>IF(ISERROR(VLOOKUP(MID(A913,1,5)&amp;MID(A913,8,5),품번정리!$A:$B,2,FALSE))=TRUE,MID(A913,1,5)&amp;MID(A913,8,5),VLOOKUP(MID(A913,1,5)&amp;MID(A913,8,5),품번정리!$A:$B,2,FALSE))</f>
        <v/>
      </c>
    </row>
    <row r="914" spans="1:2">
      <c r="A914" s="16" t="str">
        <f t="shared" si="18"/>
        <v/>
      </c>
      <c r="B914" s="16" t="str">
        <f>IF(ISERROR(VLOOKUP(MID(A914,1,5)&amp;MID(A914,8,5),품번정리!$A:$B,2,FALSE))=TRUE,MID(A914,1,5)&amp;MID(A914,8,5),VLOOKUP(MID(A914,1,5)&amp;MID(A914,8,5),품번정리!$A:$B,2,FALSE))</f>
        <v/>
      </c>
    </row>
    <row r="915" spans="1:2">
      <c r="A915" s="16" t="str">
        <f t="shared" si="18"/>
        <v/>
      </c>
      <c r="B915" s="16" t="str">
        <f>IF(ISERROR(VLOOKUP(MID(A915,1,5)&amp;MID(A915,8,5),품번정리!$A:$B,2,FALSE))=TRUE,MID(A915,1,5)&amp;MID(A915,8,5),VLOOKUP(MID(A915,1,5)&amp;MID(A915,8,5),품번정리!$A:$B,2,FALSE))</f>
        <v/>
      </c>
    </row>
    <row r="916" spans="1:2">
      <c r="A916" s="16" t="str">
        <f t="shared" si="18"/>
        <v/>
      </c>
      <c r="B916" s="16" t="str">
        <f>IF(ISERROR(VLOOKUP(MID(A916,1,5)&amp;MID(A916,8,5),품번정리!$A:$B,2,FALSE))=TRUE,MID(A916,1,5)&amp;MID(A916,8,5),VLOOKUP(MID(A916,1,5)&amp;MID(A916,8,5),품번정리!$A:$B,2,FALSE))</f>
        <v/>
      </c>
    </row>
    <row r="917" spans="1:2">
      <c r="A917" s="16" t="str">
        <f t="shared" si="18"/>
        <v/>
      </c>
      <c r="B917" s="16" t="str">
        <f>IF(ISERROR(VLOOKUP(MID(A917,1,5)&amp;MID(A917,8,5),품번정리!$A:$B,2,FALSE))=TRUE,MID(A917,1,5)&amp;MID(A917,8,5),VLOOKUP(MID(A917,1,5)&amp;MID(A917,8,5),품번정리!$A:$B,2,FALSE))</f>
        <v/>
      </c>
    </row>
    <row r="918" spans="1:2">
      <c r="A918" s="16" t="str">
        <f t="shared" si="18"/>
        <v/>
      </c>
      <c r="B918" s="16" t="str">
        <f>IF(ISERROR(VLOOKUP(MID(A918,1,5)&amp;MID(A918,8,5),품번정리!$A:$B,2,FALSE))=TRUE,MID(A918,1,5)&amp;MID(A918,8,5),VLOOKUP(MID(A918,1,5)&amp;MID(A918,8,5),품번정리!$A:$B,2,FALSE))</f>
        <v/>
      </c>
    </row>
    <row r="919" spans="1:2">
      <c r="A919" s="16" t="str">
        <f t="shared" si="18"/>
        <v/>
      </c>
      <c r="B919" s="16" t="str">
        <f>IF(ISERROR(VLOOKUP(MID(A919,1,5)&amp;MID(A919,8,5),품번정리!$A:$B,2,FALSE))=TRUE,MID(A919,1,5)&amp;MID(A919,8,5),VLOOKUP(MID(A919,1,5)&amp;MID(A919,8,5),품번정리!$A:$B,2,FALSE))</f>
        <v/>
      </c>
    </row>
    <row r="920" spans="1:2">
      <c r="A920" s="16" t="str">
        <f t="shared" si="18"/>
        <v/>
      </c>
      <c r="B920" s="16" t="str">
        <f>IF(ISERROR(VLOOKUP(MID(A920,1,5)&amp;MID(A920,8,5),품번정리!$A:$B,2,FALSE))=TRUE,MID(A920,1,5)&amp;MID(A920,8,5),VLOOKUP(MID(A920,1,5)&amp;MID(A920,8,5),품번정리!$A:$B,2,FALSE))</f>
        <v/>
      </c>
    </row>
    <row r="921" spans="1:2">
      <c r="A921" s="16" t="str">
        <f t="shared" si="18"/>
        <v/>
      </c>
      <c r="B921" s="16" t="str">
        <f>IF(ISERROR(VLOOKUP(MID(A921,1,5)&amp;MID(A921,8,5),품번정리!$A:$B,2,FALSE))=TRUE,MID(A921,1,5)&amp;MID(A921,8,5),VLOOKUP(MID(A921,1,5)&amp;MID(A921,8,5),품번정리!$A:$B,2,FALSE))</f>
        <v/>
      </c>
    </row>
    <row r="922" spans="1:2">
      <c r="A922" s="16" t="str">
        <f t="shared" si="18"/>
        <v/>
      </c>
      <c r="B922" s="16" t="str">
        <f>IF(ISERROR(VLOOKUP(MID(A922,1,5)&amp;MID(A922,8,5),품번정리!$A:$B,2,FALSE))=TRUE,MID(A922,1,5)&amp;MID(A922,8,5),VLOOKUP(MID(A922,1,5)&amp;MID(A922,8,5),품번정리!$A:$B,2,FALSE))</f>
        <v/>
      </c>
    </row>
    <row r="923" spans="1:2">
      <c r="A923" s="16" t="str">
        <f t="shared" si="18"/>
        <v/>
      </c>
      <c r="B923" s="16" t="str">
        <f>IF(ISERROR(VLOOKUP(MID(A923,1,5)&amp;MID(A923,8,5),품번정리!$A:$B,2,FALSE))=TRUE,MID(A923,1,5)&amp;MID(A923,8,5),VLOOKUP(MID(A923,1,5)&amp;MID(A923,8,5),품번정리!$A:$B,2,FALSE))</f>
        <v/>
      </c>
    </row>
    <row r="924" spans="1:2">
      <c r="A924" s="16" t="str">
        <f t="shared" si="18"/>
        <v/>
      </c>
      <c r="B924" s="16" t="str">
        <f>IF(ISERROR(VLOOKUP(MID(A924,1,5)&amp;MID(A924,8,5),품번정리!$A:$B,2,FALSE))=TRUE,MID(A924,1,5)&amp;MID(A924,8,5),VLOOKUP(MID(A924,1,5)&amp;MID(A924,8,5),품번정리!$A:$B,2,FALSE))</f>
        <v/>
      </c>
    </row>
    <row r="925" spans="1:2">
      <c r="A925" s="16" t="str">
        <f t="shared" si="18"/>
        <v/>
      </c>
      <c r="B925" s="16" t="str">
        <f>IF(ISERROR(VLOOKUP(MID(A925,1,5)&amp;MID(A925,8,5),품번정리!$A:$B,2,FALSE))=TRUE,MID(A925,1,5)&amp;MID(A925,8,5),VLOOKUP(MID(A925,1,5)&amp;MID(A925,8,5),품번정리!$A:$B,2,FALSE))</f>
        <v/>
      </c>
    </row>
    <row r="926" spans="1:2">
      <c r="A926" s="16" t="str">
        <f t="shared" si="18"/>
        <v/>
      </c>
      <c r="B926" s="16" t="str">
        <f>IF(ISERROR(VLOOKUP(MID(A926,1,5)&amp;MID(A926,8,5),품번정리!$A:$B,2,FALSE))=TRUE,MID(A926,1,5)&amp;MID(A926,8,5),VLOOKUP(MID(A926,1,5)&amp;MID(A926,8,5),품번정리!$A:$B,2,FALSE))</f>
        <v/>
      </c>
    </row>
    <row r="927" spans="1:2">
      <c r="A927" s="16" t="str">
        <f t="shared" si="18"/>
        <v/>
      </c>
      <c r="B927" s="16" t="str">
        <f>IF(ISERROR(VLOOKUP(MID(A927,1,5)&amp;MID(A927,8,5),품번정리!$A:$B,2,FALSE))=TRUE,MID(A927,1,5)&amp;MID(A927,8,5),VLOOKUP(MID(A927,1,5)&amp;MID(A927,8,5),품번정리!$A:$B,2,FALSE))</f>
        <v/>
      </c>
    </row>
    <row r="928" spans="1:2">
      <c r="A928" s="16" t="str">
        <f t="shared" si="18"/>
        <v/>
      </c>
      <c r="B928" s="16" t="str">
        <f>IF(ISERROR(VLOOKUP(MID(A928,1,5)&amp;MID(A928,8,5),품번정리!$A:$B,2,FALSE))=TRUE,MID(A928,1,5)&amp;MID(A928,8,5),VLOOKUP(MID(A928,1,5)&amp;MID(A928,8,5),품번정리!$A:$B,2,FALSE))</f>
        <v/>
      </c>
    </row>
    <row r="929" spans="1:2">
      <c r="A929" s="16" t="str">
        <f t="shared" si="18"/>
        <v/>
      </c>
      <c r="B929" s="16" t="str">
        <f>IF(ISERROR(VLOOKUP(MID(A929,1,5)&amp;MID(A929,8,5),품번정리!$A:$B,2,FALSE))=TRUE,MID(A929,1,5)&amp;MID(A929,8,5),VLOOKUP(MID(A929,1,5)&amp;MID(A929,8,5),품번정리!$A:$B,2,FALSE))</f>
        <v/>
      </c>
    </row>
    <row r="930" spans="1:2">
      <c r="A930" s="16" t="str">
        <f t="shared" si="18"/>
        <v/>
      </c>
      <c r="B930" s="16" t="str">
        <f>IF(ISERROR(VLOOKUP(MID(A930,1,5)&amp;MID(A930,8,5),품번정리!$A:$B,2,FALSE))=TRUE,MID(A930,1,5)&amp;MID(A930,8,5),VLOOKUP(MID(A930,1,5)&amp;MID(A930,8,5),품번정리!$A:$B,2,FALSE))</f>
        <v/>
      </c>
    </row>
    <row r="931" spans="1:2">
      <c r="A931" s="16" t="str">
        <f t="shared" ref="A931:A994" si="19">IF(D931=0,"",C931)</f>
        <v/>
      </c>
      <c r="B931" s="16" t="str">
        <f>IF(ISERROR(VLOOKUP(MID(A931,1,5)&amp;MID(A931,8,5),품번정리!$A:$B,2,FALSE))=TRUE,MID(A931,1,5)&amp;MID(A931,8,5),VLOOKUP(MID(A931,1,5)&amp;MID(A931,8,5),품번정리!$A:$B,2,FALSE))</f>
        <v/>
      </c>
    </row>
    <row r="932" spans="1:2">
      <c r="A932" s="16" t="str">
        <f t="shared" si="19"/>
        <v/>
      </c>
      <c r="B932" s="16" t="str">
        <f>IF(ISERROR(VLOOKUP(MID(A932,1,5)&amp;MID(A932,8,5),품번정리!$A:$B,2,FALSE))=TRUE,MID(A932,1,5)&amp;MID(A932,8,5),VLOOKUP(MID(A932,1,5)&amp;MID(A932,8,5),품번정리!$A:$B,2,FALSE))</f>
        <v/>
      </c>
    </row>
    <row r="933" spans="1:2">
      <c r="A933" s="16" t="str">
        <f t="shared" si="19"/>
        <v/>
      </c>
      <c r="B933" s="16" t="str">
        <f>IF(ISERROR(VLOOKUP(MID(A933,1,5)&amp;MID(A933,8,5),품번정리!$A:$B,2,FALSE))=TRUE,MID(A933,1,5)&amp;MID(A933,8,5),VLOOKUP(MID(A933,1,5)&amp;MID(A933,8,5),품번정리!$A:$B,2,FALSE))</f>
        <v/>
      </c>
    </row>
    <row r="934" spans="1:2">
      <c r="A934" s="16" t="str">
        <f t="shared" si="19"/>
        <v/>
      </c>
      <c r="B934" s="16" t="str">
        <f>IF(ISERROR(VLOOKUP(MID(A934,1,5)&amp;MID(A934,8,5),품번정리!$A:$B,2,FALSE))=TRUE,MID(A934,1,5)&amp;MID(A934,8,5),VLOOKUP(MID(A934,1,5)&amp;MID(A934,8,5),품번정리!$A:$B,2,FALSE))</f>
        <v/>
      </c>
    </row>
    <row r="935" spans="1:2">
      <c r="A935" s="16" t="str">
        <f t="shared" si="19"/>
        <v/>
      </c>
      <c r="B935" s="16" t="str">
        <f>IF(ISERROR(VLOOKUP(MID(A935,1,5)&amp;MID(A935,8,5),품번정리!$A:$B,2,FALSE))=TRUE,MID(A935,1,5)&amp;MID(A935,8,5),VLOOKUP(MID(A935,1,5)&amp;MID(A935,8,5),품번정리!$A:$B,2,FALSE))</f>
        <v/>
      </c>
    </row>
    <row r="936" spans="1:2">
      <c r="A936" s="16" t="str">
        <f t="shared" si="19"/>
        <v/>
      </c>
      <c r="B936" s="16" t="str">
        <f>IF(ISERROR(VLOOKUP(MID(A936,1,5)&amp;MID(A936,8,5),품번정리!$A:$B,2,FALSE))=TRUE,MID(A936,1,5)&amp;MID(A936,8,5),VLOOKUP(MID(A936,1,5)&amp;MID(A936,8,5),품번정리!$A:$B,2,FALSE))</f>
        <v/>
      </c>
    </row>
    <row r="937" spans="1:2">
      <c r="A937" s="16" t="str">
        <f t="shared" si="19"/>
        <v/>
      </c>
      <c r="B937" s="16" t="str">
        <f>IF(ISERROR(VLOOKUP(MID(A937,1,5)&amp;MID(A937,8,5),품번정리!$A:$B,2,FALSE))=TRUE,MID(A937,1,5)&amp;MID(A937,8,5),VLOOKUP(MID(A937,1,5)&amp;MID(A937,8,5),품번정리!$A:$B,2,FALSE))</f>
        <v/>
      </c>
    </row>
    <row r="938" spans="1:2">
      <c r="A938" s="16" t="str">
        <f t="shared" si="19"/>
        <v/>
      </c>
      <c r="B938" s="16" t="str">
        <f>IF(ISERROR(VLOOKUP(MID(A938,1,5)&amp;MID(A938,8,5),품번정리!$A:$B,2,FALSE))=TRUE,MID(A938,1,5)&amp;MID(A938,8,5),VLOOKUP(MID(A938,1,5)&amp;MID(A938,8,5),품번정리!$A:$B,2,FALSE))</f>
        <v/>
      </c>
    </row>
    <row r="939" spans="1:2">
      <c r="A939" s="16" t="str">
        <f t="shared" si="19"/>
        <v/>
      </c>
      <c r="B939" s="16" t="str">
        <f>IF(ISERROR(VLOOKUP(MID(A939,1,5)&amp;MID(A939,8,5),품번정리!$A:$B,2,FALSE))=TRUE,MID(A939,1,5)&amp;MID(A939,8,5),VLOOKUP(MID(A939,1,5)&amp;MID(A939,8,5),품번정리!$A:$B,2,FALSE))</f>
        <v/>
      </c>
    </row>
    <row r="940" spans="1:2">
      <c r="A940" s="16" t="str">
        <f t="shared" si="19"/>
        <v/>
      </c>
      <c r="B940" s="16" t="str">
        <f>IF(ISERROR(VLOOKUP(MID(A940,1,5)&amp;MID(A940,8,5),품번정리!$A:$B,2,FALSE))=TRUE,MID(A940,1,5)&amp;MID(A940,8,5),VLOOKUP(MID(A940,1,5)&amp;MID(A940,8,5),품번정리!$A:$B,2,FALSE))</f>
        <v/>
      </c>
    </row>
    <row r="941" spans="1:2">
      <c r="A941" s="16" t="str">
        <f t="shared" si="19"/>
        <v/>
      </c>
      <c r="B941" s="16" t="str">
        <f>IF(ISERROR(VLOOKUP(MID(A941,1,5)&amp;MID(A941,8,5),품번정리!$A:$B,2,FALSE))=TRUE,MID(A941,1,5)&amp;MID(A941,8,5),VLOOKUP(MID(A941,1,5)&amp;MID(A941,8,5),품번정리!$A:$B,2,FALSE))</f>
        <v/>
      </c>
    </row>
    <row r="942" spans="1:2">
      <c r="A942" s="16" t="str">
        <f t="shared" si="19"/>
        <v/>
      </c>
      <c r="B942" s="16" t="str">
        <f>IF(ISERROR(VLOOKUP(MID(A942,1,5)&amp;MID(A942,8,5),품번정리!$A:$B,2,FALSE))=TRUE,MID(A942,1,5)&amp;MID(A942,8,5),VLOOKUP(MID(A942,1,5)&amp;MID(A942,8,5),품번정리!$A:$B,2,FALSE))</f>
        <v/>
      </c>
    </row>
    <row r="943" spans="1:2">
      <c r="A943" s="16" t="str">
        <f t="shared" si="19"/>
        <v/>
      </c>
      <c r="B943" s="16" t="str">
        <f>IF(ISERROR(VLOOKUP(MID(A943,1,5)&amp;MID(A943,8,5),품번정리!$A:$B,2,FALSE))=TRUE,MID(A943,1,5)&amp;MID(A943,8,5),VLOOKUP(MID(A943,1,5)&amp;MID(A943,8,5),품번정리!$A:$B,2,FALSE))</f>
        <v/>
      </c>
    </row>
    <row r="944" spans="1:2">
      <c r="A944" s="16" t="str">
        <f t="shared" si="19"/>
        <v/>
      </c>
      <c r="B944" s="16" t="str">
        <f>IF(ISERROR(VLOOKUP(MID(A944,1,5)&amp;MID(A944,8,5),품번정리!$A:$B,2,FALSE))=TRUE,MID(A944,1,5)&amp;MID(A944,8,5),VLOOKUP(MID(A944,1,5)&amp;MID(A944,8,5),품번정리!$A:$B,2,FALSE))</f>
        <v/>
      </c>
    </row>
    <row r="945" spans="1:2">
      <c r="A945" s="16" t="str">
        <f t="shared" si="19"/>
        <v/>
      </c>
      <c r="B945" s="16" t="str">
        <f>IF(ISERROR(VLOOKUP(MID(A945,1,5)&amp;MID(A945,8,5),품번정리!$A:$B,2,FALSE))=TRUE,MID(A945,1,5)&amp;MID(A945,8,5),VLOOKUP(MID(A945,1,5)&amp;MID(A945,8,5),품번정리!$A:$B,2,FALSE))</f>
        <v/>
      </c>
    </row>
    <row r="946" spans="1:2">
      <c r="A946" s="16" t="str">
        <f t="shared" si="19"/>
        <v/>
      </c>
      <c r="B946" s="16" t="str">
        <f>IF(ISERROR(VLOOKUP(MID(A946,1,5)&amp;MID(A946,8,5),품번정리!$A:$B,2,FALSE))=TRUE,MID(A946,1,5)&amp;MID(A946,8,5),VLOOKUP(MID(A946,1,5)&amp;MID(A946,8,5),품번정리!$A:$B,2,FALSE))</f>
        <v/>
      </c>
    </row>
    <row r="947" spans="1:2">
      <c r="A947" s="16" t="str">
        <f t="shared" si="19"/>
        <v/>
      </c>
      <c r="B947" s="16" t="str">
        <f>IF(ISERROR(VLOOKUP(MID(A947,1,5)&amp;MID(A947,8,5),품번정리!$A:$B,2,FALSE))=TRUE,MID(A947,1,5)&amp;MID(A947,8,5),VLOOKUP(MID(A947,1,5)&amp;MID(A947,8,5),품번정리!$A:$B,2,FALSE))</f>
        <v/>
      </c>
    </row>
    <row r="948" spans="1:2">
      <c r="A948" s="16" t="str">
        <f t="shared" si="19"/>
        <v/>
      </c>
      <c r="B948" s="16" t="str">
        <f>IF(ISERROR(VLOOKUP(MID(A948,1,5)&amp;MID(A948,8,5),품번정리!$A:$B,2,FALSE))=TRUE,MID(A948,1,5)&amp;MID(A948,8,5),VLOOKUP(MID(A948,1,5)&amp;MID(A948,8,5),품번정리!$A:$B,2,FALSE))</f>
        <v/>
      </c>
    </row>
    <row r="949" spans="1:2">
      <c r="A949" s="16" t="str">
        <f t="shared" si="19"/>
        <v/>
      </c>
      <c r="B949" s="16" t="str">
        <f>IF(ISERROR(VLOOKUP(MID(A949,1,5)&amp;MID(A949,8,5),품번정리!$A:$B,2,FALSE))=TRUE,MID(A949,1,5)&amp;MID(A949,8,5),VLOOKUP(MID(A949,1,5)&amp;MID(A949,8,5),품번정리!$A:$B,2,FALSE))</f>
        <v/>
      </c>
    </row>
    <row r="950" spans="1:2">
      <c r="A950" s="16" t="str">
        <f t="shared" si="19"/>
        <v/>
      </c>
      <c r="B950" s="16" t="str">
        <f>IF(ISERROR(VLOOKUP(MID(A950,1,5)&amp;MID(A950,8,5),품번정리!$A:$B,2,FALSE))=TRUE,MID(A950,1,5)&amp;MID(A950,8,5),VLOOKUP(MID(A950,1,5)&amp;MID(A950,8,5),품번정리!$A:$B,2,FALSE))</f>
        <v/>
      </c>
    </row>
    <row r="951" spans="1:2">
      <c r="A951" s="16" t="str">
        <f t="shared" si="19"/>
        <v/>
      </c>
      <c r="B951" s="16" t="str">
        <f>IF(ISERROR(VLOOKUP(MID(A951,1,5)&amp;MID(A951,8,5),품번정리!$A:$B,2,FALSE))=TRUE,MID(A951,1,5)&amp;MID(A951,8,5),VLOOKUP(MID(A951,1,5)&amp;MID(A951,8,5),품번정리!$A:$B,2,FALSE))</f>
        <v/>
      </c>
    </row>
    <row r="952" spans="1:2">
      <c r="A952" s="16" t="str">
        <f t="shared" si="19"/>
        <v/>
      </c>
      <c r="B952" s="16" t="str">
        <f>IF(ISERROR(VLOOKUP(MID(A952,1,5)&amp;MID(A952,8,5),품번정리!$A:$B,2,FALSE))=TRUE,MID(A952,1,5)&amp;MID(A952,8,5),VLOOKUP(MID(A952,1,5)&amp;MID(A952,8,5),품번정리!$A:$B,2,FALSE))</f>
        <v/>
      </c>
    </row>
    <row r="953" spans="1:2">
      <c r="A953" s="16" t="str">
        <f t="shared" si="19"/>
        <v/>
      </c>
      <c r="B953" s="16" t="str">
        <f>IF(ISERROR(VLOOKUP(MID(A953,1,5)&amp;MID(A953,8,5),품번정리!$A:$B,2,FALSE))=TRUE,MID(A953,1,5)&amp;MID(A953,8,5),VLOOKUP(MID(A953,1,5)&amp;MID(A953,8,5),품번정리!$A:$B,2,FALSE))</f>
        <v/>
      </c>
    </row>
    <row r="954" spans="1:2">
      <c r="A954" s="16" t="str">
        <f t="shared" si="19"/>
        <v/>
      </c>
      <c r="B954" s="16" t="str">
        <f>IF(ISERROR(VLOOKUP(MID(A954,1,5)&amp;MID(A954,8,5),품번정리!$A:$B,2,FALSE))=TRUE,MID(A954,1,5)&amp;MID(A954,8,5),VLOOKUP(MID(A954,1,5)&amp;MID(A954,8,5),품번정리!$A:$B,2,FALSE))</f>
        <v/>
      </c>
    </row>
    <row r="955" spans="1:2">
      <c r="A955" s="16" t="str">
        <f t="shared" si="19"/>
        <v/>
      </c>
      <c r="B955" s="16" t="str">
        <f>IF(ISERROR(VLOOKUP(MID(A955,1,5)&amp;MID(A955,8,5),품번정리!$A:$B,2,FALSE))=TRUE,MID(A955,1,5)&amp;MID(A955,8,5),VLOOKUP(MID(A955,1,5)&amp;MID(A955,8,5),품번정리!$A:$B,2,FALSE))</f>
        <v/>
      </c>
    </row>
    <row r="956" spans="1:2">
      <c r="A956" s="16" t="str">
        <f t="shared" si="19"/>
        <v/>
      </c>
      <c r="B956" s="16" t="str">
        <f>IF(ISERROR(VLOOKUP(MID(A956,1,5)&amp;MID(A956,8,5),품번정리!$A:$B,2,FALSE))=TRUE,MID(A956,1,5)&amp;MID(A956,8,5),VLOOKUP(MID(A956,1,5)&amp;MID(A956,8,5),품번정리!$A:$B,2,FALSE))</f>
        <v/>
      </c>
    </row>
    <row r="957" spans="1:2">
      <c r="A957" s="16" t="str">
        <f t="shared" si="19"/>
        <v/>
      </c>
      <c r="B957" s="16" t="str">
        <f>IF(ISERROR(VLOOKUP(MID(A957,1,5)&amp;MID(A957,8,5),품번정리!$A:$B,2,FALSE))=TRUE,MID(A957,1,5)&amp;MID(A957,8,5),VLOOKUP(MID(A957,1,5)&amp;MID(A957,8,5),품번정리!$A:$B,2,FALSE))</f>
        <v/>
      </c>
    </row>
    <row r="958" spans="1:2">
      <c r="A958" s="16" t="str">
        <f t="shared" si="19"/>
        <v/>
      </c>
      <c r="B958" s="16" t="str">
        <f>IF(ISERROR(VLOOKUP(MID(A958,1,5)&amp;MID(A958,8,5),품번정리!$A:$B,2,FALSE))=TRUE,MID(A958,1,5)&amp;MID(A958,8,5),VLOOKUP(MID(A958,1,5)&amp;MID(A958,8,5),품번정리!$A:$B,2,FALSE))</f>
        <v/>
      </c>
    </row>
    <row r="959" spans="1:2">
      <c r="A959" s="16" t="str">
        <f t="shared" si="19"/>
        <v/>
      </c>
      <c r="B959" s="16" t="str">
        <f>IF(ISERROR(VLOOKUP(MID(A959,1,5)&amp;MID(A959,8,5),품번정리!$A:$B,2,FALSE))=TRUE,MID(A959,1,5)&amp;MID(A959,8,5),VLOOKUP(MID(A959,1,5)&amp;MID(A959,8,5),품번정리!$A:$B,2,FALSE))</f>
        <v/>
      </c>
    </row>
    <row r="960" spans="1:2">
      <c r="A960" s="16" t="str">
        <f t="shared" si="19"/>
        <v/>
      </c>
      <c r="B960" s="16" t="str">
        <f>IF(ISERROR(VLOOKUP(MID(A960,1,5)&amp;MID(A960,8,5),품번정리!$A:$B,2,FALSE))=TRUE,MID(A960,1,5)&amp;MID(A960,8,5),VLOOKUP(MID(A960,1,5)&amp;MID(A960,8,5),품번정리!$A:$B,2,FALSE))</f>
        <v/>
      </c>
    </row>
    <row r="961" spans="1:2">
      <c r="A961" s="16" t="str">
        <f t="shared" si="19"/>
        <v/>
      </c>
      <c r="B961" s="16" t="str">
        <f>IF(ISERROR(VLOOKUP(MID(A961,1,5)&amp;MID(A961,8,5),품번정리!$A:$B,2,FALSE))=TRUE,MID(A961,1,5)&amp;MID(A961,8,5),VLOOKUP(MID(A961,1,5)&amp;MID(A961,8,5),품번정리!$A:$B,2,FALSE))</f>
        <v/>
      </c>
    </row>
    <row r="962" spans="1:2">
      <c r="A962" s="16" t="str">
        <f t="shared" si="19"/>
        <v/>
      </c>
      <c r="B962" s="16" t="str">
        <f>IF(ISERROR(VLOOKUP(MID(A962,1,5)&amp;MID(A962,8,5),품번정리!$A:$B,2,FALSE))=TRUE,MID(A962,1,5)&amp;MID(A962,8,5),VLOOKUP(MID(A962,1,5)&amp;MID(A962,8,5),품번정리!$A:$B,2,FALSE))</f>
        <v/>
      </c>
    </row>
    <row r="963" spans="1:2">
      <c r="A963" s="16" t="str">
        <f t="shared" si="19"/>
        <v/>
      </c>
      <c r="B963" s="16" t="str">
        <f>IF(ISERROR(VLOOKUP(MID(A963,1,5)&amp;MID(A963,8,5),품번정리!$A:$B,2,FALSE))=TRUE,MID(A963,1,5)&amp;MID(A963,8,5),VLOOKUP(MID(A963,1,5)&amp;MID(A963,8,5),품번정리!$A:$B,2,FALSE))</f>
        <v/>
      </c>
    </row>
    <row r="964" spans="1:2">
      <c r="A964" s="16" t="str">
        <f t="shared" si="19"/>
        <v/>
      </c>
      <c r="B964" s="16" t="str">
        <f>IF(ISERROR(VLOOKUP(MID(A964,1,5)&amp;MID(A964,8,5),품번정리!$A:$B,2,FALSE))=TRUE,MID(A964,1,5)&amp;MID(A964,8,5),VLOOKUP(MID(A964,1,5)&amp;MID(A964,8,5),품번정리!$A:$B,2,FALSE))</f>
        <v/>
      </c>
    </row>
    <row r="965" spans="1:2">
      <c r="A965" s="16" t="str">
        <f t="shared" si="19"/>
        <v/>
      </c>
      <c r="B965" s="16" t="str">
        <f>IF(ISERROR(VLOOKUP(MID(A965,1,5)&amp;MID(A965,8,5),품번정리!$A:$B,2,FALSE))=TRUE,MID(A965,1,5)&amp;MID(A965,8,5),VLOOKUP(MID(A965,1,5)&amp;MID(A965,8,5),품번정리!$A:$B,2,FALSE))</f>
        <v/>
      </c>
    </row>
    <row r="966" spans="1:2">
      <c r="A966" s="16" t="str">
        <f t="shared" si="19"/>
        <v/>
      </c>
      <c r="B966" s="16" t="str">
        <f>IF(ISERROR(VLOOKUP(MID(A966,1,5)&amp;MID(A966,8,5),품번정리!$A:$B,2,FALSE))=TRUE,MID(A966,1,5)&amp;MID(A966,8,5),VLOOKUP(MID(A966,1,5)&amp;MID(A966,8,5),품번정리!$A:$B,2,FALSE))</f>
        <v/>
      </c>
    </row>
    <row r="967" spans="1:2">
      <c r="A967" s="16" t="str">
        <f t="shared" si="19"/>
        <v/>
      </c>
      <c r="B967" s="16" t="str">
        <f>IF(ISERROR(VLOOKUP(MID(A967,1,5)&amp;MID(A967,8,5),품번정리!$A:$B,2,FALSE))=TRUE,MID(A967,1,5)&amp;MID(A967,8,5),VLOOKUP(MID(A967,1,5)&amp;MID(A967,8,5),품번정리!$A:$B,2,FALSE))</f>
        <v/>
      </c>
    </row>
    <row r="968" spans="1:2">
      <c r="A968" s="16" t="str">
        <f t="shared" si="19"/>
        <v/>
      </c>
      <c r="B968" s="16" t="str">
        <f>IF(ISERROR(VLOOKUP(MID(A968,1,5)&amp;MID(A968,8,5),품번정리!$A:$B,2,FALSE))=TRUE,MID(A968,1,5)&amp;MID(A968,8,5),VLOOKUP(MID(A968,1,5)&amp;MID(A968,8,5),품번정리!$A:$B,2,FALSE))</f>
        <v/>
      </c>
    </row>
    <row r="969" spans="1:2">
      <c r="A969" s="16" t="str">
        <f t="shared" si="19"/>
        <v/>
      </c>
      <c r="B969" s="16" t="str">
        <f>IF(ISERROR(VLOOKUP(MID(A969,1,5)&amp;MID(A969,8,5),품번정리!$A:$B,2,FALSE))=TRUE,MID(A969,1,5)&amp;MID(A969,8,5),VLOOKUP(MID(A969,1,5)&amp;MID(A969,8,5),품번정리!$A:$B,2,FALSE))</f>
        <v/>
      </c>
    </row>
    <row r="970" spans="1:2">
      <c r="A970" s="16" t="str">
        <f t="shared" si="19"/>
        <v/>
      </c>
      <c r="B970" s="16" t="str">
        <f>IF(ISERROR(VLOOKUP(MID(A970,1,5)&amp;MID(A970,8,5),품번정리!$A:$B,2,FALSE))=TRUE,MID(A970,1,5)&amp;MID(A970,8,5),VLOOKUP(MID(A970,1,5)&amp;MID(A970,8,5),품번정리!$A:$B,2,FALSE))</f>
        <v/>
      </c>
    </row>
    <row r="971" spans="1:2">
      <c r="A971" s="16" t="str">
        <f t="shared" si="19"/>
        <v/>
      </c>
      <c r="B971" s="16" t="str">
        <f>IF(ISERROR(VLOOKUP(MID(A971,1,5)&amp;MID(A971,8,5),품번정리!$A:$B,2,FALSE))=TRUE,MID(A971,1,5)&amp;MID(A971,8,5),VLOOKUP(MID(A971,1,5)&amp;MID(A971,8,5),품번정리!$A:$B,2,FALSE))</f>
        <v/>
      </c>
    </row>
    <row r="972" spans="1:2">
      <c r="A972" s="16" t="str">
        <f t="shared" si="19"/>
        <v/>
      </c>
      <c r="B972" s="16" t="str">
        <f>IF(ISERROR(VLOOKUP(MID(A972,1,5)&amp;MID(A972,8,5),품번정리!$A:$B,2,FALSE))=TRUE,MID(A972,1,5)&amp;MID(A972,8,5),VLOOKUP(MID(A972,1,5)&amp;MID(A972,8,5),품번정리!$A:$B,2,FALSE))</f>
        <v/>
      </c>
    </row>
    <row r="973" spans="1:2">
      <c r="A973" s="16" t="str">
        <f t="shared" si="19"/>
        <v/>
      </c>
      <c r="B973" s="16" t="str">
        <f>IF(ISERROR(VLOOKUP(MID(A973,1,5)&amp;MID(A973,8,5),품번정리!$A:$B,2,FALSE))=TRUE,MID(A973,1,5)&amp;MID(A973,8,5),VLOOKUP(MID(A973,1,5)&amp;MID(A973,8,5),품번정리!$A:$B,2,FALSE))</f>
        <v/>
      </c>
    </row>
    <row r="974" spans="1:2">
      <c r="A974" s="16" t="str">
        <f t="shared" si="19"/>
        <v/>
      </c>
      <c r="B974" s="16" t="str">
        <f>IF(ISERROR(VLOOKUP(MID(A974,1,5)&amp;MID(A974,8,5),품번정리!$A:$B,2,FALSE))=TRUE,MID(A974,1,5)&amp;MID(A974,8,5),VLOOKUP(MID(A974,1,5)&amp;MID(A974,8,5),품번정리!$A:$B,2,FALSE))</f>
        <v/>
      </c>
    </row>
    <row r="975" spans="1:2">
      <c r="A975" s="16" t="str">
        <f t="shared" si="19"/>
        <v/>
      </c>
      <c r="B975" s="16" t="str">
        <f>IF(ISERROR(VLOOKUP(MID(A975,1,5)&amp;MID(A975,8,5),품번정리!$A:$B,2,FALSE))=TRUE,MID(A975,1,5)&amp;MID(A975,8,5),VLOOKUP(MID(A975,1,5)&amp;MID(A975,8,5),품번정리!$A:$B,2,FALSE))</f>
        <v/>
      </c>
    </row>
    <row r="976" spans="1:2">
      <c r="A976" s="16" t="str">
        <f t="shared" si="19"/>
        <v/>
      </c>
      <c r="B976" s="16" t="str">
        <f>IF(ISERROR(VLOOKUP(MID(A976,1,5)&amp;MID(A976,8,5),품번정리!$A:$B,2,FALSE))=TRUE,MID(A976,1,5)&amp;MID(A976,8,5),VLOOKUP(MID(A976,1,5)&amp;MID(A976,8,5),품번정리!$A:$B,2,FALSE))</f>
        <v/>
      </c>
    </row>
    <row r="977" spans="1:2">
      <c r="A977" s="16" t="str">
        <f t="shared" si="19"/>
        <v/>
      </c>
      <c r="B977" s="16" t="str">
        <f>IF(ISERROR(VLOOKUP(MID(A977,1,5)&amp;MID(A977,8,5),품번정리!$A:$B,2,FALSE))=TRUE,MID(A977,1,5)&amp;MID(A977,8,5),VLOOKUP(MID(A977,1,5)&amp;MID(A977,8,5),품번정리!$A:$B,2,FALSE))</f>
        <v/>
      </c>
    </row>
    <row r="978" spans="1:2">
      <c r="A978" s="16" t="str">
        <f t="shared" si="19"/>
        <v/>
      </c>
      <c r="B978" s="16" t="str">
        <f>IF(ISERROR(VLOOKUP(MID(A978,1,5)&amp;MID(A978,8,5),품번정리!$A:$B,2,FALSE))=TRUE,MID(A978,1,5)&amp;MID(A978,8,5),VLOOKUP(MID(A978,1,5)&amp;MID(A978,8,5),품번정리!$A:$B,2,FALSE))</f>
        <v/>
      </c>
    </row>
    <row r="979" spans="1:2">
      <c r="A979" s="16" t="str">
        <f t="shared" si="19"/>
        <v/>
      </c>
      <c r="B979" s="16" t="str">
        <f>IF(ISERROR(VLOOKUP(MID(A979,1,5)&amp;MID(A979,8,5),품번정리!$A:$B,2,FALSE))=TRUE,MID(A979,1,5)&amp;MID(A979,8,5),VLOOKUP(MID(A979,1,5)&amp;MID(A979,8,5),품번정리!$A:$B,2,FALSE))</f>
        <v/>
      </c>
    </row>
    <row r="980" spans="1:2">
      <c r="A980" s="16" t="str">
        <f t="shared" si="19"/>
        <v/>
      </c>
      <c r="B980" s="16" t="str">
        <f>IF(ISERROR(VLOOKUP(MID(A980,1,5)&amp;MID(A980,8,5),품번정리!$A:$B,2,FALSE))=TRUE,MID(A980,1,5)&amp;MID(A980,8,5),VLOOKUP(MID(A980,1,5)&amp;MID(A980,8,5),품번정리!$A:$B,2,FALSE))</f>
        <v/>
      </c>
    </row>
    <row r="981" spans="1:2">
      <c r="A981" s="16" t="str">
        <f t="shared" si="19"/>
        <v/>
      </c>
      <c r="B981" s="16" t="str">
        <f>IF(ISERROR(VLOOKUP(MID(A981,1,5)&amp;MID(A981,8,5),품번정리!$A:$B,2,FALSE))=TRUE,MID(A981,1,5)&amp;MID(A981,8,5),VLOOKUP(MID(A981,1,5)&amp;MID(A981,8,5),품번정리!$A:$B,2,FALSE))</f>
        <v/>
      </c>
    </row>
    <row r="982" spans="1:2">
      <c r="A982" s="16" t="str">
        <f t="shared" si="19"/>
        <v/>
      </c>
      <c r="B982" s="16" t="str">
        <f>IF(ISERROR(VLOOKUP(MID(A982,1,5)&amp;MID(A982,8,5),품번정리!$A:$B,2,FALSE))=TRUE,MID(A982,1,5)&amp;MID(A982,8,5),VLOOKUP(MID(A982,1,5)&amp;MID(A982,8,5),품번정리!$A:$B,2,FALSE))</f>
        <v/>
      </c>
    </row>
    <row r="983" spans="1:2">
      <c r="A983" s="16" t="str">
        <f t="shared" si="19"/>
        <v/>
      </c>
      <c r="B983" s="16" t="str">
        <f>IF(ISERROR(VLOOKUP(MID(A983,1,5)&amp;MID(A983,8,5),품번정리!$A:$B,2,FALSE))=TRUE,MID(A983,1,5)&amp;MID(A983,8,5),VLOOKUP(MID(A983,1,5)&amp;MID(A983,8,5),품번정리!$A:$B,2,FALSE))</f>
        <v/>
      </c>
    </row>
    <row r="984" spans="1:2">
      <c r="A984" s="16" t="str">
        <f t="shared" si="19"/>
        <v/>
      </c>
      <c r="B984" s="16" t="str">
        <f>IF(ISERROR(VLOOKUP(MID(A984,1,5)&amp;MID(A984,8,5),품번정리!$A:$B,2,FALSE))=TRUE,MID(A984,1,5)&amp;MID(A984,8,5),VLOOKUP(MID(A984,1,5)&amp;MID(A984,8,5),품번정리!$A:$B,2,FALSE))</f>
        <v/>
      </c>
    </row>
    <row r="985" spans="1:2">
      <c r="A985" s="16" t="str">
        <f t="shared" si="19"/>
        <v/>
      </c>
      <c r="B985" s="16" t="str">
        <f>IF(ISERROR(VLOOKUP(MID(A985,1,5)&amp;MID(A985,8,5),품번정리!$A:$B,2,FALSE))=TRUE,MID(A985,1,5)&amp;MID(A985,8,5),VLOOKUP(MID(A985,1,5)&amp;MID(A985,8,5),품번정리!$A:$B,2,FALSE))</f>
        <v/>
      </c>
    </row>
    <row r="986" spans="1:2">
      <c r="A986" s="16" t="str">
        <f t="shared" si="19"/>
        <v/>
      </c>
      <c r="B986" s="16" t="str">
        <f>IF(ISERROR(VLOOKUP(MID(A986,1,5)&amp;MID(A986,8,5),품번정리!$A:$B,2,FALSE))=TRUE,MID(A986,1,5)&amp;MID(A986,8,5),VLOOKUP(MID(A986,1,5)&amp;MID(A986,8,5),품번정리!$A:$B,2,FALSE))</f>
        <v/>
      </c>
    </row>
    <row r="987" spans="1:2">
      <c r="A987" s="16" t="str">
        <f t="shared" si="19"/>
        <v/>
      </c>
      <c r="B987" s="16" t="str">
        <f>IF(ISERROR(VLOOKUP(MID(A987,1,5)&amp;MID(A987,8,5),품번정리!$A:$B,2,FALSE))=TRUE,MID(A987,1,5)&amp;MID(A987,8,5),VLOOKUP(MID(A987,1,5)&amp;MID(A987,8,5),품번정리!$A:$B,2,FALSE))</f>
        <v/>
      </c>
    </row>
    <row r="988" spans="1:2">
      <c r="A988" s="16" t="str">
        <f t="shared" si="19"/>
        <v/>
      </c>
      <c r="B988" s="16" t="str">
        <f>IF(ISERROR(VLOOKUP(MID(A988,1,5)&amp;MID(A988,8,5),품번정리!$A:$B,2,FALSE))=TRUE,MID(A988,1,5)&amp;MID(A988,8,5),VLOOKUP(MID(A988,1,5)&amp;MID(A988,8,5),품번정리!$A:$B,2,FALSE))</f>
        <v/>
      </c>
    </row>
    <row r="989" spans="1:2">
      <c r="A989" s="16" t="str">
        <f t="shared" si="19"/>
        <v/>
      </c>
      <c r="B989" s="16" t="str">
        <f>IF(ISERROR(VLOOKUP(MID(A989,1,5)&amp;MID(A989,8,5),품번정리!$A:$B,2,FALSE))=TRUE,MID(A989,1,5)&amp;MID(A989,8,5),VLOOKUP(MID(A989,1,5)&amp;MID(A989,8,5),품번정리!$A:$B,2,FALSE))</f>
        <v/>
      </c>
    </row>
    <row r="990" spans="1:2">
      <c r="A990" s="16" t="str">
        <f t="shared" si="19"/>
        <v/>
      </c>
      <c r="B990" s="16" t="str">
        <f>IF(ISERROR(VLOOKUP(MID(A990,1,5)&amp;MID(A990,8,5),품번정리!$A:$B,2,FALSE))=TRUE,MID(A990,1,5)&amp;MID(A990,8,5),VLOOKUP(MID(A990,1,5)&amp;MID(A990,8,5),품번정리!$A:$B,2,FALSE))</f>
        <v/>
      </c>
    </row>
    <row r="991" spans="1:2">
      <c r="A991" s="16" t="str">
        <f t="shared" si="19"/>
        <v/>
      </c>
      <c r="B991" s="16" t="str">
        <f>IF(ISERROR(VLOOKUP(MID(A991,1,5)&amp;MID(A991,8,5),품번정리!$A:$B,2,FALSE))=TRUE,MID(A991,1,5)&amp;MID(A991,8,5),VLOOKUP(MID(A991,1,5)&amp;MID(A991,8,5),품번정리!$A:$B,2,FALSE))</f>
        <v/>
      </c>
    </row>
    <row r="992" spans="1:2">
      <c r="A992" s="16" t="str">
        <f t="shared" si="19"/>
        <v/>
      </c>
      <c r="B992" s="16" t="str">
        <f>IF(ISERROR(VLOOKUP(MID(A992,1,5)&amp;MID(A992,8,5),품번정리!$A:$B,2,FALSE))=TRUE,MID(A992,1,5)&amp;MID(A992,8,5),VLOOKUP(MID(A992,1,5)&amp;MID(A992,8,5),품번정리!$A:$B,2,FALSE))</f>
        <v/>
      </c>
    </row>
    <row r="993" spans="1:2">
      <c r="A993" s="16" t="str">
        <f t="shared" si="19"/>
        <v/>
      </c>
      <c r="B993" s="16" t="str">
        <f>IF(ISERROR(VLOOKUP(MID(A993,1,5)&amp;MID(A993,8,5),품번정리!$A:$B,2,FALSE))=TRUE,MID(A993,1,5)&amp;MID(A993,8,5),VLOOKUP(MID(A993,1,5)&amp;MID(A993,8,5),품번정리!$A:$B,2,FALSE))</f>
        <v/>
      </c>
    </row>
    <row r="994" spans="1:2">
      <c r="A994" s="16" t="str">
        <f t="shared" si="19"/>
        <v/>
      </c>
      <c r="B994" s="16" t="str">
        <f>IF(ISERROR(VLOOKUP(MID(A994,1,5)&amp;MID(A994,8,5),품번정리!$A:$B,2,FALSE))=TRUE,MID(A994,1,5)&amp;MID(A994,8,5),VLOOKUP(MID(A994,1,5)&amp;MID(A994,8,5),품번정리!$A:$B,2,FALSE))</f>
        <v/>
      </c>
    </row>
    <row r="995" spans="1:2">
      <c r="A995" s="16" t="str">
        <f t="shared" ref="A995:A1058" si="20">IF(D995=0,"",C995)</f>
        <v/>
      </c>
      <c r="B995" s="16" t="str">
        <f>IF(ISERROR(VLOOKUP(MID(A995,1,5)&amp;MID(A995,8,5),품번정리!$A:$B,2,FALSE))=TRUE,MID(A995,1,5)&amp;MID(A995,8,5),VLOOKUP(MID(A995,1,5)&amp;MID(A995,8,5),품번정리!$A:$B,2,FALSE))</f>
        <v/>
      </c>
    </row>
    <row r="996" spans="1:2">
      <c r="A996" s="16" t="str">
        <f t="shared" si="20"/>
        <v/>
      </c>
      <c r="B996" s="16" t="str">
        <f>IF(ISERROR(VLOOKUP(MID(A996,1,5)&amp;MID(A996,8,5),품번정리!$A:$B,2,FALSE))=TRUE,MID(A996,1,5)&amp;MID(A996,8,5),VLOOKUP(MID(A996,1,5)&amp;MID(A996,8,5),품번정리!$A:$B,2,FALSE))</f>
        <v/>
      </c>
    </row>
    <row r="997" spans="1:2">
      <c r="A997" s="16" t="str">
        <f t="shared" si="20"/>
        <v/>
      </c>
      <c r="B997" s="16" t="str">
        <f>IF(ISERROR(VLOOKUP(MID(A997,1,5)&amp;MID(A997,8,5),품번정리!$A:$B,2,FALSE))=TRUE,MID(A997,1,5)&amp;MID(A997,8,5),VLOOKUP(MID(A997,1,5)&amp;MID(A997,8,5),품번정리!$A:$B,2,FALSE))</f>
        <v/>
      </c>
    </row>
    <row r="998" spans="1:2">
      <c r="A998" s="16" t="str">
        <f t="shared" si="20"/>
        <v/>
      </c>
      <c r="B998" s="16" t="str">
        <f>IF(ISERROR(VLOOKUP(MID(A998,1,5)&amp;MID(A998,8,5),품번정리!$A:$B,2,FALSE))=TRUE,MID(A998,1,5)&amp;MID(A998,8,5),VLOOKUP(MID(A998,1,5)&amp;MID(A998,8,5),품번정리!$A:$B,2,FALSE))</f>
        <v/>
      </c>
    </row>
    <row r="999" spans="1:2">
      <c r="A999" s="16" t="str">
        <f t="shared" si="20"/>
        <v/>
      </c>
      <c r="B999" s="16" t="str">
        <f>IF(ISERROR(VLOOKUP(MID(A999,1,5)&amp;MID(A999,8,5),품번정리!$A:$B,2,FALSE))=TRUE,MID(A999,1,5)&amp;MID(A999,8,5),VLOOKUP(MID(A999,1,5)&amp;MID(A999,8,5),품번정리!$A:$B,2,FALSE))</f>
        <v/>
      </c>
    </row>
    <row r="1000" spans="1:2">
      <c r="A1000" s="16" t="str">
        <f t="shared" si="20"/>
        <v/>
      </c>
      <c r="B1000" s="16" t="str">
        <f>IF(ISERROR(VLOOKUP(MID(A1000,1,5)&amp;MID(A1000,8,5),품번정리!$A:$B,2,FALSE))=TRUE,MID(A1000,1,5)&amp;MID(A1000,8,5),VLOOKUP(MID(A1000,1,5)&amp;MID(A1000,8,5),품번정리!$A:$B,2,FALSE))</f>
        <v/>
      </c>
    </row>
    <row r="1001" spans="1:2">
      <c r="A1001" s="16" t="str">
        <f t="shared" si="20"/>
        <v/>
      </c>
      <c r="B1001" s="16" t="str">
        <f>IF(ISERROR(VLOOKUP(MID(A1001,1,5)&amp;MID(A1001,8,5),품번정리!$A:$B,2,FALSE))=TRUE,MID(A1001,1,5)&amp;MID(A1001,8,5),VLOOKUP(MID(A1001,1,5)&amp;MID(A1001,8,5),품번정리!$A:$B,2,FALSE))</f>
        <v/>
      </c>
    </row>
    <row r="1002" spans="1:2">
      <c r="A1002" s="16" t="str">
        <f t="shared" si="20"/>
        <v/>
      </c>
      <c r="B1002" s="16" t="str">
        <f>IF(ISERROR(VLOOKUP(MID(A1002,1,5)&amp;MID(A1002,8,5),품번정리!$A:$B,2,FALSE))=TRUE,MID(A1002,1,5)&amp;MID(A1002,8,5),VLOOKUP(MID(A1002,1,5)&amp;MID(A1002,8,5),품번정리!$A:$B,2,FALSE))</f>
        <v/>
      </c>
    </row>
    <row r="1003" spans="1:2">
      <c r="A1003" s="16" t="str">
        <f t="shared" si="20"/>
        <v/>
      </c>
      <c r="B1003" s="16" t="str">
        <f>IF(ISERROR(VLOOKUP(MID(A1003,1,5)&amp;MID(A1003,8,5),품번정리!$A:$B,2,FALSE))=TRUE,MID(A1003,1,5)&amp;MID(A1003,8,5),VLOOKUP(MID(A1003,1,5)&amp;MID(A1003,8,5),품번정리!$A:$B,2,FALSE))</f>
        <v/>
      </c>
    </row>
    <row r="1004" spans="1:2">
      <c r="A1004" s="16" t="str">
        <f t="shared" si="20"/>
        <v/>
      </c>
      <c r="B1004" s="16" t="str">
        <f>IF(ISERROR(VLOOKUP(MID(A1004,1,5)&amp;MID(A1004,8,5),품번정리!$A:$B,2,FALSE))=TRUE,MID(A1004,1,5)&amp;MID(A1004,8,5),VLOOKUP(MID(A1004,1,5)&amp;MID(A1004,8,5),품번정리!$A:$B,2,FALSE))</f>
        <v/>
      </c>
    </row>
    <row r="1005" spans="1:2">
      <c r="A1005" s="16" t="str">
        <f t="shared" si="20"/>
        <v/>
      </c>
      <c r="B1005" s="16" t="str">
        <f>IF(ISERROR(VLOOKUP(MID(A1005,1,5)&amp;MID(A1005,8,5),품번정리!$A:$B,2,FALSE))=TRUE,MID(A1005,1,5)&amp;MID(A1005,8,5),VLOOKUP(MID(A1005,1,5)&amp;MID(A1005,8,5),품번정리!$A:$B,2,FALSE))</f>
        <v/>
      </c>
    </row>
    <row r="1006" spans="1:2">
      <c r="A1006" s="16" t="str">
        <f t="shared" si="20"/>
        <v/>
      </c>
      <c r="B1006" s="16" t="str">
        <f>IF(ISERROR(VLOOKUP(MID(A1006,1,5)&amp;MID(A1006,8,5),품번정리!$A:$B,2,FALSE))=TRUE,MID(A1006,1,5)&amp;MID(A1006,8,5),VLOOKUP(MID(A1006,1,5)&amp;MID(A1006,8,5),품번정리!$A:$B,2,FALSE))</f>
        <v/>
      </c>
    </row>
    <row r="1007" spans="1:2">
      <c r="A1007" s="16" t="str">
        <f t="shared" si="20"/>
        <v/>
      </c>
      <c r="B1007" s="16" t="str">
        <f>IF(ISERROR(VLOOKUP(MID(A1007,1,5)&amp;MID(A1007,8,5),품번정리!$A:$B,2,FALSE))=TRUE,MID(A1007,1,5)&amp;MID(A1007,8,5),VLOOKUP(MID(A1007,1,5)&amp;MID(A1007,8,5),품번정리!$A:$B,2,FALSE))</f>
        <v/>
      </c>
    </row>
    <row r="1008" spans="1:2">
      <c r="A1008" s="16" t="str">
        <f t="shared" si="20"/>
        <v/>
      </c>
      <c r="B1008" s="16" t="str">
        <f>IF(ISERROR(VLOOKUP(MID(A1008,1,5)&amp;MID(A1008,8,5),품번정리!$A:$B,2,FALSE))=TRUE,MID(A1008,1,5)&amp;MID(A1008,8,5),VLOOKUP(MID(A1008,1,5)&amp;MID(A1008,8,5),품번정리!$A:$B,2,FALSE))</f>
        <v/>
      </c>
    </row>
    <row r="1009" spans="1:2">
      <c r="A1009" s="16" t="str">
        <f t="shared" si="20"/>
        <v/>
      </c>
      <c r="B1009" s="16" t="str">
        <f>IF(ISERROR(VLOOKUP(MID(A1009,1,5)&amp;MID(A1009,8,5),품번정리!$A:$B,2,FALSE))=TRUE,MID(A1009,1,5)&amp;MID(A1009,8,5),VLOOKUP(MID(A1009,1,5)&amp;MID(A1009,8,5),품번정리!$A:$B,2,FALSE))</f>
        <v/>
      </c>
    </row>
    <row r="1010" spans="1:2">
      <c r="A1010" s="16" t="str">
        <f t="shared" si="20"/>
        <v/>
      </c>
      <c r="B1010" s="16" t="str">
        <f>IF(ISERROR(VLOOKUP(MID(A1010,1,5)&amp;MID(A1010,8,5),품번정리!$A:$B,2,FALSE))=TRUE,MID(A1010,1,5)&amp;MID(A1010,8,5),VLOOKUP(MID(A1010,1,5)&amp;MID(A1010,8,5),품번정리!$A:$B,2,FALSE))</f>
        <v/>
      </c>
    </row>
    <row r="1011" spans="1:2">
      <c r="A1011" s="16" t="str">
        <f t="shared" si="20"/>
        <v/>
      </c>
      <c r="B1011" s="16" t="str">
        <f>IF(ISERROR(VLOOKUP(MID(A1011,1,5)&amp;MID(A1011,8,5),품번정리!$A:$B,2,FALSE))=TRUE,MID(A1011,1,5)&amp;MID(A1011,8,5),VLOOKUP(MID(A1011,1,5)&amp;MID(A1011,8,5),품번정리!$A:$B,2,FALSE))</f>
        <v/>
      </c>
    </row>
    <row r="1012" spans="1:2">
      <c r="A1012" s="16" t="str">
        <f t="shared" si="20"/>
        <v/>
      </c>
      <c r="B1012" s="16" t="str">
        <f>IF(ISERROR(VLOOKUP(MID(A1012,1,5)&amp;MID(A1012,8,5),품번정리!$A:$B,2,FALSE))=TRUE,MID(A1012,1,5)&amp;MID(A1012,8,5),VLOOKUP(MID(A1012,1,5)&amp;MID(A1012,8,5),품번정리!$A:$B,2,FALSE))</f>
        <v/>
      </c>
    </row>
    <row r="1013" spans="1:2">
      <c r="A1013" s="16" t="str">
        <f t="shared" si="20"/>
        <v/>
      </c>
      <c r="B1013" s="16" t="str">
        <f>IF(ISERROR(VLOOKUP(MID(A1013,1,5)&amp;MID(A1013,8,5),품번정리!$A:$B,2,FALSE))=TRUE,MID(A1013,1,5)&amp;MID(A1013,8,5),VLOOKUP(MID(A1013,1,5)&amp;MID(A1013,8,5),품번정리!$A:$B,2,FALSE))</f>
        <v/>
      </c>
    </row>
    <row r="1014" spans="1:2">
      <c r="A1014" s="16" t="str">
        <f t="shared" si="20"/>
        <v/>
      </c>
      <c r="B1014" s="16" t="str">
        <f>IF(ISERROR(VLOOKUP(MID(A1014,1,5)&amp;MID(A1014,8,5),품번정리!$A:$B,2,FALSE))=TRUE,MID(A1014,1,5)&amp;MID(A1014,8,5),VLOOKUP(MID(A1014,1,5)&amp;MID(A1014,8,5),품번정리!$A:$B,2,FALSE))</f>
        <v/>
      </c>
    </row>
    <row r="1015" spans="1:2">
      <c r="A1015" s="16" t="str">
        <f t="shared" si="20"/>
        <v/>
      </c>
      <c r="B1015" s="16" t="str">
        <f>IF(ISERROR(VLOOKUP(MID(A1015,1,5)&amp;MID(A1015,8,5),품번정리!$A:$B,2,FALSE))=TRUE,MID(A1015,1,5)&amp;MID(A1015,8,5),VLOOKUP(MID(A1015,1,5)&amp;MID(A1015,8,5),품번정리!$A:$B,2,FALSE))</f>
        <v/>
      </c>
    </row>
    <row r="1016" spans="1:2">
      <c r="A1016" s="16" t="str">
        <f t="shared" si="20"/>
        <v/>
      </c>
      <c r="B1016" s="16" t="str">
        <f>IF(ISERROR(VLOOKUP(MID(A1016,1,5)&amp;MID(A1016,8,5),품번정리!$A:$B,2,FALSE))=TRUE,MID(A1016,1,5)&amp;MID(A1016,8,5),VLOOKUP(MID(A1016,1,5)&amp;MID(A1016,8,5),품번정리!$A:$B,2,FALSE))</f>
        <v/>
      </c>
    </row>
    <row r="1017" spans="1:2">
      <c r="A1017" s="16" t="str">
        <f t="shared" si="20"/>
        <v/>
      </c>
      <c r="B1017" s="16" t="str">
        <f>IF(ISERROR(VLOOKUP(MID(A1017,1,5)&amp;MID(A1017,8,5),품번정리!$A:$B,2,FALSE))=TRUE,MID(A1017,1,5)&amp;MID(A1017,8,5),VLOOKUP(MID(A1017,1,5)&amp;MID(A1017,8,5),품번정리!$A:$B,2,FALSE))</f>
        <v/>
      </c>
    </row>
    <row r="1018" spans="1:2">
      <c r="A1018" s="16" t="str">
        <f t="shared" si="20"/>
        <v/>
      </c>
      <c r="B1018" s="16" t="str">
        <f>IF(ISERROR(VLOOKUP(MID(A1018,1,5)&amp;MID(A1018,8,5),품번정리!$A:$B,2,FALSE))=TRUE,MID(A1018,1,5)&amp;MID(A1018,8,5),VLOOKUP(MID(A1018,1,5)&amp;MID(A1018,8,5),품번정리!$A:$B,2,FALSE))</f>
        <v/>
      </c>
    </row>
    <row r="1019" spans="1:2">
      <c r="A1019" s="16" t="str">
        <f t="shared" si="20"/>
        <v/>
      </c>
      <c r="B1019" s="16" t="str">
        <f>IF(ISERROR(VLOOKUP(MID(A1019,1,5)&amp;MID(A1019,8,5),품번정리!$A:$B,2,FALSE))=TRUE,MID(A1019,1,5)&amp;MID(A1019,8,5),VLOOKUP(MID(A1019,1,5)&amp;MID(A1019,8,5),품번정리!$A:$B,2,FALSE))</f>
        <v/>
      </c>
    </row>
    <row r="1020" spans="1:2">
      <c r="A1020" s="16" t="str">
        <f t="shared" si="20"/>
        <v/>
      </c>
      <c r="B1020" s="16" t="str">
        <f>IF(ISERROR(VLOOKUP(MID(A1020,1,5)&amp;MID(A1020,8,5),품번정리!$A:$B,2,FALSE))=TRUE,MID(A1020,1,5)&amp;MID(A1020,8,5),VLOOKUP(MID(A1020,1,5)&amp;MID(A1020,8,5),품번정리!$A:$B,2,FALSE))</f>
        <v/>
      </c>
    </row>
    <row r="1021" spans="1:2">
      <c r="A1021" s="16" t="str">
        <f t="shared" si="20"/>
        <v/>
      </c>
      <c r="B1021" s="16" t="str">
        <f>IF(ISERROR(VLOOKUP(MID(A1021,1,5)&amp;MID(A1021,8,5),품번정리!$A:$B,2,FALSE))=TRUE,MID(A1021,1,5)&amp;MID(A1021,8,5),VLOOKUP(MID(A1021,1,5)&amp;MID(A1021,8,5),품번정리!$A:$B,2,FALSE))</f>
        <v/>
      </c>
    </row>
    <row r="1022" spans="1:2">
      <c r="A1022" s="16" t="str">
        <f t="shared" si="20"/>
        <v/>
      </c>
      <c r="B1022" s="16" t="str">
        <f>IF(ISERROR(VLOOKUP(MID(A1022,1,5)&amp;MID(A1022,8,5),품번정리!$A:$B,2,FALSE))=TRUE,MID(A1022,1,5)&amp;MID(A1022,8,5),VLOOKUP(MID(A1022,1,5)&amp;MID(A1022,8,5),품번정리!$A:$B,2,FALSE))</f>
        <v/>
      </c>
    </row>
    <row r="1023" spans="1:2">
      <c r="A1023" s="16" t="str">
        <f t="shared" si="20"/>
        <v/>
      </c>
      <c r="B1023" s="16" t="str">
        <f>IF(ISERROR(VLOOKUP(MID(A1023,1,5)&amp;MID(A1023,8,5),품번정리!$A:$B,2,FALSE))=TRUE,MID(A1023,1,5)&amp;MID(A1023,8,5),VLOOKUP(MID(A1023,1,5)&amp;MID(A1023,8,5),품번정리!$A:$B,2,FALSE))</f>
        <v/>
      </c>
    </row>
    <row r="1024" spans="1:2">
      <c r="A1024" s="16" t="str">
        <f t="shared" si="20"/>
        <v/>
      </c>
      <c r="B1024" s="16" t="str">
        <f>IF(ISERROR(VLOOKUP(MID(A1024,1,5)&amp;MID(A1024,8,5),품번정리!$A:$B,2,FALSE))=TRUE,MID(A1024,1,5)&amp;MID(A1024,8,5),VLOOKUP(MID(A1024,1,5)&amp;MID(A1024,8,5),품번정리!$A:$B,2,FALSE))</f>
        <v/>
      </c>
    </row>
    <row r="1025" spans="1:2">
      <c r="A1025" s="16" t="str">
        <f t="shared" si="20"/>
        <v/>
      </c>
      <c r="B1025" s="16" t="str">
        <f>IF(ISERROR(VLOOKUP(MID(A1025,1,5)&amp;MID(A1025,8,5),품번정리!$A:$B,2,FALSE))=TRUE,MID(A1025,1,5)&amp;MID(A1025,8,5),VLOOKUP(MID(A1025,1,5)&amp;MID(A1025,8,5),품번정리!$A:$B,2,FALSE))</f>
        <v/>
      </c>
    </row>
    <row r="1026" spans="1:2">
      <c r="A1026" s="16" t="str">
        <f t="shared" si="20"/>
        <v/>
      </c>
      <c r="B1026" s="16" t="str">
        <f>IF(ISERROR(VLOOKUP(MID(A1026,1,5)&amp;MID(A1026,8,5),품번정리!$A:$B,2,FALSE))=TRUE,MID(A1026,1,5)&amp;MID(A1026,8,5),VLOOKUP(MID(A1026,1,5)&amp;MID(A1026,8,5),품번정리!$A:$B,2,FALSE))</f>
        <v/>
      </c>
    </row>
    <row r="1027" spans="1:2">
      <c r="A1027" s="16" t="str">
        <f t="shared" si="20"/>
        <v/>
      </c>
      <c r="B1027" s="16" t="str">
        <f>IF(ISERROR(VLOOKUP(MID(A1027,1,5)&amp;MID(A1027,8,5),품번정리!$A:$B,2,FALSE))=TRUE,MID(A1027,1,5)&amp;MID(A1027,8,5),VLOOKUP(MID(A1027,1,5)&amp;MID(A1027,8,5),품번정리!$A:$B,2,FALSE))</f>
        <v/>
      </c>
    </row>
    <row r="1028" spans="1:2">
      <c r="A1028" s="16" t="str">
        <f t="shared" si="20"/>
        <v/>
      </c>
      <c r="B1028" s="16" t="str">
        <f>IF(ISERROR(VLOOKUP(MID(A1028,1,5)&amp;MID(A1028,8,5),품번정리!$A:$B,2,FALSE))=TRUE,MID(A1028,1,5)&amp;MID(A1028,8,5),VLOOKUP(MID(A1028,1,5)&amp;MID(A1028,8,5),품번정리!$A:$B,2,FALSE))</f>
        <v/>
      </c>
    </row>
    <row r="1029" spans="1:2">
      <c r="A1029" s="16" t="str">
        <f t="shared" si="20"/>
        <v/>
      </c>
      <c r="B1029" s="16" t="str">
        <f>IF(ISERROR(VLOOKUP(MID(A1029,1,5)&amp;MID(A1029,8,5),품번정리!$A:$B,2,FALSE))=TRUE,MID(A1029,1,5)&amp;MID(A1029,8,5),VLOOKUP(MID(A1029,1,5)&amp;MID(A1029,8,5),품번정리!$A:$B,2,FALSE))</f>
        <v/>
      </c>
    </row>
    <row r="1030" spans="1:2">
      <c r="A1030" s="16" t="str">
        <f t="shared" si="20"/>
        <v/>
      </c>
      <c r="B1030" s="16" t="str">
        <f>IF(ISERROR(VLOOKUP(MID(A1030,1,5)&amp;MID(A1030,8,5),품번정리!$A:$B,2,FALSE))=TRUE,MID(A1030,1,5)&amp;MID(A1030,8,5),VLOOKUP(MID(A1030,1,5)&amp;MID(A1030,8,5),품번정리!$A:$B,2,FALSE))</f>
        <v/>
      </c>
    </row>
    <row r="1031" spans="1:2">
      <c r="A1031" s="16" t="str">
        <f t="shared" si="20"/>
        <v/>
      </c>
      <c r="B1031" s="16" t="str">
        <f>IF(ISERROR(VLOOKUP(MID(A1031,1,5)&amp;MID(A1031,8,5),품번정리!$A:$B,2,FALSE))=TRUE,MID(A1031,1,5)&amp;MID(A1031,8,5),VLOOKUP(MID(A1031,1,5)&amp;MID(A1031,8,5),품번정리!$A:$B,2,FALSE))</f>
        <v/>
      </c>
    </row>
    <row r="1032" spans="1:2">
      <c r="A1032" s="16" t="str">
        <f t="shared" si="20"/>
        <v/>
      </c>
      <c r="B1032" s="16" t="str">
        <f>IF(ISERROR(VLOOKUP(MID(A1032,1,5)&amp;MID(A1032,8,5),품번정리!$A:$B,2,FALSE))=TRUE,MID(A1032,1,5)&amp;MID(A1032,8,5),VLOOKUP(MID(A1032,1,5)&amp;MID(A1032,8,5),품번정리!$A:$B,2,FALSE))</f>
        <v/>
      </c>
    </row>
    <row r="1033" spans="1:2">
      <c r="A1033" s="16" t="str">
        <f t="shared" si="20"/>
        <v/>
      </c>
      <c r="B1033" s="16" t="str">
        <f>IF(ISERROR(VLOOKUP(MID(A1033,1,5)&amp;MID(A1033,8,5),품번정리!$A:$B,2,FALSE))=TRUE,MID(A1033,1,5)&amp;MID(A1033,8,5),VLOOKUP(MID(A1033,1,5)&amp;MID(A1033,8,5),품번정리!$A:$B,2,FALSE))</f>
        <v/>
      </c>
    </row>
    <row r="1034" spans="1:2">
      <c r="A1034" s="16" t="str">
        <f t="shared" si="20"/>
        <v/>
      </c>
      <c r="B1034" s="16" t="str">
        <f>IF(ISERROR(VLOOKUP(MID(A1034,1,5)&amp;MID(A1034,8,5),품번정리!$A:$B,2,FALSE))=TRUE,MID(A1034,1,5)&amp;MID(A1034,8,5),VLOOKUP(MID(A1034,1,5)&amp;MID(A1034,8,5),품번정리!$A:$B,2,FALSE))</f>
        <v/>
      </c>
    </row>
    <row r="1035" spans="1:2">
      <c r="A1035" s="16" t="str">
        <f t="shared" si="20"/>
        <v/>
      </c>
      <c r="B1035" s="16" t="str">
        <f>IF(ISERROR(VLOOKUP(MID(A1035,1,5)&amp;MID(A1035,8,5),품번정리!$A:$B,2,FALSE))=TRUE,MID(A1035,1,5)&amp;MID(A1035,8,5),VLOOKUP(MID(A1035,1,5)&amp;MID(A1035,8,5),품번정리!$A:$B,2,FALSE))</f>
        <v/>
      </c>
    </row>
    <row r="1036" spans="1:2">
      <c r="A1036" s="16" t="str">
        <f t="shared" si="20"/>
        <v/>
      </c>
      <c r="B1036" s="16" t="str">
        <f>IF(ISERROR(VLOOKUP(MID(A1036,1,5)&amp;MID(A1036,8,5),품번정리!$A:$B,2,FALSE))=TRUE,MID(A1036,1,5)&amp;MID(A1036,8,5),VLOOKUP(MID(A1036,1,5)&amp;MID(A1036,8,5),품번정리!$A:$B,2,FALSE))</f>
        <v/>
      </c>
    </row>
    <row r="1037" spans="1:2">
      <c r="A1037" s="16" t="str">
        <f t="shared" si="20"/>
        <v/>
      </c>
      <c r="B1037" s="16" t="str">
        <f>IF(ISERROR(VLOOKUP(MID(A1037,1,5)&amp;MID(A1037,8,5),품번정리!$A:$B,2,FALSE))=TRUE,MID(A1037,1,5)&amp;MID(A1037,8,5),VLOOKUP(MID(A1037,1,5)&amp;MID(A1037,8,5),품번정리!$A:$B,2,FALSE))</f>
        <v/>
      </c>
    </row>
    <row r="1038" spans="1:2">
      <c r="A1038" s="16" t="str">
        <f t="shared" si="20"/>
        <v/>
      </c>
      <c r="B1038" s="16" t="str">
        <f>IF(ISERROR(VLOOKUP(MID(A1038,1,5)&amp;MID(A1038,8,5),품번정리!$A:$B,2,FALSE))=TRUE,MID(A1038,1,5)&amp;MID(A1038,8,5),VLOOKUP(MID(A1038,1,5)&amp;MID(A1038,8,5),품번정리!$A:$B,2,FALSE))</f>
        <v/>
      </c>
    </row>
    <row r="1039" spans="1:2">
      <c r="A1039" s="16" t="str">
        <f t="shared" si="20"/>
        <v/>
      </c>
      <c r="B1039" s="16" t="str">
        <f>IF(ISERROR(VLOOKUP(MID(A1039,1,5)&amp;MID(A1039,8,5),품번정리!$A:$B,2,FALSE))=TRUE,MID(A1039,1,5)&amp;MID(A1039,8,5),VLOOKUP(MID(A1039,1,5)&amp;MID(A1039,8,5),품번정리!$A:$B,2,FALSE))</f>
        <v/>
      </c>
    </row>
    <row r="1040" spans="1:2">
      <c r="A1040" s="16" t="str">
        <f t="shared" si="20"/>
        <v/>
      </c>
      <c r="B1040" s="16" t="str">
        <f>IF(ISERROR(VLOOKUP(MID(A1040,1,5)&amp;MID(A1040,8,5),품번정리!$A:$B,2,FALSE))=TRUE,MID(A1040,1,5)&amp;MID(A1040,8,5),VLOOKUP(MID(A1040,1,5)&amp;MID(A1040,8,5),품번정리!$A:$B,2,FALSE))</f>
        <v/>
      </c>
    </row>
    <row r="1041" spans="1:2">
      <c r="A1041" s="16" t="str">
        <f t="shared" si="20"/>
        <v/>
      </c>
      <c r="B1041" s="16" t="str">
        <f>IF(ISERROR(VLOOKUP(MID(A1041,1,5)&amp;MID(A1041,8,5),품번정리!$A:$B,2,FALSE))=TRUE,MID(A1041,1,5)&amp;MID(A1041,8,5),VLOOKUP(MID(A1041,1,5)&amp;MID(A1041,8,5),품번정리!$A:$B,2,FALSE))</f>
        <v/>
      </c>
    </row>
    <row r="1042" spans="1:2">
      <c r="A1042" s="16" t="str">
        <f t="shared" si="20"/>
        <v/>
      </c>
      <c r="B1042" s="16" t="str">
        <f>IF(ISERROR(VLOOKUP(MID(A1042,1,5)&amp;MID(A1042,8,5),품번정리!$A:$B,2,FALSE))=TRUE,MID(A1042,1,5)&amp;MID(A1042,8,5),VLOOKUP(MID(A1042,1,5)&amp;MID(A1042,8,5),품번정리!$A:$B,2,FALSE))</f>
        <v/>
      </c>
    </row>
    <row r="1043" spans="1:2">
      <c r="A1043" s="16" t="str">
        <f t="shared" si="20"/>
        <v/>
      </c>
      <c r="B1043" s="16" t="str">
        <f>IF(ISERROR(VLOOKUP(MID(A1043,1,5)&amp;MID(A1043,8,5),품번정리!$A:$B,2,FALSE))=TRUE,MID(A1043,1,5)&amp;MID(A1043,8,5),VLOOKUP(MID(A1043,1,5)&amp;MID(A1043,8,5),품번정리!$A:$B,2,FALSE))</f>
        <v/>
      </c>
    </row>
    <row r="1044" spans="1:2">
      <c r="A1044" s="16" t="str">
        <f t="shared" si="20"/>
        <v/>
      </c>
      <c r="B1044" s="16" t="str">
        <f>IF(ISERROR(VLOOKUP(MID(A1044,1,5)&amp;MID(A1044,8,5),품번정리!$A:$B,2,FALSE))=TRUE,MID(A1044,1,5)&amp;MID(A1044,8,5),VLOOKUP(MID(A1044,1,5)&amp;MID(A1044,8,5),품번정리!$A:$B,2,FALSE))</f>
        <v/>
      </c>
    </row>
    <row r="1045" spans="1:2">
      <c r="A1045" s="16" t="str">
        <f t="shared" si="20"/>
        <v/>
      </c>
      <c r="B1045" s="16" t="str">
        <f>IF(ISERROR(VLOOKUP(MID(A1045,1,5)&amp;MID(A1045,8,5),품번정리!$A:$B,2,FALSE))=TRUE,MID(A1045,1,5)&amp;MID(A1045,8,5),VLOOKUP(MID(A1045,1,5)&amp;MID(A1045,8,5),품번정리!$A:$B,2,FALSE))</f>
        <v/>
      </c>
    </row>
    <row r="1046" spans="1:2">
      <c r="A1046" s="16" t="str">
        <f t="shared" si="20"/>
        <v/>
      </c>
      <c r="B1046" s="16" t="str">
        <f>IF(ISERROR(VLOOKUP(MID(A1046,1,5)&amp;MID(A1046,8,5),품번정리!$A:$B,2,FALSE))=TRUE,MID(A1046,1,5)&amp;MID(A1046,8,5),VLOOKUP(MID(A1046,1,5)&amp;MID(A1046,8,5),품번정리!$A:$B,2,FALSE))</f>
        <v/>
      </c>
    </row>
    <row r="1047" spans="1:2">
      <c r="A1047" s="16" t="str">
        <f t="shared" si="20"/>
        <v/>
      </c>
      <c r="B1047" s="16" t="str">
        <f>IF(ISERROR(VLOOKUP(MID(A1047,1,5)&amp;MID(A1047,8,5),품번정리!$A:$B,2,FALSE))=TRUE,MID(A1047,1,5)&amp;MID(A1047,8,5),VLOOKUP(MID(A1047,1,5)&amp;MID(A1047,8,5),품번정리!$A:$B,2,FALSE))</f>
        <v/>
      </c>
    </row>
    <row r="1048" spans="1:2">
      <c r="A1048" s="16" t="str">
        <f t="shared" si="20"/>
        <v/>
      </c>
      <c r="B1048" s="16" t="str">
        <f>IF(ISERROR(VLOOKUP(MID(A1048,1,5)&amp;MID(A1048,8,5),품번정리!$A:$B,2,FALSE))=TRUE,MID(A1048,1,5)&amp;MID(A1048,8,5),VLOOKUP(MID(A1048,1,5)&amp;MID(A1048,8,5),품번정리!$A:$B,2,FALSE))</f>
        <v/>
      </c>
    </row>
    <row r="1049" spans="1:2">
      <c r="A1049" s="16" t="str">
        <f t="shared" si="20"/>
        <v/>
      </c>
      <c r="B1049" s="16" t="str">
        <f>IF(ISERROR(VLOOKUP(MID(A1049,1,5)&amp;MID(A1049,8,5),품번정리!$A:$B,2,FALSE))=TRUE,MID(A1049,1,5)&amp;MID(A1049,8,5),VLOOKUP(MID(A1049,1,5)&amp;MID(A1049,8,5),품번정리!$A:$B,2,FALSE))</f>
        <v/>
      </c>
    </row>
    <row r="1050" spans="1:2">
      <c r="A1050" s="16" t="str">
        <f t="shared" si="20"/>
        <v/>
      </c>
      <c r="B1050" s="16" t="str">
        <f>IF(ISERROR(VLOOKUP(MID(A1050,1,5)&amp;MID(A1050,8,5),품번정리!$A:$B,2,FALSE))=TRUE,MID(A1050,1,5)&amp;MID(A1050,8,5),VLOOKUP(MID(A1050,1,5)&amp;MID(A1050,8,5),품번정리!$A:$B,2,FALSE))</f>
        <v/>
      </c>
    </row>
    <row r="1051" spans="1:2">
      <c r="A1051" s="16" t="str">
        <f t="shared" si="20"/>
        <v/>
      </c>
      <c r="B1051" s="16" t="str">
        <f>IF(ISERROR(VLOOKUP(MID(A1051,1,5)&amp;MID(A1051,8,5),품번정리!$A:$B,2,FALSE))=TRUE,MID(A1051,1,5)&amp;MID(A1051,8,5),VLOOKUP(MID(A1051,1,5)&amp;MID(A1051,8,5),품번정리!$A:$B,2,FALSE))</f>
        <v/>
      </c>
    </row>
    <row r="1052" spans="1:2">
      <c r="A1052" s="16" t="str">
        <f t="shared" si="20"/>
        <v/>
      </c>
      <c r="B1052" s="16" t="str">
        <f>IF(ISERROR(VLOOKUP(MID(A1052,1,5)&amp;MID(A1052,8,5),품번정리!$A:$B,2,FALSE))=TRUE,MID(A1052,1,5)&amp;MID(A1052,8,5),VLOOKUP(MID(A1052,1,5)&amp;MID(A1052,8,5),품번정리!$A:$B,2,FALSE))</f>
        <v/>
      </c>
    </row>
    <row r="1053" spans="1:2">
      <c r="A1053" s="16" t="str">
        <f t="shared" si="20"/>
        <v/>
      </c>
      <c r="B1053" s="16" t="str">
        <f>IF(ISERROR(VLOOKUP(MID(A1053,1,5)&amp;MID(A1053,8,5),품번정리!$A:$B,2,FALSE))=TRUE,MID(A1053,1,5)&amp;MID(A1053,8,5),VLOOKUP(MID(A1053,1,5)&amp;MID(A1053,8,5),품번정리!$A:$B,2,FALSE))</f>
        <v/>
      </c>
    </row>
    <row r="1054" spans="1:2">
      <c r="A1054" s="16" t="str">
        <f t="shared" si="20"/>
        <v/>
      </c>
      <c r="B1054" s="16" t="str">
        <f>IF(ISERROR(VLOOKUP(MID(A1054,1,5)&amp;MID(A1054,8,5),품번정리!$A:$B,2,FALSE))=TRUE,MID(A1054,1,5)&amp;MID(A1054,8,5),VLOOKUP(MID(A1054,1,5)&amp;MID(A1054,8,5),품번정리!$A:$B,2,FALSE))</f>
        <v/>
      </c>
    </row>
    <row r="1055" spans="1:2">
      <c r="A1055" s="16" t="str">
        <f t="shared" si="20"/>
        <v/>
      </c>
      <c r="B1055" s="16" t="str">
        <f>IF(ISERROR(VLOOKUP(MID(A1055,1,5)&amp;MID(A1055,8,5),품번정리!$A:$B,2,FALSE))=TRUE,MID(A1055,1,5)&amp;MID(A1055,8,5),VLOOKUP(MID(A1055,1,5)&amp;MID(A1055,8,5),품번정리!$A:$B,2,FALSE))</f>
        <v/>
      </c>
    </row>
    <row r="1056" spans="1:2">
      <c r="A1056" s="16" t="str">
        <f t="shared" si="20"/>
        <v/>
      </c>
      <c r="B1056" s="16" t="str">
        <f>IF(ISERROR(VLOOKUP(MID(A1056,1,5)&amp;MID(A1056,8,5),품번정리!$A:$B,2,FALSE))=TRUE,MID(A1056,1,5)&amp;MID(A1056,8,5),VLOOKUP(MID(A1056,1,5)&amp;MID(A1056,8,5),품번정리!$A:$B,2,FALSE))</f>
        <v/>
      </c>
    </row>
    <row r="1057" spans="1:2">
      <c r="A1057" s="16" t="str">
        <f t="shared" si="20"/>
        <v/>
      </c>
      <c r="B1057" s="16" t="str">
        <f>IF(ISERROR(VLOOKUP(MID(A1057,1,5)&amp;MID(A1057,8,5),품번정리!$A:$B,2,FALSE))=TRUE,MID(A1057,1,5)&amp;MID(A1057,8,5),VLOOKUP(MID(A1057,1,5)&amp;MID(A1057,8,5),품번정리!$A:$B,2,FALSE))</f>
        <v/>
      </c>
    </row>
    <row r="1058" spans="1:2">
      <c r="A1058" s="16" t="str">
        <f t="shared" si="20"/>
        <v/>
      </c>
      <c r="B1058" s="16" t="str">
        <f>IF(ISERROR(VLOOKUP(MID(A1058,1,5)&amp;MID(A1058,8,5),품번정리!$A:$B,2,FALSE))=TRUE,MID(A1058,1,5)&amp;MID(A1058,8,5),VLOOKUP(MID(A1058,1,5)&amp;MID(A1058,8,5),품번정리!$A:$B,2,FALSE))</f>
        <v/>
      </c>
    </row>
    <row r="1059" spans="1:2">
      <c r="A1059" s="16" t="str">
        <f t="shared" ref="A1059:A1122" si="21">IF(D1059=0,"",C1059)</f>
        <v/>
      </c>
      <c r="B1059" s="16" t="str">
        <f>IF(ISERROR(VLOOKUP(MID(A1059,1,5)&amp;MID(A1059,8,5),품번정리!$A:$B,2,FALSE))=TRUE,MID(A1059,1,5)&amp;MID(A1059,8,5),VLOOKUP(MID(A1059,1,5)&amp;MID(A1059,8,5),품번정리!$A:$B,2,FALSE))</f>
        <v/>
      </c>
    </row>
    <row r="1060" spans="1:2">
      <c r="A1060" s="16" t="str">
        <f t="shared" si="21"/>
        <v/>
      </c>
      <c r="B1060" s="16" t="str">
        <f>IF(ISERROR(VLOOKUP(MID(A1060,1,5)&amp;MID(A1060,8,5),품번정리!$A:$B,2,FALSE))=TRUE,MID(A1060,1,5)&amp;MID(A1060,8,5),VLOOKUP(MID(A1060,1,5)&amp;MID(A1060,8,5),품번정리!$A:$B,2,FALSE))</f>
        <v/>
      </c>
    </row>
    <row r="1061" spans="1:2">
      <c r="A1061" s="16" t="str">
        <f t="shared" si="21"/>
        <v/>
      </c>
      <c r="B1061" s="16" t="str">
        <f>IF(ISERROR(VLOOKUP(MID(A1061,1,5)&amp;MID(A1061,8,5),품번정리!$A:$B,2,FALSE))=TRUE,MID(A1061,1,5)&amp;MID(A1061,8,5),VLOOKUP(MID(A1061,1,5)&amp;MID(A1061,8,5),품번정리!$A:$B,2,FALSE))</f>
        <v/>
      </c>
    </row>
    <row r="1062" spans="1:2">
      <c r="A1062" s="16" t="str">
        <f t="shared" si="21"/>
        <v/>
      </c>
      <c r="B1062" s="16" t="str">
        <f>IF(ISERROR(VLOOKUP(MID(A1062,1,5)&amp;MID(A1062,8,5),품번정리!$A:$B,2,FALSE))=TRUE,MID(A1062,1,5)&amp;MID(A1062,8,5),VLOOKUP(MID(A1062,1,5)&amp;MID(A1062,8,5),품번정리!$A:$B,2,FALSE))</f>
        <v/>
      </c>
    </row>
    <row r="1063" spans="1:2">
      <c r="A1063" s="16" t="str">
        <f t="shared" si="21"/>
        <v/>
      </c>
      <c r="B1063" s="16" t="str">
        <f>IF(ISERROR(VLOOKUP(MID(A1063,1,5)&amp;MID(A1063,8,5),품번정리!$A:$B,2,FALSE))=TRUE,MID(A1063,1,5)&amp;MID(A1063,8,5),VLOOKUP(MID(A1063,1,5)&amp;MID(A1063,8,5),품번정리!$A:$B,2,FALSE))</f>
        <v/>
      </c>
    </row>
    <row r="1064" spans="1:2">
      <c r="A1064" s="16" t="str">
        <f t="shared" si="21"/>
        <v/>
      </c>
      <c r="B1064" s="16" t="str">
        <f>IF(ISERROR(VLOOKUP(MID(A1064,1,5)&amp;MID(A1064,8,5),품번정리!$A:$B,2,FALSE))=TRUE,MID(A1064,1,5)&amp;MID(A1064,8,5),VLOOKUP(MID(A1064,1,5)&amp;MID(A1064,8,5),품번정리!$A:$B,2,FALSE))</f>
        <v/>
      </c>
    </row>
    <row r="1065" spans="1:2">
      <c r="A1065" s="16" t="str">
        <f t="shared" si="21"/>
        <v/>
      </c>
      <c r="B1065" s="16" t="str">
        <f>IF(ISERROR(VLOOKUP(MID(A1065,1,5)&amp;MID(A1065,8,5),품번정리!$A:$B,2,FALSE))=TRUE,MID(A1065,1,5)&amp;MID(A1065,8,5),VLOOKUP(MID(A1065,1,5)&amp;MID(A1065,8,5),품번정리!$A:$B,2,FALSE))</f>
        <v/>
      </c>
    </row>
    <row r="1066" spans="1:2">
      <c r="A1066" s="16" t="str">
        <f t="shared" si="21"/>
        <v/>
      </c>
      <c r="B1066" s="16" t="str">
        <f>IF(ISERROR(VLOOKUP(MID(A1066,1,5)&amp;MID(A1066,8,5),품번정리!$A:$B,2,FALSE))=TRUE,MID(A1066,1,5)&amp;MID(A1066,8,5),VLOOKUP(MID(A1066,1,5)&amp;MID(A1066,8,5),품번정리!$A:$B,2,FALSE))</f>
        <v/>
      </c>
    </row>
    <row r="1067" spans="1:2">
      <c r="A1067" s="16" t="str">
        <f t="shared" si="21"/>
        <v/>
      </c>
      <c r="B1067" s="16" t="str">
        <f>IF(ISERROR(VLOOKUP(MID(A1067,1,5)&amp;MID(A1067,8,5),품번정리!$A:$B,2,FALSE))=TRUE,MID(A1067,1,5)&amp;MID(A1067,8,5),VLOOKUP(MID(A1067,1,5)&amp;MID(A1067,8,5),품번정리!$A:$B,2,FALSE))</f>
        <v/>
      </c>
    </row>
    <row r="1068" spans="1:2">
      <c r="A1068" s="16" t="str">
        <f t="shared" si="21"/>
        <v/>
      </c>
      <c r="B1068" s="16" t="str">
        <f>IF(ISERROR(VLOOKUP(MID(A1068,1,5)&amp;MID(A1068,8,5),품번정리!$A:$B,2,FALSE))=TRUE,MID(A1068,1,5)&amp;MID(A1068,8,5),VLOOKUP(MID(A1068,1,5)&amp;MID(A1068,8,5),품번정리!$A:$B,2,FALSE))</f>
        <v/>
      </c>
    </row>
    <row r="1069" spans="1:2">
      <c r="A1069" s="16" t="str">
        <f t="shared" si="21"/>
        <v/>
      </c>
      <c r="B1069" s="16" t="str">
        <f>IF(ISERROR(VLOOKUP(MID(A1069,1,5)&amp;MID(A1069,8,5),품번정리!$A:$B,2,FALSE))=TRUE,MID(A1069,1,5)&amp;MID(A1069,8,5),VLOOKUP(MID(A1069,1,5)&amp;MID(A1069,8,5),품번정리!$A:$B,2,FALSE))</f>
        <v/>
      </c>
    </row>
    <row r="1070" spans="1:2">
      <c r="A1070" s="16" t="str">
        <f t="shared" si="21"/>
        <v/>
      </c>
      <c r="B1070" s="16" t="str">
        <f>IF(ISERROR(VLOOKUP(MID(A1070,1,5)&amp;MID(A1070,8,5),품번정리!$A:$B,2,FALSE))=TRUE,MID(A1070,1,5)&amp;MID(A1070,8,5),VLOOKUP(MID(A1070,1,5)&amp;MID(A1070,8,5),품번정리!$A:$B,2,FALSE))</f>
        <v/>
      </c>
    </row>
    <row r="1071" spans="1:2">
      <c r="A1071" s="16" t="str">
        <f t="shared" si="21"/>
        <v/>
      </c>
      <c r="B1071" s="16" t="str">
        <f>IF(ISERROR(VLOOKUP(MID(A1071,1,5)&amp;MID(A1071,8,5),품번정리!$A:$B,2,FALSE))=TRUE,MID(A1071,1,5)&amp;MID(A1071,8,5),VLOOKUP(MID(A1071,1,5)&amp;MID(A1071,8,5),품번정리!$A:$B,2,FALSE))</f>
        <v/>
      </c>
    </row>
    <row r="1072" spans="1:2">
      <c r="A1072" s="16" t="str">
        <f t="shared" si="21"/>
        <v/>
      </c>
      <c r="B1072" s="16" t="str">
        <f>IF(ISERROR(VLOOKUP(MID(A1072,1,5)&amp;MID(A1072,8,5),품번정리!$A:$B,2,FALSE))=TRUE,MID(A1072,1,5)&amp;MID(A1072,8,5),VLOOKUP(MID(A1072,1,5)&amp;MID(A1072,8,5),품번정리!$A:$B,2,FALSE))</f>
        <v/>
      </c>
    </row>
    <row r="1073" spans="1:2">
      <c r="A1073" s="16" t="str">
        <f t="shared" si="21"/>
        <v/>
      </c>
      <c r="B1073" s="16" t="str">
        <f>IF(ISERROR(VLOOKUP(MID(A1073,1,5)&amp;MID(A1073,8,5),품번정리!$A:$B,2,FALSE))=TRUE,MID(A1073,1,5)&amp;MID(A1073,8,5),VLOOKUP(MID(A1073,1,5)&amp;MID(A1073,8,5),품번정리!$A:$B,2,FALSE))</f>
        <v/>
      </c>
    </row>
    <row r="1074" spans="1:2">
      <c r="A1074" s="16" t="str">
        <f t="shared" si="21"/>
        <v/>
      </c>
      <c r="B1074" s="16" t="str">
        <f>IF(ISERROR(VLOOKUP(MID(A1074,1,5)&amp;MID(A1074,8,5),품번정리!$A:$B,2,FALSE))=TRUE,MID(A1074,1,5)&amp;MID(A1074,8,5),VLOOKUP(MID(A1074,1,5)&amp;MID(A1074,8,5),품번정리!$A:$B,2,FALSE))</f>
        <v/>
      </c>
    </row>
    <row r="1075" spans="1:2">
      <c r="A1075" s="16" t="str">
        <f t="shared" si="21"/>
        <v/>
      </c>
      <c r="B1075" s="16" t="str">
        <f>IF(ISERROR(VLOOKUP(MID(A1075,1,5)&amp;MID(A1075,8,5),품번정리!$A:$B,2,FALSE))=TRUE,MID(A1075,1,5)&amp;MID(A1075,8,5),VLOOKUP(MID(A1075,1,5)&amp;MID(A1075,8,5),품번정리!$A:$B,2,FALSE))</f>
        <v/>
      </c>
    </row>
    <row r="1076" spans="1:2">
      <c r="A1076" s="16" t="str">
        <f t="shared" si="21"/>
        <v/>
      </c>
      <c r="B1076" s="16" t="str">
        <f>IF(ISERROR(VLOOKUP(MID(A1076,1,5)&amp;MID(A1076,8,5),품번정리!$A:$B,2,FALSE))=TRUE,MID(A1076,1,5)&amp;MID(A1076,8,5),VLOOKUP(MID(A1076,1,5)&amp;MID(A1076,8,5),품번정리!$A:$B,2,FALSE))</f>
        <v/>
      </c>
    </row>
    <row r="1077" spans="1:2">
      <c r="A1077" s="16" t="str">
        <f t="shared" si="21"/>
        <v/>
      </c>
      <c r="B1077" s="16" t="str">
        <f>IF(ISERROR(VLOOKUP(MID(A1077,1,5)&amp;MID(A1077,8,5),품번정리!$A:$B,2,FALSE))=TRUE,MID(A1077,1,5)&amp;MID(A1077,8,5),VLOOKUP(MID(A1077,1,5)&amp;MID(A1077,8,5),품번정리!$A:$B,2,FALSE))</f>
        <v/>
      </c>
    </row>
    <row r="1078" spans="1:2">
      <c r="A1078" s="16" t="str">
        <f t="shared" si="21"/>
        <v/>
      </c>
      <c r="B1078" s="16" t="str">
        <f>IF(ISERROR(VLOOKUP(MID(A1078,1,5)&amp;MID(A1078,8,5),품번정리!$A:$B,2,FALSE))=TRUE,MID(A1078,1,5)&amp;MID(A1078,8,5),VLOOKUP(MID(A1078,1,5)&amp;MID(A1078,8,5),품번정리!$A:$B,2,FALSE))</f>
        <v/>
      </c>
    </row>
    <row r="1079" spans="1:2">
      <c r="A1079" s="16" t="str">
        <f t="shared" si="21"/>
        <v/>
      </c>
      <c r="B1079" s="16" t="str">
        <f>IF(ISERROR(VLOOKUP(MID(A1079,1,5)&amp;MID(A1079,8,5),품번정리!$A:$B,2,FALSE))=TRUE,MID(A1079,1,5)&amp;MID(A1079,8,5),VLOOKUP(MID(A1079,1,5)&amp;MID(A1079,8,5),품번정리!$A:$B,2,FALSE))</f>
        <v/>
      </c>
    </row>
    <row r="1080" spans="1:2">
      <c r="A1080" s="16" t="str">
        <f t="shared" si="21"/>
        <v/>
      </c>
      <c r="B1080" s="16" t="str">
        <f>IF(ISERROR(VLOOKUP(MID(A1080,1,5)&amp;MID(A1080,8,5),품번정리!$A:$B,2,FALSE))=TRUE,MID(A1080,1,5)&amp;MID(A1080,8,5),VLOOKUP(MID(A1080,1,5)&amp;MID(A1080,8,5),품번정리!$A:$B,2,FALSE))</f>
        <v/>
      </c>
    </row>
    <row r="1081" spans="1:2">
      <c r="A1081" s="16" t="str">
        <f t="shared" si="21"/>
        <v/>
      </c>
      <c r="B1081" s="16" t="str">
        <f>IF(ISERROR(VLOOKUP(MID(A1081,1,5)&amp;MID(A1081,8,5),품번정리!$A:$B,2,FALSE))=TRUE,MID(A1081,1,5)&amp;MID(A1081,8,5),VLOOKUP(MID(A1081,1,5)&amp;MID(A1081,8,5),품번정리!$A:$B,2,FALSE))</f>
        <v/>
      </c>
    </row>
    <row r="1082" spans="1:2">
      <c r="A1082" s="16" t="str">
        <f t="shared" si="21"/>
        <v/>
      </c>
      <c r="B1082" s="16" t="str">
        <f>IF(ISERROR(VLOOKUP(MID(A1082,1,5)&amp;MID(A1082,8,5),품번정리!$A:$B,2,FALSE))=TRUE,MID(A1082,1,5)&amp;MID(A1082,8,5),VLOOKUP(MID(A1082,1,5)&amp;MID(A1082,8,5),품번정리!$A:$B,2,FALSE))</f>
        <v/>
      </c>
    </row>
    <row r="1083" spans="1:2">
      <c r="A1083" s="16" t="str">
        <f t="shared" si="21"/>
        <v/>
      </c>
      <c r="B1083" s="16" t="str">
        <f>IF(ISERROR(VLOOKUP(MID(A1083,1,5)&amp;MID(A1083,8,5),품번정리!$A:$B,2,FALSE))=TRUE,MID(A1083,1,5)&amp;MID(A1083,8,5),VLOOKUP(MID(A1083,1,5)&amp;MID(A1083,8,5),품번정리!$A:$B,2,FALSE))</f>
        <v/>
      </c>
    </row>
    <row r="1084" spans="1:2">
      <c r="A1084" s="16" t="str">
        <f t="shared" si="21"/>
        <v/>
      </c>
      <c r="B1084" s="16" t="str">
        <f>IF(ISERROR(VLOOKUP(MID(A1084,1,5)&amp;MID(A1084,8,5),품번정리!$A:$B,2,FALSE))=TRUE,MID(A1084,1,5)&amp;MID(A1084,8,5),VLOOKUP(MID(A1084,1,5)&amp;MID(A1084,8,5),품번정리!$A:$B,2,FALSE))</f>
        <v/>
      </c>
    </row>
    <row r="1085" spans="1:2">
      <c r="A1085" s="16" t="str">
        <f t="shared" si="21"/>
        <v/>
      </c>
      <c r="B1085" s="16" t="str">
        <f>IF(ISERROR(VLOOKUP(MID(A1085,1,5)&amp;MID(A1085,8,5),품번정리!$A:$B,2,FALSE))=TRUE,MID(A1085,1,5)&amp;MID(A1085,8,5),VLOOKUP(MID(A1085,1,5)&amp;MID(A1085,8,5),품번정리!$A:$B,2,FALSE))</f>
        <v/>
      </c>
    </row>
    <row r="1086" spans="1:2">
      <c r="A1086" s="16" t="str">
        <f t="shared" si="21"/>
        <v/>
      </c>
      <c r="B1086" s="16" t="str">
        <f>IF(ISERROR(VLOOKUP(MID(A1086,1,5)&amp;MID(A1086,8,5),품번정리!$A:$B,2,FALSE))=TRUE,MID(A1086,1,5)&amp;MID(A1086,8,5),VLOOKUP(MID(A1086,1,5)&amp;MID(A1086,8,5),품번정리!$A:$B,2,FALSE))</f>
        <v/>
      </c>
    </row>
    <row r="1087" spans="1:2">
      <c r="A1087" s="16" t="str">
        <f t="shared" si="21"/>
        <v/>
      </c>
      <c r="B1087" s="16" t="str">
        <f>IF(ISERROR(VLOOKUP(MID(A1087,1,5)&amp;MID(A1087,8,5),품번정리!$A:$B,2,FALSE))=TRUE,MID(A1087,1,5)&amp;MID(A1087,8,5),VLOOKUP(MID(A1087,1,5)&amp;MID(A1087,8,5),품번정리!$A:$B,2,FALSE))</f>
        <v/>
      </c>
    </row>
    <row r="1088" spans="1:2">
      <c r="A1088" s="16" t="str">
        <f t="shared" si="21"/>
        <v/>
      </c>
      <c r="B1088" s="16" t="str">
        <f>IF(ISERROR(VLOOKUP(MID(A1088,1,5)&amp;MID(A1088,8,5),품번정리!$A:$B,2,FALSE))=TRUE,MID(A1088,1,5)&amp;MID(A1088,8,5),VLOOKUP(MID(A1088,1,5)&amp;MID(A1088,8,5),품번정리!$A:$B,2,FALSE))</f>
        <v/>
      </c>
    </row>
    <row r="1089" spans="1:2">
      <c r="A1089" s="16" t="str">
        <f t="shared" si="21"/>
        <v/>
      </c>
      <c r="B1089" s="16" t="str">
        <f>IF(ISERROR(VLOOKUP(MID(A1089,1,5)&amp;MID(A1089,8,5),품번정리!$A:$B,2,FALSE))=TRUE,MID(A1089,1,5)&amp;MID(A1089,8,5),VLOOKUP(MID(A1089,1,5)&amp;MID(A1089,8,5),품번정리!$A:$B,2,FALSE))</f>
        <v/>
      </c>
    </row>
    <row r="1090" spans="1:2">
      <c r="A1090" s="16" t="str">
        <f t="shared" si="21"/>
        <v/>
      </c>
      <c r="B1090" s="16" t="str">
        <f>IF(ISERROR(VLOOKUP(MID(A1090,1,5)&amp;MID(A1090,8,5),품번정리!$A:$B,2,FALSE))=TRUE,MID(A1090,1,5)&amp;MID(A1090,8,5),VLOOKUP(MID(A1090,1,5)&amp;MID(A1090,8,5),품번정리!$A:$B,2,FALSE))</f>
        <v/>
      </c>
    </row>
    <row r="1091" spans="1:2">
      <c r="A1091" s="16" t="str">
        <f t="shared" si="21"/>
        <v/>
      </c>
      <c r="B1091" s="16" t="str">
        <f>IF(ISERROR(VLOOKUP(MID(A1091,1,5)&amp;MID(A1091,8,5),품번정리!$A:$B,2,FALSE))=TRUE,MID(A1091,1,5)&amp;MID(A1091,8,5),VLOOKUP(MID(A1091,1,5)&amp;MID(A1091,8,5),품번정리!$A:$B,2,FALSE))</f>
        <v/>
      </c>
    </row>
    <row r="1092" spans="1:2">
      <c r="A1092" s="16" t="str">
        <f t="shared" si="21"/>
        <v/>
      </c>
      <c r="B1092" s="16" t="str">
        <f>IF(ISERROR(VLOOKUP(MID(A1092,1,5)&amp;MID(A1092,8,5),품번정리!$A:$B,2,FALSE))=TRUE,MID(A1092,1,5)&amp;MID(A1092,8,5),VLOOKUP(MID(A1092,1,5)&amp;MID(A1092,8,5),품번정리!$A:$B,2,FALSE))</f>
        <v/>
      </c>
    </row>
    <row r="1093" spans="1:2">
      <c r="A1093" s="16" t="str">
        <f t="shared" si="21"/>
        <v/>
      </c>
      <c r="B1093" s="16" t="str">
        <f>IF(ISERROR(VLOOKUP(MID(A1093,1,5)&amp;MID(A1093,8,5),품번정리!$A:$B,2,FALSE))=TRUE,MID(A1093,1,5)&amp;MID(A1093,8,5),VLOOKUP(MID(A1093,1,5)&amp;MID(A1093,8,5),품번정리!$A:$B,2,FALSE))</f>
        <v/>
      </c>
    </row>
    <row r="1094" spans="1:2">
      <c r="A1094" s="16" t="str">
        <f t="shared" si="21"/>
        <v/>
      </c>
      <c r="B1094" s="16" t="str">
        <f>IF(ISERROR(VLOOKUP(MID(A1094,1,5)&amp;MID(A1094,8,5),품번정리!$A:$B,2,FALSE))=TRUE,MID(A1094,1,5)&amp;MID(A1094,8,5),VLOOKUP(MID(A1094,1,5)&amp;MID(A1094,8,5),품번정리!$A:$B,2,FALSE))</f>
        <v/>
      </c>
    </row>
    <row r="1095" spans="1:2">
      <c r="A1095" s="16" t="str">
        <f t="shared" si="21"/>
        <v/>
      </c>
      <c r="B1095" s="16" t="str">
        <f>IF(ISERROR(VLOOKUP(MID(A1095,1,5)&amp;MID(A1095,8,5),품번정리!$A:$B,2,FALSE))=TRUE,MID(A1095,1,5)&amp;MID(A1095,8,5),VLOOKUP(MID(A1095,1,5)&amp;MID(A1095,8,5),품번정리!$A:$B,2,FALSE))</f>
        <v/>
      </c>
    </row>
    <row r="1096" spans="1:2">
      <c r="A1096" s="16" t="str">
        <f t="shared" si="21"/>
        <v/>
      </c>
      <c r="B1096" s="16" t="str">
        <f>IF(ISERROR(VLOOKUP(MID(A1096,1,5)&amp;MID(A1096,8,5),품번정리!$A:$B,2,FALSE))=TRUE,MID(A1096,1,5)&amp;MID(A1096,8,5),VLOOKUP(MID(A1096,1,5)&amp;MID(A1096,8,5),품번정리!$A:$B,2,FALSE))</f>
        <v/>
      </c>
    </row>
    <row r="1097" spans="1:2">
      <c r="A1097" s="16" t="str">
        <f t="shared" si="21"/>
        <v/>
      </c>
      <c r="B1097" s="16" t="str">
        <f>IF(ISERROR(VLOOKUP(MID(A1097,1,5)&amp;MID(A1097,8,5),품번정리!$A:$B,2,FALSE))=TRUE,MID(A1097,1,5)&amp;MID(A1097,8,5),VLOOKUP(MID(A1097,1,5)&amp;MID(A1097,8,5),품번정리!$A:$B,2,FALSE))</f>
        <v/>
      </c>
    </row>
    <row r="1098" spans="1:2">
      <c r="A1098" s="16" t="str">
        <f t="shared" si="21"/>
        <v/>
      </c>
      <c r="B1098" s="16" t="str">
        <f>IF(ISERROR(VLOOKUP(MID(A1098,1,5)&amp;MID(A1098,8,5),품번정리!$A:$B,2,FALSE))=TRUE,MID(A1098,1,5)&amp;MID(A1098,8,5),VLOOKUP(MID(A1098,1,5)&amp;MID(A1098,8,5),품번정리!$A:$B,2,FALSE))</f>
        <v/>
      </c>
    </row>
    <row r="1099" spans="1:2">
      <c r="A1099" s="16" t="str">
        <f t="shared" si="21"/>
        <v/>
      </c>
      <c r="B1099" s="16" t="str">
        <f>IF(ISERROR(VLOOKUP(MID(A1099,1,5)&amp;MID(A1099,8,5),품번정리!$A:$B,2,FALSE))=TRUE,MID(A1099,1,5)&amp;MID(A1099,8,5),VLOOKUP(MID(A1099,1,5)&amp;MID(A1099,8,5),품번정리!$A:$B,2,FALSE))</f>
        <v/>
      </c>
    </row>
    <row r="1100" spans="1:2">
      <c r="A1100" s="16" t="str">
        <f t="shared" si="21"/>
        <v/>
      </c>
      <c r="B1100" s="16" t="str">
        <f>IF(ISERROR(VLOOKUP(MID(A1100,1,5)&amp;MID(A1100,8,5),품번정리!$A:$B,2,FALSE))=TRUE,MID(A1100,1,5)&amp;MID(A1100,8,5),VLOOKUP(MID(A1100,1,5)&amp;MID(A1100,8,5),품번정리!$A:$B,2,FALSE))</f>
        <v/>
      </c>
    </row>
    <row r="1101" spans="1:2">
      <c r="A1101" s="16" t="str">
        <f t="shared" si="21"/>
        <v/>
      </c>
      <c r="B1101" s="16" t="str">
        <f>IF(ISERROR(VLOOKUP(MID(A1101,1,5)&amp;MID(A1101,8,5),품번정리!$A:$B,2,FALSE))=TRUE,MID(A1101,1,5)&amp;MID(A1101,8,5),VLOOKUP(MID(A1101,1,5)&amp;MID(A1101,8,5),품번정리!$A:$B,2,FALSE))</f>
        <v/>
      </c>
    </row>
    <row r="1102" spans="1:2">
      <c r="A1102" s="16" t="str">
        <f t="shared" si="21"/>
        <v/>
      </c>
      <c r="B1102" s="16" t="str">
        <f>IF(ISERROR(VLOOKUP(MID(A1102,1,5)&amp;MID(A1102,8,5),품번정리!$A:$B,2,FALSE))=TRUE,MID(A1102,1,5)&amp;MID(A1102,8,5),VLOOKUP(MID(A1102,1,5)&amp;MID(A1102,8,5),품번정리!$A:$B,2,FALSE))</f>
        <v/>
      </c>
    </row>
    <row r="1103" spans="1:2">
      <c r="A1103" s="16" t="str">
        <f t="shared" si="21"/>
        <v/>
      </c>
      <c r="B1103" s="16" t="str">
        <f>IF(ISERROR(VLOOKUP(MID(A1103,1,5)&amp;MID(A1103,8,5),품번정리!$A:$B,2,FALSE))=TRUE,MID(A1103,1,5)&amp;MID(A1103,8,5),VLOOKUP(MID(A1103,1,5)&amp;MID(A1103,8,5),품번정리!$A:$B,2,FALSE))</f>
        <v/>
      </c>
    </row>
    <row r="1104" spans="1:2">
      <c r="A1104" s="16" t="str">
        <f t="shared" si="21"/>
        <v/>
      </c>
      <c r="B1104" s="16" t="str">
        <f>IF(ISERROR(VLOOKUP(MID(A1104,1,5)&amp;MID(A1104,8,5),품번정리!$A:$B,2,FALSE))=TRUE,MID(A1104,1,5)&amp;MID(A1104,8,5),VLOOKUP(MID(A1104,1,5)&amp;MID(A1104,8,5),품번정리!$A:$B,2,FALSE))</f>
        <v/>
      </c>
    </row>
    <row r="1105" spans="1:2">
      <c r="A1105" s="16" t="str">
        <f t="shared" si="21"/>
        <v/>
      </c>
      <c r="B1105" s="16" t="str">
        <f>IF(ISERROR(VLOOKUP(MID(A1105,1,5)&amp;MID(A1105,8,5),품번정리!$A:$B,2,FALSE))=TRUE,MID(A1105,1,5)&amp;MID(A1105,8,5),VLOOKUP(MID(A1105,1,5)&amp;MID(A1105,8,5),품번정리!$A:$B,2,FALSE))</f>
        <v/>
      </c>
    </row>
    <row r="1106" spans="1:2">
      <c r="A1106" s="16" t="str">
        <f t="shared" si="21"/>
        <v/>
      </c>
      <c r="B1106" s="16" t="str">
        <f>IF(ISERROR(VLOOKUP(MID(A1106,1,5)&amp;MID(A1106,8,5),품번정리!$A:$B,2,FALSE))=TRUE,MID(A1106,1,5)&amp;MID(A1106,8,5),VLOOKUP(MID(A1106,1,5)&amp;MID(A1106,8,5),품번정리!$A:$B,2,FALSE))</f>
        <v/>
      </c>
    </row>
    <row r="1107" spans="1:2">
      <c r="A1107" s="16" t="str">
        <f t="shared" si="21"/>
        <v/>
      </c>
      <c r="B1107" s="16" t="str">
        <f>IF(ISERROR(VLOOKUP(MID(A1107,1,5)&amp;MID(A1107,8,5),품번정리!$A:$B,2,FALSE))=TRUE,MID(A1107,1,5)&amp;MID(A1107,8,5),VLOOKUP(MID(A1107,1,5)&amp;MID(A1107,8,5),품번정리!$A:$B,2,FALSE))</f>
        <v/>
      </c>
    </row>
    <row r="1108" spans="1:2">
      <c r="A1108" s="16" t="str">
        <f t="shared" si="21"/>
        <v/>
      </c>
      <c r="B1108" s="16" t="str">
        <f>IF(ISERROR(VLOOKUP(MID(A1108,1,5)&amp;MID(A1108,8,5),품번정리!$A:$B,2,FALSE))=TRUE,MID(A1108,1,5)&amp;MID(A1108,8,5),VLOOKUP(MID(A1108,1,5)&amp;MID(A1108,8,5),품번정리!$A:$B,2,FALSE))</f>
        <v/>
      </c>
    </row>
    <row r="1109" spans="1:2">
      <c r="A1109" s="16" t="str">
        <f t="shared" si="21"/>
        <v/>
      </c>
      <c r="B1109" s="16" t="str">
        <f>IF(ISERROR(VLOOKUP(MID(A1109,1,5)&amp;MID(A1109,8,5),품번정리!$A:$B,2,FALSE))=TRUE,MID(A1109,1,5)&amp;MID(A1109,8,5),VLOOKUP(MID(A1109,1,5)&amp;MID(A1109,8,5),품번정리!$A:$B,2,FALSE))</f>
        <v/>
      </c>
    </row>
    <row r="1110" spans="1:2">
      <c r="A1110" s="16" t="str">
        <f t="shared" si="21"/>
        <v/>
      </c>
      <c r="B1110" s="16" t="str">
        <f>IF(ISERROR(VLOOKUP(MID(A1110,1,5)&amp;MID(A1110,8,5),품번정리!$A:$B,2,FALSE))=TRUE,MID(A1110,1,5)&amp;MID(A1110,8,5),VLOOKUP(MID(A1110,1,5)&amp;MID(A1110,8,5),품번정리!$A:$B,2,FALSE))</f>
        <v/>
      </c>
    </row>
    <row r="1111" spans="1:2">
      <c r="A1111" s="16" t="str">
        <f t="shared" si="21"/>
        <v/>
      </c>
      <c r="B1111" s="16" t="str">
        <f>IF(ISERROR(VLOOKUP(MID(A1111,1,5)&amp;MID(A1111,8,5),품번정리!$A:$B,2,FALSE))=TRUE,MID(A1111,1,5)&amp;MID(A1111,8,5),VLOOKUP(MID(A1111,1,5)&amp;MID(A1111,8,5),품번정리!$A:$B,2,FALSE))</f>
        <v/>
      </c>
    </row>
    <row r="1112" spans="1:2">
      <c r="A1112" s="16" t="str">
        <f t="shared" si="21"/>
        <v/>
      </c>
      <c r="B1112" s="16" t="str">
        <f>IF(ISERROR(VLOOKUP(MID(A1112,1,5)&amp;MID(A1112,8,5),품번정리!$A:$B,2,FALSE))=TRUE,MID(A1112,1,5)&amp;MID(A1112,8,5),VLOOKUP(MID(A1112,1,5)&amp;MID(A1112,8,5),품번정리!$A:$B,2,FALSE))</f>
        <v/>
      </c>
    </row>
    <row r="1113" spans="1:2">
      <c r="A1113" s="16" t="str">
        <f t="shared" si="21"/>
        <v/>
      </c>
      <c r="B1113" s="16" t="str">
        <f>IF(ISERROR(VLOOKUP(MID(A1113,1,5)&amp;MID(A1113,8,5),품번정리!$A:$B,2,FALSE))=TRUE,MID(A1113,1,5)&amp;MID(A1113,8,5),VLOOKUP(MID(A1113,1,5)&amp;MID(A1113,8,5),품번정리!$A:$B,2,FALSE))</f>
        <v/>
      </c>
    </row>
    <row r="1114" spans="1:2">
      <c r="A1114" s="16" t="str">
        <f t="shared" si="21"/>
        <v/>
      </c>
      <c r="B1114" s="16" t="str">
        <f>IF(ISERROR(VLOOKUP(MID(A1114,1,5)&amp;MID(A1114,8,5),품번정리!$A:$B,2,FALSE))=TRUE,MID(A1114,1,5)&amp;MID(A1114,8,5),VLOOKUP(MID(A1114,1,5)&amp;MID(A1114,8,5),품번정리!$A:$B,2,FALSE))</f>
        <v/>
      </c>
    </row>
    <row r="1115" spans="1:2">
      <c r="A1115" s="16" t="str">
        <f t="shared" si="21"/>
        <v/>
      </c>
      <c r="B1115" s="16" t="str">
        <f>IF(ISERROR(VLOOKUP(MID(A1115,1,5)&amp;MID(A1115,8,5),품번정리!$A:$B,2,FALSE))=TRUE,MID(A1115,1,5)&amp;MID(A1115,8,5),VLOOKUP(MID(A1115,1,5)&amp;MID(A1115,8,5),품번정리!$A:$B,2,FALSE))</f>
        <v/>
      </c>
    </row>
    <row r="1116" spans="1:2">
      <c r="A1116" s="16" t="str">
        <f t="shared" si="21"/>
        <v/>
      </c>
      <c r="B1116" s="16" t="str">
        <f>IF(ISERROR(VLOOKUP(MID(A1116,1,5)&amp;MID(A1116,8,5),품번정리!$A:$B,2,FALSE))=TRUE,MID(A1116,1,5)&amp;MID(A1116,8,5),VLOOKUP(MID(A1116,1,5)&amp;MID(A1116,8,5),품번정리!$A:$B,2,FALSE))</f>
        <v/>
      </c>
    </row>
    <row r="1117" spans="1:2">
      <c r="A1117" s="16" t="str">
        <f t="shared" si="21"/>
        <v/>
      </c>
      <c r="B1117" s="16" t="str">
        <f>IF(ISERROR(VLOOKUP(MID(A1117,1,5)&amp;MID(A1117,8,5),품번정리!$A:$B,2,FALSE))=TRUE,MID(A1117,1,5)&amp;MID(A1117,8,5),VLOOKUP(MID(A1117,1,5)&amp;MID(A1117,8,5),품번정리!$A:$B,2,FALSE))</f>
        <v/>
      </c>
    </row>
    <row r="1118" spans="1:2">
      <c r="A1118" s="16" t="str">
        <f t="shared" si="21"/>
        <v/>
      </c>
      <c r="B1118" s="16" t="str">
        <f>IF(ISERROR(VLOOKUP(MID(A1118,1,5)&amp;MID(A1118,8,5),품번정리!$A:$B,2,FALSE))=TRUE,MID(A1118,1,5)&amp;MID(A1118,8,5),VLOOKUP(MID(A1118,1,5)&amp;MID(A1118,8,5),품번정리!$A:$B,2,FALSE))</f>
        <v/>
      </c>
    </row>
    <row r="1119" spans="1:2">
      <c r="A1119" s="16" t="str">
        <f t="shared" si="21"/>
        <v/>
      </c>
      <c r="B1119" s="16" t="str">
        <f>IF(ISERROR(VLOOKUP(MID(A1119,1,5)&amp;MID(A1119,8,5),품번정리!$A:$B,2,FALSE))=TRUE,MID(A1119,1,5)&amp;MID(A1119,8,5),VLOOKUP(MID(A1119,1,5)&amp;MID(A1119,8,5),품번정리!$A:$B,2,FALSE))</f>
        <v/>
      </c>
    </row>
    <row r="1120" spans="1:2">
      <c r="A1120" s="16" t="str">
        <f t="shared" si="21"/>
        <v/>
      </c>
      <c r="B1120" s="16" t="str">
        <f>IF(ISERROR(VLOOKUP(MID(A1120,1,5)&amp;MID(A1120,8,5),품번정리!$A:$B,2,FALSE))=TRUE,MID(A1120,1,5)&amp;MID(A1120,8,5),VLOOKUP(MID(A1120,1,5)&amp;MID(A1120,8,5),품번정리!$A:$B,2,FALSE))</f>
        <v/>
      </c>
    </row>
    <row r="1121" spans="1:2">
      <c r="A1121" s="16" t="str">
        <f t="shared" si="21"/>
        <v/>
      </c>
      <c r="B1121" s="16" t="str">
        <f>IF(ISERROR(VLOOKUP(MID(A1121,1,5)&amp;MID(A1121,8,5),품번정리!$A:$B,2,FALSE))=TRUE,MID(A1121,1,5)&amp;MID(A1121,8,5),VLOOKUP(MID(A1121,1,5)&amp;MID(A1121,8,5),품번정리!$A:$B,2,FALSE))</f>
        <v/>
      </c>
    </row>
    <row r="1122" spans="1:2">
      <c r="A1122" s="16" t="str">
        <f t="shared" si="21"/>
        <v/>
      </c>
      <c r="B1122" s="16" t="str">
        <f>IF(ISERROR(VLOOKUP(MID(A1122,1,5)&amp;MID(A1122,8,5),품번정리!$A:$B,2,FALSE))=TRUE,MID(A1122,1,5)&amp;MID(A1122,8,5),VLOOKUP(MID(A1122,1,5)&amp;MID(A1122,8,5),품번정리!$A:$B,2,FALSE))</f>
        <v/>
      </c>
    </row>
    <row r="1123" spans="1:2">
      <c r="A1123" s="16" t="str">
        <f t="shared" ref="A1123:A1186" si="22">IF(D1123=0,"",C1123)</f>
        <v/>
      </c>
      <c r="B1123" s="16" t="str">
        <f>IF(ISERROR(VLOOKUP(MID(A1123,1,5)&amp;MID(A1123,8,5),품번정리!$A:$B,2,FALSE))=TRUE,MID(A1123,1,5)&amp;MID(A1123,8,5),VLOOKUP(MID(A1123,1,5)&amp;MID(A1123,8,5),품번정리!$A:$B,2,FALSE))</f>
        <v/>
      </c>
    </row>
    <row r="1124" spans="1:2">
      <c r="A1124" s="16" t="str">
        <f t="shared" si="22"/>
        <v/>
      </c>
      <c r="B1124" s="16" t="str">
        <f>IF(ISERROR(VLOOKUP(MID(A1124,1,5)&amp;MID(A1124,8,5),품번정리!$A:$B,2,FALSE))=TRUE,MID(A1124,1,5)&amp;MID(A1124,8,5),VLOOKUP(MID(A1124,1,5)&amp;MID(A1124,8,5),품번정리!$A:$B,2,FALSE))</f>
        <v/>
      </c>
    </row>
    <row r="1125" spans="1:2">
      <c r="A1125" s="16" t="str">
        <f t="shared" si="22"/>
        <v/>
      </c>
      <c r="B1125" s="16" t="str">
        <f>IF(ISERROR(VLOOKUP(MID(A1125,1,5)&amp;MID(A1125,8,5),품번정리!$A:$B,2,FALSE))=TRUE,MID(A1125,1,5)&amp;MID(A1125,8,5),VLOOKUP(MID(A1125,1,5)&amp;MID(A1125,8,5),품번정리!$A:$B,2,FALSE))</f>
        <v/>
      </c>
    </row>
    <row r="1126" spans="1:2">
      <c r="A1126" s="16" t="str">
        <f t="shared" si="22"/>
        <v/>
      </c>
      <c r="B1126" s="16" t="str">
        <f>IF(ISERROR(VLOOKUP(MID(A1126,1,5)&amp;MID(A1126,8,5),품번정리!$A:$B,2,FALSE))=TRUE,MID(A1126,1,5)&amp;MID(A1126,8,5),VLOOKUP(MID(A1126,1,5)&amp;MID(A1126,8,5),품번정리!$A:$B,2,FALSE))</f>
        <v/>
      </c>
    </row>
    <row r="1127" spans="1:2">
      <c r="A1127" s="16" t="str">
        <f t="shared" si="22"/>
        <v/>
      </c>
      <c r="B1127" s="16" t="str">
        <f>IF(ISERROR(VLOOKUP(MID(A1127,1,5)&amp;MID(A1127,8,5),품번정리!$A:$B,2,FALSE))=TRUE,MID(A1127,1,5)&amp;MID(A1127,8,5),VLOOKUP(MID(A1127,1,5)&amp;MID(A1127,8,5),품번정리!$A:$B,2,FALSE))</f>
        <v/>
      </c>
    </row>
    <row r="1128" spans="1:2">
      <c r="A1128" s="16" t="str">
        <f t="shared" si="22"/>
        <v/>
      </c>
      <c r="B1128" s="16" t="str">
        <f>IF(ISERROR(VLOOKUP(MID(A1128,1,5)&amp;MID(A1128,8,5),품번정리!$A:$B,2,FALSE))=TRUE,MID(A1128,1,5)&amp;MID(A1128,8,5),VLOOKUP(MID(A1128,1,5)&amp;MID(A1128,8,5),품번정리!$A:$B,2,FALSE))</f>
        <v/>
      </c>
    </row>
    <row r="1129" spans="1:2">
      <c r="A1129" s="16" t="str">
        <f t="shared" si="22"/>
        <v/>
      </c>
      <c r="B1129" s="16" t="str">
        <f>IF(ISERROR(VLOOKUP(MID(A1129,1,5)&amp;MID(A1129,8,5),품번정리!$A:$B,2,FALSE))=TRUE,MID(A1129,1,5)&amp;MID(A1129,8,5),VLOOKUP(MID(A1129,1,5)&amp;MID(A1129,8,5),품번정리!$A:$B,2,FALSE))</f>
        <v/>
      </c>
    </row>
    <row r="1130" spans="1:2">
      <c r="A1130" s="16" t="str">
        <f t="shared" si="22"/>
        <v/>
      </c>
      <c r="B1130" s="16" t="str">
        <f>IF(ISERROR(VLOOKUP(MID(A1130,1,5)&amp;MID(A1130,8,5),품번정리!$A:$B,2,FALSE))=TRUE,MID(A1130,1,5)&amp;MID(A1130,8,5),VLOOKUP(MID(A1130,1,5)&amp;MID(A1130,8,5),품번정리!$A:$B,2,FALSE))</f>
        <v/>
      </c>
    </row>
    <row r="1131" spans="1:2">
      <c r="A1131" s="16" t="str">
        <f t="shared" si="22"/>
        <v/>
      </c>
      <c r="B1131" s="16" t="str">
        <f>IF(ISERROR(VLOOKUP(MID(A1131,1,5)&amp;MID(A1131,8,5),품번정리!$A:$B,2,FALSE))=TRUE,MID(A1131,1,5)&amp;MID(A1131,8,5),VLOOKUP(MID(A1131,1,5)&amp;MID(A1131,8,5),품번정리!$A:$B,2,FALSE))</f>
        <v/>
      </c>
    </row>
    <row r="1132" spans="1:2">
      <c r="A1132" s="16" t="str">
        <f t="shared" si="22"/>
        <v/>
      </c>
      <c r="B1132" s="16" t="str">
        <f>IF(ISERROR(VLOOKUP(MID(A1132,1,5)&amp;MID(A1132,8,5),품번정리!$A:$B,2,FALSE))=TRUE,MID(A1132,1,5)&amp;MID(A1132,8,5),VLOOKUP(MID(A1132,1,5)&amp;MID(A1132,8,5),품번정리!$A:$B,2,FALSE))</f>
        <v/>
      </c>
    </row>
    <row r="1133" spans="1:2">
      <c r="A1133" s="16" t="str">
        <f t="shared" si="22"/>
        <v/>
      </c>
      <c r="B1133" s="16" t="str">
        <f>IF(ISERROR(VLOOKUP(MID(A1133,1,5)&amp;MID(A1133,8,5),품번정리!$A:$B,2,FALSE))=TRUE,MID(A1133,1,5)&amp;MID(A1133,8,5),VLOOKUP(MID(A1133,1,5)&amp;MID(A1133,8,5),품번정리!$A:$B,2,FALSE))</f>
        <v/>
      </c>
    </row>
    <row r="1134" spans="1:2">
      <c r="A1134" s="16" t="str">
        <f t="shared" si="22"/>
        <v/>
      </c>
      <c r="B1134" s="16" t="str">
        <f>IF(ISERROR(VLOOKUP(MID(A1134,1,5)&amp;MID(A1134,8,5),품번정리!$A:$B,2,FALSE))=TRUE,MID(A1134,1,5)&amp;MID(A1134,8,5),VLOOKUP(MID(A1134,1,5)&amp;MID(A1134,8,5),품번정리!$A:$B,2,FALSE))</f>
        <v/>
      </c>
    </row>
    <row r="1135" spans="1:2">
      <c r="A1135" s="16" t="str">
        <f t="shared" si="22"/>
        <v/>
      </c>
      <c r="B1135" s="16" t="str">
        <f>IF(ISERROR(VLOOKUP(MID(A1135,1,5)&amp;MID(A1135,8,5),품번정리!$A:$B,2,FALSE))=TRUE,MID(A1135,1,5)&amp;MID(A1135,8,5),VLOOKUP(MID(A1135,1,5)&amp;MID(A1135,8,5),품번정리!$A:$B,2,FALSE))</f>
        <v/>
      </c>
    </row>
    <row r="1136" spans="1:2">
      <c r="A1136" s="16" t="str">
        <f t="shared" si="22"/>
        <v/>
      </c>
      <c r="B1136" s="16" t="str">
        <f>IF(ISERROR(VLOOKUP(MID(A1136,1,5)&amp;MID(A1136,8,5),품번정리!$A:$B,2,FALSE))=TRUE,MID(A1136,1,5)&amp;MID(A1136,8,5),VLOOKUP(MID(A1136,1,5)&amp;MID(A1136,8,5),품번정리!$A:$B,2,FALSE))</f>
        <v/>
      </c>
    </row>
    <row r="1137" spans="1:2">
      <c r="A1137" s="16" t="str">
        <f t="shared" si="22"/>
        <v/>
      </c>
      <c r="B1137" s="16" t="str">
        <f>IF(ISERROR(VLOOKUP(MID(A1137,1,5)&amp;MID(A1137,8,5),품번정리!$A:$B,2,FALSE))=TRUE,MID(A1137,1,5)&amp;MID(A1137,8,5),VLOOKUP(MID(A1137,1,5)&amp;MID(A1137,8,5),품번정리!$A:$B,2,FALSE))</f>
        <v/>
      </c>
    </row>
    <row r="1138" spans="1:2">
      <c r="A1138" s="16" t="str">
        <f t="shared" si="22"/>
        <v/>
      </c>
      <c r="B1138" s="16" t="str">
        <f>IF(ISERROR(VLOOKUP(MID(A1138,1,5)&amp;MID(A1138,8,5),품번정리!$A:$B,2,FALSE))=TRUE,MID(A1138,1,5)&amp;MID(A1138,8,5),VLOOKUP(MID(A1138,1,5)&amp;MID(A1138,8,5),품번정리!$A:$B,2,FALSE))</f>
        <v/>
      </c>
    </row>
    <row r="1139" spans="1:2">
      <c r="A1139" s="16" t="str">
        <f t="shared" si="22"/>
        <v/>
      </c>
      <c r="B1139" s="16" t="str">
        <f>IF(ISERROR(VLOOKUP(MID(A1139,1,5)&amp;MID(A1139,8,5),품번정리!$A:$B,2,FALSE))=TRUE,MID(A1139,1,5)&amp;MID(A1139,8,5),VLOOKUP(MID(A1139,1,5)&amp;MID(A1139,8,5),품번정리!$A:$B,2,FALSE))</f>
        <v/>
      </c>
    </row>
    <row r="1140" spans="1:2">
      <c r="A1140" s="16" t="str">
        <f t="shared" si="22"/>
        <v/>
      </c>
      <c r="B1140" s="16" t="str">
        <f>IF(ISERROR(VLOOKUP(MID(A1140,1,5)&amp;MID(A1140,8,5),품번정리!$A:$B,2,FALSE))=TRUE,MID(A1140,1,5)&amp;MID(A1140,8,5),VLOOKUP(MID(A1140,1,5)&amp;MID(A1140,8,5),품번정리!$A:$B,2,FALSE))</f>
        <v/>
      </c>
    </row>
    <row r="1141" spans="1:2">
      <c r="A1141" s="16" t="str">
        <f t="shared" si="22"/>
        <v/>
      </c>
      <c r="B1141" s="16" t="str">
        <f>IF(ISERROR(VLOOKUP(MID(A1141,1,5)&amp;MID(A1141,8,5),품번정리!$A:$B,2,FALSE))=TRUE,MID(A1141,1,5)&amp;MID(A1141,8,5),VLOOKUP(MID(A1141,1,5)&amp;MID(A1141,8,5),품번정리!$A:$B,2,FALSE))</f>
        <v/>
      </c>
    </row>
    <row r="1142" spans="1:2">
      <c r="A1142" s="16" t="str">
        <f t="shared" si="22"/>
        <v/>
      </c>
      <c r="B1142" s="16" t="str">
        <f>IF(ISERROR(VLOOKUP(MID(A1142,1,5)&amp;MID(A1142,8,5),품번정리!$A:$B,2,FALSE))=TRUE,MID(A1142,1,5)&amp;MID(A1142,8,5),VLOOKUP(MID(A1142,1,5)&amp;MID(A1142,8,5),품번정리!$A:$B,2,FALSE))</f>
        <v/>
      </c>
    </row>
    <row r="1143" spans="1:2">
      <c r="A1143" s="16" t="str">
        <f t="shared" si="22"/>
        <v/>
      </c>
      <c r="B1143" s="16" t="str">
        <f>IF(ISERROR(VLOOKUP(MID(A1143,1,5)&amp;MID(A1143,8,5),품번정리!$A:$B,2,FALSE))=TRUE,MID(A1143,1,5)&amp;MID(A1143,8,5),VLOOKUP(MID(A1143,1,5)&amp;MID(A1143,8,5),품번정리!$A:$B,2,FALSE))</f>
        <v/>
      </c>
    </row>
    <row r="1144" spans="1:2">
      <c r="A1144" s="16" t="str">
        <f t="shared" si="22"/>
        <v/>
      </c>
      <c r="B1144" s="16" t="str">
        <f>IF(ISERROR(VLOOKUP(MID(A1144,1,5)&amp;MID(A1144,8,5),품번정리!$A:$B,2,FALSE))=TRUE,MID(A1144,1,5)&amp;MID(A1144,8,5),VLOOKUP(MID(A1144,1,5)&amp;MID(A1144,8,5),품번정리!$A:$B,2,FALSE))</f>
        <v/>
      </c>
    </row>
    <row r="1145" spans="1:2">
      <c r="A1145" s="16" t="str">
        <f t="shared" si="22"/>
        <v/>
      </c>
      <c r="B1145" s="16" t="str">
        <f>IF(ISERROR(VLOOKUP(MID(A1145,1,5)&amp;MID(A1145,8,5),품번정리!$A:$B,2,FALSE))=TRUE,MID(A1145,1,5)&amp;MID(A1145,8,5),VLOOKUP(MID(A1145,1,5)&amp;MID(A1145,8,5),품번정리!$A:$B,2,FALSE))</f>
        <v/>
      </c>
    </row>
    <row r="1146" spans="1:2">
      <c r="A1146" s="16" t="str">
        <f t="shared" si="22"/>
        <v/>
      </c>
      <c r="B1146" s="16" t="str">
        <f>IF(ISERROR(VLOOKUP(MID(A1146,1,5)&amp;MID(A1146,8,5),품번정리!$A:$B,2,FALSE))=TRUE,MID(A1146,1,5)&amp;MID(A1146,8,5),VLOOKUP(MID(A1146,1,5)&amp;MID(A1146,8,5),품번정리!$A:$B,2,FALSE))</f>
        <v/>
      </c>
    </row>
    <row r="1147" spans="1:2">
      <c r="A1147" s="16" t="str">
        <f t="shared" si="22"/>
        <v/>
      </c>
      <c r="B1147" s="16" t="str">
        <f>IF(ISERROR(VLOOKUP(MID(A1147,1,5)&amp;MID(A1147,8,5),품번정리!$A:$B,2,FALSE))=TRUE,MID(A1147,1,5)&amp;MID(A1147,8,5),VLOOKUP(MID(A1147,1,5)&amp;MID(A1147,8,5),품번정리!$A:$B,2,FALSE))</f>
        <v/>
      </c>
    </row>
    <row r="1148" spans="1:2">
      <c r="A1148" s="16" t="str">
        <f t="shared" si="22"/>
        <v/>
      </c>
      <c r="B1148" s="16" t="str">
        <f>IF(ISERROR(VLOOKUP(MID(A1148,1,5)&amp;MID(A1148,8,5),품번정리!$A:$B,2,FALSE))=TRUE,MID(A1148,1,5)&amp;MID(A1148,8,5),VLOOKUP(MID(A1148,1,5)&amp;MID(A1148,8,5),품번정리!$A:$B,2,FALSE))</f>
        <v/>
      </c>
    </row>
    <row r="1149" spans="1:2">
      <c r="A1149" s="16" t="str">
        <f t="shared" si="22"/>
        <v/>
      </c>
      <c r="B1149" s="16" t="str">
        <f>IF(ISERROR(VLOOKUP(MID(A1149,1,5)&amp;MID(A1149,8,5),품번정리!$A:$B,2,FALSE))=TRUE,MID(A1149,1,5)&amp;MID(A1149,8,5),VLOOKUP(MID(A1149,1,5)&amp;MID(A1149,8,5),품번정리!$A:$B,2,FALSE))</f>
        <v/>
      </c>
    </row>
    <row r="1150" spans="1:2">
      <c r="A1150" s="16" t="str">
        <f t="shared" si="22"/>
        <v/>
      </c>
      <c r="B1150" s="16" t="str">
        <f>IF(ISERROR(VLOOKUP(MID(A1150,1,5)&amp;MID(A1150,8,5),품번정리!$A:$B,2,FALSE))=TRUE,MID(A1150,1,5)&amp;MID(A1150,8,5),VLOOKUP(MID(A1150,1,5)&amp;MID(A1150,8,5),품번정리!$A:$B,2,FALSE))</f>
        <v/>
      </c>
    </row>
    <row r="1151" spans="1:2">
      <c r="A1151" s="16" t="str">
        <f t="shared" si="22"/>
        <v/>
      </c>
      <c r="B1151" s="16" t="str">
        <f>IF(ISERROR(VLOOKUP(MID(A1151,1,5)&amp;MID(A1151,8,5),품번정리!$A:$B,2,FALSE))=TRUE,MID(A1151,1,5)&amp;MID(A1151,8,5),VLOOKUP(MID(A1151,1,5)&amp;MID(A1151,8,5),품번정리!$A:$B,2,FALSE))</f>
        <v/>
      </c>
    </row>
    <row r="1152" spans="1:2">
      <c r="A1152" s="16" t="str">
        <f t="shared" si="22"/>
        <v/>
      </c>
      <c r="B1152" s="16" t="str">
        <f>IF(ISERROR(VLOOKUP(MID(A1152,1,5)&amp;MID(A1152,8,5),품번정리!$A:$B,2,FALSE))=TRUE,MID(A1152,1,5)&amp;MID(A1152,8,5),VLOOKUP(MID(A1152,1,5)&amp;MID(A1152,8,5),품번정리!$A:$B,2,FALSE))</f>
        <v/>
      </c>
    </row>
    <row r="1153" spans="1:5">
      <c r="A1153" s="16" t="str">
        <f t="shared" si="22"/>
        <v/>
      </c>
      <c r="B1153" s="16" t="str">
        <f>IF(ISERROR(VLOOKUP(MID(A1153,1,5)&amp;MID(A1153,8,5),품번정리!$A:$B,2,FALSE))=TRUE,MID(A1153,1,5)&amp;MID(A1153,8,5),VLOOKUP(MID(A1153,1,5)&amp;MID(A1153,8,5),품번정리!$A:$B,2,FALSE))</f>
        <v/>
      </c>
    </row>
    <row r="1154" spans="1:5">
      <c r="A1154" s="16" t="str">
        <f t="shared" si="22"/>
        <v/>
      </c>
      <c r="B1154" s="16" t="str">
        <f>IF(ISERROR(VLOOKUP(MID(A1154,1,5)&amp;MID(A1154,8,5),품번정리!$A:$B,2,FALSE))=TRUE,MID(A1154,1,5)&amp;MID(A1154,8,5),VLOOKUP(MID(A1154,1,5)&amp;MID(A1154,8,5),품번정리!$A:$B,2,FALSE))</f>
        <v/>
      </c>
      <c r="C1154" s="385"/>
      <c r="D1154" s="386"/>
      <c r="E1154" s="387"/>
    </row>
    <row r="1155" spans="1:5">
      <c r="A1155" s="16" t="str">
        <f t="shared" si="22"/>
        <v/>
      </c>
      <c r="B1155" s="16" t="str">
        <f>IF(ISERROR(VLOOKUP(MID(A1155,1,5)&amp;MID(A1155,8,5),품번정리!$A:$B,2,FALSE))=TRUE,MID(A1155,1,5)&amp;MID(A1155,8,5),VLOOKUP(MID(A1155,1,5)&amp;MID(A1155,8,5),품번정리!$A:$B,2,FALSE))</f>
        <v/>
      </c>
      <c r="C1155" s="97"/>
      <c r="D1155" s="407"/>
      <c r="E1155" s="408"/>
    </row>
    <row r="1156" spans="1:5">
      <c r="A1156" s="16" t="str">
        <f t="shared" si="22"/>
        <v/>
      </c>
      <c r="B1156" s="16" t="str">
        <f>IF(ISERROR(VLOOKUP(MID(A1156,1,5)&amp;MID(A1156,8,5),품번정리!$A:$B,2,FALSE))=TRUE,MID(A1156,1,5)&amp;MID(A1156,8,5),VLOOKUP(MID(A1156,1,5)&amp;MID(A1156,8,5),품번정리!$A:$B,2,FALSE))</f>
        <v/>
      </c>
      <c r="C1156" s="97"/>
      <c r="D1156" s="407"/>
      <c r="E1156" s="408"/>
    </row>
    <row r="1157" spans="1:5">
      <c r="A1157" s="16" t="str">
        <f t="shared" si="22"/>
        <v/>
      </c>
      <c r="B1157" s="16" t="str">
        <f>IF(ISERROR(VLOOKUP(MID(A1157,1,5)&amp;MID(A1157,8,5),품번정리!$A:$B,2,FALSE))=TRUE,MID(A1157,1,5)&amp;MID(A1157,8,5),VLOOKUP(MID(A1157,1,5)&amp;MID(A1157,8,5),품번정리!$A:$B,2,FALSE))</f>
        <v/>
      </c>
      <c r="C1157" s="97"/>
      <c r="D1157" s="407"/>
      <c r="E1157" s="408"/>
    </row>
    <row r="1158" spans="1:5">
      <c r="A1158" s="16" t="str">
        <f t="shared" si="22"/>
        <v/>
      </c>
      <c r="B1158" s="16" t="str">
        <f>IF(ISERROR(VLOOKUP(MID(A1158,1,5)&amp;MID(A1158,8,5),품번정리!$A:$B,2,FALSE))=TRUE,MID(A1158,1,5)&amp;MID(A1158,8,5),VLOOKUP(MID(A1158,1,5)&amp;MID(A1158,8,5),품번정리!$A:$B,2,FALSE))</f>
        <v/>
      </c>
      <c r="C1158" s="97"/>
      <c r="D1158" s="407"/>
      <c r="E1158" s="408"/>
    </row>
    <row r="1159" spans="1:5">
      <c r="A1159" s="16" t="str">
        <f t="shared" si="22"/>
        <v/>
      </c>
      <c r="B1159" s="16" t="str">
        <f>IF(ISERROR(VLOOKUP(MID(A1159,1,5)&amp;MID(A1159,8,5),품번정리!$A:$B,2,FALSE))=TRUE,MID(A1159,1,5)&amp;MID(A1159,8,5),VLOOKUP(MID(A1159,1,5)&amp;MID(A1159,8,5),품번정리!$A:$B,2,FALSE))</f>
        <v/>
      </c>
      <c r="C1159" s="97"/>
      <c r="D1159" s="407"/>
      <c r="E1159" s="408"/>
    </row>
    <row r="1160" spans="1:5">
      <c r="A1160" s="16" t="str">
        <f t="shared" si="22"/>
        <v/>
      </c>
      <c r="B1160" s="16" t="str">
        <f>IF(ISERROR(VLOOKUP(MID(A1160,1,5)&amp;MID(A1160,8,5),품번정리!$A:$B,2,FALSE))=TRUE,MID(A1160,1,5)&amp;MID(A1160,8,5),VLOOKUP(MID(A1160,1,5)&amp;MID(A1160,8,5),품번정리!$A:$B,2,FALSE))</f>
        <v/>
      </c>
      <c r="C1160" s="97"/>
      <c r="D1160" s="407"/>
      <c r="E1160" s="408"/>
    </row>
    <row r="1161" spans="1:5">
      <c r="A1161" s="16" t="str">
        <f t="shared" si="22"/>
        <v/>
      </c>
      <c r="B1161" s="16" t="str">
        <f>IF(ISERROR(VLOOKUP(MID(A1161,1,5)&amp;MID(A1161,8,5),품번정리!$A:$B,2,FALSE))=TRUE,MID(A1161,1,5)&amp;MID(A1161,8,5),VLOOKUP(MID(A1161,1,5)&amp;MID(A1161,8,5),품번정리!$A:$B,2,FALSE))</f>
        <v/>
      </c>
      <c r="C1161" s="97"/>
      <c r="D1161" s="407"/>
      <c r="E1161" s="408"/>
    </row>
    <row r="1162" spans="1:5">
      <c r="A1162" s="16" t="str">
        <f t="shared" si="22"/>
        <v/>
      </c>
      <c r="B1162" s="16" t="str">
        <f>IF(ISERROR(VLOOKUP(MID(A1162,1,5)&amp;MID(A1162,8,5),품번정리!$A:$B,2,FALSE))=TRUE,MID(A1162,1,5)&amp;MID(A1162,8,5),VLOOKUP(MID(A1162,1,5)&amp;MID(A1162,8,5),품번정리!$A:$B,2,FALSE))</f>
        <v/>
      </c>
      <c r="C1162" s="97"/>
      <c r="D1162" s="407"/>
      <c r="E1162" s="408"/>
    </row>
    <row r="1163" spans="1:5">
      <c r="A1163" s="16" t="str">
        <f t="shared" si="22"/>
        <v/>
      </c>
      <c r="B1163" s="16" t="str">
        <f>IF(ISERROR(VLOOKUP(MID(A1163,1,5)&amp;MID(A1163,8,5),품번정리!$A:$B,2,FALSE))=TRUE,MID(A1163,1,5)&amp;MID(A1163,8,5),VLOOKUP(MID(A1163,1,5)&amp;MID(A1163,8,5),품번정리!$A:$B,2,FALSE))</f>
        <v/>
      </c>
      <c r="C1163" s="97"/>
      <c r="D1163" s="407"/>
      <c r="E1163" s="408"/>
    </row>
    <row r="1164" spans="1:5">
      <c r="A1164" s="16" t="str">
        <f t="shared" si="22"/>
        <v/>
      </c>
      <c r="B1164" s="16" t="str">
        <f>IF(ISERROR(VLOOKUP(MID(A1164,1,5)&amp;MID(A1164,8,5),품번정리!$A:$B,2,FALSE))=TRUE,MID(A1164,1,5)&amp;MID(A1164,8,5),VLOOKUP(MID(A1164,1,5)&amp;MID(A1164,8,5),품번정리!$A:$B,2,FALSE))</f>
        <v/>
      </c>
      <c r="C1164" s="97"/>
      <c r="D1164" s="407"/>
      <c r="E1164" s="408"/>
    </row>
    <row r="1165" spans="1:5">
      <c r="A1165" s="16" t="str">
        <f t="shared" si="22"/>
        <v/>
      </c>
      <c r="B1165" s="16" t="str">
        <f>IF(ISERROR(VLOOKUP(MID(A1165,1,5)&amp;MID(A1165,8,5),품번정리!$A:$B,2,FALSE))=TRUE,MID(A1165,1,5)&amp;MID(A1165,8,5),VLOOKUP(MID(A1165,1,5)&amp;MID(A1165,8,5),품번정리!$A:$B,2,FALSE))</f>
        <v/>
      </c>
      <c r="C1165" s="97"/>
      <c r="D1165" s="407"/>
      <c r="E1165" s="408"/>
    </row>
    <row r="1166" spans="1:5">
      <c r="A1166" s="16" t="str">
        <f t="shared" si="22"/>
        <v/>
      </c>
      <c r="B1166" s="16" t="str">
        <f>IF(ISERROR(VLOOKUP(MID(A1166,1,5)&amp;MID(A1166,8,5),품번정리!$A:$B,2,FALSE))=TRUE,MID(A1166,1,5)&amp;MID(A1166,8,5),VLOOKUP(MID(A1166,1,5)&amp;MID(A1166,8,5),품번정리!$A:$B,2,FALSE))</f>
        <v/>
      </c>
      <c r="C1166" s="97"/>
      <c r="D1166" s="407"/>
      <c r="E1166" s="408"/>
    </row>
    <row r="1167" spans="1:5">
      <c r="A1167" s="16" t="str">
        <f t="shared" si="22"/>
        <v/>
      </c>
      <c r="B1167" s="16" t="str">
        <f>IF(ISERROR(VLOOKUP(MID(A1167,1,5)&amp;MID(A1167,8,5),품번정리!$A:$B,2,FALSE))=TRUE,MID(A1167,1,5)&amp;MID(A1167,8,5),VLOOKUP(MID(A1167,1,5)&amp;MID(A1167,8,5),품번정리!$A:$B,2,FALSE))</f>
        <v/>
      </c>
      <c r="C1167" s="97"/>
      <c r="D1167" s="407"/>
      <c r="E1167" s="408"/>
    </row>
    <row r="1168" spans="1:5">
      <c r="A1168" s="16" t="str">
        <f t="shared" si="22"/>
        <v/>
      </c>
      <c r="B1168" s="16" t="str">
        <f>IF(ISERROR(VLOOKUP(MID(A1168,1,5)&amp;MID(A1168,8,5),품번정리!$A:$B,2,FALSE))=TRUE,MID(A1168,1,5)&amp;MID(A1168,8,5),VLOOKUP(MID(A1168,1,5)&amp;MID(A1168,8,5),품번정리!$A:$B,2,FALSE))</f>
        <v/>
      </c>
      <c r="C1168" s="97"/>
      <c r="D1168" s="407"/>
      <c r="E1168" s="408"/>
    </row>
    <row r="1169" spans="1:5">
      <c r="A1169" s="16" t="str">
        <f t="shared" si="22"/>
        <v/>
      </c>
      <c r="B1169" s="16" t="str">
        <f>IF(ISERROR(VLOOKUP(MID(A1169,1,5)&amp;MID(A1169,8,5),품번정리!$A:$B,2,FALSE))=TRUE,MID(A1169,1,5)&amp;MID(A1169,8,5),VLOOKUP(MID(A1169,1,5)&amp;MID(A1169,8,5),품번정리!$A:$B,2,FALSE))</f>
        <v/>
      </c>
      <c r="C1169" s="97"/>
      <c r="D1169" s="407"/>
      <c r="E1169" s="408"/>
    </row>
    <row r="1170" spans="1:5">
      <c r="A1170" s="16" t="str">
        <f t="shared" si="22"/>
        <v/>
      </c>
      <c r="B1170" s="16" t="str">
        <f>IF(ISERROR(VLOOKUP(MID(A1170,1,5)&amp;MID(A1170,8,5),품번정리!$A:$B,2,FALSE))=TRUE,MID(A1170,1,5)&amp;MID(A1170,8,5),VLOOKUP(MID(A1170,1,5)&amp;MID(A1170,8,5),품번정리!$A:$B,2,FALSE))</f>
        <v/>
      </c>
      <c r="C1170" s="97"/>
      <c r="D1170" s="407"/>
      <c r="E1170" s="408"/>
    </row>
    <row r="1171" spans="1:5">
      <c r="A1171" s="16" t="str">
        <f t="shared" si="22"/>
        <v/>
      </c>
      <c r="B1171" s="16" t="str">
        <f>IF(ISERROR(VLOOKUP(MID(A1171,1,5)&amp;MID(A1171,8,5),품번정리!$A:$B,2,FALSE))=TRUE,MID(A1171,1,5)&amp;MID(A1171,8,5),VLOOKUP(MID(A1171,1,5)&amp;MID(A1171,8,5),품번정리!$A:$B,2,FALSE))</f>
        <v/>
      </c>
      <c r="C1171" s="97"/>
      <c r="D1171" s="407"/>
      <c r="E1171" s="408"/>
    </row>
    <row r="1172" spans="1:5">
      <c r="A1172" s="16" t="str">
        <f t="shared" si="22"/>
        <v/>
      </c>
      <c r="B1172" s="16" t="str">
        <f>IF(ISERROR(VLOOKUP(MID(A1172,1,5)&amp;MID(A1172,8,5),품번정리!$A:$B,2,FALSE))=TRUE,MID(A1172,1,5)&amp;MID(A1172,8,5),VLOOKUP(MID(A1172,1,5)&amp;MID(A1172,8,5),품번정리!$A:$B,2,FALSE))</f>
        <v/>
      </c>
      <c r="C1172" s="97"/>
      <c r="D1172" s="407"/>
      <c r="E1172" s="408"/>
    </row>
    <row r="1173" spans="1:5">
      <c r="A1173" s="16" t="str">
        <f t="shared" si="22"/>
        <v/>
      </c>
      <c r="B1173" s="16" t="str">
        <f>IF(ISERROR(VLOOKUP(MID(A1173,1,5)&amp;MID(A1173,8,5),품번정리!$A:$B,2,FALSE))=TRUE,MID(A1173,1,5)&amp;MID(A1173,8,5),VLOOKUP(MID(A1173,1,5)&amp;MID(A1173,8,5),품번정리!$A:$B,2,FALSE))</f>
        <v/>
      </c>
      <c r="C1173" s="97"/>
      <c r="D1173" s="407"/>
      <c r="E1173" s="408"/>
    </row>
    <row r="1174" spans="1:5">
      <c r="A1174" s="16" t="str">
        <f t="shared" si="22"/>
        <v/>
      </c>
      <c r="B1174" s="16" t="str">
        <f>IF(ISERROR(VLOOKUP(MID(A1174,1,5)&amp;MID(A1174,8,5),품번정리!$A:$B,2,FALSE))=TRUE,MID(A1174,1,5)&amp;MID(A1174,8,5),VLOOKUP(MID(A1174,1,5)&amp;MID(A1174,8,5),품번정리!$A:$B,2,FALSE))</f>
        <v/>
      </c>
      <c r="C1174" s="97"/>
      <c r="D1174" s="407"/>
      <c r="E1174" s="408"/>
    </row>
    <row r="1175" spans="1:5">
      <c r="A1175" s="16" t="str">
        <f t="shared" si="22"/>
        <v/>
      </c>
      <c r="B1175" s="16" t="str">
        <f>IF(ISERROR(VLOOKUP(MID(A1175,1,5)&amp;MID(A1175,8,5),품번정리!$A:$B,2,FALSE))=TRUE,MID(A1175,1,5)&amp;MID(A1175,8,5),VLOOKUP(MID(A1175,1,5)&amp;MID(A1175,8,5),품번정리!$A:$B,2,FALSE))</f>
        <v/>
      </c>
      <c r="C1175" s="97"/>
      <c r="D1175" s="407"/>
      <c r="E1175" s="408"/>
    </row>
    <row r="1176" spans="1:5">
      <c r="A1176" s="16" t="str">
        <f t="shared" si="22"/>
        <v/>
      </c>
      <c r="B1176" s="16" t="str">
        <f>IF(ISERROR(VLOOKUP(MID(A1176,1,5)&amp;MID(A1176,8,5),품번정리!$A:$B,2,FALSE))=TRUE,MID(A1176,1,5)&amp;MID(A1176,8,5),VLOOKUP(MID(A1176,1,5)&amp;MID(A1176,8,5),품번정리!$A:$B,2,FALSE))</f>
        <v/>
      </c>
      <c r="C1176" s="97"/>
      <c r="D1176" s="407"/>
      <c r="E1176" s="408"/>
    </row>
    <row r="1177" spans="1:5">
      <c r="A1177" s="16" t="str">
        <f t="shared" si="22"/>
        <v/>
      </c>
      <c r="B1177" s="16" t="str">
        <f>IF(ISERROR(VLOOKUP(MID(A1177,1,5)&amp;MID(A1177,8,5),품번정리!$A:$B,2,FALSE))=TRUE,MID(A1177,1,5)&amp;MID(A1177,8,5),VLOOKUP(MID(A1177,1,5)&amp;MID(A1177,8,5),품번정리!$A:$B,2,FALSE))</f>
        <v/>
      </c>
      <c r="C1177" s="97"/>
      <c r="D1177" s="407"/>
      <c r="E1177" s="408"/>
    </row>
    <row r="1178" spans="1:5">
      <c r="A1178" s="16" t="str">
        <f t="shared" si="22"/>
        <v/>
      </c>
      <c r="B1178" s="16" t="str">
        <f>IF(ISERROR(VLOOKUP(MID(A1178,1,5)&amp;MID(A1178,8,5),품번정리!$A:$B,2,FALSE))=TRUE,MID(A1178,1,5)&amp;MID(A1178,8,5),VLOOKUP(MID(A1178,1,5)&amp;MID(A1178,8,5),품번정리!$A:$B,2,FALSE))</f>
        <v/>
      </c>
      <c r="C1178" s="97"/>
      <c r="D1178" s="407"/>
      <c r="E1178" s="408"/>
    </row>
    <row r="1179" spans="1:5">
      <c r="A1179" s="16" t="str">
        <f t="shared" si="22"/>
        <v/>
      </c>
      <c r="B1179" s="16" t="str">
        <f>IF(ISERROR(VLOOKUP(MID(A1179,1,5)&amp;MID(A1179,8,5),품번정리!$A:$B,2,FALSE))=TRUE,MID(A1179,1,5)&amp;MID(A1179,8,5),VLOOKUP(MID(A1179,1,5)&amp;MID(A1179,8,5),품번정리!$A:$B,2,FALSE))</f>
        <v/>
      </c>
      <c r="C1179" s="97"/>
      <c r="D1179" s="407"/>
      <c r="E1179" s="408"/>
    </row>
    <row r="1180" spans="1:5">
      <c r="A1180" s="16" t="str">
        <f t="shared" si="22"/>
        <v/>
      </c>
      <c r="B1180" s="16" t="str">
        <f>IF(ISERROR(VLOOKUP(MID(A1180,1,5)&amp;MID(A1180,8,5),품번정리!$A:$B,2,FALSE))=TRUE,MID(A1180,1,5)&amp;MID(A1180,8,5),VLOOKUP(MID(A1180,1,5)&amp;MID(A1180,8,5),품번정리!$A:$B,2,FALSE))</f>
        <v/>
      </c>
      <c r="C1180" s="97"/>
      <c r="D1180" s="407"/>
      <c r="E1180" s="408"/>
    </row>
    <row r="1181" spans="1:5">
      <c r="A1181" s="16" t="str">
        <f t="shared" si="22"/>
        <v/>
      </c>
      <c r="B1181" s="16" t="str">
        <f>IF(ISERROR(VLOOKUP(MID(A1181,1,5)&amp;MID(A1181,8,5),품번정리!$A:$B,2,FALSE))=TRUE,MID(A1181,1,5)&amp;MID(A1181,8,5),VLOOKUP(MID(A1181,1,5)&amp;MID(A1181,8,5),품번정리!$A:$B,2,FALSE))</f>
        <v/>
      </c>
      <c r="C1181" s="97"/>
      <c r="D1181" s="407"/>
      <c r="E1181" s="408"/>
    </row>
    <row r="1182" spans="1:5">
      <c r="A1182" s="16" t="str">
        <f t="shared" si="22"/>
        <v/>
      </c>
      <c r="B1182" s="16" t="str">
        <f>IF(ISERROR(VLOOKUP(MID(A1182,1,5)&amp;MID(A1182,8,5),품번정리!$A:$B,2,FALSE))=TRUE,MID(A1182,1,5)&amp;MID(A1182,8,5),VLOOKUP(MID(A1182,1,5)&amp;MID(A1182,8,5),품번정리!$A:$B,2,FALSE))</f>
        <v/>
      </c>
      <c r="C1182" s="97"/>
      <c r="D1182" s="407"/>
      <c r="E1182" s="408"/>
    </row>
    <row r="1183" spans="1:5">
      <c r="A1183" s="16" t="str">
        <f t="shared" si="22"/>
        <v/>
      </c>
      <c r="B1183" s="16" t="str">
        <f>IF(ISERROR(VLOOKUP(MID(A1183,1,5)&amp;MID(A1183,8,5),품번정리!$A:$B,2,FALSE))=TRUE,MID(A1183,1,5)&amp;MID(A1183,8,5),VLOOKUP(MID(A1183,1,5)&amp;MID(A1183,8,5),품번정리!$A:$B,2,FALSE))</f>
        <v/>
      </c>
      <c r="C1183" s="97"/>
      <c r="D1183" s="407"/>
      <c r="E1183" s="408"/>
    </row>
    <row r="1184" spans="1:5">
      <c r="A1184" s="16" t="str">
        <f t="shared" si="22"/>
        <v/>
      </c>
      <c r="B1184" s="16" t="str">
        <f>IF(ISERROR(VLOOKUP(MID(A1184,1,5)&amp;MID(A1184,8,5),품번정리!$A:$B,2,FALSE))=TRUE,MID(A1184,1,5)&amp;MID(A1184,8,5),VLOOKUP(MID(A1184,1,5)&amp;MID(A1184,8,5),품번정리!$A:$B,2,FALSE))</f>
        <v/>
      </c>
      <c r="C1184" s="97"/>
      <c r="D1184" s="407"/>
      <c r="E1184" s="408"/>
    </row>
    <row r="1185" spans="1:5">
      <c r="A1185" s="16" t="str">
        <f t="shared" si="22"/>
        <v/>
      </c>
      <c r="B1185" s="16" t="str">
        <f>IF(ISERROR(VLOOKUP(MID(A1185,1,5)&amp;MID(A1185,8,5),품번정리!$A:$B,2,FALSE))=TRUE,MID(A1185,1,5)&amp;MID(A1185,8,5),VLOOKUP(MID(A1185,1,5)&amp;MID(A1185,8,5),품번정리!$A:$B,2,FALSE))</f>
        <v/>
      </c>
      <c r="C1185" s="97"/>
      <c r="D1185" s="407"/>
      <c r="E1185" s="408"/>
    </row>
    <row r="1186" spans="1:5">
      <c r="A1186" s="16" t="str">
        <f t="shared" si="22"/>
        <v/>
      </c>
      <c r="B1186" s="16" t="str">
        <f>IF(ISERROR(VLOOKUP(MID(A1186,1,5)&amp;MID(A1186,8,5),품번정리!$A:$B,2,FALSE))=TRUE,MID(A1186,1,5)&amp;MID(A1186,8,5),VLOOKUP(MID(A1186,1,5)&amp;MID(A1186,8,5),품번정리!$A:$B,2,FALSE))</f>
        <v/>
      </c>
      <c r="C1186" s="97"/>
      <c r="D1186" s="407"/>
      <c r="E1186" s="408"/>
    </row>
    <row r="1187" spans="1:5">
      <c r="A1187" s="16" t="str">
        <f t="shared" ref="A1187:A1250" si="23">IF(D1187=0,"",C1187)</f>
        <v/>
      </c>
      <c r="B1187" s="16" t="str">
        <f>IF(ISERROR(VLOOKUP(MID(A1187,1,5)&amp;MID(A1187,8,5),품번정리!$A:$B,2,FALSE))=TRUE,MID(A1187,1,5)&amp;MID(A1187,8,5),VLOOKUP(MID(A1187,1,5)&amp;MID(A1187,8,5),품번정리!$A:$B,2,FALSE))</f>
        <v/>
      </c>
      <c r="C1187" s="97"/>
      <c r="D1187" s="407"/>
      <c r="E1187" s="408"/>
    </row>
    <row r="1188" spans="1:5">
      <c r="A1188" s="16" t="str">
        <f t="shared" si="23"/>
        <v/>
      </c>
      <c r="B1188" s="16" t="str">
        <f>IF(ISERROR(VLOOKUP(MID(A1188,1,5)&amp;MID(A1188,8,5),품번정리!$A:$B,2,FALSE))=TRUE,MID(A1188,1,5)&amp;MID(A1188,8,5),VLOOKUP(MID(A1188,1,5)&amp;MID(A1188,8,5),품번정리!$A:$B,2,FALSE))</f>
        <v/>
      </c>
      <c r="C1188" s="97"/>
      <c r="D1188" s="407"/>
      <c r="E1188" s="408"/>
    </row>
    <row r="1189" spans="1:5">
      <c r="A1189" s="16" t="str">
        <f t="shared" si="23"/>
        <v/>
      </c>
      <c r="B1189" s="16" t="str">
        <f>IF(ISERROR(VLOOKUP(MID(A1189,1,5)&amp;MID(A1189,8,5),품번정리!$A:$B,2,FALSE))=TRUE,MID(A1189,1,5)&amp;MID(A1189,8,5),VLOOKUP(MID(A1189,1,5)&amp;MID(A1189,8,5),품번정리!$A:$B,2,FALSE))</f>
        <v/>
      </c>
      <c r="C1189" s="97"/>
      <c r="D1189" s="407"/>
      <c r="E1189" s="408"/>
    </row>
    <row r="1190" spans="1:5">
      <c r="A1190" s="16" t="str">
        <f t="shared" si="23"/>
        <v/>
      </c>
      <c r="B1190" s="16" t="str">
        <f>IF(ISERROR(VLOOKUP(MID(A1190,1,5)&amp;MID(A1190,8,5),품번정리!$A:$B,2,FALSE))=TRUE,MID(A1190,1,5)&amp;MID(A1190,8,5),VLOOKUP(MID(A1190,1,5)&amp;MID(A1190,8,5),품번정리!$A:$B,2,FALSE))</f>
        <v/>
      </c>
      <c r="C1190" s="97"/>
      <c r="D1190" s="407"/>
      <c r="E1190" s="408"/>
    </row>
    <row r="1191" spans="1:5">
      <c r="A1191" s="16" t="str">
        <f t="shared" si="23"/>
        <v/>
      </c>
      <c r="B1191" s="16" t="str">
        <f>IF(ISERROR(VLOOKUP(MID(A1191,1,5)&amp;MID(A1191,8,5),품번정리!$A:$B,2,FALSE))=TRUE,MID(A1191,1,5)&amp;MID(A1191,8,5),VLOOKUP(MID(A1191,1,5)&amp;MID(A1191,8,5),품번정리!$A:$B,2,FALSE))</f>
        <v/>
      </c>
      <c r="C1191" s="97"/>
      <c r="D1191" s="407"/>
      <c r="E1191" s="408"/>
    </row>
    <row r="1192" spans="1:5">
      <c r="A1192" s="16" t="str">
        <f t="shared" si="23"/>
        <v/>
      </c>
      <c r="B1192" s="16" t="str">
        <f>IF(ISERROR(VLOOKUP(MID(A1192,1,5)&amp;MID(A1192,8,5),품번정리!$A:$B,2,FALSE))=TRUE,MID(A1192,1,5)&amp;MID(A1192,8,5),VLOOKUP(MID(A1192,1,5)&amp;MID(A1192,8,5),품번정리!$A:$B,2,FALSE))</f>
        <v/>
      </c>
      <c r="C1192" s="97"/>
      <c r="D1192" s="407"/>
      <c r="E1192" s="408"/>
    </row>
    <row r="1193" spans="1:5">
      <c r="A1193" s="16" t="str">
        <f t="shared" si="23"/>
        <v/>
      </c>
      <c r="B1193" s="16" t="str">
        <f>IF(ISERROR(VLOOKUP(MID(A1193,1,5)&amp;MID(A1193,8,5),품번정리!$A:$B,2,FALSE))=TRUE,MID(A1193,1,5)&amp;MID(A1193,8,5),VLOOKUP(MID(A1193,1,5)&amp;MID(A1193,8,5),품번정리!$A:$B,2,FALSE))</f>
        <v/>
      </c>
      <c r="C1193" s="97"/>
      <c r="D1193" s="407"/>
      <c r="E1193" s="408"/>
    </row>
    <row r="1194" spans="1:5">
      <c r="A1194" s="16" t="str">
        <f t="shared" si="23"/>
        <v/>
      </c>
      <c r="B1194" s="16" t="str">
        <f>IF(ISERROR(VLOOKUP(MID(A1194,1,5)&amp;MID(A1194,8,5),품번정리!$A:$B,2,FALSE))=TRUE,MID(A1194,1,5)&amp;MID(A1194,8,5),VLOOKUP(MID(A1194,1,5)&amp;MID(A1194,8,5),품번정리!$A:$B,2,FALSE))</f>
        <v/>
      </c>
      <c r="C1194" s="97"/>
      <c r="D1194" s="407"/>
      <c r="E1194" s="408"/>
    </row>
    <row r="1195" spans="1:5">
      <c r="A1195" s="16" t="str">
        <f t="shared" si="23"/>
        <v/>
      </c>
      <c r="B1195" s="16" t="str">
        <f>IF(ISERROR(VLOOKUP(MID(A1195,1,5)&amp;MID(A1195,8,5),품번정리!$A:$B,2,FALSE))=TRUE,MID(A1195,1,5)&amp;MID(A1195,8,5),VLOOKUP(MID(A1195,1,5)&amp;MID(A1195,8,5),품번정리!$A:$B,2,FALSE))</f>
        <v/>
      </c>
      <c r="C1195" s="97"/>
      <c r="D1195" s="407"/>
      <c r="E1195" s="408"/>
    </row>
    <row r="1196" spans="1:5">
      <c r="A1196" s="16" t="str">
        <f t="shared" si="23"/>
        <v/>
      </c>
      <c r="B1196" s="16" t="str">
        <f>IF(ISERROR(VLOOKUP(MID(A1196,1,5)&amp;MID(A1196,8,5),품번정리!$A:$B,2,FALSE))=TRUE,MID(A1196,1,5)&amp;MID(A1196,8,5),VLOOKUP(MID(A1196,1,5)&amp;MID(A1196,8,5),품번정리!$A:$B,2,FALSE))</f>
        <v/>
      </c>
      <c r="C1196" s="97"/>
      <c r="D1196" s="407"/>
      <c r="E1196" s="408"/>
    </row>
    <row r="1197" spans="1:5">
      <c r="A1197" s="16" t="str">
        <f t="shared" si="23"/>
        <v/>
      </c>
      <c r="B1197" s="16" t="str">
        <f>IF(ISERROR(VLOOKUP(MID(A1197,1,5)&amp;MID(A1197,8,5),품번정리!$A:$B,2,FALSE))=TRUE,MID(A1197,1,5)&amp;MID(A1197,8,5),VLOOKUP(MID(A1197,1,5)&amp;MID(A1197,8,5),품번정리!$A:$B,2,FALSE))</f>
        <v/>
      </c>
      <c r="C1197" s="97"/>
      <c r="D1197" s="407"/>
      <c r="E1197" s="408"/>
    </row>
    <row r="1198" spans="1:5">
      <c r="A1198" s="16" t="str">
        <f t="shared" si="23"/>
        <v/>
      </c>
      <c r="B1198" s="16" t="str">
        <f>IF(ISERROR(VLOOKUP(MID(A1198,1,5)&amp;MID(A1198,8,5),품번정리!$A:$B,2,FALSE))=TRUE,MID(A1198,1,5)&amp;MID(A1198,8,5),VLOOKUP(MID(A1198,1,5)&amp;MID(A1198,8,5),품번정리!$A:$B,2,FALSE))</f>
        <v/>
      </c>
      <c r="C1198" s="97"/>
      <c r="D1198" s="407"/>
      <c r="E1198" s="408"/>
    </row>
    <row r="1199" spans="1:5">
      <c r="A1199" s="16" t="str">
        <f t="shared" si="23"/>
        <v/>
      </c>
      <c r="B1199" s="16" t="str">
        <f>IF(ISERROR(VLOOKUP(MID(A1199,1,5)&amp;MID(A1199,8,5),품번정리!$A:$B,2,FALSE))=TRUE,MID(A1199,1,5)&amp;MID(A1199,8,5),VLOOKUP(MID(A1199,1,5)&amp;MID(A1199,8,5),품번정리!$A:$B,2,FALSE))</f>
        <v/>
      </c>
      <c r="C1199" s="97"/>
      <c r="D1199" s="407"/>
      <c r="E1199" s="408"/>
    </row>
    <row r="1200" spans="1:5">
      <c r="A1200" s="16" t="str">
        <f t="shared" si="23"/>
        <v/>
      </c>
      <c r="B1200" s="16" t="str">
        <f>IF(ISERROR(VLOOKUP(MID(A1200,1,5)&amp;MID(A1200,8,5),품번정리!$A:$B,2,FALSE))=TRUE,MID(A1200,1,5)&amp;MID(A1200,8,5),VLOOKUP(MID(A1200,1,5)&amp;MID(A1200,8,5),품번정리!$A:$B,2,FALSE))</f>
        <v/>
      </c>
      <c r="C1200" s="97"/>
      <c r="D1200" s="407"/>
      <c r="E1200" s="408"/>
    </row>
    <row r="1201" spans="1:5">
      <c r="A1201" s="16" t="str">
        <f t="shared" si="23"/>
        <v/>
      </c>
      <c r="B1201" s="16" t="str">
        <f>IF(ISERROR(VLOOKUP(MID(A1201,1,5)&amp;MID(A1201,8,5),품번정리!$A:$B,2,FALSE))=TRUE,MID(A1201,1,5)&amp;MID(A1201,8,5),VLOOKUP(MID(A1201,1,5)&amp;MID(A1201,8,5),품번정리!$A:$B,2,FALSE))</f>
        <v/>
      </c>
      <c r="C1201" s="97"/>
      <c r="D1201" s="407"/>
      <c r="E1201" s="408"/>
    </row>
    <row r="1202" spans="1:5">
      <c r="A1202" s="16" t="str">
        <f t="shared" si="23"/>
        <v/>
      </c>
      <c r="B1202" s="16" t="str">
        <f>IF(ISERROR(VLOOKUP(MID(A1202,1,5)&amp;MID(A1202,8,5),품번정리!$A:$B,2,FALSE))=TRUE,MID(A1202,1,5)&amp;MID(A1202,8,5),VLOOKUP(MID(A1202,1,5)&amp;MID(A1202,8,5),품번정리!$A:$B,2,FALSE))</f>
        <v/>
      </c>
      <c r="C1202" s="97"/>
      <c r="D1202" s="407"/>
      <c r="E1202" s="408"/>
    </row>
    <row r="1203" spans="1:5">
      <c r="A1203" s="16" t="str">
        <f t="shared" si="23"/>
        <v/>
      </c>
      <c r="B1203" s="16" t="str">
        <f>IF(ISERROR(VLOOKUP(MID(A1203,1,5)&amp;MID(A1203,8,5),품번정리!$A:$B,2,FALSE))=TRUE,MID(A1203,1,5)&amp;MID(A1203,8,5),VLOOKUP(MID(A1203,1,5)&amp;MID(A1203,8,5),품번정리!$A:$B,2,FALSE))</f>
        <v/>
      </c>
      <c r="C1203" s="97"/>
      <c r="D1203" s="407"/>
      <c r="E1203" s="408"/>
    </row>
    <row r="1204" spans="1:5">
      <c r="A1204" s="16" t="str">
        <f t="shared" si="23"/>
        <v/>
      </c>
      <c r="B1204" s="16" t="str">
        <f>IF(ISERROR(VLOOKUP(MID(A1204,1,5)&amp;MID(A1204,8,5),품번정리!$A:$B,2,FALSE))=TRUE,MID(A1204,1,5)&amp;MID(A1204,8,5),VLOOKUP(MID(A1204,1,5)&amp;MID(A1204,8,5),품번정리!$A:$B,2,FALSE))</f>
        <v/>
      </c>
      <c r="C1204" s="97"/>
      <c r="D1204" s="407"/>
      <c r="E1204" s="408"/>
    </row>
    <row r="1205" spans="1:5">
      <c r="A1205" s="16" t="str">
        <f t="shared" si="23"/>
        <v/>
      </c>
      <c r="B1205" s="16" t="str">
        <f>IF(ISERROR(VLOOKUP(MID(A1205,1,5)&amp;MID(A1205,8,5),품번정리!$A:$B,2,FALSE))=TRUE,MID(A1205,1,5)&amp;MID(A1205,8,5),VLOOKUP(MID(A1205,1,5)&amp;MID(A1205,8,5),품번정리!$A:$B,2,FALSE))</f>
        <v/>
      </c>
      <c r="C1205" s="97"/>
      <c r="D1205" s="407"/>
      <c r="E1205" s="408"/>
    </row>
    <row r="1206" spans="1:5">
      <c r="A1206" s="16" t="str">
        <f t="shared" si="23"/>
        <v/>
      </c>
      <c r="B1206" s="16" t="str">
        <f>IF(ISERROR(VLOOKUP(MID(A1206,1,5)&amp;MID(A1206,8,5),품번정리!$A:$B,2,FALSE))=TRUE,MID(A1206,1,5)&amp;MID(A1206,8,5),VLOOKUP(MID(A1206,1,5)&amp;MID(A1206,8,5),품번정리!$A:$B,2,FALSE))</f>
        <v/>
      </c>
      <c r="C1206" s="97"/>
      <c r="D1206" s="407"/>
      <c r="E1206" s="408"/>
    </row>
    <row r="1207" spans="1:5">
      <c r="A1207" s="16" t="str">
        <f t="shared" si="23"/>
        <v/>
      </c>
      <c r="B1207" s="16" t="str">
        <f>IF(ISERROR(VLOOKUP(MID(A1207,1,5)&amp;MID(A1207,8,5),품번정리!$A:$B,2,FALSE))=TRUE,MID(A1207,1,5)&amp;MID(A1207,8,5),VLOOKUP(MID(A1207,1,5)&amp;MID(A1207,8,5),품번정리!$A:$B,2,FALSE))</f>
        <v/>
      </c>
      <c r="C1207" s="97"/>
      <c r="D1207" s="407"/>
      <c r="E1207" s="408"/>
    </row>
    <row r="1208" spans="1:5">
      <c r="A1208" s="16" t="str">
        <f t="shared" si="23"/>
        <v/>
      </c>
      <c r="B1208" s="16" t="str">
        <f>IF(ISERROR(VLOOKUP(MID(A1208,1,5)&amp;MID(A1208,8,5),품번정리!$A:$B,2,FALSE))=TRUE,MID(A1208,1,5)&amp;MID(A1208,8,5),VLOOKUP(MID(A1208,1,5)&amp;MID(A1208,8,5),품번정리!$A:$B,2,FALSE))</f>
        <v/>
      </c>
      <c r="C1208" s="97"/>
      <c r="D1208" s="407"/>
      <c r="E1208" s="408"/>
    </row>
    <row r="1209" spans="1:5">
      <c r="A1209" s="16" t="str">
        <f t="shared" si="23"/>
        <v/>
      </c>
      <c r="B1209" s="16" t="str">
        <f>IF(ISERROR(VLOOKUP(MID(A1209,1,5)&amp;MID(A1209,8,5),품번정리!$A:$B,2,FALSE))=TRUE,MID(A1209,1,5)&amp;MID(A1209,8,5),VLOOKUP(MID(A1209,1,5)&amp;MID(A1209,8,5),품번정리!$A:$B,2,FALSE))</f>
        <v/>
      </c>
      <c r="C1209" s="97"/>
      <c r="D1209" s="407"/>
      <c r="E1209" s="408"/>
    </row>
    <row r="1210" spans="1:5">
      <c r="A1210" s="16" t="str">
        <f t="shared" si="23"/>
        <v/>
      </c>
      <c r="B1210" s="16" t="str">
        <f>IF(ISERROR(VLOOKUP(MID(A1210,1,5)&amp;MID(A1210,8,5),품번정리!$A:$B,2,FALSE))=TRUE,MID(A1210,1,5)&amp;MID(A1210,8,5),VLOOKUP(MID(A1210,1,5)&amp;MID(A1210,8,5),품번정리!$A:$B,2,FALSE))</f>
        <v/>
      </c>
      <c r="C1210" s="97"/>
      <c r="D1210" s="407"/>
      <c r="E1210" s="408"/>
    </row>
    <row r="1211" spans="1:5">
      <c r="A1211" s="16" t="str">
        <f t="shared" si="23"/>
        <v/>
      </c>
      <c r="B1211" s="16" t="str">
        <f>IF(ISERROR(VLOOKUP(MID(A1211,1,5)&amp;MID(A1211,8,5),품번정리!$A:$B,2,FALSE))=TRUE,MID(A1211,1,5)&amp;MID(A1211,8,5),VLOOKUP(MID(A1211,1,5)&amp;MID(A1211,8,5),품번정리!$A:$B,2,FALSE))</f>
        <v/>
      </c>
      <c r="C1211" s="97"/>
      <c r="D1211" s="407"/>
      <c r="E1211" s="408"/>
    </row>
    <row r="1212" spans="1:5">
      <c r="A1212" s="16" t="str">
        <f t="shared" si="23"/>
        <v/>
      </c>
      <c r="B1212" s="16" t="str">
        <f>IF(ISERROR(VLOOKUP(MID(A1212,1,5)&amp;MID(A1212,8,5),품번정리!$A:$B,2,FALSE))=TRUE,MID(A1212,1,5)&amp;MID(A1212,8,5),VLOOKUP(MID(A1212,1,5)&amp;MID(A1212,8,5),품번정리!$A:$B,2,FALSE))</f>
        <v/>
      </c>
      <c r="C1212" s="97"/>
      <c r="D1212" s="407"/>
      <c r="E1212" s="408"/>
    </row>
    <row r="1213" spans="1:5">
      <c r="A1213" s="16" t="str">
        <f t="shared" si="23"/>
        <v/>
      </c>
      <c r="B1213" s="16" t="str">
        <f>IF(ISERROR(VLOOKUP(MID(A1213,1,5)&amp;MID(A1213,8,5),품번정리!$A:$B,2,FALSE))=TRUE,MID(A1213,1,5)&amp;MID(A1213,8,5),VLOOKUP(MID(A1213,1,5)&amp;MID(A1213,8,5),품번정리!$A:$B,2,FALSE))</f>
        <v/>
      </c>
      <c r="C1213" s="97"/>
      <c r="D1213" s="407"/>
      <c r="E1213" s="408"/>
    </row>
    <row r="1214" spans="1:5">
      <c r="A1214" s="16" t="str">
        <f t="shared" si="23"/>
        <v/>
      </c>
      <c r="B1214" s="16" t="str">
        <f>IF(ISERROR(VLOOKUP(MID(A1214,1,5)&amp;MID(A1214,8,5),품번정리!$A:$B,2,FALSE))=TRUE,MID(A1214,1,5)&amp;MID(A1214,8,5),VLOOKUP(MID(A1214,1,5)&amp;MID(A1214,8,5),품번정리!$A:$B,2,FALSE))</f>
        <v/>
      </c>
      <c r="C1214" s="97"/>
      <c r="D1214" s="407"/>
      <c r="E1214" s="408"/>
    </row>
    <row r="1215" spans="1:5">
      <c r="A1215" s="16" t="str">
        <f t="shared" si="23"/>
        <v/>
      </c>
      <c r="B1215" s="16" t="str">
        <f>IF(ISERROR(VLOOKUP(MID(A1215,1,5)&amp;MID(A1215,8,5),품번정리!$A:$B,2,FALSE))=TRUE,MID(A1215,1,5)&amp;MID(A1215,8,5),VLOOKUP(MID(A1215,1,5)&amp;MID(A1215,8,5),품번정리!$A:$B,2,FALSE))</f>
        <v/>
      </c>
      <c r="C1215" s="97"/>
      <c r="D1215" s="407"/>
      <c r="E1215" s="408"/>
    </row>
    <row r="1216" spans="1:5">
      <c r="A1216" s="16" t="str">
        <f t="shared" si="23"/>
        <v/>
      </c>
      <c r="B1216" s="16" t="str">
        <f>IF(ISERROR(VLOOKUP(MID(A1216,1,5)&amp;MID(A1216,8,5),품번정리!$A:$B,2,FALSE))=TRUE,MID(A1216,1,5)&amp;MID(A1216,8,5),VLOOKUP(MID(A1216,1,5)&amp;MID(A1216,8,5),품번정리!$A:$B,2,FALSE))</f>
        <v/>
      </c>
      <c r="C1216" s="97"/>
      <c r="D1216" s="407"/>
      <c r="E1216" s="408"/>
    </row>
    <row r="1217" spans="1:5">
      <c r="A1217" s="16" t="str">
        <f t="shared" si="23"/>
        <v/>
      </c>
      <c r="B1217" s="16" t="str">
        <f>IF(ISERROR(VLOOKUP(MID(A1217,1,5)&amp;MID(A1217,8,5),품번정리!$A:$B,2,FALSE))=TRUE,MID(A1217,1,5)&amp;MID(A1217,8,5),VLOOKUP(MID(A1217,1,5)&amp;MID(A1217,8,5),품번정리!$A:$B,2,FALSE))</f>
        <v/>
      </c>
      <c r="C1217" s="97"/>
      <c r="D1217" s="407"/>
      <c r="E1217" s="408"/>
    </row>
    <row r="1218" spans="1:5">
      <c r="A1218" s="16" t="str">
        <f t="shared" si="23"/>
        <v/>
      </c>
      <c r="B1218" s="16" t="str">
        <f>IF(ISERROR(VLOOKUP(MID(A1218,1,5)&amp;MID(A1218,8,5),품번정리!$A:$B,2,FALSE))=TRUE,MID(A1218,1,5)&amp;MID(A1218,8,5),VLOOKUP(MID(A1218,1,5)&amp;MID(A1218,8,5),품번정리!$A:$B,2,FALSE))</f>
        <v/>
      </c>
      <c r="C1218" s="97"/>
      <c r="D1218" s="407"/>
      <c r="E1218" s="408"/>
    </row>
    <row r="1219" spans="1:5">
      <c r="A1219" s="16" t="str">
        <f t="shared" si="23"/>
        <v/>
      </c>
      <c r="B1219" s="16" t="str">
        <f>IF(ISERROR(VLOOKUP(MID(A1219,1,5)&amp;MID(A1219,8,5),품번정리!$A:$B,2,FALSE))=TRUE,MID(A1219,1,5)&amp;MID(A1219,8,5),VLOOKUP(MID(A1219,1,5)&amp;MID(A1219,8,5),품번정리!$A:$B,2,FALSE))</f>
        <v/>
      </c>
      <c r="C1219" s="97"/>
      <c r="D1219" s="407"/>
      <c r="E1219" s="408"/>
    </row>
    <row r="1220" spans="1:5">
      <c r="A1220" s="16" t="str">
        <f t="shared" si="23"/>
        <v/>
      </c>
      <c r="B1220" s="16" t="str">
        <f>IF(ISERROR(VLOOKUP(MID(A1220,1,5)&amp;MID(A1220,8,5),품번정리!$A:$B,2,FALSE))=TRUE,MID(A1220,1,5)&amp;MID(A1220,8,5),VLOOKUP(MID(A1220,1,5)&amp;MID(A1220,8,5),품번정리!$A:$B,2,FALSE))</f>
        <v/>
      </c>
      <c r="C1220" s="97"/>
      <c r="D1220" s="407"/>
      <c r="E1220" s="408"/>
    </row>
    <row r="1221" spans="1:5">
      <c r="A1221" s="16" t="str">
        <f t="shared" si="23"/>
        <v/>
      </c>
      <c r="B1221" s="16" t="str">
        <f>IF(ISERROR(VLOOKUP(MID(A1221,1,5)&amp;MID(A1221,8,5),품번정리!$A:$B,2,FALSE))=TRUE,MID(A1221,1,5)&amp;MID(A1221,8,5),VLOOKUP(MID(A1221,1,5)&amp;MID(A1221,8,5),품번정리!$A:$B,2,FALSE))</f>
        <v/>
      </c>
      <c r="C1221" s="97"/>
      <c r="D1221" s="407"/>
      <c r="E1221" s="408"/>
    </row>
    <row r="1222" spans="1:5">
      <c r="A1222" s="16" t="str">
        <f t="shared" si="23"/>
        <v/>
      </c>
      <c r="B1222" s="16" t="str">
        <f>IF(ISERROR(VLOOKUP(MID(A1222,1,5)&amp;MID(A1222,8,5),품번정리!$A:$B,2,FALSE))=TRUE,MID(A1222,1,5)&amp;MID(A1222,8,5),VLOOKUP(MID(A1222,1,5)&amp;MID(A1222,8,5),품번정리!$A:$B,2,FALSE))</f>
        <v/>
      </c>
      <c r="C1222" s="97"/>
      <c r="D1222" s="407"/>
      <c r="E1222" s="408"/>
    </row>
    <row r="1223" spans="1:5">
      <c r="A1223" s="16" t="str">
        <f t="shared" si="23"/>
        <v/>
      </c>
      <c r="B1223" s="16" t="str">
        <f>IF(ISERROR(VLOOKUP(MID(A1223,1,5)&amp;MID(A1223,8,5),품번정리!$A:$B,2,FALSE))=TRUE,MID(A1223,1,5)&amp;MID(A1223,8,5),VLOOKUP(MID(A1223,1,5)&amp;MID(A1223,8,5),품번정리!$A:$B,2,FALSE))</f>
        <v/>
      </c>
      <c r="C1223" s="97"/>
      <c r="D1223" s="407"/>
      <c r="E1223" s="408"/>
    </row>
    <row r="1224" spans="1:5">
      <c r="A1224" s="16" t="str">
        <f t="shared" si="23"/>
        <v/>
      </c>
      <c r="B1224" s="16" t="str">
        <f>IF(ISERROR(VLOOKUP(MID(A1224,1,5)&amp;MID(A1224,8,5),품번정리!$A:$B,2,FALSE))=TRUE,MID(A1224,1,5)&amp;MID(A1224,8,5),VLOOKUP(MID(A1224,1,5)&amp;MID(A1224,8,5),품번정리!$A:$B,2,FALSE))</f>
        <v/>
      </c>
      <c r="C1224" s="97"/>
      <c r="D1224" s="407"/>
      <c r="E1224" s="408"/>
    </row>
    <row r="1225" spans="1:5">
      <c r="A1225" s="16" t="str">
        <f t="shared" si="23"/>
        <v/>
      </c>
      <c r="B1225" s="16" t="str">
        <f>IF(ISERROR(VLOOKUP(MID(A1225,1,5)&amp;MID(A1225,8,5),품번정리!$A:$B,2,FALSE))=TRUE,MID(A1225,1,5)&amp;MID(A1225,8,5),VLOOKUP(MID(A1225,1,5)&amp;MID(A1225,8,5),품번정리!$A:$B,2,FALSE))</f>
        <v/>
      </c>
      <c r="C1225" s="97"/>
      <c r="D1225" s="407"/>
      <c r="E1225" s="408"/>
    </row>
    <row r="1226" spans="1:5">
      <c r="A1226" s="16" t="str">
        <f t="shared" si="23"/>
        <v/>
      </c>
      <c r="B1226" s="16" t="str">
        <f>IF(ISERROR(VLOOKUP(MID(A1226,1,5)&amp;MID(A1226,8,5),품번정리!$A:$B,2,FALSE))=TRUE,MID(A1226,1,5)&amp;MID(A1226,8,5),VLOOKUP(MID(A1226,1,5)&amp;MID(A1226,8,5),품번정리!$A:$B,2,FALSE))</f>
        <v/>
      </c>
      <c r="C1226" s="97"/>
      <c r="D1226" s="407"/>
      <c r="E1226" s="408"/>
    </row>
    <row r="1227" spans="1:5">
      <c r="A1227" s="16" t="str">
        <f t="shared" si="23"/>
        <v/>
      </c>
      <c r="B1227" s="16" t="str">
        <f>IF(ISERROR(VLOOKUP(MID(A1227,1,5)&amp;MID(A1227,8,5),품번정리!$A:$B,2,FALSE))=TRUE,MID(A1227,1,5)&amp;MID(A1227,8,5),VLOOKUP(MID(A1227,1,5)&amp;MID(A1227,8,5),품번정리!$A:$B,2,FALSE))</f>
        <v/>
      </c>
      <c r="C1227" s="97"/>
      <c r="D1227" s="407"/>
      <c r="E1227" s="408"/>
    </row>
    <row r="1228" spans="1:5">
      <c r="A1228" s="16" t="str">
        <f t="shared" si="23"/>
        <v/>
      </c>
      <c r="B1228" s="16" t="str">
        <f>IF(ISERROR(VLOOKUP(MID(A1228,1,5)&amp;MID(A1228,8,5),품번정리!$A:$B,2,FALSE))=TRUE,MID(A1228,1,5)&amp;MID(A1228,8,5),VLOOKUP(MID(A1228,1,5)&amp;MID(A1228,8,5),품번정리!$A:$B,2,FALSE))</f>
        <v/>
      </c>
      <c r="C1228" s="97"/>
      <c r="D1228" s="407"/>
      <c r="E1228" s="408"/>
    </row>
    <row r="1229" spans="1:5">
      <c r="A1229" s="16" t="str">
        <f t="shared" si="23"/>
        <v/>
      </c>
      <c r="B1229" s="16" t="str">
        <f>IF(ISERROR(VLOOKUP(MID(A1229,1,5)&amp;MID(A1229,8,5),품번정리!$A:$B,2,FALSE))=TRUE,MID(A1229,1,5)&amp;MID(A1229,8,5),VLOOKUP(MID(A1229,1,5)&amp;MID(A1229,8,5),품번정리!$A:$B,2,FALSE))</f>
        <v/>
      </c>
      <c r="C1229" s="97"/>
      <c r="D1229" s="407"/>
      <c r="E1229" s="408"/>
    </row>
    <row r="1230" spans="1:5">
      <c r="A1230" s="16" t="str">
        <f t="shared" si="23"/>
        <v/>
      </c>
      <c r="B1230" s="16" t="str">
        <f>IF(ISERROR(VLOOKUP(MID(A1230,1,5)&amp;MID(A1230,8,5),품번정리!$A:$B,2,FALSE))=TRUE,MID(A1230,1,5)&amp;MID(A1230,8,5),VLOOKUP(MID(A1230,1,5)&amp;MID(A1230,8,5),품번정리!$A:$B,2,FALSE))</f>
        <v/>
      </c>
      <c r="C1230" s="97"/>
      <c r="D1230" s="407"/>
      <c r="E1230" s="408"/>
    </row>
    <row r="1231" spans="1:5">
      <c r="A1231" s="16" t="str">
        <f t="shared" si="23"/>
        <v/>
      </c>
      <c r="B1231" s="16" t="str">
        <f>IF(ISERROR(VLOOKUP(MID(A1231,1,5)&amp;MID(A1231,8,5),품번정리!$A:$B,2,FALSE))=TRUE,MID(A1231,1,5)&amp;MID(A1231,8,5),VLOOKUP(MID(A1231,1,5)&amp;MID(A1231,8,5),품번정리!$A:$B,2,FALSE))</f>
        <v/>
      </c>
      <c r="C1231" s="97"/>
      <c r="D1231" s="407"/>
      <c r="E1231" s="408"/>
    </row>
    <row r="1232" spans="1:5">
      <c r="A1232" s="16" t="str">
        <f t="shared" si="23"/>
        <v/>
      </c>
      <c r="B1232" s="16" t="str">
        <f>IF(ISERROR(VLOOKUP(MID(A1232,1,5)&amp;MID(A1232,8,5),품번정리!$A:$B,2,FALSE))=TRUE,MID(A1232,1,5)&amp;MID(A1232,8,5),VLOOKUP(MID(A1232,1,5)&amp;MID(A1232,8,5),품번정리!$A:$B,2,FALSE))</f>
        <v/>
      </c>
      <c r="C1232" s="97"/>
      <c r="D1232" s="407"/>
      <c r="E1232" s="408"/>
    </row>
    <row r="1233" spans="1:5">
      <c r="A1233" s="16" t="str">
        <f t="shared" si="23"/>
        <v/>
      </c>
      <c r="B1233" s="16" t="str">
        <f>IF(ISERROR(VLOOKUP(MID(A1233,1,5)&amp;MID(A1233,8,5),품번정리!$A:$B,2,FALSE))=TRUE,MID(A1233,1,5)&amp;MID(A1233,8,5),VLOOKUP(MID(A1233,1,5)&amp;MID(A1233,8,5),품번정리!$A:$B,2,FALSE))</f>
        <v/>
      </c>
      <c r="C1233" s="97"/>
      <c r="D1233" s="407"/>
      <c r="E1233" s="408"/>
    </row>
    <row r="1234" spans="1:5">
      <c r="A1234" s="16" t="str">
        <f t="shared" si="23"/>
        <v/>
      </c>
      <c r="B1234" s="16" t="str">
        <f>IF(ISERROR(VLOOKUP(MID(A1234,1,5)&amp;MID(A1234,8,5),품번정리!$A:$B,2,FALSE))=TRUE,MID(A1234,1,5)&amp;MID(A1234,8,5),VLOOKUP(MID(A1234,1,5)&amp;MID(A1234,8,5),품번정리!$A:$B,2,FALSE))</f>
        <v/>
      </c>
      <c r="C1234" s="97"/>
      <c r="D1234" s="407"/>
      <c r="E1234" s="408"/>
    </row>
    <row r="1235" spans="1:5">
      <c r="A1235" s="16" t="str">
        <f t="shared" si="23"/>
        <v/>
      </c>
      <c r="B1235" s="16" t="str">
        <f>IF(ISERROR(VLOOKUP(MID(A1235,1,5)&amp;MID(A1235,8,5),품번정리!$A:$B,2,FALSE))=TRUE,MID(A1235,1,5)&amp;MID(A1235,8,5),VLOOKUP(MID(A1235,1,5)&amp;MID(A1235,8,5),품번정리!$A:$B,2,FALSE))</f>
        <v/>
      </c>
      <c r="C1235" s="97"/>
      <c r="D1235" s="407"/>
      <c r="E1235" s="408"/>
    </row>
    <row r="1236" spans="1:5">
      <c r="A1236" s="16" t="str">
        <f t="shared" si="23"/>
        <v/>
      </c>
      <c r="B1236" s="16" t="str">
        <f>IF(ISERROR(VLOOKUP(MID(A1236,1,5)&amp;MID(A1236,8,5),품번정리!$A:$B,2,FALSE))=TRUE,MID(A1236,1,5)&amp;MID(A1236,8,5),VLOOKUP(MID(A1236,1,5)&amp;MID(A1236,8,5),품번정리!$A:$B,2,FALSE))</f>
        <v/>
      </c>
      <c r="C1236" s="97"/>
      <c r="D1236" s="407"/>
      <c r="E1236" s="408"/>
    </row>
    <row r="1237" spans="1:5">
      <c r="A1237" s="16" t="str">
        <f t="shared" si="23"/>
        <v/>
      </c>
      <c r="B1237" s="16" t="str">
        <f>IF(ISERROR(VLOOKUP(MID(A1237,1,5)&amp;MID(A1237,8,5),품번정리!$A:$B,2,FALSE))=TRUE,MID(A1237,1,5)&amp;MID(A1237,8,5),VLOOKUP(MID(A1237,1,5)&amp;MID(A1237,8,5),품번정리!$A:$B,2,FALSE))</f>
        <v/>
      </c>
      <c r="C1237" s="97"/>
      <c r="D1237" s="407"/>
      <c r="E1237" s="408"/>
    </row>
    <row r="1238" spans="1:5">
      <c r="A1238" s="16" t="str">
        <f t="shared" si="23"/>
        <v/>
      </c>
      <c r="B1238" s="16" t="str">
        <f>IF(ISERROR(VLOOKUP(MID(A1238,1,5)&amp;MID(A1238,8,5),품번정리!$A:$B,2,FALSE))=TRUE,MID(A1238,1,5)&amp;MID(A1238,8,5),VLOOKUP(MID(A1238,1,5)&amp;MID(A1238,8,5),품번정리!$A:$B,2,FALSE))</f>
        <v/>
      </c>
      <c r="C1238" s="97"/>
      <c r="D1238" s="407"/>
      <c r="E1238" s="408"/>
    </row>
    <row r="1239" spans="1:5">
      <c r="A1239" s="16" t="str">
        <f t="shared" si="23"/>
        <v/>
      </c>
      <c r="B1239" s="16" t="str">
        <f>IF(ISERROR(VLOOKUP(MID(A1239,1,5)&amp;MID(A1239,8,5),품번정리!$A:$B,2,FALSE))=TRUE,MID(A1239,1,5)&amp;MID(A1239,8,5),VLOOKUP(MID(A1239,1,5)&amp;MID(A1239,8,5),품번정리!$A:$B,2,FALSE))</f>
        <v/>
      </c>
      <c r="C1239" s="97"/>
      <c r="D1239" s="407"/>
      <c r="E1239" s="408"/>
    </row>
    <row r="1240" spans="1:5">
      <c r="A1240" s="16" t="str">
        <f t="shared" si="23"/>
        <v/>
      </c>
      <c r="B1240" s="16" t="str">
        <f>IF(ISERROR(VLOOKUP(MID(A1240,1,5)&amp;MID(A1240,8,5),품번정리!$A:$B,2,FALSE))=TRUE,MID(A1240,1,5)&amp;MID(A1240,8,5),VLOOKUP(MID(A1240,1,5)&amp;MID(A1240,8,5),품번정리!$A:$B,2,FALSE))</f>
        <v/>
      </c>
      <c r="C1240" s="97"/>
      <c r="D1240" s="407"/>
      <c r="E1240" s="408"/>
    </row>
    <row r="1241" spans="1:5">
      <c r="A1241" s="16" t="str">
        <f t="shared" si="23"/>
        <v/>
      </c>
      <c r="B1241" s="16" t="str">
        <f>IF(ISERROR(VLOOKUP(MID(A1241,1,5)&amp;MID(A1241,8,5),품번정리!$A:$B,2,FALSE))=TRUE,MID(A1241,1,5)&amp;MID(A1241,8,5),VLOOKUP(MID(A1241,1,5)&amp;MID(A1241,8,5),품번정리!$A:$B,2,FALSE))</f>
        <v/>
      </c>
      <c r="C1241" s="97"/>
      <c r="D1241" s="407"/>
      <c r="E1241" s="408"/>
    </row>
    <row r="1242" spans="1:5">
      <c r="A1242" s="16" t="str">
        <f t="shared" si="23"/>
        <v/>
      </c>
      <c r="B1242" s="16" t="str">
        <f>IF(ISERROR(VLOOKUP(MID(A1242,1,5)&amp;MID(A1242,8,5),품번정리!$A:$B,2,FALSE))=TRUE,MID(A1242,1,5)&amp;MID(A1242,8,5),VLOOKUP(MID(A1242,1,5)&amp;MID(A1242,8,5),품번정리!$A:$B,2,FALSE))</f>
        <v/>
      </c>
      <c r="C1242" s="97"/>
      <c r="D1242" s="407"/>
      <c r="E1242" s="408"/>
    </row>
    <row r="1243" spans="1:5">
      <c r="A1243" s="16" t="str">
        <f t="shared" si="23"/>
        <v/>
      </c>
      <c r="B1243" s="16" t="str">
        <f>IF(ISERROR(VLOOKUP(MID(A1243,1,5)&amp;MID(A1243,8,5),품번정리!$A:$B,2,FALSE))=TRUE,MID(A1243,1,5)&amp;MID(A1243,8,5),VLOOKUP(MID(A1243,1,5)&amp;MID(A1243,8,5),품번정리!$A:$B,2,FALSE))</f>
        <v/>
      </c>
      <c r="C1243" s="97"/>
      <c r="D1243" s="407"/>
      <c r="E1243" s="408"/>
    </row>
    <row r="1244" spans="1:5">
      <c r="A1244" s="16" t="str">
        <f t="shared" si="23"/>
        <v/>
      </c>
      <c r="B1244" s="16" t="str">
        <f>IF(ISERROR(VLOOKUP(MID(A1244,1,5)&amp;MID(A1244,8,5),품번정리!$A:$B,2,FALSE))=TRUE,MID(A1244,1,5)&amp;MID(A1244,8,5),VLOOKUP(MID(A1244,1,5)&amp;MID(A1244,8,5),품번정리!$A:$B,2,FALSE))</f>
        <v/>
      </c>
      <c r="C1244" s="97"/>
      <c r="D1244" s="407"/>
      <c r="E1244" s="408"/>
    </row>
    <row r="1245" spans="1:5">
      <c r="A1245" s="16" t="str">
        <f t="shared" si="23"/>
        <v/>
      </c>
      <c r="B1245" s="16" t="str">
        <f>IF(ISERROR(VLOOKUP(MID(A1245,1,5)&amp;MID(A1245,8,5),품번정리!$A:$B,2,FALSE))=TRUE,MID(A1245,1,5)&amp;MID(A1245,8,5),VLOOKUP(MID(A1245,1,5)&amp;MID(A1245,8,5),품번정리!$A:$B,2,FALSE))</f>
        <v/>
      </c>
      <c r="C1245" s="97"/>
      <c r="D1245" s="407"/>
      <c r="E1245" s="408"/>
    </row>
    <row r="1246" spans="1:5">
      <c r="A1246" s="16" t="str">
        <f t="shared" si="23"/>
        <v/>
      </c>
      <c r="B1246" s="16" t="str">
        <f>IF(ISERROR(VLOOKUP(MID(A1246,1,5)&amp;MID(A1246,8,5),품번정리!$A:$B,2,FALSE))=TRUE,MID(A1246,1,5)&amp;MID(A1246,8,5),VLOOKUP(MID(A1246,1,5)&amp;MID(A1246,8,5),품번정리!$A:$B,2,FALSE))</f>
        <v/>
      </c>
      <c r="C1246" s="97"/>
      <c r="D1246" s="407"/>
      <c r="E1246" s="408"/>
    </row>
    <row r="1247" spans="1:5">
      <c r="A1247" s="16" t="str">
        <f t="shared" si="23"/>
        <v/>
      </c>
      <c r="B1247" s="16" t="str">
        <f>IF(ISERROR(VLOOKUP(MID(A1247,1,5)&amp;MID(A1247,8,5),품번정리!$A:$B,2,FALSE))=TRUE,MID(A1247,1,5)&amp;MID(A1247,8,5),VLOOKUP(MID(A1247,1,5)&amp;MID(A1247,8,5),품번정리!$A:$B,2,FALSE))</f>
        <v/>
      </c>
      <c r="C1247" s="97"/>
      <c r="D1247" s="407"/>
      <c r="E1247" s="408"/>
    </row>
    <row r="1248" spans="1:5">
      <c r="A1248" s="16" t="str">
        <f t="shared" si="23"/>
        <v/>
      </c>
      <c r="B1248" s="16" t="str">
        <f>IF(ISERROR(VLOOKUP(MID(A1248,1,5)&amp;MID(A1248,8,5),품번정리!$A:$B,2,FALSE))=TRUE,MID(A1248,1,5)&amp;MID(A1248,8,5),VLOOKUP(MID(A1248,1,5)&amp;MID(A1248,8,5),품번정리!$A:$B,2,FALSE))</f>
        <v/>
      </c>
      <c r="C1248" s="97"/>
      <c r="D1248" s="407"/>
      <c r="E1248" s="408"/>
    </row>
    <row r="1249" spans="1:5">
      <c r="A1249" s="16" t="str">
        <f t="shared" si="23"/>
        <v/>
      </c>
      <c r="B1249" s="16" t="str">
        <f>IF(ISERROR(VLOOKUP(MID(A1249,1,5)&amp;MID(A1249,8,5),품번정리!$A:$B,2,FALSE))=TRUE,MID(A1249,1,5)&amp;MID(A1249,8,5),VLOOKUP(MID(A1249,1,5)&amp;MID(A1249,8,5),품번정리!$A:$B,2,FALSE))</f>
        <v/>
      </c>
      <c r="C1249" s="97"/>
      <c r="D1249" s="407"/>
      <c r="E1249" s="408"/>
    </row>
    <row r="1250" spans="1:5">
      <c r="A1250" s="16" t="str">
        <f t="shared" si="23"/>
        <v/>
      </c>
      <c r="B1250" s="16" t="str">
        <f>IF(ISERROR(VLOOKUP(MID(A1250,1,5)&amp;MID(A1250,8,5),품번정리!$A:$B,2,FALSE))=TRUE,MID(A1250,1,5)&amp;MID(A1250,8,5),VLOOKUP(MID(A1250,1,5)&amp;MID(A1250,8,5),품번정리!$A:$B,2,FALSE))</f>
        <v/>
      </c>
      <c r="C1250" s="97"/>
      <c r="D1250" s="407"/>
      <c r="E1250" s="408"/>
    </row>
    <row r="1251" spans="1:5">
      <c r="A1251" s="16" t="str">
        <f t="shared" ref="A1251:A1314" si="24">IF(D1251=0,"",C1251)</f>
        <v/>
      </c>
      <c r="B1251" s="16" t="str">
        <f>IF(ISERROR(VLOOKUP(MID(A1251,1,5)&amp;MID(A1251,8,5),품번정리!$A:$B,2,FALSE))=TRUE,MID(A1251,1,5)&amp;MID(A1251,8,5),VLOOKUP(MID(A1251,1,5)&amp;MID(A1251,8,5),품번정리!$A:$B,2,FALSE))</f>
        <v/>
      </c>
      <c r="C1251" s="97"/>
      <c r="D1251" s="407"/>
      <c r="E1251" s="408"/>
    </row>
    <row r="1252" spans="1:5">
      <c r="A1252" s="16" t="str">
        <f t="shared" si="24"/>
        <v/>
      </c>
      <c r="B1252" s="16" t="str">
        <f>IF(ISERROR(VLOOKUP(MID(A1252,1,5)&amp;MID(A1252,8,5),품번정리!$A:$B,2,FALSE))=TRUE,MID(A1252,1,5)&amp;MID(A1252,8,5),VLOOKUP(MID(A1252,1,5)&amp;MID(A1252,8,5),품번정리!$A:$B,2,FALSE))</f>
        <v/>
      </c>
      <c r="C1252" s="97"/>
      <c r="D1252" s="407"/>
      <c r="E1252" s="408"/>
    </row>
    <row r="1253" spans="1:5">
      <c r="A1253" s="16" t="str">
        <f t="shared" si="24"/>
        <v/>
      </c>
      <c r="B1253" s="16" t="str">
        <f>IF(ISERROR(VLOOKUP(MID(A1253,1,5)&amp;MID(A1253,8,5),품번정리!$A:$B,2,FALSE))=TRUE,MID(A1253,1,5)&amp;MID(A1253,8,5),VLOOKUP(MID(A1253,1,5)&amp;MID(A1253,8,5),품번정리!$A:$B,2,FALSE))</f>
        <v/>
      </c>
      <c r="C1253" s="97"/>
      <c r="D1253" s="407"/>
      <c r="E1253" s="408"/>
    </row>
    <row r="1254" spans="1:5">
      <c r="A1254" s="16" t="str">
        <f t="shared" si="24"/>
        <v/>
      </c>
      <c r="B1254" s="16" t="str">
        <f>IF(ISERROR(VLOOKUP(MID(A1254,1,5)&amp;MID(A1254,8,5),품번정리!$A:$B,2,FALSE))=TRUE,MID(A1254,1,5)&amp;MID(A1254,8,5),VLOOKUP(MID(A1254,1,5)&amp;MID(A1254,8,5),품번정리!$A:$B,2,FALSE))</f>
        <v/>
      </c>
      <c r="C1254" s="97"/>
      <c r="D1254" s="407"/>
      <c r="E1254" s="408"/>
    </row>
    <row r="1255" spans="1:5">
      <c r="A1255" s="16" t="str">
        <f t="shared" si="24"/>
        <v/>
      </c>
      <c r="B1255" s="16" t="str">
        <f>IF(ISERROR(VLOOKUP(MID(A1255,1,5)&amp;MID(A1255,8,5),품번정리!$A:$B,2,FALSE))=TRUE,MID(A1255,1,5)&amp;MID(A1255,8,5),VLOOKUP(MID(A1255,1,5)&amp;MID(A1255,8,5),품번정리!$A:$B,2,FALSE))</f>
        <v/>
      </c>
      <c r="C1255" s="97"/>
      <c r="D1255" s="407"/>
      <c r="E1255" s="408"/>
    </row>
    <row r="1256" spans="1:5">
      <c r="A1256" s="16" t="str">
        <f t="shared" si="24"/>
        <v/>
      </c>
      <c r="B1256" s="16" t="str">
        <f>IF(ISERROR(VLOOKUP(MID(A1256,1,5)&amp;MID(A1256,8,5),품번정리!$A:$B,2,FALSE))=TRUE,MID(A1256,1,5)&amp;MID(A1256,8,5),VLOOKUP(MID(A1256,1,5)&amp;MID(A1256,8,5),품번정리!$A:$B,2,FALSE))</f>
        <v/>
      </c>
      <c r="C1256" s="97"/>
      <c r="D1256" s="407"/>
      <c r="E1256" s="408"/>
    </row>
    <row r="1257" spans="1:5">
      <c r="A1257" s="16" t="str">
        <f t="shared" si="24"/>
        <v/>
      </c>
      <c r="B1257" s="16" t="str">
        <f>IF(ISERROR(VLOOKUP(MID(A1257,1,5)&amp;MID(A1257,8,5),품번정리!$A:$B,2,FALSE))=TRUE,MID(A1257,1,5)&amp;MID(A1257,8,5),VLOOKUP(MID(A1257,1,5)&amp;MID(A1257,8,5),품번정리!$A:$B,2,FALSE))</f>
        <v/>
      </c>
      <c r="C1257" s="97"/>
      <c r="D1257" s="407"/>
      <c r="E1257" s="408"/>
    </row>
    <row r="1258" spans="1:5">
      <c r="A1258" s="16" t="str">
        <f t="shared" si="24"/>
        <v/>
      </c>
      <c r="B1258" s="16" t="str">
        <f>IF(ISERROR(VLOOKUP(MID(A1258,1,5)&amp;MID(A1258,8,5),품번정리!$A:$B,2,FALSE))=TRUE,MID(A1258,1,5)&amp;MID(A1258,8,5),VLOOKUP(MID(A1258,1,5)&amp;MID(A1258,8,5),품번정리!$A:$B,2,FALSE))</f>
        <v/>
      </c>
      <c r="C1258" s="97"/>
      <c r="D1258" s="407"/>
      <c r="E1258" s="408"/>
    </row>
    <row r="1259" spans="1:5">
      <c r="A1259" s="16" t="str">
        <f t="shared" si="24"/>
        <v/>
      </c>
      <c r="B1259" s="16" t="str">
        <f>IF(ISERROR(VLOOKUP(MID(A1259,1,5)&amp;MID(A1259,8,5),품번정리!$A:$B,2,FALSE))=TRUE,MID(A1259,1,5)&amp;MID(A1259,8,5),VLOOKUP(MID(A1259,1,5)&amp;MID(A1259,8,5),품번정리!$A:$B,2,FALSE))</f>
        <v/>
      </c>
      <c r="C1259" s="97"/>
      <c r="D1259" s="407"/>
      <c r="E1259" s="408"/>
    </row>
    <row r="1260" spans="1:5">
      <c r="A1260" s="16" t="str">
        <f t="shared" si="24"/>
        <v/>
      </c>
      <c r="B1260" s="16" t="str">
        <f>IF(ISERROR(VLOOKUP(MID(A1260,1,5)&amp;MID(A1260,8,5),품번정리!$A:$B,2,FALSE))=TRUE,MID(A1260,1,5)&amp;MID(A1260,8,5),VLOOKUP(MID(A1260,1,5)&amp;MID(A1260,8,5),품번정리!$A:$B,2,FALSE))</f>
        <v/>
      </c>
      <c r="C1260" s="97"/>
      <c r="D1260" s="407"/>
      <c r="E1260" s="408"/>
    </row>
    <row r="1261" spans="1:5">
      <c r="A1261" s="16" t="str">
        <f t="shared" si="24"/>
        <v/>
      </c>
      <c r="B1261" s="16" t="str">
        <f>IF(ISERROR(VLOOKUP(MID(A1261,1,5)&amp;MID(A1261,8,5),품번정리!$A:$B,2,FALSE))=TRUE,MID(A1261,1,5)&amp;MID(A1261,8,5),VLOOKUP(MID(A1261,1,5)&amp;MID(A1261,8,5),품번정리!$A:$B,2,FALSE))</f>
        <v/>
      </c>
      <c r="C1261" s="97"/>
      <c r="D1261" s="407"/>
      <c r="E1261" s="408"/>
    </row>
    <row r="1262" spans="1:5">
      <c r="A1262" s="16" t="str">
        <f t="shared" si="24"/>
        <v/>
      </c>
      <c r="B1262" s="16" t="str">
        <f>IF(ISERROR(VLOOKUP(MID(A1262,1,5)&amp;MID(A1262,8,5),품번정리!$A:$B,2,FALSE))=TRUE,MID(A1262,1,5)&amp;MID(A1262,8,5),VLOOKUP(MID(A1262,1,5)&amp;MID(A1262,8,5),품번정리!$A:$B,2,FALSE))</f>
        <v/>
      </c>
      <c r="C1262" s="97"/>
      <c r="D1262" s="407"/>
      <c r="E1262" s="408"/>
    </row>
    <row r="1263" spans="1:5">
      <c r="A1263" s="16" t="str">
        <f t="shared" si="24"/>
        <v/>
      </c>
      <c r="B1263" s="16" t="str">
        <f>IF(ISERROR(VLOOKUP(MID(A1263,1,5)&amp;MID(A1263,8,5),품번정리!$A:$B,2,FALSE))=TRUE,MID(A1263,1,5)&amp;MID(A1263,8,5),VLOOKUP(MID(A1263,1,5)&amp;MID(A1263,8,5),품번정리!$A:$B,2,FALSE))</f>
        <v/>
      </c>
      <c r="C1263" s="97"/>
      <c r="D1263" s="407"/>
      <c r="E1263" s="408"/>
    </row>
    <row r="1264" spans="1:5">
      <c r="A1264" s="16" t="str">
        <f t="shared" si="24"/>
        <v/>
      </c>
      <c r="B1264" s="16" t="str">
        <f>IF(ISERROR(VLOOKUP(MID(A1264,1,5)&amp;MID(A1264,8,5),품번정리!$A:$B,2,FALSE))=TRUE,MID(A1264,1,5)&amp;MID(A1264,8,5),VLOOKUP(MID(A1264,1,5)&amp;MID(A1264,8,5),품번정리!$A:$B,2,FALSE))</f>
        <v/>
      </c>
      <c r="C1264" s="97"/>
      <c r="D1264" s="407"/>
      <c r="E1264" s="408"/>
    </row>
    <row r="1265" spans="1:5">
      <c r="A1265" s="16" t="str">
        <f t="shared" si="24"/>
        <v/>
      </c>
      <c r="B1265" s="16" t="str">
        <f>IF(ISERROR(VLOOKUP(MID(A1265,1,5)&amp;MID(A1265,8,5),품번정리!$A:$B,2,FALSE))=TRUE,MID(A1265,1,5)&amp;MID(A1265,8,5),VLOOKUP(MID(A1265,1,5)&amp;MID(A1265,8,5),품번정리!$A:$B,2,FALSE))</f>
        <v/>
      </c>
      <c r="C1265" s="97"/>
      <c r="D1265" s="407"/>
      <c r="E1265" s="408"/>
    </row>
    <row r="1266" spans="1:5">
      <c r="A1266" s="16" t="str">
        <f t="shared" si="24"/>
        <v/>
      </c>
      <c r="B1266" s="16" t="str">
        <f>IF(ISERROR(VLOOKUP(MID(A1266,1,5)&amp;MID(A1266,8,5),품번정리!$A:$B,2,FALSE))=TRUE,MID(A1266,1,5)&amp;MID(A1266,8,5),VLOOKUP(MID(A1266,1,5)&amp;MID(A1266,8,5),품번정리!$A:$B,2,FALSE))</f>
        <v/>
      </c>
      <c r="C1266" s="97"/>
      <c r="D1266" s="407"/>
      <c r="E1266" s="408"/>
    </row>
    <row r="1267" spans="1:5">
      <c r="A1267" s="16" t="str">
        <f t="shared" si="24"/>
        <v/>
      </c>
      <c r="B1267" s="16" t="str">
        <f>IF(ISERROR(VLOOKUP(MID(A1267,1,5)&amp;MID(A1267,8,5),품번정리!$A:$B,2,FALSE))=TRUE,MID(A1267,1,5)&amp;MID(A1267,8,5),VLOOKUP(MID(A1267,1,5)&amp;MID(A1267,8,5),품번정리!$A:$B,2,FALSE))</f>
        <v/>
      </c>
      <c r="C1267" s="97"/>
      <c r="D1267" s="407"/>
      <c r="E1267" s="408"/>
    </row>
    <row r="1268" spans="1:5">
      <c r="A1268" s="16" t="str">
        <f t="shared" si="24"/>
        <v/>
      </c>
      <c r="B1268" s="16" t="str">
        <f>IF(ISERROR(VLOOKUP(MID(A1268,1,5)&amp;MID(A1268,8,5),품번정리!$A:$B,2,FALSE))=TRUE,MID(A1268,1,5)&amp;MID(A1268,8,5),VLOOKUP(MID(A1268,1,5)&amp;MID(A1268,8,5),품번정리!$A:$B,2,FALSE))</f>
        <v/>
      </c>
      <c r="C1268" s="97"/>
      <c r="D1268" s="407"/>
      <c r="E1268" s="408"/>
    </row>
    <row r="1269" spans="1:5">
      <c r="A1269" s="16" t="str">
        <f t="shared" si="24"/>
        <v/>
      </c>
      <c r="B1269" s="16" t="str">
        <f>IF(ISERROR(VLOOKUP(MID(A1269,1,5)&amp;MID(A1269,8,5),품번정리!$A:$B,2,FALSE))=TRUE,MID(A1269,1,5)&amp;MID(A1269,8,5),VLOOKUP(MID(A1269,1,5)&amp;MID(A1269,8,5),품번정리!$A:$B,2,FALSE))</f>
        <v/>
      </c>
      <c r="C1269" s="97"/>
      <c r="D1269" s="407"/>
      <c r="E1269" s="408"/>
    </row>
    <row r="1270" spans="1:5">
      <c r="A1270" s="16" t="str">
        <f t="shared" si="24"/>
        <v/>
      </c>
      <c r="B1270" s="16" t="str">
        <f>IF(ISERROR(VLOOKUP(MID(A1270,1,5)&amp;MID(A1270,8,5),품번정리!$A:$B,2,FALSE))=TRUE,MID(A1270,1,5)&amp;MID(A1270,8,5),VLOOKUP(MID(A1270,1,5)&amp;MID(A1270,8,5),품번정리!$A:$B,2,FALSE))</f>
        <v/>
      </c>
      <c r="C1270" s="97"/>
      <c r="D1270" s="407"/>
      <c r="E1270" s="408"/>
    </row>
    <row r="1271" spans="1:5">
      <c r="A1271" s="16" t="str">
        <f t="shared" si="24"/>
        <v/>
      </c>
      <c r="B1271" s="16" t="str">
        <f>IF(ISERROR(VLOOKUP(MID(A1271,1,5)&amp;MID(A1271,8,5),품번정리!$A:$B,2,FALSE))=TRUE,MID(A1271,1,5)&amp;MID(A1271,8,5),VLOOKUP(MID(A1271,1,5)&amp;MID(A1271,8,5),품번정리!$A:$B,2,FALSE))</f>
        <v/>
      </c>
      <c r="C1271" s="97"/>
      <c r="D1271" s="407"/>
      <c r="E1271" s="408"/>
    </row>
    <row r="1272" spans="1:5">
      <c r="A1272" s="16" t="str">
        <f t="shared" si="24"/>
        <v/>
      </c>
      <c r="B1272" s="16" t="str">
        <f>IF(ISERROR(VLOOKUP(MID(A1272,1,5)&amp;MID(A1272,8,5),품번정리!$A:$B,2,FALSE))=TRUE,MID(A1272,1,5)&amp;MID(A1272,8,5),VLOOKUP(MID(A1272,1,5)&amp;MID(A1272,8,5),품번정리!$A:$B,2,FALSE))</f>
        <v/>
      </c>
      <c r="C1272" s="97"/>
      <c r="D1272" s="407"/>
      <c r="E1272" s="408"/>
    </row>
    <row r="1273" spans="1:5">
      <c r="A1273" s="16" t="str">
        <f t="shared" si="24"/>
        <v/>
      </c>
      <c r="B1273" s="16" t="str">
        <f>IF(ISERROR(VLOOKUP(MID(A1273,1,5)&amp;MID(A1273,8,5),품번정리!$A:$B,2,FALSE))=TRUE,MID(A1273,1,5)&amp;MID(A1273,8,5),VLOOKUP(MID(A1273,1,5)&amp;MID(A1273,8,5),품번정리!$A:$B,2,FALSE))</f>
        <v/>
      </c>
      <c r="C1273" s="97"/>
      <c r="D1273" s="407"/>
      <c r="E1273" s="408"/>
    </row>
    <row r="1274" spans="1:5">
      <c r="A1274" s="16" t="str">
        <f t="shared" si="24"/>
        <v/>
      </c>
      <c r="B1274" s="16" t="str">
        <f>IF(ISERROR(VLOOKUP(MID(A1274,1,5)&amp;MID(A1274,8,5),품번정리!$A:$B,2,FALSE))=TRUE,MID(A1274,1,5)&amp;MID(A1274,8,5),VLOOKUP(MID(A1274,1,5)&amp;MID(A1274,8,5),품번정리!$A:$B,2,FALSE))</f>
        <v/>
      </c>
      <c r="C1274" s="97"/>
      <c r="D1274" s="407"/>
      <c r="E1274" s="408"/>
    </row>
    <row r="1275" spans="1:5">
      <c r="A1275" s="16" t="str">
        <f t="shared" si="24"/>
        <v/>
      </c>
      <c r="B1275" s="16" t="str">
        <f>IF(ISERROR(VLOOKUP(MID(A1275,1,5)&amp;MID(A1275,8,5),품번정리!$A:$B,2,FALSE))=TRUE,MID(A1275,1,5)&amp;MID(A1275,8,5),VLOOKUP(MID(A1275,1,5)&amp;MID(A1275,8,5),품번정리!$A:$B,2,FALSE))</f>
        <v/>
      </c>
      <c r="C1275" s="97"/>
      <c r="D1275" s="407"/>
      <c r="E1275" s="408"/>
    </row>
    <row r="1276" spans="1:5">
      <c r="A1276" s="16" t="str">
        <f t="shared" si="24"/>
        <v/>
      </c>
      <c r="B1276" s="16" t="str">
        <f>IF(ISERROR(VLOOKUP(MID(A1276,1,5)&amp;MID(A1276,8,5),품번정리!$A:$B,2,FALSE))=TRUE,MID(A1276,1,5)&amp;MID(A1276,8,5),VLOOKUP(MID(A1276,1,5)&amp;MID(A1276,8,5),품번정리!$A:$B,2,FALSE))</f>
        <v/>
      </c>
      <c r="C1276" s="97"/>
      <c r="D1276" s="407"/>
      <c r="E1276" s="408"/>
    </row>
    <row r="1277" spans="1:5">
      <c r="A1277" s="16" t="str">
        <f t="shared" si="24"/>
        <v/>
      </c>
      <c r="B1277" s="16" t="str">
        <f>IF(ISERROR(VLOOKUP(MID(A1277,1,5)&amp;MID(A1277,8,5),품번정리!$A:$B,2,FALSE))=TRUE,MID(A1277,1,5)&amp;MID(A1277,8,5),VLOOKUP(MID(A1277,1,5)&amp;MID(A1277,8,5),품번정리!$A:$B,2,FALSE))</f>
        <v/>
      </c>
      <c r="C1277" s="97"/>
      <c r="D1277" s="407"/>
      <c r="E1277" s="408"/>
    </row>
    <row r="1278" spans="1:5">
      <c r="A1278" s="16" t="str">
        <f t="shared" si="24"/>
        <v/>
      </c>
      <c r="B1278" s="16" t="str">
        <f>IF(ISERROR(VLOOKUP(MID(A1278,1,5)&amp;MID(A1278,8,5),품번정리!$A:$B,2,FALSE))=TRUE,MID(A1278,1,5)&amp;MID(A1278,8,5),VLOOKUP(MID(A1278,1,5)&amp;MID(A1278,8,5),품번정리!$A:$B,2,FALSE))</f>
        <v/>
      </c>
      <c r="C1278" s="97"/>
      <c r="D1278" s="407"/>
      <c r="E1278" s="408"/>
    </row>
    <row r="1279" spans="1:5">
      <c r="A1279" s="16" t="str">
        <f t="shared" si="24"/>
        <v/>
      </c>
      <c r="B1279" s="16" t="str">
        <f>IF(ISERROR(VLOOKUP(MID(A1279,1,5)&amp;MID(A1279,8,5),품번정리!$A:$B,2,FALSE))=TRUE,MID(A1279,1,5)&amp;MID(A1279,8,5),VLOOKUP(MID(A1279,1,5)&amp;MID(A1279,8,5),품번정리!$A:$B,2,FALSE))</f>
        <v/>
      </c>
      <c r="C1279" s="97"/>
      <c r="D1279" s="407"/>
      <c r="E1279" s="408"/>
    </row>
    <row r="1280" spans="1:5">
      <c r="A1280" s="16" t="str">
        <f t="shared" si="24"/>
        <v/>
      </c>
      <c r="B1280" s="16" t="str">
        <f>IF(ISERROR(VLOOKUP(MID(A1280,1,5)&amp;MID(A1280,8,5),품번정리!$A:$B,2,FALSE))=TRUE,MID(A1280,1,5)&amp;MID(A1280,8,5),VLOOKUP(MID(A1280,1,5)&amp;MID(A1280,8,5),품번정리!$A:$B,2,FALSE))</f>
        <v/>
      </c>
      <c r="C1280" s="97"/>
      <c r="D1280" s="407"/>
      <c r="E1280" s="408"/>
    </row>
    <row r="1281" spans="1:5">
      <c r="A1281" s="16" t="str">
        <f t="shared" si="24"/>
        <v/>
      </c>
      <c r="B1281" s="16" t="str">
        <f>IF(ISERROR(VLOOKUP(MID(A1281,1,5)&amp;MID(A1281,8,5),품번정리!$A:$B,2,FALSE))=TRUE,MID(A1281,1,5)&amp;MID(A1281,8,5),VLOOKUP(MID(A1281,1,5)&amp;MID(A1281,8,5),품번정리!$A:$B,2,FALSE))</f>
        <v/>
      </c>
      <c r="C1281" s="97"/>
      <c r="D1281" s="407"/>
      <c r="E1281" s="408"/>
    </row>
    <row r="1282" spans="1:5">
      <c r="A1282" s="16" t="str">
        <f t="shared" si="24"/>
        <v/>
      </c>
      <c r="B1282" s="16" t="str">
        <f>IF(ISERROR(VLOOKUP(MID(A1282,1,5)&amp;MID(A1282,8,5),품번정리!$A:$B,2,FALSE))=TRUE,MID(A1282,1,5)&amp;MID(A1282,8,5),VLOOKUP(MID(A1282,1,5)&amp;MID(A1282,8,5),품번정리!$A:$B,2,FALSE))</f>
        <v/>
      </c>
      <c r="C1282" s="97"/>
      <c r="D1282" s="407"/>
      <c r="E1282" s="408"/>
    </row>
    <row r="1283" spans="1:5">
      <c r="A1283" s="16" t="str">
        <f t="shared" si="24"/>
        <v/>
      </c>
      <c r="B1283" s="16" t="str">
        <f>IF(ISERROR(VLOOKUP(MID(A1283,1,5)&amp;MID(A1283,8,5),품번정리!$A:$B,2,FALSE))=TRUE,MID(A1283,1,5)&amp;MID(A1283,8,5),VLOOKUP(MID(A1283,1,5)&amp;MID(A1283,8,5),품번정리!$A:$B,2,FALSE))</f>
        <v/>
      </c>
      <c r="C1283" s="97"/>
      <c r="D1283" s="407"/>
      <c r="E1283" s="408"/>
    </row>
    <row r="1284" spans="1:5">
      <c r="A1284" s="16" t="str">
        <f t="shared" si="24"/>
        <v/>
      </c>
      <c r="B1284" s="16" t="str">
        <f>IF(ISERROR(VLOOKUP(MID(A1284,1,5)&amp;MID(A1284,8,5),품번정리!$A:$B,2,FALSE))=TRUE,MID(A1284,1,5)&amp;MID(A1284,8,5),VLOOKUP(MID(A1284,1,5)&amp;MID(A1284,8,5),품번정리!$A:$B,2,FALSE))</f>
        <v/>
      </c>
      <c r="C1284" s="97"/>
      <c r="D1284" s="407"/>
      <c r="E1284" s="408"/>
    </row>
    <row r="1285" spans="1:5">
      <c r="A1285" s="16" t="str">
        <f t="shared" si="24"/>
        <v/>
      </c>
      <c r="B1285" s="16" t="str">
        <f>IF(ISERROR(VLOOKUP(MID(A1285,1,5)&amp;MID(A1285,8,5),품번정리!$A:$B,2,FALSE))=TRUE,MID(A1285,1,5)&amp;MID(A1285,8,5),VLOOKUP(MID(A1285,1,5)&amp;MID(A1285,8,5),품번정리!$A:$B,2,FALSE))</f>
        <v/>
      </c>
      <c r="C1285" s="97"/>
      <c r="D1285" s="407"/>
      <c r="E1285" s="408"/>
    </row>
    <row r="1286" spans="1:5">
      <c r="A1286" s="16" t="str">
        <f t="shared" si="24"/>
        <v/>
      </c>
      <c r="B1286" s="16" t="str">
        <f>IF(ISERROR(VLOOKUP(MID(A1286,1,5)&amp;MID(A1286,8,5),품번정리!$A:$B,2,FALSE))=TRUE,MID(A1286,1,5)&amp;MID(A1286,8,5),VLOOKUP(MID(A1286,1,5)&amp;MID(A1286,8,5),품번정리!$A:$B,2,FALSE))</f>
        <v/>
      </c>
      <c r="C1286" s="97"/>
      <c r="D1286" s="407"/>
      <c r="E1286" s="408"/>
    </row>
    <row r="1287" spans="1:5">
      <c r="A1287" s="16" t="str">
        <f t="shared" si="24"/>
        <v/>
      </c>
      <c r="B1287" s="16" t="str">
        <f>IF(ISERROR(VLOOKUP(MID(A1287,1,5)&amp;MID(A1287,8,5),품번정리!$A:$B,2,FALSE))=TRUE,MID(A1287,1,5)&amp;MID(A1287,8,5),VLOOKUP(MID(A1287,1,5)&amp;MID(A1287,8,5),품번정리!$A:$B,2,FALSE))</f>
        <v/>
      </c>
      <c r="C1287" s="97"/>
      <c r="D1287" s="407"/>
      <c r="E1287" s="408"/>
    </row>
    <row r="1288" spans="1:5">
      <c r="A1288" s="16" t="str">
        <f t="shared" si="24"/>
        <v/>
      </c>
      <c r="B1288" s="16" t="str">
        <f>IF(ISERROR(VLOOKUP(MID(A1288,1,5)&amp;MID(A1288,8,5),품번정리!$A:$B,2,FALSE))=TRUE,MID(A1288,1,5)&amp;MID(A1288,8,5),VLOOKUP(MID(A1288,1,5)&amp;MID(A1288,8,5),품번정리!$A:$B,2,FALSE))</f>
        <v/>
      </c>
      <c r="C1288" s="97"/>
      <c r="D1288" s="407"/>
      <c r="E1288" s="408"/>
    </row>
    <row r="1289" spans="1:5">
      <c r="A1289" s="16" t="str">
        <f t="shared" si="24"/>
        <v/>
      </c>
      <c r="B1289" s="16" t="str">
        <f>IF(ISERROR(VLOOKUP(MID(A1289,1,5)&amp;MID(A1289,8,5),품번정리!$A:$B,2,FALSE))=TRUE,MID(A1289,1,5)&amp;MID(A1289,8,5),VLOOKUP(MID(A1289,1,5)&amp;MID(A1289,8,5),품번정리!$A:$B,2,FALSE))</f>
        <v/>
      </c>
      <c r="C1289" s="97"/>
      <c r="D1289" s="407"/>
      <c r="E1289" s="408"/>
    </row>
    <row r="1290" spans="1:5">
      <c r="A1290" s="16" t="str">
        <f t="shared" si="24"/>
        <v/>
      </c>
      <c r="B1290" s="16" t="str">
        <f>IF(ISERROR(VLOOKUP(MID(A1290,1,5)&amp;MID(A1290,8,5),품번정리!$A:$B,2,FALSE))=TRUE,MID(A1290,1,5)&amp;MID(A1290,8,5),VLOOKUP(MID(A1290,1,5)&amp;MID(A1290,8,5),품번정리!$A:$B,2,FALSE))</f>
        <v/>
      </c>
      <c r="C1290" s="97"/>
      <c r="D1290" s="407"/>
      <c r="E1290" s="408"/>
    </row>
    <row r="1291" spans="1:5">
      <c r="A1291" s="16" t="str">
        <f t="shared" si="24"/>
        <v/>
      </c>
      <c r="B1291" s="16" t="str">
        <f>IF(ISERROR(VLOOKUP(MID(A1291,1,5)&amp;MID(A1291,8,5),품번정리!$A:$B,2,FALSE))=TRUE,MID(A1291,1,5)&amp;MID(A1291,8,5),VLOOKUP(MID(A1291,1,5)&amp;MID(A1291,8,5),품번정리!$A:$B,2,FALSE))</f>
        <v/>
      </c>
      <c r="C1291" s="97"/>
      <c r="D1291" s="407"/>
      <c r="E1291" s="408"/>
    </row>
    <row r="1292" spans="1:5">
      <c r="A1292" s="16" t="str">
        <f t="shared" si="24"/>
        <v/>
      </c>
      <c r="B1292" s="16" t="str">
        <f>IF(ISERROR(VLOOKUP(MID(A1292,1,5)&amp;MID(A1292,8,5),품번정리!$A:$B,2,FALSE))=TRUE,MID(A1292,1,5)&amp;MID(A1292,8,5),VLOOKUP(MID(A1292,1,5)&amp;MID(A1292,8,5),품번정리!$A:$B,2,FALSE))</f>
        <v/>
      </c>
      <c r="C1292" s="97"/>
      <c r="D1292" s="407"/>
      <c r="E1292" s="408"/>
    </row>
    <row r="1293" spans="1:5">
      <c r="A1293" s="16" t="str">
        <f t="shared" si="24"/>
        <v/>
      </c>
      <c r="B1293" s="16" t="str">
        <f>IF(ISERROR(VLOOKUP(MID(A1293,1,5)&amp;MID(A1293,8,5),품번정리!$A:$B,2,FALSE))=TRUE,MID(A1293,1,5)&amp;MID(A1293,8,5),VLOOKUP(MID(A1293,1,5)&amp;MID(A1293,8,5),품번정리!$A:$B,2,FALSE))</f>
        <v/>
      </c>
      <c r="C1293" s="97"/>
      <c r="D1293" s="407"/>
      <c r="E1293" s="408"/>
    </row>
    <row r="1294" spans="1:5">
      <c r="A1294" s="16" t="str">
        <f t="shared" si="24"/>
        <v/>
      </c>
      <c r="B1294" s="16" t="str">
        <f>IF(ISERROR(VLOOKUP(MID(A1294,1,5)&amp;MID(A1294,8,5),품번정리!$A:$B,2,FALSE))=TRUE,MID(A1294,1,5)&amp;MID(A1294,8,5),VLOOKUP(MID(A1294,1,5)&amp;MID(A1294,8,5),품번정리!$A:$B,2,FALSE))</f>
        <v/>
      </c>
      <c r="C1294" s="97"/>
      <c r="D1294" s="407"/>
      <c r="E1294" s="408"/>
    </row>
    <row r="1295" spans="1:5">
      <c r="A1295" s="16" t="str">
        <f t="shared" si="24"/>
        <v/>
      </c>
      <c r="B1295" s="16" t="str">
        <f>IF(ISERROR(VLOOKUP(MID(A1295,1,5)&amp;MID(A1295,8,5),품번정리!$A:$B,2,FALSE))=TRUE,MID(A1295,1,5)&amp;MID(A1295,8,5),VLOOKUP(MID(A1295,1,5)&amp;MID(A1295,8,5),품번정리!$A:$B,2,FALSE))</f>
        <v/>
      </c>
      <c r="C1295" s="97"/>
      <c r="D1295" s="407"/>
      <c r="E1295" s="408"/>
    </row>
    <row r="1296" spans="1:5">
      <c r="A1296" s="16" t="str">
        <f t="shared" si="24"/>
        <v/>
      </c>
      <c r="B1296" s="16" t="str">
        <f>IF(ISERROR(VLOOKUP(MID(A1296,1,5)&amp;MID(A1296,8,5),품번정리!$A:$B,2,FALSE))=TRUE,MID(A1296,1,5)&amp;MID(A1296,8,5),VLOOKUP(MID(A1296,1,5)&amp;MID(A1296,8,5),품번정리!$A:$B,2,FALSE))</f>
        <v/>
      </c>
      <c r="C1296" s="97"/>
      <c r="D1296" s="407"/>
      <c r="E1296" s="408"/>
    </row>
    <row r="1297" spans="1:5">
      <c r="A1297" s="16" t="str">
        <f t="shared" si="24"/>
        <v/>
      </c>
      <c r="B1297" s="16" t="str">
        <f>IF(ISERROR(VLOOKUP(MID(A1297,1,5)&amp;MID(A1297,8,5),품번정리!$A:$B,2,FALSE))=TRUE,MID(A1297,1,5)&amp;MID(A1297,8,5),VLOOKUP(MID(A1297,1,5)&amp;MID(A1297,8,5),품번정리!$A:$B,2,FALSE))</f>
        <v/>
      </c>
      <c r="C1297" s="97"/>
      <c r="D1297" s="407"/>
      <c r="E1297" s="408"/>
    </row>
    <row r="1298" spans="1:5">
      <c r="A1298" s="16" t="str">
        <f t="shared" si="24"/>
        <v/>
      </c>
      <c r="B1298" s="16" t="str">
        <f>IF(ISERROR(VLOOKUP(MID(A1298,1,5)&amp;MID(A1298,8,5),품번정리!$A:$B,2,FALSE))=TRUE,MID(A1298,1,5)&amp;MID(A1298,8,5),VLOOKUP(MID(A1298,1,5)&amp;MID(A1298,8,5),품번정리!$A:$B,2,FALSE))</f>
        <v/>
      </c>
      <c r="C1298" s="97"/>
      <c r="D1298" s="407"/>
      <c r="E1298" s="408"/>
    </row>
    <row r="1299" spans="1:5">
      <c r="A1299" s="16" t="str">
        <f t="shared" si="24"/>
        <v/>
      </c>
      <c r="B1299" s="16" t="str">
        <f>IF(ISERROR(VLOOKUP(MID(A1299,1,5)&amp;MID(A1299,8,5),품번정리!$A:$B,2,FALSE))=TRUE,MID(A1299,1,5)&amp;MID(A1299,8,5),VLOOKUP(MID(A1299,1,5)&amp;MID(A1299,8,5),품번정리!$A:$B,2,FALSE))</f>
        <v/>
      </c>
      <c r="C1299" s="97"/>
      <c r="D1299" s="407"/>
      <c r="E1299" s="408"/>
    </row>
    <row r="1300" spans="1:5">
      <c r="A1300" s="16" t="str">
        <f t="shared" si="24"/>
        <v/>
      </c>
      <c r="B1300" s="16" t="str">
        <f>IF(ISERROR(VLOOKUP(MID(A1300,1,5)&amp;MID(A1300,8,5),품번정리!$A:$B,2,FALSE))=TRUE,MID(A1300,1,5)&amp;MID(A1300,8,5),VLOOKUP(MID(A1300,1,5)&amp;MID(A1300,8,5),품번정리!$A:$B,2,FALSE))</f>
        <v/>
      </c>
      <c r="C1300" s="97"/>
      <c r="D1300" s="407"/>
      <c r="E1300" s="408"/>
    </row>
    <row r="1301" spans="1:5">
      <c r="A1301" s="16" t="str">
        <f t="shared" si="24"/>
        <v/>
      </c>
      <c r="B1301" s="16" t="str">
        <f>IF(ISERROR(VLOOKUP(MID(A1301,1,5)&amp;MID(A1301,8,5),품번정리!$A:$B,2,FALSE))=TRUE,MID(A1301,1,5)&amp;MID(A1301,8,5),VLOOKUP(MID(A1301,1,5)&amp;MID(A1301,8,5),품번정리!$A:$B,2,FALSE))</f>
        <v/>
      </c>
      <c r="C1301" s="97"/>
      <c r="D1301" s="407"/>
      <c r="E1301" s="408"/>
    </row>
    <row r="1302" spans="1:5">
      <c r="A1302" s="16" t="str">
        <f t="shared" si="24"/>
        <v/>
      </c>
      <c r="B1302" s="16" t="str">
        <f>IF(ISERROR(VLOOKUP(MID(A1302,1,5)&amp;MID(A1302,8,5),품번정리!$A:$B,2,FALSE))=TRUE,MID(A1302,1,5)&amp;MID(A1302,8,5),VLOOKUP(MID(A1302,1,5)&amp;MID(A1302,8,5),품번정리!$A:$B,2,FALSE))</f>
        <v/>
      </c>
      <c r="C1302" s="97"/>
      <c r="D1302" s="407"/>
      <c r="E1302" s="408"/>
    </row>
    <row r="1303" spans="1:5">
      <c r="A1303" s="16" t="str">
        <f t="shared" si="24"/>
        <v/>
      </c>
      <c r="B1303" s="16" t="str">
        <f>IF(ISERROR(VLOOKUP(MID(A1303,1,5)&amp;MID(A1303,8,5),품번정리!$A:$B,2,FALSE))=TRUE,MID(A1303,1,5)&amp;MID(A1303,8,5),VLOOKUP(MID(A1303,1,5)&amp;MID(A1303,8,5),품번정리!$A:$B,2,FALSE))</f>
        <v/>
      </c>
      <c r="C1303" s="97"/>
      <c r="D1303" s="407"/>
      <c r="E1303" s="408"/>
    </row>
    <row r="1304" spans="1:5">
      <c r="A1304" s="16" t="str">
        <f t="shared" si="24"/>
        <v/>
      </c>
      <c r="B1304" s="16" t="str">
        <f>IF(ISERROR(VLOOKUP(MID(A1304,1,5)&amp;MID(A1304,8,5),품번정리!$A:$B,2,FALSE))=TRUE,MID(A1304,1,5)&amp;MID(A1304,8,5),VLOOKUP(MID(A1304,1,5)&amp;MID(A1304,8,5),품번정리!$A:$B,2,FALSE))</f>
        <v/>
      </c>
      <c r="C1304" s="97"/>
      <c r="D1304" s="407"/>
      <c r="E1304" s="408"/>
    </row>
    <row r="1305" spans="1:5">
      <c r="A1305" s="16" t="str">
        <f t="shared" si="24"/>
        <v/>
      </c>
      <c r="B1305" s="16" t="str">
        <f>IF(ISERROR(VLOOKUP(MID(A1305,1,5)&amp;MID(A1305,8,5),품번정리!$A:$B,2,FALSE))=TRUE,MID(A1305,1,5)&amp;MID(A1305,8,5),VLOOKUP(MID(A1305,1,5)&amp;MID(A1305,8,5),품번정리!$A:$B,2,FALSE))</f>
        <v/>
      </c>
      <c r="C1305" s="97"/>
      <c r="D1305" s="407"/>
      <c r="E1305" s="408"/>
    </row>
    <row r="1306" spans="1:5">
      <c r="A1306" s="16" t="str">
        <f t="shared" si="24"/>
        <v/>
      </c>
      <c r="B1306" s="16" t="str">
        <f>IF(ISERROR(VLOOKUP(MID(A1306,1,5)&amp;MID(A1306,8,5),품번정리!$A:$B,2,FALSE))=TRUE,MID(A1306,1,5)&amp;MID(A1306,8,5),VLOOKUP(MID(A1306,1,5)&amp;MID(A1306,8,5),품번정리!$A:$B,2,FALSE))</f>
        <v/>
      </c>
      <c r="C1306" s="97"/>
      <c r="D1306" s="407"/>
      <c r="E1306" s="408"/>
    </row>
    <row r="1307" spans="1:5">
      <c r="A1307" s="16" t="str">
        <f t="shared" si="24"/>
        <v/>
      </c>
      <c r="B1307" s="16" t="str">
        <f>IF(ISERROR(VLOOKUP(MID(A1307,1,5)&amp;MID(A1307,8,5),품번정리!$A:$B,2,FALSE))=TRUE,MID(A1307,1,5)&amp;MID(A1307,8,5),VLOOKUP(MID(A1307,1,5)&amp;MID(A1307,8,5),품번정리!$A:$B,2,FALSE))</f>
        <v/>
      </c>
      <c r="C1307" s="97"/>
      <c r="D1307" s="407"/>
      <c r="E1307" s="408"/>
    </row>
    <row r="1308" spans="1:5">
      <c r="A1308" s="16" t="str">
        <f t="shared" si="24"/>
        <v/>
      </c>
      <c r="B1308" s="16" t="str">
        <f>IF(ISERROR(VLOOKUP(MID(A1308,1,5)&amp;MID(A1308,8,5),품번정리!$A:$B,2,FALSE))=TRUE,MID(A1308,1,5)&amp;MID(A1308,8,5),VLOOKUP(MID(A1308,1,5)&amp;MID(A1308,8,5),품번정리!$A:$B,2,FALSE))</f>
        <v/>
      </c>
      <c r="C1308" s="97"/>
      <c r="D1308" s="407"/>
      <c r="E1308" s="408"/>
    </row>
    <row r="1309" spans="1:5">
      <c r="A1309" s="16" t="str">
        <f t="shared" si="24"/>
        <v/>
      </c>
      <c r="B1309" s="16" t="str">
        <f>IF(ISERROR(VLOOKUP(MID(A1309,1,5)&amp;MID(A1309,8,5),품번정리!$A:$B,2,FALSE))=TRUE,MID(A1309,1,5)&amp;MID(A1309,8,5),VLOOKUP(MID(A1309,1,5)&amp;MID(A1309,8,5),품번정리!$A:$B,2,FALSE))</f>
        <v/>
      </c>
      <c r="C1309" s="97"/>
      <c r="D1309" s="407"/>
      <c r="E1309" s="408"/>
    </row>
    <row r="1310" spans="1:5">
      <c r="A1310" s="16" t="str">
        <f t="shared" si="24"/>
        <v/>
      </c>
      <c r="B1310" s="16" t="str">
        <f>IF(ISERROR(VLOOKUP(MID(A1310,1,5)&amp;MID(A1310,8,5),품번정리!$A:$B,2,FALSE))=TRUE,MID(A1310,1,5)&amp;MID(A1310,8,5),VLOOKUP(MID(A1310,1,5)&amp;MID(A1310,8,5),품번정리!$A:$B,2,FALSE))</f>
        <v/>
      </c>
      <c r="C1310" s="97"/>
      <c r="D1310" s="407"/>
      <c r="E1310" s="408"/>
    </row>
    <row r="1311" spans="1:5">
      <c r="A1311" s="16" t="str">
        <f t="shared" si="24"/>
        <v/>
      </c>
      <c r="B1311" s="16" t="str">
        <f>IF(ISERROR(VLOOKUP(MID(A1311,1,5)&amp;MID(A1311,8,5),품번정리!$A:$B,2,FALSE))=TRUE,MID(A1311,1,5)&amp;MID(A1311,8,5),VLOOKUP(MID(A1311,1,5)&amp;MID(A1311,8,5),품번정리!$A:$B,2,FALSE))</f>
        <v/>
      </c>
      <c r="C1311" s="97"/>
      <c r="D1311" s="407"/>
      <c r="E1311" s="408"/>
    </row>
    <row r="1312" spans="1:5">
      <c r="A1312" s="16" t="str">
        <f t="shared" si="24"/>
        <v/>
      </c>
      <c r="B1312" s="16" t="str">
        <f>IF(ISERROR(VLOOKUP(MID(A1312,1,5)&amp;MID(A1312,8,5),품번정리!$A:$B,2,FALSE))=TRUE,MID(A1312,1,5)&amp;MID(A1312,8,5),VLOOKUP(MID(A1312,1,5)&amp;MID(A1312,8,5),품번정리!$A:$B,2,FALSE))</f>
        <v/>
      </c>
      <c r="C1312" s="97"/>
      <c r="D1312" s="407"/>
      <c r="E1312" s="408"/>
    </row>
    <row r="1313" spans="1:5">
      <c r="A1313" s="16" t="str">
        <f t="shared" si="24"/>
        <v/>
      </c>
      <c r="B1313" s="16" t="str">
        <f>IF(ISERROR(VLOOKUP(MID(A1313,1,5)&amp;MID(A1313,8,5),품번정리!$A:$B,2,FALSE))=TRUE,MID(A1313,1,5)&amp;MID(A1313,8,5),VLOOKUP(MID(A1313,1,5)&amp;MID(A1313,8,5),품번정리!$A:$B,2,FALSE))</f>
        <v/>
      </c>
      <c r="C1313" s="97"/>
      <c r="D1313" s="407"/>
      <c r="E1313" s="408"/>
    </row>
    <row r="1314" spans="1:5">
      <c r="A1314" s="16" t="str">
        <f t="shared" si="24"/>
        <v/>
      </c>
      <c r="B1314" s="16" t="str">
        <f>IF(ISERROR(VLOOKUP(MID(A1314,1,5)&amp;MID(A1314,8,5),품번정리!$A:$B,2,FALSE))=TRUE,MID(A1314,1,5)&amp;MID(A1314,8,5),VLOOKUP(MID(A1314,1,5)&amp;MID(A1314,8,5),품번정리!$A:$B,2,FALSE))</f>
        <v/>
      </c>
      <c r="C1314" s="97"/>
      <c r="D1314" s="407"/>
      <c r="E1314" s="408"/>
    </row>
    <row r="1315" spans="1:5">
      <c r="A1315" s="16" t="str">
        <f t="shared" ref="A1315:A1378" si="25">IF(D1315=0,"",C1315)</f>
        <v/>
      </c>
      <c r="B1315" s="16" t="str">
        <f>IF(ISERROR(VLOOKUP(MID(A1315,1,5)&amp;MID(A1315,8,5),품번정리!$A:$B,2,FALSE))=TRUE,MID(A1315,1,5)&amp;MID(A1315,8,5),VLOOKUP(MID(A1315,1,5)&amp;MID(A1315,8,5),품번정리!$A:$B,2,FALSE))</f>
        <v/>
      </c>
      <c r="C1315" s="97"/>
      <c r="D1315" s="407"/>
      <c r="E1315" s="408"/>
    </row>
    <row r="1316" spans="1:5">
      <c r="A1316" s="16" t="str">
        <f t="shared" si="25"/>
        <v/>
      </c>
      <c r="B1316" s="16" t="str">
        <f>IF(ISERROR(VLOOKUP(MID(A1316,1,5)&amp;MID(A1316,8,5),품번정리!$A:$B,2,FALSE))=TRUE,MID(A1316,1,5)&amp;MID(A1316,8,5),VLOOKUP(MID(A1316,1,5)&amp;MID(A1316,8,5),품번정리!$A:$B,2,FALSE))</f>
        <v/>
      </c>
      <c r="C1316" s="97"/>
      <c r="D1316" s="407"/>
      <c r="E1316" s="408"/>
    </row>
    <row r="1317" spans="1:5">
      <c r="A1317" s="16" t="str">
        <f t="shared" si="25"/>
        <v/>
      </c>
      <c r="B1317" s="16" t="str">
        <f>IF(ISERROR(VLOOKUP(MID(A1317,1,5)&amp;MID(A1317,8,5),품번정리!$A:$B,2,FALSE))=TRUE,MID(A1317,1,5)&amp;MID(A1317,8,5),VLOOKUP(MID(A1317,1,5)&amp;MID(A1317,8,5),품번정리!$A:$B,2,FALSE))</f>
        <v/>
      </c>
      <c r="C1317" s="97"/>
      <c r="D1317" s="407"/>
      <c r="E1317" s="408"/>
    </row>
    <row r="1318" spans="1:5">
      <c r="A1318" s="16" t="str">
        <f t="shared" si="25"/>
        <v/>
      </c>
      <c r="B1318" s="16" t="str">
        <f>IF(ISERROR(VLOOKUP(MID(A1318,1,5)&amp;MID(A1318,8,5),품번정리!$A:$B,2,FALSE))=TRUE,MID(A1318,1,5)&amp;MID(A1318,8,5),VLOOKUP(MID(A1318,1,5)&amp;MID(A1318,8,5),품번정리!$A:$B,2,FALSE))</f>
        <v/>
      </c>
      <c r="C1318" s="97"/>
      <c r="D1318" s="407"/>
      <c r="E1318" s="408"/>
    </row>
    <row r="1319" spans="1:5">
      <c r="A1319" s="16" t="str">
        <f t="shared" si="25"/>
        <v/>
      </c>
      <c r="B1319" s="16" t="str">
        <f>IF(ISERROR(VLOOKUP(MID(A1319,1,5)&amp;MID(A1319,8,5),품번정리!$A:$B,2,FALSE))=TRUE,MID(A1319,1,5)&amp;MID(A1319,8,5),VLOOKUP(MID(A1319,1,5)&amp;MID(A1319,8,5),품번정리!$A:$B,2,FALSE))</f>
        <v/>
      </c>
      <c r="C1319" s="97"/>
      <c r="D1319" s="407"/>
      <c r="E1319" s="408"/>
    </row>
    <row r="1320" spans="1:5">
      <c r="A1320" s="16" t="str">
        <f t="shared" si="25"/>
        <v/>
      </c>
      <c r="B1320" s="16" t="str">
        <f>IF(ISERROR(VLOOKUP(MID(A1320,1,5)&amp;MID(A1320,8,5),품번정리!$A:$B,2,FALSE))=TRUE,MID(A1320,1,5)&amp;MID(A1320,8,5),VLOOKUP(MID(A1320,1,5)&amp;MID(A1320,8,5),품번정리!$A:$B,2,FALSE))</f>
        <v/>
      </c>
      <c r="C1320" s="97"/>
      <c r="D1320" s="407"/>
      <c r="E1320" s="408"/>
    </row>
    <row r="1321" spans="1:5">
      <c r="A1321" s="16" t="str">
        <f t="shared" si="25"/>
        <v/>
      </c>
      <c r="B1321" s="16" t="str">
        <f>IF(ISERROR(VLOOKUP(MID(A1321,1,5)&amp;MID(A1321,8,5),품번정리!$A:$B,2,FALSE))=TRUE,MID(A1321,1,5)&amp;MID(A1321,8,5),VLOOKUP(MID(A1321,1,5)&amp;MID(A1321,8,5),품번정리!$A:$B,2,FALSE))</f>
        <v/>
      </c>
      <c r="C1321" s="97"/>
      <c r="D1321" s="407"/>
      <c r="E1321" s="408"/>
    </row>
    <row r="1322" spans="1:5">
      <c r="A1322" s="16" t="str">
        <f t="shared" si="25"/>
        <v/>
      </c>
      <c r="B1322" s="16" t="str">
        <f>IF(ISERROR(VLOOKUP(MID(A1322,1,5)&amp;MID(A1322,8,5),품번정리!$A:$B,2,FALSE))=TRUE,MID(A1322,1,5)&amp;MID(A1322,8,5),VLOOKUP(MID(A1322,1,5)&amp;MID(A1322,8,5),품번정리!$A:$B,2,FALSE))</f>
        <v/>
      </c>
      <c r="C1322" s="97"/>
      <c r="D1322" s="407"/>
      <c r="E1322" s="408"/>
    </row>
    <row r="1323" spans="1:5">
      <c r="A1323" s="16" t="str">
        <f t="shared" si="25"/>
        <v/>
      </c>
      <c r="B1323" s="16" t="str">
        <f>IF(ISERROR(VLOOKUP(MID(A1323,1,5)&amp;MID(A1323,8,5),품번정리!$A:$B,2,FALSE))=TRUE,MID(A1323,1,5)&amp;MID(A1323,8,5),VLOOKUP(MID(A1323,1,5)&amp;MID(A1323,8,5),품번정리!$A:$B,2,FALSE))</f>
        <v/>
      </c>
      <c r="C1323" s="97"/>
      <c r="D1323" s="407"/>
      <c r="E1323" s="408"/>
    </row>
    <row r="1324" spans="1:5">
      <c r="A1324" s="16" t="str">
        <f t="shared" si="25"/>
        <v/>
      </c>
      <c r="B1324" s="16" t="str">
        <f>IF(ISERROR(VLOOKUP(MID(A1324,1,5)&amp;MID(A1324,8,5),품번정리!$A:$B,2,FALSE))=TRUE,MID(A1324,1,5)&amp;MID(A1324,8,5),VLOOKUP(MID(A1324,1,5)&amp;MID(A1324,8,5),품번정리!$A:$B,2,FALSE))</f>
        <v/>
      </c>
      <c r="C1324" s="97"/>
      <c r="D1324" s="407"/>
      <c r="E1324" s="408"/>
    </row>
    <row r="1325" spans="1:5">
      <c r="A1325" s="16" t="str">
        <f t="shared" si="25"/>
        <v/>
      </c>
      <c r="B1325" s="16" t="str">
        <f>IF(ISERROR(VLOOKUP(MID(A1325,1,5)&amp;MID(A1325,8,5),품번정리!$A:$B,2,FALSE))=TRUE,MID(A1325,1,5)&amp;MID(A1325,8,5),VLOOKUP(MID(A1325,1,5)&amp;MID(A1325,8,5),품번정리!$A:$B,2,FALSE))</f>
        <v/>
      </c>
      <c r="C1325" s="97"/>
      <c r="D1325" s="407"/>
      <c r="E1325" s="408"/>
    </row>
    <row r="1326" spans="1:5">
      <c r="A1326" s="16" t="str">
        <f t="shared" si="25"/>
        <v/>
      </c>
      <c r="B1326" s="16" t="str">
        <f>IF(ISERROR(VLOOKUP(MID(A1326,1,5)&amp;MID(A1326,8,5),품번정리!$A:$B,2,FALSE))=TRUE,MID(A1326,1,5)&amp;MID(A1326,8,5),VLOOKUP(MID(A1326,1,5)&amp;MID(A1326,8,5),품번정리!$A:$B,2,FALSE))</f>
        <v/>
      </c>
      <c r="C1326" s="97"/>
      <c r="D1326" s="407"/>
      <c r="E1326" s="408"/>
    </row>
    <row r="1327" spans="1:5">
      <c r="A1327" s="16" t="str">
        <f t="shared" si="25"/>
        <v/>
      </c>
      <c r="B1327" s="16" t="str">
        <f>IF(ISERROR(VLOOKUP(MID(A1327,1,5)&amp;MID(A1327,8,5),품번정리!$A:$B,2,FALSE))=TRUE,MID(A1327,1,5)&amp;MID(A1327,8,5),VLOOKUP(MID(A1327,1,5)&amp;MID(A1327,8,5),품번정리!$A:$B,2,FALSE))</f>
        <v/>
      </c>
      <c r="C1327" s="97"/>
      <c r="D1327" s="407"/>
      <c r="E1327" s="408"/>
    </row>
    <row r="1328" spans="1:5">
      <c r="A1328" s="16" t="str">
        <f t="shared" si="25"/>
        <v/>
      </c>
      <c r="B1328" s="16" t="str">
        <f>IF(ISERROR(VLOOKUP(MID(A1328,1,5)&amp;MID(A1328,8,5),품번정리!$A:$B,2,FALSE))=TRUE,MID(A1328,1,5)&amp;MID(A1328,8,5),VLOOKUP(MID(A1328,1,5)&amp;MID(A1328,8,5),품번정리!$A:$B,2,FALSE))</f>
        <v/>
      </c>
      <c r="C1328" s="97"/>
      <c r="D1328" s="407"/>
      <c r="E1328" s="408"/>
    </row>
    <row r="1329" spans="1:5">
      <c r="A1329" s="16" t="str">
        <f t="shared" si="25"/>
        <v/>
      </c>
      <c r="B1329" s="16" t="str">
        <f>IF(ISERROR(VLOOKUP(MID(A1329,1,5)&amp;MID(A1329,8,5),품번정리!$A:$B,2,FALSE))=TRUE,MID(A1329,1,5)&amp;MID(A1329,8,5),VLOOKUP(MID(A1329,1,5)&amp;MID(A1329,8,5),품번정리!$A:$B,2,FALSE))</f>
        <v/>
      </c>
      <c r="C1329" s="97"/>
      <c r="D1329" s="407"/>
      <c r="E1329" s="408"/>
    </row>
    <row r="1330" spans="1:5">
      <c r="A1330" s="16" t="str">
        <f t="shared" si="25"/>
        <v/>
      </c>
      <c r="B1330" s="16" t="str">
        <f>IF(ISERROR(VLOOKUP(MID(A1330,1,5)&amp;MID(A1330,8,5),품번정리!$A:$B,2,FALSE))=TRUE,MID(A1330,1,5)&amp;MID(A1330,8,5),VLOOKUP(MID(A1330,1,5)&amp;MID(A1330,8,5),품번정리!$A:$B,2,FALSE))</f>
        <v/>
      </c>
      <c r="C1330" s="97"/>
      <c r="D1330" s="407"/>
      <c r="E1330" s="408"/>
    </row>
    <row r="1331" spans="1:5">
      <c r="A1331" s="16" t="str">
        <f t="shared" si="25"/>
        <v/>
      </c>
      <c r="B1331" s="16" t="str">
        <f>IF(ISERROR(VLOOKUP(MID(A1331,1,5)&amp;MID(A1331,8,5),품번정리!$A:$B,2,FALSE))=TRUE,MID(A1331,1,5)&amp;MID(A1331,8,5),VLOOKUP(MID(A1331,1,5)&amp;MID(A1331,8,5),품번정리!$A:$B,2,FALSE))</f>
        <v/>
      </c>
      <c r="C1331" s="97"/>
      <c r="D1331" s="407"/>
      <c r="E1331" s="408"/>
    </row>
    <row r="1332" spans="1:5">
      <c r="A1332" s="16" t="str">
        <f t="shared" si="25"/>
        <v/>
      </c>
      <c r="B1332" s="16" t="str">
        <f>IF(ISERROR(VLOOKUP(MID(A1332,1,5)&amp;MID(A1332,8,5),품번정리!$A:$B,2,FALSE))=TRUE,MID(A1332,1,5)&amp;MID(A1332,8,5),VLOOKUP(MID(A1332,1,5)&amp;MID(A1332,8,5),품번정리!$A:$B,2,FALSE))</f>
        <v/>
      </c>
      <c r="C1332" s="97"/>
      <c r="D1332" s="407"/>
      <c r="E1332" s="408"/>
    </row>
    <row r="1333" spans="1:5">
      <c r="A1333" s="16" t="str">
        <f t="shared" si="25"/>
        <v/>
      </c>
      <c r="B1333" s="16" t="str">
        <f>IF(ISERROR(VLOOKUP(MID(A1333,1,5)&amp;MID(A1333,8,5),품번정리!$A:$B,2,FALSE))=TRUE,MID(A1333,1,5)&amp;MID(A1333,8,5),VLOOKUP(MID(A1333,1,5)&amp;MID(A1333,8,5),품번정리!$A:$B,2,FALSE))</f>
        <v/>
      </c>
      <c r="C1333" s="97"/>
      <c r="D1333" s="407"/>
      <c r="E1333" s="408"/>
    </row>
    <row r="1334" spans="1:5">
      <c r="A1334" s="16" t="str">
        <f t="shared" si="25"/>
        <v/>
      </c>
      <c r="B1334" s="16" t="str">
        <f>IF(ISERROR(VLOOKUP(MID(A1334,1,5)&amp;MID(A1334,8,5),품번정리!$A:$B,2,FALSE))=TRUE,MID(A1334,1,5)&amp;MID(A1334,8,5),VLOOKUP(MID(A1334,1,5)&amp;MID(A1334,8,5),품번정리!$A:$B,2,FALSE))</f>
        <v/>
      </c>
      <c r="C1334" s="97"/>
      <c r="D1334" s="407"/>
      <c r="E1334" s="408"/>
    </row>
    <row r="1335" spans="1:5">
      <c r="A1335" s="16" t="str">
        <f t="shared" si="25"/>
        <v/>
      </c>
      <c r="B1335" s="16" t="str">
        <f>IF(ISERROR(VLOOKUP(MID(A1335,1,5)&amp;MID(A1335,8,5),품번정리!$A:$B,2,FALSE))=TRUE,MID(A1335,1,5)&amp;MID(A1335,8,5),VLOOKUP(MID(A1335,1,5)&amp;MID(A1335,8,5),품번정리!$A:$B,2,FALSE))</f>
        <v/>
      </c>
      <c r="C1335" s="97"/>
      <c r="D1335" s="407"/>
      <c r="E1335" s="408"/>
    </row>
    <row r="1336" spans="1:5">
      <c r="A1336" s="16" t="str">
        <f t="shared" si="25"/>
        <v/>
      </c>
      <c r="B1336" s="16" t="str">
        <f>IF(ISERROR(VLOOKUP(MID(A1336,1,5)&amp;MID(A1336,8,5),품번정리!$A:$B,2,FALSE))=TRUE,MID(A1336,1,5)&amp;MID(A1336,8,5),VLOOKUP(MID(A1336,1,5)&amp;MID(A1336,8,5),품번정리!$A:$B,2,FALSE))</f>
        <v/>
      </c>
      <c r="C1336" s="97"/>
      <c r="D1336" s="407"/>
      <c r="E1336" s="408"/>
    </row>
    <row r="1337" spans="1:5">
      <c r="A1337" s="16" t="str">
        <f t="shared" si="25"/>
        <v/>
      </c>
      <c r="B1337" s="16" t="str">
        <f>IF(ISERROR(VLOOKUP(MID(A1337,1,5)&amp;MID(A1337,8,5),품번정리!$A:$B,2,FALSE))=TRUE,MID(A1337,1,5)&amp;MID(A1337,8,5),VLOOKUP(MID(A1337,1,5)&amp;MID(A1337,8,5),품번정리!$A:$B,2,FALSE))</f>
        <v/>
      </c>
      <c r="C1337" s="97"/>
      <c r="D1337" s="407"/>
      <c r="E1337" s="408"/>
    </row>
    <row r="1338" spans="1:5">
      <c r="A1338" s="16" t="str">
        <f t="shared" si="25"/>
        <v/>
      </c>
      <c r="B1338" s="16" t="str">
        <f>IF(ISERROR(VLOOKUP(MID(A1338,1,5)&amp;MID(A1338,8,5),품번정리!$A:$B,2,FALSE))=TRUE,MID(A1338,1,5)&amp;MID(A1338,8,5),VLOOKUP(MID(A1338,1,5)&amp;MID(A1338,8,5),품번정리!$A:$B,2,FALSE))</f>
        <v/>
      </c>
      <c r="C1338" s="97"/>
      <c r="D1338" s="407"/>
      <c r="E1338" s="408"/>
    </row>
    <row r="1339" spans="1:5">
      <c r="A1339" s="16" t="str">
        <f t="shared" si="25"/>
        <v/>
      </c>
      <c r="B1339" s="16" t="str">
        <f>IF(ISERROR(VLOOKUP(MID(A1339,1,5)&amp;MID(A1339,8,5),품번정리!$A:$B,2,FALSE))=TRUE,MID(A1339,1,5)&amp;MID(A1339,8,5),VLOOKUP(MID(A1339,1,5)&amp;MID(A1339,8,5),품번정리!$A:$B,2,FALSE))</f>
        <v/>
      </c>
      <c r="C1339" s="97"/>
      <c r="D1339" s="407"/>
      <c r="E1339" s="408"/>
    </row>
    <row r="1340" spans="1:5">
      <c r="A1340" s="16" t="str">
        <f t="shared" si="25"/>
        <v/>
      </c>
      <c r="B1340" s="16" t="str">
        <f>IF(ISERROR(VLOOKUP(MID(A1340,1,5)&amp;MID(A1340,8,5),품번정리!$A:$B,2,FALSE))=TRUE,MID(A1340,1,5)&amp;MID(A1340,8,5),VLOOKUP(MID(A1340,1,5)&amp;MID(A1340,8,5),품번정리!$A:$B,2,FALSE))</f>
        <v/>
      </c>
      <c r="C1340" s="97"/>
      <c r="D1340" s="407"/>
      <c r="E1340" s="408"/>
    </row>
    <row r="1341" spans="1:5">
      <c r="A1341" s="16" t="str">
        <f t="shared" si="25"/>
        <v/>
      </c>
      <c r="B1341" s="16" t="str">
        <f>IF(ISERROR(VLOOKUP(MID(A1341,1,5)&amp;MID(A1341,8,5),품번정리!$A:$B,2,FALSE))=TRUE,MID(A1341,1,5)&amp;MID(A1341,8,5),VLOOKUP(MID(A1341,1,5)&amp;MID(A1341,8,5),품번정리!$A:$B,2,FALSE))</f>
        <v/>
      </c>
      <c r="C1341" s="97"/>
      <c r="D1341" s="407"/>
      <c r="E1341" s="408"/>
    </row>
    <row r="1342" spans="1:5">
      <c r="A1342" s="16" t="str">
        <f t="shared" si="25"/>
        <v/>
      </c>
      <c r="B1342" s="16" t="str">
        <f>IF(ISERROR(VLOOKUP(MID(A1342,1,5)&amp;MID(A1342,8,5),품번정리!$A:$B,2,FALSE))=TRUE,MID(A1342,1,5)&amp;MID(A1342,8,5),VLOOKUP(MID(A1342,1,5)&amp;MID(A1342,8,5),품번정리!$A:$B,2,FALSE))</f>
        <v/>
      </c>
      <c r="C1342" s="97"/>
      <c r="D1342" s="407"/>
      <c r="E1342" s="408"/>
    </row>
    <row r="1343" spans="1:5">
      <c r="A1343" s="16" t="str">
        <f t="shared" si="25"/>
        <v/>
      </c>
      <c r="B1343" s="16" t="str">
        <f>IF(ISERROR(VLOOKUP(MID(A1343,1,5)&amp;MID(A1343,8,5),품번정리!$A:$B,2,FALSE))=TRUE,MID(A1343,1,5)&amp;MID(A1343,8,5),VLOOKUP(MID(A1343,1,5)&amp;MID(A1343,8,5),품번정리!$A:$B,2,FALSE))</f>
        <v/>
      </c>
      <c r="C1343" s="97"/>
      <c r="D1343" s="407"/>
      <c r="E1343" s="408"/>
    </row>
    <row r="1344" spans="1:5">
      <c r="A1344" s="16" t="str">
        <f t="shared" si="25"/>
        <v/>
      </c>
      <c r="B1344" s="16" t="str">
        <f>IF(ISERROR(VLOOKUP(MID(A1344,1,5)&amp;MID(A1344,8,5),품번정리!$A:$B,2,FALSE))=TRUE,MID(A1344,1,5)&amp;MID(A1344,8,5),VLOOKUP(MID(A1344,1,5)&amp;MID(A1344,8,5),품번정리!$A:$B,2,FALSE))</f>
        <v/>
      </c>
      <c r="C1344" s="97"/>
      <c r="D1344" s="407"/>
      <c r="E1344" s="408"/>
    </row>
    <row r="1345" spans="1:5">
      <c r="A1345" s="16" t="str">
        <f t="shared" si="25"/>
        <v/>
      </c>
      <c r="B1345" s="16" t="str">
        <f>IF(ISERROR(VLOOKUP(MID(A1345,1,5)&amp;MID(A1345,8,5),품번정리!$A:$B,2,FALSE))=TRUE,MID(A1345,1,5)&amp;MID(A1345,8,5),VLOOKUP(MID(A1345,1,5)&amp;MID(A1345,8,5),품번정리!$A:$B,2,FALSE))</f>
        <v/>
      </c>
      <c r="C1345" s="97"/>
      <c r="D1345" s="407"/>
      <c r="E1345" s="408"/>
    </row>
    <row r="1346" spans="1:5">
      <c r="A1346" s="16" t="str">
        <f t="shared" si="25"/>
        <v/>
      </c>
      <c r="B1346" s="16" t="str">
        <f>IF(ISERROR(VLOOKUP(MID(A1346,1,5)&amp;MID(A1346,8,5),품번정리!$A:$B,2,FALSE))=TRUE,MID(A1346,1,5)&amp;MID(A1346,8,5),VLOOKUP(MID(A1346,1,5)&amp;MID(A1346,8,5),품번정리!$A:$B,2,FALSE))</f>
        <v/>
      </c>
      <c r="C1346" s="97"/>
      <c r="D1346" s="407"/>
      <c r="E1346" s="408"/>
    </row>
    <row r="1347" spans="1:5">
      <c r="A1347" s="16" t="str">
        <f t="shared" si="25"/>
        <v/>
      </c>
      <c r="B1347" s="16" t="str">
        <f>IF(ISERROR(VLOOKUP(MID(A1347,1,5)&amp;MID(A1347,8,5),품번정리!$A:$B,2,FALSE))=TRUE,MID(A1347,1,5)&amp;MID(A1347,8,5),VLOOKUP(MID(A1347,1,5)&amp;MID(A1347,8,5),품번정리!$A:$B,2,FALSE))</f>
        <v/>
      </c>
      <c r="C1347" s="97"/>
      <c r="D1347" s="407"/>
      <c r="E1347" s="408"/>
    </row>
    <row r="1348" spans="1:5">
      <c r="A1348" s="16" t="str">
        <f t="shared" si="25"/>
        <v/>
      </c>
      <c r="B1348" s="16" t="str">
        <f>IF(ISERROR(VLOOKUP(MID(A1348,1,5)&amp;MID(A1348,8,5),품번정리!$A:$B,2,FALSE))=TRUE,MID(A1348,1,5)&amp;MID(A1348,8,5),VLOOKUP(MID(A1348,1,5)&amp;MID(A1348,8,5),품번정리!$A:$B,2,FALSE))</f>
        <v/>
      </c>
      <c r="C1348" s="97"/>
      <c r="D1348" s="407"/>
      <c r="E1348" s="408"/>
    </row>
    <row r="1349" spans="1:5">
      <c r="A1349" s="16" t="str">
        <f t="shared" si="25"/>
        <v/>
      </c>
      <c r="B1349" s="16" t="str">
        <f>IF(ISERROR(VLOOKUP(MID(A1349,1,5)&amp;MID(A1349,8,5),품번정리!$A:$B,2,FALSE))=TRUE,MID(A1349,1,5)&amp;MID(A1349,8,5),VLOOKUP(MID(A1349,1,5)&amp;MID(A1349,8,5),품번정리!$A:$B,2,FALSE))</f>
        <v/>
      </c>
      <c r="C1349" s="97"/>
      <c r="D1349" s="407"/>
      <c r="E1349" s="408"/>
    </row>
    <row r="1350" spans="1:5">
      <c r="A1350" s="16" t="str">
        <f t="shared" si="25"/>
        <v/>
      </c>
      <c r="B1350" s="16" t="str">
        <f>IF(ISERROR(VLOOKUP(MID(A1350,1,5)&amp;MID(A1350,8,5),품번정리!$A:$B,2,FALSE))=TRUE,MID(A1350,1,5)&amp;MID(A1350,8,5),VLOOKUP(MID(A1350,1,5)&amp;MID(A1350,8,5),품번정리!$A:$B,2,FALSE))</f>
        <v/>
      </c>
      <c r="C1350" s="97"/>
      <c r="D1350" s="407"/>
      <c r="E1350" s="408"/>
    </row>
    <row r="1351" spans="1:5">
      <c r="A1351" s="16" t="str">
        <f t="shared" si="25"/>
        <v/>
      </c>
      <c r="B1351" s="16" t="str">
        <f>IF(ISERROR(VLOOKUP(MID(A1351,1,5)&amp;MID(A1351,8,5),품번정리!$A:$B,2,FALSE))=TRUE,MID(A1351,1,5)&amp;MID(A1351,8,5),VLOOKUP(MID(A1351,1,5)&amp;MID(A1351,8,5),품번정리!$A:$B,2,FALSE))</f>
        <v/>
      </c>
      <c r="C1351" s="97"/>
      <c r="D1351" s="407"/>
      <c r="E1351" s="408"/>
    </row>
    <row r="1352" spans="1:5">
      <c r="A1352" s="16" t="str">
        <f t="shared" si="25"/>
        <v/>
      </c>
      <c r="B1352" s="16" t="str">
        <f>IF(ISERROR(VLOOKUP(MID(A1352,1,5)&amp;MID(A1352,8,5),품번정리!$A:$B,2,FALSE))=TRUE,MID(A1352,1,5)&amp;MID(A1352,8,5),VLOOKUP(MID(A1352,1,5)&amp;MID(A1352,8,5),품번정리!$A:$B,2,FALSE))</f>
        <v/>
      </c>
      <c r="C1352" s="97"/>
      <c r="D1352" s="407"/>
      <c r="E1352" s="408"/>
    </row>
    <row r="1353" spans="1:5">
      <c r="A1353" s="16" t="str">
        <f t="shared" si="25"/>
        <v/>
      </c>
      <c r="B1353" s="16" t="str">
        <f>IF(ISERROR(VLOOKUP(MID(A1353,1,5)&amp;MID(A1353,8,5),품번정리!$A:$B,2,FALSE))=TRUE,MID(A1353,1,5)&amp;MID(A1353,8,5),VLOOKUP(MID(A1353,1,5)&amp;MID(A1353,8,5),품번정리!$A:$B,2,FALSE))</f>
        <v/>
      </c>
      <c r="C1353" s="97"/>
      <c r="D1353" s="407"/>
      <c r="E1353" s="408"/>
    </row>
    <row r="1354" spans="1:5">
      <c r="A1354" s="16" t="str">
        <f t="shared" si="25"/>
        <v/>
      </c>
      <c r="B1354" s="16" t="str">
        <f>IF(ISERROR(VLOOKUP(MID(A1354,1,5)&amp;MID(A1354,8,5),품번정리!$A:$B,2,FALSE))=TRUE,MID(A1354,1,5)&amp;MID(A1354,8,5),VLOOKUP(MID(A1354,1,5)&amp;MID(A1354,8,5),품번정리!$A:$B,2,FALSE))</f>
        <v/>
      </c>
      <c r="C1354" s="97"/>
      <c r="D1354" s="407"/>
      <c r="E1354" s="408"/>
    </row>
    <row r="1355" spans="1:5">
      <c r="A1355" s="16" t="str">
        <f t="shared" si="25"/>
        <v/>
      </c>
      <c r="B1355" s="16" t="str">
        <f>IF(ISERROR(VLOOKUP(MID(A1355,1,5)&amp;MID(A1355,8,5),품번정리!$A:$B,2,FALSE))=TRUE,MID(A1355,1,5)&amp;MID(A1355,8,5),VLOOKUP(MID(A1355,1,5)&amp;MID(A1355,8,5),품번정리!$A:$B,2,FALSE))</f>
        <v/>
      </c>
      <c r="C1355" s="97"/>
      <c r="D1355" s="407"/>
      <c r="E1355" s="408"/>
    </row>
    <row r="1356" spans="1:5">
      <c r="A1356" s="16" t="str">
        <f t="shared" si="25"/>
        <v/>
      </c>
      <c r="B1356" s="16" t="str">
        <f>IF(ISERROR(VLOOKUP(MID(A1356,1,5)&amp;MID(A1356,8,5),품번정리!$A:$B,2,FALSE))=TRUE,MID(A1356,1,5)&amp;MID(A1356,8,5),VLOOKUP(MID(A1356,1,5)&amp;MID(A1356,8,5),품번정리!$A:$B,2,FALSE))</f>
        <v/>
      </c>
      <c r="C1356" s="97"/>
      <c r="D1356" s="407"/>
      <c r="E1356" s="408"/>
    </row>
    <row r="1357" spans="1:5">
      <c r="A1357" s="16" t="str">
        <f t="shared" si="25"/>
        <v/>
      </c>
      <c r="B1357" s="16" t="str">
        <f>IF(ISERROR(VLOOKUP(MID(A1357,1,5)&amp;MID(A1357,8,5),품번정리!$A:$B,2,FALSE))=TRUE,MID(A1357,1,5)&amp;MID(A1357,8,5),VLOOKUP(MID(A1357,1,5)&amp;MID(A1357,8,5),품번정리!$A:$B,2,FALSE))</f>
        <v/>
      </c>
      <c r="C1357" s="97"/>
      <c r="D1357" s="407"/>
      <c r="E1357" s="408"/>
    </row>
    <row r="1358" spans="1:5">
      <c r="A1358" s="16" t="str">
        <f t="shared" si="25"/>
        <v/>
      </c>
      <c r="B1358" s="16" t="str">
        <f>IF(ISERROR(VLOOKUP(MID(A1358,1,5)&amp;MID(A1358,8,5),품번정리!$A:$B,2,FALSE))=TRUE,MID(A1358,1,5)&amp;MID(A1358,8,5),VLOOKUP(MID(A1358,1,5)&amp;MID(A1358,8,5),품번정리!$A:$B,2,FALSE))</f>
        <v/>
      </c>
      <c r="C1358" s="97"/>
      <c r="D1358" s="407"/>
      <c r="E1358" s="408"/>
    </row>
    <row r="1359" spans="1:5">
      <c r="A1359" s="16" t="str">
        <f t="shared" si="25"/>
        <v/>
      </c>
      <c r="B1359" s="16" t="str">
        <f>IF(ISERROR(VLOOKUP(MID(A1359,1,5)&amp;MID(A1359,8,5),품번정리!$A:$B,2,FALSE))=TRUE,MID(A1359,1,5)&amp;MID(A1359,8,5),VLOOKUP(MID(A1359,1,5)&amp;MID(A1359,8,5),품번정리!$A:$B,2,FALSE))</f>
        <v/>
      </c>
      <c r="C1359" s="97"/>
      <c r="D1359" s="407"/>
      <c r="E1359" s="408"/>
    </row>
    <row r="1360" spans="1:5">
      <c r="A1360" s="16" t="str">
        <f t="shared" si="25"/>
        <v/>
      </c>
      <c r="B1360" s="16" t="str">
        <f>IF(ISERROR(VLOOKUP(MID(A1360,1,5)&amp;MID(A1360,8,5),품번정리!$A:$B,2,FALSE))=TRUE,MID(A1360,1,5)&amp;MID(A1360,8,5),VLOOKUP(MID(A1360,1,5)&amp;MID(A1360,8,5),품번정리!$A:$B,2,FALSE))</f>
        <v/>
      </c>
      <c r="C1360" s="97"/>
      <c r="D1360" s="407"/>
      <c r="E1360" s="408"/>
    </row>
    <row r="1361" spans="1:5">
      <c r="A1361" s="16" t="str">
        <f t="shared" si="25"/>
        <v/>
      </c>
      <c r="B1361" s="16" t="str">
        <f>IF(ISERROR(VLOOKUP(MID(A1361,1,5)&amp;MID(A1361,8,5),품번정리!$A:$B,2,FALSE))=TRUE,MID(A1361,1,5)&amp;MID(A1361,8,5),VLOOKUP(MID(A1361,1,5)&amp;MID(A1361,8,5),품번정리!$A:$B,2,FALSE))</f>
        <v/>
      </c>
      <c r="C1361" s="97"/>
      <c r="D1361" s="407"/>
      <c r="E1361" s="408"/>
    </row>
    <row r="1362" spans="1:5">
      <c r="A1362" s="16" t="str">
        <f t="shared" si="25"/>
        <v/>
      </c>
      <c r="B1362" s="16" t="str">
        <f>IF(ISERROR(VLOOKUP(MID(A1362,1,5)&amp;MID(A1362,8,5),품번정리!$A:$B,2,FALSE))=TRUE,MID(A1362,1,5)&amp;MID(A1362,8,5),VLOOKUP(MID(A1362,1,5)&amp;MID(A1362,8,5),품번정리!$A:$B,2,FALSE))</f>
        <v/>
      </c>
      <c r="C1362" s="97"/>
      <c r="D1362" s="407"/>
      <c r="E1362" s="408"/>
    </row>
    <row r="1363" spans="1:5">
      <c r="A1363" s="16" t="str">
        <f t="shared" si="25"/>
        <v/>
      </c>
      <c r="B1363" s="16" t="str">
        <f>IF(ISERROR(VLOOKUP(MID(A1363,1,5)&amp;MID(A1363,8,5),품번정리!$A:$B,2,FALSE))=TRUE,MID(A1363,1,5)&amp;MID(A1363,8,5),VLOOKUP(MID(A1363,1,5)&amp;MID(A1363,8,5),품번정리!$A:$B,2,FALSE))</f>
        <v/>
      </c>
      <c r="C1363" s="97"/>
      <c r="D1363" s="407"/>
      <c r="E1363" s="408"/>
    </row>
    <row r="1364" spans="1:5">
      <c r="A1364" s="16" t="str">
        <f t="shared" si="25"/>
        <v/>
      </c>
      <c r="B1364" s="16" t="str">
        <f>IF(ISERROR(VLOOKUP(MID(A1364,1,5)&amp;MID(A1364,8,5),품번정리!$A:$B,2,FALSE))=TRUE,MID(A1364,1,5)&amp;MID(A1364,8,5),VLOOKUP(MID(A1364,1,5)&amp;MID(A1364,8,5),품번정리!$A:$B,2,FALSE))</f>
        <v/>
      </c>
      <c r="C1364" s="97"/>
      <c r="D1364" s="407"/>
      <c r="E1364" s="408"/>
    </row>
    <row r="1365" spans="1:5">
      <c r="A1365" s="16" t="str">
        <f t="shared" si="25"/>
        <v/>
      </c>
      <c r="B1365" s="16" t="str">
        <f>IF(ISERROR(VLOOKUP(MID(A1365,1,5)&amp;MID(A1365,8,5),품번정리!$A:$B,2,FALSE))=TRUE,MID(A1365,1,5)&amp;MID(A1365,8,5),VLOOKUP(MID(A1365,1,5)&amp;MID(A1365,8,5),품번정리!$A:$B,2,FALSE))</f>
        <v/>
      </c>
      <c r="C1365" s="97"/>
      <c r="D1365" s="407"/>
      <c r="E1365" s="408"/>
    </row>
    <row r="1366" spans="1:5">
      <c r="A1366" s="16" t="str">
        <f t="shared" si="25"/>
        <v/>
      </c>
      <c r="B1366" s="16" t="str">
        <f>IF(ISERROR(VLOOKUP(MID(A1366,1,5)&amp;MID(A1366,8,5),품번정리!$A:$B,2,FALSE))=TRUE,MID(A1366,1,5)&amp;MID(A1366,8,5),VLOOKUP(MID(A1366,1,5)&amp;MID(A1366,8,5),품번정리!$A:$B,2,FALSE))</f>
        <v/>
      </c>
      <c r="C1366" s="97"/>
      <c r="D1366" s="407"/>
      <c r="E1366" s="408"/>
    </row>
    <row r="1367" spans="1:5">
      <c r="A1367" s="16" t="str">
        <f t="shared" si="25"/>
        <v/>
      </c>
      <c r="B1367" s="16" t="str">
        <f>IF(ISERROR(VLOOKUP(MID(A1367,1,5)&amp;MID(A1367,8,5),품번정리!$A:$B,2,FALSE))=TRUE,MID(A1367,1,5)&amp;MID(A1367,8,5),VLOOKUP(MID(A1367,1,5)&amp;MID(A1367,8,5),품번정리!$A:$B,2,FALSE))</f>
        <v/>
      </c>
      <c r="C1367" s="97"/>
      <c r="D1367" s="407"/>
      <c r="E1367" s="408"/>
    </row>
    <row r="1368" spans="1:5">
      <c r="A1368" s="16" t="str">
        <f t="shared" si="25"/>
        <v/>
      </c>
      <c r="B1368" s="16" t="str">
        <f>IF(ISERROR(VLOOKUP(MID(A1368,1,5)&amp;MID(A1368,8,5),품번정리!$A:$B,2,FALSE))=TRUE,MID(A1368,1,5)&amp;MID(A1368,8,5),VLOOKUP(MID(A1368,1,5)&amp;MID(A1368,8,5),품번정리!$A:$B,2,FALSE))</f>
        <v/>
      </c>
      <c r="C1368" s="97"/>
      <c r="D1368" s="407"/>
      <c r="E1368" s="408"/>
    </row>
    <row r="1369" spans="1:5">
      <c r="A1369" s="16" t="str">
        <f t="shared" si="25"/>
        <v/>
      </c>
      <c r="B1369" s="16" t="str">
        <f>IF(ISERROR(VLOOKUP(MID(A1369,1,5)&amp;MID(A1369,8,5),품번정리!$A:$B,2,FALSE))=TRUE,MID(A1369,1,5)&amp;MID(A1369,8,5),VLOOKUP(MID(A1369,1,5)&amp;MID(A1369,8,5),품번정리!$A:$B,2,FALSE))</f>
        <v/>
      </c>
      <c r="C1369" s="97"/>
      <c r="D1369" s="407"/>
      <c r="E1369" s="408"/>
    </row>
    <row r="1370" spans="1:5">
      <c r="A1370" s="16" t="str">
        <f t="shared" si="25"/>
        <v/>
      </c>
      <c r="B1370" s="16" t="str">
        <f>IF(ISERROR(VLOOKUP(MID(A1370,1,5)&amp;MID(A1370,8,5),품번정리!$A:$B,2,FALSE))=TRUE,MID(A1370,1,5)&amp;MID(A1370,8,5),VLOOKUP(MID(A1370,1,5)&amp;MID(A1370,8,5),품번정리!$A:$B,2,FALSE))</f>
        <v/>
      </c>
      <c r="C1370" s="97"/>
      <c r="D1370" s="407"/>
      <c r="E1370" s="408"/>
    </row>
    <row r="1371" spans="1:5">
      <c r="A1371" s="16" t="str">
        <f t="shared" si="25"/>
        <v/>
      </c>
      <c r="B1371" s="16" t="str">
        <f>IF(ISERROR(VLOOKUP(MID(A1371,1,5)&amp;MID(A1371,8,5),품번정리!$A:$B,2,FALSE))=TRUE,MID(A1371,1,5)&amp;MID(A1371,8,5),VLOOKUP(MID(A1371,1,5)&amp;MID(A1371,8,5),품번정리!$A:$B,2,FALSE))</f>
        <v/>
      </c>
      <c r="C1371" s="97"/>
      <c r="D1371" s="407"/>
      <c r="E1371" s="408"/>
    </row>
    <row r="1372" spans="1:5">
      <c r="A1372" s="16" t="str">
        <f t="shared" si="25"/>
        <v/>
      </c>
      <c r="B1372" s="16" t="str">
        <f>IF(ISERROR(VLOOKUP(MID(A1372,1,5)&amp;MID(A1372,8,5),품번정리!$A:$B,2,FALSE))=TRUE,MID(A1372,1,5)&amp;MID(A1372,8,5),VLOOKUP(MID(A1372,1,5)&amp;MID(A1372,8,5),품번정리!$A:$B,2,FALSE))</f>
        <v/>
      </c>
      <c r="C1372" s="97"/>
      <c r="D1372" s="407"/>
      <c r="E1372" s="408"/>
    </row>
    <row r="1373" spans="1:5">
      <c r="A1373" s="16" t="str">
        <f t="shared" si="25"/>
        <v/>
      </c>
      <c r="B1373" s="16" t="str">
        <f>IF(ISERROR(VLOOKUP(MID(A1373,1,5)&amp;MID(A1373,8,5),품번정리!$A:$B,2,FALSE))=TRUE,MID(A1373,1,5)&amp;MID(A1373,8,5),VLOOKUP(MID(A1373,1,5)&amp;MID(A1373,8,5),품번정리!$A:$B,2,FALSE))</f>
        <v/>
      </c>
      <c r="C1373" s="97"/>
      <c r="D1373" s="407"/>
      <c r="E1373" s="408"/>
    </row>
    <row r="1374" spans="1:5">
      <c r="A1374" s="16" t="str">
        <f t="shared" si="25"/>
        <v/>
      </c>
      <c r="B1374" s="16" t="str">
        <f>IF(ISERROR(VLOOKUP(MID(A1374,1,5)&amp;MID(A1374,8,5),품번정리!$A:$B,2,FALSE))=TRUE,MID(A1374,1,5)&amp;MID(A1374,8,5),VLOOKUP(MID(A1374,1,5)&amp;MID(A1374,8,5),품번정리!$A:$B,2,FALSE))</f>
        <v/>
      </c>
      <c r="C1374" s="97"/>
      <c r="D1374" s="407"/>
      <c r="E1374" s="408"/>
    </row>
    <row r="1375" spans="1:5">
      <c r="A1375" s="16" t="str">
        <f t="shared" si="25"/>
        <v/>
      </c>
      <c r="B1375" s="16" t="str">
        <f>IF(ISERROR(VLOOKUP(MID(A1375,1,5)&amp;MID(A1375,8,5),품번정리!$A:$B,2,FALSE))=TRUE,MID(A1375,1,5)&amp;MID(A1375,8,5),VLOOKUP(MID(A1375,1,5)&amp;MID(A1375,8,5),품번정리!$A:$B,2,FALSE))</f>
        <v/>
      </c>
      <c r="C1375" s="97"/>
      <c r="D1375" s="407"/>
      <c r="E1375" s="408"/>
    </row>
    <row r="1376" spans="1:5">
      <c r="A1376" s="16" t="str">
        <f t="shared" si="25"/>
        <v/>
      </c>
      <c r="B1376" s="16" t="str">
        <f>IF(ISERROR(VLOOKUP(MID(A1376,1,5)&amp;MID(A1376,8,5),품번정리!$A:$B,2,FALSE))=TRUE,MID(A1376,1,5)&amp;MID(A1376,8,5),VLOOKUP(MID(A1376,1,5)&amp;MID(A1376,8,5),품번정리!$A:$B,2,FALSE))</f>
        <v/>
      </c>
      <c r="C1376" s="97"/>
      <c r="D1376" s="407"/>
      <c r="E1376" s="408"/>
    </row>
    <row r="1377" spans="1:5">
      <c r="A1377" s="16" t="str">
        <f t="shared" si="25"/>
        <v/>
      </c>
      <c r="B1377" s="16" t="str">
        <f>IF(ISERROR(VLOOKUP(MID(A1377,1,5)&amp;MID(A1377,8,5),품번정리!$A:$B,2,FALSE))=TRUE,MID(A1377,1,5)&amp;MID(A1377,8,5),VLOOKUP(MID(A1377,1,5)&amp;MID(A1377,8,5),품번정리!$A:$B,2,FALSE))</f>
        <v/>
      </c>
      <c r="C1377" s="97"/>
      <c r="D1377" s="407"/>
      <c r="E1377" s="408"/>
    </row>
    <row r="1378" spans="1:5">
      <c r="A1378" s="16" t="str">
        <f t="shared" si="25"/>
        <v/>
      </c>
      <c r="B1378" s="16" t="str">
        <f>IF(ISERROR(VLOOKUP(MID(A1378,1,5)&amp;MID(A1378,8,5),품번정리!$A:$B,2,FALSE))=TRUE,MID(A1378,1,5)&amp;MID(A1378,8,5),VLOOKUP(MID(A1378,1,5)&amp;MID(A1378,8,5),품번정리!$A:$B,2,FALSE))</f>
        <v/>
      </c>
      <c r="C1378" s="97"/>
      <c r="D1378" s="407"/>
      <c r="E1378" s="408"/>
    </row>
    <row r="1379" spans="1:5">
      <c r="A1379" s="16" t="str">
        <f t="shared" ref="A1379:A1442" si="26">IF(D1379=0,"",C1379)</f>
        <v/>
      </c>
      <c r="B1379" s="16" t="str">
        <f>IF(ISERROR(VLOOKUP(MID(A1379,1,5)&amp;MID(A1379,8,5),품번정리!$A:$B,2,FALSE))=TRUE,MID(A1379,1,5)&amp;MID(A1379,8,5),VLOOKUP(MID(A1379,1,5)&amp;MID(A1379,8,5),품번정리!$A:$B,2,FALSE))</f>
        <v/>
      </c>
      <c r="C1379" s="97"/>
      <c r="D1379" s="407"/>
      <c r="E1379" s="408"/>
    </row>
    <row r="1380" spans="1:5">
      <c r="A1380" s="16" t="str">
        <f t="shared" si="26"/>
        <v/>
      </c>
      <c r="B1380" s="16" t="str">
        <f>IF(ISERROR(VLOOKUP(MID(A1380,1,5)&amp;MID(A1380,8,5),품번정리!$A:$B,2,FALSE))=TRUE,MID(A1380,1,5)&amp;MID(A1380,8,5),VLOOKUP(MID(A1380,1,5)&amp;MID(A1380,8,5),품번정리!$A:$B,2,FALSE))</f>
        <v/>
      </c>
      <c r="C1380" s="97"/>
      <c r="D1380" s="407"/>
      <c r="E1380" s="408"/>
    </row>
    <row r="1381" spans="1:5">
      <c r="A1381" s="16" t="str">
        <f t="shared" si="26"/>
        <v/>
      </c>
      <c r="B1381" s="16" t="str">
        <f>IF(ISERROR(VLOOKUP(MID(A1381,1,5)&amp;MID(A1381,8,5),품번정리!$A:$B,2,FALSE))=TRUE,MID(A1381,1,5)&amp;MID(A1381,8,5),VLOOKUP(MID(A1381,1,5)&amp;MID(A1381,8,5),품번정리!$A:$B,2,FALSE))</f>
        <v/>
      </c>
      <c r="C1381" s="97"/>
      <c r="D1381" s="407"/>
      <c r="E1381" s="408"/>
    </row>
    <row r="1382" spans="1:5">
      <c r="A1382" s="16" t="str">
        <f t="shared" si="26"/>
        <v/>
      </c>
      <c r="B1382" s="16" t="str">
        <f>IF(ISERROR(VLOOKUP(MID(A1382,1,5)&amp;MID(A1382,8,5),품번정리!$A:$B,2,FALSE))=TRUE,MID(A1382,1,5)&amp;MID(A1382,8,5),VLOOKUP(MID(A1382,1,5)&amp;MID(A1382,8,5),품번정리!$A:$B,2,FALSE))</f>
        <v/>
      </c>
      <c r="C1382" s="97"/>
      <c r="D1382" s="407"/>
      <c r="E1382" s="408"/>
    </row>
    <row r="1383" spans="1:5">
      <c r="A1383" s="16" t="str">
        <f t="shared" si="26"/>
        <v/>
      </c>
      <c r="B1383" s="16" t="str">
        <f>IF(ISERROR(VLOOKUP(MID(A1383,1,5)&amp;MID(A1383,8,5),품번정리!$A:$B,2,FALSE))=TRUE,MID(A1383,1,5)&amp;MID(A1383,8,5),VLOOKUP(MID(A1383,1,5)&amp;MID(A1383,8,5),품번정리!$A:$B,2,FALSE))</f>
        <v/>
      </c>
      <c r="C1383" s="97"/>
      <c r="D1383" s="407"/>
      <c r="E1383" s="408"/>
    </row>
    <row r="1384" spans="1:5">
      <c r="A1384" s="16" t="str">
        <f t="shared" si="26"/>
        <v/>
      </c>
      <c r="B1384" s="16" t="str">
        <f>IF(ISERROR(VLOOKUP(MID(A1384,1,5)&amp;MID(A1384,8,5),품번정리!$A:$B,2,FALSE))=TRUE,MID(A1384,1,5)&amp;MID(A1384,8,5),VLOOKUP(MID(A1384,1,5)&amp;MID(A1384,8,5),품번정리!$A:$B,2,FALSE))</f>
        <v/>
      </c>
      <c r="C1384" s="97"/>
      <c r="D1384" s="407"/>
      <c r="E1384" s="408"/>
    </row>
    <row r="1385" spans="1:5">
      <c r="A1385" s="16" t="str">
        <f t="shared" si="26"/>
        <v/>
      </c>
      <c r="B1385" s="16" t="str">
        <f>IF(ISERROR(VLOOKUP(MID(A1385,1,5)&amp;MID(A1385,8,5),품번정리!$A:$B,2,FALSE))=TRUE,MID(A1385,1,5)&amp;MID(A1385,8,5),VLOOKUP(MID(A1385,1,5)&amp;MID(A1385,8,5),품번정리!$A:$B,2,FALSE))</f>
        <v/>
      </c>
      <c r="C1385" s="97"/>
      <c r="D1385" s="407"/>
      <c r="E1385" s="408"/>
    </row>
    <row r="1386" spans="1:5">
      <c r="A1386" s="16" t="str">
        <f t="shared" si="26"/>
        <v/>
      </c>
      <c r="B1386" s="16" t="str">
        <f>IF(ISERROR(VLOOKUP(MID(A1386,1,5)&amp;MID(A1386,8,5),품번정리!$A:$B,2,FALSE))=TRUE,MID(A1386,1,5)&amp;MID(A1386,8,5),VLOOKUP(MID(A1386,1,5)&amp;MID(A1386,8,5),품번정리!$A:$B,2,FALSE))</f>
        <v/>
      </c>
      <c r="C1386" s="97"/>
      <c r="D1386" s="407"/>
      <c r="E1386" s="408"/>
    </row>
    <row r="1387" spans="1:5">
      <c r="A1387" s="16" t="str">
        <f t="shared" si="26"/>
        <v/>
      </c>
      <c r="B1387" s="16" t="str">
        <f>IF(ISERROR(VLOOKUP(MID(A1387,1,5)&amp;MID(A1387,8,5),품번정리!$A:$B,2,FALSE))=TRUE,MID(A1387,1,5)&amp;MID(A1387,8,5),VLOOKUP(MID(A1387,1,5)&amp;MID(A1387,8,5),품번정리!$A:$B,2,FALSE))</f>
        <v/>
      </c>
      <c r="C1387" s="97"/>
      <c r="D1387" s="407"/>
      <c r="E1387" s="408"/>
    </row>
    <row r="1388" spans="1:5">
      <c r="A1388" s="16" t="str">
        <f t="shared" si="26"/>
        <v/>
      </c>
      <c r="B1388" s="16" t="str">
        <f>IF(ISERROR(VLOOKUP(MID(A1388,1,5)&amp;MID(A1388,8,5),품번정리!$A:$B,2,FALSE))=TRUE,MID(A1388,1,5)&amp;MID(A1388,8,5),VLOOKUP(MID(A1388,1,5)&amp;MID(A1388,8,5),품번정리!$A:$B,2,FALSE))</f>
        <v/>
      </c>
      <c r="C1388" s="97"/>
      <c r="D1388" s="407"/>
      <c r="E1388" s="408"/>
    </row>
    <row r="1389" spans="1:5">
      <c r="A1389" s="16" t="str">
        <f t="shared" si="26"/>
        <v/>
      </c>
      <c r="B1389" s="16" t="str">
        <f>IF(ISERROR(VLOOKUP(MID(A1389,1,5)&amp;MID(A1389,8,5),품번정리!$A:$B,2,FALSE))=TRUE,MID(A1389,1,5)&amp;MID(A1389,8,5),VLOOKUP(MID(A1389,1,5)&amp;MID(A1389,8,5),품번정리!$A:$B,2,FALSE))</f>
        <v/>
      </c>
      <c r="C1389" s="97"/>
      <c r="D1389" s="407"/>
      <c r="E1389" s="408"/>
    </row>
    <row r="1390" spans="1:5">
      <c r="A1390" s="16" t="str">
        <f t="shared" si="26"/>
        <v/>
      </c>
      <c r="B1390" s="16" t="str">
        <f>IF(ISERROR(VLOOKUP(MID(A1390,1,5)&amp;MID(A1390,8,5),품번정리!$A:$B,2,FALSE))=TRUE,MID(A1390,1,5)&amp;MID(A1390,8,5),VLOOKUP(MID(A1390,1,5)&amp;MID(A1390,8,5),품번정리!$A:$B,2,FALSE))</f>
        <v/>
      </c>
      <c r="C1390" s="97"/>
      <c r="D1390" s="407"/>
      <c r="E1390" s="408"/>
    </row>
    <row r="1391" spans="1:5">
      <c r="A1391" s="16" t="str">
        <f t="shared" si="26"/>
        <v/>
      </c>
      <c r="B1391" s="16" t="str">
        <f>IF(ISERROR(VLOOKUP(MID(A1391,1,5)&amp;MID(A1391,8,5),품번정리!$A:$B,2,FALSE))=TRUE,MID(A1391,1,5)&amp;MID(A1391,8,5),VLOOKUP(MID(A1391,1,5)&amp;MID(A1391,8,5),품번정리!$A:$B,2,FALSE))</f>
        <v/>
      </c>
      <c r="C1391" s="97"/>
      <c r="D1391" s="407"/>
      <c r="E1391" s="408"/>
    </row>
    <row r="1392" spans="1:5">
      <c r="A1392" s="16" t="str">
        <f t="shared" si="26"/>
        <v/>
      </c>
      <c r="B1392" s="16" t="str">
        <f>IF(ISERROR(VLOOKUP(MID(A1392,1,5)&amp;MID(A1392,8,5),품번정리!$A:$B,2,FALSE))=TRUE,MID(A1392,1,5)&amp;MID(A1392,8,5),VLOOKUP(MID(A1392,1,5)&amp;MID(A1392,8,5),품번정리!$A:$B,2,FALSE))</f>
        <v/>
      </c>
      <c r="C1392" s="97"/>
      <c r="D1392" s="407"/>
      <c r="E1392" s="408"/>
    </row>
    <row r="1393" spans="1:5">
      <c r="A1393" s="16" t="str">
        <f t="shared" si="26"/>
        <v/>
      </c>
      <c r="B1393" s="16" t="str">
        <f>IF(ISERROR(VLOOKUP(MID(A1393,1,5)&amp;MID(A1393,8,5),품번정리!$A:$B,2,FALSE))=TRUE,MID(A1393,1,5)&amp;MID(A1393,8,5),VLOOKUP(MID(A1393,1,5)&amp;MID(A1393,8,5),품번정리!$A:$B,2,FALSE))</f>
        <v/>
      </c>
      <c r="C1393" s="97"/>
      <c r="D1393" s="407"/>
      <c r="E1393" s="408"/>
    </row>
    <row r="1394" spans="1:5">
      <c r="A1394" s="16" t="str">
        <f t="shared" si="26"/>
        <v/>
      </c>
      <c r="B1394" s="16" t="str">
        <f>IF(ISERROR(VLOOKUP(MID(A1394,1,5)&amp;MID(A1394,8,5),품번정리!$A:$B,2,FALSE))=TRUE,MID(A1394,1,5)&amp;MID(A1394,8,5),VLOOKUP(MID(A1394,1,5)&amp;MID(A1394,8,5),품번정리!$A:$B,2,FALSE))</f>
        <v/>
      </c>
      <c r="C1394" s="97"/>
      <c r="D1394" s="407"/>
      <c r="E1394" s="408"/>
    </row>
    <row r="1395" spans="1:5">
      <c r="A1395" s="16" t="str">
        <f t="shared" si="26"/>
        <v/>
      </c>
      <c r="B1395" s="16" t="str">
        <f>IF(ISERROR(VLOOKUP(MID(A1395,1,5)&amp;MID(A1395,8,5),품번정리!$A:$B,2,FALSE))=TRUE,MID(A1395,1,5)&amp;MID(A1395,8,5),VLOOKUP(MID(A1395,1,5)&amp;MID(A1395,8,5),품번정리!$A:$B,2,FALSE))</f>
        <v/>
      </c>
      <c r="C1395" s="97"/>
      <c r="D1395" s="407"/>
      <c r="E1395" s="408"/>
    </row>
    <row r="1396" spans="1:5">
      <c r="A1396" s="16" t="str">
        <f t="shared" si="26"/>
        <v/>
      </c>
      <c r="B1396" s="16" t="str">
        <f>IF(ISERROR(VLOOKUP(MID(A1396,1,5)&amp;MID(A1396,8,5),품번정리!$A:$B,2,FALSE))=TRUE,MID(A1396,1,5)&amp;MID(A1396,8,5),VLOOKUP(MID(A1396,1,5)&amp;MID(A1396,8,5),품번정리!$A:$B,2,FALSE))</f>
        <v/>
      </c>
      <c r="C1396" s="97"/>
      <c r="D1396" s="407"/>
      <c r="E1396" s="408"/>
    </row>
    <row r="1397" spans="1:5">
      <c r="A1397" s="16" t="str">
        <f t="shared" si="26"/>
        <v/>
      </c>
      <c r="B1397" s="16" t="str">
        <f>IF(ISERROR(VLOOKUP(MID(A1397,1,5)&amp;MID(A1397,8,5),품번정리!$A:$B,2,FALSE))=TRUE,MID(A1397,1,5)&amp;MID(A1397,8,5),VLOOKUP(MID(A1397,1,5)&amp;MID(A1397,8,5),품번정리!$A:$B,2,FALSE))</f>
        <v/>
      </c>
      <c r="C1397" s="97"/>
      <c r="D1397" s="407"/>
      <c r="E1397" s="408"/>
    </row>
    <row r="1398" spans="1:5">
      <c r="A1398" s="16" t="str">
        <f t="shared" si="26"/>
        <v/>
      </c>
      <c r="B1398" s="16" t="str">
        <f>IF(ISERROR(VLOOKUP(MID(A1398,1,5)&amp;MID(A1398,8,5),품번정리!$A:$B,2,FALSE))=TRUE,MID(A1398,1,5)&amp;MID(A1398,8,5),VLOOKUP(MID(A1398,1,5)&amp;MID(A1398,8,5),품번정리!$A:$B,2,FALSE))</f>
        <v/>
      </c>
      <c r="C1398" s="97"/>
      <c r="D1398" s="407"/>
      <c r="E1398" s="408"/>
    </row>
    <row r="1399" spans="1:5">
      <c r="A1399" s="16" t="str">
        <f t="shared" si="26"/>
        <v/>
      </c>
      <c r="B1399" s="16" t="str">
        <f>IF(ISERROR(VLOOKUP(MID(A1399,1,5)&amp;MID(A1399,8,5),품번정리!$A:$B,2,FALSE))=TRUE,MID(A1399,1,5)&amp;MID(A1399,8,5),VLOOKUP(MID(A1399,1,5)&amp;MID(A1399,8,5),품번정리!$A:$B,2,FALSE))</f>
        <v/>
      </c>
      <c r="C1399" s="97"/>
      <c r="D1399" s="407"/>
      <c r="E1399" s="408"/>
    </row>
    <row r="1400" spans="1:5">
      <c r="A1400" s="16" t="str">
        <f t="shared" si="26"/>
        <v/>
      </c>
      <c r="B1400" s="16" t="str">
        <f>IF(ISERROR(VLOOKUP(MID(A1400,1,5)&amp;MID(A1400,8,5),품번정리!$A:$B,2,FALSE))=TRUE,MID(A1400,1,5)&amp;MID(A1400,8,5),VLOOKUP(MID(A1400,1,5)&amp;MID(A1400,8,5),품번정리!$A:$B,2,FALSE))</f>
        <v/>
      </c>
      <c r="C1400" s="97"/>
      <c r="D1400" s="407"/>
      <c r="E1400" s="408"/>
    </row>
    <row r="1401" spans="1:5">
      <c r="A1401" s="16" t="str">
        <f t="shared" si="26"/>
        <v/>
      </c>
      <c r="B1401" s="16" t="str">
        <f>IF(ISERROR(VLOOKUP(MID(A1401,1,5)&amp;MID(A1401,8,5),품번정리!$A:$B,2,FALSE))=TRUE,MID(A1401,1,5)&amp;MID(A1401,8,5),VLOOKUP(MID(A1401,1,5)&amp;MID(A1401,8,5),품번정리!$A:$B,2,FALSE))</f>
        <v/>
      </c>
      <c r="C1401" s="97"/>
      <c r="D1401" s="407"/>
      <c r="E1401" s="408"/>
    </row>
    <row r="1402" spans="1:5">
      <c r="A1402" s="16" t="str">
        <f t="shared" si="26"/>
        <v/>
      </c>
      <c r="B1402" s="16" t="str">
        <f>IF(ISERROR(VLOOKUP(MID(A1402,1,5)&amp;MID(A1402,8,5),품번정리!$A:$B,2,FALSE))=TRUE,MID(A1402,1,5)&amp;MID(A1402,8,5),VLOOKUP(MID(A1402,1,5)&amp;MID(A1402,8,5),품번정리!$A:$B,2,FALSE))</f>
        <v/>
      </c>
      <c r="C1402" s="97"/>
      <c r="D1402" s="407"/>
      <c r="E1402" s="408"/>
    </row>
    <row r="1403" spans="1:5">
      <c r="A1403" s="16" t="str">
        <f t="shared" si="26"/>
        <v/>
      </c>
      <c r="B1403" s="16" t="str">
        <f>IF(ISERROR(VLOOKUP(MID(A1403,1,5)&amp;MID(A1403,8,5),품번정리!$A:$B,2,FALSE))=TRUE,MID(A1403,1,5)&amp;MID(A1403,8,5),VLOOKUP(MID(A1403,1,5)&amp;MID(A1403,8,5),품번정리!$A:$B,2,FALSE))</f>
        <v/>
      </c>
      <c r="C1403" s="97"/>
      <c r="D1403" s="407"/>
      <c r="E1403" s="408"/>
    </row>
    <row r="1404" spans="1:5">
      <c r="A1404" s="16" t="str">
        <f t="shared" si="26"/>
        <v/>
      </c>
      <c r="B1404" s="16" t="str">
        <f>IF(ISERROR(VLOOKUP(MID(A1404,1,5)&amp;MID(A1404,8,5),품번정리!$A:$B,2,FALSE))=TRUE,MID(A1404,1,5)&amp;MID(A1404,8,5),VLOOKUP(MID(A1404,1,5)&amp;MID(A1404,8,5),품번정리!$A:$B,2,FALSE))</f>
        <v/>
      </c>
      <c r="C1404" s="97"/>
      <c r="D1404" s="407"/>
      <c r="E1404" s="408"/>
    </row>
    <row r="1405" spans="1:5">
      <c r="A1405" s="16" t="str">
        <f t="shared" si="26"/>
        <v/>
      </c>
      <c r="B1405" s="16" t="str">
        <f>IF(ISERROR(VLOOKUP(MID(A1405,1,5)&amp;MID(A1405,8,5),품번정리!$A:$B,2,FALSE))=TRUE,MID(A1405,1,5)&amp;MID(A1405,8,5),VLOOKUP(MID(A1405,1,5)&amp;MID(A1405,8,5),품번정리!$A:$B,2,FALSE))</f>
        <v/>
      </c>
      <c r="C1405" s="97"/>
      <c r="D1405" s="407"/>
      <c r="E1405" s="408"/>
    </row>
    <row r="1406" spans="1:5">
      <c r="A1406" s="16" t="str">
        <f t="shared" si="26"/>
        <v/>
      </c>
      <c r="B1406" s="16" t="str">
        <f>IF(ISERROR(VLOOKUP(MID(A1406,1,5)&amp;MID(A1406,8,5),품번정리!$A:$B,2,FALSE))=TRUE,MID(A1406,1,5)&amp;MID(A1406,8,5),VLOOKUP(MID(A1406,1,5)&amp;MID(A1406,8,5),품번정리!$A:$B,2,FALSE))</f>
        <v/>
      </c>
      <c r="C1406" s="97"/>
      <c r="D1406" s="407"/>
      <c r="E1406" s="408"/>
    </row>
    <row r="1407" spans="1:5">
      <c r="A1407" s="16" t="str">
        <f t="shared" si="26"/>
        <v/>
      </c>
      <c r="B1407" s="16" t="str">
        <f>IF(ISERROR(VLOOKUP(MID(A1407,1,5)&amp;MID(A1407,8,5),품번정리!$A:$B,2,FALSE))=TRUE,MID(A1407,1,5)&amp;MID(A1407,8,5),VLOOKUP(MID(A1407,1,5)&amp;MID(A1407,8,5),품번정리!$A:$B,2,FALSE))</f>
        <v/>
      </c>
      <c r="C1407" s="97"/>
      <c r="D1407" s="407"/>
      <c r="E1407" s="408"/>
    </row>
    <row r="1408" spans="1:5">
      <c r="A1408" s="16" t="str">
        <f t="shared" si="26"/>
        <v/>
      </c>
      <c r="B1408" s="16" t="str">
        <f>IF(ISERROR(VLOOKUP(MID(A1408,1,5)&amp;MID(A1408,8,5),품번정리!$A:$B,2,FALSE))=TRUE,MID(A1408,1,5)&amp;MID(A1408,8,5),VLOOKUP(MID(A1408,1,5)&amp;MID(A1408,8,5),품번정리!$A:$B,2,FALSE))</f>
        <v/>
      </c>
      <c r="C1408" s="97"/>
      <c r="D1408" s="407"/>
      <c r="E1408" s="408"/>
    </row>
    <row r="1409" spans="1:5">
      <c r="A1409" s="16" t="str">
        <f t="shared" si="26"/>
        <v/>
      </c>
      <c r="B1409" s="16" t="str">
        <f>IF(ISERROR(VLOOKUP(MID(A1409,1,5)&amp;MID(A1409,8,5),품번정리!$A:$B,2,FALSE))=TRUE,MID(A1409,1,5)&amp;MID(A1409,8,5),VLOOKUP(MID(A1409,1,5)&amp;MID(A1409,8,5),품번정리!$A:$B,2,FALSE))</f>
        <v/>
      </c>
      <c r="C1409" s="97"/>
      <c r="D1409" s="407"/>
      <c r="E1409" s="408"/>
    </row>
    <row r="1410" spans="1:5">
      <c r="A1410" s="16" t="str">
        <f t="shared" si="26"/>
        <v/>
      </c>
      <c r="B1410" s="16" t="str">
        <f>IF(ISERROR(VLOOKUP(MID(A1410,1,5)&amp;MID(A1410,8,5),품번정리!$A:$B,2,FALSE))=TRUE,MID(A1410,1,5)&amp;MID(A1410,8,5),VLOOKUP(MID(A1410,1,5)&amp;MID(A1410,8,5),품번정리!$A:$B,2,FALSE))</f>
        <v/>
      </c>
      <c r="C1410" s="97"/>
      <c r="D1410" s="407"/>
      <c r="E1410" s="408"/>
    </row>
    <row r="1411" spans="1:5">
      <c r="A1411" s="16" t="str">
        <f t="shared" si="26"/>
        <v/>
      </c>
      <c r="B1411" s="16" t="str">
        <f>IF(ISERROR(VLOOKUP(MID(A1411,1,5)&amp;MID(A1411,8,5),품번정리!$A:$B,2,FALSE))=TRUE,MID(A1411,1,5)&amp;MID(A1411,8,5),VLOOKUP(MID(A1411,1,5)&amp;MID(A1411,8,5),품번정리!$A:$B,2,FALSE))</f>
        <v/>
      </c>
      <c r="C1411" s="97"/>
      <c r="D1411" s="407"/>
      <c r="E1411" s="408"/>
    </row>
    <row r="1412" spans="1:5">
      <c r="A1412" s="16" t="str">
        <f t="shared" si="26"/>
        <v/>
      </c>
      <c r="B1412" s="16" t="str">
        <f>IF(ISERROR(VLOOKUP(MID(A1412,1,5)&amp;MID(A1412,8,5),품번정리!$A:$B,2,FALSE))=TRUE,MID(A1412,1,5)&amp;MID(A1412,8,5),VLOOKUP(MID(A1412,1,5)&amp;MID(A1412,8,5),품번정리!$A:$B,2,FALSE))</f>
        <v/>
      </c>
      <c r="C1412" s="97"/>
      <c r="D1412" s="407"/>
      <c r="E1412" s="408"/>
    </row>
    <row r="1413" spans="1:5">
      <c r="A1413" s="16" t="str">
        <f t="shared" si="26"/>
        <v/>
      </c>
      <c r="B1413" s="16" t="str">
        <f>IF(ISERROR(VLOOKUP(MID(A1413,1,5)&amp;MID(A1413,8,5),품번정리!$A:$B,2,FALSE))=TRUE,MID(A1413,1,5)&amp;MID(A1413,8,5),VLOOKUP(MID(A1413,1,5)&amp;MID(A1413,8,5),품번정리!$A:$B,2,FALSE))</f>
        <v/>
      </c>
      <c r="C1413" s="97"/>
      <c r="D1413" s="407"/>
      <c r="E1413" s="408"/>
    </row>
    <row r="1414" spans="1:5">
      <c r="A1414" s="16" t="str">
        <f t="shared" si="26"/>
        <v/>
      </c>
      <c r="B1414" s="16" t="str">
        <f>IF(ISERROR(VLOOKUP(MID(A1414,1,5)&amp;MID(A1414,8,5),품번정리!$A:$B,2,FALSE))=TRUE,MID(A1414,1,5)&amp;MID(A1414,8,5),VLOOKUP(MID(A1414,1,5)&amp;MID(A1414,8,5),품번정리!$A:$B,2,FALSE))</f>
        <v/>
      </c>
      <c r="C1414" s="97"/>
      <c r="D1414" s="407"/>
      <c r="E1414" s="408"/>
    </row>
    <row r="1415" spans="1:5">
      <c r="A1415" s="16" t="str">
        <f t="shared" si="26"/>
        <v/>
      </c>
      <c r="B1415" s="16" t="str">
        <f>IF(ISERROR(VLOOKUP(MID(A1415,1,5)&amp;MID(A1415,8,5),품번정리!$A:$B,2,FALSE))=TRUE,MID(A1415,1,5)&amp;MID(A1415,8,5),VLOOKUP(MID(A1415,1,5)&amp;MID(A1415,8,5),품번정리!$A:$B,2,FALSE))</f>
        <v/>
      </c>
      <c r="C1415" s="97"/>
      <c r="D1415" s="407"/>
      <c r="E1415" s="408"/>
    </row>
    <row r="1416" spans="1:5">
      <c r="A1416" s="16" t="str">
        <f t="shared" si="26"/>
        <v/>
      </c>
      <c r="B1416" s="16" t="str">
        <f>IF(ISERROR(VLOOKUP(MID(A1416,1,5)&amp;MID(A1416,8,5),품번정리!$A:$B,2,FALSE))=TRUE,MID(A1416,1,5)&amp;MID(A1416,8,5),VLOOKUP(MID(A1416,1,5)&amp;MID(A1416,8,5),품번정리!$A:$B,2,FALSE))</f>
        <v/>
      </c>
      <c r="C1416" s="97"/>
      <c r="D1416" s="407"/>
      <c r="E1416" s="408"/>
    </row>
    <row r="1417" spans="1:5">
      <c r="A1417" s="16" t="str">
        <f t="shared" si="26"/>
        <v/>
      </c>
      <c r="B1417" s="16" t="str">
        <f>IF(ISERROR(VLOOKUP(MID(A1417,1,5)&amp;MID(A1417,8,5),품번정리!$A:$B,2,FALSE))=TRUE,MID(A1417,1,5)&amp;MID(A1417,8,5),VLOOKUP(MID(A1417,1,5)&amp;MID(A1417,8,5),품번정리!$A:$B,2,FALSE))</f>
        <v/>
      </c>
      <c r="C1417" s="97"/>
      <c r="D1417" s="407"/>
      <c r="E1417" s="408"/>
    </row>
    <row r="1418" spans="1:5">
      <c r="A1418" s="16" t="str">
        <f t="shared" si="26"/>
        <v/>
      </c>
      <c r="B1418" s="16" t="str">
        <f>IF(ISERROR(VLOOKUP(MID(A1418,1,5)&amp;MID(A1418,8,5),품번정리!$A:$B,2,FALSE))=TRUE,MID(A1418,1,5)&amp;MID(A1418,8,5),VLOOKUP(MID(A1418,1,5)&amp;MID(A1418,8,5),품번정리!$A:$B,2,FALSE))</f>
        <v/>
      </c>
      <c r="C1418" s="97"/>
      <c r="D1418" s="407"/>
      <c r="E1418" s="408"/>
    </row>
    <row r="1419" spans="1:5">
      <c r="A1419" s="16" t="str">
        <f t="shared" si="26"/>
        <v/>
      </c>
      <c r="B1419" s="16" t="str">
        <f>IF(ISERROR(VLOOKUP(MID(A1419,1,5)&amp;MID(A1419,8,5),품번정리!$A:$B,2,FALSE))=TRUE,MID(A1419,1,5)&amp;MID(A1419,8,5),VLOOKUP(MID(A1419,1,5)&amp;MID(A1419,8,5),품번정리!$A:$B,2,FALSE))</f>
        <v/>
      </c>
      <c r="C1419" s="97"/>
      <c r="D1419" s="407"/>
      <c r="E1419" s="408"/>
    </row>
    <row r="1420" spans="1:5">
      <c r="A1420" s="16" t="str">
        <f t="shared" si="26"/>
        <v/>
      </c>
      <c r="B1420" s="16" t="str">
        <f>IF(ISERROR(VLOOKUP(MID(A1420,1,5)&amp;MID(A1420,8,5),품번정리!$A:$B,2,FALSE))=TRUE,MID(A1420,1,5)&amp;MID(A1420,8,5),VLOOKUP(MID(A1420,1,5)&amp;MID(A1420,8,5),품번정리!$A:$B,2,FALSE))</f>
        <v/>
      </c>
      <c r="C1420" s="97"/>
      <c r="D1420" s="407"/>
      <c r="E1420" s="408"/>
    </row>
    <row r="1421" spans="1:5">
      <c r="A1421" s="16" t="str">
        <f t="shared" si="26"/>
        <v/>
      </c>
      <c r="B1421" s="16" t="str">
        <f>IF(ISERROR(VLOOKUP(MID(A1421,1,5)&amp;MID(A1421,8,5),품번정리!$A:$B,2,FALSE))=TRUE,MID(A1421,1,5)&amp;MID(A1421,8,5),VLOOKUP(MID(A1421,1,5)&amp;MID(A1421,8,5),품번정리!$A:$B,2,FALSE))</f>
        <v/>
      </c>
      <c r="C1421" s="97"/>
      <c r="D1421" s="407"/>
      <c r="E1421" s="408"/>
    </row>
    <row r="1422" spans="1:5">
      <c r="A1422" s="16" t="str">
        <f t="shared" si="26"/>
        <v/>
      </c>
      <c r="B1422" s="16" t="str">
        <f>IF(ISERROR(VLOOKUP(MID(A1422,1,5)&amp;MID(A1422,8,5),품번정리!$A:$B,2,FALSE))=TRUE,MID(A1422,1,5)&amp;MID(A1422,8,5),VLOOKUP(MID(A1422,1,5)&amp;MID(A1422,8,5),품번정리!$A:$B,2,FALSE))</f>
        <v/>
      </c>
      <c r="C1422" s="97"/>
      <c r="D1422" s="407"/>
      <c r="E1422" s="408"/>
    </row>
    <row r="1423" spans="1:5">
      <c r="A1423" s="16" t="str">
        <f t="shared" si="26"/>
        <v/>
      </c>
      <c r="B1423" s="16" t="str">
        <f>IF(ISERROR(VLOOKUP(MID(A1423,1,5)&amp;MID(A1423,8,5),품번정리!$A:$B,2,FALSE))=TRUE,MID(A1423,1,5)&amp;MID(A1423,8,5),VLOOKUP(MID(A1423,1,5)&amp;MID(A1423,8,5),품번정리!$A:$B,2,FALSE))</f>
        <v/>
      </c>
      <c r="C1423" s="97"/>
      <c r="D1423" s="407"/>
      <c r="E1423" s="408"/>
    </row>
    <row r="1424" spans="1:5">
      <c r="A1424" s="16" t="str">
        <f t="shared" si="26"/>
        <v/>
      </c>
      <c r="B1424" s="16" t="str">
        <f>IF(ISERROR(VLOOKUP(MID(A1424,1,5)&amp;MID(A1424,8,5),품번정리!$A:$B,2,FALSE))=TRUE,MID(A1424,1,5)&amp;MID(A1424,8,5),VLOOKUP(MID(A1424,1,5)&amp;MID(A1424,8,5),품번정리!$A:$B,2,FALSE))</f>
        <v/>
      </c>
      <c r="C1424" s="97"/>
      <c r="D1424" s="407"/>
      <c r="E1424" s="408"/>
    </row>
    <row r="1425" spans="1:5">
      <c r="A1425" s="16" t="str">
        <f t="shared" si="26"/>
        <v/>
      </c>
      <c r="B1425" s="16" t="str">
        <f>IF(ISERROR(VLOOKUP(MID(A1425,1,5)&amp;MID(A1425,8,5),품번정리!$A:$B,2,FALSE))=TRUE,MID(A1425,1,5)&amp;MID(A1425,8,5),VLOOKUP(MID(A1425,1,5)&amp;MID(A1425,8,5),품번정리!$A:$B,2,FALSE))</f>
        <v/>
      </c>
      <c r="C1425" s="97"/>
      <c r="D1425" s="407"/>
      <c r="E1425" s="408"/>
    </row>
    <row r="1426" spans="1:5">
      <c r="A1426" s="16" t="str">
        <f t="shared" si="26"/>
        <v/>
      </c>
      <c r="B1426" s="16" t="str">
        <f>IF(ISERROR(VLOOKUP(MID(A1426,1,5)&amp;MID(A1426,8,5),품번정리!$A:$B,2,FALSE))=TRUE,MID(A1426,1,5)&amp;MID(A1426,8,5),VLOOKUP(MID(A1426,1,5)&amp;MID(A1426,8,5),품번정리!$A:$B,2,FALSE))</f>
        <v/>
      </c>
      <c r="C1426" s="97"/>
      <c r="D1426" s="407"/>
      <c r="E1426" s="408"/>
    </row>
    <row r="1427" spans="1:5">
      <c r="A1427" s="16" t="str">
        <f t="shared" si="26"/>
        <v/>
      </c>
      <c r="B1427" s="16" t="str">
        <f>IF(ISERROR(VLOOKUP(MID(A1427,1,5)&amp;MID(A1427,8,5),품번정리!$A:$B,2,FALSE))=TRUE,MID(A1427,1,5)&amp;MID(A1427,8,5),VLOOKUP(MID(A1427,1,5)&amp;MID(A1427,8,5),품번정리!$A:$B,2,FALSE))</f>
        <v/>
      </c>
      <c r="C1427" s="97"/>
      <c r="D1427" s="407"/>
      <c r="E1427" s="408"/>
    </row>
    <row r="1428" spans="1:5">
      <c r="A1428" s="16" t="str">
        <f t="shared" si="26"/>
        <v/>
      </c>
      <c r="B1428" s="16" t="str">
        <f>IF(ISERROR(VLOOKUP(MID(A1428,1,5)&amp;MID(A1428,8,5),품번정리!$A:$B,2,FALSE))=TRUE,MID(A1428,1,5)&amp;MID(A1428,8,5),VLOOKUP(MID(A1428,1,5)&amp;MID(A1428,8,5),품번정리!$A:$B,2,FALSE))</f>
        <v/>
      </c>
      <c r="C1428" s="97"/>
      <c r="D1428" s="407"/>
      <c r="E1428" s="408"/>
    </row>
    <row r="1429" spans="1:5">
      <c r="A1429" s="16" t="str">
        <f t="shared" si="26"/>
        <v/>
      </c>
      <c r="B1429" s="16" t="str">
        <f>IF(ISERROR(VLOOKUP(MID(A1429,1,5)&amp;MID(A1429,8,5),품번정리!$A:$B,2,FALSE))=TRUE,MID(A1429,1,5)&amp;MID(A1429,8,5),VLOOKUP(MID(A1429,1,5)&amp;MID(A1429,8,5),품번정리!$A:$B,2,FALSE))</f>
        <v/>
      </c>
      <c r="C1429" s="97"/>
      <c r="D1429" s="407"/>
      <c r="E1429" s="408"/>
    </row>
    <row r="1430" spans="1:5">
      <c r="A1430" s="16" t="str">
        <f t="shared" si="26"/>
        <v/>
      </c>
      <c r="B1430" s="16" t="str">
        <f>IF(ISERROR(VLOOKUP(MID(A1430,1,5)&amp;MID(A1430,8,5),품번정리!$A:$B,2,FALSE))=TRUE,MID(A1430,1,5)&amp;MID(A1430,8,5),VLOOKUP(MID(A1430,1,5)&amp;MID(A1430,8,5),품번정리!$A:$B,2,FALSE))</f>
        <v/>
      </c>
      <c r="C1430" s="97"/>
      <c r="D1430" s="407"/>
      <c r="E1430" s="408"/>
    </row>
    <row r="1431" spans="1:5">
      <c r="A1431" s="16" t="str">
        <f t="shared" si="26"/>
        <v/>
      </c>
      <c r="B1431" s="16" t="str">
        <f>IF(ISERROR(VLOOKUP(MID(A1431,1,5)&amp;MID(A1431,8,5),품번정리!$A:$B,2,FALSE))=TRUE,MID(A1431,1,5)&amp;MID(A1431,8,5),VLOOKUP(MID(A1431,1,5)&amp;MID(A1431,8,5),품번정리!$A:$B,2,FALSE))</f>
        <v/>
      </c>
      <c r="C1431" s="97"/>
      <c r="D1431" s="407"/>
      <c r="E1431" s="408"/>
    </row>
    <row r="1432" spans="1:5">
      <c r="A1432" s="16" t="str">
        <f t="shared" si="26"/>
        <v/>
      </c>
      <c r="B1432" s="16" t="str">
        <f>IF(ISERROR(VLOOKUP(MID(A1432,1,5)&amp;MID(A1432,8,5),품번정리!$A:$B,2,FALSE))=TRUE,MID(A1432,1,5)&amp;MID(A1432,8,5),VLOOKUP(MID(A1432,1,5)&amp;MID(A1432,8,5),품번정리!$A:$B,2,FALSE))</f>
        <v/>
      </c>
      <c r="C1432" s="97"/>
      <c r="D1432" s="407"/>
      <c r="E1432" s="408"/>
    </row>
    <row r="1433" spans="1:5">
      <c r="A1433" s="16" t="str">
        <f t="shared" si="26"/>
        <v/>
      </c>
      <c r="B1433" s="16" t="str">
        <f>IF(ISERROR(VLOOKUP(MID(A1433,1,5)&amp;MID(A1433,8,5),품번정리!$A:$B,2,FALSE))=TRUE,MID(A1433,1,5)&amp;MID(A1433,8,5),VLOOKUP(MID(A1433,1,5)&amp;MID(A1433,8,5),품번정리!$A:$B,2,FALSE))</f>
        <v/>
      </c>
      <c r="C1433" s="97"/>
      <c r="D1433" s="407"/>
      <c r="E1433" s="408"/>
    </row>
    <row r="1434" spans="1:5">
      <c r="A1434" s="16" t="str">
        <f t="shared" si="26"/>
        <v/>
      </c>
      <c r="B1434" s="16" t="str">
        <f>IF(ISERROR(VLOOKUP(MID(A1434,1,5)&amp;MID(A1434,8,5),품번정리!$A:$B,2,FALSE))=TRUE,MID(A1434,1,5)&amp;MID(A1434,8,5),VLOOKUP(MID(A1434,1,5)&amp;MID(A1434,8,5),품번정리!$A:$B,2,FALSE))</f>
        <v/>
      </c>
      <c r="C1434" s="97"/>
      <c r="D1434" s="407"/>
      <c r="E1434" s="408"/>
    </row>
    <row r="1435" spans="1:5">
      <c r="A1435" s="16" t="str">
        <f t="shared" si="26"/>
        <v/>
      </c>
      <c r="B1435" s="16" t="str">
        <f>IF(ISERROR(VLOOKUP(MID(A1435,1,5)&amp;MID(A1435,8,5),품번정리!$A:$B,2,FALSE))=TRUE,MID(A1435,1,5)&amp;MID(A1435,8,5),VLOOKUP(MID(A1435,1,5)&amp;MID(A1435,8,5),품번정리!$A:$B,2,FALSE))</f>
        <v/>
      </c>
      <c r="C1435" s="97"/>
      <c r="D1435" s="407"/>
      <c r="E1435" s="408"/>
    </row>
    <row r="1436" spans="1:5">
      <c r="A1436" s="16" t="str">
        <f t="shared" si="26"/>
        <v/>
      </c>
      <c r="B1436" s="16" t="str">
        <f>IF(ISERROR(VLOOKUP(MID(A1436,1,5)&amp;MID(A1436,8,5),품번정리!$A:$B,2,FALSE))=TRUE,MID(A1436,1,5)&amp;MID(A1436,8,5),VLOOKUP(MID(A1436,1,5)&amp;MID(A1436,8,5),품번정리!$A:$B,2,FALSE))</f>
        <v/>
      </c>
      <c r="C1436" s="97"/>
      <c r="D1436" s="407"/>
      <c r="E1436" s="408"/>
    </row>
    <row r="1437" spans="1:5">
      <c r="A1437" s="16" t="str">
        <f t="shared" si="26"/>
        <v/>
      </c>
      <c r="B1437" s="16" t="str">
        <f>IF(ISERROR(VLOOKUP(MID(A1437,1,5)&amp;MID(A1437,8,5),품번정리!$A:$B,2,FALSE))=TRUE,MID(A1437,1,5)&amp;MID(A1437,8,5),VLOOKUP(MID(A1437,1,5)&amp;MID(A1437,8,5),품번정리!$A:$B,2,FALSE))</f>
        <v/>
      </c>
      <c r="C1437" s="97"/>
      <c r="D1437" s="407"/>
      <c r="E1437" s="408"/>
    </row>
    <row r="1438" spans="1:5">
      <c r="A1438" s="16" t="str">
        <f t="shared" si="26"/>
        <v/>
      </c>
      <c r="B1438" s="16" t="str">
        <f>IF(ISERROR(VLOOKUP(MID(A1438,1,5)&amp;MID(A1438,8,5),품번정리!$A:$B,2,FALSE))=TRUE,MID(A1438,1,5)&amp;MID(A1438,8,5),VLOOKUP(MID(A1438,1,5)&amp;MID(A1438,8,5),품번정리!$A:$B,2,FALSE))</f>
        <v/>
      </c>
      <c r="C1438" s="97"/>
      <c r="D1438" s="407"/>
      <c r="E1438" s="408"/>
    </row>
    <row r="1439" spans="1:5">
      <c r="A1439" s="16" t="str">
        <f t="shared" si="26"/>
        <v/>
      </c>
      <c r="B1439" s="16" t="str">
        <f>IF(ISERROR(VLOOKUP(MID(A1439,1,5)&amp;MID(A1439,8,5),품번정리!$A:$B,2,FALSE))=TRUE,MID(A1439,1,5)&amp;MID(A1439,8,5),VLOOKUP(MID(A1439,1,5)&amp;MID(A1439,8,5),품번정리!$A:$B,2,FALSE))</f>
        <v/>
      </c>
      <c r="C1439" s="97"/>
      <c r="D1439" s="407"/>
      <c r="E1439" s="408"/>
    </row>
    <row r="1440" spans="1:5">
      <c r="A1440" s="16" t="str">
        <f t="shared" si="26"/>
        <v/>
      </c>
      <c r="B1440" s="16" t="str">
        <f>IF(ISERROR(VLOOKUP(MID(A1440,1,5)&amp;MID(A1440,8,5),품번정리!$A:$B,2,FALSE))=TRUE,MID(A1440,1,5)&amp;MID(A1440,8,5),VLOOKUP(MID(A1440,1,5)&amp;MID(A1440,8,5),품번정리!$A:$B,2,FALSE))</f>
        <v/>
      </c>
      <c r="C1440" s="97"/>
      <c r="D1440" s="407"/>
      <c r="E1440" s="408"/>
    </row>
    <row r="1441" spans="1:5">
      <c r="A1441" s="16" t="str">
        <f t="shared" si="26"/>
        <v/>
      </c>
      <c r="B1441" s="16" t="str">
        <f>IF(ISERROR(VLOOKUP(MID(A1441,1,5)&amp;MID(A1441,8,5),품번정리!$A:$B,2,FALSE))=TRUE,MID(A1441,1,5)&amp;MID(A1441,8,5),VLOOKUP(MID(A1441,1,5)&amp;MID(A1441,8,5),품번정리!$A:$B,2,FALSE))</f>
        <v/>
      </c>
      <c r="C1441" s="97"/>
      <c r="D1441" s="407"/>
      <c r="E1441" s="408"/>
    </row>
    <row r="1442" spans="1:5">
      <c r="A1442" s="16" t="str">
        <f t="shared" si="26"/>
        <v/>
      </c>
      <c r="B1442" s="16" t="str">
        <f>IF(ISERROR(VLOOKUP(MID(A1442,1,5)&amp;MID(A1442,8,5),품번정리!$A:$B,2,FALSE))=TRUE,MID(A1442,1,5)&amp;MID(A1442,8,5),VLOOKUP(MID(A1442,1,5)&amp;MID(A1442,8,5),품번정리!$A:$B,2,FALSE))</f>
        <v/>
      </c>
      <c r="C1442" s="97"/>
      <c r="D1442" s="407"/>
      <c r="E1442" s="408"/>
    </row>
    <row r="1443" spans="1:5">
      <c r="A1443" s="16" t="str">
        <f t="shared" ref="A1443:A1506" si="27">IF(D1443=0,"",C1443)</f>
        <v/>
      </c>
      <c r="B1443" s="16" t="str">
        <f>IF(ISERROR(VLOOKUP(MID(A1443,1,5)&amp;MID(A1443,8,5),품번정리!$A:$B,2,FALSE))=TRUE,MID(A1443,1,5)&amp;MID(A1443,8,5),VLOOKUP(MID(A1443,1,5)&amp;MID(A1443,8,5),품번정리!$A:$B,2,FALSE))</f>
        <v/>
      </c>
      <c r="C1443" s="97"/>
      <c r="D1443" s="407"/>
      <c r="E1443" s="408"/>
    </row>
    <row r="1444" spans="1:5">
      <c r="A1444" s="16" t="str">
        <f t="shared" si="27"/>
        <v/>
      </c>
      <c r="B1444" s="16" t="str">
        <f>IF(ISERROR(VLOOKUP(MID(A1444,1,5)&amp;MID(A1444,8,5),품번정리!$A:$B,2,FALSE))=TRUE,MID(A1444,1,5)&amp;MID(A1444,8,5),VLOOKUP(MID(A1444,1,5)&amp;MID(A1444,8,5),품번정리!$A:$B,2,FALSE))</f>
        <v/>
      </c>
      <c r="C1444" s="97"/>
      <c r="D1444" s="407"/>
      <c r="E1444" s="408"/>
    </row>
    <row r="1445" spans="1:5">
      <c r="A1445" s="16" t="str">
        <f t="shared" si="27"/>
        <v/>
      </c>
      <c r="B1445" s="16" t="str">
        <f>IF(ISERROR(VLOOKUP(MID(A1445,1,5)&amp;MID(A1445,8,5),품번정리!$A:$B,2,FALSE))=TRUE,MID(A1445,1,5)&amp;MID(A1445,8,5),VLOOKUP(MID(A1445,1,5)&amp;MID(A1445,8,5),품번정리!$A:$B,2,FALSE))</f>
        <v/>
      </c>
      <c r="C1445" s="97"/>
      <c r="D1445" s="407"/>
      <c r="E1445" s="408"/>
    </row>
    <row r="1446" spans="1:5">
      <c r="A1446" s="16" t="str">
        <f t="shared" si="27"/>
        <v/>
      </c>
      <c r="B1446" s="16" t="str">
        <f>IF(ISERROR(VLOOKUP(MID(A1446,1,5)&amp;MID(A1446,8,5),품번정리!$A:$B,2,FALSE))=TRUE,MID(A1446,1,5)&amp;MID(A1446,8,5),VLOOKUP(MID(A1446,1,5)&amp;MID(A1446,8,5),품번정리!$A:$B,2,FALSE))</f>
        <v/>
      </c>
      <c r="C1446" s="97"/>
      <c r="D1446" s="407"/>
      <c r="E1446" s="408"/>
    </row>
    <row r="1447" spans="1:5">
      <c r="A1447" s="16" t="str">
        <f t="shared" si="27"/>
        <v/>
      </c>
      <c r="B1447" s="16" t="str">
        <f>IF(ISERROR(VLOOKUP(MID(A1447,1,5)&amp;MID(A1447,8,5),품번정리!$A:$B,2,FALSE))=TRUE,MID(A1447,1,5)&amp;MID(A1447,8,5),VLOOKUP(MID(A1447,1,5)&amp;MID(A1447,8,5),품번정리!$A:$B,2,FALSE))</f>
        <v/>
      </c>
      <c r="C1447" s="97"/>
      <c r="D1447" s="407"/>
      <c r="E1447" s="408"/>
    </row>
    <row r="1448" spans="1:5">
      <c r="A1448" s="16" t="str">
        <f t="shared" si="27"/>
        <v/>
      </c>
      <c r="B1448" s="16" t="str">
        <f>IF(ISERROR(VLOOKUP(MID(A1448,1,5)&amp;MID(A1448,8,5),품번정리!$A:$B,2,FALSE))=TRUE,MID(A1448,1,5)&amp;MID(A1448,8,5),VLOOKUP(MID(A1448,1,5)&amp;MID(A1448,8,5),품번정리!$A:$B,2,FALSE))</f>
        <v/>
      </c>
      <c r="C1448" s="97"/>
      <c r="D1448" s="407"/>
      <c r="E1448" s="408"/>
    </row>
    <row r="1449" spans="1:5">
      <c r="A1449" s="16" t="str">
        <f t="shared" si="27"/>
        <v/>
      </c>
      <c r="B1449" s="16" t="str">
        <f>IF(ISERROR(VLOOKUP(MID(A1449,1,5)&amp;MID(A1449,8,5),품번정리!$A:$B,2,FALSE))=TRUE,MID(A1449,1,5)&amp;MID(A1449,8,5),VLOOKUP(MID(A1449,1,5)&amp;MID(A1449,8,5),품번정리!$A:$B,2,FALSE))</f>
        <v/>
      </c>
      <c r="C1449" s="97"/>
      <c r="D1449" s="407"/>
      <c r="E1449" s="408"/>
    </row>
    <row r="1450" spans="1:5">
      <c r="A1450" s="16" t="str">
        <f t="shared" si="27"/>
        <v/>
      </c>
      <c r="B1450" s="16" t="str">
        <f>IF(ISERROR(VLOOKUP(MID(A1450,1,5)&amp;MID(A1450,8,5),품번정리!$A:$B,2,FALSE))=TRUE,MID(A1450,1,5)&amp;MID(A1450,8,5),VLOOKUP(MID(A1450,1,5)&amp;MID(A1450,8,5),품번정리!$A:$B,2,FALSE))</f>
        <v/>
      </c>
      <c r="C1450" s="97"/>
      <c r="D1450" s="407"/>
      <c r="E1450" s="408"/>
    </row>
    <row r="1451" spans="1:5">
      <c r="A1451" s="16" t="str">
        <f t="shared" si="27"/>
        <v/>
      </c>
      <c r="B1451" s="16" t="str">
        <f>IF(ISERROR(VLOOKUP(MID(A1451,1,5)&amp;MID(A1451,8,5),품번정리!$A:$B,2,FALSE))=TRUE,MID(A1451,1,5)&amp;MID(A1451,8,5),VLOOKUP(MID(A1451,1,5)&amp;MID(A1451,8,5),품번정리!$A:$B,2,FALSE))</f>
        <v/>
      </c>
      <c r="C1451" s="97"/>
      <c r="D1451" s="407"/>
      <c r="E1451" s="408"/>
    </row>
    <row r="1452" spans="1:5">
      <c r="A1452" s="16" t="str">
        <f t="shared" si="27"/>
        <v/>
      </c>
      <c r="B1452" s="16" t="str">
        <f>IF(ISERROR(VLOOKUP(MID(A1452,1,5)&amp;MID(A1452,8,5),품번정리!$A:$B,2,FALSE))=TRUE,MID(A1452,1,5)&amp;MID(A1452,8,5),VLOOKUP(MID(A1452,1,5)&amp;MID(A1452,8,5),품번정리!$A:$B,2,FALSE))</f>
        <v/>
      </c>
      <c r="C1452" s="97"/>
      <c r="D1452" s="407"/>
      <c r="E1452" s="408"/>
    </row>
    <row r="1453" spans="1:5">
      <c r="A1453" s="16" t="str">
        <f t="shared" si="27"/>
        <v/>
      </c>
      <c r="B1453" s="16" t="str">
        <f>IF(ISERROR(VLOOKUP(MID(A1453,1,5)&amp;MID(A1453,8,5),품번정리!$A:$B,2,FALSE))=TRUE,MID(A1453,1,5)&amp;MID(A1453,8,5),VLOOKUP(MID(A1453,1,5)&amp;MID(A1453,8,5),품번정리!$A:$B,2,FALSE))</f>
        <v/>
      </c>
      <c r="C1453" s="97"/>
      <c r="D1453" s="407"/>
      <c r="E1453" s="408"/>
    </row>
    <row r="1454" spans="1:5">
      <c r="A1454" s="16" t="str">
        <f t="shared" si="27"/>
        <v/>
      </c>
      <c r="B1454" s="16" t="str">
        <f>IF(ISERROR(VLOOKUP(MID(A1454,1,5)&amp;MID(A1454,8,5),품번정리!$A:$B,2,FALSE))=TRUE,MID(A1454,1,5)&amp;MID(A1454,8,5),VLOOKUP(MID(A1454,1,5)&amp;MID(A1454,8,5),품번정리!$A:$B,2,FALSE))</f>
        <v/>
      </c>
      <c r="C1454" s="97"/>
      <c r="D1454" s="407"/>
      <c r="E1454" s="408"/>
    </row>
    <row r="1455" spans="1:5">
      <c r="A1455" s="16" t="str">
        <f t="shared" si="27"/>
        <v/>
      </c>
      <c r="B1455" s="16" t="str">
        <f>IF(ISERROR(VLOOKUP(MID(A1455,1,5)&amp;MID(A1455,8,5),품번정리!$A:$B,2,FALSE))=TRUE,MID(A1455,1,5)&amp;MID(A1455,8,5),VLOOKUP(MID(A1455,1,5)&amp;MID(A1455,8,5),품번정리!$A:$B,2,FALSE))</f>
        <v/>
      </c>
      <c r="C1455" s="97"/>
      <c r="D1455" s="407"/>
      <c r="E1455" s="408"/>
    </row>
    <row r="1456" spans="1:5">
      <c r="A1456" s="16" t="str">
        <f t="shared" si="27"/>
        <v/>
      </c>
      <c r="B1456" s="16" t="str">
        <f>IF(ISERROR(VLOOKUP(MID(A1456,1,5)&amp;MID(A1456,8,5),품번정리!$A:$B,2,FALSE))=TRUE,MID(A1456,1,5)&amp;MID(A1456,8,5),VLOOKUP(MID(A1456,1,5)&amp;MID(A1456,8,5),품번정리!$A:$B,2,FALSE))</f>
        <v/>
      </c>
      <c r="C1456" s="97"/>
      <c r="D1456" s="407"/>
      <c r="E1456" s="408"/>
    </row>
    <row r="1457" spans="1:5">
      <c r="A1457" s="16" t="str">
        <f t="shared" si="27"/>
        <v/>
      </c>
      <c r="B1457" s="16" t="str">
        <f>IF(ISERROR(VLOOKUP(MID(A1457,1,5)&amp;MID(A1457,8,5),품번정리!$A:$B,2,FALSE))=TRUE,MID(A1457,1,5)&amp;MID(A1457,8,5),VLOOKUP(MID(A1457,1,5)&amp;MID(A1457,8,5),품번정리!$A:$B,2,FALSE))</f>
        <v/>
      </c>
      <c r="C1457" s="97"/>
      <c r="D1457" s="407"/>
      <c r="E1457" s="408"/>
    </row>
    <row r="1458" spans="1:5">
      <c r="A1458" s="16" t="str">
        <f t="shared" si="27"/>
        <v/>
      </c>
      <c r="B1458" s="16" t="str">
        <f>IF(ISERROR(VLOOKUP(MID(A1458,1,5)&amp;MID(A1458,8,5),품번정리!$A:$B,2,FALSE))=TRUE,MID(A1458,1,5)&amp;MID(A1458,8,5),VLOOKUP(MID(A1458,1,5)&amp;MID(A1458,8,5),품번정리!$A:$B,2,FALSE))</f>
        <v/>
      </c>
      <c r="C1458" s="97"/>
      <c r="D1458" s="407"/>
      <c r="E1458" s="408"/>
    </row>
    <row r="1459" spans="1:5">
      <c r="A1459" s="16" t="str">
        <f t="shared" si="27"/>
        <v/>
      </c>
      <c r="B1459" s="16" t="str">
        <f>IF(ISERROR(VLOOKUP(MID(A1459,1,5)&amp;MID(A1459,8,5),품번정리!$A:$B,2,FALSE))=TRUE,MID(A1459,1,5)&amp;MID(A1459,8,5),VLOOKUP(MID(A1459,1,5)&amp;MID(A1459,8,5),품번정리!$A:$B,2,FALSE))</f>
        <v/>
      </c>
      <c r="C1459" s="97"/>
      <c r="D1459" s="407"/>
      <c r="E1459" s="408"/>
    </row>
    <row r="1460" spans="1:5">
      <c r="A1460" s="16" t="str">
        <f t="shared" si="27"/>
        <v/>
      </c>
      <c r="B1460" s="16" t="str">
        <f>IF(ISERROR(VLOOKUP(MID(A1460,1,5)&amp;MID(A1460,8,5),품번정리!$A:$B,2,FALSE))=TRUE,MID(A1460,1,5)&amp;MID(A1460,8,5),VLOOKUP(MID(A1460,1,5)&amp;MID(A1460,8,5),품번정리!$A:$B,2,FALSE))</f>
        <v/>
      </c>
      <c r="C1460" s="97"/>
      <c r="D1460" s="407"/>
      <c r="E1460" s="408"/>
    </row>
    <row r="1461" spans="1:5">
      <c r="A1461" s="16" t="str">
        <f t="shared" si="27"/>
        <v/>
      </c>
      <c r="B1461" s="16" t="str">
        <f>IF(ISERROR(VLOOKUP(MID(A1461,1,5)&amp;MID(A1461,8,5),품번정리!$A:$B,2,FALSE))=TRUE,MID(A1461,1,5)&amp;MID(A1461,8,5),VLOOKUP(MID(A1461,1,5)&amp;MID(A1461,8,5),품번정리!$A:$B,2,FALSE))</f>
        <v/>
      </c>
      <c r="C1461" s="97"/>
      <c r="D1461" s="407"/>
      <c r="E1461" s="408"/>
    </row>
    <row r="1462" spans="1:5">
      <c r="A1462" s="16" t="str">
        <f t="shared" si="27"/>
        <v/>
      </c>
      <c r="B1462" s="16" t="str">
        <f>IF(ISERROR(VLOOKUP(MID(A1462,1,5)&amp;MID(A1462,8,5),품번정리!$A:$B,2,FALSE))=TRUE,MID(A1462,1,5)&amp;MID(A1462,8,5),VLOOKUP(MID(A1462,1,5)&amp;MID(A1462,8,5),품번정리!$A:$B,2,FALSE))</f>
        <v/>
      </c>
      <c r="C1462" s="97"/>
      <c r="D1462" s="407"/>
      <c r="E1462" s="408"/>
    </row>
    <row r="1463" spans="1:5">
      <c r="A1463" s="16" t="str">
        <f t="shared" si="27"/>
        <v/>
      </c>
      <c r="B1463" s="16" t="str">
        <f>IF(ISERROR(VLOOKUP(MID(A1463,1,5)&amp;MID(A1463,8,5),품번정리!$A:$B,2,FALSE))=TRUE,MID(A1463,1,5)&amp;MID(A1463,8,5),VLOOKUP(MID(A1463,1,5)&amp;MID(A1463,8,5),품번정리!$A:$B,2,FALSE))</f>
        <v/>
      </c>
      <c r="C1463" s="97"/>
      <c r="D1463" s="407"/>
      <c r="E1463" s="408"/>
    </row>
    <row r="1464" spans="1:5">
      <c r="A1464" s="16" t="str">
        <f t="shared" si="27"/>
        <v/>
      </c>
      <c r="B1464" s="16" t="str">
        <f>IF(ISERROR(VLOOKUP(MID(A1464,1,5)&amp;MID(A1464,8,5),품번정리!$A:$B,2,FALSE))=TRUE,MID(A1464,1,5)&amp;MID(A1464,8,5),VLOOKUP(MID(A1464,1,5)&amp;MID(A1464,8,5),품번정리!$A:$B,2,FALSE))</f>
        <v/>
      </c>
      <c r="C1464" s="97"/>
      <c r="D1464" s="407"/>
      <c r="E1464" s="408"/>
    </row>
    <row r="1465" spans="1:5">
      <c r="A1465" s="16" t="str">
        <f t="shared" si="27"/>
        <v/>
      </c>
      <c r="B1465" s="16" t="str">
        <f>IF(ISERROR(VLOOKUP(MID(A1465,1,5)&amp;MID(A1465,8,5),품번정리!$A:$B,2,FALSE))=TRUE,MID(A1465,1,5)&amp;MID(A1465,8,5),VLOOKUP(MID(A1465,1,5)&amp;MID(A1465,8,5),품번정리!$A:$B,2,FALSE))</f>
        <v/>
      </c>
      <c r="C1465" s="97"/>
      <c r="D1465" s="407"/>
      <c r="E1465" s="408"/>
    </row>
    <row r="1466" spans="1:5">
      <c r="A1466" s="16" t="str">
        <f t="shared" si="27"/>
        <v/>
      </c>
      <c r="B1466" s="16" t="str">
        <f>IF(ISERROR(VLOOKUP(MID(A1466,1,5)&amp;MID(A1466,8,5),품번정리!$A:$B,2,FALSE))=TRUE,MID(A1466,1,5)&amp;MID(A1466,8,5),VLOOKUP(MID(A1466,1,5)&amp;MID(A1466,8,5),품번정리!$A:$B,2,FALSE))</f>
        <v/>
      </c>
      <c r="C1466" s="97"/>
      <c r="D1466" s="407"/>
      <c r="E1466" s="408"/>
    </row>
    <row r="1467" spans="1:5">
      <c r="A1467" s="16" t="str">
        <f t="shared" si="27"/>
        <v/>
      </c>
      <c r="B1467" s="16" t="str">
        <f>IF(ISERROR(VLOOKUP(MID(A1467,1,5)&amp;MID(A1467,8,5),품번정리!$A:$B,2,FALSE))=TRUE,MID(A1467,1,5)&amp;MID(A1467,8,5),VLOOKUP(MID(A1467,1,5)&amp;MID(A1467,8,5),품번정리!$A:$B,2,FALSE))</f>
        <v/>
      </c>
      <c r="C1467" s="97"/>
      <c r="D1467" s="407"/>
      <c r="E1467" s="408"/>
    </row>
    <row r="1468" spans="1:5">
      <c r="A1468" s="16" t="str">
        <f t="shared" si="27"/>
        <v/>
      </c>
      <c r="B1468" s="16" t="str">
        <f>IF(ISERROR(VLOOKUP(MID(A1468,1,5)&amp;MID(A1468,8,5),품번정리!$A:$B,2,FALSE))=TRUE,MID(A1468,1,5)&amp;MID(A1468,8,5),VLOOKUP(MID(A1468,1,5)&amp;MID(A1468,8,5),품번정리!$A:$B,2,FALSE))</f>
        <v/>
      </c>
      <c r="C1468" s="97"/>
      <c r="D1468" s="407"/>
      <c r="E1468" s="408"/>
    </row>
    <row r="1469" spans="1:5">
      <c r="A1469" s="16" t="str">
        <f t="shared" si="27"/>
        <v/>
      </c>
      <c r="B1469" s="16" t="str">
        <f>IF(ISERROR(VLOOKUP(MID(A1469,1,5)&amp;MID(A1469,8,5),품번정리!$A:$B,2,FALSE))=TRUE,MID(A1469,1,5)&amp;MID(A1469,8,5),VLOOKUP(MID(A1469,1,5)&amp;MID(A1469,8,5),품번정리!$A:$B,2,FALSE))</f>
        <v/>
      </c>
      <c r="C1469" s="97"/>
      <c r="D1469" s="407"/>
      <c r="E1469" s="408"/>
    </row>
    <row r="1470" spans="1:5">
      <c r="A1470" s="16" t="str">
        <f t="shared" si="27"/>
        <v/>
      </c>
      <c r="B1470" s="16" t="str">
        <f>IF(ISERROR(VLOOKUP(MID(A1470,1,5)&amp;MID(A1470,8,5),품번정리!$A:$B,2,FALSE))=TRUE,MID(A1470,1,5)&amp;MID(A1470,8,5),VLOOKUP(MID(A1470,1,5)&amp;MID(A1470,8,5),품번정리!$A:$B,2,FALSE))</f>
        <v/>
      </c>
      <c r="C1470" s="97"/>
      <c r="D1470" s="407"/>
      <c r="E1470" s="408"/>
    </row>
    <row r="1471" spans="1:5">
      <c r="A1471" s="16" t="str">
        <f t="shared" si="27"/>
        <v/>
      </c>
      <c r="B1471" s="16" t="str">
        <f>IF(ISERROR(VLOOKUP(MID(A1471,1,5)&amp;MID(A1471,8,5),품번정리!$A:$B,2,FALSE))=TRUE,MID(A1471,1,5)&amp;MID(A1471,8,5),VLOOKUP(MID(A1471,1,5)&amp;MID(A1471,8,5),품번정리!$A:$B,2,FALSE))</f>
        <v/>
      </c>
      <c r="C1471" s="97"/>
      <c r="D1471" s="407"/>
      <c r="E1471" s="408"/>
    </row>
    <row r="1472" spans="1:5">
      <c r="A1472" s="16" t="str">
        <f t="shared" si="27"/>
        <v/>
      </c>
      <c r="B1472" s="16" t="str">
        <f>IF(ISERROR(VLOOKUP(MID(A1472,1,5)&amp;MID(A1472,8,5),품번정리!$A:$B,2,FALSE))=TRUE,MID(A1472,1,5)&amp;MID(A1472,8,5),VLOOKUP(MID(A1472,1,5)&amp;MID(A1472,8,5),품번정리!$A:$B,2,FALSE))</f>
        <v/>
      </c>
      <c r="C1472" s="97"/>
      <c r="D1472" s="407"/>
      <c r="E1472" s="408"/>
    </row>
    <row r="1473" spans="1:5">
      <c r="A1473" s="16" t="str">
        <f t="shared" si="27"/>
        <v/>
      </c>
      <c r="B1473" s="16" t="str">
        <f>IF(ISERROR(VLOOKUP(MID(A1473,1,5)&amp;MID(A1473,8,5),품번정리!$A:$B,2,FALSE))=TRUE,MID(A1473,1,5)&amp;MID(A1473,8,5),VLOOKUP(MID(A1473,1,5)&amp;MID(A1473,8,5),품번정리!$A:$B,2,FALSE))</f>
        <v/>
      </c>
      <c r="C1473" s="97"/>
      <c r="D1473" s="407"/>
      <c r="E1473" s="408"/>
    </row>
    <row r="1474" spans="1:5">
      <c r="A1474" s="16" t="str">
        <f t="shared" si="27"/>
        <v/>
      </c>
      <c r="B1474" s="16" t="str">
        <f>IF(ISERROR(VLOOKUP(MID(A1474,1,5)&amp;MID(A1474,8,5),품번정리!$A:$B,2,FALSE))=TRUE,MID(A1474,1,5)&amp;MID(A1474,8,5),VLOOKUP(MID(A1474,1,5)&amp;MID(A1474,8,5),품번정리!$A:$B,2,FALSE))</f>
        <v/>
      </c>
      <c r="C1474" s="97"/>
      <c r="D1474" s="407"/>
      <c r="E1474" s="408"/>
    </row>
    <row r="1475" spans="1:5">
      <c r="A1475" s="16" t="str">
        <f t="shared" si="27"/>
        <v/>
      </c>
      <c r="B1475" s="16" t="str">
        <f>IF(ISERROR(VLOOKUP(MID(A1475,1,5)&amp;MID(A1475,8,5),품번정리!$A:$B,2,FALSE))=TRUE,MID(A1475,1,5)&amp;MID(A1475,8,5),VLOOKUP(MID(A1475,1,5)&amp;MID(A1475,8,5),품번정리!$A:$B,2,FALSE))</f>
        <v/>
      </c>
      <c r="C1475" s="97"/>
      <c r="D1475" s="407"/>
      <c r="E1475" s="408"/>
    </row>
    <row r="1476" spans="1:5">
      <c r="A1476" s="16" t="str">
        <f t="shared" si="27"/>
        <v/>
      </c>
      <c r="B1476" s="16" t="str">
        <f>IF(ISERROR(VLOOKUP(MID(A1476,1,5)&amp;MID(A1476,8,5),품번정리!$A:$B,2,FALSE))=TRUE,MID(A1476,1,5)&amp;MID(A1476,8,5),VLOOKUP(MID(A1476,1,5)&amp;MID(A1476,8,5),품번정리!$A:$B,2,FALSE))</f>
        <v/>
      </c>
      <c r="C1476" s="97"/>
      <c r="D1476" s="407"/>
      <c r="E1476" s="408"/>
    </row>
    <row r="1477" spans="1:5">
      <c r="A1477" s="16" t="str">
        <f t="shared" si="27"/>
        <v/>
      </c>
      <c r="B1477" s="16" t="str">
        <f>IF(ISERROR(VLOOKUP(MID(A1477,1,5)&amp;MID(A1477,8,5),품번정리!$A:$B,2,FALSE))=TRUE,MID(A1477,1,5)&amp;MID(A1477,8,5),VLOOKUP(MID(A1477,1,5)&amp;MID(A1477,8,5),품번정리!$A:$B,2,FALSE))</f>
        <v/>
      </c>
      <c r="C1477" s="97"/>
      <c r="D1477" s="407"/>
      <c r="E1477" s="408"/>
    </row>
    <row r="1478" spans="1:5">
      <c r="A1478" s="16" t="str">
        <f t="shared" si="27"/>
        <v/>
      </c>
      <c r="B1478" s="16" t="str">
        <f>IF(ISERROR(VLOOKUP(MID(A1478,1,5)&amp;MID(A1478,8,5),품번정리!$A:$B,2,FALSE))=TRUE,MID(A1478,1,5)&amp;MID(A1478,8,5),VLOOKUP(MID(A1478,1,5)&amp;MID(A1478,8,5),품번정리!$A:$B,2,FALSE))</f>
        <v/>
      </c>
      <c r="C1478" s="97"/>
      <c r="D1478" s="407"/>
      <c r="E1478" s="408"/>
    </row>
    <row r="1479" spans="1:5">
      <c r="A1479" s="16" t="str">
        <f t="shared" si="27"/>
        <v/>
      </c>
      <c r="B1479" s="16" t="str">
        <f>IF(ISERROR(VLOOKUP(MID(A1479,1,5)&amp;MID(A1479,8,5),품번정리!$A:$B,2,FALSE))=TRUE,MID(A1479,1,5)&amp;MID(A1479,8,5),VLOOKUP(MID(A1479,1,5)&amp;MID(A1479,8,5),품번정리!$A:$B,2,FALSE))</f>
        <v/>
      </c>
      <c r="C1479" s="97"/>
      <c r="D1479" s="407"/>
      <c r="E1479" s="408"/>
    </row>
    <row r="1480" spans="1:5">
      <c r="A1480" s="16" t="str">
        <f t="shared" si="27"/>
        <v/>
      </c>
      <c r="B1480" s="16" t="str">
        <f>IF(ISERROR(VLOOKUP(MID(A1480,1,5)&amp;MID(A1480,8,5),품번정리!$A:$B,2,FALSE))=TRUE,MID(A1480,1,5)&amp;MID(A1480,8,5),VLOOKUP(MID(A1480,1,5)&amp;MID(A1480,8,5),품번정리!$A:$B,2,FALSE))</f>
        <v/>
      </c>
      <c r="C1480" s="97"/>
      <c r="D1480" s="407"/>
      <c r="E1480" s="408"/>
    </row>
    <row r="1481" spans="1:5">
      <c r="A1481" s="16" t="str">
        <f t="shared" si="27"/>
        <v/>
      </c>
      <c r="B1481" s="16" t="str">
        <f>IF(ISERROR(VLOOKUP(MID(A1481,1,5)&amp;MID(A1481,8,5),품번정리!$A:$B,2,FALSE))=TRUE,MID(A1481,1,5)&amp;MID(A1481,8,5),VLOOKUP(MID(A1481,1,5)&amp;MID(A1481,8,5),품번정리!$A:$B,2,FALSE))</f>
        <v/>
      </c>
      <c r="C1481" s="97"/>
      <c r="D1481" s="407"/>
      <c r="E1481" s="408"/>
    </row>
    <row r="1482" spans="1:5">
      <c r="A1482" s="16" t="str">
        <f t="shared" si="27"/>
        <v/>
      </c>
      <c r="B1482" s="16" t="str">
        <f>IF(ISERROR(VLOOKUP(MID(A1482,1,5)&amp;MID(A1482,8,5),품번정리!$A:$B,2,FALSE))=TRUE,MID(A1482,1,5)&amp;MID(A1482,8,5),VLOOKUP(MID(A1482,1,5)&amp;MID(A1482,8,5),품번정리!$A:$B,2,FALSE))</f>
        <v/>
      </c>
      <c r="C1482" s="97"/>
      <c r="D1482" s="407"/>
      <c r="E1482" s="408"/>
    </row>
    <row r="1483" spans="1:5">
      <c r="A1483" s="16" t="str">
        <f t="shared" si="27"/>
        <v/>
      </c>
      <c r="B1483" s="16" t="str">
        <f>IF(ISERROR(VLOOKUP(MID(A1483,1,5)&amp;MID(A1483,8,5),품번정리!$A:$B,2,FALSE))=TRUE,MID(A1483,1,5)&amp;MID(A1483,8,5),VLOOKUP(MID(A1483,1,5)&amp;MID(A1483,8,5),품번정리!$A:$B,2,FALSE))</f>
        <v/>
      </c>
      <c r="C1483" s="97"/>
      <c r="D1483" s="407"/>
      <c r="E1483" s="408"/>
    </row>
    <row r="1484" spans="1:5">
      <c r="A1484" s="16" t="str">
        <f t="shared" si="27"/>
        <v/>
      </c>
      <c r="B1484" s="16" t="str">
        <f>IF(ISERROR(VLOOKUP(MID(A1484,1,5)&amp;MID(A1484,8,5),품번정리!$A:$B,2,FALSE))=TRUE,MID(A1484,1,5)&amp;MID(A1484,8,5),VLOOKUP(MID(A1484,1,5)&amp;MID(A1484,8,5),품번정리!$A:$B,2,FALSE))</f>
        <v/>
      </c>
      <c r="C1484" s="97"/>
      <c r="D1484" s="407"/>
      <c r="E1484" s="408"/>
    </row>
    <row r="1485" spans="1:5">
      <c r="A1485" s="16" t="str">
        <f t="shared" si="27"/>
        <v/>
      </c>
      <c r="B1485" s="16" t="str">
        <f>IF(ISERROR(VLOOKUP(MID(A1485,1,5)&amp;MID(A1485,8,5),품번정리!$A:$B,2,FALSE))=TRUE,MID(A1485,1,5)&amp;MID(A1485,8,5),VLOOKUP(MID(A1485,1,5)&amp;MID(A1485,8,5),품번정리!$A:$B,2,FALSE))</f>
        <v/>
      </c>
      <c r="C1485" s="97"/>
      <c r="D1485" s="407"/>
      <c r="E1485" s="408"/>
    </row>
    <row r="1486" spans="1:5">
      <c r="A1486" s="16" t="str">
        <f t="shared" si="27"/>
        <v/>
      </c>
      <c r="B1486" s="16" t="str">
        <f>IF(ISERROR(VLOOKUP(MID(A1486,1,5)&amp;MID(A1486,8,5),품번정리!$A:$B,2,FALSE))=TRUE,MID(A1486,1,5)&amp;MID(A1486,8,5),VLOOKUP(MID(A1486,1,5)&amp;MID(A1486,8,5),품번정리!$A:$B,2,FALSE))</f>
        <v/>
      </c>
      <c r="C1486" s="97"/>
      <c r="D1486" s="407"/>
      <c r="E1486" s="408"/>
    </row>
    <row r="1487" spans="1:5">
      <c r="A1487" s="16" t="str">
        <f t="shared" si="27"/>
        <v/>
      </c>
      <c r="B1487" s="16" t="str">
        <f>IF(ISERROR(VLOOKUP(MID(A1487,1,5)&amp;MID(A1487,8,5),품번정리!$A:$B,2,FALSE))=TRUE,MID(A1487,1,5)&amp;MID(A1487,8,5),VLOOKUP(MID(A1487,1,5)&amp;MID(A1487,8,5),품번정리!$A:$B,2,FALSE))</f>
        <v/>
      </c>
      <c r="C1487" s="97"/>
      <c r="D1487" s="407"/>
      <c r="E1487" s="408"/>
    </row>
    <row r="1488" spans="1:5">
      <c r="A1488" s="16" t="str">
        <f t="shared" si="27"/>
        <v/>
      </c>
      <c r="B1488" s="16" t="str">
        <f>IF(ISERROR(VLOOKUP(MID(A1488,1,5)&amp;MID(A1488,8,5),품번정리!$A:$B,2,FALSE))=TRUE,MID(A1488,1,5)&amp;MID(A1488,8,5),VLOOKUP(MID(A1488,1,5)&amp;MID(A1488,8,5),품번정리!$A:$B,2,FALSE))</f>
        <v/>
      </c>
      <c r="C1488" s="97"/>
      <c r="D1488" s="407"/>
      <c r="E1488" s="408"/>
    </row>
    <row r="1489" spans="1:5">
      <c r="A1489" s="16" t="str">
        <f t="shared" si="27"/>
        <v/>
      </c>
      <c r="B1489" s="16" t="str">
        <f>IF(ISERROR(VLOOKUP(MID(A1489,1,5)&amp;MID(A1489,8,5),품번정리!$A:$B,2,FALSE))=TRUE,MID(A1489,1,5)&amp;MID(A1489,8,5),VLOOKUP(MID(A1489,1,5)&amp;MID(A1489,8,5),품번정리!$A:$B,2,FALSE))</f>
        <v/>
      </c>
      <c r="C1489" s="97"/>
      <c r="D1489" s="407"/>
      <c r="E1489" s="408"/>
    </row>
    <row r="1490" spans="1:5">
      <c r="A1490" s="16" t="str">
        <f t="shared" si="27"/>
        <v/>
      </c>
      <c r="B1490" s="16" t="str">
        <f>IF(ISERROR(VLOOKUP(MID(A1490,1,5)&amp;MID(A1490,8,5),품번정리!$A:$B,2,FALSE))=TRUE,MID(A1490,1,5)&amp;MID(A1490,8,5),VLOOKUP(MID(A1490,1,5)&amp;MID(A1490,8,5),품번정리!$A:$B,2,FALSE))</f>
        <v/>
      </c>
      <c r="C1490" s="97"/>
      <c r="D1490" s="407"/>
      <c r="E1490" s="408"/>
    </row>
    <row r="1491" spans="1:5">
      <c r="A1491" s="16" t="str">
        <f t="shared" si="27"/>
        <v/>
      </c>
      <c r="B1491" s="16" t="str">
        <f>IF(ISERROR(VLOOKUP(MID(A1491,1,5)&amp;MID(A1491,8,5),품번정리!$A:$B,2,FALSE))=TRUE,MID(A1491,1,5)&amp;MID(A1491,8,5),VLOOKUP(MID(A1491,1,5)&amp;MID(A1491,8,5),품번정리!$A:$B,2,FALSE))</f>
        <v/>
      </c>
      <c r="C1491" s="97"/>
      <c r="D1491" s="407"/>
      <c r="E1491" s="408"/>
    </row>
    <row r="1492" spans="1:5">
      <c r="A1492" s="16" t="str">
        <f t="shared" si="27"/>
        <v/>
      </c>
      <c r="B1492" s="16" t="str">
        <f>IF(ISERROR(VLOOKUP(MID(A1492,1,5)&amp;MID(A1492,8,5),품번정리!$A:$B,2,FALSE))=TRUE,MID(A1492,1,5)&amp;MID(A1492,8,5),VLOOKUP(MID(A1492,1,5)&amp;MID(A1492,8,5),품번정리!$A:$B,2,FALSE))</f>
        <v/>
      </c>
      <c r="C1492" s="97"/>
      <c r="D1492" s="407"/>
      <c r="E1492" s="408"/>
    </row>
    <row r="1493" spans="1:5">
      <c r="A1493" s="16" t="str">
        <f t="shared" si="27"/>
        <v/>
      </c>
      <c r="B1493" s="16" t="str">
        <f>IF(ISERROR(VLOOKUP(MID(A1493,1,5)&amp;MID(A1493,8,5),품번정리!$A:$B,2,FALSE))=TRUE,MID(A1493,1,5)&amp;MID(A1493,8,5),VLOOKUP(MID(A1493,1,5)&amp;MID(A1493,8,5),품번정리!$A:$B,2,FALSE))</f>
        <v/>
      </c>
      <c r="C1493" s="97"/>
      <c r="D1493" s="407"/>
      <c r="E1493" s="408"/>
    </row>
    <row r="1494" spans="1:5">
      <c r="A1494" s="16" t="str">
        <f t="shared" si="27"/>
        <v/>
      </c>
      <c r="B1494" s="16" t="str">
        <f>IF(ISERROR(VLOOKUP(MID(A1494,1,5)&amp;MID(A1494,8,5),품번정리!$A:$B,2,FALSE))=TRUE,MID(A1494,1,5)&amp;MID(A1494,8,5),VLOOKUP(MID(A1494,1,5)&amp;MID(A1494,8,5),품번정리!$A:$B,2,FALSE))</f>
        <v/>
      </c>
      <c r="C1494" s="97"/>
      <c r="D1494" s="407"/>
      <c r="E1494" s="408"/>
    </row>
    <row r="1495" spans="1:5">
      <c r="A1495" s="16" t="str">
        <f t="shared" si="27"/>
        <v/>
      </c>
      <c r="B1495" s="16" t="str">
        <f>IF(ISERROR(VLOOKUP(MID(A1495,1,5)&amp;MID(A1495,8,5),품번정리!$A:$B,2,FALSE))=TRUE,MID(A1495,1,5)&amp;MID(A1495,8,5),VLOOKUP(MID(A1495,1,5)&amp;MID(A1495,8,5),품번정리!$A:$B,2,FALSE))</f>
        <v/>
      </c>
      <c r="C1495" s="97"/>
      <c r="D1495" s="407"/>
      <c r="E1495" s="408"/>
    </row>
    <row r="1496" spans="1:5">
      <c r="A1496" s="16" t="str">
        <f t="shared" si="27"/>
        <v/>
      </c>
      <c r="B1496" s="16" t="str">
        <f>IF(ISERROR(VLOOKUP(MID(A1496,1,5)&amp;MID(A1496,8,5),품번정리!$A:$B,2,FALSE))=TRUE,MID(A1496,1,5)&amp;MID(A1496,8,5),VLOOKUP(MID(A1496,1,5)&amp;MID(A1496,8,5),품번정리!$A:$B,2,FALSE))</f>
        <v/>
      </c>
      <c r="C1496" s="97"/>
      <c r="D1496" s="407"/>
      <c r="E1496" s="408"/>
    </row>
    <row r="1497" spans="1:5">
      <c r="A1497" s="16" t="str">
        <f t="shared" si="27"/>
        <v/>
      </c>
      <c r="B1497" s="16" t="str">
        <f>IF(ISERROR(VLOOKUP(MID(A1497,1,5)&amp;MID(A1497,8,5),품번정리!$A:$B,2,FALSE))=TRUE,MID(A1497,1,5)&amp;MID(A1497,8,5),VLOOKUP(MID(A1497,1,5)&amp;MID(A1497,8,5),품번정리!$A:$B,2,FALSE))</f>
        <v/>
      </c>
      <c r="C1497" s="97"/>
      <c r="D1497" s="407"/>
      <c r="E1497" s="408"/>
    </row>
    <row r="1498" spans="1:5">
      <c r="A1498" s="16" t="str">
        <f t="shared" si="27"/>
        <v/>
      </c>
      <c r="B1498" s="16" t="str">
        <f>IF(ISERROR(VLOOKUP(MID(A1498,1,5)&amp;MID(A1498,8,5),품번정리!$A:$B,2,FALSE))=TRUE,MID(A1498,1,5)&amp;MID(A1498,8,5),VLOOKUP(MID(A1498,1,5)&amp;MID(A1498,8,5),품번정리!$A:$B,2,FALSE))</f>
        <v/>
      </c>
      <c r="C1498" s="97"/>
      <c r="D1498" s="407"/>
      <c r="E1498" s="408"/>
    </row>
    <row r="1499" spans="1:5">
      <c r="A1499" s="16" t="str">
        <f t="shared" si="27"/>
        <v/>
      </c>
      <c r="B1499" s="16" t="str">
        <f>IF(ISERROR(VLOOKUP(MID(A1499,1,5)&amp;MID(A1499,8,5),품번정리!$A:$B,2,FALSE))=TRUE,MID(A1499,1,5)&amp;MID(A1499,8,5),VLOOKUP(MID(A1499,1,5)&amp;MID(A1499,8,5),품번정리!$A:$B,2,FALSE))</f>
        <v/>
      </c>
      <c r="C1499" s="97"/>
      <c r="D1499" s="407"/>
      <c r="E1499" s="408"/>
    </row>
    <row r="1500" spans="1:5">
      <c r="A1500" s="16" t="str">
        <f t="shared" si="27"/>
        <v/>
      </c>
      <c r="B1500" s="16" t="str">
        <f>IF(ISERROR(VLOOKUP(MID(A1500,1,5)&amp;MID(A1500,8,5),품번정리!$A:$B,2,FALSE))=TRUE,MID(A1500,1,5)&amp;MID(A1500,8,5),VLOOKUP(MID(A1500,1,5)&amp;MID(A1500,8,5),품번정리!$A:$B,2,FALSE))</f>
        <v/>
      </c>
      <c r="C1500" s="97"/>
      <c r="D1500" s="407"/>
      <c r="E1500" s="408"/>
    </row>
    <row r="1501" spans="1:5">
      <c r="A1501" s="16" t="str">
        <f t="shared" si="27"/>
        <v/>
      </c>
      <c r="B1501" s="16" t="str">
        <f>IF(ISERROR(VLOOKUP(MID(A1501,1,5)&amp;MID(A1501,8,5),품번정리!$A:$B,2,FALSE))=TRUE,MID(A1501,1,5)&amp;MID(A1501,8,5),VLOOKUP(MID(A1501,1,5)&amp;MID(A1501,8,5),품번정리!$A:$B,2,FALSE))</f>
        <v/>
      </c>
      <c r="C1501" s="97"/>
      <c r="D1501" s="407"/>
      <c r="E1501" s="408"/>
    </row>
    <row r="1502" spans="1:5">
      <c r="A1502" s="16" t="str">
        <f t="shared" si="27"/>
        <v/>
      </c>
      <c r="B1502" s="16" t="str">
        <f>IF(ISERROR(VLOOKUP(MID(A1502,1,5)&amp;MID(A1502,8,5),품번정리!$A:$B,2,FALSE))=TRUE,MID(A1502,1,5)&amp;MID(A1502,8,5),VLOOKUP(MID(A1502,1,5)&amp;MID(A1502,8,5),품번정리!$A:$B,2,FALSE))</f>
        <v/>
      </c>
      <c r="C1502" s="97"/>
      <c r="D1502" s="407"/>
      <c r="E1502" s="408"/>
    </row>
    <row r="1503" spans="1:5">
      <c r="A1503" s="16" t="str">
        <f t="shared" si="27"/>
        <v/>
      </c>
      <c r="B1503" s="16" t="str">
        <f>IF(ISERROR(VLOOKUP(MID(A1503,1,5)&amp;MID(A1503,8,5),품번정리!$A:$B,2,FALSE))=TRUE,MID(A1503,1,5)&amp;MID(A1503,8,5),VLOOKUP(MID(A1503,1,5)&amp;MID(A1503,8,5),품번정리!$A:$B,2,FALSE))</f>
        <v/>
      </c>
      <c r="C1503" s="97"/>
      <c r="D1503" s="407"/>
      <c r="E1503" s="408"/>
    </row>
    <row r="1504" spans="1:5">
      <c r="A1504" s="16" t="str">
        <f t="shared" si="27"/>
        <v/>
      </c>
      <c r="B1504" s="16" t="str">
        <f>IF(ISERROR(VLOOKUP(MID(A1504,1,5)&amp;MID(A1504,8,5),품번정리!$A:$B,2,FALSE))=TRUE,MID(A1504,1,5)&amp;MID(A1504,8,5),VLOOKUP(MID(A1504,1,5)&amp;MID(A1504,8,5),품번정리!$A:$B,2,FALSE))</f>
        <v/>
      </c>
      <c r="C1504" s="97"/>
      <c r="D1504" s="407"/>
      <c r="E1504" s="408"/>
    </row>
    <row r="1505" spans="1:5">
      <c r="A1505" s="16" t="str">
        <f t="shared" si="27"/>
        <v/>
      </c>
      <c r="B1505" s="16" t="str">
        <f>IF(ISERROR(VLOOKUP(MID(A1505,1,5)&amp;MID(A1505,8,5),품번정리!$A:$B,2,FALSE))=TRUE,MID(A1505,1,5)&amp;MID(A1505,8,5),VLOOKUP(MID(A1505,1,5)&amp;MID(A1505,8,5),품번정리!$A:$B,2,FALSE))</f>
        <v/>
      </c>
      <c r="C1505" s="97"/>
      <c r="D1505" s="407"/>
      <c r="E1505" s="408"/>
    </row>
    <row r="1506" spans="1:5">
      <c r="A1506" s="16" t="str">
        <f t="shared" si="27"/>
        <v/>
      </c>
      <c r="B1506" s="16" t="str">
        <f>IF(ISERROR(VLOOKUP(MID(A1506,1,5)&amp;MID(A1506,8,5),품번정리!$A:$B,2,FALSE))=TRUE,MID(A1506,1,5)&amp;MID(A1506,8,5),VLOOKUP(MID(A1506,1,5)&amp;MID(A1506,8,5),품번정리!$A:$B,2,FALSE))</f>
        <v/>
      </c>
      <c r="C1506" s="97"/>
      <c r="D1506" s="407"/>
      <c r="E1506" s="408"/>
    </row>
    <row r="1507" spans="1:5">
      <c r="A1507" s="16" t="str">
        <f t="shared" ref="A1507:A1570" si="28">IF(D1507=0,"",C1507)</f>
        <v/>
      </c>
      <c r="B1507" s="16" t="str">
        <f>IF(ISERROR(VLOOKUP(MID(A1507,1,5)&amp;MID(A1507,8,5),품번정리!$A:$B,2,FALSE))=TRUE,MID(A1507,1,5)&amp;MID(A1507,8,5),VLOOKUP(MID(A1507,1,5)&amp;MID(A1507,8,5),품번정리!$A:$B,2,FALSE))</f>
        <v/>
      </c>
      <c r="C1507" s="97"/>
      <c r="D1507" s="407"/>
      <c r="E1507" s="408"/>
    </row>
    <row r="1508" spans="1:5">
      <c r="A1508" s="16" t="str">
        <f t="shared" si="28"/>
        <v/>
      </c>
      <c r="B1508" s="16" t="str">
        <f>IF(ISERROR(VLOOKUP(MID(A1508,1,5)&amp;MID(A1508,8,5),품번정리!$A:$B,2,FALSE))=TRUE,MID(A1508,1,5)&amp;MID(A1508,8,5),VLOOKUP(MID(A1508,1,5)&amp;MID(A1508,8,5),품번정리!$A:$B,2,FALSE))</f>
        <v/>
      </c>
      <c r="C1508" s="97"/>
      <c r="D1508" s="407"/>
      <c r="E1508" s="408"/>
    </row>
    <row r="1509" spans="1:5">
      <c r="A1509" s="16" t="str">
        <f t="shared" si="28"/>
        <v/>
      </c>
      <c r="B1509" s="16" t="str">
        <f>IF(ISERROR(VLOOKUP(MID(A1509,1,5)&amp;MID(A1509,8,5),품번정리!$A:$B,2,FALSE))=TRUE,MID(A1509,1,5)&amp;MID(A1509,8,5),VLOOKUP(MID(A1509,1,5)&amp;MID(A1509,8,5),품번정리!$A:$B,2,FALSE))</f>
        <v/>
      </c>
      <c r="C1509" s="97"/>
      <c r="D1509" s="407"/>
      <c r="E1509" s="408"/>
    </row>
    <row r="1510" spans="1:5">
      <c r="A1510" s="16" t="str">
        <f t="shared" si="28"/>
        <v/>
      </c>
      <c r="B1510" s="16" t="str">
        <f>IF(ISERROR(VLOOKUP(MID(A1510,1,5)&amp;MID(A1510,8,5),품번정리!$A:$B,2,FALSE))=TRUE,MID(A1510,1,5)&amp;MID(A1510,8,5),VLOOKUP(MID(A1510,1,5)&amp;MID(A1510,8,5),품번정리!$A:$B,2,FALSE))</f>
        <v/>
      </c>
      <c r="C1510" s="97"/>
      <c r="D1510" s="407"/>
      <c r="E1510" s="408"/>
    </row>
    <row r="1511" spans="1:5">
      <c r="A1511" s="16" t="str">
        <f t="shared" si="28"/>
        <v/>
      </c>
      <c r="B1511" s="16" t="str">
        <f>IF(ISERROR(VLOOKUP(MID(A1511,1,5)&amp;MID(A1511,8,5),품번정리!$A:$B,2,FALSE))=TRUE,MID(A1511,1,5)&amp;MID(A1511,8,5),VLOOKUP(MID(A1511,1,5)&amp;MID(A1511,8,5),품번정리!$A:$B,2,FALSE))</f>
        <v/>
      </c>
      <c r="C1511" s="97"/>
      <c r="D1511" s="407"/>
      <c r="E1511" s="408"/>
    </row>
    <row r="1512" spans="1:5">
      <c r="A1512" s="16" t="str">
        <f t="shared" si="28"/>
        <v/>
      </c>
      <c r="B1512" s="16" t="str">
        <f>IF(ISERROR(VLOOKUP(MID(A1512,1,5)&amp;MID(A1512,8,5),품번정리!$A:$B,2,FALSE))=TRUE,MID(A1512,1,5)&amp;MID(A1512,8,5),VLOOKUP(MID(A1512,1,5)&amp;MID(A1512,8,5),품번정리!$A:$B,2,FALSE))</f>
        <v/>
      </c>
      <c r="C1512" s="97"/>
      <c r="D1512" s="407"/>
      <c r="E1512" s="408"/>
    </row>
    <row r="1513" spans="1:5">
      <c r="A1513" s="16" t="str">
        <f t="shared" si="28"/>
        <v/>
      </c>
      <c r="B1513" s="16" t="str">
        <f>IF(ISERROR(VLOOKUP(MID(A1513,1,5)&amp;MID(A1513,8,5),품번정리!$A:$B,2,FALSE))=TRUE,MID(A1513,1,5)&amp;MID(A1513,8,5),VLOOKUP(MID(A1513,1,5)&amp;MID(A1513,8,5),품번정리!$A:$B,2,FALSE))</f>
        <v/>
      </c>
      <c r="C1513" s="97"/>
      <c r="D1513" s="407"/>
      <c r="E1513" s="408"/>
    </row>
    <row r="1514" spans="1:5">
      <c r="A1514" s="16" t="str">
        <f t="shared" si="28"/>
        <v/>
      </c>
      <c r="B1514" s="16" t="str">
        <f>IF(ISERROR(VLOOKUP(MID(A1514,1,5)&amp;MID(A1514,8,5),품번정리!$A:$B,2,FALSE))=TRUE,MID(A1514,1,5)&amp;MID(A1514,8,5),VLOOKUP(MID(A1514,1,5)&amp;MID(A1514,8,5),품번정리!$A:$B,2,FALSE))</f>
        <v/>
      </c>
      <c r="C1514" s="97"/>
      <c r="D1514" s="407"/>
      <c r="E1514" s="408"/>
    </row>
    <row r="1515" spans="1:5">
      <c r="A1515" s="16" t="str">
        <f t="shared" si="28"/>
        <v/>
      </c>
      <c r="B1515" s="16" t="str">
        <f>IF(ISERROR(VLOOKUP(MID(A1515,1,5)&amp;MID(A1515,8,5),품번정리!$A:$B,2,FALSE))=TRUE,MID(A1515,1,5)&amp;MID(A1515,8,5),VLOOKUP(MID(A1515,1,5)&amp;MID(A1515,8,5),품번정리!$A:$B,2,FALSE))</f>
        <v/>
      </c>
      <c r="C1515" s="97"/>
      <c r="D1515" s="407"/>
      <c r="E1515" s="408"/>
    </row>
    <row r="1516" spans="1:5">
      <c r="A1516" s="16" t="str">
        <f t="shared" si="28"/>
        <v/>
      </c>
      <c r="B1516" s="16" t="str">
        <f>IF(ISERROR(VLOOKUP(MID(A1516,1,5)&amp;MID(A1516,8,5),품번정리!$A:$B,2,FALSE))=TRUE,MID(A1516,1,5)&amp;MID(A1516,8,5),VLOOKUP(MID(A1516,1,5)&amp;MID(A1516,8,5),품번정리!$A:$B,2,FALSE))</f>
        <v/>
      </c>
      <c r="C1516" s="97"/>
      <c r="D1516" s="407"/>
      <c r="E1516" s="408"/>
    </row>
    <row r="1517" spans="1:5">
      <c r="A1517" s="16" t="str">
        <f t="shared" si="28"/>
        <v/>
      </c>
      <c r="B1517" s="16" t="str">
        <f>IF(ISERROR(VLOOKUP(MID(A1517,1,5)&amp;MID(A1517,8,5),품번정리!$A:$B,2,FALSE))=TRUE,MID(A1517,1,5)&amp;MID(A1517,8,5),VLOOKUP(MID(A1517,1,5)&amp;MID(A1517,8,5),품번정리!$A:$B,2,FALSE))</f>
        <v/>
      </c>
      <c r="C1517" s="97"/>
      <c r="D1517" s="407"/>
      <c r="E1517" s="408"/>
    </row>
    <row r="1518" spans="1:5">
      <c r="A1518" s="16" t="str">
        <f t="shared" si="28"/>
        <v/>
      </c>
      <c r="B1518" s="16" t="str">
        <f>IF(ISERROR(VLOOKUP(MID(A1518,1,5)&amp;MID(A1518,8,5),품번정리!$A:$B,2,FALSE))=TRUE,MID(A1518,1,5)&amp;MID(A1518,8,5),VLOOKUP(MID(A1518,1,5)&amp;MID(A1518,8,5),품번정리!$A:$B,2,FALSE))</f>
        <v/>
      </c>
      <c r="C1518" s="97"/>
      <c r="D1518" s="407"/>
      <c r="E1518" s="408"/>
    </row>
    <row r="1519" spans="1:5">
      <c r="A1519" s="16" t="str">
        <f t="shared" si="28"/>
        <v/>
      </c>
      <c r="B1519" s="16" t="str">
        <f>IF(ISERROR(VLOOKUP(MID(A1519,1,5)&amp;MID(A1519,8,5),품번정리!$A:$B,2,FALSE))=TRUE,MID(A1519,1,5)&amp;MID(A1519,8,5),VLOOKUP(MID(A1519,1,5)&amp;MID(A1519,8,5),품번정리!$A:$B,2,FALSE))</f>
        <v/>
      </c>
      <c r="C1519" s="97"/>
      <c r="D1519" s="407"/>
      <c r="E1519" s="408"/>
    </row>
    <row r="1520" spans="1:5">
      <c r="A1520" s="16" t="str">
        <f t="shared" si="28"/>
        <v/>
      </c>
      <c r="B1520" s="16" t="str">
        <f>IF(ISERROR(VLOOKUP(MID(A1520,1,5)&amp;MID(A1520,8,5),품번정리!$A:$B,2,FALSE))=TRUE,MID(A1520,1,5)&amp;MID(A1520,8,5),VLOOKUP(MID(A1520,1,5)&amp;MID(A1520,8,5),품번정리!$A:$B,2,FALSE))</f>
        <v/>
      </c>
      <c r="C1520" s="97"/>
      <c r="D1520" s="407"/>
      <c r="E1520" s="408"/>
    </row>
    <row r="1521" spans="1:5">
      <c r="A1521" s="16" t="str">
        <f t="shared" si="28"/>
        <v/>
      </c>
      <c r="B1521" s="16" t="str">
        <f>IF(ISERROR(VLOOKUP(MID(A1521,1,5)&amp;MID(A1521,8,5),품번정리!$A:$B,2,FALSE))=TRUE,MID(A1521,1,5)&amp;MID(A1521,8,5),VLOOKUP(MID(A1521,1,5)&amp;MID(A1521,8,5),품번정리!$A:$B,2,FALSE))</f>
        <v/>
      </c>
      <c r="C1521" s="97"/>
      <c r="D1521" s="407"/>
      <c r="E1521" s="408"/>
    </row>
    <row r="1522" spans="1:5">
      <c r="A1522" s="16" t="str">
        <f t="shared" si="28"/>
        <v/>
      </c>
      <c r="B1522" s="16" t="str">
        <f>IF(ISERROR(VLOOKUP(MID(A1522,1,5)&amp;MID(A1522,8,5),품번정리!$A:$B,2,FALSE))=TRUE,MID(A1522,1,5)&amp;MID(A1522,8,5),VLOOKUP(MID(A1522,1,5)&amp;MID(A1522,8,5),품번정리!$A:$B,2,FALSE))</f>
        <v/>
      </c>
      <c r="C1522" s="97"/>
      <c r="D1522" s="407"/>
      <c r="E1522" s="408"/>
    </row>
    <row r="1523" spans="1:5">
      <c r="A1523" s="16" t="str">
        <f t="shared" si="28"/>
        <v/>
      </c>
      <c r="B1523" s="16" t="str">
        <f>IF(ISERROR(VLOOKUP(MID(A1523,1,5)&amp;MID(A1523,8,5),품번정리!$A:$B,2,FALSE))=TRUE,MID(A1523,1,5)&amp;MID(A1523,8,5),VLOOKUP(MID(A1523,1,5)&amp;MID(A1523,8,5),품번정리!$A:$B,2,FALSE))</f>
        <v/>
      </c>
      <c r="C1523" s="97"/>
      <c r="D1523" s="407"/>
      <c r="E1523" s="408"/>
    </row>
    <row r="1524" spans="1:5">
      <c r="A1524" s="16" t="str">
        <f t="shared" si="28"/>
        <v/>
      </c>
      <c r="B1524" s="16" t="str">
        <f>IF(ISERROR(VLOOKUP(MID(A1524,1,5)&amp;MID(A1524,8,5),품번정리!$A:$B,2,FALSE))=TRUE,MID(A1524,1,5)&amp;MID(A1524,8,5),VLOOKUP(MID(A1524,1,5)&amp;MID(A1524,8,5),품번정리!$A:$B,2,FALSE))</f>
        <v/>
      </c>
      <c r="C1524" s="97"/>
      <c r="D1524" s="407"/>
      <c r="E1524" s="408"/>
    </row>
    <row r="1525" spans="1:5">
      <c r="A1525" s="16" t="str">
        <f t="shared" si="28"/>
        <v/>
      </c>
      <c r="B1525" s="16" t="str">
        <f>IF(ISERROR(VLOOKUP(MID(A1525,1,5)&amp;MID(A1525,8,5),품번정리!$A:$B,2,FALSE))=TRUE,MID(A1525,1,5)&amp;MID(A1525,8,5),VLOOKUP(MID(A1525,1,5)&amp;MID(A1525,8,5),품번정리!$A:$B,2,FALSE))</f>
        <v/>
      </c>
      <c r="C1525" s="97"/>
      <c r="D1525" s="407"/>
      <c r="E1525" s="408"/>
    </row>
    <row r="1526" spans="1:5">
      <c r="A1526" s="16" t="str">
        <f t="shared" si="28"/>
        <v/>
      </c>
      <c r="B1526" s="16" t="str">
        <f>IF(ISERROR(VLOOKUP(MID(A1526,1,5)&amp;MID(A1526,8,5),품번정리!$A:$B,2,FALSE))=TRUE,MID(A1526,1,5)&amp;MID(A1526,8,5),VLOOKUP(MID(A1526,1,5)&amp;MID(A1526,8,5),품번정리!$A:$B,2,FALSE))</f>
        <v/>
      </c>
      <c r="C1526" s="97"/>
      <c r="D1526" s="407"/>
      <c r="E1526" s="408"/>
    </row>
    <row r="1527" spans="1:5">
      <c r="A1527" s="16" t="str">
        <f t="shared" si="28"/>
        <v/>
      </c>
      <c r="B1527" s="16" t="str">
        <f>IF(ISERROR(VLOOKUP(MID(A1527,1,5)&amp;MID(A1527,8,5),품번정리!$A:$B,2,FALSE))=TRUE,MID(A1527,1,5)&amp;MID(A1527,8,5),VLOOKUP(MID(A1527,1,5)&amp;MID(A1527,8,5),품번정리!$A:$B,2,FALSE))</f>
        <v/>
      </c>
      <c r="C1527" s="97"/>
      <c r="D1527" s="407"/>
      <c r="E1527" s="408"/>
    </row>
    <row r="1528" spans="1:5">
      <c r="A1528" s="16" t="str">
        <f t="shared" si="28"/>
        <v/>
      </c>
      <c r="B1528" s="16" t="str">
        <f>IF(ISERROR(VLOOKUP(MID(A1528,1,5)&amp;MID(A1528,8,5),품번정리!$A:$B,2,FALSE))=TRUE,MID(A1528,1,5)&amp;MID(A1528,8,5),VLOOKUP(MID(A1528,1,5)&amp;MID(A1528,8,5),품번정리!$A:$B,2,FALSE))</f>
        <v/>
      </c>
      <c r="C1528" s="97"/>
      <c r="D1528" s="407"/>
      <c r="E1528" s="408"/>
    </row>
    <row r="1529" spans="1:5">
      <c r="A1529" s="16" t="str">
        <f t="shared" si="28"/>
        <v/>
      </c>
      <c r="B1529" s="16" t="str">
        <f>IF(ISERROR(VLOOKUP(MID(A1529,1,5)&amp;MID(A1529,8,5),품번정리!$A:$B,2,FALSE))=TRUE,MID(A1529,1,5)&amp;MID(A1529,8,5),VLOOKUP(MID(A1529,1,5)&amp;MID(A1529,8,5),품번정리!$A:$B,2,FALSE))</f>
        <v/>
      </c>
      <c r="C1529" s="97"/>
      <c r="D1529" s="407"/>
      <c r="E1529" s="408"/>
    </row>
    <row r="1530" spans="1:5">
      <c r="A1530" s="16" t="str">
        <f t="shared" si="28"/>
        <v/>
      </c>
      <c r="B1530" s="16" t="str">
        <f>IF(ISERROR(VLOOKUP(MID(A1530,1,5)&amp;MID(A1530,8,5),품번정리!$A:$B,2,FALSE))=TRUE,MID(A1530,1,5)&amp;MID(A1530,8,5),VLOOKUP(MID(A1530,1,5)&amp;MID(A1530,8,5),품번정리!$A:$B,2,FALSE))</f>
        <v/>
      </c>
      <c r="C1530" s="97"/>
      <c r="D1530" s="407"/>
      <c r="E1530" s="408"/>
    </row>
    <row r="1531" spans="1:5">
      <c r="A1531" s="16" t="str">
        <f t="shared" si="28"/>
        <v/>
      </c>
      <c r="B1531" s="16" t="str">
        <f>IF(ISERROR(VLOOKUP(MID(A1531,1,5)&amp;MID(A1531,8,5),품번정리!$A:$B,2,FALSE))=TRUE,MID(A1531,1,5)&amp;MID(A1531,8,5),VLOOKUP(MID(A1531,1,5)&amp;MID(A1531,8,5),품번정리!$A:$B,2,FALSE))</f>
        <v/>
      </c>
      <c r="C1531" s="97"/>
      <c r="D1531" s="407"/>
      <c r="E1531" s="408"/>
    </row>
    <row r="1532" spans="1:5">
      <c r="A1532" s="16" t="str">
        <f t="shared" si="28"/>
        <v/>
      </c>
      <c r="B1532" s="16" t="str">
        <f>IF(ISERROR(VLOOKUP(MID(A1532,1,5)&amp;MID(A1532,8,5),품번정리!$A:$B,2,FALSE))=TRUE,MID(A1532,1,5)&amp;MID(A1532,8,5),VLOOKUP(MID(A1532,1,5)&amp;MID(A1532,8,5),품번정리!$A:$B,2,FALSE))</f>
        <v/>
      </c>
      <c r="C1532" s="97"/>
      <c r="D1532" s="407"/>
      <c r="E1532" s="408"/>
    </row>
    <row r="1533" spans="1:5">
      <c r="A1533" s="16" t="str">
        <f t="shared" si="28"/>
        <v/>
      </c>
      <c r="B1533" s="16" t="str">
        <f>IF(ISERROR(VLOOKUP(MID(A1533,1,5)&amp;MID(A1533,8,5),품번정리!$A:$B,2,FALSE))=TRUE,MID(A1533,1,5)&amp;MID(A1533,8,5),VLOOKUP(MID(A1533,1,5)&amp;MID(A1533,8,5),품번정리!$A:$B,2,FALSE))</f>
        <v/>
      </c>
      <c r="C1533" s="97"/>
      <c r="D1533" s="407"/>
      <c r="E1533" s="408"/>
    </row>
    <row r="1534" spans="1:5">
      <c r="A1534" s="16" t="str">
        <f t="shared" si="28"/>
        <v/>
      </c>
      <c r="B1534" s="16" t="str">
        <f>IF(ISERROR(VLOOKUP(MID(A1534,1,5)&amp;MID(A1534,8,5),품번정리!$A:$B,2,FALSE))=TRUE,MID(A1534,1,5)&amp;MID(A1534,8,5),VLOOKUP(MID(A1534,1,5)&amp;MID(A1534,8,5),품번정리!$A:$B,2,FALSE))</f>
        <v/>
      </c>
      <c r="C1534" s="97"/>
      <c r="D1534" s="407"/>
      <c r="E1534" s="408"/>
    </row>
    <row r="1535" spans="1:5">
      <c r="A1535" s="16" t="str">
        <f t="shared" si="28"/>
        <v/>
      </c>
      <c r="B1535" s="16" t="str">
        <f>IF(ISERROR(VLOOKUP(MID(A1535,1,5)&amp;MID(A1535,8,5),품번정리!$A:$B,2,FALSE))=TRUE,MID(A1535,1,5)&amp;MID(A1535,8,5),VLOOKUP(MID(A1535,1,5)&amp;MID(A1535,8,5),품번정리!$A:$B,2,FALSE))</f>
        <v/>
      </c>
      <c r="C1535" s="97"/>
      <c r="D1535" s="407"/>
      <c r="E1535" s="408"/>
    </row>
    <row r="1536" spans="1:5">
      <c r="A1536" s="16" t="str">
        <f t="shared" si="28"/>
        <v/>
      </c>
      <c r="B1536" s="16" t="str">
        <f>IF(ISERROR(VLOOKUP(MID(A1536,1,5)&amp;MID(A1536,8,5),품번정리!$A:$B,2,FALSE))=TRUE,MID(A1536,1,5)&amp;MID(A1536,8,5),VLOOKUP(MID(A1536,1,5)&amp;MID(A1536,8,5),품번정리!$A:$B,2,FALSE))</f>
        <v/>
      </c>
      <c r="C1536" s="97"/>
      <c r="D1536" s="407"/>
      <c r="E1536" s="408"/>
    </row>
    <row r="1537" spans="1:5">
      <c r="A1537" s="16" t="str">
        <f t="shared" si="28"/>
        <v/>
      </c>
      <c r="B1537" s="16" t="str">
        <f>IF(ISERROR(VLOOKUP(MID(A1537,1,5)&amp;MID(A1537,8,5),품번정리!$A:$B,2,FALSE))=TRUE,MID(A1537,1,5)&amp;MID(A1537,8,5),VLOOKUP(MID(A1537,1,5)&amp;MID(A1537,8,5),품번정리!$A:$B,2,FALSE))</f>
        <v/>
      </c>
      <c r="C1537" s="97"/>
      <c r="D1537" s="407"/>
      <c r="E1537" s="408"/>
    </row>
    <row r="1538" spans="1:5">
      <c r="A1538" s="16" t="str">
        <f t="shared" si="28"/>
        <v/>
      </c>
      <c r="B1538" s="16" t="str">
        <f>IF(ISERROR(VLOOKUP(MID(A1538,1,5)&amp;MID(A1538,8,5),품번정리!$A:$B,2,FALSE))=TRUE,MID(A1538,1,5)&amp;MID(A1538,8,5),VLOOKUP(MID(A1538,1,5)&amp;MID(A1538,8,5),품번정리!$A:$B,2,FALSE))</f>
        <v/>
      </c>
      <c r="C1538" s="97"/>
      <c r="D1538" s="407"/>
      <c r="E1538" s="408"/>
    </row>
    <row r="1539" spans="1:5">
      <c r="A1539" s="16" t="str">
        <f t="shared" si="28"/>
        <v/>
      </c>
      <c r="B1539" s="16" t="str">
        <f>IF(ISERROR(VLOOKUP(MID(A1539,1,5)&amp;MID(A1539,8,5),품번정리!$A:$B,2,FALSE))=TRUE,MID(A1539,1,5)&amp;MID(A1539,8,5),VLOOKUP(MID(A1539,1,5)&amp;MID(A1539,8,5),품번정리!$A:$B,2,FALSE))</f>
        <v/>
      </c>
      <c r="C1539" s="97"/>
      <c r="D1539" s="407"/>
      <c r="E1539" s="408"/>
    </row>
    <row r="1540" spans="1:5">
      <c r="A1540" s="16" t="str">
        <f t="shared" si="28"/>
        <v/>
      </c>
      <c r="B1540" s="16" t="str">
        <f>IF(ISERROR(VLOOKUP(MID(A1540,1,5)&amp;MID(A1540,8,5),품번정리!$A:$B,2,FALSE))=TRUE,MID(A1540,1,5)&amp;MID(A1540,8,5),VLOOKUP(MID(A1540,1,5)&amp;MID(A1540,8,5),품번정리!$A:$B,2,FALSE))</f>
        <v/>
      </c>
      <c r="C1540" s="97"/>
      <c r="D1540" s="407"/>
      <c r="E1540" s="408"/>
    </row>
    <row r="1541" spans="1:5">
      <c r="A1541" s="16" t="str">
        <f t="shared" si="28"/>
        <v/>
      </c>
      <c r="B1541" s="16" t="str">
        <f>IF(ISERROR(VLOOKUP(MID(A1541,1,5)&amp;MID(A1541,8,5),품번정리!$A:$B,2,FALSE))=TRUE,MID(A1541,1,5)&amp;MID(A1541,8,5),VLOOKUP(MID(A1541,1,5)&amp;MID(A1541,8,5),품번정리!$A:$B,2,FALSE))</f>
        <v/>
      </c>
      <c r="C1541" s="97"/>
      <c r="D1541" s="407"/>
      <c r="E1541" s="408"/>
    </row>
    <row r="1542" spans="1:5">
      <c r="A1542" s="16" t="str">
        <f t="shared" si="28"/>
        <v/>
      </c>
      <c r="B1542" s="16" t="str">
        <f>IF(ISERROR(VLOOKUP(MID(A1542,1,5)&amp;MID(A1542,8,5),품번정리!$A:$B,2,FALSE))=TRUE,MID(A1542,1,5)&amp;MID(A1542,8,5),VLOOKUP(MID(A1542,1,5)&amp;MID(A1542,8,5),품번정리!$A:$B,2,FALSE))</f>
        <v/>
      </c>
      <c r="C1542" s="97"/>
      <c r="D1542" s="407"/>
      <c r="E1542" s="408"/>
    </row>
    <row r="1543" spans="1:5">
      <c r="A1543" s="16" t="str">
        <f t="shared" si="28"/>
        <v/>
      </c>
      <c r="B1543" s="16" t="str">
        <f>IF(ISERROR(VLOOKUP(MID(A1543,1,5)&amp;MID(A1543,8,5),품번정리!$A:$B,2,FALSE))=TRUE,MID(A1543,1,5)&amp;MID(A1543,8,5),VLOOKUP(MID(A1543,1,5)&amp;MID(A1543,8,5),품번정리!$A:$B,2,FALSE))</f>
        <v/>
      </c>
      <c r="C1543" s="97"/>
      <c r="D1543" s="407"/>
      <c r="E1543" s="408"/>
    </row>
    <row r="1544" spans="1:5">
      <c r="A1544" s="16" t="str">
        <f t="shared" si="28"/>
        <v/>
      </c>
      <c r="B1544" s="16" t="str">
        <f>IF(ISERROR(VLOOKUP(MID(A1544,1,5)&amp;MID(A1544,8,5),품번정리!$A:$B,2,FALSE))=TRUE,MID(A1544,1,5)&amp;MID(A1544,8,5),VLOOKUP(MID(A1544,1,5)&amp;MID(A1544,8,5),품번정리!$A:$B,2,FALSE))</f>
        <v/>
      </c>
      <c r="C1544" s="97"/>
      <c r="D1544" s="407"/>
      <c r="E1544" s="408"/>
    </row>
    <row r="1545" spans="1:5">
      <c r="A1545" s="16" t="str">
        <f t="shared" si="28"/>
        <v/>
      </c>
      <c r="B1545" s="16" t="str">
        <f>IF(ISERROR(VLOOKUP(MID(A1545,1,5)&amp;MID(A1545,8,5),품번정리!$A:$B,2,FALSE))=TRUE,MID(A1545,1,5)&amp;MID(A1545,8,5),VLOOKUP(MID(A1545,1,5)&amp;MID(A1545,8,5),품번정리!$A:$B,2,FALSE))</f>
        <v/>
      </c>
      <c r="C1545" s="97"/>
      <c r="D1545" s="407"/>
      <c r="E1545" s="408"/>
    </row>
    <row r="1546" spans="1:5">
      <c r="A1546" s="16" t="str">
        <f t="shared" si="28"/>
        <v/>
      </c>
      <c r="B1546" s="16" t="str">
        <f>IF(ISERROR(VLOOKUP(MID(A1546,1,5)&amp;MID(A1546,8,5),품번정리!$A:$B,2,FALSE))=TRUE,MID(A1546,1,5)&amp;MID(A1546,8,5),VLOOKUP(MID(A1546,1,5)&amp;MID(A1546,8,5),품번정리!$A:$B,2,FALSE))</f>
        <v/>
      </c>
      <c r="C1546" s="97"/>
      <c r="D1546" s="407"/>
      <c r="E1546" s="408"/>
    </row>
    <row r="1547" spans="1:5">
      <c r="A1547" s="16" t="str">
        <f t="shared" si="28"/>
        <v/>
      </c>
      <c r="B1547" s="16" t="str">
        <f>IF(ISERROR(VLOOKUP(MID(A1547,1,5)&amp;MID(A1547,8,5),품번정리!$A:$B,2,FALSE))=TRUE,MID(A1547,1,5)&amp;MID(A1547,8,5),VLOOKUP(MID(A1547,1,5)&amp;MID(A1547,8,5),품번정리!$A:$B,2,FALSE))</f>
        <v/>
      </c>
      <c r="C1547" s="97"/>
      <c r="D1547" s="407"/>
      <c r="E1547" s="408"/>
    </row>
    <row r="1548" spans="1:5">
      <c r="A1548" s="16" t="str">
        <f t="shared" si="28"/>
        <v/>
      </c>
      <c r="B1548" s="16" t="str">
        <f>IF(ISERROR(VLOOKUP(MID(A1548,1,5)&amp;MID(A1548,8,5),품번정리!$A:$B,2,FALSE))=TRUE,MID(A1548,1,5)&amp;MID(A1548,8,5),VLOOKUP(MID(A1548,1,5)&amp;MID(A1548,8,5),품번정리!$A:$B,2,FALSE))</f>
        <v/>
      </c>
      <c r="C1548" s="97"/>
      <c r="D1548" s="407"/>
      <c r="E1548" s="408"/>
    </row>
    <row r="1549" spans="1:5">
      <c r="A1549" s="16" t="str">
        <f t="shared" si="28"/>
        <v/>
      </c>
      <c r="B1549" s="16" t="str">
        <f>IF(ISERROR(VLOOKUP(MID(A1549,1,5)&amp;MID(A1549,8,5),품번정리!$A:$B,2,FALSE))=TRUE,MID(A1549,1,5)&amp;MID(A1549,8,5),VLOOKUP(MID(A1549,1,5)&amp;MID(A1549,8,5),품번정리!$A:$B,2,FALSE))</f>
        <v/>
      </c>
      <c r="C1549" s="97"/>
      <c r="D1549" s="407"/>
      <c r="E1549" s="408"/>
    </row>
    <row r="1550" spans="1:5">
      <c r="A1550" s="16" t="str">
        <f t="shared" si="28"/>
        <v/>
      </c>
      <c r="B1550" s="16" t="str">
        <f>IF(ISERROR(VLOOKUP(MID(A1550,1,5)&amp;MID(A1550,8,5),품번정리!$A:$B,2,FALSE))=TRUE,MID(A1550,1,5)&amp;MID(A1550,8,5),VLOOKUP(MID(A1550,1,5)&amp;MID(A1550,8,5),품번정리!$A:$B,2,FALSE))</f>
        <v/>
      </c>
      <c r="C1550" s="97"/>
      <c r="D1550" s="407"/>
      <c r="E1550" s="408"/>
    </row>
    <row r="1551" spans="1:5">
      <c r="A1551" s="16" t="str">
        <f t="shared" si="28"/>
        <v/>
      </c>
      <c r="B1551" s="16" t="str">
        <f>IF(ISERROR(VLOOKUP(MID(A1551,1,5)&amp;MID(A1551,8,5),품번정리!$A:$B,2,FALSE))=TRUE,MID(A1551,1,5)&amp;MID(A1551,8,5),VLOOKUP(MID(A1551,1,5)&amp;MID(A1551,8,5),품번정리!$A:$B,2,FALSE))</f>
        <v/>
      </c>
      <c r="C1551" s="97"/>
      <c r="D1551" s="407"/>
      <c r="E1551" s="408"/>
    </row>
    <row r="1552" spans="1:5">
      <c r="A1552" s="16" t="str">
        <f t="shared" si="28"/>
        <v/>
      </c>
      <c r="B1552" s="16" t="str">
        <f>IF(ISERROR(VLOOKUP(MID(A1552,1,5)&amp;MID(A1552,8,5),품번정리!$A:$B,2,FALSE))=TRUE,MID(A1552,1,5)&amp;MID(A1552,8,5),VLOOKUP(MID(A1552,1,5)&amp;MID(A1552,8,5),품번정리!$A:$B,2,FALSE))</f>
        <v/>
      </c>
      <c r="C1552" s="97"/>
      <c r="D1552" s="407"/>
      <c r="E1552" s="408"/>
    </row>
    <row r="1553" spans="1:5">
      <c r="A1553" s="16" t="str">
        <f t="shared" si="28"/>
        <v/>
      </c>
      <c r="B1553" s="16" t="str">
        <f>IF(ISERROR(VLOOKUP(MID(A1553,1,5)&amp;MID(A1553,8,5),품번정리!$A:$B,2,FALSE))=TRUE,MID(A1553,1,5)&amp;MID(A1553,8,5),VLOOKUP(MID(A1553,1,5)&amp;MID(A1553,8,5),품번정리!$A:$B,2,FALSE))</f>
        <v/>
      </c>
      <c r="C1553" s="97"/>
      <c r="D1553" s="407"/>
      <c r="E1553" s="408"/>
    </row>
    <row r="1554" spans="1:5">
      <c r="A1554" s="16" t="str">
        <f t="shared" si="28"/>
        <v/>
      </c>
      <c r="B1554" s="16" t="str">
        <f>IF(ISERROR(VLOOKUP(MID(A1554,1,5)&amp;MID(A1554,8,5),품번정리!$A:$B,2,FALSE))=TRUE,MID(A1554,1,5)&amp;MID(A1554,8,5),VLOOKUP(MID(A1554,1,5)&amp;MID(A1554,8,5),품번정리!$A:$B,2,FALSE))</f>
        <v/>
      </c>
      <c r="C1554" s="97"/>
      <c r="D1554" s="407"/>
      <c r="E1554" s="408"/>
    </row>
    <row r="1555" spans="1:5">
      <c r="A1555" s="16" t="str">
        <f t="shared" si="28"/>
        <v/>
      </c>
      <c r="B1555" s="16" t="str">
        <f>IF(ISERROR(VLOOKUP(MID(A1555,1,5)&amp;MID(A1555,8,5),품번정리!$A:$B,2,FALSE))=TRUE,MID(A1555,1,5)&amp;MID(A1555,8,5),VLOOKUP(MID(A1555,1,5)&amp;MID(A1555,8,5),품번정리!$A:$B,2,FALSE))</f>
        <v/>
      </c>
      <c r="C1555" s="97"/>
      <c r="D1555" s="407"/>
      <c r="E1555" s="408"/>
    </row>
    <row r="1556" spans="1:5">
      <c r="A1556" s="16" t="str">
        <f t="shared" si="28"/>
        <v/>
      </c>
      <c r="B1556" s="16" t="str">
        <f>IF(ISERROR(VLOOKUP(MID(A1556,1,5)&amp;MID(A1556,8,5),품번정리!$A:$B,2,FALSE))=TRUE,MID(A1556,1,5)&amp;MID(A1556,8,5),VLOOKUP(MID(A1556,1,5)&amp;MID(A1556,8,5),품번정리!$A:$B,2,FALSE))</f>
        <v/>
      </c>
      <c r="C1556" s="97"/>
      <c r="D1556" s="407"/>
      <c r="E1556" s="408"/>
    </row>
    <row r="1557" spans="1:5">
      <c r="A1557" s="16" t="str">
        <f t="shared" si="28"/>
        <v/>
      </c>
      <c r="B1557" s="16" t="str">
        <f>IF(ISERROR(VLOOKUP(MID(A1557,1,5)&amp;MID(A1557,8,5),품번정리!$A:$B,2,FALSE))=TRUE,MID(A1557,1,5)&amp;MID(A1557,8,5),VLOOKUP(MID(A1557,1,5)&amp;MID(A1557,8,5),품번정리!$A:$B,2,FALSE))</f>
        <v/>
      </c>
      <c r="C1557" s="97"/>
      <c r="D1557" s="407"/>
      <c r="E1557" s="408"/>
    </row>
    <row r="1558" spans="1:5">
      <c r="A1558" s="16" t="str">
        <f t="shared" si="28"/>
        <v/>
      </c>
      <c r="B1558" s="16" t="str">
        <f>IF(ISERROR(VLOOKUP(MID(A1558,1,5)&amp;MID(A1558,8,5),품번정리!$A:$B,2,FALSE))=TRUE,MID(A1558,1,5)&amp;MID(A1558,8,5),VLOOKUP(MID(A1558,1,5)&amp;MID(A1558,8,5),품번정리!$A:$B,2,FALSE))</f>
        <v/>
      </c>
      <c r="C1558" s="97"/>
      <c r="D1558" s="407"/>
      <c r="E1558" s="408"/>
    </row>
    <row r="1559" spans="1:5">
      <c r="A1559" s="16" t="str">
        <f t="shared" si="28"/>
        <v/>
      </c>
      <c r="B1559" s="16" t="str">
        <f>IF(ISERROR(VLOOKUP(MID(A1559,1,5)&amp;MID(A1559,8,5),품번정리!$A:$B,2,FALSE))=TRUE,MID(A1559,1,5)&amp;MID(A1559,8,5),VLOOKUP(MID(A1559,1,5)&amp;MID(A1559,8,5),품번정리!$A:$B,2,FALSE))</f>
        <v/>
      </c>
      <c r="C1559" s="97"/>
      <c r="D1559" s="407"/>
      <c r="E1559" s="408"/>
    </row>
    <row r="1560" spans="1:5">
      <c r="A1560" s="16" t="str">
        <f t="shared" si="28"/>
        <v/>
      </c>
      <c r="B1560" s="16" t="str">
        <f>IF(ISERROR(VLOOKUP(MID(A1560,1,5)&amp;MID(A1560,8,5),품번정리!$A:$B,2,FALSE))=TRUE,MID(A1560,1,5)&amp;MID(A1560,8,5),VLOOKUP(MID(A1560,1,5)&amp;MID(A1560,8,5),품번정리!$A:$B,2,FALSE))</f>
        <v/>
      </c>
      <c r="C1560" s="97"/>
      <c r="D1560" s="407"/>
      <c r="E1560" s="408"/>
    </row>
    <row r="1561" spans="1:5">
      <c r="A1561" s="16" t="str">
        <f t="shared" si="28"/>
        <v/>
      </c>
      <c r="B1561" s="16" t="str">
        <f>IF(ISERROR(VLOOKUP(MID(A1561,1,5)&amp;MID(A1561,8,5),품번정리!$A:$B,2,FALSE))=TRUE,MID(A1561,1,5)&amp;MID(A1561,8,5),VLOOKUP(MID(A1561,1,5)&amp;MID(A1561,8,5),품번정리!$A:$B,2,FALSE))</f>
        <v/>
      </c>
      <c r="C1561" s="97"/>
      <c r="D1561" s="407"/>
      <c r="E1561" s="408"/>
    </row>
    <row r="1562" spans="1:5">
      <c r="A1562" s="16" t="str">
        <f t="shared" si="28"/>
        <v/>
      </c>
      <c r="B1562" s="16" t="str">
        <f>IF(ISERROR(VLOOKUP(MID(A1562,1,5)&amp;MID(A1562,8,5),품번정리!$A:$B,2,FALSE))=TRUE,MID(A1562,1,5)&amp;MID(A1562,8,5),VLOOKUP(MID(A1562,1,5)&amp;MID(A1562,8,5),품번정리!$A:$B,2,FALSE))</f>
        <v/>
      </c>
      <c r="C1562" s="97"/>
      <c r="D1562" s="407"/>
      <c r="E1562" s="408"/>
    </row>
    <row r="1563" spans="1:5">
      <c r="A1563" s="16" t="str">
        <f t="shared" si="28"/>
        <v/>
      </c>
      <c r="B1563" s="16" t="str">
        <f>IF(ISERROR(VLOOKUP(MID(A1563,1,5)&amp;MID(A1563,8,5),품번정리!$A:$B,2,FALSE))=TRUE,MID(A1563,1,5)&amp;MID(A1563,8,5),VLOOKUP(MID(A1563,1,5)&amp;MID(A1563,8,5),품번정리!$A:$B,2,FALSE))</f>
        <v/>
      </c>
      <c r="C1563" s="97"/>
      <c r="D1563" s="407"/>
      <c r="E1563" s="408"/>
    </row>
    <row r="1564" spans="1:5">
      <c r="A1564" s="16" t="str">
        <f t="shared" si="28"/>
        <v/>
      </c>
      <c r="B1564" s="16" t="str">
        <f>IF(ISERROR(VLOOKUP(MID(A1564,1,5)&amp;MID(A1564,8,5),품번정리!$A:$B,2,FALSE))=TRUE,MID(A1564,1,5)&amp;MID(A1564,8,5),VLOOKUP(MID(A1564,1,5)&amp;MID(A1564,8,5),품번정리!$A:$B,2,FALSE))</f>
        <v/>
      </c>
      <c r="C1564" s="97"/>
      <c r="D1564" s="407"/>
      <c r="E1564" s="408"/>
    </row>
    <row r="1565" spans="1:5">
      <c r="A1565" s="16" t="str">
        <f t="shared" si="28"/>
        <v/>
      </c>
      <c r="B1565" s="16" t="str">
        <f>IF(ISERROR(VLOOKUP(MID(A1565,1,5)&amp;MID(A1565,8,5),품번정리!$A:$B,2,FALSE))=TRUE,MID(A1565,1,5)&amp;MID(A1565,8,5),VLOOKUP(MID(A1565,1,5)&amp;MID(A1565,8,5),품번정리!$A:$B,2,FALSE))</f>
        <v/>
      </c>
      <c r="C1565" s="97"/>
      <c r="D1565" s="407"/>
      <c r="E1565" s="408"/>
    </row>
    <row r="1566" spans="1:5">
      <c r="A1566" s="16" t="str">
        <f t="shared" si="28"/>
        <v/>
      </c>
      <c r="B1566" s="16" t="str">
        <f>IF(ISERROR(VLOOKUP(MID(A1566,1,5)&amp;MID(A1566,8,5),품번정리!$A:$B,2,FALSE))=TRUE,MID(A1566,1,5)&amp;MID(A1566,8,5),VLOOKUP(MID(A1566,1,5)&amp;MID(A1566,8,5),품번정리!$A:$B,2,FALSE))</f>
        <v/>
      </c>
      <c r="C1566" s="97"/>
      <c r="D1566" s="407"/>
      <c r="E1566" s="408"/>
    </row>
    <row r="1567" spans="1:5">
      <c r="A1567" s="16" t="str">
        <f t="shared" si="28"/>
        <v/>
      </c>
      <c r="B1567" s="16" t="str">
        <f>IF(ISERROR(VLOOKUP(MID(A1567,1,5)&amp;MID(A1567,8,5),품번정리!$A:$B,2,FALSE))=TRUE,MID(A1567,1,5)&amp;MID(A1567,8,5),VLOOKUP(MID(A1567,1,5)&amp;MID(A1567,8,5),품번정리!$A:$B,2,FALSE))</f>
        <v/>
      </c>
      <c r="C1567" s="97"/>
      <c r="D1567" s="407"/>
      <c r="E1567" s="408"/>
    </row>
    <row r="1568" spans="1:5">
      <c r="A1568" s="16" t="str">
        <f t="shared" si="28"/>
        <v/>
      </c>
      <c r="B1568" s="16" t="str">
        <f>IF(ISERROR(VLOOKUP(MID(A1568,1,5)&amp;MID(A1568,8,5),품번정리!$A:$B,2,FALSE))=TRUE,MID(A1568,1,5)&amp;MID(A1568,8,5),VLOOKUP(MID(A1568,1,5)&amp;MID(A1568,8,5),품번정리!$A:$B,2,FALSE))</f>
        <v/>
      </c>
      <c r="C1568" s="97"/>
      <c r="D1568" s="407"/>
      <c r="E1568" s="408"/>
    </row>
    <row r="1569" spans="1:5">
      <c r="A1569" s="16" t="str">
        <f t="shared" si="28"/>
        <v/>
      </c>
      <c r="B1569" s="16" t="str">
        <f>IF(ISERROR(VLOOKUP(MID(A1569,1,5)&amp;MID(A1569,8,5),품번정리!$A:$B,2,FALSE))=TRUE,MID(A1569,1,5)&amp;MID(A1569,8,5),VLOOKUP(MID(A1569,1,5)&amp;MID(A1569,8,5),품번정리!$A:$B,2,FALSE))</f>
        <v/>
      </c>
      <c r="C1569" s="97"/>
      <c r="D1569" s="407"/>
      <c r="E1569" s="408"/>
    </row>
    <row r="1570" spans="1:5">
      <c r="A1570" s="16" t="str">
        <f t="shared" si="28"/>
        <v/>
      </c>
      <c r="B1570" s="16" t="str">
        <f>IF(ISERROR(VLOOKUP(MID(A1570,1,5)&amp;MID(A1570,8,5),품번정리!$A:$B,2,FALSE))=TRUE,MID(A1570,1,5)&amp;MID(A1570,8,5),VLOOKUP(MID(A1570,1,5)&amp;MID(A1570,8,5),품번정리!$A:$B,2,FALSE))</f>
        <v/>
      </c>
      <c r="C1570" s="97"/>
      <c r="D1570" s="407"/>
      <c r="E1570" s="408"/>
    </row>
    <row r="1571" spans="1:5">
      <c r="A1571" s="16" t="str">
        <f t="shared" ref="A1571:A1634" si="29">IF(D1571=0,"",C1571)</f>
        <v/>
      </c>
      <c r="B1571" s="16" t="str">
        <f>IF(ISERROR(VLOOKUP(MID(A1571,1,5)&amp;MID(A1571,8,5),품번정리!$A:$B,2,FALSE))=TRUE,MID(A1571,1,5)&amp;MID(A1571,8,5),VLOOKUP(MID(A1571,1,5)&amp;MID(A1571,8,5),품번정리!$A:$B,2,FALSE))</f>
        <v/>
      </c>
      <c r="C1571" s="97"/>
      <c r="D1571" s="407"/>
      <c r="E1571" s="408"/>
    </row>
    <row r="1572" spans="1:5">
      <c r="A1572" s="16" t="str">
        <f t="shared" si="29"/>
        <v/>
      </c>
      <c r="B1572" s="16" t="str">
        <f>IF(ISERROR(VLOOKUP(MID(A1572,1,5)&amp;MID(A1572,8,5),품번정리!$A:$B,2,FALSE))=TRUE,MID(A1572,1,5)&amp;MID(A1572,8,5),VLOOKUP(MID(A1572,1,5)&amp;MID(A1572,8,5),품번정리!$A:$B,2,FALSE))</f>
        <v/>
      </c>
      <c r="C1572" s="97"/>
      <c r="D1572" s="407"/>
      <c r="E1572" s="408"/>
    </row>
    <row r="1573" spans="1:5">
      <c r="A1573" s="16" t="str">
        <f t="shared" si="29"/>
        <v/>
      </c>
      <c r="B1573" s="16" t="str">
        <f>IF(ISERROR(VLOOKUP(MID(A1573,1,5)&amp;MID(A1573,8,5),품번정리!$A:$B,2,FALSE))=TRUE,MID(A1573,1,5)&amp;MID(A1573,8,5),VLOOKUP(MID(A1573,1,5)&amp;MID(A1573,8,5),품번정리!$A:$B,2,FALSE))</f>
        <v/>
      </c>
      <c r="C1573" s="97"/>
      <c r="D1573" s="407"/>
      <c r="E1573" s="408"/>
    </row>
    <row r="1574" spans="1:5">
      <c r="A1574" s="16" t="str">
        <f t="shared" si="29"/>
        <v/>
      </c>
      <c r="B1574" s="16" t="str">
        <f>IF(ISERROR(VLOOKUP(MID(A1574,1,5)&amp;MID(A1574,8,5),품번정리!$A:$B,2,FALSE))=TRUE,MID(A1574,1,5)&amp;MID(A1574,8,5),VLOOKUP(MID(A1574,1,5)&amp;MID(A1574,8,5),품번정리!$A:$B,2,FALSE))</f>
        <v/>
      </c>
      <c r="C1574" s="97"/>
      <c r="D1574" s="407"/>
      <c r="E1574" s="408"/>
    </row>
    <row r="1575" spans="1:5">
      <c r="A1575" s="16" t="str">
        <f t="shared" si="29"/>
        <v/>
      </c>
      <c r="B1575" s="16" t="str">
        <f>IF(ISERROR(VLOOKUP(MID(A1575,1,5)&amp;MID(A1575,8,5),품번정리!$A:$B,2,FALSE))=TRUE,MID(A1575,1,5)&amp;MID(A1575,8,5),VLOOKUP(MID(A1575,1,5)&amp;MID(A1575,8,5),품번정리!$A:$B,2,FALSE))</f>
        <v/>
      </c>
      <c r="C1575" s="97"/>
      <c r="D1575" s="407"/>
      <c r="E1575" s="408"/>
    </row>
    <row r="1576" spans="1:5">
      <c r="A1576" s="16" t="str">
        <f t="shared" si="29"/>
        <v/>
      </c>
      <c r="B1576" s="16" t="str">
        <f>IF(ISERROR(VLOOKUP(MID(A1576,1,5)&amp;MID(A1576,8,5),품번정리!$A:$B,2,FALSE))=TRUE,MID(A1576,1,5)&amp;MID(A1576,8,5),VLOOKUP(MID(A1576,1,5)&amp;MID(A1576,8,5),품번정리!$A:$B,2,FALSE))</f>
        <v/>
      </c>
      <c r="C1576" s="97"/>
      <c r="D1576" s="407"/>
      <c r="E1576" s="408"/>
    </row>
    <row r="1577" spans="1:5">
      <c r="A1577" s="16" t="str">
        <f t="shared" si="29"/>
        <v/>
      </c>
      <c r="B1577" s="16" t="str">
        <f>IF(ISERROR(VLOOKUP(MID(A1577,1,5)&amp;MID(A1577,8,5),품번정리!$A:$B,2,FALSE))=TRUE,MID(A1577,1,5)&amp;MID(A1577,8,5),VLOOKUP(MID(A1577,1,5)&amp;MID(A1577,8,5),품번정리!$A:$B,2,FALSE))</f>
        <v/>
      </c>
      <c r="C1577" s="97"/>
      <c r="D1577" s="407"/>
      <c r="E1577" s="408"/>
    </row>
    <row r="1578" spans="1:5">
      <c r="A1578" s="16" t="str">
        <f t="shared" si="29"/>
        <v/>
      </c>
      <c r="B1578" s="16" t="str">
        <f>IF(ISERROR(VLOOKUP(MID(A1578,1,5)&amp;MID(A1578,8,5),품번정리!$A:$B,2,FALSE))=TRUE,MID(A1578,1,5)&amp;MID(A1578,8,5),VLOOKUP(MID(A1578,1,5)&amp;MID(A1578,8,5),품번정리!$A:$B,2,FALSE))</f>
        <v/>
      </c>
      <c r="C1578" s="97"/>
      <c r="D1578" s="407"/>
      <c r="E1578" s="408"/>
    </row>
    <row r="1579" spans="1:5">
      <c r="A1579" s="16" t="str">
        <f t="shared" si="29"/>
        <v/>
      </c>
      <c r="B1579" s="16" t="str">
        <f>IF(ISERROR(VLOOKUP(MID(A1579,1,5)&amp;MID(A1579,8,5),품번정리!$A:$B,2,FALSE))=TRUE,MID(A1579,1,5)&amp;MID(A1579,8,5),VLOOKUP(MID(A1579,1,5)&amp;MID(A1579,8,5),품번정리!$A:$B,2,FALSE))</f>
        <v/>
      </c>
      <c r="C1579" s="97"/>
      <c r="D1579" s="407"/>
      <c r="E1579" s="408"/>
    </row>
    <row r="1580" spans="1:5">
      <c r="A1580" s="16" t="str">
        <f t="shared" si="29"/>
        <v/>
      </c>
      <c r="B1580" s="16" t="str">
        <f>IF(ISERROR(VLOOKUP(MID(A1580,1,5)&amp;MID(A1580,8,5),품번정리!$A:$B,2,FALSE))=TRUE,MID(A1580,1,5)&amp;MID(A1580,8,5),VLOOKUP(MID(A1580,1,5)&amp;MID(A1580,8,5),품번정리!$A:$B,2,FALSE))</f>
        <v/>
      </c>
      <c r="C1580" s="97"/>
      <c r="D1580" s="407"/>
      <c r="E1580" s="408"/>
    </row>
    <row r="1581" spans="1:5">
      <c r="A1581" s="16" t="str">
        <f t="shared" si="29"/>
        <v/>
      </c>
      <c r="B1581" s="16" t="str">
        <f>IF(ISERROR(VLOOKUP(MID(A1581,1,5)&amp;MID(A1581,8,5),품번정리!$A:$B,2,FALSE))=TRUE,MID(A1581,1,5)&amp;MID(A1581,8,5),VLOOKUP(MID(A1581,1,5)&amp;MID(A1581,8,5),품번정리!$A:$B,2,FALSE))</f>
        <v/>
      </c>
      <c r="C1581" s="97"/>
      <c r="D1581" s="407"/>
      <c r="E1581" s="408"/>
    </row>
    <row r="1582" spans="1:5">
      <c r="A1582" s="16" t="str">
        <f t="shared" si="29"/>
        <v/>
      </c>
      <c r="B1582" s="16" t="str">
        <f>IF(ISERROR(VLOOKUP(MID(A1582,1,5)&amp;MID(A1582,8,5),품번정리!$A:$B,2,FALSE))=TRUE,MID(A1582,1,5)&amp;MID(A1582,8,5),VLOOKUP(MID(A1582,1,5)&amp;MID(A1582,8,5),품번정리!$A:$B,2,FALSE))</f>
        <v/>
      </c>
      <c r="C1582" s="97"/>
      <c r="D1582" s="407"/>
      <c r="E1582" s="408"/>
    </row>
    <row r="1583" spans="1:5">
      <c r="A1583" s="16" t="str">
        <f t="shared" si="29"/>
        <v/>
      </c>
      <c r="B1583" s="16" t="str">
        <f>IF(ISERROR(VLOOKUP(MID(A1583,1,5)&amp;MID(A1583,8,5),품번정리!$A:$B,2,FALSE))=TRUE,MID(A1583,1,5)&amp;MID(A1583,8,5),VLOOKUP(MID(A1583,1,5)&amp;MID(A1583,8,5),품번정리!$A:$B,2,FALSE))</f>
        <v/>
      </c>
      <c r="C1583" s="97"/>
      <c r="D1583" s="407"/>
      <c r="E1583" s="408"/>
    </row>
    <row r="1584" spans="1:5">
      <c r="A1584" s="16" t="str">
        <f t="shared" si="29"/>
        <v/>
      </c>
      <c r="B1584" s="16" t="str">
        <f>IF(ISERROR(VLOOKUP(MID(A1584,1,5)&amp;MID(A1584,8,5),품번정리!$A:$B,2,FALSE))=TRUE,MID(A1584,1,5)&amp;MID(A1584,8,5),VLOOKUP(MID(A1584,1,5)&amp;MID(A1584,8,5),품번정리!$A:$B,2,FALSE))</f>
        <v/>
      </c>
      <c r="C1584" s="97"/>
      <c r="D1584" s="407"/>
      <c r="E1584" s="408"/>
    </row>
    <row r="1585" spans="1:5">
      <c r="A1585" s="16" t="str">
        <f t="shared" si="29"/>
        <v/>
      </c>
      <c r="B1585" s="16" t="str">
        <f>IF(ISERROR(VLOOKUP(MID(A1585,1,5)&amp;MID(A1585,8,5),품번정리!$A:$B,2,FALSE))=TRUE,MID(A1585,1,5)&amp;MID(A1585,8,5),VLOOKUP(MID(A1585,1,5)&amp;MID(A1585,8,5),품번정리!$A:$B,2,FALSE))</f>
        <v/>
      </c>
      <c r="C1585" s="97"/>
      <c r="D1585" s="407"/>
      <c r="E1585" s="408"/>
    </row>
    <row r="1586" spans="1:5">
      <c r="A1586" s="16" t="str">
        <f t="shared" si="29"/>
        <v/>
      </c>
      <c r="B1586" s="16" t="str">
        <f>IF(ISERROR(VLOOKUP(MID(A1586,1,5)&amp;MID(A1586,8,5),품번정리!$A:$B,2,FALSE))=TRUE,MID(A1586,1,5)&amp;MID(A1586,8,5),VLOOKUP(MID(A1586,1,5)&amp;MID(A1586,8,5),품번정리!$A:$B,2,FALSE))</f>
        <v/>
      </c>
      <c r="C1586" s="97"/>
      <c r="D1586" s="407"/>
      <c r="E1586" s="408"/>
    </row>
    <row r="1587" spans="1:5">
      <c r="A1587" s="16" t="str">
        <f t="shared" si="29"/>
        <v/>
      </c>
      <c r="B1587" s="16" t="str">
        <f>IF(ISERROR(VLOOKUP(MID(A1587,1,5)&amp;MID(A1587,8,5),품번정리!$A:$B,2,FALSE))=TRUE,MID(A1587,1,5)&amp;MID(A1587,8,5),VLOOKUP(MID(A1587,1,5)&amp;MID(A1587,8,5),품번정리!$A:$B,2,FALSE))</f>
        <v/>
      </c>
      <c r="C1587" s="97"/>
      <c r="D1587" s="407"/>
      <c r="E1587" s="408"/>
    </row>
    <row r="1588" spans="1:5">
      <c r="A1588" s="16" t="str">
        <f t="shared" si="29"/>
        <v/>
      </c>
      <c r="B1588" s="16" t="str">
        <f>IF(ISERROR(VLOOKUP(MID(A1588,1,5)&amp;MID(A1588,8,5),품번정리!$A:$B,2,FALSE))=TRUE,MID(A1588,1,5)&amp;MID(A1588,8,5),VLOOKUP(MID(A1588,1,5)&amp;MID(A1588,8,5),품번정리!$A:$B,2,FALSE))</f>
        <v/>
      </c>
      <c r="C1588" s="97"/>
      <c r="D1588" s="407"/>
      <c r="E1588" s="408"/>
    </row>
    <row r="1589" spans="1:5">
      <c r="A1589" s="16" t="str">
        <f t="shared" si="29"/>
        <v/>
      </c>
      <c r="B1589" s="16" t="str">
        <f>IF(ISERROR(VLOOKUP(MID(A1589,1,5)&amp;MID(A1589,8,5),품번정리!$A:$B,2,FALSE))=TRUE,MID(A1589,1,5)&amp;MID(A1589,8,5),VLOOKUP(MID(A1589,1,5)&amp;MID(A1589,8,5),품번정리!$A:$B,2,FALSE))</f>
        <v/>
      </c>
      <c r="C1589" s="97"/>
      <c r="D1589" s="407"/>
      <c r="E1589" s="408"/>
    </row>
    <row r="1590" spans="1:5">
      <c r="A1590" s="16" t="str">
        <f t="shared" si="29"/>
        <v/>
      </c>
      <c r="B1590" s="16" t="str">
        <f>IF(ISERROR(VLOOKUP(MID(A1590,1,5)&amp;MID(A1590,8,5),품번정리!$A:$B,2,FALSE))=TRUE,MID(A1590,1,5)&amp;MID(A1590,8,5),VLOOKUP(MID(A1590,1,5)&amp;MID(A1590,8,5),품번정리!$A:$B,2,FALSE))</f>
        <v/>
      </c>
      <c r="C1590" s="97"/>
      <c r="D1590" s="407"/>
      <c r="E1590" s="408"/>
    </row>
    <row r="1591" spans="1:5">
      <c r="A1591" s="16" t="str">
        <f t="shared" si="29"/>
        <v/>
      </c>
      <c r="B1591" s="16" t="str">
        <f>IF(ISERROR(VLOOKUP(MID(A1591,1,5)&amp;MID(A1591,8,5),품번정리!$A:$B,2,FALSE))=TRUE,MID(A1591,1,5)&amp;MID(A1591,8,5),VLOOKUP(MID(A1591,1,5)&amp;MID(A1591,8,5),품번정리!$A:$B,2,FALSE))</f>
        <v/>
      </c>
      <c r="C1591" s="97"/>
      <c r="D1591" s="407"/>
      <c r="E1591" s="408"/>
    </row>
    <row r="1592" spans="1:5">
      <c r="A1592" s="16" t="str">
        <f t="shared" si="29"/>
        <v/>
      </c>
      <c r="B1592" s="16" t="str">
        <f>IF(ISERROR(VLOOKUP(MID(A1592,1,5)&amp;MID(A1592,8,5),품번정리!$A:$B,2,FALSE))=TRUE,MID(A1592,1,5)&amp;MID(A1592,8,5),VLOOKUP(MID(A1592,1,5)&amp;MID(A1592,8,5),품번정리!$A:$B,2,FALSE))</f>
        <v/>
      </c>
      <c r="C1592" s="97"/>
      <c r="D1592" s="407"/>
      <c r="E1592" s="408"/>
    </row>
    <row r="1593" spans="1:5">
      <c r="A1593" s="16" t="str">
        <f t="shared" si="29"/>
        <v/>
      </c>
      <c r="B1593" s="16" t="str">
        <f>IF(ISERROR(VLOOKUP(MID(A1593,1,5)&amp;MID(A1593,8,5),품번정리!$A:$B,2,FALSE))=TRUE,MID(A1593,1,5)&amp;MID(A1593,8,5),VLOOKUP(MID(A1593,1,5)&amp;MID(A1593,8,5),품번정리!$A:$B,2,FALSE))</f>
        <v/>
      </c>
      <c r="C1593" s="97"/>
      <c r="D1593" s="407"/>
      <c r="E1593" s="408"/>
    </row>
    <row r="1594" spans="1:5">
      <c r="A1594" s="16" t="str">
        <f t="shared" si="29"/>
        <v/>
      </c>
      <c r="B1594" s="16" t="str">
        <f>IF(ISERROR(VLOOKUP(MID(A1594,1,5)&amp;MID(A1594,8,5),품번정리!$A:$B,2,FALSE))=TRUE,MID(A1594,1,5)&amp;MID(A1594,8,5),VLOOKUP(MID(A1594,1,5)&amp;MID(A1594,8,5),품번정리!$A:$B,2,FALSE))</f>
        <v/>
      </c>
      <c r="C1594" s="97"/>
      <c r="D1594" s="407"/>
      <c r="E1594" s="408"/>
    </row>
    <row r="1595" spans="1:5">
      <c r="A1595" s="16" t="str">
        <f t="shared" si="29"/>
        <v/>
      </c>
      <c r="B1595" s="16" t="str">
        <f>IF(ISERROR(VLOOKUP(MID(A1595,1,5)&amp;MID(A1595,8,5),품번정리!$A:$B,2,FALSE))=TRUE,MID(A1595,1,5)&amp;MID(A1595,8,5),VLOOKUP(MID(A1595,1,5)&amp;MID(A1595,8,5),품번정리!$A:$B,2,FALSE))</f>
        <v/>
      </c>
      <c r="C1595" s="97"/>
      <c r="D1595" s="407"/>
      <c r="E1595" s="408"/>
    </row>
    <row r="1596" spans="1:5">
      <c r="A1596" s="16" t="str">
        <f t="shared" si="29"/>
        <v/>
      </c>
      <c r="B1596" s="16" t="str">
        <f>IF(ISERROR(VLOOKUP(MID(A1596,1,5)&amp;MID(A1596,8,5),품번정리!$A:$B,2,FALSE))=TRUE,MID(A1596,1,5)&amp;MID(A1596,8,5),VLOOKUP(MID(A1596,1,5)&amp;MID(A1596,8,5),품번정리!$A:$B,2,FALSE))</f>
        <v/>
      </c>
      <c r="C1596" s="97"/>
      <c r="D1596" s="407"/>
      <c r="E1596" s="408"/>
    </row>
    <row r="1597" spans="1:5">
      <c r="A1597" s="16" t="str">
        <f t="shared" si="29"/>
        <v/>
      </c>
      <c r="B1597" s="16" t="str">
        <f>IF(ISERROR(VLOOKUP(MID(A1597,1,5)&amp;MID(A1597,8,5),품번정리!$A:$B,2,FALSE))=TRUE,MID(A1597,1,5)&amp;MID(A1597,8,5),VLOOKUP(MID(A1597,1,5)&amp;MID(A1597,8,5),품번정리!$A:$B,2,FALSE))</f>
        <v/>
      </c>
      <c r="C1597" s="97"/>
      <c r="D1597" s="407"/>
      <c r="E1597" s="408"/>
    </row>
    <row r="1598" spans="1:5">
      <c r="A1598" s="16" t="str">
        <f t="shared" si="29"/>
        <v/>
      </c>
      <c r="B1598" s="16" t="str">
        <f>IF(ISERROR(VLOOKUP(MID(A1598,1,5)&amp;MID(A1598,8,5),품번정리!$A:$B,2,FALSE))=TRUE,MID(A1598,1,5)&amp;MID(A1598,8,5),VLOOKUP(MID(A1598,1,5)&amp;MID(A1598,8,5),품번정리!$A:$B,2,FALSE))</f>
        <v/>
      </c>
      <c r="C1598" s="97"/>
      <c r="D1598" s="407"/>
      <c r="E1598" s="408"/>
    </row>
    <row r="1599" spans="1:5">
      <c r="A1599" s="16" t="str">
        <f t="shared" si="29"/>
        <v/>
      </c>
      <c r="B1599" s="16" t="str">
        <f>IF(ISERROR(VLOOKUP(MID(A1599,1,5)&amp;MID(A1599,8,5),품번정리!$A:$B,2,FALSE))=TRUE,MID(A1599,1,5)&amp;MID(A1599,8,5),VLOOKUP(MID(A1599,1,5)&amp;MID(A1599,8,5),품번정리!$A:$B,2,FALSE))</f>
        <v/>
      </c>
      <c r="C1599" s="97"/>
      <c r="D1599" s="407"/>
      <c r="E1599" s="408"/>
    </row>
    <row r="1600" spans="1:5">
      <c r="A1600" s="16" t="str">
        <f t="shared" si="29"/>
        <v/>
      </c>
      <c r="B1600" s="16" t="str">
        <f>IF(ISERROR(VLOOKUP(MID(A1600,1,5)&amp;MID(A1600,8,5),품번정리!$A:$B,2,FALSE))=TRUE,MID(A1600,1,5)&amp;MID(A1600,8,5),VLOOKUP(MID(A1600,1,5)&amp;MID(A1600,8,5),품번정리!$A:$B,2,FALSE))</f>
        <v/>
      </c>
      <c r="C1600" s="97"/>
      <c r="D1600" s="407"/>
      <c r="E1600" s="408"/>
    </row>
    <row r="1601" spans="1:5">
      <c r="A1601" s="16" t="str">
        <f t="shared" si="29"/>
        <v/>
      </c>
      <c r="B1601" s="16" t="str">
        <f>IF(ISERROR(VLOOKUP(MID(A1601,1,5)&amp;MID(A1601,8,5),품번정리!$A:$B,2,FALSE))=TRUE,MID(A1601,1,5)&amp;MID(A1601,8,5),VLOOKUP(MID(A1601,1,5)&amp;MID(A1601,8,5),품번정리!$A:$B,2,FALSE))</f>
        <v/>
      </c>
      <c r="C1601" s="97"/>
      <c r="D1601" s="407"/>
      <c r="E1601" s="408"/>
    </row>
    <row r="1602" spans="1:5">
      <c r="A1602" s="16" t="str">
        <f t="shared" si="29"/>
        <v/>
      </c>
      <c r="B1602" s="16" t="str">
        <f>IF(ISERROR(VLOOKUP(MID(A1602,1,5)&amp;MID(A1602,8,5),품번정리!$A:$B,2,FALSE))=TRUE,MID(A1602,1,5)&amp;MID(A1602,8,5),VLOOKUP(MID(A1602,1,5)&amp;MID(A1602,8,5),품번정리!$A:$B,2,FALSE))</f>
        <v/>
      </c>
      <c r="C1602" s="97"/>
      <c r="D1602" s="407"/>
      <c r="E1602" s="408"/>
    </row>
    <row r="1603" spans="1:5">
      <c r="A1603" s="16" t="str">
        <f t="shared" si="29"/>
        <v/>
      </c>
      <c r="B1603" s="16" t="str">
        <f>IF(ISERROR(VLOOKUP(MID(A1603,1,5)&amp;MID(A1603,8,5),품번정리!$A:$B,2,FALSE))=TRUE,MID(A1603,1,5)&amp;MID(A1603,8,5),VLOOKUP(MID(A1603,1,5)&amp;MID(A1603,8,5),품번정리!$A:$B,2,FALSE))</f>
        <v/>
      </c>
      <c r="C1603" s="97"/>
      <c r="D1603" s="407"/>
      <c r="E1603" s="408"/>
    </row>
    <row r="1604" spans="1:5">
      <c r="A1604" s="16" t="str">
        <f t="shared" si="29"/>
        <v/>
      </c>
      <c r="B1604" s="16" t="str">
        <f>IF(ISERROR(VLOOKUP(MID(A1604,1,5)&amp;MID(A1604,8,5),품번정리!$A:$B,2,FALSE))=TRUE,MID(A1604,1,5)&amp;MID(A1604,8,5),VLOOKUP(MID(A1604,1,5)&amp;MID(A1604,8,5),품번정리!$A:$B,2,FALSE))</f>
        <v/>
      </c>
      <c r="C1604" s="97"/>
      <c r="D1604" s="407"/>
      <c r="E1604" s="408"/>
    </row>
    <row r="1605" spans="1:5">
      <c r="A1605" s="16" t="str">
        <f t="shared" si="29"/>
        <v/>
      </c>
      <c r="B1605" s="16" t="str">
        <f>IF(ISERROR(VLOOKUP(MID(A1605,1,5)&amp;MID(A1605,8,5),품번정리!$A:$B,2,FALSE))=TRUE,MID(A1605,1,5)&amp;MID(A1605,8,5),VLOOKUP(MID(A1605,1,5)&amp;MID(A1605,8,5),품번정리!$A:$B,2,FALSE))</f>
        <v/>
      </c>
      <c r="C1605" s="97"/>
      <c r="D1605" s="407"/>
      <c r="E1605" s="408"/>
    </row>
    <row r="1606" spans="1:5">
      <c r="A1606" s="16" t="str">
        <f t="shared" si="29"/>
        <v/>
      </c>
      <c r="B1606" s="16" t="str">
        <f>IF(ISERROR(VLOOKUP(MID(A1606,1,5)&amp;MID(A1606,8,5),품번정리!$A:$B,2,FALSE))=TRUE,MID(A1606,1,5)&amp;MID(A1606,8,5),VLOOKUP(MID(A1606,1,5)&amp;MID(A1606,8,5),품번정리!$A:$B,2,FALSE))</f>
        <v/>
      </c>
      <c r="C1606" s="97"/>
      <c r="D1606" s="407"/>
      <c r="E1606" s="408"/>
    </row>
    <row r="1607" spans="1:5">
      <c r="A1607" s="16" t="str">
        <f t="shared" si="29"/>
        <v/>
      </c>
      <c r="B1607" s="16" t="str">
        <f>IF(ISERROR(VLOOKUP(MID(A1607,1,5)&amp;MID(A1607,8,5),품번정리!$A:$B,2,FALSE))=TRUE,MID(A1607,1,5)&amp;MID(A1607,8,5),VLOOKUP(MID(A1607,1,5)&amp;MID(A1607,8,5),품번정리!$A:$B,2,FALSE))</f>
        <v/>
      </c>
      <c r="C1607" s="97"/>
      <c r="D1607" s="407"/>
      <c r="E1607" s="408"/>
    </row>
    <row r="1608" spans="1:5">
      <c r="A1608" s="16" t="str">
        <f t="shared" si="29"/>
        <v/>
      </c>
      <c r="B1608" s="16" t="str">
        <f>IF(ISERROR(VLOOKUP(MID(A1608,1,5)&amp;MID(A1608,8,5),품번정리!$A:$B,2,FALSE))=TRUE,MID(A1608,1,5)&amp;MID(A1608,8,5),VLOOKUP(MID(A1608,1,5)&amp;MID(A1608,8,5),품번정리!$A:$B,2,FALSE))</f>
        <v/>
      </c>
      <c r="C1608" s="97"/>
      <c r="D1608" s="407"/>
      <c r="E1608" s="408"/>
    </row>
    <row r="1609" spans="1:5">
      <c r="A1609" s="16" t="str">
        <f t="shared" si="29"/>
        <v/>
      </c>
      <c r="B1609" s="16" t="str">
        <f>IF(ISERROR(VLOOKUP(MID(A1609,1,5)&amp;MID(A1609,8,5),품번정리!$A:$B,2,FALSE))=TRUE,MID(A1609,1,5)&amp;MID(A1609,8,5),VLOOKUP(MID(A1609,1,5)&amp;MID(A1609,8,5),품번정리!$A:$B,2,FALSE))</f>
        <v/>
      </c>
      <c r="C1609" s="97"/>
      <c r="D1609" s="407"/>
      <c r="E1609" s="408"/>
    </row>
    <row r="1610" spans="1:5">
      <c r="A1610" s="16" t="str">
        <f t="shared" si="29"/>
        <v/>
      </c>
      <c r="B1610" s="16" t="str">
        <f>IF(ISERROR(VLOOKUP(MID(A1610,1,5)&amp;MID(A1610,8,5),품번정리!$A:$B,2,FALSE))=TRUE,MID(A1610,1,5)&amp;MID(A1610,8,5),VLOOKUP(MID(A1610,1,5)&amp;MID(A1610,8,5),품번정리!$A:$B,2,FALSE))</f>
        <v/>
      </c>
      <c r="C1610" s="97"/>
      <c r="D1610" s="407"/>
      <c r="E1610" s="408"/>
    </row>
    <row r="1611" spans="1:5">
      <c r="A1611" s="16" t="str">
        <f t="shared" si="29"/>
        <v/>
      </c>
      <c r="B1611" s="16" t="str">
        <f>IF(ISERROR(VLOOKUP(MID(A1611,1,5)&amp;MID(A1611,8,5),품번정리!$A:$B,2,FALSE))=TRUE,MID(A1611,1,5)&amp;MID(A1611,8,5),VLOOKUP(MID(A1611,1,5)&amp;MID(A1611,8,5),품번정리!$A:$B,2,FALSE))</f>
        <v/>
      </c>
      <c r="C1611" s="97"/>
      <c r="D1611" s="407"/>
      <c r="E1611" s="408"/>
    </row>
    <row r="1612" spans="1:5">
      <c r="A1612" s="16" t="str">
        <f t="shared" si="29"/>
        <v/>
      </c>
      <c r="B1612" s="16" t="str">
        <f>IF(ISERROR(VLOOKUP(MID(A1612,1,5)&amp;MID(A1612,8,5),품번정리!$A:$B,2,FALSE))=TRUE,MID(A1612,1,5)&amp;MID(A1612,8,5),VLOOKUP(MID(A1612,1,5)&amp;MID(A1612,8,5),품번정리!$A:$B,2,FALSE))</f>
        <v/>
      </c>
      <c r="C1612" s="97"/>
      <c r="D1612" s="407"/>
      <c r="E1612" s="408"/>
    </row>
    <row r="1613" spans="1:5">
      <c r="A1613" s="16" t="str">
        <f t="shared" si="29"/>
        <v/>
      </c>
      <c r="B1613" s="16" t="str">
        <f>IF(ISERROR(VLOOKUP(MID(A1613,1,5)&amp;MID(A1613,8,5),품번정리!$A:$B,2,FALSE))=TRUE,MID(A1613,1,5)&amp;MID(A1613,8,5),VLOOKUP(MID(A1613,1,5)&amp;MID(A1613,8,5),품번정리!$A:$B,2,FALSE))</f>
        <v/>
      </c>
      <c r="C1613" s="97"/>
      <c r="D1613" s="407"/>
      <c r="E1613" s="408"/>
    </row>
    <row r="1614" spans="1:5">
      <c r="A1614" s="16" t="str">
        <f t="shared" si="29"/>
        <v/>
      </c>
      <c r="B1614" s="16" t="str">
        <f>IF(ISERROR(VLOOKUP(MID(A1614,1,5)&amp;MID(A1614,8,5),품번정리!$A:$B,2,FALSE))=TRUE,MID(A1614,1,5)&amp;MID(A1614,8,5),VLOOKUP(MID(A1614,1,5)&amp;MID(A1614,8,5),품번정리!$A:$B,2,FALSE))</f>
        <v/>
      </c>
      <c r="C1614" s="97"/>
      <c r="D1614" s="407"/>
      <c r="E1614" s="408"/>
    </row>
    <row r="1615" spans="1:5">
      <c r="A1615" s="16" t="str">
        <f t="shared" si="29"/>
        <v/>
      </c>
      <c r="B1615" s="16" t="str">
        <f>IF(ISERROR(VLOOKUP(MID(A1615,1,5)&amp;MID(A1615,8,5),품번정리!$A:$B,2,FALSE))=TRUE,MID(A1615,1,5)&amp;MID(A1615,8,5),VLOOKUP(MID(A1615,1,5)&amp;MID(A1615,8,5),품번정리!$A:$B,2,FALSE))</f>
        <v/>
      </c>
      <c r="C1615" s="97"/>
      <c r="D1615" s="407"/>
      <c r="E1615" s="408"/>
    </row>
    <row r="1616" spans="1:5">
      <c r="A1616" s="16" t="str">
        <f t="shared" si="29"/>
        <v/>
      </c>
      <c r="B1616" s="16" t="str">
        <f>IF(ISERROR(VLOOKUP(MID(A1616,1,5)&amp;MID(A1616,8,5),품번정리!$A:$B,2,FALSE))=TRUE,MID(A1616,1,5)&amp;MID(A1616,8,5),VLOOKUP(MID(A1616,1,5)&amp;MID(A1616,8,5),품번정리!$A:$B,2,FALSE))</f>
        <v/>
      </c>
      <c r="C1616" s="97"/>
      <c r="D1616" s="407"/>
      <c r="E1616" s="408"/>
    </row>
    <row r="1617" spans="1:5">
      <c r="A1617" s="16" t="str">
        <f t="shared" si="29"/>
        <v/>
      </c>
      <c r="B1617" s="16" t="str">
        <f>IF(ISERROR(VLOOKUP(MID(A1617,1,5)&amp;MID(A1617,8,5),품번정리!$A:$B,2,FALSE))=TRUE,MID(A1617,1,5)&amp;MID(A1617,8,5),VLOOKUP(MID(A1617,1,5)&amp;MID(A1617,8,5),품번정리!$A:$B,2,FALSE))</f>
        <v/>
      </c>
      <c r="C1617" s="97"/>
      <c r="D1617" s="407"/>
      <c r="E1617" s="408"/>
    </row>
    <row r="1618" spans="1:5">
      <c r="A1618" s="16" t="str">
        <f t="shared" si="29"/>
        <v/>
      </c>
      <c r="B1618" s="16" t="str">
        <f>IF(ISERROR(VLOOKUP(MID(A1618,1,5)&amp;MID(A1618,8,5),품번정리!$A:$B,2,FALSE))=TRUE,MID(A1618,1,5)&amp;MID(A1618,8,5),VLOOKUP(MID(A1618,1,5)&amp;MID(A1618,8,5),품번정리!$A:$B,2,FALSE))</f>
        <v/>
      </c>
      <c r="C1618" s="97"/>
      <c r="D1618" s="407"/>
      <c r="E1618" s="408"/>
    </row>
    <row r="1619" spans="1:5">
      <c r="A1619" s="16" t="str">
        <f t="shared" si="29"/>
        <v/>
      </c>
      <c r="B1619" s="16" t="str">
        <f>IF(ISERROR(VLOOKUP(MID(A1619,1,5)&amp;MID(A1619,8,5),품번정리!$A:$B,2,FALSE))=TRUE,MID(A1619,1,5)&amp;MID(A1619,8,5),VLOOKUP(MID(A1619,1,5)&amp;MID(A1619,8,5),품번정리!$A:$B,2,FALSE))</f>
        <v/>
      </c>
      <c r="C1619" s="97"/>
      <c r="D1619" s="407"/>
      <c r="E1619" s="408"/>
    </row>
    <row r="1620" spans="1:5">
      <c r="A1620" s="16" t="str">
        <f t="shared" si="29"/>
        <v/>
      </c>
      <c r="B1620" s="16" t="str">
        <f>IF(ISERROR(VLOOKUP(MID(A1620,1,5)&amp;MID(A1620,8,5),품번정리!$A:$B,2,FALSE))=TRUE,MID(A1620,1,5)&amp;MID(A1620,8,5),VLOOKUP(MID(A1620,1,5)&amp;MID(A1620,8,5),품번정리!$A:$B,2,FALSE))</f>
        <v/>
      </c>
      <c r="C1620" s="97"/>
      <c r="D1620" s="407"/>
      <c r="E1620" s="408"/>
    </row>
    <row r="1621" spans="1:5">
      <c r="A1621" s="16" t="str">
        <f t="shared" si="29"/>
        <v/>
      </c>
      <c r="B1621" s="16" t="str">
        <f>IF(ISERROR(VLOOKUP(MID(A1621,1,5)&amp;MID(A1621,8,5),품번정리!$A:$B,2,FALSE))=TRUE,MID(A1621,1,5)&amp;MID(A1621,8,5),VLOOKUP(MID(A1621,1,5)&amp;MID(A1621,8,5),품번정리!$A:$B,2,FALSE))</f>
        <v/>
      </c>
      <c r="C1621" s="97"/>
      <c r="D1621" s="407"/>
      <c r="E1621" s="408"/>
    </row>
    <row r="1622" spans="1:5">
      <c r="A1622" s="16" t="str">
        <f t="shared" si="29"/>
        <v/>
      </c>
      <c r="B1622" s="16" t="str">
        <f>IF(ISERROR(VLOOKUP(MID(A1622,1,5)&amp;MID(A1622,8,5),품번정리!$A:$B,2,FALSE))=TRUE,MID(A1622,1,5)&amp;MID(A1622,8,5),VLOOKUP(MID(A1622,1,5)&amp;MID(A1622,8,5),품번정리!$A:$B,2,FALSE))</f>
        <v/>
      </c>
      <c r="C1622" s="97"/>
      <c r="D1622" s="407"/>
      <c r="E1622" s="408"/>
    </row>
    <row r="1623" spans="1:5">
      <c r="A1623" s="16" t="str">
        <f t="shared" si="29"/>
        <v/>
      </c>
      <c r="B1623" s="16" t="str">
        <f>IF(ISERROR(VLOOKUP(MID(A1623,1,5)&amp;MID(A1623,8,5),품번정리!$A:$B,2,FALSE))=TRUE,MID(A1623,1,5)&amp;MID(A1623,8,5),VLOOKUP(MID(A1623,1,5)&amp;MID(A1623,8,5),품번정리!$A:$B,2,FALSE))</f>
        <v/>
      </c>
      <c r="C1623" s="97"/>
      <c r="D1623" s="407"/>
      <c r="E1623" s="408"/>
    </row>
    <row r="1624" spans="1:5">
      <c r="A1624" s="16" t="str">
        <f t="shared" si="29"/>
        <v/>
      </c>
      <c r="B1624" s="16" t="str">
        <f>IF(ISERROR(VLOOKUP(MID(A1624,1,5)&amp;MID(A1624,8,5),품번정리!$A:$B,2,FALSE))=TRUE,MID(A1624,1,5)&amp;MID(A1624,8,5),VLOOKUP(MID(A1624,1,5)&amp;MID(A1624,8,5),품번정리!$A:$B,2,FALSE))</f>
        <v/>
      </c>
      <c r="C1624" s="97"/>
      <c r="D1624" s="407"/>
      <c r="E1624" s="408"/>
    </row>
    <row r="1625" spans="1:5">
      <c r="A1625" s="16" t="str">
        <f t="shared" si="29"/>
        <v/>
      </c>
      <c r="B1625" s="16" t="str">
        <f>IF(ISERROR(VLOOKUP(MID(A1625,1,5)&amp;MID(A1625,8,5),품번정리!$A:$B,2,FALSE))=TRUE,MID(A1625,1,5)&amp;MID(A1625,8,5),VLOOKUP(MID(A1625,1,5)&amp;MID(A1625,8,5),품번정리!$A:$B,2,FALSE))</f>
        <v/>
      </c>
      <c r="C1625" s="97"/>
      <c r="D1625" s="407"/>
      <c r="E1625" s="408"/>
    </row>
    <row r="1626" spans="1:5">
      <c r="A1626" s="16" t="str">
        <f t="shared" si="29"/>
        <v/>
      </c>
      <c r="B1626" s="16" t="str">
        <f>IF(ISERROR(VLOOKUP(MID(A1626,1,5)&amp;MID(A1626,8,5),품번정리!$A:$B,2,FALSE))=TRUE,MID(A1626,1,5)&amp;MID(A1626,8,5),VLOOKUP(MID(A1626,1,5)&amp;MID(A1626,8,5),품번정리!$A:$B,2,FALSE))</f>
        <v/>
      </c>
      <c r="C1626" s="97"/>
      <c r="D1626" s="407"/>
      <c r="E1626" s="408"/>
    </row>
    <row r="1627" spans="1:5">
      <c r="A1627" s="16" t="str">
        <f t="shared" si="29"/>
        <v/>
      </c>
      <c r="B1627" s="16" t="str">
        <f>IF(ISERROR(VLOOKUP(MID(A1627,1,5)&amp;MID(A1627,8,5),품번정리!$A:$B,2,FALSE))=TRUE,MID(A1627,1,5)&amp;MID(A1627,8,5),VLOOKUP(MID(A1627,1,5)&amp;MID(A1627,8,5),품번정리!$A:$B,2,FALSE))</f>
        <v/>
      </c>
      <c r="C1627" s="97"/>
      <c r="D1627" s="407"/>
      <c r="E1627" s="408"/>
    </row>
    <row r="1628" spans="1:5">
      <c r="A1628" s="16" t="str">
        <f t="shared" si="29"/>
        <v/>
      </c>
      <c r="B1628" s="16" t="str">
        <f>IF(ISERROR(VLOOKUP(MID(A1628,1,5)&amp;MID(A1628,8,5),품번정리!$A:$B,2,FALSE))=TRUE,MID(A1628,1,5)&amp;MID(A1628,8,5),VLOOKUP(MID(A1628,1,5)&amp;MID(A1628,8,5),품번정리!$A:$B,2,FALSE))</f>
        <v/>
      </c>
      <c r="C1628" s="97"/>
      <c r="D1628" s="407"/>
      <c r="E1628" s="408"/>
    </row>
    <row r="1629" spans="1:5">
      <c r="A1629" s="16" t="str">
        <f t="shared" si="29"/>
        <v/>
      </c>
      <c r="B1629" s="16" t="str">
        <f>IF(ISERROR(VLOOKUP(MID(A1629,1,5)&amp;MID(A1629,8,5),품번정리!$A:$B,2,FALSE))=TRUE,MID(A1629,1,5)&amp;MID(A1629,8,5),VLOOKUP(MID(A1629,1,5)&amp;MID(A1629,8,5),품번정리!$A:$B,2,FALSE))</f>
        <v/>
      </c>
      <c r="C1629" s="97"/>
      <c r="D1629" s="407"/>
      <c r="E1629" s="408"/>
    </row>
    <row r="1630" spans="1:5">
      <c r="A1630" s="16" t="str">
        <f t="shared" si="29"/>
        <v/>
      </c>
      <c r="B1630" s="16" t="str">
        <f>IF(ISERROR(VLOOKUP(MID(A1630,1,5)&amp;MID(A1630,8,5),품번정리!$A:$B,2,FALSE))=TRUE,MID(A1630,1,5)&amp;MID(A1630,8,5),VLOOKUP(MID(A1630,1,5)&amp;MID(A1630,8,5),품번정리!$A:$B,2,FALSE))</f>
        <v/>
      </c>
      <c r="C1630" s="97"/>
      <c r="D1630" s="407"/>
      <c r="E1630" s="408"/>
    </row>
    <row r="1631" spans="1:5">
      <c r="A1631" s="16" t="str">
        <f t="shared" si="29"/>
        <v/>
      </c>
      <c r="B1631" s="16" t="str">
        <f>IF(ISERROR(VLOOKUP(MID(A1631,1,5)&amp;MID(A1631,8,5),품번정리!$A:$B,2,FALSE))=TRUE,MID(A1631,1,5)&amp;MID(A1631,8,5),VLOOKUP(MID(A1631,1,5)&amp;MID(A1631,8,5),품번정리!$A:$B,2,FALSE))</f>
        <v/>
      </c>
      <c r="C1631" s="97"/>
      <c r="D1631" s="407"/>
      <c r="E1631" s="408"/>
    </row>
    <row r="1632" spans="1:5">
      <c r="A1632" s="16" t="str">
        <f t="shared" si="29"/>
        <v/>
      </c>
      <c r="B1632" s="16" t="str">
        <f>IF(ISERROR(VLOOKUP(MID(A1632,1,5)&amp;MID(A1632,8,5),품번정리!$A:$B,2,FALSE))=TRUE,MID(A1632,1,5)&amp;MID(A1632,8,5),VLOOKUP(MID(A1632,1,5)&amp;MID(A1632,8,5),품번정리!$A:$B,2,FALSE))</f>
        <v/>
      </c>
      <c r="C1632" s="97"/>
      <c r="D1632" s="407"/>
      <c r="E1632" s="408"/>
    </row>
    <row r="1633" spans="1:5">
      <c r="A1633" s="16" t="str">
        <f t="shared" si="29"/>
        <v/>
      </c>
      <c r="B1633" s="16" t="str">
        <f>IF(ISERROR(VLOOKUP(MID(A1633,1,5)&amp;MID(A1633,8,5),품번정리!$A:$B,2,FALSE))=TRUE,MID(A1633,1,5)&amp;MID(A1633,8,5),VLOOKUP(MID(A1633,1,5)&amp;MID(A1633,8,5),품번정리!$A:$B,2,FALSE))</f>
        <v/>
      </c>
      <c r="C1633" s="97"/>
      <c r="D1633" s="407"/>
      <c r="E1633" s="408"/>
    </row>
    <row r="1634" spans="1:5">
      <c r="A1634" s="16" t="str">
        <f t="shared" si="29"/>
        <v/>
      </c>
      <c r="B1634" s="16" t="str">
        <f>IF(ISERROR(VLOOKUP(MID(A1634,1,5)&amp;MID(A1634,8,5),품번정리!$A:$B,2,FALSE))=TRUE,MID(A1634,1,5)&amp;MID(A1634,8,5),VLOOKUP(MID(A1634,1,5)&amp;MID(A1634,8,5),품번정리!$A:$B,2,FALSE))</f>
        <v/>
      </c>
      <c r="C1634" s="97"/>
      <c r="D1634" s="407"/>
      <c r="E1634" s="408"/>
    </row>
    <row r="1635" spans="1:5">
      <c r="A1635" s="16" t="str">
        <f t="shared" ref="A1635:A1698" si="30">IF(D1635=0,"",C1635)</f>
        <v/>
      </c>
      <c r="B1635" s="16" t="str">
        <f>IF(ISERROR(VLOOKUP(MID(A1635,1,5)&amp;MID(A1635,8,5),품번정리!$A:$B,2,FALSE))=TRUE,MID(A1635,1,5)&amp;MID(A1635,8,5),VLOOKUP(MID(A1635,1,5)&amp;MID(A1635,8,5),품번정리!$A:$B,2,FALSE))</f>
        <v/>
      </c>
      <c r="C1635" s="97"/>
      <c r="D1635" s="407"/>
      <c r="E1635" s="408"/>
    </row>
    <row r="1636" spans="1:5">
      <c r="A1636" s="16" t="str">
        <f t="shared" si="30"/>
        <v/>
      </c>
      <c r="B1636" s="16" t="str">
        <f>IF(ISERROR(VLOOKUP(MID(A1636,1,5)&amp;MID(A1636,8,5),품번정리!$A:$B,2,FALSE))=TRUE,MID(A1636,1,5)&amp;MID(A1636,8,5),VLOOKUP(MID(A1636,1,5)&amp;MID(A1636,8,5),품번정리!$A:$B,2,FALSE))</f>
        <v/>
      </c>
      <c r="C1636" s="97"/>
      <c r="D1636" s="407"/>
      <c r="E1636" s="408"/>
    </row>
    <row r="1637" spans="1:5">
      <c r="A1637" s="16" t="str">
        <f t="shared" si="30"/>
        <v/>
      </c>
      <c r="B1637" s="16" t="str">
        <f>IF(ISERROR(VLOOKUP(MID(A1637,1,5)&amp;MID(A1637,8,5),품번정리!$A:$B,2,FALSE))=TRUE,MID(A1637,1,5)&amp;MID(A1637,8,5),VLOOKUP(MID(A1637,1,5)&amp;MID(A1637,8,5),품번정리!$A:$B,2,FALSE))</f>
        <v/>
      </c>
      <c r="C1637" s="97"/>
      <c r="D1637" s="407"/>
      <c r="E1637" s="408"/>
    </row>
    <row r="1638" spans="1:5">
      <c r="A1638" s="16" t="str">
        <f t="shared" si="30"/>
        <v/>
      </c>
      <c r="B1638" s="16" t="str">
        <f>IF(ISERROR(VLOOKUP(MID(A1638,1,5)&amp;MID(A1638,8,5),품번정리!$A:$B,2,FALSE))=TRUE,MID(A1638,1,5)&amp;MID(A1638,8,5),VLOOKUP(MID(A1638,1,5)&amp;MID(A1638,8,5),품번정리!$A:$B,2,FALSE))</f>
        <v/>
      </c>
      <c r="C1638" s="97"/>
      <c r="D1638" s="407"/>
      <c r="E1638" s="408"/>
    </row>
    <row r="1639" spans="1:5">
      <c r="A1639" s="16" t="str">
        <f t="shared" si="30"/>
        <v/>
      </c>
      <c r="B1639" s="16" t="str">
        <f>IF(ISERROR(VLOOKUP(MID(A1639,1,5)&amp;MID(A1639,8,5),품번정리!$A:$B,2,FALSE))=TRUE,MID(A1639,1,5)&amp;MID(A1639,8,5),VLOOKUP(MID(A1639,1,5)&amp;MID(A1639,8,5),품번정리!$A:$B,2,FALSE))</f>
        <v/>
      </c>
      <c r="C1639" s="97"/>
      <c r="D1639" s="407"/>
      <c r="E1639" s="408"/>
    </row>
    <row r="1640" spans="1:5">
      <c r="A1640" s="16" t="str">
        <f t="shared" si="30"/>
        <v/>
      </c>
      <c r="B1640" s="16" t="str">
        <f>IF(ISERROR(VLOOKUP(MID(A1640,1,5)&amp;MID(A1640,8,5),품번정리!$A:$B,2,FALSE))=TRUE,MID(A1640,1,5)&amp;MID(A1640,8,5),VLOOKUP(MID(A1640,1,5)&amp;MID(A1640,8,5),품번정리!$A:$B,2,FALSE))</f>
        <v/>
      </c>
      <c r="C1640" s="97"/>
      <c r="D1640" s="407"/>
      <c r="E1640" s="408"/>
    </row>
    <row r="1641" spans="1:5">
      <c r="A1641" s="16" t="str">
        <f t="shared" si="30"/>
        <v/>
      </c>
      <c r="B1641" s="16" t="str">
        <f>IF(ISERROR(VLOOKUP(MID(A1641,1,5)&amp;MID(A1641,8,5),품번정리!$A:$B,2,FALSE))=TRUE,MID(A1641,1,5)&amp;MID(A1641,8,5),VLOOKUP(MID(A1641,1,5)&amp;MID(A1641,8,5),품번정리!$A:$B,2,FALSE))</f>
        <v/>
      </c>
      <c r="C1641" s="97"/>
      <c r="D1641" s="407"/>
      <c r="E1641" s="408"/>
    </row>
    <row r="1642" spans="1:5">
      <c r="A1642" s="16" t="str">
        <f t="shared" si="30"/>
        <v/>
      </c>
      <c r="B1642" s="16" t="str">
        <f>IF(ISERROR(VLOOKUP(MID(A1642,1,5)&amp;MID(A1642,8,5),품번정리!$A:$B,2,FALSE))=TRUE,MID(A1642,1,5)&amp;MID(A1642,8,5),VLOOKUP(MID(A1642,1,5)&amp;MID(A1642,8,5),품번정리!$A:$B,2,FALSE))</f>
        <v/>
      </c>
      <c r="C1642" s="97"/>
      <c r="D1642" s="407"/>
      <c r="E1642" s="408"/>
    </row>
    <row r="1643" spans="1:5">
      <c r="A1643" s="16" t="str">
        <f t="shared" si="30"/>
        <v/>
      </c>
      <c r="B1643" s="16" t="str">
        <f>IF(ISERROR(VLOOKUP(MID(A1643,1,5)&amp;MID(A1643,8,5),품번정리!$A:$B,2,FALSE))=TRUE,MID(A1643,1,5)&amp;MID(A1643,8,5),VLOOKUP(MID(A1643,1,5)&amp;MID(A1643,8,5),품번정리!$A:$B,2,FALSE))</f>
        <v/>
      </c>
      <c r="C1643" s="97"/>
      <c r="D1643" s="407"/>
      <c r="E1643" s="408"/>
    </row>
    <row r="1644" spans="1:5">
      <c r="A1644" s="16" t="str">
        <f t="shared" si="30"/>
        <v/>
      </c>
      <c r="B1644" s="16" t="str">
        <f>IF(ISERROR(VLOOKUP(MID(A1644,1,5)&amp;MID(A1644,8,5),품번정리!$A:$B,2,FALSE))=TRUE,MID(A1644,1,5)&amp;MID(A1644,8,5),VLOOKUP(MID(A1644,1,5)&amp;MID(A1644,8,5),품번정리!$A:$B,2,FALSE))</f>
        <v/>
      </c>
      <c r="C1644" s="97"/>
      <c r="D1644" s="407"/>
      <c r="E1644" s="408"/>
    </row>
    <row r="1645" spans="1:5">
      <c r="A1645" s="16" t="str">
        <f t="shared" si="30"/>
        <v/>
      </c>
      <c r="B1645" s="16" t="str">
        <f>IF(ISERROR(VLOOKUP(MID(A1645,1,5)&amp;MID(A1645,8,5),품번정리!$A:$B,2,FALSE))=TRUE,MID(A1645,1,5)&amp;MID(A1645,8,5),VLOOKUP(MID(A1645,1,5)&amp;MID(A1645,8,5),품번정리!$A:$B,2,FALSE))</f>
        <v/>
      </c>
      <c r="C1645" s="97"/>
      <c r="D1645" s="407"/>
      <c r="E1645" s="408"/>
    </row>
    <row r="1646" spans="1:5">
      <c r="A1646" s="16" t="str">
        <f t="shared" si="30"/>
        <v/>
      </c>
      <c r="B1646" s="16" t="str">
        <f>IF(ISERROR(VLOOKUP(MID(A1646,1,5)&amp;MID(A1646,8,5),품번정리!$A:$B,2,FALSE))=TRUE,MID(A1646,1,5)&amp;MID(A1646,8,5),VLOOKUP(MID(A1646,1,5)&amp;MID(A1646,8,5),품번정리!$A:$B,2,FALSE))</f>
        <v/>
      </c>
      <c r="C1646" s="97"/>
      <c r="D1646" s="407"/>
      <c r="E1646" s="408"/>
    </row>
    <row r="1647" spans="1:5">
      <c r="A1647" s="16" t="str">
        <f t="shared" si="30"/>
        <v/>
      </c>
      <c r="B1647" s="16" t="str">
        <f>IF(ISERROR(VLOOKUP(MID(A1647,1,5)&amp;MID(A1647,8,5),품번정리!$A:$B,2,FALSE))=TRUE,MID(A1647,1,5)&amp;MID(A1647,8,5),VLOOKUP(MID(A1647,1,5)&amp;MID(A1647,8,5),품번정리!$A:$B,2,FALSE))</f>
        <v/>
      </c>
      <c r="C1647" s="97"/>
      <c r="D1647" s="407"/>
      <c r="E1647" s="408"/>
    </row>
    <row r="1648" spans="1:5">
      <c r="A1648" s="16" t="str">
        <f t="shared" si="30"/>
        <v/>
      </c>
      <c r="B1648" s="16" t="str">
        <f>IF(ISERROR(VLOOKUP(MID(A1648,1,5)&amp;MID(A1648,8,5),품번정리!$A:$B,2,FALSE))=TRUE,MID(A1648,1,5)&amp;MID(A1648,8,5),VLOOKUP(MID(A1648,1,5)&amp;MID(A1648,8,5),품번정리!$A:$B,2,FALSE))</f>
        <v/>
      </c>
      <c r="C1648" s="97"/>
      <c r="D1648" s="407"/>
      <c r="E1648" s="408"/>
    </row>
    <row r="1649" spans="1:5">
      <c r="A1649" s="16" t="str">
        <f t="shared" si="30"/>
        <v/>
      </c>
      <c r="B1649" s="16" t="str">
        <f>IF(ISERROR(VLOOKUP(MID(A1649,1,5)&amp;MID(A1649,8,5),품번정리!$A:$B,2,FALSE))=TRUE,MID(A1649,1,5)&amp;MID(A1649,8,5),VLOOKUP(MID(A1649,1,5)&amp;MID(A1649,8,5),품번정리!$A:$B,2,FALSE))</f>
        <v/>
      </c>
      <c r="C1649" s="97"/>
      <c r="D1649" s="407"/>
      <c r="E1649" s="408"/>
    </row>
    <row r="1650" spans="1:5">
      <c r="A1650" s="16" t="str">
        <f t="shared" si="30"/>
        <v/>
      </c>
      <c r="B1650" s="16" t="str">
        <f>IF(ISERROR(VLOOKUP(MID(A1650,1,5)&amp;MID(A1650,8,5),품번정리!$A:$B,2,FALSE))=TRUE,MID(A1650,1,5)&amp;MID(A1650,8,5),VLOOKUP(MID(A1650,1,5)&amp;MID(A1650,8,5),품번정리!$A:$B,2,FALSE))</f>
        <v/>
      </c>
      <c r="C1650" s="97"/>
      <c r="D1650" s="407"/>
      <c r="E1650" s="408"/>
    </row>
    <row r="1651" spans="1:5">
      <c r="A1651" s="16" t="str">
        <f t="shared" si="30"/>
        <v/>
      </c>
      <c r="B1651" s="16" t="str">
        <f>IF(ISERROR(VLOOKUP(MID(A1651,1,5)&amp;MID(A1651,8,5),품번정리!$A:$B,2,FALSE))=TRUE,MID(A1651,1,5)&amp;MID(A1651,8,5),VLOOKUP(MID(A1651,1,5)&amp;MID(A1651,8,5),품번정리!$A:$B,2,FALSE))</f>
        <v/>
      </c>
      <c r="C1651" s="97"/>
      <c r="D1651" s="407"/>
      <c r="E1651" s="408"/>
    </row>
    <row r="1652" spans="1:5">
      <c r="A1652" s="16" t="str">
        <f t="shared" si="30"/>
        <v/>
      </c>
      <c r="B1652" s="16" t="str">
        <f>IF(ISERROR(VLOOKUP(MID(A1652,1,5)&amp;MID(A1652,8,5),품번정리!$A:$B,2,FALSE))=TRUE,MID(A1652,1,5)&amp;MID(A1652,8,5),VLOOKUP(MID(A1652,1,5)&amp;MID(A1652,8,5),품번정리!$A:$B,2,FALSE))</f>
        <v/>
      </c>
      <c r="C1652" s="97"/>
      <c r="D1652" s="407"/>
      <c r="E1652" s="408"/>
    </row>
    <row r="1653" spans="1:5">
      <c r="A1653" s="16" t="str">
        <f t="shared" si="30"/>
        <v/>
      </c>
      <c r="B1653" s="16" t="str">
        <f>IF(ISERROR(VLOOKUP(MID(A1653,1,5)&amp;MID(A1653,8,5),품번정리!$A:$B,2,FALSE))=TRUE,MID(A1653,1,5)&amp;MID(A1653,8,5),VLOOKUP(MID(A1653,1,5)&amp;MID(A1653,8,5),품번정리!$A:$B,2,FALSE))</f>
        <v/>
      </c>
      <c r="C1653" s="97"/>
      <c r="D1653" s="407"/>
      <c r="E1653" s="408"/>
    </row>
    <row r="1654" spans="1:5">
      <c r="A1654" s="16" t="str">
        <f t="shared" si="30"/>
        <v/>
      </c>
      <c r="B1654" s="16" t="str">
        <f>IF(ISERROR(VLOOKUP(MID(A1654,1,5)&amp;MID(A1654,8,5),품번정리!$A:$B,2,FALSE))=TRUE,MID(A1654,1,5)&amp;MID(A1654,8,5),VLOOKUP(MID(A1654,1,5)&amp;MID(A1654,8,5),품번정리!$A:$B,2,FALSE))</f>
        <v/>
      </c>
      <c r="C1654" s="97"/>
      <c r="D1654" s="407"/>
      <c r="E1654" s="408"/>
    </row>
    <row r="1655" spans="1:5">
      <c r="A1655" s="16" t="str">
        <f t="shared" si="30"/>
        <v/>
      </c>
      <c r="B1655" s="16" t="str">
        <f>IF(ISERROR(VLOOKUP(MID(A1655,1,5)&amp;MID(A1655,8,5),품번정리!$A:$B,2,FALSE))=TRUE,MID(A1655,1,5)&amp;MID(A1655,8,5),VLOOKUP(MID(A1655,1,5)&amp;MID(A1655,8,5),품번정리!$A:$B,2,FALSE))</f>
        <v/>
      </c>
      <c r="C1655" s="97"/>
      <c r="D1655" s="407"/>
      <c r="E1655" s="408"/>
    </row>
    <row r="1656" spans="1:5">
      <c r="A1656" s="16" t="str">
        <f t="shared" si="30"/>
        <v/>
      </c>
      <c r="B1656" s="16" t="str">
        <f>IF(ISERROR(VLOOKUP(MID(A1656,1,5)&amp;MID(A1656,8,5),품번정리!$A:$B,2,FALSE))=TRUE,MID(A1656,1,5)&amp;MID(A1656,8,5),VLOOKUP(MID(A1656,1,5)&amp;MID(A1656,8,5),품번정리!$A:$B,2,FALSE))</f>
        <v/>
      </c>
      <c r="C1656" s="97"/>
      <c r="D1656" s="407"/>
      <c r="E1656" s="408"/>
    </row>
    <row r="1657" spans="1:5">
      <c r="A1657" s="16" t="str">
        <f t="shared" si="30"/>
        <v/>
      </c>
      <c r="B1657" s="16" t="str">
        <f>IF(ISERROR(VLOOKUP(MID(A1657,1,5)&amp;MID(A1657,8,5),품번정리!$A:$B,2,FALSE))=TRUE,MID(A1657,1,5)&amp;MID(A1657,8,5),VLOOKUP(MID(A1657,1,5)&amp;MID(A1657,8,5),품번정리!$A:$B,2,FALSE))</f>
        <v/>
      </c>
      <c r="C1657" s="97"/>
      <c r="D1657" s="407"/>
      <c r="E1657" s="408"/>
    </row>
    <row r="1658" spans="1:5">
      <c r="A1658" s="16" t="str">
        <f t="shared" si="30"/>
        <v/>
      </c>
      <c r="B1658" s="16" t="str">
        <f>IF(ISERROR(VLOOKUP(MID(A1658,1,5)&amp;MID(A1658,8,5),품번정리!$A:$B,2,FALSE))=TRUE,MID(A1658,1,5)&amp;MID(A1658,8,5),VLOOKUP(MID(A1658,1,5)&amp;MID(A1658,8,5),품번정리!$A:$B,2,FALSE))</f>
        <v/>
      </c>
      <c r="C1658" s="97"/>
      <c r="D1658" s="407"/>
      <c r="E1658" s="408"/>
    </row>
    <row r="1659" spans="1:5">
      <c r="A1659" s="16" t="str">
        <f t="shared" si="30"/>
        <v/>
      </c>
      <c r="B1659" s="16" t="str">
        <f>IF(ISERROR(VLOOKUP(MID(A1659,1,5)&amp;MID(A1659,8,5),품번정리!$A:$B,2,FALSE))=TRUE,MID(A1659,1,5)&amp;MID(A1659,8,5),VLOOKUP(MID(A1659,1,5)&amp;MID(A1659,8,5),품번정리!$A:$B,2,FALSE))</f>
        <v/>
      </c>
      <c r="C1659" s="97"/>
      <c r="D1659" s="407"/>
      <c r="E1659" s="408"/>
    </row>
    <row r="1660" spans="1:5">
      <c r="A1660" s="16" t="str">
        <f t="shared" si="30"/>
        <v/>
      </c>
      <c r="B1660" s="16" t="str">
        <f>IF(ISERROR(VLOOKUP(MID(A1660,1,5)&amp;MID(A1660,8,5),품번정리!$A:$B,2,FALSE))=TRUE,MID(A1660,1,5)&amp;MID(A1660,8,5),VLOOKUP(MID(A1660,1,5)&amp;MID(A1660,8,5),품번정리!$A:$B,2,FALSE))</f>
        <v/>
      </c>
      <c r="C1660" s="97"/>
      <c r="D1660" s="407"/>
      <c r="E1660" s="408"/>
    </row>
    <row r="1661" spans="1:5">
      <c r="A1661" s="16" t="str">
        <f t="shared" si="30"/>
        <v/>
      </c>
      <c r="B1661" s="16" t="str">
        <f>IF(ISERROR(VLOOKUP(MID(A1661,1,5)&amp;MID(A1661,8,5),품번정리!$A:$B,2,FALSE))=TRUE,MID(A1661,1,5)&amp;MID(A1661,8,5),VLOOKUP(MID(A1661,1,5)&amp;MID(A1661,8,5),품번정리!$A:$B,2,FALSE))</f>
        <v/>
      </c>
      <c r="C1661" s="97"/>
      <c r="D1661" s="407"/>
      <c r="E1661" s="408"/>
    </row>
    <row r="1662" spans="1:5">
      <c r="A1662" s="16" t="str">
        <f t="shared" si="30"/>
        <v/>
      </c>
      <c r="B1662" s="16" t="str">
        <f>IF(ISERROR(VLOOKUP(MID(A1662,1,5)&amp;MID(A1662,8,5),품번정리!$A:$B,2,FALSE))=TRUE,MID(A1662,1,5)&amp;MID(A1662,8,5),VLOOKUP(MID(A1662,1,5)&amp;MID(A1662,8,5),품번정리!$A:$B,2,FALSE))</f>
        <v/>
      </c>
      <c r="C1662" s="97"/>
      <c r="D1662" s="407"/>
      <c r="E1662" s="408"/>
    </row>
    <row r="1663" spans="1:5">
      <c r="A1663" s="16" t="str">
        <f t="shared" si="30"/>
        <v/>
      </c>
      <c r="B1663" s="16" t="str">
        <f>IF(ISERROR(VLOOKUP(MID(A1663,1,5)&amp;MID(A1663,8,5),품번정리!$A:$B,2,FALSE))=TRUE,MID(A1663,1,5)&amp;MID(A1663,8,5),VLOOKUP(MID(A1663,1,5)&amp;MID(A1663,8,5),품번정리!$A:$B,2,FALSE))</f>
        <v/>
      </c>
      <c r="C1663" s="97"/>
      <c r="D1663" s="407"/>
      <c r="E1663" s="408"/>
    </row>
    <row r="1664" spans="1:5">
      <c r="A1664" s="16" t="str">
        <f t="shared" si="30"/>
        <v/>
      </c>
      <c r="B1664" s="16" t="str">
        <f>IF(ISERROR(VLOOKUP(MID(A1664,1,5)&amp;MID(A1664,8,5),품번정리!$A:$B,2,FALSE))=TRUE,MID(A1664,1,5)&amp;MID(A1664,8,5),VLOOKUP(MID(A1664,1,5)&amp;MID(A1664,8,5),품번정리!$A:$B,2,FALSE))</f>
        <v/>
      </c>
      <c r="C1664" s="97"/>
      <c r="D1664" s="407"/>
      <c r="E1664" s="408"/>
    </row>
    <row r="1665" spans="1:5">
      <c r="A1665" s="16" t="str">
        <f t="shared" si="30"/>
        <v/>
      </c>
      <c r="B1665" s="16" t="str">
        <f>IF(ISERROR(VLOOKUP(MID(A1665,1,5)&amp;MID(A1665,8,5),품번정리!$A:$B,2,FALSE))=TRUE,MID(A1665,1,5)&amp;MID(A1665,8,5),VLOOKUP(MID(A1665,1,5)&amp;MID(A1665,8,5),품번정리!$A:$B,2,FALSE))</f>
        <v/>
      </c>
      <c r="C1665" s="97"/>
      <c r="D1665" s="407"/>
      <c r="E1665" s="408"/>
    </row>
    <row r="1666" spans="1:5">
      <c r="A1666" s="16" t="str">
        <f t="shared" si="30"/>
        <v/>
      </c>
      <c r="B1666" s="16" t="str">
        <f>IF(ISERROR(VLOOKUP(MID(A1666,1,5)&amp;MID(A1666,8,5),품번정리!$A:$B,2,FALSE))=TRUE,MID(A1666,1,5)&amp;MID(A1666,8,5),VLOOKUP(MID(A1666,1,5)&amp;MID(A1666,8,5),품번정리!$A:$B,2,FALSE))</f>
        <v/>
      </c>
      <c r="C1666" s="97"/>
      <c r="D1666" s="407"/>
      <c r="E1666" s="408"/>
    </row>
    <row r="1667" spans="1:5">
      <c r="A1667" s="16" t="str">
        <f t="shared" si="30"/>
        <v/>
      </c>
      <c r="B1667" s="16" t="str">
        <f>IF(ISERROR(VLOOKUP(MID(A1667,1,5)&amp;MID(A1667,8,5),품번정리!$A:$B,2,FALSE))=TRUE,MID(A1667,1,5)&amp;MID(A1667,8,5),VLOOKUP(MID(A1667,1,5)&amp;MID(A1667,8,5),품번정리!$A:$B,2,FALSE))</f>
        <v/>
      </c>
      <c r="C1667" s="97"/>
      <c r="D1667" s="407"/>
      <c r="E1667" s="408"/>
    </row>
    <row r="1668" spans="1:5">
      <c r="A1668" s="16" t="str">
        <f t="shared" si="30"/>
        <v/>
      </c>
      <c r="B1668" s="16" t="str">
        <f>IF(ISERROR(VLOOKUP(MID(A1668,1,5)&amp;MID(A1668,8,5),품번정리!$A:$B,2,FALSE))=TRUE,MID(A1668,1,5)&amp;MID(A1668,8,5),VLOOKUP(MID(A1668,1,5)&amp;MID(A1668,8,5),품번정리!$A:$B,2,FALSE))</f>
        <v/>
      </c>
      <c r="C1668" s="97"/>
      <c r="D1668" s="407"/>
      <c r="E1668" s="408"/>
    </row>
    <row r="1669" spans="1:5">
      <c r="A1669" s="16" t="str">
        <f t="shared" si="30"/>
        <v/>
      </c>
      <c r="B1669" s="16" t="str">
        <f>IF(ISERROR(VLOOKUP(MID(A1669,1,5)&amp;MID(A1669,8,5),품번정리!$A:$B,2,FALSE))=TRUE,MID(A1669,1,5)&amp;MID(A1669,8,5),VLOOKUP(MID(A1669,1,5)&amp;MID(A1669,8,5),품번정리!$A:$B,2,FALSE))</f>
        <v/>
      </c>
      <c r="C1669" s="97"/>
      <c r="D1669" s="407"/>
      <c r="E1669" s="408"/>
    </row>
    <row r="1670" spans="1:5">
      <c r="A1670" s="16" t="str">
        <f t="shared" si="30"/>
        <v/>
      </c>
      <c r="B1670" s="16" t="str">
        <f>IF(ISERROR(VLOOKUP(MID(A1670,1,5)&amp;MID(A1670,8,5),품번정리!$A:$B,2,FALSE))=TRUE,MID(A1670,1,5)&amp;MID(A1670,8,5),VLOOKUP(MID(A1670,1,5)&amp;MID(A1670,8,5),품번정리!$A:$B,2,FALSE))</f>
        <v/>
      </c>
      <c r="C1670" s="97"/>
      <c r="D1670" s="407"/>
      <c r="E1670" s="408"/>
    </row>
    <row r="1671" spans="1:5">
      <c r="A1671" s="16" t="str">
        <f t="shared" si="30"/>
        <v/>
      </c>
      <c r="B1671" s="16" t="str">
        <f>IF(ISERROR(VLOOKUP(MID(A1671,1,5)&amp;MID(A1671,8,5),품번정리!$A:$B,2,FALSE))=TRUE,MID(A1671,1,5)&amp;MID(A1671,8,5),VLOOKUP(MID(A1671,1,5)&amp;MID(A1671,8,5),품번정리!$A:$B,2,FALSE))</f>
        <v/>
      </c>
      <c r="C1671" s="97"/>
      <c r="D1671" s="407"/>
      <c r="E1671" s="408"/>
    </row>
    <row r="1672" spans="1:5">
      <c r="A1672" s="16" t="str">
        <f t="shared" si="30"/>
        <v/>
      </c>
      <c r="B1672" s="16" t="str">
        <f>IF(ISERROR(VLOOKUP(MID(A1672,1,5)&amp;MID(A1672,8,5),품번정리!$A:$B,2,FALSE))=TRUE,MID(A1672,1,5)&amp;MID(A1672,8,5),VLOOKUP(MID(A1672,1,5)&amp;MID(A1672,8,5),품번정리!$A:$B,2,FALSE))</f>
        <v/>
      </c>
      <c r="C1672" s="97"/>
      <c r="D1672" s="407"/>
      <c r="E1672" s="408"/>
    </row>
    <row r="1673" spans="1:5">
      <c r="A1673" s="16" t="str">
        <f t="shared" si="30"/>
        <v/>
      </c>
      <c r="B1673" s="16" t="str">
        <f>IF(ISERROR(VLOOKUP(MID(A1673,1,5)&amp;MID(A1673,8,5),품번정리!$A:$B,2,FALSE))=TRUE,MID(A1673,1,5)&amp;MID(A1673,8,5),VLOOKUP(MID(A1673,1,5)&amp;MID(A1673,8,5),품번정리!$A:$B,2,FALSE))</f>
        <v/>
      </c>
      <c r="C1673" s="97"/>
      <c r="D1673" s="407"/>
      <c r="E1673" s="408"/>
    </row>
    <row r="1674" spans="1:5">
      <c r="A1674" s="16" t="str">
        <f t="shared" si="30"/>
        <v/>
      </c>
      <c r="B1674" s="16" t="str">
        <f>IF(ISERROR(VLOOKUP(MID(A1674,1,5)&amp;MID(A1674,8,5),품번정리!$A:$B,2,FALSE))=TRUE,MID(A1674,1,5)&amp;MID(A1674,8,5),VLOOKUP(MID(A1674,1,5)&amp;MID(A1674,8,5),품번정리!$A:$B,2,FALSE))</f>
        <v/>
      </c>
      <c r="C1674" s="97"/>
      <c r="D1674" s="407"/>
      <c r="E1674" s="408"/>
    </row>
    <row r="1675" spans="1:5">
      <c r="A1675" s="16" t="str">
        <f t="shared" si="30"/>
        <v/>
      </c>
      <c r="B1675" s="16" t="str">
        <f>IF(ISERROR(VLOOKUP(MID(A1675,1,5)&amp;MID(A1675,8,5),품번정리!$A:$B,2,FALSE))=TRUE,MID(A1675,1,5)&amp;MID(A1675,8,5),VLOOKUP(MID(A1675,1,5)&amp;MID(A1675,8,5),품번정리!$A:$B,2,FALSE))</f>
        <v/>
      </c>
      <c r="C1675" s="97"/>
      <c r="D1675" s="407"/>
      <c r="E1675" s="408"/>
    </row>
    <row r="1676" spans="1:5">
      <c r="A1676" s="16" t="str">
        <f t="shared" si="30"/>
        <v/>
      </c>
      <c r="B1676" s="16" t="str">
        <f>IF(ISERROR(VLOOKUP(MID(A1676,1,5)&amp;MID(A1676,8,5),품번정리!$A:$B,2,FALSE))=TRUE,MID(A1676,1,5)&amp;MID(A1676,8,5),VLOOKUP(MID(A1676,1,5)&amp;MID(A1676,8,5),품번정리!$A:$B,2,FALSE))</f>
        <v/>
      </c>
      <c r="C1676" s="97"/>
      <c r="D1676" s="407"/>
      <c r="E1676" s="408"/>
    </row>
    <row r="1677" spans="1:5">
      <c r="A1677" s="16" t="str">
        <f t="shared" si="30"/>
        <v/>
      </c>
      <c r="B1677" s="16" t="str">
        <f>IF(ISERROR(VLOOKUP(MID(A1677,1,5)&amp;MID(A1677,8,5),품번정리!$A:$B,2,FALSE))=TRUE,MID(A1677,1,5)&amp;MID(A1677,8,5),VLOOKUP(MID(A1677,1,5)&amp;MID(A1677,8,5),품번정리!$A:$B,2,FALSE))</f>
        <v/>
      </c>
      <c r="C1677" s="97"/>
      <c r="D1677" s="407"/>
      <c r="E1677" s="408"/>
    </row>
    <row r="1678" spans="1:5">
      <c r="A1678" s="16" t="str">
        <f t="shared" si="30"/>
        <v/>
      </c>
      <c r="B1678" s="16" t="str">
        <f>IF(ISERROR(VLOOKUP(MID(A1678,1,5)&amp;MID(A1678,8,5),품번정리!$A:$B,2,FALSE))=TRUE,MID(A1678,1,5)&amp;MID(A1678,8,5),VLOOKUP(MID(A1678,1,5)&amp;MID(A1678,8,5),품번정리!$A:$B,2,FALSE))</f>
        <v/>
      </c>
      <c r="C1678" s="97"/>
      <c r="D1678" s="407"/>
      <c r="E1678" s="408"/>
    </row>
    <row r="1679" spans="1:5">
      <c r="A1679" s="16" t="str">
        <f t="shared" si="30"/>
        <v/>
      </c>
      <c r="B1679" s="16" t="str">
        <f>IF(ISERROR(VLOOKUP(MID(A1679,1,5)&amp;MID(A1679,8,5),품번정리!$A:$B,2,FALSE))=TRUE,MID(A1679,1,5)&amp;MID(A1679,8,5),VLOOKUP(MID(A1679,1,5)&amp;MID(A1679,8,5),품번정리!$A:$B,2,FALSE))</f>
        <v/>
      </c>
      <c r="C1679" s="97"/>
      <c r="D1679" s="407"/>
      <c r="E1679" s="408"/>
    </row>
    <row r="1680" spans="1:5">
      <c r="A1680" s="16" t="str">
        <f t="shared" si="30"/>
        <v/>
      </c>
      <c r="B1680" s="16" t="str">
        <f>IF(ISERROR(VLOOKUP(MID(A1680,1,5)&amp;MID(A1680,8,5),품번정리!$A:$B,2,FALSE))=TRUE,MID(A1680,1,5)&amp;MID(A1680,8,5),VLOOKUP(MID(A1680,1,5)&amp;MID(A1680,8,5),품번정리!$A:$B,2,FALSE))</f>
        <v/>
      </c>
      <c r="C1680" s="97"/>
      <c r="D1680" s="407"/>
      <c r="E1680" s="408"/>
    </row>
    <row r="1681" spans="1:5">
      <c r="A1681" s="16" t="str">
        <f t="shared" si="30"/>
        <v/>
      </c>
      <c r="B1681" s="16" t="str">
        <f>IF(ISERROR(VLOOKUP(MID(A1681,1,5)&amp;MID(A1681,8,5),품번정리!$A:$B,2,FALSE))=TRUE,MID(A1681,1,5)&amp;MID(A1681,8,5),VLOOKUP(MID(A1681,1,5)&amp;MID(A1681,8,5),품번정리!$A:$B,2,FALSE))</f>
        <v/>
      </c>
      <c r="C1681" s="97"/>
      <c r="D1681" s="407"/>
      <c r="E1681" s="408"/>
    </row>
    <row r="1682" spans="1:5">
      <c r="A1682" s="16" t="str">
        <f t="shared" si="30"/>
        <v/>
      </c>
      <c r="B1682" s="16" t="str">
        <f>IF(ISERROR(VLOOKUP(MID(A1682,1,5)&amp;MID(A1682,8,5),품번정리!$A:$B,2,FALSE))=TRUE,MID(A1682,1,5)&amp;MID(A1682,8,5),VLOOKUP(MID(A1682,1,5)&amp;MID(A1682,8,5),품번정리!$A:$B,2,FALSE))</f>
        <v/>
      </c>
      <c r="C1682" s="97"/>
      <c r="D1682" s="407"/>
      <c r="E1682" s="408"/>
    </row>
    <row r="1683" spans="1:5">
      <c r="A1683" s="16" t="str">
        <f t="shared" si="30"/>
        <v/>
      </c>
      <c r="B1683" s="16" t="str">
        <f>IF(ISERROR(VLOOKUP(MID(A1683,1,5)&amp;MID(A1683,8,5),품번정리!$A:$B,2,FALSE))=TRUE,MID(A1683,1,5)&amp;MID(A1683,8,5),VLOOKUP(MID(A1683,1,5)&amp;MID(A1683,8,5),품번정리!$A:$B,2,FALSE))</f>
        <v/>
      </c>
      <c r="C1683" s="97"/>
      <c r="D1683" s="407"/>
      <c r="E1683" s="408"/>
    </row>
    <row r="1684" spans="1:5">
      <c r="A1684" s="16" t="str">
        <f t="shared" si="30"/>
        <v/>
      </c>
      <c r="B1684" s="16" t="str">
        <f>IF(ISERROR(VLOOKUP(MID(A1684,1,5)&amp;MID(A1684,8,5),품번정리!$A:$B,2,FALSE))=TRUE,MID(A1684,1,5)&amp;MID(A1684,8,5),VLOOKUP(MID(A1684,1,5)&amp;MID(A1684,8,5),품번정리!$A:$B,2,FALSE))</f>
        <v/>
      </c>
      <c r="C1684" s="97"/>
      <c r="D1684" s="407"/>
      <c r="E1684" s="408"/>
    </row>
    <row r="1685" spans="1:5">
      <c r="A1685" s="16" t="str">
        <f t="shared" si="30"/>
        <v/>
      </c>
      <c r="B1685" s="16" t="str">
        <f>IF(ISERROR(VLOOKUP(MID(A1685,1,5)&amp;MID(A1685,8,5),품번정리!$A:$B,2,FALSE))=TRUE,MID(A1685,1,5)&amp;MID(A1685,8,5),VLOOKUP(MID(A1685,1,5)&amp;MID(A1685,8,5),품번정리!$A:$B,2,FALSE))</f>
        <v/>
      </c>
      <c r="C1685" s="97"/>
      <c r="D1685" s="407"/>
      <c r="E1685" s="408"/>
    </row>
    <row r="1686" spans="1:5">
      <c r="A1686" s="16" t="str">
        <f t="shared" si="30"/>
        <v/>
      </c>
      <c r="B1686" s="16" t="str">
        <f>IF(ISERROR(VLOOKUP(MID(A1686,1,5)&amp;MID(A1686,8,5),품번정리!$A:$B,2,FALSE))=TRUE,MID(A1686,1,5)&amp;MID(A1686,8,5),VLOOKUP(MID(A1686,1,5)&amp;MID(A1686,8,5),품번정리!$A:$B,2,FALSE))</f>
        <v/>
      </c>
      <c r="C1686" s="97"/>
      <c r="D1686" s="407"/>
      <c r="E1686" s="408"/>
    </row>
    <row r="1687" spans="1:5">
      <c r="A1687" s="16" t="str">
        <f t="shared" si="30"/>
        <v/>
      </c>
      <c r="B1687" s="16" t="str">
        <f>IF(ISERROR(VLOOKUP(MID(A1687,1,5)&amp;MID(A1687,8,5),품번정리!$A:$B,2,FALSE))=TRUE,MID(A1687,1,5)&amp;MID(A1687,8,5),VLOOKUP(MID(A1687,1,5)&amp;MID(A1687,8,5),품번정리!$A:$B,2,FALSE))</f>
        <v/>
      </c>
      <c r="C1687" s="97"/>
      <c r="D1687" s="407"/>
      <c r="E1687" s="408"/>
    </row>
    <row r="1688" spans="1:5">
      <c r="A1688" s="16" t="str">
        <f t="shared" si="30"/>
        <v/>
      </c>
      <c r="B1688" s="16" t="str">
        <f>IF(ISERROR(VLOOKUP(MID(A1688,1,5)&amp;MID(A1688,8,5),품번정리!$A:$B,2,FALSE))=TRUE,MID(A1688,1,5)&amp;MID(A1688,8,5),VLOOKUP(MID(A1688,1,5)&amp;MID(A1688,8,5),품번정리!$A:$B,2,FALSE))</f>
        <v/>
      </c>
      <c r="C1688" s="97"/>
      <c r="D1688" s="407"/>
      <c r="E1688" s="408"/>
    </row>
    <row r="1689" spans="1:5">
      <c r="A1689" s="16" t="str">
        <f t="shared" si="30"/>
        <v/>
      </c>
      <c r="B1689" s="16" t="str">
        <f>IF(ISERROR(VLOOKUP(MID(A1689,1,5)&amp;MID(A1689,8,5),품번정리!$A:$B,2,FALSE))=TRUE,MID(A1689,1,5)&amp;MID(A1689,8,5),VLOOKUP(MID(A1689,1,5)&amp;MID(A1689,8,5),품번정리!$A:$B,2,FALSE))</f>
        <v/>
      </c>
      <c r="C1689" s="97"/>
      <c r="D1689" s="407"/>
      <c r="E1689" s="408"/>
    </row>
    <row r="1690" spans="1:5">
      <c r="A1690" s="16" t="str">
        <f t="shared" si="30"/>
        <v/>
      </c>
      <c r="B1690" s="16" t="str">
        <f>IF(ISERROR(VLOOKUP(MID(A1690,1,5)&amp;MID(A1690,8,5),품번정리!$A:$B,2,FALSE))=TRUE,MID(A1690,1,5)&amp;MID(A1690,8,5),VLOOKUP(MID(A1690,1,5)&amp;MID(A1690,8,5),품번정리!$A:$B,2,FALSE))</f>
        <v/>
      </c>
      <c r="C1690" s="97"/>
      <c r="D1690" s="407"/>
      <c r="E1690" s="408"/>
    </row>
    <row r="1691" spans="1:5">
      <c r="A1691" s="16" t="str">
        <f t="shared" si="30"/>
        <v/>
      </c>
      <c r="B1691" s="16" t="str">
        <f>IF(ISERROR(VLOOKUP(MID(A1691,1,5)&amp;MID(A1691,8,5),품번정리!$A:$B,2,FALSE))=TRUE,MID(A1691,1,5)&amp;MID(A1691,8,5),VLOOKUP(MID(A1691,1,5)&amp;MID(A1691,8,5),품번정리!$A:$B,2,FALSE))</f>
        <v/>
      </c>
      <c r="C1691" s="97"/>
      <c r="D1691" s="407"/>
      <c r="E1691" s="408"/>
    </row>
    <row r="1692" spans="1:5">
      <c r="A1692" s="16" t="str">
        <f t="shared" si="30"/>
        <v/>
      </c>
      <c r="B1692" s="16" t="str">
        <f>IF(ISERROR(VLOOKUP(MID(A1692,1,5)&amp;MID(A1692,8,5),품번정리!$A:$B,2,FALSE))=TRUE,MID(A1692,1,5)&amp;MID(A1692,8,5),VLOOKUP(MID(A1692,1,5)&amp;MID(A1692,8,5),품번정리!$A:$B,2,FALSE))</f>
        <v/>
      </c>
      <c r="C1692" s="97"/>
      <c r="D1692" s="407"/>
      <c r="E1692" s="408"/>
    </row>
    <row r="1693" spans="1:5">
      <c r="A1693" s="16" t="str">
        <f t="shared" si="30"/>
        <v/>
      </c>
      <c r="B1693" s="16" t="str">
        <f>IF(ISERROR(VLOOKUP(MID(A1693,1,5)&amp;MID(A1693,8,5),품번정리!$A:$B,2,FALSE))=TRUE,MID(A1693,1,5)&amp;MID(A1693,8,5),VLOOKUP(MID(A1693,1,5)&amp;MID(A1693,8,5),품번정리!$A:$B,2,FALSE))</f>
        <v/>
      </c>
      <c r="C1693" s="97"/>
      <c r="D1693" s="407"/>
      <c r="E1693" s="408"/>
    </row>
    <row r="1694" spans="1:5">
      <c r="A1694" s="16" t="str">
        <f t="shared" si="30"/>
        <v/>
      </c>
      <c r="B1694" s="16" t="str">
        <f>IF(ISERROR(VLOOKUP(MID(A1694,1,5)&amp;MID(A1694,8,5),품번정리!$A:$B,2,FALSE))=TRUE,MID(A1694,1,5)&amp;MID(A1694,8,5),VLOOKUP(MID(A1694,1,5)&amp;MID(A1694,8,5),품번정리!$A:$B,2,FALSE))</f>
        <v/>
      </c>
      <c r="C1694" s="97"/>
      <c r="D1694" s="407"/>
      <c r="E1694" s="408"/>
    </row>
    <row r="1695" spans="1:5">
      <c r="A1695" s="16" t="str">
        <f t="shared" si="30"/>
        <v/>
      </c>
      <c r="B1695" s="16" t="str">
        <f>IF(ISERROR(VLOOKUP(MID(A1695,1,5)&amp;MID(A1695,8,5),품번정리!$A:$B,2,FALSE))=TRUE,MID(A1695,1,5)&amp;MID(A1695,8,5),VLOOKUP(MID(A1695,1,5)&amp;MID(A1695,8,5),품번정리!$A:$B,2,FALSE))</f>
        <v/>
      </c>
      <c r="C1695" s="97"/>
      <c r="D1695" s="407"/>
      <c r="E1695" s="408"/>
    </row>
    <row r="1696" spans="1:5">
      <c r="A1696" s="16" t="str">
        <f t="shared" si="30"/>
        <v/>
      </c>
      <c r="B1696" s="16" t="str">
        <f>IF(ISERROR(VLOOKUP(MID(A1696,1,5)&amp;MID(A1696,8,5),품번정리!$A:$B,2,FALSE))=TRUE,MID(A1696,1,5)&amp;MID(A1696,8,5),VLOOKUP(MID(A1696,1,5)&amp;MID(A1696,8,5),품번정리!$A:$B,2,FALSE))</f>
        <v/>
      </c>
      <c r="C1696" s="97"/>
      <c r="D1696" s="407"/>
      <c r="E1696" s="408"/>
    </row>
    <row r="1697" spans="1:5">
      <c r="A1697" s="16" t="str">
        <f t="shared" si="30"/>
        <v/>
      </c>
      <c r="B1697" s="16" t="str">
        <f>IF(ISERROR(VLOOKUP(MID(A1697,1,5)&amp;MID(A1697,8,5),품번정리!$A:$B,2,FALSE))=TRUE,MID(A1697,1,5)&amp;MID(A1697,8,5),VLOOKUP(MID(A1697,1,5)&amp;MID(A1697,8,5),품번정리!$A:$B,2,FALSE))</f>
        <v/>
      </c>
      <c r="C1697" s="97"/>
      <c r="D1697" s="407"/>
      <c r="E1697" s="408"/>
    </row>
    <row r="1698" spans="1:5">
      <c r="A1698" s="16" t="str">
        <f t="shared" si="30"/>
        <v/>
      </c>
      <c r="B1698" s="16" t="str">
        <f>IF(ISERROR(VLOOKUP(MID(A1698,1,5)&amp;MID(A1698,8,5),품번정리!$A:$B,2,FALSE))=TRUE,MID(A1698,1,5)&amp;MID(A1698,8,5),VLOOKUP(MID(A1698,1,5)&amp;MID(A1698,8,5),품번정리!$A:$B,2,FALSE))</f>
        <v/>
      </c>
      <c r="C1698" s="97"/>
      <c r="D1698" s="407"/>
      <c r="E1698" s="408"/>
    </row>
    <row r="1699" spans="1:5">
      <c r="A1699" s="16" t="str">
        <f t="shared" ref="A1699:A1762" si="31">IF(D1699=0,"",C1699)</f>
        <v/>
      </c>
      <c r="B1699" s="16" t="str">
        <f>IF(ISERROR(VLOOKUP(MID(A1699,1,5)&amp;MID(A1699,8,5),품번정리!$A:$B,2,FALSE))=TRUE,MID(A1699,1,5)&amp;MID(A1699,8,5),VLOOKUP(MID(A1699,1,5)&amp;MID(A1699,8,5),품번정리!$A:$B,2,FALSE))</f>
        <v/>
      </c>
      <c r="C1699" s="97"/>
      <c r="D1699" s="407"/>
      <c r="E1699" s="408"/>
    </row>
    <row r="1700" spans="1:5">
      <c r="A1700" s="16" t="str">
        <f t="shared" si="31"/>
        <v/>
      </c>
      <c r="B1700" s="16" t="str">
        <f>IF(ISERROR(VLOOKUP(MID(A1700,1,5)&amp;MID(A1700,8,5),품번정리!$A:$B,2,FALSE))=TRUE,MID(A1700,1,5)&amp;MID(A1700,8,5),VLOOKUP(MID(A1700,1,5)&amp;MID(A1700,8,5),품번정리!$A:$B,2,FALSE))</f>
        <v/>
      </c>
      <c r="C1700" s="97"/>
      <c r="D1700" s="407"/>
      <c r="E1700" s="408"/>
    </row>
    <row r="1701" spans="1:5">
      <c r="A1701" s="16" t="str">
        <f t="shared" si="31"/>
        <v/>
      </c>
      <c r="B1701" s="16" t="str">
        <f>IF(ISERROR(VLOOKUP(MID(A1701,1,5)&amp;MID(A1701,8,5),품번정리!$A:$B,2,FALSE))=TRUE,MID(A1701,1,5)&amp;MID(A1701,8,5),VLOOKUP(MID(A1701,1,5)&amp;MID(A1701,8,5),품번정리!$A:$B,2,FALSE))</f>
        <v/>
      </c>
      <c r="C1701" s="97"/>
      <c r="D1701" s="407"/>
      <c r="E1701" s="408"/>
    </row>
    <row r="1702" spans="1:5">
      <c r="A1702" s="16" t="str">
        <f t="shared" si="31"/>
        <v/>
      </c>
      <c r="B1702" s="16" t="str">
        <f>IF(ISERROR(VLOOKUP(MID(A1702,1,5)&amp;MID(A1702,8,5),품번정리!$A:$B,2,FALSE))=TRUE,MID(A1702,1,5)&amp;MID(A1702,8,5),VLOOKUP(MID(A1702,1,5)&amp;MID(A1702,8,5),품번정리!$A:$B,2,FALSE))</f>
        <v/>
      </c>
      <c r="C1702" s="97"/>
      <c r="D1702" s="407"/>
      <c r="E1702" s="408"/>
    </row>
    <row r="1703" spans="1:5">
      <c r="A1703" s="16" t="str">
        <f t="shared" si="31"/>
        <v/>
      </c>
      <c r="B1703" s="16" t="str">
        <f>IF(ISERROR(VLOOKUP(MID(A1703,1,5)&amp;MID(A1703,8,5),품번정리!$A:$B,2,FALSE))=TRUE,MID(A1703,1,5)&amp;MID(A1703,8,5),VLOOKUP(MID(A1703,1,5)&amp;MID(A1703,8,5),품번정리!$A:$B,2,FALSE))</f>
        <v/>
      </c>
      <c r="C1703" s="97"/>
      <c r="D1703" s="407"/>
      <c r="E1703" s="408"/>
    </row>
    <row r="1704" spans="1:5">
      <c r="A1704" s="16" t="str">
        <f t="shared" si="31"/>
        <v/>
      </c>
      <c r="B1704" s="16" t="str">
        <f>IF(ISERROR(VLOOKUP(MID(A1704,1,5)&amp;MID(A1704,8,5),품번정리!$A:$B,2,FALSE))=TRUE,MID(A1704,1,5)&amp;MID(A1704,8,5),VLOOKUP(MID(A1704,1,5)&amp;MID(A1704,8,5),품번정리!$A:$B,2,FALSE))</f>
        <v/>
      </c>
      <c r="C1704" s="97"/>
      <c r="D1704" s="407"/>
      <c r="E1704" s="408"/>
    </row>
    <row r="1705" spans="1:5">
      <c r="A1705" s="16" t="str">
        <f t="shared" si="31"/>
        <v/>
      </c>
      <c r="B1705" s="16" t="str">
        <f>IF(ISERROR(VLOOKUP(MID(A1705,1,5)&amp;MID(A1705,8,5),품번정리!$A:$B,2,FALSE))=TRUE,MID(A1705,1,5)&amp;MID(A1705,8,5),VLOOKUP(MID(A1705,1,5)&amp;MID(A1705,8,5),품번정리!$A:$B,2,FALSE))</f>
        <v/>
      </c>
      <c r="C1705" s="97"/>
      <c r="D1705" s="407"/>
      <c r="E1705" s="408"/>
    </row>
    <row r="1706" spans="1:5">
      <c r="A1706" s="16" t="str">
        <f t="shared" si="31"/>
        <v/>
      </c>
      <c r="B1706" s="16" t="str">
        <f>IF(ISERROR(VLOOKUP(MID(A1706,1,5)&amp;MID(A1706,8,5),품번정리!$A:$B,2,FALSE))=TRUE,MID(A1706,1,5)&amp;MID(A1706,8,5),VLOOKUP(MID(A1706,1,5)&amp;MID(A1706,8,5),품번정리!$A:$B,2,FALSE))</f>
        <v/>
      </c>
      <c r="C1706" s="97"/>
      <c r="D1706" s="407"/>
      <c r="E1706" s="408"/>
    </row>
    <row r="1707" spans="1:5">
      <c r="A1707" s="16" t="str">
        <f t="shared" si="31"/>
        <v/>
      </c>
      <c r="B1707" s="16" t="str">
        <f>IF(ISERROR(VLOOKUP(MID(A1707,1,5)&amp;MID(A1707,8,5),품번정리!$A:$B,2,FALSE))=TRUE,MID(A1707,1,5)&amp;MID(A1707,8,5),VLOOKUP(MID(A1707,1,5)&amp;MID(A1707,8,5),품번정리!$A:$B,2,FALSE))</f>
        <v/>
      </c>
      <c r="C1707" s="97"/>
      <c r="D1707" s="407"/>
      <c r="E1707" s="408"/>
    </row>
    <row r="1708" spans="1:5">
      <c r="A1708" s="16" t="str">
        <f t="shared" si="31"/>
        <v/>
      </c>
      <c r="B1708" s="16" t="str">
        <f>IF(ISERROR(VLOOKUP(MID(A1708,1,5)&amp;MID(A1708,8,5),품번정리!$A:$B,2,FALSE))=TRUE,MID(A1708,1,5)&amp;MID(A1708,8,5),VLOOKUP(MID(A1708,1,5)&amp;MID(A1708,8,5),품번정리!$A:$B,2,FALSE))</f>
        <v/>
      </c>
      <c r="C1708" s="97"/>
      <c r="D1708" s="407"/>
      <c r="E1708" s="408"/>
    </row>
    <row r="1709" spans="1:5">
      <c r="A1709" s="16" t="str">
        <f t="shared" si="31"/>
        <v/>
      </c>
      <c r="B1709" s="16" t="str">
        <f>IF(ISERROR(VLOOKUP(MID(A1709,1,5)&amp;MID(A1709,8,5),품번정리!$A:$B,2,FALSE))=TRUE,MID(A1709,1,5)&amp;MID(A1709,8,5),VLOOKUP(MID(A1709,1,5)&amp;MID(A1709,8,5),품번정리!$A:$B,2,FALSE))</f>
        <v/>
      </c>
      <c r="C1709" s="97"/>
      <c r="D1709" s="407"/>
      <c r="E1709" s="408"/>
    </row>
    <row r="1710" spans="1:5">
      <c r="A1710" s="16" t="str">
        <f t="shared" si="31"/>
        <v/>
      </c>
      <c r="B1710" s="16" t="str">
        <f>IF(ISERROR(VLOOKUP(MID(A1710,1,5)&amp;MID(A1710,8,5),품번정리!$A:$B,2,FALSE))=TRUE,MID(A1710,1,5)&amp;MID(A1710,8,5),VLOOKUP(MID(A1710,1,5)&amp;MID(A1710,8,5),품번정리!$A:$B,2,FALSE))</f>
        <v/>
      </c>
      <c r="C1710" s="97"/>
      <c r="D1710" s="407"/>
      <c r="E1710" s="408"/>
    </row>
    <row r="1711" spans="1:5">
      <c r="A1711" s="16" t="str">
        <f t="shared" si="31"/>
        <v/>
      </c>
      <c r="B1711" s="16" t="str">
        <f>IF(ISERROR(VLOOKUP(MID(A1711,1,5)&amp;MID(A1711,8,5),품번정리!$A:$B,2,FALSE))=TRUE,MID(A1711,1,5)&amp;MID(A1711,8,5),VLOOKUP(MID(A1711,1,5)&amp;MID(A1711,8,5),품번정리!$A:$B,2,FALSE))</f>
        <v/>
      </c>
      <c r="C1711" s="97"/>
      <c r="D1711" s="407"/>
      <c r="E1711" s="408"/>
    </row>
    <row r="1712" spans="1:5">
      <c r="A1712" s="16" t="str">
        <f t="shared" si="31"/>
        <v/>
      </c>
      <c r="B1712" s="16" t="str">
        <f>IF(ISERROR(VLOOKUP(MID(A1712,1,5)&amp;MID(A1712,8,5),품번정리!$A:$B,2,FALSE))=TRUE,MID(A1712,1,5)&amp;MID(A1712,8,5),VLOOKUP(MID(A1712,1,5)&amp;MID(A1712,8,5),품번정리!$A:$B,2,FALSE))</f>
        <v/>
      </c>
      <c r="C1712" s="97"/>
      <c r="D1712" s="407"/>
      <c r="E1712" s="408"/>
    </row>
    <row r="1713" spans="1:5">
      <c r="A1713" s="16" t="str">
        <f t="shared" si="31"/>
        <v/>
      </c>
      <c r="B1713" s="16" t="str">
        <f>IF(ISERROR(VLOOKUP(MID(A1713,1,5)&amp;MID(A1713,8,5),품번정리!$A:$B,2,FALSE))=TRUE,MID(A1713,1,5)&amp;MID(A1713,8,5),VLOOKUP(MID(A1713,1,5)&amp;MID(A1713,8,5),품번정리!$A:$B,2,FALSE))</f>
        <v/>
      </c>
      <c r="C1713" s="97"/>
      <c r="D1713" s="407"/>
      <c r="E1713" s="408"/>
    </row>
    <row r="1714" spans="1:5">
      <c r="A1714" s="16" t="str">
        <f t="shared" si="31"/>
        <v/>
      </c>
      <c r="B1714" s="16" t="str">
        <f>IF(ISERROR(VLOOKUP(MID(A1714,1,5)&amp;MID(A1714,8,5),품번정리!$A:$B,2,FALSE))=TRUE,MID(A1714,1,5)&amp;MID(A1714,8,5),VLOOKUP(MID(A1714,1,5)&amp;MID(A1714,8,5),품번정리!$A:$B,2,FALSE))</f>
        <v/>
      </c>
      <c r="C1714" s="97"/>
      <c r="D1714" s="407"/>
      <c r="E1714" s="408"/>
    </row>
    <row r="1715" spans="1:5">
      <c r="A1715" s="16" t="str">
        <f t="shared" si="31"/>
        <v/>
      </c>
      <c r="B1715" s="16" t="str">
        <f>IF(ISERROR(VLOOKUP(MID(A1715,1,5)&amp;MID(A1715,8,5),품번정리!$A:$B,2,FALSE))=TRUE,MID(A1715,1,5)&amp;MID(A1715,8,5),VLOOKUP(MID(A1715,1,5)&amp;MID(A1715,8,5),품번정리!$A:$B,2,FALSE))</f>
        <v/>
      </c>
      <c r="C1715" s="97"/>
      <c r="D1715" s="407"/>
      <c r="E1715" s="408"/>
    </row>
    <row r="1716" spans="1:5">
      <c r="A1716" s="16" t="str">
        <f t="shared" si="31"/>
        <v/>
      </c>
      <c r="B1716" s="16" t="str">
        <f>IF(ISERROR(VLOOKUP(MID(A1716,1,5)&amp;MID(A1716,8,5),품번정리!$A:$B,2,FALSE))=TRUE,MID(A1716,1,5)&amp;MID(A1716,8,5),VLOOKUP(MID(A1716,1,5)&amp;MID(A1716,8,5),품번정리!$A:$B,2,FALSE))</f>
        <v/>
      </c>
      <c r="C1716" s="97"/>
      <c r="D1716" s="407"/>
      <c r="E1716" s="408"/>
    </row>
    <row r="1717" spans="1:5">
      <c r="A1717" s="16" t="str">
        <f t="shared" si="31"/>
        <v/>
      </c>
      <c r="B1717" s="16" t="str">
        <f>IF(ISERROR(VLOOKUP(MID(A1717,1,5)&amp;MID(A1717,8,5),품번정리!$A:$B,2,FALSE))=TRUE,MID(A1717,1,5)&amp;MID(A1717,8,5),VLOOKUP(MID(A1717,1,5)&amp;MID(A1717,8,5),품번정리!$A:$B,2,FALSE))</f>
        <v/>
      </c>
      <c r="C1717" s="97"/>
      <c r="D1717" s="407"/>
      <c r="E1717" s="408"/>
    </row>
    <row r="1718" spans="1:5">
      <c r="A1718" s="16" t="str">
        <f t="shared" si="31"/>
        <v/>
      </c>
      <c r="B1718" s="16" t="str">
        <f>IF(ISERROR(VLOOKUP(MID(A1718,1,5)&amp;MID(A1718,8,5),품번정리!$A:$B,2,FALSE))=TRUE,MID(A1718,1,5)&amp;MID(A1718,8,5),VLOOKUP(MID(A1718,1,5)&amp;MID(A1718,8,5),품번정리!$A:$B,2,FALSE))</f>
        <v/>
      </c>
      <c r="C1718" s="97"/>
      <c r="D1718" s="407"/>
      <c r="E1718" s="408"/>
    </row>
    <row r="1719" spans="1:5">
      <c r="A1719" s="16" t="str">
        <f t="shared" si="31"/>
        <v/>
      </c>
      <c r="B1719" s="16" t="str">
        <f>IF(ISERROR(VLOOKUP(MID(A1719,1,5)&amp;MID(A1719,8,5),품번정리!$A:$B,2,FALSE))=TRUE,MID(A1719,1,5)&amp;MID(A1719,8,5),VLOOKUP(MID(A1719,1,5)&amp;MID(A1719,8,5),품번정리!$A:$B,2,FALSE))</f>
        <v/>
      </c>
      <c r="C1719" s="97"/>
      <c r="D1719" s="407"/>
      <c r="E1719" s="408"/>
    </row>
    <row r="1720" spans="1:5">
      <c r="A1720" s="16" t="str">
        <f t="shared" si="31"/>
        <v/>
      </c>
      <c r="B1720" s="16" t="str">
        <f>IF(ISERROR(VLOOKUP(MID(A1720,1,5)&amp;MID(A1720,8,5),품번정리!$A:$B,2,FALSE))=TRUE,MID(A1720,1,5)&amp;MID(A1720,8,5),VLOOKUP(MID(A1720,1,5)&amp;MID(A1720,8,5),품번정리!$A:$B,2,FALSE))</f>
        <v/>
      </c>
      <c r="C1720" s="97"/>
      <c r="D1720" s="407"/>
      <c r="E1720" s="408"/>
    </row>
    <row r="1721" spans="1:5">
      <c r="A1721" s="16" t="str">
        <f t="shared" si="31"/>
        <v/>
      </c>
      <c r="B1721" s="16" t="str">
        <f>IF(ISERROR(VLOOKUP(MID(A1721,1,5)&amp;MID(A1721,8,5),품번정리!$A:$B,2,FALSE))=TRUE,MID(A1721,1,5)&amp;MID(A1721,8,5),VLOOKUP(MID(A1721,1,5)&amp;MID(A1721,8,5),품번정리!$A:$B,2,FALSE))</f>
        <v/>
      </c>
      <c r="C1721" s="97"/>
      <c r="D1721" s="407"/>
      <c r="E1721" s="408"/>
    </row>
    <row r="1722" spans="1:5">
      <c r="A1722" s="16" t="str">
        <f t="shared" si="31"/>
        <v/>
      </c>
      <c r="B1722" s="16" t="str">
        <f>IF(ISERROR(VLOOKUP(MID(A1722,1,5)&amp;MID(A1722,8,5),품번정리!$A:$B,2,FALSE))=TRUE,MID(A1722,1,5)&amp;MID(A1722,8,5),VLOOKUP(MID(A1722,1,5)&amp;MID(A1722,8,5),품번정리!$A:$B,2,FALSE))</f>
        <v/>
      </c>
      <c r="C1722" s="97"/>
      <c r="D1722" s="407"/>
      <c r="E1722" s="408"/>
    </row>
    <row r="1723" spans="1:5">
      <c r="A1723" s="16" t="str">
        <f t="shared" si="31"/>
        <v/>
      </c>
      <c r="B1723" s="16" t="str">
        <f>IF(ISERROR(VLOOKUP(MID(A1723,1,5)&amp;MID(A1723,8,5),품번정리!$A:$B,2,FALSE))=TRUE,MID(A1723,1,5)&amp;MID(A1723,8,5),VLOOKUP(MID(A1723,1,5)&amp;MID(A1723,8,5),품번정리!$A:$B,2,FALSE))</f>
        <v/>
      </c>
      <c r="C1723" s="97"/>
      <c r="D1723" s="407"/>
      <c r="E1723" s="408"/>
    </row>
    <row r="1724" spans="1:5">
      <c r="A1724" s="16" t="str">
        <f t="shared" si="31"/>
        <v/>
      </c>
      <c r="B1724" s="16" t="str">
        <f>IF(ISERROR(VLOOKUP(MID(A1724,1,5)&amp;MID(A1724,8,5),품번정리!$A:$B,2,FALSE))=TRUE,MID(A1724,1,5)&amp;MID(A1724,8,5),VLOOKUP(MID(A1724,1,5)&amp;MID(A1724,8,5),품번정리!$A:$B,2,FALSE))</f>
        <v/>
      </c>
      <c r="C1724" s="97"/>
      <c r="D1724" s="407"/>
      <c r="E1724" s="408"/>
    </row>
    <row r="1725" spans="1:5">
      <c r="A1725" s="16" t="str">
        <f t="shared" si="31"/>
        <v/>
      </c>
      <c r="B1725" s="16" t="str">
        <f>IF(ISERROR(VLOOKUP(MID(A1725,1,5)&amp;MID(A1725,8,5),품번정리!$A:$B,2,FALSE))=TRUE,MID(A1725,1,5)&amp;MID(A1725,8,5),VLOOKUP(MID(A1725,1,5)&amp;MID(A1725,8,5),품번정리!$A:$B,2,FALSE))</f>
        <v/>
      </c>
      <c r="C1725" s="97"/>
      <c r="D1725" s="407"/>
      <c r="E1725" s="408"/>
    </row>
    <row r="1726" spans="1:5">
      <c r="A1726" s="16" t="str">
        <f t="shared" si="31"/>
        <v/>
      </c>
      <c r="B1726" s="16" t="str">
        <f>IF(ISERROR(VLOOKUP(MID(A1726,1,5)&amp;MID(A1726,8,5),품번정리!$A:$B,2,FALSE))=TRUE,MID(A1726,1,5)&amp;MID(A1726,8,5),VLOOKUP(MID(A1726,1,5)&amp;MID(A1726,8,5),품번정리!$A:$B,2,FALSE))</f>
        <v/>
      </c>
      <c r="C1726" s="97"/>
      <c r="D1726" s="407"/>
      <c r="E1726" s="408"/>
    </row>
    <row r="1727" spans="1:5">
      <c r="A1727" s="16" t="str">
        <f t="shared" si="31"/>
        <v/>
      </c>
      <c r="B1727" s="16" t="str">
        <f>IF(ISERROR(VLOOKUP(MID(A1727,1,5)&amp;MID(A1727,8,5),품번정리!$A:$B,2,FALSE))=TRUE,MID(A1727,1,5)&amp;MID(A1727,8,5),VLOOKUP(MID(A1727,1,5)&amp;MID(A1727,8,5),품번정리!$A:$B,2,FALSE))</f>
        <v/>
      </c>
      <c r="C1727" s="97"/>
      <c r="D1727" s="407"/>
      <c r="E1727" s="408"/>
    </row>
    <row r="1728" spans="1:5">
      <c r="A1728" s="16" t="str">
        <f t="shared" si="31"/>
        <v/>
      </c>
      <c r="B1728" s="16" t="str">
        <f>IF(ISERROR(VLOOKUP(MID(A1728,1,5)&amp;MID(A1728,8,5),품번정리!$A:$B,2,FALSE))=TRUE,MID(A1728,1,5)&amp;MID(A1728,8,5),VLOOKUP(MID(A1728,1,5)&amp;MID(A1728,8,5),품번정리!$A:$B,2,FALSE))</f>
        <v/>
      </c>
      <c r="C1728" s="97"/>
      <c r="D1728" s="407"/>
      <c r="E1728" s="408"/>
    </row>
    <row r="1729" spans="1:5">
      <c r="A1729" s="16" t="str">
        <f t="shared" si="31"/>
        <v/>
      </c>
      <c r="B1729" s="16" t="str">
        <f>IF(ISERROR(VLOOKUP(MID(A1729,1,5)&amp;MID(A1729,8,5),품번정리!$A:$B,2,FALSE))=TRUE,MID(A1729,1,5)&amp;MID(A1729,8,5),VLOOKUP(MID(A1729,1,5)&amp;MID(A1729,8,5),품번정리!$A:$B,2,FALSE))</f>
        <v/>
      </c>
      <c r="C1729" s="97"/>
      <c r="D1729" s="407"/>
      <c r="E1729" s="408"/>
    </row>
    <row r="1730" spans="1:5">
      <c r="A1730" s="16" t="str">
        <f t="shared" si="31"/>
        <v/>
      </c>
      <c r="B1730" s="16" t="str">
        <f>IF(ISERROR(VLOOKUP(MID(A1730,1,5)&amp;MID(A1730,8,5),품번정리!$A:$B,2,FALSE))=TRUE,MID(A1730,1,5)&amp;MID(A1730,8,5),VLOOKUP(MID(A1730,1,5)&amp;MID(A1730,8,5),품번정리!$A:$B,2,FALSE))</f>
        <v/>
      </c>
      <c r="C1730" s="97"/>
      <c r="D1730" s="407"/>
      <c r="E1730" s="408"/>
    </row>
    <row r="1731" spans="1:5">
      <c r="A1731" s="16" t="str">
        <f t="shared" si="31"/>
        <v/>
      </c>
      <c r="B1731" s="16" t="str">
        <f>IF(ISERROR(VLOOKUP(MID(A1731,1,5)&amp;MID(A1731,8,5),품번정리!$A:$B,2,FALSE))=TRUE,MID(A1731,1,5)&amp;MID(A1731,8,5),VLOOKUP(MID(A1731,1,5)&amp;MID(A1731,8,5),품번정리!$A:$B,2,FALSE))</f>
        <v/>
      </c>
      <c r="C1731" s="97"/>
      <c r="D1731" s="407"/>
      <c r="E1731" s="408"/>
    </row>
    <row r="1732" spans="1:5">
      <c r="A1732" s="16" t="str">
        <f t="shared" si="31"/>
        <v/>
      </c>
      <c r="B1732" s="16" t="str">
        <f>IF(ISERROR(VLOOKUP(MID(A1732,1,5)&amp;MID(A1732,8,5),품번정리!$A:$B,2,FALSE))=TRUE,MID(A1732,1,5)&amp;MID(A1732,8,5),VLOOKUP(MID(A1732,1,5)&amp;MID(A1732,8,5),품번정리!$A:$B,2,FALSE))</f>
        <v/>
      </c>
      <c r="C1732" s="97"/>
      <c r="D1732" s="407"/>
      <c r="E1732" s="408"/>
    </row>
    <row r="1733" spans="1:5">
      <c r="A1733" s="16" t="str">
        <f t="shared" si="31"/>
        <v/>
      </c>
      <c r="B1733" s="16" t="str">
        <f>IF(ISERROR(VLOOKUP(MID(A1733,1,5)&amp;MID(A1733,8,5),품번정리!$A:$B,2,FALSE))=TRUE,MID(A1733,1,5)&amp;MID(A1733,8,5),VLOOKUP(MID(A1733,1,5)&amp;MID(A1733,8,5),품번정리!$A:$B,2,FALSE))</f>
        <v/>
      </c>
      <c r="C1733" s="97"/>
      <c r="D1733" s="407"/>
      <c r="E1733" s="408"/>
    </row>
    <row r="1734" spans="1:5">
      <c r="A1734" s="16" t="str">
        <f t="shared" si="31"/>
        <v/>
      </c>
      <c r="B1734" s="16" t="str">
        <f>IF(ISERROR(VLOOKUP(MID(A1734,1,5)&amp;MID(A1734,8,5),품번정리!$A:$B,2,FALSE))=TRUE,MID(A1734,1,5)&amp;MID(A1734,8,5),VLOOKUP(MID(A1734,1,5)&amp;MID(A1734,8,5),품번정리!$A:$B,2,FALSE))</f>
        <v/>
      </c>
      <c r="C1734" s="97"/>
      <c r="D1734" s="407"/>
      <c r="E1734" s="408"/>
    </row>
    <row r="1735" spans="1:5">
      <c r="A1735" s="16" t="str">
        <f t="shared" si="31"/>
        <v/>
      </c>
      <c r="B1735" s="16" t="str">
        <f>IF(ISERROR(VLOOKUP(MID(A1735,1,5)&amp;MID(A1735,8,5),품번정리!$A:$B,2,FALSE))=TRUE,MID(A1735,1,5)&amp;MID(A1735,8,5),VLOOKUP(MID(A1735,1,5)&amp;MID(A1735,8,5),품번정리!$A:$B,2,FALSE))</f>
        <v/>
      </c>
      <c r="C1735" s="97"/>
      <c r="D1735" s="407"/>
      <c r="E1735" s="408"/>
    </row>
    <row r="1736" spans="1:5">
      <c r="A1736" s="16" t="str">
        <f t="shared" si="31"/>
        <v/>
      </c>
      <c r="B1736" s="16" t="str">
        <f>IF(ISERROR(VLOOKUP(MID(A1736,1,5)&amp;MID(A1736,8,5),품번정리!$A:$B,2,FALSE))=TRUE,MID(A1736,1,5)&amp;MID(A1736,8,5),VLOOKUP(MID(A1736,1,5)&amp;MID(A1736,8,5),품번정리!$A:$B,2,FALSE))</f>
        <v/>
      </c>
      <c r="C1736" s="97"/>
      <c r="D1736" s="407"/>
      <c r="E1736" s="408"/>
    </row>
    <row r="1737" spans="1:5">
      <c r="A1737" s="16" t="str">
        <f t="shared" si="31"/>
        <v/>
      </c>
      <c r="B1737" s="16" t="str">
        <f>IF(ISERROR(VLOOKUP(MID(A1737,1,5)&amp;MID(A1737,8,5),품번정리!$A:$B,2,FALSE))=TRUE,MID(A1737,1,5)&amp;MID(A1737,8,5),VLOOKUP(MID(A1737,1,5)&amp;MID(A1737,8,5),품번정리!$A:$B,2,FALSE))</f>
        <v/>
      </c>
      <c r="C1737" s="97"/>
      <c r="D1737" s="407"/>
      <c r="E1737" s="408"/>
    </row>
    <row r="1738" spans="1:5">
      <c r="A1738" s="16" t="str">
        <f t="shared" si="31"/>
        <v/>
      </c>
      <c r="B1738" s="16" t="str">
        <f>IF(ISERROR(VLOOKUP(MID(A1738,1,5)&amp;MID(A1738,8,5),품번정리!$A:$B,2,FALSE))=TRUE,MID(A1738,1,5)&amp;MID(A1738,8,5),VLOOKUP(MID(A1738,1,5)&amp;MID(A1738,8,5),품번정리!$A:$B,2,FALSE))</f>
        <v/>
      </c>
      <c r="C1738" s="97"/>
      <c r="D1738" s="407"/>
      <c r="E1738" s="408"/>
    </row>
    <row r="1739" spans="1:5">
      <c r="A1739" s="16" t="str">
        <f t="shared" si="31"/>
        <v/>
      </c>
      <c r="B1739" s="16" t="str">
        <f>IF(ISERROR(VLOOKUP(MID(A1739,1,5)&amp;MID(A1739,8,5),품번정리!$A:$B,2,FALSE))=TRUE,MID(A1739,1,5)&amp;MID(A1739,8,5),VLOOKUP(MID(A1739,1,5)&amp;MID(A1739,8,5),품번정리!$A:$B,2,FALSE))</f>
        <v/>
      </c>
      <c r="C1739" s="97"/>
      <c r="D1739" s="407"/>
      <c r="E1739" s="408"/>
    </row>
    <row r="1740" spans="1:5">
      <c r="A1740" s="16" t="str">
        <f t="shared" si="31"/>
        <v/>
      </c>
      <c r="B1740" s="16" t="str">
        <f>IF(ISERROR(VLOOKUP(MID(A1740,1,5)&amp;MID(A1740,8,5),품번정리!$A:$B,2,FALSE))=TRUE,MID(A1740,1,5)&amp;MID(A1740,8,5),VLOOKUP(MID(A1740,1,5)&amp;MID(A1740,8,5),품번정리!$A:$B,2,FALSE))</f>
        <v/>
      </c>
      <c r="C1740" s="97"/>
      <c r="D1740" s="407"/>
      <c r="E1740" s="408"/>
    </row>
    <row r="1741" spans="1:5">
      <c r="A1741" s="16" t="str">
        <f t="shared" si="31"/>
        <v/>
      </c>
      <c r="B1741" s="16" t="str">
        <f>IF(ISERROR(VLOOKUP(MID(A1741,1,5)&amp;MID(A1741,8,5),품번정리!$A:$B,2,FALSE))=TRUE,MID(A1741,1,5)&amp;MID(A1741,8,5),VLOOKUP(MID(A1741,1,5)&amp;MID(A1741,8,5),품번정리!$A:$B,2,FALSE))</f>
        <v/>
      </c>
      <c r="C1741" s="97"/>
      <c r="D1741" s="407"/>
      <c r="E1741" s="408"/>
    </row>
    <row r="1742" spans="1:5">
      <c r="A1742" s="16" t="str">
        <f t="shared" si="31"/>
        <v/>
      </c>
      <c r="B1742" s="16" t="str">
        <f>IF(ISERROR(VLOOKUP(MID(A1742,1,5)&amp;MID(A1742,8,5),품번정리!$A:$B,2,FALSE))=TRUE,MID(A1742,1,5)&amp;MID(A1742,8,5),VLOOKUP(MID(A1742,1,5)&amp;MID(A1742,8,5),품번정리!$A:$B,2,FALSE))</f>
        <v/>
      </c>
      <c r="C1742" s="97"/>
      <c r="D1742" s="407"/>
      <c r="E1742" s="408"/>
    </row>
    <row r="1743" spans="1:5">
      <c r="A1743" s="16" t="str">
        <f t="shared" si="31"/>
        <v/>
      </c>
      <c r="B1743" s="16" t="str">
        <f>IF(ISERROR(VLOOKUP(MID(A1743,1,5)&amp;MID(A1743,8,5),품번정리!$A:$B,2,FALSE))=TRUE,MID(A1743,1,5)&amp;MID(A1743,8,5),VLOOKUP(MID(A1743,1,5)&amp;MID(A1743,8,5),품번정리!$A:$B,2,FALSE))</f>
        <v/>
      </c>
      <c r="C1743" s="97"/>
      <c r="D1743" s="407"/>
      <c r="E1743" s="408"/>
    </row>
    <row r="1744" spans="1:5">
      <c r="A1744" s="16" t="str">
        <f t="shared" si="31"/>
        <v/>
      </c>
      <c r="B1744" s="16" t="str">
        <f>IF(ISERROR(VLOOKUP(MID(A1744,1,5)&amp;MID(A1744,8,5),품번정리!$A:$B,2,FALSE))=TRUE,MID(A1744,1,5)&amp;MID(A1744,8,5),VLOOKUP(MID(A1744,1,5)&amp;MID(A1744,8,5),품번정리!$A:$B,2,FALSE))</f>
        <v/>
      </c>
      <c r="C1744" s="97"/>
      <c r="D1744" s="407"/>
      <c r="E1744" s="408"/>
    </row>
    <row r="1745" spans="1:5">
      <c r="A1745" s="16" t="str">
        <f t="shared" si="31"/>
        <v/>
      </c>
      <c r="B1745" s="16" t="str">
        <f>IF(ISERROR(VLOOKUP(MID(A1745,1,5)&amp;MID(A1745,8,5),품번정리!$A:$B,2,FALSE))=TRUE,MID(A1745,1,5)&amp;MID(A1745,8,5),VLOOKUP(MID(A1745,1,5)&amp;MID(A1745,8,5),품번정리!$A:$B,2,FALSE))</f>
        <v/>
      </c>
      <c r="C1745" s="97"/>
      <c r="D1745" s="407"/>
      <c r="E1745" s="408"/>
    </row>
    <row r="1746" spans="1:5">
      <c r="A1746" s="16" t="str">
        <f t="shared" si="31"/>
        <v/>
      </c>
      <c r="B1746" s="16" t="str">
        <f>IF(ISERROR(VLOOKUP(MID(A1746,1,5)&amp;MID(A1746,8,5),품번정리!$A:$B,2,FALSE))=TRUE,MID(A1746,1,5)&amp;MID(A1746,8,5),VLOOKUP(MID(A1746,1,5)&amp;MID(A1746,8,5),품번정리!$A:$B,2,FALSE))</f>
        <v/>
      </c>
      <c r="C1746" s="97"/>
      <c r="D1746" s="407"/>
      <c r="E1746" s="408"/>
    </row>
    <row r="1747" spans="1:5">
      <c r="A1747" s="16" t="str">
        <f t="shared" si="31"/>
        <v/>
      </c>
      <c r="B1747" s="16" t="str">
        <f>IF(ISERROR(VLOOKUP(MID(A1747,1,5)&amp;MID(A1747,8,5),품번정리!$A:$B,2,FALSE))=TRUE,MID(A1747,1,5)&amp;MID(A1747,8,5),VLOOKUP(MID(A1747,1,5)&amp;MID(A1747,8,5),품번정리!$A:$B,2,FALSE))</f>
        <v/>
      </c>
      <c r="C1747" s="97"/>
      <c r="D1747" s="407"/>
      <c r="E1747" s="408"/>
    </row>
    <row r="1748" spans="1:5">
      <c r="A1748" s="16" t="str">
        <f t="shared" si="31"/>
        <v/>
      </c>
      <c r="B1748" s="16" t="str">
        <f>IF(ISERROR(VLOOKUP(MID(A1748,1,5)&amp;MID(A1748,8,5),품번정리!$A:$B,2,FALSE))=TRUE,MID(A1748,1,5)&amp;MID(A1748,8,5),VLOOKUP(MID(A1748,1,5)&amp;MID(A1748,8,5),품번정리!$A:$B,2,FALSE))</f>
        <v/>
      </c>
      <c r="C1748" s="97"/>
      <c r="D1748" s="407"/>
      <c r="E1748" s="408"/>
    </row>
    <row r="1749" spans="1:5">
      <c r="A1749" s="16" t="str">
        <f t="shared" si="31"/>
        <v/>
      </c>
      <c r="B1749" s="16" t="str">
        <f>IF(ISERROR(VLOOKUP(MID(A1749,1,5)&amp;MID(A1749,8,5),품번정리!$A:$B,2,FALSE))=TRUE,MID(A1749,1,5)&amp;MID(A1749,8,5),VLOOKUP(MID(A1749,1,5)&amp;MID(A1749,8,5),품번정리!$A:$B,2,FALSE))</f>
        <v/>
      </c>
      <c r="C1749" s="97"/>
      <c r="D1749" s="407"/>
      <c r="E1749" s="408"/>
    </row>
    <row r="1750" spans="1:5">
      <c r="A1750" s="16" t="str">
        <f t="shared" si="31"/>
        <v/>
      </c>
      <c r="B1750" s="16" t="str">
        <f>IF(ISERROR(VLOOKUP(MID(A1750,1,5)&amp;MID(A1750,8,5),품번정리!$A:$B,2,FALSE))=TRUE,MID(A1750,1,5)&amp;MID(A1750,8,5),VLOOKUP(MID(A1750,1,5)&amp;MID(A1750,8,5),품번정리!$A:$B,2,FALSE))</f>
        <v/>
      </c>
      <c r="C1750" s="97"/>
      <c r="D1750" s="407"/>
      <c r="E1750" s="408"/>
    </row>
    <row r="1751" spans="1:5">
      <c r="A1751" s="16" t="str">
        <f t="shared" si="31"/>
        <v/>
      </c>
      <c r="B1751" s="16" t="str">
        <f>IF(ISERROR(VLOOKUP(MID(A1751,1,5)&amp;MID(A1751,8,5),품번정리!$A:$B,2,FALSE))=TRUE,MID(A1751,1,5)&amp;MID(A1751,8,5),VLOOKUP(MID(A1751,1,5)&amp;MID(A1751,8,5),품번정리!$A:$B,2,FALSE))</f>
        <v/>
      </c>
      <c r="C1751" s="97"/>
      <c r="D1751" s="407"/>
      <c r="E1751" s="408"/>
    </row>
    <row r="1752" spans="1:5">
      <c r="A1752" s="16" t="str">
        <f t="shared" si="31"/>
        <v/>
      </c>
      <c r="B1752" s="16" t="str">
        <f>IF(ISERROR(VLOOKUP(MID(A1752,1,5)&amp;MID(A1752,8,5),품번정리!$A:$B,2,FALSE))=TRUE,MID(A1752,1,5)&amp;MID(A1752,8,5),VLOOKUP(MID(A1752,1,5)&amp;MID(A1752,8,5),품번정리!$A:$B,2,FALSE))</f>
        <v/>
      </c>
      <c r="C1752" s="97"/>
      <c r="D1752" s="407"/>
      <c r="E1752" s="408"/>
    </row>
    <row r="1753" spans="1:5">
      <c r="A1753" s="16" t="str">
        <f t="shared" si="31"/>
        <v/>
      </c>
      <c r="B1753" s="16" t="str">
        <f>IF(ISERROR(VLOOKUP(MID(A1753,1,5)&amp;MID(A1753,8,5),품번정리!$A:$B,2,FALSE))=TRUE,MID(A1753,1,5)&amp;MID(A1753,8,5),VLOOKUP(MID(A1753,1,5)&amp;MID(A1753,8,5),품번정리!$A:$B,2,FALSE))</f>
        <v/>
      </c>
      <c r="C1753" s="97"/>
      <c r="D1753" s="407"/>
      <c r="E1753" s="408"/>
    </row>
    <row r="1754" spans="1:5">
      <c r="A1754" s="16" t="str">
        <f t="shared" si="31"/>
        <v/>
      </c>
      <c r="B1754" s="16" t="str">
        <f>IF(ISERROR(VLOOKUP(MID(A1754,1,5)&amp;MID(A1754,8,5),품번정리!$A:$B,2,FALSE))=TRUE,MID(A1754,1,5)&amp;MID(A1754,8,5),VLOOKUP(MID(A1754,1,5)&amp;MID(A1754,8,5),품번정리!$A:$B,2,FALSE))</f>
        <v/>
      </c>
      <c r="C1754" s="97"/>
      <c r="D1754" s="407"/>
      <c r="E1754" s="408"/>
    </row>
    <row r="1755" spans="1:5">
      <c r="A1755" s="16" t="str">
        <f t="shared" si="31"/>
        <v/>
      </c>
      <c r="B1755" s="16" t="str">
        <f>IF(ISERROR(VLOOKUP(MID(A1755,1,5)&amp;MID(A1755,8,5),품번정리!$A:$B,2,FALSE))=TRUE,MID(A1755,1,5)&amp;MID(A1755,8,5),VLOOKUP(MID(A1755,1,5)&amp;MID(A1755,8,5),품번정리!$A:$B,2,FALSE))</f>
        <v/>
      </c>
      <c r="C1755" s="97"/>
      <c r="D1755" s="407"/>
      <c r="E1755" s="408"/>
    </row>
    <row r="1756" spans="1:5">
      <c r="A1756" s="16" t="str">
        <f t="shared" si="31"/>
        <v/>
      </c>
      <c r="B1756" s="16" t="str">
        <f>IF(ISERROR(VLOOKUP(MID(A1756,1,5)&amp;MID(A1756,8,5),품번정리!$A:$B,2,FALSE))=TRUE,MID(A1756,1,5)&amp;MID(A1756,8,5),VLOOKUP(MID(A1756,1,5)&amp;MID(A1756,8,5),품번정리!$A:$B,2,FALSE))</f>
        <v/>
      </c>
      <c r="C1756" s="97"/>
      <c r="D1756" s="407"/>
      <c r="E1756" s="408"/>
    </row>
    <row r="1757" spans="1:5">
      <c r="A1757" s="16" t="str">
        <f t="shared" si="31"/>
        <v/>
      </c>
      <c r="B1757" s="16" t="str">
        <f>IF(ISERROR(VLOOKUP(MID(A1757,1,5)&amp;MID(A1757,8,5),품번정리!$A:$B,2,FALSE))=TRUE,MID(A1757,1,5)&amp;MID(A1757,8,5),VLOOKUP(MID(A1757,1,5)&amp;MID(A1757,8,5),품번정리!$A:$B,2,FALSE))</f>
        <v/>
      </c>
      <c r="C1757" s="97"/>
      <c r="D1757" s="407"/>
      <c r="E1757" s="408"/>
    </row>
    <row r="1758" spans="1:5">
      <c r="A1758" s="16" t="str">
        <f t="shared" si="31"/>
        <v/>
      </c>
      <c r="B1758" s="16" t="str">
        <f>IF(ISERROR(VLOOKUP(MID(A1758,1,5)&amp;MID(A1758,8,5),품번정리!$A:$B,2,FALSE))=TRUE,MID(A1758,1,5)&amp;MID(A1758,8,5),VLOOKUP(MID(A1758,1,5)&amp;MID(A1758,8,5),품번정리!$A:$B,2,FALSE))</f>
        <v/>
      </c>
      <c r="C1758" s="97"/>
      <c r="D1758" s="407"/>
      <c r="E1758" s="408"/>
    </row>
    <row r="1759" spans="1:5">
      <c r="A1759" s="16" t="str">
        <f t="shared" si="31"/>
        <v/>
      </c>
      <c r="B1759" s="16" t="str">
        <f>IF(ISERROR(VLOOKUP(MID(A1759,1,5)&amp;MID(A1759,8,5),품번정리!$A:$B,2,FALSE))=TRUE,MID(A1759,1,5)&amp;MID(A1759,8,5),VLOOKUP(MID(A1759,1,5)&amp;MID(A1759,8,5),품번정리!$A:$B,2,FALSE))</f>
        <v/>
      </c>
      <c r="C1759" s="97"/>
      <c r="D1759" s="407"/>
      <c r="E1759" s="408"/>
    </row>
    <row r="1760" spans="1:5">
      <c r="A1760" s="16" t="str">
        <f t="shared" si="31"/>
        <v/>
      </c>
      <c r="B1760" s="16" t="str">
        <f>IF(ISERROR(VLOOKUP(MID(A1760,1,5)&amp;MID(A1760,8,5),품번정리!$A:$B,2,FALSE))=TRUE,MID(A1760,1,5)&amp;MID(A1760,8,5),VLOOKUP(MID(A1760,1,5)&amp;MID(A1760,8,5),품번정리!$A:$B,2,FALSE))</f>
        <v/>
      </c>
      <c r="C1760" s="97"/>
      <c r="D1760" s="407"/>
      <c r="E1760" s="408"/>
    </row>
    <row r="1761" spans="1:5">
      <c r="A1761" s="16" t="str">
        <f t="shared" si="31"/>
        <v/>
      </c>
      <c r="B1761" s="16" t="str">
        <f>IF(ISERROR(VLOOKUP(MID(A1761,1,5)&amp;MID(A1761,8,5),품번정리!$A:$B,2,FALSE))=TRUE,MID(A1761,1,5)&amp;MID(A1761,8,5),VLOOKUP(MID(A1761,1,5)&amp;MID(A1761,8,5),품번정리!$A:$B,2,FALSE))</f>
        <v/>
      </c>
      <c r="C1761" s="97"/>
      <c r="D1761" s="407"/>
      <c r="E1761" s="408"/>
    </row>
    <row r="1762" spans="1:5">
      <c r="A1762" s="16" t="str">
        <f t="shared" si="31"/>
        <v/>
      </c>
      <c r="B1762" s="16" t="str">
        <f>IF(ISERROR(VLOOKUP(MID(A1762,1,5)&amp;MID(A1762,8,5),품번정리!$A:$B,2,FALSE))=TRUE,MID(A1762,1,5)&amp;MID(A1762,8,5),VLOOKUP(MID(A1762,1,5)&amp;MID(A1762,8,5),품번정리!$A:$B,2,FALSE))</f>
        <v/>
      </c>
      <c r="C1762" s="97"/>
      <c r="D1762" s="407"/>
      <c r="E1762" s="408"/>
    </row>
    <row r="1763" spans="1:5">
      <c r="A1763" s="16" t="str">
        <f t="shared" ref="A1763:A1826" si="32">IF(D1763=0,"",C1763)</f>
        <v/>
      </c>
      <c r="B1763" s="16" t="str">
        <f>IF(ISERROR(VLOOKUP(MID(A1763,1,5)&amp;MID(A1763,8,5),품번정리!$A:$B,2,FALSE))=TRUE,MID(A1763,1,5)&amp;MID(A1763,8,5),VLOOKUP(MID(A1763,1,5)&amp;MID(A1763,8,5),품번정리!$A:$B,2,FALSE))</f>
        <v/>
      </c>
      <c r="C1763" s="97"/>
      <c r="D1763" s="407"/>
      <c r="E1763" s="408"/>
    </row>
    <row r="1764" spans="1:5">
      <c r="A1764" s="16" t="str">
        <f t="shared" si="32"/>
        <v/>
      </c>
      <c r="B1764" s="16" t="str">
        <f>IF(ISERROR(VLOOKUP(MID(A1764,1,5)&amp;MID(A1764,8,5),품번정리!$A:$B,2,FALSE))=TRUE,MID(A1764,1,5)&amp;MID(A1764,8,5),VLOOKUP(MID(A1764,1,5)&amp;MID(A1764,8,5),품번정리!$A:$B,2,FALSE))</f>
        <v/>
      </c>
      <c r="C1764" s="97"/>
      <c r="D1764" s="407"/>
      <c r="E1764" s="408"/>
    </row>
    <row r="1765" spans="1:5">
      <c r="A1765" s="16" t="str">
        <f t="shared" si="32"/>
        <v/>
      </c>
      <c r="B1765" s="16" t="str">
        <f>IF(ISERROR(VLOOKUP(MID(A1765,1,5)&amp;MID(A1765,8,5),품번정리!$A:$B,2,FALSE))=TRUE,MID(A1765,1,5)&amp;MID(A1765,8,5),VLOOKUP(MID(A1765,1,5)&amp;MID(A1765,8,5),품번정리!$A:$B,2,FALSE))</f>
        <v/>
      </c>
      <c r="C1765" s="97"/>
      <c r="D1765" s="407"/>
      <c r="E1765" s="408"/>
    </row>
    <row r="1766" spans="1:5">
      <c r="A1766" s="16" t="str">
        <f t="shared" si="32"/>
        <v/>
      </c>
      <c r="B1766" s="16" t="str">
        <f>IF(ISERROR(VLOOKUP(MID(A1766,1,5)&amp;MID(A1766,8,5),품번정리!$A:$B,2,FALSE))=TRUE,MID(A1766,1,5)&amp;MID(A1766,8,5),VLOOKUP(MID(A1766,1,5)&amp;MID(A1766,8,5),품번정리!$A:$B,2,FALSE))</f>
        <v/>
      </c>
      <c r="C1766" s="97"/>
      <c r="D1766" s="407"/>
      <c r="E1766" s="408"/>
    </row>
    <row r="1767" spans="1:5">
      <c r="A1767" s="16" t="str">
        <f t="shared" si="32"/>
        <v/>
      </c>
      <c r="B1767" s="16" t="str">
        <f>IF(ISERROR(VLOOKUP(MID(A1767,1,5)&amp;MID(A1767,8,5),품번정리!$A:$B,2,FALSE))=TRUE,MID(A1767,1,5)&amp;MID(A1767,8,5),VLOOKUP(MID(A1767,1,5)&amp;MID(A1767,8,5),품번정리!$A:$B,2,FALSE))</f>
        <v/>
      </c>
      <c r="C1767" s="97"/>
      <c r="D1767" s="407"/>
      <c r="E1767" s="408"/>
    </row>
    <row r="1768" spans="1:5">
      <c r="A1768" s="16" t="str">
        <f t="shared" si="32"/>
        <v/>
      </c>
      <c r="B1768" s="16" t="str">
        <f>IF(ISERROR(VLOOKUP(MID(A1768,1,5)&amp;MID(A1768,8,5),품번정리!$A:$B,2,FALSE))=TRUE,MID(A1768,1,5)&amp;MID(A1768,8,5),VLOOKUP(MID(A1768,1,5)&amp;MID(A1768,8,5),품번정리!$A:$B,2,FALSE))</f>
        <v/>
      </c>
      <c r="C1768" s="97"/>
      <c r="D1768" s="407"/>
      <c r="E1768" s="408"/>
    </row>
    <row r="1769" spans="1:5">
      <c r="A1769" s="16" t="str">
        <f t="shared" si="32"/>
        <v/>
      </c>
      <c r="B1769" s="16" t="str">
        <f>IF(ISERROR(VLOOKUP(MID(A1769,1,5)&amp;MID(A1769,8,5),품번정리!$A:$B,2,FALSE))=TRUE,MID(A1769,1,5)&amp;MID(A1769,8,5),VLOOKUP(MID(A1769,1,5)&amp;MID(A1769,8,5),품번정리!$A:$B,2,FALSE))</f>
        <v/>
      </c>
      <c r="C1769" s="97"/>
      <c r="D1769" s="407"/>
      <c r="E1769" s="408"/>
    </row>
    <row r="1770" spans="1:5">
      <c r="A1770" s="16" t="str">
        <f t="shared" si="32"/>
        <v/>
      </c>
      <c r="B1770" s="16" t="str">
        <f>IF(ISERROR(VLOOKUP(MID(A1770,1,5)&amp;MID(A1770,8,5),품번정리!$A:$B,2,FALSE))=TRUE,MID(A1770,1,5)&amp;MID(A1770,8,5),VLOOKUP(MID(A1770,1,5)&amp;MID(A1770,8,5),품번정리!$A:$B,2,FALSE))</f>
        <v/>
      </c>
      <c r="C1770" s="97"/>
      <c r="D1770" s="407"/>
      <c r="E1770" s="408"/>
    </row>
    <row r="1771" spans="1:5">
      <c r="A1771" s="16" t="str">
        <f t="shared" si="32"/>
        <v/>
      </c>
      <c r="B1771" s="16" t="str">
        <f>IF(ISERROR(VLOOKUP(MID(A1771,1,5)&amp;MID(A1771,8,5),품번정리!$A:$B,2,FALSE))=TRUE,MID(A1771,1,5)&amp;MID(A1771,8,5),VLOOKUP(MID(A1771,1,5)&amp;MID(A1771,8,5),품번정리!$A:$B,2,FALSE))</f>
        <v/>
      </c>
      <c r="C1771" s="97"/>
      <c r="D1771" s="407"/>
      <c r="E1771" s="408"/>
    </row>
    <row r="1772" spans="1:5">
      <c r="A1772" s="16" t="str">
        <f t="shared" si="32"/>
        <v/>
      </c>
      <c r="B1772" s="16" t="str">
        <f>IF(ISERROR(VLOOKUP(MID(A1772,1,5)&amp;MID(A1772,8,5),품번정리!$A:$B,2,FALSE))=TRUE,MID(A1772,1,5)&amp;MID(A1772,8,5),VLOOKUP(MID(A1772,1,5)&amp;MID(A1772,8,5),품번정리!$A:$B,2,FALSE))</f>
        <v/>
      </c>
      <c r="C1772" s="97"/>
      <c r="D1772" s="407"/>
      <c r="E1772" s="408"/>
    </row>
    <row r="1773" spans="1:5">
      <c r="A1773" s="16" t="str">
        <f t="shared" si="32"/>
        <v/>
      </c>
      <c r="B1773" s="16" t="str">
        <f>IF(ISERROR(VLOOKUP(MID(A1773,1,5)&amp;MID(A1773,8,5),품번정리!$A:$B,2,FALSE))=TRUE,MID(A1773,1,5)&amp;MID(A1773,8,5),VLOOKUP(MID(A1773,1,5)&amp;MID(A1773,8,5),품번정리!$A:$B,2,FALSE))</f>
        <v/>
      </c>
      <c r="C1773" s="97"/>
      <c r="D1773" s="407"/>
      <c r="E1773" s="408"/>
    </row>
    <row r="1774" spans="1:5">
      <c r="A1774" s="16" t="str">
        <f t="shared" si="32"/>
        <v/>
      </c>
      <c r="B1774" s="16" t="str">
        <f>IF(ISERROR(VLOOKUP(MID(A1774,1,5)&amp;MID(A1774,8,5),품번정리!$A:$B,2,FALSE))=TRUE,MID(A1774,1,5)&amp;MID(A1774,8,5),VLOOKUP(MID(A1774,1,5)&amp;MID(A1774,8,5),품번정리!$A:$B,2,FALSE))</f>
        <v/>
      </c>
      <c r="C1774" s="97"/>
      <c r="D1774" s="407"/>
      <c r="E1774" s="408"/>
    </row>
    <row r="1775" spans="1:5">
      <c r="A1775" s="16" t="str">
        <f t="shared" si="32"/>
        <v/>
      </c>
      <c r="B1775" s="16" t="str">
        <f>IF(ISERROR(VLOOKUP(MID(A1775,1,5)&amp;MID(A1775,8,5),품번정리!$A:$B,2,FALSE))=TRUE,MID(A1775,1,5)&amp;MID(A1775,8,5),VLOOKUP(MID(A1775,1,5)&amp;MID(A1775,8,5),품번정리!$A:$B,2,FALSE))</f>
        <v/>
      </c>
      <c r="C1775" s="97"/>
      <c r="D1775" s="407"/>
      <c r="E1775" s="408"/>
    </row>
    <row r="1776" spans="1:5">
      <c r="A1776" s="16" t="str">
        <f t="shared" si="32"/>
        <v/>
      </c>
      <c r="B1776" s="16" t="str">
        <f>IF(ISERROR(VLOOKUP(MID(A1776,1,5)&amp;MID(A1776,8,5),품번정리!$A:$B,2,FALSE))=TRUE,MID(A1776,1,5)&amp;MID(A1776,8,5),VLOOKUP(MID(A1776,1,5)&amp;MID(A1776,8,5),품번정리!$A:$B,2,FALSE))</f>
        <v/>
      </c>
      <c r="C1776" s="97"/>
      <c r="D1776" s="407"/>
      <c r="E1776" s="408"/>
    </row>
    <row r="1777" spans="1:5">
      <c r="A1777" s="16" t="str">
        <f t="shared" si="32"/>
        <v/>
      </c>
      <c r="B1777" s="16" t="str">
        <f>IF(ISERROR(VLOOKUP(MID(A1777,1,5)&amp;MID(A1777,8,5),품번정리!$A:$B,2,FALSE))=TRUE,MID(A1777,1,5)&amp;MID(A1777,8,5),VLOOKUP(MID(A1777,1,5)&amp;MID(A1777,8,5),품번정리!$A:$B,2,FALSE))</f>
        <v/>
      </c>
      <c r="C1777" s="97"/>
      <c r="D1777" s="407"/>
      <c r="E1777" s="408"/>
    </row>
    <row r="1778" spans="1:5">
      <c r="A1778" s="16" t="str">
        <f t="shared" si="32"/>
        <v/>
      </c>
      <c r="B1778" s="16" t="str">
        <f>IF(ISERROR(VLOOKUP(MID(A1778,1,5)&amp;MID(A1778,8,5),품번정리!$A:$B,2,FALSE))=TRUE,MID(A1778,1,5)&amp;MID(A1778,8,5),VLOOKUP(MID(A1778,1,5)&amp;MID(A1778,8,5),품번정리!$A:$B,2,FALSE))</f>
        <v/>
      </c>
      <c r="C1778" s="97"/>
      <c r="D1778" s="407"/>
      <c r="E1778" s="408"/>
    </row>
    <row r="1779" spans="1:5">
      <c r="A1779" s="16" t="str">
        <f t="shared" si="32"/>
        <v/>
      </c>
      <c r="B1779" s="16" t="str">
        <f>IF(ISERROR(VLOOKUP(MID(A1779,1,5)&amp;MID(A1779,8,5),품번정리!$A:$B,2,FALSE))=TRUE,MID(A1779,1,5)&amp;MID(A1779,8,5),VLOOKUP(MID(A1779,1,5)&amp;MID(A1779,8,5),품번정리!$A:$B,2,FALSE))</f>
        <v/>
      </c>
      <c r="C1779" s="97"/>
      <c r="D1779" s="407"/>
      <c r="E1779" s="408"/>
    </row>
    <row r="1780" spans="1:5">
      <c r="A1780" s="16" t="str">
        <f t="shared" si="32"/>
        <v/>
      </c>
      <c r="B1780" s="16" t="str">
        <f>IF(ISERROR(VLOOKUP(MID(A1780,1,5)&amp;MID(A1780,8,5),품번정리!$A:$B,2,FALSE))=TRUE,MID(A1780,1,5)&amp;MID(A1780,8,5),VLOOKUP(MID(A1780,1,5)&amp;MID(A1780,8,5),품번정리!$A:$B,2,FALSE))</f>
        <v/>
      </c>
      <c r="C1780" s="97"/>
      <c r="D1780" s="407"/>
      <c r="E1780" s="408"/>
    </row>
    <row r="1781" spans="1:5">
      <c r="A1781" s="16" t="str">
        <f t="shared" si="32"/>
        <v/>
      </c>
      <c r="B1781" s="16" t="str">
        <f>IF(ISERROR(VLOOKUP(MID(A1781,1,5)&amp;MID(A1781,8,5),품번정리!$A:$B,2,FALSE))=TRUE,MID(A1781,1,5)&amp;MID(A1781,8,5),VLOOKUP(MID(A1781,1,5)&amp;MID(A1781,8,5),품번정리!$A:$B,2,FALSE))</f>
        <v/>
      </c>
      <c r="C1781" s="97"/>
      <c r="D1781" s="407"/>
      <c r="E1781" s="408"/>
    </row>
    <row r="1782" spans="1:5">
      <c r="A1782" s="16" t="str">
        <f t="shared" si="32"/>
        <v/>
      </c>
      <c r="B1782" s="16" t="str">
        <f>IF(ISERROR(VLOOKUP(MID(A1782,1,5)&amp;MID(A1782,8,5),품번정리!$A:$B,2,FALSE))=TRUE,MID(A1782,1,5)&amp;MID(A1782,8,5),VLOOKUP(MID(A1782,1,5)&amp;MID(A1782,8,5),품번정리!$A:$B,2,FALSE))</f>
        <v/>
      </c>
      <c r="C1782" s="97"/>
      <c r="D1782" s="407"/>
      <c r="E1782" s="408"/>
    </row>
    <row r="1783" spans="1:5">
      <c r="A1783" s="16" t="str">
        <f t="shared" si="32"/>
        <v/>
      </c>
      <c r="B1783" s="16" t="str">
        <f>IF(ISERROR(VLOOKUP(MID(A1783,1,5)&amp;MID(A1783,8,5),품번정리!$A:$B,2,FALSE))=TRUE,MID(A1783,1,5)&amp;MID(A1783,8,5),VLOOKUP(MID(A1783,1,5)&amp;MID(A1783,8,5),품번정리!$A:$B,2,FALSE))</f>
        <v/>
      </c>
      <c r="C1783" s="97"/>
      <c r="D1783" s="407"/>
      <c r="E1783" s="408"/>
    </row>
    <row r="1784" spans="1:5">
      <c r="A1784" s="16" t="str">
        <f t="shared" si="32"/>
        <v/>
      </c>
      <c r="B1784" s="16" t="str">
        <f>IF(ISERROR(VLOOKUP(MID(A1784,1,5)&amp;MID(A1784,8,5),품번정리!$A:$B,2,FALSE))=TRUE,MID(A1784,1,5)&amp;MID(A1784,8,5),VLOOKUP(MID(A1784,1,5)&amp;MID(A1784,8,5),품번정리!$A:$B,2,FALSE))</f>
        <v/>
      </c>
      <c r="C1784" s="97"/>
      <c r="D1784" s="407"/>
      <c r="E1784" s="408"/>
    </row>
    <row r="1785" spans="1:5">
      <c r="A1785" s="16" t="str">
        <f t="shared" si="32"/>
        <v/>
      </c>
      <c r="B1785" s="16" t="str">
        <f>IF(ISERROR(VLOOKUP(MID(A1785,1,5)&amp;MID(A1785,8,5),품번정리!$A:$B,2,FALSE))=TRUE,MID(A1785,1,5)&amp;MID(A1785,8,5),VLOOKUP(MID(A1785,1,5)&amp;MID(A1785,8,5),품번정리!$A:$B,2,FALSE))</f>
        <v/>
      </c>
      <c r="C1785" s="97"/>
      <c r="D1785" s="407"/>
      <c r="E1785" s="408"/>
    </row>
    <row r="1786" spans="1:5">
      <c r="A1786" s="16" t="str">
        <f t="shared" si="32"/>
        <v/>
      </c>
      <c r="B1786" s="16" t="str">
        <f>IF(ISERROR(VLOOKUP(MID(A1786,1,5)&amp;MID(A1786,8,5),품번정리!$A:$B,2,FALSE))=TRUE,MID(A1786,1,5)&amp;MID(A1786,8,5),VLOOKUP(MID(A1786,1,5)&amp;MID(A1786,8,5),품번정리!$A:$B,2,FALSE))</f>
        <v/>
      </c>
      <c r="C1786" s="97"/>
      <c r="D1786" s="407"/>
      <c r="E1786" s="408"/>
    </row>
    <row r="1787" spans="1:5">
      <c r="A1787" s="16" t="str">
        <f t="shared" si="32"/>
        <v/>
      </c>
      <c r="B1787" s="16" t="str">
        <f>IF(ISERROR(VLOOKUP(MID(A1787,1,5)&amp;MID(A1787,8,5),품번정리!$A:$B,2,FALSE))=TRUE,MID(A1787,1,5)&amp;MID(A1787,8,5),VLOOKUP(MID(A1787,1,5)&amp;MID(A1787,8,5),품번정리!$A:$B,2,FALSE))</f>
        <v/>
      </c>
      <c r="C1787" s="97"/>
      <c r="D1787" s="407"/>
      <c r="E1787" s="408"/>
    </row>
    <row r="1788" spans="1:5">
      <c r="A1788" s="16" t="str">
        <f t="shared" si="32"/>
        <v/>
      </c>
      <c r="B1788" s="16" t="str">
        <f>IF(ISERROR(VLOOKUP(MID(A1788,1,5)&amp;MID(A1788,8,5),품번정리!$A:$B,2,FALSE))=TRUE,MID(A1788,1,5)&amp;MID(A1788,8,5),VLOOKUP(MID(A1788,1,5)&amp;MID(A1788,8,5),품번정리!$A:$B,2,FALSE))</f>
        <v/>
      </c>
      <c r="C1788" s="97"/>
      <c r="D1788" s="407"/>
      <c r="E1788" s="408"/>
    </row>
    <row r="1789" spans="1:5">
      <c r="A1789" s="16" t="str">
        <f t="shared" si="32"/>
        <v/>
      </c>
      <c r="B1789" s="16" t="str">
        <f>IF(ISERROR(VLOOKUP(MID(A1789,1,5)&amp;MID(A1789,8,5),품번정리!$A:$B,2,FALSE))=TRUE,MID(A1789,1,5)&amp;MID(A1789,8,5),VLOOKUP(MID(A1789,1,5)&amp;MID(A1789,8,5),품번정리!$A:$B,2,FALSE))</f>
        <v/>
      </c>
      <c r="C1789" s="97"/>
      <c r="D1789" s="407"/>
      <c r="E1789" s="408"/>
    </row>
    <row r="1790" spans="1:5">
      <c r="A1790" s="16" t="str">
        <f t="shared" si="32"/>
        <v/>
      </c>
      <c r="B1790" s="16" t="str">
        <f>IF(ISERROR(VLOOKUP(MID(A1790,1,5)&amp;MID(A1790,8,5),품번정리!$A:$B,2,FALSE))=TRUE,MID(A1790,1,5)&amp;MID(A1790,8,5),VLOOKUP(MID(A1790,1,5)&amp;MID(A1790,8,5),품번정리!$A:$B,2,FALSE))</f>
        <v/>
      </c>
      <c r="C1790" s="97"/>
      <c r="D1790" s="407"/>
      <c r="E1790" s="408"/>
    </row>
    <row r="1791" spans="1:5">
      <c r="A1791" s="16" t="str">
        <f t="shared" si="32"/>
        <v/>
      </c>
      <c r="B1791" s="16" t="str">
        <f>IF(ISERROR(VLOOKUP(MID(A1791,1,5)&amp;MID(A1791,8,5),품번정리!$A:$B,2,FALSE))=TRUE,MID(A1791,1,5)&amp;MID(A1791,8,5),VLOOKUP(MID(A1791,1,5)&amp;MID(A1791,8,5),품번정리!$A:$B,2,FALSE))</f>
        <v/>
      </c>
      <c r="C1791" s="97"/>
      <c r="D1791" s="407"/>
      <c r="E1791" s="408"/>
    </row>
    <row r="1792" spans="1:5">
      <c r="A1792" s="16" t="str">
        <f t="shared" si="32"/>
        <v/>
      </c>
      <c r="B1792" s="16" t="str">
        <f>IF(ISERROR(VLOOKUP(MID(A1792,1,5)&amp;MID(A1792,8,5),품번정리!$A:$B,2,FALSE))=TRUE,MID(A1792,1,5)&amp;MID(A1792,8,5),VLOOKUP(MID(A1792,1,5)&amp;MID(A1792,8,5),품번정리!$A:$B,2,FALSE))</f>
        <v/>
      </c>
      <c r="C1792" s="97"/>
      <c r="D1792" s="407"/>
      <c r="E1792" s="408"/>
    </row>
    <row r="1793" spans="1:5">
      <c r="A1793" s="16" t="str">
        <f t="shared" si="32"/>
        <v/>
      </c>
      <c r="B1793" s="16" t="str">
        <f>IF(ISERROR(VLOOKUP(MID(A1793,1,5)&amp;MID(A1793,8,5),품번정리!$A:$B,2,FALSE))=TRUE,MID(A1793,1,5)&amp;MID(A1793,8,5),VLOOKUP(MID(A1793,1,5)&amp;MID(A1793,8,5),품번정리!$A:$B,2,FALSE))</f>
        <v/>
      </c>
      <c r="C1793" s="97"/>
      <c r="D1793" s="407"/>
      <c r="E1793" s="408"/>
    </row>
    <row r="1794" spans="1:5">
      <c r="A1794" s="16" t="str">
        <f t="shared" si="32"/>
        <v/>
      </c>
      <c r="B1794" s="16" t="str">
        <f>IF(ISERROR(VLOOKUP(MID(A1794,1,5)&amp;MID(A1794,8,5),품번정리!$A:$B,2,FALSE))=TRUE,MID(A1794,1,5)&amp;MID(A1794,8,5),VLOOKUP(MID(A1794,1,5)&amp;MID(A1794,8,5),품번정리!$A:$B,2,FALSE))</f>
        <v/>
      </c>
      <c r="C1794" s="97"/>
      <c r="D1794" s="407"/>
      <c r="E1794" s="408"/>
    </row>
    <row r="1795" spans="1:5">
      <c r="A1795" s="16" t="str">
        <f t="shared" si="32"/>
        <v/>
      </c>
      <c r="B1795" s="16" t="str">
        <f>IF(ISERROR(VLOOKUP(MID(A1795,1,5)&amp;MID(A1795,8,5),품번정리!$A:$B,2,FALSE))=TRUE,MID(A1795,1,5)&amp;MID(A1795,8,5),VLOOKUP(MID(A1795,1,5)&amp;MID(A1795,8,5),품번정리!$A:$B,2,FALSE))</f>
        <v/>
      </c>
      <c r="C1795" s="97"/>
      <c r="D1795" s="407"/>
      <c r="E1795" s="408"/>
    </row>
    <row r="1796" spans="1:5">
      <c r="A1796" s="16" t="str">
        <f t="shared" si="32"/>
        <v/>
      </c>
      <c r="B1796" s="16" t="str">
        <f>IF(ISERROR(VLOOKUP(MID(A1796,1,5)&amp;MID(A1796,8,5),품번정리!$A:$B,2,FALSE))=TRUE,MID(A1796,1,5)&amp;MID(A1796,8,5),VLOOKUP(MID(A1796,1,5)&amp;MID(A1796,8,5),품번정리!$A:$B,2,FALSE))</f>
        <v/>
      </c>
      <c r="C1796" s="97"/>
      <c r="D1796" s="407"/>
      <c r="E1796" s="408"/>
    </row>
    <row r="1797" spans="1:5">
      <c r="A1797" s="16" t="str">
        <f t="shared" si="32"/>
        <v/>
      </c>
      <c r="B1797" s="16" t="str">
        <f>IF(ISERROR(VLOOKUP(MID(A1797,1,5)&amp;MID(A1797,8,5),품번정리!$A:$B,2,FALSE))=TRUE,MID(A1797,1,5)&amp;MID(A1797,8,5),VLOOKUP(MID(A1797,1,5)&amp;MID(A1797,8,5),품번정리!$A:$B,2,FALSE))</f>
        <v/>
      </c>
      <c r="C1797" s="97"/>
      <c r="D1797" s="407"/>
      <c r="E1797" s="408"/>
    </row>
    <row r="1798" spans="1:5">
      <c r="A1798" s="16" t="str">
        <f t="shared" si="32"/>
        <v/>
      </c>
      <c r="B1798" s="16" t="str">
        <f>IF(ISERROR(VLOOKUP(MID(A1798,1,5)&amp;MID(A1798,8,5),품번정리!$A:$B,2,FALSE))=TRUE,MID(A1798,1,5)&amp;MID(A1798,8,5),VLOOKUP(MID(A1798,1,5)&amp;MID(A1798,8,5),품번정리!$A:$B,2,FALSE))</f>
        <v/>
      </c>
      <c r="C1798" s="97"/>
      <c r="D1798" s="407"/>
      <c r="E1798" s="408"/>
    </row>
    <row r="1799" spans="1:5">
      <c r="A1799" s="16" t="str">
        <f t="shared" si="32"/>
        <v/>
      </c>
      <c r="B1799" s="16" t="str">
        <f>IF(ISERROR(VLOOKUP(MID(A1799,1,5)&amp;MID(A1799,8,5),품번정리!$A:$B,2,FALSE))=TRUE,MID(A1799,1,5)&amp;MID(A1799,8,5),VLOOKUP(MID(A1799,1,5)&amp;MID(A1799,8,5),품번정리!$A:$B,2,FALSE))</f>
        <v/>
      </c>
      <c r="C1799" s="97"/>
      <c r="D1799" s="407"/>
      <c r="E1799" s="408"/>
    </row>
    <row r="1800" spans="1:5">
      <c r="A1800" s="16" t="str">
        <f t="shared" si="32"/>
        <v/>
      </c>
      <c r="B1800" s="16" t="str">
        <f>IF(ISERROR(VLOOKUP(MID(A1800,1,5)&amp;MID(A1800,8,5),품번정리!$A:$B,2,FALSE))=TRUE,MID(A1800,1,5)&amp;MID(A1800,8,5),VLOOKUP(MID(A1800,1,5)&amp;MID(A1800,8,5),품번정리!$A:$B,2,FALSE))</f>
        <v/>
      </c>
      <c r="C1800" s="97"/>
      <c r="D1800" s="407"/>
      <c r="E1800" s="408"/>
    </row>
    <row r="1801" spans="1:5">
      <c r="A1801" s="16" t="str">
        <f t="shared" si="32"/>
        <v/>
      </c>
      <c r="B1801" s="16" t="str">
        <f>IF(ISERROR(VLOOKUP(MID(A1801,1,5)&amp;MID(A1801,8,5),품번정리!$A:$B,2,FALSE))=TRUE,MID(A1801,1,5)&amp;MID(A1801,8,5),VLOOKUP(MID(A1801,1,5)&amp;MID(A1801,8,5),품번정리!$A:$B,2,FALSE))</f>
        <v/>
      </c>
      <c r="C1801" s="97"/>
      <c r="D1801" s="407"/>
      <c r="E1801" s="408"/>
    </row>
    <row r="1802" spans="1:5">
      <c r="A1802" s="16" t="str">
        <f t="shared" si="32"/>
        <v/>
      </c>
      <c r="B1802" s="16" t="str">
        <f>IF(ISERROR(VLOOKUP(MID(A1802,1,5)&amp;MID(A1802,8,5),품번정리!$A:$B,2,FALSE))=TRUE,MID(A1802,1,5)&amp;MID(A1802,8,5),VLOOKUP(MID(A1802,1,5)&amp;MID(A1802,8,5),품번정리!$A:$B,2,FALSE))</f>
        <v/>
      </c>
      <c r="C1802" s="97"/>
      <c r="D1802" s="407"/>
      <c r="E1802" s="408"/>
    </row>
    <row r="1803" spans="1:5">
      <c r="A1803" s="16" t="str">
        <f t="shared" si="32"/>
        <v/>
      </c>
      <c r="B1803" s="16" t="str">
        <f>IF(ISERROR(VLOOKUP(MID(A1803,1,5)&amp;MID(A1803,8,5),품번정리!$A:$B,2,FALSE))=TRUE,MID(A1803,1,5)&amp;MID(A1803,8,5),VLOOKUP(MID(A1803,1,5)&amp;MID(A1803,8,5),품번정리!$A:$B,2,FALSE))</f>
        <v/>
      </c>
      <c r="C1803" s="97"/>
      <c r="D1803" s="407"/>
      <c r="E1803" s="408"/>
    </row>
    <row r="1804" spans="1:5">
      <c r="A1804" s="16" t="str">
        <f t="shared" si="32"/>
        <v/>
      </c>
      <c r="B1804" s="16" t="str">
        <f>IF(ISERROR(VLOOKUP(MID(A1804,1,5)&amp;MID(A1804,8,5),품번정리!$A:$B,2,FALSE))=TRUE,MID(A1804,1,5)&amp;MID(A1804,8,5),VLOOKUP(MID(A1804,1,5)&amp;MID(A1804,8,5),품번정리!$A:$B,2,FALSE))</f>
        <v/>
      </c>
      <c r="C1804" s="97"/>
      <c r="D1804" s="407"/>
      <c r="E1804" s="408"/>
    </row>
    <row r="1805" spans="1:5">
      <c r="A1805" s="16" t="str">
        <f t="shared" si="32"/>
        <v/>
      </c>
      <c r="B1805" s="16" t="str">
        <f>IF(ISERROR(VLOOKUP(MID(A1805,1,5)&amp;MID(A1805,8,5),품번정리!$A:$B,2,FALSE))=TRUE,MID(A1805,1,5)&amp;MID(A1805,8,5),VLOOKUP(MID(A1805,1,5)&amp;MID(A1805,8,5),품번정리!$A:$B,2,FALSE))</f>
        <v/>
      </c>
      <c r="C1805" s="97"/>
      <c r="D1805" s="407"/>
      <c r="E1805" s="408"/>
    </row>
    <row r="1806" spans="1:5">
      <c r="A1806" s="16" t="str">
        <f t="shared" si="32"/>
        <v/>
      </c>
      <c r="B1806" s="16" t="str">
        <f>IF(ISERROR(VLOOKUP(MID(A1806,1,5)&amp;MID(A1806,8,5),품번정리!$A:$B,2,FALSE))=TRUE,MID(A1806,1,5)&amp;MID(A1806,8,5),VLOOKUP(MID(A1806,1,5)&amp;MID(A1806,8,5),품번정리!$A:$B,2,FALSE))</f>
        <v/>
      </c>
      <c r="C1806" s="97"/>
      <c r="D1806" s="407"/>
      <c r="E1806" s="408"/>
    </row>
    <row r="1807" spans="1:5">
      <c r="A1807" s="16" t="str">
        <f t="shared" si="32"/>
        <v/>
      </c>
      <c r="B1807" s="16" t="str">
        <f>IF(ISERROR(VLOOKUP(MID(A1807,1,5)&amp;MID(A1807,8,5),품번정리!$A:$B,2,FALSE))=TRUE,MID(A1807,1,5)&amp;MID(A1807,8,5),VLOOKUP(MID(A1807,1,5)&amp;MID(A1807,8,5),품번정리!$A:$B,2,FALSE))</f>
        <v/>
      </c>
      <c r="C1807" s="97"/>
      <c r="D1807" s="407"/>
      <c r="E1807" s="408"/>
    </row>
    <row r="1808" spans="1:5">
      <c r="A1808" s="16" t="str">
        <f t="shared" si="32"/>
        <v/>
      </c>
      <c r="B1808" s="16" t="str">
        <f>IF(ISERROR(VLOOKUP(MID(A1808,1,5)&amp;MID(A1808,8,5),품번정리!$A:$B,2,FALSE))=TRUE,MID(A1808,1,5)&amp;MID(A1808,8,5),VLOOKUP(MID(A1808,1,5)&amp;MID(A1808,8,5),품번정리!$A:$B,2,FALSE))</f>
        <v/>
      </c>
      <c r="C1808" s="97"/>
      <c r="D1808" s="407"/>
      <c r="E1808" s="408"/>
    </row>
    <row r="1809" spans="1:5">
      <c r="A1809" s="16" t="str">
        <f t="shared" si="32"/>
        <v/>
      </c>
      <c r="B1809" s="16" t="str">
        <f>IF(ISERROR(VLOOKUP(MID(A1809,1,5)&amp;MID(A1809,8,5),품번정리!$A:$B,2,FALSE))=TRUE,MID(A1809,1,5)&amp;MID(A1809,8,5),VLOOKUP(MID(A1809,1,5)&amp;MID(A1809,8,5),품번정리!$A:$B,2,FALSE))</f>
        <v/>
      </c>
      <c r="C1809" s="97"/>
      <c r="D1809" s="407"/>
      <c r="E1809" s="408"/>
    </row>
    <row r="1810" spans="1:5">
      <c r="A1810" s="16" t="str">
        <f t="shared" si="32"/>
        <v/>
      </c>
      <c r="B1810" s="16" t="str">
        <f>IF(ISERROR(VLOOKUP(MID(A1810,1,5)&amp;MID(A1810,8,5),품번정리!$A:$B,2,FALSE))=TRUE,MID(A1810,1,5)&amp;MID(A1810,8,5),VLOOKUP(MID(A1810,1,5)&amp;MID(A1810,8,5),품번정리!$A:$B,2,FALSE))</f>
        <v/>
      </c>
      <c r="C1810" s="97"/>
      <c r="D1810" s="407"/>
      <c r="E1810" s="408"/>
    </row>
    <row r="1811" spans="1:5">
      <c r="A1811" s="16" t="str">
        <f t="shared" si="32"/>
        <v/>
      </c>
      <c r="B1811" s="16" t="str">
        <f>IF(ISERROR(VLOOKUP(MID(A1811,1,5)&amp;MID(A1811,8,5),품번정리!$A:$B,2,FALSE))=TRUE,MID(A1811,1,5)&amp;MID(A1811,8,5),VLOOKUP(MID(A1811,1,5)&amp;MID(A1811,8,5),품번정리!$A:$B,2,FALSE))</f>
        <v/>
      </c>
      <c r="C1811" s="97"/>
      <c r="D1811" s="407"/>
      <c r="E1811" s="408"/>
    </row>
    <row r="1812" spans="1:5">
      <c r="A1812" s="16" t="str">
        <f t="shared" si="32"/>
        <v/>
      </c>
      <c r="B1812" s="16" t="str">
        <f>IF(ISERROR(VLOOKUP(MID(A1812,1,5)&amp;MID(A1812,8,5),품번정리!$A:$B,2,FALSE))=TRUE,MID(A1812,1,5)&amp;MID(A1812,8,5),VLOOKUP(MID(A1812,1,5)&amp;MID(A1812,8,5),품번정리!$A:$B,2,FALSE))</f>
        <v/>
      </c>
      <c r="C1812" s="97"/>
      <c r="D1812" s="407"/>
      <c r="E1812" s="408"/>
    </row>
    <row r="1813" spans="1:5">
      <c r="A1813" s="16" t="str">
        <f t="shared" si="32"/>
        <v/>
      </c>
      <c r="B1813" s="16" t="str">
        <f>IF(ISERROR(VLOOKUP(MID(A1813,1,5)&amp;MID(A1813,8,5),품번정리!$A:$B,2,FALSE))=TRUE,MID(A1813,1,5)&amp;MID(A1813,8,5),VLOOKUP(MID(A1813,1,5)&amp;MID(A1813,8,5),품번정리!$A:$B,2,FALSE))</f>
        <v/>
      </c>
      <c r="C1813" s="97"/>
      <c r="D1813" s="407"/>
      <c r="E1813" s="408"/>
    </row>
    <row r="1814" spans="1:5">
      <c r="A1814" s="16" t="str">
        <f t="shared" si="32"/>
        <v/>
      </c>
      <c r="B1814" s="16" t="str">
        <f>IF(ISERROR(VLOOKUP(MID(A1814,1,5)&amp;MID(A1814,8,5),품번정리!$A:$B,2,FALSE))=TRUE,MID(A1814,1,5)&amp;MID(A1814,8,5),VLOOKUP(MID(A1814,1,5)&amp;MID(A1814,8,5),품번정리!$A:$B,2,FALSE))</f>
        <v/>
      </c>
      <c r="C1814" s="97"/>
      <c r="D1814" s="407"/>
      <c r="E1814" s="408"/>
    </row>
    <row r="1815" spans="1:5">
      <c r="A1815" s="16" t="str">
        <f t="shared" si="32"/>
        <v/>
      </c>
      <c r="B1815" s="16" t="str">
        <f>IF(ISERROR(VLOOKUP(MID(A1815,1,5)&amp;MID(A1815,8,5),품번정리!$A:$B,2,FALSE))=TRUE,MID(A1815,1,5)&amp;MID(A1815,8,5),VLOOKUP(MID(A1815,1,5)&amp;MID(A1815,8,5),품번정리!$A:$B,2,FALSE))</f>
        <v/>
      </c>
      <c r="C1815" s="97"/>
      <c r="D1815" s="407"/>
      <c r="E1815" s="408"/>
    </row>
    <row r="1816" spans="1:5">
      <c r="A1816" s="16" t="str">
        <f t="shared" si="32"/>
        <v/>
      </c>
      <c r="B1816" s="16" t="str">
        <f>IF(ISERROR(VLOOKUP(MID(A1816,1,5)&amp;MID(A1816,8,5),품번정리!$A:$B,2,FALSE))=TRUE,MID(A1816,1,5)&amp;MID(A1816,8,5),VLOOKUP(MID(A1816,1,5)&amp;MID(A1816,8,5),품번정리!$A:$B,2,FALSE))</f>
        <v/>
      </c>
      <c r="C1816" s="97"/>
      <c r="D1816" s="407"/>
      <c r="E1816" s="408"/>
    </row>
    <row r="1817" spans="1:5">
      <c r="A1817" s="16" t="str">
        <f t="shared" si="32"/>
        <v/>
      </c>
      <c r="B1817" s="16" t="str">
        <f>IF(ISERROR(VLOOKUP(MID(A1817,1,5)&amp;MID(A1817,8,5),품번정리!$A:$B,2,FALSE))=TRUE,MID(A1817,1,5)&amp;MID(A1817,8,5),VLOOKUP(MID(A1817,1,5)&amp;MID(A1817,8,5),품번정리!$A:$B,2,FALSE))</f>
        <v/>
      </c>
      <c r="C1817" s="97"/>
      <c r="D1817" s="407"/>
      <c r="E1817" s="408"/>
    </row>
    <row r="1818" spans="1:5">
      <c r="A1818" s="16" t="str">
        <f t="shared" si="32"/>
        <v/>
      </c>
      <c r="B1818" s="16" t="str">
        <f>IF(ISERROR(VLOOKUP(MID(A1818,1,5)&amp;MID(A1818,8,5),품번정리!$A:$B,2,FALSE))=TRUE,MID(A1818,1,5)&amp;MID(A1818,8,5),VLOOKUP(MID(A1818,1,5)&amp;MID(A1818,8,5),품번정리!$A:$B,2,FALSE))</f>
        <v/>
      </c>
      <c r="C1818" s="97"/>
      <c r="D1818" s="407"/>
      <c r="E1818" s="408"/>
    </row>
    <row r="1819" spans="1:5">
      <c r="A1819" s="16" t="str">
        <f t="shared" si="32"/>
        <v/>
      </c>
      <c r="B1819" s="16" t="str">
        <f>IF(ISERROR(VLOOKUP(MID(A1819,1,5)&amp;MID(A1819,8,5),품번정리!$A:$B,2,FALSE))=TRUE,MID(A1819,1,5)&amp;MID(A1819,8,5),VLOOKUP(MID(A1819,1,5)&amp;MID(A1819,8,5),품번정리!$A:$B,2,FALSE))</f>
        <v/>
      </c>
      <c r="C1819" s="97"/>
      <c r="D1819" s="407"/>
      <c r="E1819" s="408"/>
    </row>
    <row r="1820" spans="1:5">
      <c r="A1820" s="16" t="str">
        <f t="shared" si="32"/>
        <v/>
      </c>
      <c r="B1820" s="16" t="str">
        <f>IF(ISERROR(VLOOKUP(MID(A1820,1,5)&amp;MID(A1820,8,5),품번정리!$A:$B,2,FALSE))=TRUE,MID(A1820,1,5)&amp;MID(A1820,8,5),VLOOKUP(MID(A1820,1,5)&amp;MID(A1820,8,5),품번정리!$A:$B,2,FALSE))</f>
        <v/>
      </c>
      <c r="C1820" s="97"/>
      <c r="D1820" s="407"/>
      <c r="E1820" s="408"/>
    </row>
    <row r="1821" spans="1:5">
      <c r="A1821" s="16" t="str">
        <f t="shared" si="32"/>
        <v/>
      </c>
      <c r="B1821" s="16" t="str">
        <f>IF(ISERROR(VLOOKUP(MID(A1821,1,5)&amp;MID(A1821,8,5),품번정리!$A:$B,2,FALSE))=TRUE,MID(A1821,1,5)&amp;MID(A1821,8,5),VLOOKUP(MID(A1821,1,5)&amp;MID(A1821,8,5),품번정리!$A:$B,2,FALSE))</f>
        <v/>
      </c>
      <c r="C1821" s="97"/>
      <c r="D1821" s="407"/>
      <c r="E1821" s="408"/>
    </row>
    <row r="1822" spans="1:5">
      <c r="A1822" s="16" t="str">
        <f t="shared" si="32"/>
        <v/>
      </c>
      <c r="B1822" s="16" t="str">
        <f>IF(ISERROR(VLOOKUP(MID(A1822,1,5)&amp;MID(A1822,8,5),품번정리!$A:$B,2,FALSE))=TRUE,MID(A1822,1,5)&amp;MID(A1822,8,5),VLOOKUP(MID(A1822,1,5)&amp;MID(A1822,8,5),품번정리!$A:$B,2,FALSE))</f>
        <v/>
      </c>
      <c r="C1822" s="97"/>
      <c r="D1822" s="407"/>
      <c r="E1822" s="408"/>
    </row>
    <row r="1823" spans="1:5">
      <c r="A1823" s="16" t="str">
        <f t="shared" si="32"/>
        <v/>
      </c>
      <c r="B1823" s="16" t="str">
        <f>IF(ISERROR(VLOOKUP(MID(A1823,1,5)&amp;MID(A1823,8,5),품번정리!$A:$B,2,FALSE))=TRUE,MID(A1823,1,5)&amp;MID(A1823,8,5),VLOOKUP(MID(A1823,1,5)&amp;MID(A1823,8,5),품번정리!$A:$B,2,FALSE))</f>
        <v/>
      </c>
      <c r="C1823" s="97"/>
      <c r="D1823" s="407"/>
      <c r="E1823" s="408"/>
    </row>
    <row r="1824" spans="1:5">
      <c r="A1824" s="16" t="str">
        <f t="shared" si="32"/>
        <v/>
      </c>
      <c r="B1824" s="16" t="str">
        <f>IF(ISERROR(VLOOKUP(MID(A1824,1,5)&amp;MID(A1824,8,5),품번정리!$A:$B,2,FALSE))=TRUE,MID(A1824,1,5)&amp;MID(A1824,8,5),VLOOKUP(MID(A1824,1,5)&amp;MID(A1824,8,5),품번정리!$A:$B,2,FALSE))</f>
        <v/>
      </c>
      <c r="C1824" s="97"/>
      <c r="D1824" s="407"/>
      <c r="E1824" s="408"/>
    </row>
    <row r="1825" spans="1:5">
      <c r="A1825" s="16" t="str">
        <f t="shared" si="32"/>
        <v/>
      </c>
      <c r="B1825" s="16" t="str">
        <f>IF(ISERROR(VLOOKUP(MID(A1825,1,5)&amp;MID(A1825,8,5),품번정리!$A:$B,2,FALSE))=TRUE,MID(A1825,1,5)&amp;MID(A1825,8,5),VLOOKUP(MID(A1825,1,5)&amp;MID(A1825,8,5),품번정리!$A:$B,2,FALSE))</f>
        <v/>
      </c>
      <c r="C1825" s="97"/>
      <c r="D1825" s="407"/>
      <c r="E1825" s="408"/>
    </row>
    <row r="1826" spans="1:5">
      <c r="A1826" s="16" t="str">
        <f t="shared" si="32"/>
        <v/>
      </c>
      <c r="B1826" s="16" t="str">
        <f>IF(ISERROR(VLOOKUP(MID(A1826,1,5)&amp;MID(A1826,8,5),품번정리!$A:$B,2,FALSE))=TRUE,MID(A1826,1,5)&amp;MID(A1826,8,5),VLOOKUP(MID(A1826,1,5)&amp;MID(A1826,8,5),품번정리!$A:$B,2,FALSE))</f>
        <v/>
      </c>
      <c r="C1826" s="97"/>
      <c r="D1826" s="407"/>
      <c r="E1826" s="408"/>
    </row>
    <row r="1827" spans="1:5">
      <c r="A1827" s="16" t="str">
        <f t="shared" ref="A1827:A1890" si="33">IF(D1827=0,"",C1827)</f>
        <v/>
      </c>
      <c r="B1827" s="16" t="str">
        <f>IF(ISERROR(VLOOKUP(MID(A1827,1,5)&amp;MID(A1827,8,5),품번정리!$A:$B,2,FALSE))=TRUE,MID(A1827,1,5)&amp;MID(A1827,8,5),VLOOKUP(MID(A1827,1,5)&amp;MID(A1827,8,5),품번정리!$A:$B,2,FALSE))</f>
        <v/>
      </c>
      <c r="C1827" s="97"/>
      <c r="D1827" s="407"/>
      <c r="E1827" s="408"/>
    </row>
    <row r="1828" spans="1:5">
      <c r="A1828" s="16" t="str">
        <f t="shared" si="33"/>
        <v/>
      </c>
      <c r="B1828" s="16" t="str">
        <f>IF(ISERROR(VLOOKUP(MID(A1828,1,5)&amp;MID(A1828,8,5),품번정리!$A:$B,2,FALSE))=TRUE,MID(A1828,1,5)&amp;MID(A1828,8,5),VLOOKUP(MID(A1828,1,5)&amp;MID(A1828,8,5),품번정리!$A:$B,2,FALSE))</f>
        <v/>
      </c>
      <c r="C1828" s="97"/>
      <c r="D1828" s="407"/>
      <c r="E1828" s="408"/>
    </row>
    <row r="1829" spans="1:5">
      <c r="A1829" s="16" t="str">
        <f t="shared" si="33"/>
        <v/>
      </c>
      <c r="B1829" s="16" t="str">
        <f>IF(ISERROR(VLOOKUP(MID(A1829,1,5)&amp;MID(A1829,8,5),품번정리!$A:$B,2,FALSE))=TRUE,MID(A1829,1,5)&amp;MID(A1829,8,5),VLOOKUP(MID(A1829,1,5)&amp;MID(A1829,8,5),품번정리!$A:$B,2,FALSE))</f>
        <v/>
      </c>
      <c r="C1829" s="97"/>
      <c r="D1829" s="407"/>
      <c r="E1829" s="408"/>
    </row>
    <row r="1830" spans="1:5">
      <c r="A1830" s="16" t="str">
        <f t="shared" si="33"/>
        <v/>
      </c>
      <c r="B1830" s="16" t="str">
        <f>IF(ISERROR(VLOOKUP(MID(A1830,1,5)&amp;MID(A1830,8,5),품번정리!$A:$B,2,FALSE))=TRUE,MID(A1830,1,5)&amp;MID(A1830,8,5),VLOOKUP(MID(A1830,1,5)&amp;MID(A1830,8,5),품번정리!$A:$B,2,FALSE))</f>
        <v/>
      </c>
      <c r="C1830" s="97"/>
      <c r="D1830" s="407"/>
      <c r="E1830" s="408"/>
    </row>
    <row r="1831" spans="1:5">
      <c r="A1831" s="16" t="str">
        <f t="shared" si="33"/>
        <v/>
      </c>
      <c r="B1831" s="16" t="str">
        <f>IF(ISERROR(VLOOKUP(MID(A1831,1,5)&amp;MID(A1831,8,5),품번정리!$A:$B,2,FALSE))=TRUE,MID(A1831,1,5)&amp;MID(A1831,8,5),VLOOKUP(MID(A1831,1,5)&amp;MID(A1831,8,5),품번정리!$A:$B,2,FALSE))</f>
        <v/>
      </c>
      <c r="C1831" s="97"/>
      <c r="D1831" s="407"/>
      <c r="E1831" s="408"/>
    </row>
    <row r="1832" spans="1:5">
      <c r="A1832" s="16" t="str">
        <f t="shared" si="33"/>
        <v/>
      </c>
      <c r="B1832" s="16" t="str">
        <f>IF(ISERROR(VLOOKUP(MID(A1832,1,5)&amp;MID(A1832,8,5),품번정리!$A:$B,2,FALSE))=TRUE,MID(A1832,1,5)&amp;MID(A1832,8,5),VLOOKUP(MID(A1832,1,5)&amp;MID(A1832,8,5),품번정리!$A:$B,2,FALSE))</f>
        <v/>
      </c>
      <c r="C1832" s="97"/>
      <c r="D1832" s="407"/>
      <c r="E1832" s="408"/>
    </row>
    <row r="1833" spans="1:5">
      <c r="A1833" s="16" t="str">
        <f t="shared" si="33"/>
        <v/>
      </c>
      <c r="B1833" s="16" t="str">
        <f>IF(ISERROR(VLOOKUP(MID(A1833,1,5)&amp;MID(A1833,8,5),품번정리!$A:$B,2,FALSE))=TRUE,MID(A1833,1,5)&amp;MID(A1833,8,5),VLOOKUP(MID(A1833,1,5)&amp;MID(A1833,8,5),품번정리!$A:$B,2,FALSE))</f>
        <v/>
      </c>
      <c r="C1833" s="97"/>
      <c r="D1833" s="407"/>
      <c r="E1833" s="408"/>
    </row>
    <row r="1834" spans="1:5">
      <c r="A1834" s="16" t="str">
        <f t="shared" si="33"/>
        <v/>
      </c>
      <c r="B1834" s="16" t="str">
        <f>IF(ISERROR(VLOOKUP(MID(A1834,1,5)&amp;MID(A1834,8,5),품번정리!$A:$B,2,FALSE))=TRUE,MID(A1834,1,5)&amp;MID(A1834,8,5),VLOOKUP(MID(A1834,1,5)&amp;MID(A1834,8,5),품번정리!$A:$B,2,FALSE))</f>
        <v/>
      </c>
      <c r="C1834" s="97"/>
      <c r="D1834" s="407"/>
      <c r="E1834" s="408"/>
    </row>
    <row r="1835" spans="1:5">
      <c r="A1835" s="16" t="str">
        <f t="shared" si="33"/>
        <v/>
      </c>
      <c r="B1835" s="16" t="str">
        <f>IF(ISERROR(VLOOKUP(MID(A1835,1,5)&amp;MID(A1835,8,5),품번정리!$A:$B,2,FALSE))=TRUE,MID(A1835,1,5)&amp;MID(A1835,8,5),VLOOKUP(MID(A1835,1,5)&amp;MID(A1835,8,5),품번정리!$A:$B,2,FALSE))</f>
        <v/>
      </c>
      <c r="C1835" s="97"/>
      <c r="D1835" s="407"/>
      <c r="E1835" s="408"/>
    </row>
    <row r="1836" spans="1:5">
      <c r="A1836" s="16" t="str">
        <f t="shared" si="33"/>
        <v/>
      </c>
      <c r="B1836" s="16" t="str">
        <f>IF(ISERROR(VLOOKUP(MID(A1836,1,5)&amp;MID(A1836,8,5),품번정리!$A:$B,2,FALSE))=TRUE,MID(A1836,1,5)&amp;MID(A1836,8,5),VLOOKUP(MID(A1836,1,5)&amp;MID(A1836,8,5),품번정리!$A:$B,2,FALSE))</f>
        <v/>
      </c>
      <c r="C1836" s="97"/>
      <c r="D1836" s="407"/>
      <c r="E1836" s="408"/>
    </row>
    <row r="1837" spans="1:5">
      <c r="A1837" s="16" t="str">
        <f t="shared" si="33"/>
        <v/>
      </c>
      <c r="B1837" s="16" t="str">
        <f>IF(ISERROR(VLOOKUP(MID(A1837,1,5)&amp;MID(A1837,8,5),품번정리!$A:$B,2,FALSE))=TRUE,MID(A1837,1,5)&amp;MID(A1837,8,5),VLOOKUP(MID(A1837,1,5)&amp;MID(A1837,8,5),품번정리!$A:$B,2,FALSE))</f>
        <v/>
      </c>
      <c r="C1837" s="97"/>
      <c r="D1837" s="407"/>
      <c r="E1837" s="408"/>
    </row>
    <row r="1838" spans="1:5">
      <c r="A1838" s="16" t="str">
        <f t="shared" si="33"/>
        <v/>
      </c>
      <c r="B1838" s="16" t="str">
        <f>IF(ISERROR(VLOOKUP(MID(A1838,1,5)&amp;MID(A1838,8,5),품번정리!$A:$B,2,FALSE))=TRUE,MID(A1838,1,5)&amp;MID(A1838,8,5),VLOOKUP(MID(A1838,1,5)&amp;MID(A1838,8,5),품번정리!$A:$B,2,FALSE))</f>
        <v/>
      </c>
      <c r="C1838" s="97"/>
      <c r="D1838" s="407"/>
      <c r="E1838" s="408"/>
    </row>
    <row r="1839" spans="1:5">
      <c r="A1839" s="16" t="str">
        <f t="shared" si="33"/>
        <v/>
      </c>
      <c r="B1839" s="16" t="str">
        <f>IF(ISERROR(VLOOKUP(MID(A1839,1,5)&amp;MID(A1839,8,5),품번정리!$A:$B,2,FALSE))=TRUE,MID(A1839,1,5)&amp;MID(A1839,8,5),VLOOKUP(MID(A1839,1,5)&amp;MID(A1839,8,5),품번정리!$A:$B,2,FALSE))</f>
        <v/>
      </c>
      <c r="C1839" s="97"/>
      <c r="D1839" s="407"/>
      <c r="E1839" s="408"/>
    </row>
    <row r="1840" spans="1:5">
      <c r="A1840" s="16" t="str">
        <f t="shared" si="33"/>
        <v/>
      </c>
      <c r="B1840" s="16" t="str">
        <f>IF(ISERROR(VLOOKUP(MID(A1840,1,5)&amp;MID(A1840,8,5),품번정리!$A:$B,2,FALSE))=TRUE,MID(A1840,1,5)&amp;MID(A1840,8,5),VLOOKUP(MID(A1840,1,5)&amp;MID(A1840,8,5),품번정리!$A:$B,2,FALSE))</f>
        <v/>
      </c>
      <c r="C1840" s="97"/>
      <c r="D1840" s="407"/>
      <c r="E1840" s="408"/>
    </row>
    <row r="1841" spans="1:5">
      <c r="A1841" s="16" t="str">
        <f t="shared" si="33"/>
        <v/>
      </c>
      <c r="B1841" s="16" t="str">
        <f>IF(ISERROR(VLOOKUP(MID(A1841,1,5)&amp;MID(A1841,8,5),품번정리!$A:$B,2,FALSE))=TRUE,MID(A1841,1,5)&amp;MID(A1841,8,5),VLOOKUP(MID(A1841,1,5)&amp;MID(A1841,8,5),품번정리!$A:$B,2,FALSE))</f>
        <v/>
      </c>
      <c r="C1841" s="97"/>
      <c r="D1841" s="407"/>
      <c r="E1841" s="408"/>
    </row>
    <row r="1842" spans="1:5">
      <c r="A1842" s="16" t="str">
        <f t="shared" si="33"/>
        <v/>
      </c>
      <c r="B1842" s="16" t="str">
        <f>IF(ISERROR(VLOOKUP(MID(A1842,1,5)&amp;MID(A1842,8,5),품번정리!$A:$B,2,FALSE))=TRUE,MID(A1842,1,5)&amp;MID(A1842,8,5),VLOOKUP(MID(A1842,1,5)&amp;MID(A1842,8,5),품번정리!$A:$B,2,FALSE))</f>
        <v/>
      </c>
      <c r="C1842" s="97"/>
      <c r="D1842" s="407"/>
      <c r="E1842" s="408"/>
    </row>
    <row r="1843" spans="1:5">
      <c r="A1843" s="16" t="str">
        <f t="shared" si="33"/>
        <v/>
      </c>
      <c r="B1843" s="16" t="str">
        <f>IF(ISERROR(VLOOKUP(MID(A1843,1,5)&amp;MID(A1843,8,5),품번정리!$A:$B,2,FALSE))=TRUE,MID(A1843,1,5)&amp;MID(A1843,8,5),VLOOKUP(MID(A1843,1,5)&amp;MID(A1843,8,5),품번정리!$A:$B,2,FALSE))</f>
        <v/>
      </c>
      <c r="C1843" s="97"/>
      <c r="D1843" s="407"/>
      <c r="E1843" s="408"/>
    </row>
    <row r="1844" spans="1:5">
      <c r="A1844" s="16" t="str">
        <f t="shared" si="33"/>
        <v/>
      </c>
      <c r="B1844" s="16" t="str">
        <f>IF(ISERROR(VLOOKUP(MID(A1844,1,5)&amp;MID(A1844,8,5),품번정리!$A:$B,2,FALSE))=TRUE,MID(A1844,1,5)&amp;MID(A1844,8,5),VLOOKUP(MID(A1844,1,5)&amp;MID(A1844,8,5),품번정리!$A:$B,2,FALSE))</f>
        <v/>
      </c>
      <c r="C1844" s="97"/>
      <c r="D1844" s="407"/>
      <c r="E1844" s="408"/>
    </row>
    <row r="1845" spans="1:5">
      <c r="A1845" s="16" t="str">
        <f t="shared" si="33"/>
        <v/>
      </c>
      <c r="B1845" s="16" t="str">
        <f>IF(ISERROR(VLOOKUP(MID(A1845,1,5)&amp;MID(A1845,8,5),품번정리!$A:$B,2,FALSE))=TRUE,MID(A1845,1,5)&amp;MID(A1845,8,5),VLOOKUP(MID(A1845,1,5)&amp;MID(A1845,8,5),품번정리!$A:$B,2,FALSE))</f>
        <v/>
      </c>
      <c r="C1845" s="97"/>
      <c r="D1845" s="407"/>
      <c r="E1845" s="408"/>
    </row>
    <row r="1846" spans="1:5">
      <c r="A1846" s="16" t="str">
        <f t="shared" si="33"/>
        <v/>
      </c>
      <c r="B1846" s="16" t="str">
        <f>IF(ISERROR(VLOOKUP(MID(A1846,1,5)&amp;MID(A1846,8,5),품번정리!$A:$B,2,FALSE))=TRUE,MID(A1846,1,5)&amp;MID(A1846,8,5),VLOOKUP(MID(A1846,1,5)&amp;MID(A1846,8,5),품번정리!$A:$B,2,FALSE))</f>
        <v/>
      </c>
      <c r="C1846" s="97"/>
      <c r="D1846" s="407"/>
      <c r="E1846" s="408"/>
    </row>
    <row r="1847" spans="1:5">
      <c r="A1847" s="16" t="str">
        <f t="shared" si="33"/>
        <v/>
      </c>
      <c r="B1847" s="16" t="str">
        <f>IF(ISERROR(VLOOKUP(MID(A1847,1,5)&amp;MID(A1847,8,5),품번정리!$A:$B,2,FALSE))=TRUE,MID(A1847,1,5)&amp;MID(A1847,8,5),VLOOKUP(MID(A1847,1,5)&amp;MID(A1847,8,5),품번정리!$A:$B,2,FALSE))</f>
        <v/>
      </c>
      <c r="C1847" s="97"/>
      <c r="D1847" s="407"/>
      <c r="E1847" s="408"/>
    </row>
    <row r="1848" spans="1:5">
      <c r="A1848" s="16" t="str">
        <f t="shared" si="33"/>
        <v/>
      </c>
      <c r="B1848" s="16" t="str">
        <f>IF(ISERROR(VLOOKUP(MID(A1848,1,5)&amp;MID(A1848,8,5),품번정리!$A:$B,2,FALSE))=TRUE,MID(A1848,1,5)&amp;MID(A1848,8,5),VLOOKUP(MID(A1848,1,5)&amp;MID(A1848,8,5),품번정리!$A:$B,2,FALSE))</f>
        <v/>
      </c>
      <c r="C1848" s="97"/>
      <c r="D1848" s="407"/>
      <c r="E1848" s="408"/>
    </row>
    <row r="1849" spans="1:5">
      <c r="A1849" s="16" t="str">
        <f t="shared" si="33"/>
        <v/>
      </c>
      <c r="B1849" s="16" t="str">
        <f>IF(ISERROR(VLOOKUP(MID(A1849,1,5)&amp;MID(A1849,8,5),품번정리!$A:$B,2,FALSE))=TRUE,MID(A1849,1,5)&amp;MID(A1849,8,5),VLOOKUP(MID(A1849,1,5)&amp;MID(A1849,8,5),품번정리!$A:$B,2,FALSE))</f>
        <v/>
      </c>
      <c r="C1849" s="97"/>
      <c r="D1849" s="407"/>
      <c r="E1849" s="408"/>
    </row>
    <row r="1850" spans="1:5">
      <c r="A1850" s="16" t="str">
        <f t="shared" si="33"/>
        <v/>
      </c>
      <c r="B1850" s="16" t="str">
        <f>IF(ISERROR(VLOOKUP(MID(A1850,1,5)&amp;MID(A1850,8,5),품번정리!$A:$B,2,FALSE))=TRUE,MID(A1850,1,5)&amp;MID(A1850,8,5),VLOOKUP(MID(A1850,1,5)&amp;MID(A1850,8,5),품번정리!$A:$B,2,FALSE))</f>
        <v/>
      </c>
      <c r="C1850" s="97"/>
      <c r="D1850" s="407"/>
      <c r="E1850" s="408"/>
    </row>
    <row r="1851" spans="1:5">
      <c r="A1851" s="16" t="str">
        <f t="shared" si="33"/>
        <v/>
      </c>
      <c r="B1851" s="16" t="str">
        <f>IF(ISERROR(VLOOKUP(MID(A1851,1,5)&amp;MID(A1851,8,5),품번정리!$A:$B,2,FALSE))=TRUE,MID(A1851,1,5)&amp;MID(A1851,8,5),VLOOKUP(MID(A1851,1,5)&amp;MID(A1851,8,5),품번정리!$A:$B,2,FALSE))</f>
        <v/>
      </c>
      <c r="C1851" s="97"/>
      <c r="D1851" s="407"/>
      <c r="E1851" s="408"/>
    </row>
    <row r="1852" spans="1:5">
      <c r="A1852" s="16" t="str">
        <f t="shared" si="33"/>
        <v/>
      </c>
      <c r="B1852" s="16" t="str">
        <f>IF(ISERROR(VLOOKUP(MID(A1852,1,5)&amp;MID(A1852,8,5),품번정리!$A:$B,2,FALSE))=TRUE,MID(A1852,1,5)&amp;MID(A1852,8,5),VLOOKUP(MID(A1852,1,5)&amp;MID(A1852,8,5),품번정리!$A:$B,2,FALSE))</f>
        <v/>
      </c>
      <c r="C1852" s="97"/>
      <c r="D1852" s="407"/>
      <c r="E1852" s="408"/>
    </row>
    <row r="1853" spans="1:5">
      <c r="A1853" s="16" t="str">
        <f t="shared" si="33"/>
        <v/>
      </c>
      <c r="B1853" s="16" t="str">
        <f>IF(ISERROR(VLOOKUP(MID(A1853,1,5)&amp;MID(A1853,8,5),품번정리!$A:$B,2,FALSE))=TRUE,MID(A1853,1,5)&amp;MID(A1853,8,5),VLOOKUP(MID(A1853,1,5)&amp;MID(A1853,8,5),품번정리!$A:$B,2,FALSE))</f>
        <v/>
      </c>
      <c r="C1853" s="97"/>
      <c r="D1853" s="407"/>
      <c r="E1853" s="408"/>
    </row>
    <row r="1854" spans="1:5">
      <c r="A1854" s="16" t="str">
        <f t="shared" si="33"/>
        <v/>
      </c>
      <c r="B1854" s="16" t="str">
        <f>IF(ISERROR(VLOOKUP(MID(A1854,1,5)&amp;MID(A1854,8,5),품번정리!$A:$B,2,FALSE))=TRUE,MID(A1854,1,5)&amp;MID(A1854,8,5),VLOOKUP(MID(A1854,1,5)&amp;MID(A1854,8,5),품번정리!$A:$B,2,FALSE))</f>
        <v/>
      </c>
      <c r="C1854" s="97"/>
      <c r="D1854" s="407"/>
      <c r="E1854" s="408"/>
    </row>
    <row r="1855" spans="1:5">
      <c r="A1855" s="16" t="str">
        <f t="shared" si="33"/>
        <v/>
      </c>
      <c r="B1855" s="16" t="str">
        <f>IF(ISERROR(VLOOKUP(MID(A1855,1,5)&amp;MID(A1855,8,5),품번정리!$A:$B,2,FALSE))=TRUE,MID(A1855,1,5)&amp;MID(A1855,8,5),VLOOKUP(MID(A1855,1,5)&amp;MID(A1855,8,5),품번정리!$A:$B,2,FALSE))</f>
        <v/>
      </c>
      <c r="C1855" s="97"/>
      <c r="D1855" s="407"/>
      <c r="E1855" s="408"/>
    </row>
    <row r="1856" spans="1:5">
      <c r="A1856" s="16" t="str">
        <f t="shared" si="33"/>
        <v/>
      </c>
      <c r="B1856" s="16" t="str">
        <f>IF(ISERROR(VLOOKUP(MID(A1856,1,5)&amp;MID(A1856,8,5),품번정리!$A:$B,2,FALSE))=TRUE,MID(A1856,1,5)&amp;MID(A1856,8,5),VLOOKUP(MID(A1856,1,5)&amp;MID(A1856,8,5),품번정리!$A:$B,2,FALSE))</f>
        <v/>
      </c>
      <c r="C1856" s="97"/>
      <c r="D1856" s="407"/>
      <c r="E1856" s="408"/>
    </row>
    <row r="1857" spans="1:5">
      <c r="A1857" s="16" t="str">
        <f t="shared" si="33"/>
        <v/>
      </c>
      <c r="B1857" s="16" t="str">
        <f>IF(ISERROR(VLOOKUP(MID(A1857,1,5)&amp;MID(A1857,8,5),품번정리!$A:$B,2,FALSE))=TRUE,MID(A1857,1,5)&amp;MID(A1857,8,5),VLOOKUP(MID(A1857,1,5)&amp;MID(A1857,8,5),품번정리!$A:$B,2,FALSE))</f>
        <v/>
      </c>
      <c r="C1857" s="97"/>
      <c r="D1857" s="407"/>
      <c r="E1857" s="408"/>
    </row>
    <row r="1858" spans="1:5">
      <c r="A1858" s="16" t="str">
        <f t="shared" si="33"/>
        <v/>
      </c>
      <c r="B1858" s="16" t="str">
        <f>IF(ISERROR(VLOOKUP(MID(A1858,1,5)&amp;MID(A1858,8,5),품번정리!$A:$B,2,FALSE))=TRUE,MID(A1858,1,5)&amp;MID(A1858,8,5),VLOOKUP(MID(A1858,1,5)&amp;MID(A1858,8,5),품번정리!$A:$B,2,FALSE))</f>
        <v/>
      </c>
      <c r="C1858" s="97"/>
      <c r="D1858" s="407"/>
      <c r="E1858" s="408"/>
    </row>
    <row r="1859" spans="1:5">
      <c r="A1859" s="16" t="str">
        <f t="shared" si="33"/>
        <v/>
      </c>
      <c r="B1859" s="16" t="str">
        <f>IF(ISERROR(VLOOKUP(MID(A1859,1,5)&amp;MID(A1859,8,5),품번정리!$A:$B,2,FALSE))=TRUE,MID(A1859,1,5)&amp;MID(A1859,8,5),VLOOKUP(MID(A1859,1,5)&amp;MID(A1859,8,5),품번정리!$A:$B,2,FALSE))</f>
        <v/>
      </c>
      <c r="C1859" s="97"/>
      <c r="D1859" s="407"/>
      <c r="E1859" s="408"/>
    </row>
    <row r="1860" spans="1:5">
      <c r="A1860" s="16" t="str">
        <f t="shared" si="33"/>
        <v/>
      </c>
      <c r="B1860" s="16" t="str">
        <f>IF(ISERROR(VLOOKUP(MID(A1860,1,5)&amp;MID(A1860,8,5),품번정리!$A:$B,2,FALSE))=TRUE,MID(A1860,1,5)&amp;MID(A1860,8,5),VLOOKUP(MID(A1860,1,5)&amp;MID(A1860,8,5),품번정리!$A:$B,2,FALSE))</f>
        <v/>
      </c>
      <c r="C1860" s="97"/>
      <c r="D1860" s="407"/>
      <c r="E1860" s="408"/>
    </row>
    <row r="1861" spans="1:5">
      <c r="A1861" s="16" t="str">
        <f t="shared" si="33"/>
        <v/>
      </c>
      <c r="B1861" s="16" t="str">
        <f>IF(ISERROR(VLOOKUP(MID(A1861,1,5)&amp;MID(A1861,8,5),품번정리!$A:$B,2,FALSE))=TRUE,MID(A1861,1,5)&amp;MID(A1861,8,5),VLOOKUP(MID(A1861,1,5)&amp;MID(A1861,8,5),품번정리!$A:$B,2,FALSE))</f>
        <v/>
      </c>
      <c r="C1861" s="97"/>
      <c r="D1861" s="407"/>
      <c r="E1861" s="408"/>
    </row>
    <row r="1862" spans="1:5">
      <c r="A1862" s="16" t="str">
        <f t="shared" si="33"/>
        <v/>
      </c>
      <c r="B1862" s="16" t="str">
        <f>IF(ISERROR(VLOOKUP(MID(A1862,1,5)&amp;MID(A1862,8,5),품번정리!$A:$B,2,FALSE))=TRUE,MID(A1862,1,5)&amp;MID(A1862,8,5),VLOOKUP(MID(A1862,1,5)&amp;MID(A1862,8,5),품번정리!$A:$B,2,FALSE))</f>
        <v/>
      </c>
      <c r="C1862" s="97"/>
      <c r="D1862" s="407"/>
      <c r="E1862" s="408"/>
    </row>
    <row r="1863" spans="1:5">
      <c r="A1863" s="16" t="str">
        <f t="shared" si="33"/>
        <v/>
      </c>
      <c r="B1863" s="16" t="str">
        <f>IF(ISERROR(VLOOKUP(MID(A1863,1,5)&amp;MID(A1863,8,5),품번정리!$A:$B,2,FALSE))=TRUE,MID(A1863,1,5)&amp;MID(A1863,8,5),VLOOKUP(MID(A1863,1,5)&amp;MID(A1863,8,5),품번정리!$A:$B,2,FALSE))</f>
        <v/>
      </c>
      <c r="C1863" s="97"/>
      <c r="D1863" s="407"/>
      <c r="E1863" s="408"/>
    </row>
    <row r="1864" spans="1:5">
      <c r="A1864" s="16" t="str">
        <f t="shared" si="33"/>
        <v/>
      </c>
      <c r="B1864" s="16" t="str">
        <f>IF(ISERROR(VLOOKUP(MID(A1864,1,5)&amp;MID(A1864,8,5),품번정리!$A:$B,2,FALSE))=TRUE,MID(A1864,1,5)&amp;MID(A1864,8,5),VLOOKUP(MID(A1864,1,5)&amp;MID(A1864,8,5),품번정리!$A:$B,2,FALSE))</f>
        <v/>
      </c>
      <c r="C1864" s="97"/>
      <c r="D1864" s="407"/>
      <c r="E1864" s="408"/>
    </row>
    <row r="1865" spans="1:5">
      <c r="A1865" s="16" t="str">
        <f t="shared" si="33"/>
        <v/>
      </c>
      <c r="B1865" s="16" t="str">
        <f>IF(ISERROR(VLOOKUP(MID(A1865,1,5)&amp;MID(A1865,8,5),품번정리!$A:$B,2,FALSE))=TRUE,MID(A1865,1,5)&amp;MID(A1865,8,5),VLOOKUP(MID(A1865,1,5)&amp;MID(A1865,8,5),품번정리!$A:$B,2,FALSE))</f>
        <v/>
      </c>
      <c r="C1865" s="97"/>
      <c r="D1865" s="407"/>
      <c r="E1865" s="408"/>
    </row>
    <row r="1866" spans="1:5">
      <c r="A1866" s="16" t="str">
        <f t="shared" si="33"/>
        <v/>
      </c>
      <c r="B1866" s="16" t="str">
        <f>IF(ISERROR(VLOOKUP(MID(A1866,1,5)&amp;MID(A1866,8,5),품번정리!$A:$B,2,FALSE))=TRUE,MID(A1866,1,5)&amp;MID(A1866,8,5),VLOOKUP(MID(A1866,1,5)&amp;MID(A1866,8,5),품번정리!$A:$B,2,FALSE))</f>
        <v/>
      </c>
      <c r="C1866" s="97"/>
      <c r="D1866" s="407"/>
      <c r="E1866" s="408"/>
    </row>
    <row r="1867" spans="1:5">
      <c r="A1867" s="16" t="str">
        <f t="shared" si="33"/>
        <v/>
      </c>
      <c r="B1867" s="16" t="str">
        <f>IF(ISERROR(VLOOKUP(MID(A1867,1,5)&amp;MID(A1867,8,5),품번정리!$A:$B,2,FALSE))=TRUE,MID(A1867,1,5)&amp;MID(A1867,8,5),VLOOKUP(MID(A1867,1,5)&amp;MID(A1867,8,5),품번정리!$A:$B,2,FALSE))</f>
        <v/>
      </c>
      <c r="C1867" s="97"/>
      <c r="D1867" s="407"/>
      <c r="E1867" s="408"/>
    </row>
    <row r="1868" spans="1:5">
      <c r="A1868" s="16" t="str">
        <f t="shared" si="33"/>
        <v/>
      </c>
      <c r="B1868" s="16" t="str">
        <f>IF(ISERROR(VLOOKUP(MID(A1868,1,5)&amp;MID(A1868,8,5),품번정리!$A:$B,2,FALSE))=TRUE,MID(A1868,1,5)&amp;MID(A1868,8,5),VLOOKUP(MID(A1868,1,5)&amp;MID(A1868,8,5),품번정리!$A:$B,2,FALSE))</f>
        <v/>
      </c>
      <c r="C1868" s="97"/>
      <c r="D1868" s="407"/>
      <c r="E1868" s="408"/>
    </row>
    <row r="1869" spans="1:5">
      <c r="A1869" s="16" t="str">
        <f t="shared" si="33"/>
        <v/>
      </c>
      <c r="B1869" s="16" t="str">
        <f>IF(ISERROR(VLOOKUP(MID(A1869,1,5)&amp;MID(A1869,8,5),품번정리!$A:$B,2,FALSE))=TRUE,MID(A1869,1,5)&amp;MID(A1869,8,5),VLOOKUP(MID(A1869,1,5)&amp;MID(A1869,8,5),품번정리!$A:$B,2,FALSE))</f>
        <v/>
      </c>
      <c r="C1869" s="97"/>
      <c r="D1869" s="407"/>
      <c r="E1869" s="408"/>
    </row>
    <row r="1870" spans="1:5">
      <c r="A1870" s="16" t="str">
        <f t="shared" si="33"/>
        <v/>
      </c>
      <c r="B1870" s="16" t="str">
        <f>IF(ISERROR(VLOOKUP(MID(A1870,1,5)&amp;MID(A1870,8,5),품번정리!$A:$B,2,FALSE))=TRUE,MID(A1870,1,5)&amp;MID(A1870,8,5),VLOOKUP(MID(A1870,1,5)&amp;MID(A1870,8,5),품번정리!$A:$B,2,FALSE))</f>
        <v/>
      </c>
      <c r="C1870" s="97"/>
      <c r="D1870" s="407"/>
      <c r="E1870" s="408"/>
    </row>
    <row r="1871" spans="1:5">
      <c r="A1871" s="16" t="str">
        <f t="shared" si="33"/>
        <v/>
      </c>
      <c r="B1871" s="16" t="str">
        <f>IF(ISERROR(VLOOKUP(MID(A1871,1,5)&amp;MID(A1871,8,5),품번정리!$A:$B,2,FALSE))=TRUE,MID(A1871,1,5)&amp;MID(A1871,8,5),VLOOKUP(MID(A1871,1,5)&amp;MID(A1871,8,5),품번정리!$A:$B,2,FALSE))</f>
        <v/>
      </c>
      <c r="C1871" s="97"/>
      <c r="D1871" s="407"/>
      <c r="E1871" s="408"/>
    </row>
    <row r="1872" spans="1:5">
      <c r="A1872" s="16" t="str">
        <f t="shared" si="33"/>
        <v/>
      </c>
      <c r="B1872" s="16" t="str">
        <f>IF(ISERROR(VLOOKUP(MID(A1872,1,5)&amp;MID(A1872,8,5),품번정리!$A:$B,2,FALSE))=TRUE,MID(A1872,1,5)&amp;MID(A1872,8,5),VLOOKUP(MID(A1872,1,5)&amp;MID(A1872,8,5),품번정리!$A:$B,2,FALSE))</f>
        <v/>
      </c>
      <c r="C1872" s="97"/>
      <c r="D1872" s="407"/>
      <c r="E1872" s="408"/>
    </row>
    <row r="1873" spans="1:5">
      <c r="A1873" s="16" t="str">
        <f t="shared" si="33"/>
        <v/>
      </c>
      <c r="B1873" s="16" t="str">
        <f>IF(ISERROR(VLOOKUP(MID(A1873,1,5)&amp;MID(A1873,8,5),품번정리!$A:$B,2,FALSE))=TRUE,MID(A1873,1,5)&amp;MID(A1873,8,5),VLOOKUP(MID(A1873,1,5)&amp;MID(A1873,8,5),품번정리!$A:$B,2,FALSE))</f>
        <v/>
      </c>
      <c r="C1873" s="97"/>
      <c r="D1873" s="407"/>
      <c r="E1873" s="408"/>
    </row>
    <row r="1874" spans="1:5">
      <c r="A1874" s="16" t="str">
        <f t="shared" si="33"/>
        <v/>
      </c>
      <c r="B1874" s="16" t="str">
        <f>IF(ISERROR(VLOOKUP(MID(A1874,1,5)&amp;MID(A1874,8,5),품번정리!$A:$B,2,FALSE))=TRUE,MID(A1874,1,5)&amp;MID(A1874,8,5),VLOOKUP(MID(A1874,1,5)&amp;MID(A1874,8,5),품번정리!$A:$B,2,FALSE))</f>
        <v/>
      </c>
      <c r="C1874" s="97"/>
      <c r="D1874" s="407"/>
      <c r="E1874" s="408"/>
    </row>
    <row r="1875" spans="1:5">
      <c r="A1875" s="16" t="str">
        <f t="shared" si="33"/>
        <v/>
      </c>
      <c r="B1875" s="16" t="str">
        <f>IF(ISERROR(VLOOKUP(MID(A1875,1,5)&amp;MID(A1875,8,5),품번정리!$A:$B,2,FALSE))=TRUE,MID(A1875,1,5)&amp;MID(A1875,8,5),VLOOKUP(MID(A1875,1,5)&amp;MID(A1875,8,5),품번정리!$A:$B,2,FALSE))</f>
        <v/>
      </c>
      <c r="C1875" s="97"/>
      <c r="D1875" s="407"/>
      <c r="E1875" s="408"/>
    </row>
    <row r="1876" spans="1:5">
      <c r="A1876" s="16" t="str">
        <f t="shared" si="33"/>
        <v/>
      </c>
      <c r="B1876" s="16" t="str">
        <f>IF(ISERROR(VLOOKUP(MID(A1876,1,5)&amp;MID(A1876,8,5),품번정리!$A:$B,2,FALSE))=TRUE,MID(A1876,1,5)&amp;MID(A1876,8,5),VLOOKUP(MID(A1876,1,5)&amp;MID(A1876,8,5),품번정리!$A:$B,2,FALSE))</f>
        <v/>
      </c>
      <c r="C1876" s="97"/>
      <c r="D1876" s="407"/>
      <c r="E1876" s="408"/>
    </row>
    <row r="1877" spans="1:5">
      <c r="A1877" s="16" t="str">
        <f t="shared" si="33"/>
        <v/>
      </c>
      <c r="B1877" s="16" t="str">
        <f>IF(ISERROR(VLOOKUP(MID(A1877,1,5)&amp;MID(A1877,8,5),품번정리!$A:$B,2,FALSE))=TRUE,MID(A1877,1,5)&amp;MID(A1877,8,5),VLOOKUP(MID(A1877,1,5)&amp;MID(A1877,8,5),품번정리!$A:$B,2,FALSE))</f>
        <v/>
      </c>
      <c r="C1877" s="97"/>
      <c r="D1877" s="407"/>
      <c r="E1877" s="408"/>
    </row>
    <row r="1878" spans="1:5">
      <c r="A1878" s="16" t="str">
        <f t="shared" si="33"/>
        <v/>
      </c>
      <c r="B1878" s="16" t="str">
        <f>IF(ISERROR(VLOOKUP(MID(A1878,1,5)&amp;MID(A1878,8,5),품번정리!$A:$B,2,FALSE))=TRUE,MID(A1878,1,5)&amp;MID(A1878,8,5),VLOOKUP(MID(A1878,1,5)&amp;MID(A1878,8,5),품번정리!$A:$B,2,FALSE))</f>
        <v/>
      </c>
      <c r="C1878" s="97"/>
      <c r="D1878" s="407"/>
      <c r="E1878" s="408"/>
    </row>
    <row r="1879" spans="1:5">
      <c r="A1879" s="16" t="str">
        <f t="shared" si="33"/>
        <v/>
      </c>
      <c r="B1879" s="16" t="str">
        <f>IF(ISERROR(VLOOKUP(MID(A1879,1,5)&amp;MID(A1879,8,5),품번정리!$A:$B,2,FALSE))=TRUE,MID(A1879,1,5)&amp;MID(A1879,8,5),VLOOKUP(MID(A1879,1,5)&amp;MID(A1879,8,5),품번정리!$A:$B,2,FALSE))</f>
        <v/>
      </c>
      <c r="C1879" s="97"/>
      <c r="D1879" s="407"/>
      <c r="E1879" s="408"/>
    </row>
    <row r="1880" spans="1:5">
      <c r="A1880" s="16" t="str">
        <f t="shared" si="33"/>
        <v/>
      </c>
      <c r="B1880" s="16" t="str">
        <f>IF(ISERROR(VLOOKUP(MID(A1880,1,5)&amp;MID(A1880,8,5),품번정리!$A:$B,2,FALSE))=TRUE,MID(A1880,1,5)&amp;MID(A1880,8,5),VLOOKUP(MID(A1880,1,5)&amp;MID(A1880,8,5),품번정리!$A:$B,2,FALSE))</f>
        <v/>
      </c>
      <c r="C1880" s="97"/>
      <c r="D1880" s="407"/>
      <c r="E1880" s="408"/>
    </row>
    <row r="1881" spans="1:5">
      <c r="A1881" s="16" t="str">
        <f t="shared" si="33"/>
        <v/>
      </c>
      <c r="B1881" s="16" t="str">
        <f>IF(ISERROR(VLOOKUP(MID(A1881,1,5)&amp;MID(A1881,8,5),품번정리!$A:$B,2,FALSE))=TRUE,MID(A1881,1,5)&amp;MID(A1881,8,5),VLOOKUP(MID(A1881,1,5)&amp;MID(A1881,8,5),품번정리!$A:$B,2,FALSE))</f>
        <v/>
      </c>
      <c r="C1881" s="97"/>
      <c r="D1881" s="407"/>
      <c r="E1881" s="408"/>
    </row>
    <row r="1882" spans="1:5">
      <c r="A1882" s="16" t="str">
        <f t="shared" si="33"/>
        <v/>
      </c>
      <c r="B1882" s="16" t="str">
        <f>IF(ISERROR(VLOOKUP(MID(A1882,1,5)&amp;MID(A1882,8,5),품번정리!$A:$B,2,FALSE))=TRUE,MID(A1882,1,5)&amp;MID(A1882,8,5),VLOOKUP(MID(A1882,1,5)&amp;MID(A1882,8,5),품번정리!$A:$B,2,FALSE))</f>
        <v/>
      </c>
      <c r="C1882" s="97"/>
      <c r="D1882" s="407"/>
      <c r="E1882" s="408"/>
    </row>
    <row r="1883" spans="1:5">
      <c r="A1883" s="16" t="str">
        <f t="shared" si="33"/>
        <v/>
      </c>
      <c r="B1883" s="16" t="str">
        <f>IF(ISERROR(VLOOKUP(MID(A1883,1,5)&amp;MID(A1883,8,5),품번정리!$A:$B,2,FALSE))=TRUE,MID(A1883,1,5)&amp;MID(A1883,8,5),VLOOKUP(MID(A1883,1,5)&amp;MID(A1883,8,5),품번정리!$A:$B,2,FALSE))</f>
        <v/>
      </c>
      <c r="C1883" s="97"/>
      <c r="D1883" s="407"/>
      <c r="E1883" s="408"/>
    </row>
    <row r="1884" spans="1:5">
      <c r="A1884" s="16" t="str">
        <f t="shared" si="33"/>
        <v/>
      </c>
      <c r="B1884" s="16" t="str">
        <f>IF(ISERROR(VLOOKUP(MID(A1884,1,5)&amp;MID(A1884,8,5),품번정리!$A:$B,2,FALSE))=TRUE,MID(A1884,1,5)&amp;MID(A1884,8,5),VLOOKUP(MID(A1884,1,5)&amp;MID(A1884,8,5),품번정리!$A:$B,2,FALSE))</f>
        <v/>
      </c>
      <c r="C1884" s="97"/>
      <c r="D1884" s="407"/>
      <c r="E1884" s="408"/>
    </row>
    <row r="1885" spans="1:5">
      <c r="A1885" s="16" t="str">
        <f t="shared" si="33"/>
        <v/>
      </c>
      <c r="B1885" s="16" t="str">
        <f>IF(ISERROR(VLOOKUP(MID(A1885,1,5)&amp;MID(A1885,8,5),품번정리!$A:$B,2,FALSE))=TRUE,MID(A1885,1,5)&amp;MID(A1885,8,5),VLOOKUP(MID(A1885,1,5)&amp;MID(A1885,8,5),품번정리!$A:$B,2,FALSE))</f>
        <v/>
      </c>
      <c r="C1885" s="97"/>
      <c r="D1885" s="407"/>
      <c r="E1885" s="408"/>
    </row>
    <row r="1886" spans="1:5">
      <c r="A1886" s="16" t="str">
        <f t="shared" si="33"/>
        <v/>
      </c>
      <c r="B1886" s="16" t="str">
        <f>IF(ISERROR(VLOOKUP(MID(A1886,1,5)&amp;MID(A1886,8,5),품번정리!$A:$B,2,FALSE))=TRUE,MID(A1886,1,5)&amp;MID(A1886,8,5),VLOOKUP(MID(A1886,1,5)&amp;MID(A1886,8,5),품번정리!$A:$B,2,FALSE))</f>
        <v/>
      </c>
      <c r="C1886" s="97"/>
      <c r="D1886" s="407"/>
      <c r="E1886" s="408"/>
    </row>
    <row r="1887" spans="1:5">
      <c r="A1887" s="16" t="str">
        <f t="shared" si="33"/>
        <v/>
      </c>
      <c r="B1887" s="16" t="str">
        <f>IF(ISERROR(VLOOKUP(MID(A1887,1,5)&amp;MID(A1887,8,5),품번정리!$A:$B,2,FALSE))=TRUE,MID(A1887,1,5)&amp;MID(A1887,8,5),VLOOKUP(MID(A1887,1,5)&amp;MID(A1887,8,5),품번정리!$A:$B,2,FALSE))</f>
        <v/>
      </c>
      <c r="C1887" s="97"/>
      <c r="D1887" s="407"/>
      <c r="E1887" s="408"/>
    </row>
    <row r="1888" spans="1:5">
      <c r="A1888" s="16" t="str">
        <f t="shared" si="33"/>
        <v/>
      </c>
      <c r="B1888" s="16" t="str">
        <f>IF(ISERROR(VLOOKUP(MID(A1888,1,5)&amp;MID(A1888,8,5),품번정리!$A:$B,2,FALSE))=TRUE,MID(A1888,1,5)&amp;MID(A1888,8,5),VLOOKUP(MID(A1888,1,5)&amp;MID(A1888,8,5),품번정리!$A:$B,2,FALSE))</f>
        <v/>
      </c>
      <c r="C1888" s="97"/>
      <c r="D1888" s="407"/>
      <c r="E1888" s="408"/>
    </row>
    <row r="1889" spans="1:5">
      <c r="A1889" s="16" t="str">
        <f t="shared" si="33"/>
        <v/>
      </c>
      <c r="B1889" s="16" t="str">
        <f>IF(ISERROR(VLOOKUP(MID(A1889,1,5)&amp;MID(A1889,8,5),품번정리!$A:$B,2,FALSE))=TRUE,MID(A1889,1,5)&amp;MID(A1889,8,5),VLOOKUP(MID(A1889,1,5)&amp;MID(A1889,8,5),품번정리!$A:$B,2,FALSE))</f>
        <v/>
      </c>
      <c r="C1889" s="97"/>
      <c r="D1889" s="407"/>
      <c r="E1889" s="408"/>
    </row>
    <row r="1890" spans="1:5">
      <c r="A1890" s="16" t="str">
        <f t="shared" si="33"/>
        <v/>
      </c>
      <c r="B1890" s="16" t="str">
        <f>IF(ISERROR(VLOOKUP(MID(A1890,1,5)&amp;MID(A1890,8,5),품번정리!$A:$B,2,FALSE))=TRUE,MID(A1890,1,5)&amp;MID(A1890,8,5),VLOOKUP(MID(A1890,1,5)&amp;MID(A1890,8,5),품번정리!$A:$B,2,FALSE))</f>
        <v/>
      </c>
      <c r="C1890" s="97"/>
      <c r="D1890" s="407"/>
      <c r="E1890" s="408"/>
    </row>
    <row r="1891" spans="1:5">
      <c r="A1891" s="16" t="str">
        <f t="shared" ref="A1891:A1954" si="34">IF(D1891=0,"",C1891)</f>
        <v/>
      </c>
      <c r="B1891" s="16" t="str">
        <f>IF(ISERROR(VLOOKUP(MID(A1891,1,5)&amp;MID(A1891,8,5),품번정리!$A:$B,2,FALSE))=TRUE,MID(A1891,1,5)&amp;MID(A1891,8,5),VLOOKUP(MID(A1891,1,5)&amp;MID(A1891,8,5),품번정리!$A:$B,2,FALSE))</f>
        <v/>
      </c>
      <c r="C1891" s="97"/>
      <c r="D1891" s="407"/>
      <c r="E1891" s="408"/>
    </row>
    <row r="1892" spans="1:5">
      <c r="A1892" s="16" t="str">
        <f t="shared" si="34"/>
        <v/>
      </c>
      <c r="B1892" s="16" t="str">
        <f>IF(ISERROR(VLOOKUP(MID(A1892,1,5)&amp;MID(A1892,8,5),품번정리!$A:$B,2,FALSE))=TRUE,MID(A1892,1,5)&amp;MID(A1892,8,5),VLOOKUP(MID(A1892,1,5)&amp;MID(A1892,8,5),품번정리!$A:$B,2,FALSE))</f>
        <v/>
      </c>
      <c r="C1892" s="97"/>
      <c r="D1892" s="407"/>
      <c r="E1892" s="408"/>
    </row>
    <row r="1893" spans="1:5">
      <c r="A1893" s="16" t="str">
        <f t="shared" si="34"/>
        <v/>
      </c>
      <c r="B1893" s="16" t="str">
        <f>IF(ISERROR(VLOOKUP(MID(A1893,1,5)&amp;MID(A1893,8,5),품번정리!$A:$B,2,FALSE))=TRUE,MID(A1893,1,5)&amp;MID(A1893,8,5),VLOOKUP(MID(A1893,1,5)&amp;MID(A1893,8,5),품번정리!$A:$B,2,FALSE))</f>
        <v/>
      </c>
      <c r="C1893" s="97"/>
      <c r="D1893" s="407"/>
      <c r="E1893" s="408"/>
    </row>
    <row r="1894" spans="1:5">
      <c r="A1894" s="16" t="str">
        <f t="shared" si="34"/>
        <v/>
      </c>
      <c r="B1894" s="16" t="str">
        <f>IF(ISERROR(VLOOKUP(MID(A1894,1,5)&amp;MID(A1894,8,5),품번정리!$A:$B,2,FALSE))=TRUE,MID(A1894,1,5)&amp;MID(A1894,8,5),VLOOKUP(MID(A1894,1,5)&amp;MID(A1894,8,5),품번정리!$A:$B,2,FALSE))</f>
        <v/>
      </c>
      <c r="C1894" s="97"/>
      <c r="D1894" s="407"/>
      <c r="E1894" s="408"/>
    </row>
    <row r="1895" spans="1:5">
      <c r="A1895" s="16" t="str">
        <f t="shared" si="34"/>
        <v/>
      </c>
      <c r="B1895" s="16" t="str">
        <f>IF(ISERROR(VLOOKUP(MID(A1895,1,5)&amp;MID(A1895,8,5),품번정리!$A:$B,2,FALSE))=TRUE,MID(A1895,1,5)&amp;MID(A1895,8,5),VLOOKUP(MID(A1895,1,5)&amp;MID(A1895,8,5),품번정리!$A:$B,2,FALSE))</f>
        <v/>
      </c>
      <c r="C1895" s="97"/>
      <c r="D1895" s="407"/>
      <c r="E1895" s="408"/>
    </row>
    <row r="1896" spans="1:5">
      <c r="A1896" s="16" t="str">
        <f t="shared" si="34"/>
        <v/>
      </c>
      <c r="B1896" s="16" t="str">
        <f>IF(ISERROR(VLOOKUP(MID(A1896,1,5)&amp;MID(A1896,8,5),품번정리!$A:$B,2,FALSE))=TRUE,MID(A1896,1,5)&amp;MID(A1896,8,5),VLOOKUP(MID(A1896,1,5)&amp;MID(A1896,8,5),품번정리!$A:$B,2,FALSE))</f>
        <v/>
      </c>
      <c r="C1896" s="97"/>
      <c r="D1896" s="407"/>
      <c r="E1896" s="408"/>
    </row>
    <row r="1897" spans="1:5">
      <c r="A1897" s="16" t="str">
        <f t="shared" si="34"/>
        <v/>
      </c>
      <c r="B1897" s="16" t="str">
        <f>IF(ISERROR(VLOOKUP(MID(A1897,1,5)&amp;MID(A1897,8,5),품번정리!$A:$B,2,FALSE))=TRUE,MID(A1897,1,5)&amp;MID(A1897,8,5),VLOOKUP(MID(A1897,1,5)&amp;MID(A1897,8,5),품번정리!$A:$B,2,FALSE))</f>
        <v/>
      </c>
      <c r="C1897" s="97"/>
      <c r="D1897" s="407"/>
      <c r="E1897" s="408"/>
    </row>
    <row r="1898" spans="1:5">
      <c r="A1898" s="16" t="str">
        <f t="shared" si="34"/>
        <v/>
      </c>
      <c r="B1898" s="16" t="str">
        <f>IF(ISERROR(VLOOKUP(MID(A1898,1,5)&amp;MID(A1898,8,5),품번정리!$A:$B,2,FALSE))=TRUE,MID(A1898,1,5)&amp;MID(A1898,8,5),VLOOKUP(MID(A1898,1,5)&amp;MID(A1898,8,5),품번정리!$A:$B,2,FALSE))</f>
        <v/>
      </c>
      <c r="C1898" s="97"/>
      <c r="D1898" s="407"/>
      <c r="E1898" s="408"/>
    </row>
    <row r="1899" spans="1:5">
      <c r="A1899" s="16" t="str">
        <f t="shared" si="34"/>
        <v/>
      </c>
      <c r="B1899" s="16" t="str">
        <f>IF(ISERROR(VLOOKUP(MID(A1899,1,5)&amp;MID(A1899,8,5),품번정리!$A:$B,2,FALSE))=TRUE,MID(A1899,1,5)&amp;MID(A1899,8,5),VLOOKUP(MID(A1899,1,5)&amp;MID(A1899,8,5),품번정리!$A:$B,2,FALSE))</f>
        <v/>
      </c>
      <c r="C1899" s="97"/>
      <c r="D1899" s="407"/>
      <c r="E1899" s="408"/>
    </row>
    <row r="1900" spans="1:5">
      <c r="A1900" s="16" t="str">
        <f t="shared" si="34"/>
        <v/>
      </c>
      <c r="B1900" s="16" t="str">
        <f>IF(ISERROR(VLOOKUP(MID(A1900,1,5)&amp;MID(A1900,8,5),품번정리!$A:$B,2,FALSE))=TRUE,MID(A1900,1,5)&amp;MID(A1900,8,5),VLOOKUP(MID(A1900,1,5)&amp;MID(A1900,8,5),품번정리!$A:$B,2,FALSE))</f>
        <v/>
      </c>
      <c r="C1900" s="97"/>
      <c r="D1900" s="407"/>
      <c r="E1900" s="408"/>
    </row>
    <row r="1901" spans="1:5">
      <c r="A1901" s="16" t="str">
        <f t="shared" si="34"/>
        <v/>
      </c>
      <c r="B1901" s="16" t="str">
        <f>IF(ISERROR(VLOOKUP(MID(A1901,1,5)&amp;MID(A1901,8,5),품번정리!$A:$B,2,FALSE))=TRUE,MID(A1901,1,5)&amp;MID(A1901,8,5),VLOOKUP(MID(A1901,1,5)&amp;MID(A1901,8,5),품번정리!$A:$B,2,FALSE))</f>
        <v/>
      </c>
      <c r="C1901" s="97"/>
      <c r="D1901" s="407"/>
      <c r="E1901" s="408"/>
    </row>
    <row r="1902" spans="1:5">
      <c r="A1902" s="16" t="str">
        <f t="shared" si="34"/>
        <v/>
      </c>
      <c r="B1902" s="16" t="str">
        <f>IF(ISERROR(VLOOKUP(MID(A1902,1,5)&amp;MID(A1902,8,5),품번정리!$A:$B,2,FALSE))=TRUE,MID(A1902,1,5)&amp;MID(A1902,8,5),VLOOKUP(MID(A1902,1,5)&amp;MID(A1902,8,5),품번정리!$A:$B,2,FALSE))</f>
        <v/>
      </c>
      <c r="C1902" s="97"/>
      <c r="D1902" s="407"/>
      <c r="E1902" s="408"/>
    </row>
    <row r="1903" spans="1:5">
      <c r="A1903" s="16" t="str">
        <f t="shared" si="34"/>
        <v/>
      </c>
      <c r="B1903" s="16" t="str">
        <f>IF(ISERROR(VLOOKUP(MID(A1903,1,5)&amp;MID(A1903,8,5),품번정리!$A:$B,2,FALSE))=TRUE,MID(A1903,1,5)&amp;MID(A1903,8,5),VLOOKUP(MID(A1903,1,5)&amp;MID(A1903,8,5),품번정리!$A:$B,2,FALSE))</f>
        <v/>
      </c>
      <c r="C1903" s="97"/>
      <c r="D1903" s="407"/>
      <c r="E1903" s="408"/>
    </row>
    <row r="1904" spans="1:5">
      <c r="A1904" s="16" t="str">
        <f t="shared" si="34"/>
        <v/>
      </c>
      <c r="B1904" s="16" t="str">
        <f>IF(ISERROR(VLOOKUP(MID(A1904,1,5)&amp;MID(A1904,8,5),품번정리!$A:$B,2,FALSE))=TRUE,MID(A1904,1,5)&amp;MID(A1904,8,5),VLOOKUP(MID(A1904,1,5)&amp;MID(A1904,8,5),품번정리!$A:$B,2,FALSE))</f>
        <v/>
      </c>
      <c r="C1904" s="97"/>
      <c r="D1904" s="407"/>
      <c r="E1904" s="408"/>
    </row>
    <row r="1905" spans="1:5">
      <c r="A1905" s="16" t="str">
        <f t="shared" si="34"/>
        <v/>
      </c>
      <c r="B1905" s="16" t="str">
        <f>IF(ISERROR(VLOOKUP(MID(A1905,1,5)&amp;MID(A1905,8,5),품번정리!$A:$B,2,FALSE))=TRUE,MID(A1905,1,5)&amp;MID(A1905,8,5),VLOOKUP(MID(A1905,1,5)&amp;MID(A1905,8,5),품번정리!$A:$B,2,FALSE))</f>
        <v/>
      </c>
      <c r="C1905" s="97"/>
      <c r="D1905" s="407"/>
      <c r="E1905" s="408"/>
    </row>
    <row r="1906" spans="1:5">
      <c r="A1906" s="16" t="str">
        <f t="shared" si="34"/>
        <v/>
      </c>
      <c r="B1906" s="16" t="str">
        <f>IF(ISERROR(VLOOKUP(MID(A1906,1,5)&amp;MID(A1906,8,5),품번정리!$A:$B,2,FALSE))=TRUE,MID(A1906,1,5)&amp;MID(A1906,8,5),VLOOKUP(MID(A1906,1,5)&amp;MID(A1906,8,5),품번정리!$A:$B,2,FALSE))</f>
        <v/>
      </c>
      <c r="C1906" s="97"/>
      <c r="D1906" s="407"/>
      <c r="E1906" s="408"/>
    </row>
    <row r="1907" spans="1:5">
      <c r="A1907" s="16" t="str">
        <f t="shared" si="34"/>
        <v/>
      </c>
      <c r="B1907" s="16" t="str">
        <f>IF(ISERROR(VLOOKUP(MID(A1907,1,5)&amp;MID(A1907,8,5),품번정리!$A:$B,2,FALSE))=TRUE,MID(A1907,1,5)&amp;MID(A1907,8,5),VLOOKUP(MID(A1907,1,5)&amp;MID(A1907,8,5),품번정리!$A:$B,2,FALSE))</f>
        <v/>
      </c>
      <c r="C1907" s="97"/>
      <c r="D1907" s="407"/>
      <c r="E1907" s="408"/>
    </row>
    <row r="1908" spans="1:5">
      <c r="A1908" s="16" t="str">
        <f t="shared" si="34"/>
        <v/>
      </c>
      <c r="B1908" s="16" t="str">
        <f>IF(ISERROR(VLOOKUP(MID(A1908,1,5)&amp;MID(A1908,8,5),품번정리!$A:$B,2,FALSE))=TRUE,MID(A1908,1,5)&amp;MID(A1908,8,5),VLOOKUP(MID(A1908,1,5)&amp;MID(A1908,8,5),품번정리!$A:$B,2,FALSE))</f>
        <v/>
      </c>
      <c r="C1908" s="97"/>
      <c r="D1908" s="407"/>
      <c r="E1908" s="408"/>
    </row>
    <row r="1909" spans="1:5">
      <c r="A1909" s="16" t="str">
        <f t="shared" si="34"/>
        <v/>
      </c>
      <c r="B1909" s="16" t="str">
        <f>IF(ISERROR(VLOOKUP(MID(A1909,1,5)&amp;MID(A1909,8,5),품번정리!$A:$B,2,FALSE))=TRUE,MID(A1909,1,5)&amp;MID(A1909,8,5),VLOOKUP(MID(A1909,1,5)&amp;MID(A1909,8,5),품번정리!$A:$B,2,FALSE))</f>
        <v/>
      </c>
      <c r="C1909" s="97"/>
      <c r="D1909" s="407"/>
      <c r="E1909" s="408"/>
    </row>
    <row r="1910" spans="1:5">
      <c r="A1910" s="16" t="str">
        <f t="shared" si="34"/>
        <v/>
      </c>
      <c r="B1910" s="16" t="str">
        <f>IF(ISERROR(VLOOKUP(MID(A1910,1,5)&amp;MID(A1910,8,5),품번정리!$A:$B,2,FALSE))=TRUE,MID(A1910,1,5)&amp;MID(A1910,8,5),VLOOKUP(MID(A1910,1,5)&amp;MID(A1910,8,5),품번정리!$A:$B,2,FALSE))</f>
        <v/>
      </c>
      <c r="C1910" s="97"/>
      <c r="D1910" s="407"/>
      <c r="E1910" s="408"/>
    </row>
    <row r="1911" spans="1:5">
      <c r="A1911" s="16" t="str">
        <f t="shared" si="34"/>
        <v/>
      </c>
      <c r="B1911" s="16" t="str">
        <f>IF(ISERROR(VLOOKUP(MID(A1911,1,5)&amp;MID(A1911,8,5),품번정리!$A:$B,2,FALSE))=TRUE,MID(A1911,1,5)&amp;MID(A1911,8,5),VLOOKUP(MID(A1911,1,5)&amp;MID(A1911,8,5),품번정리!$A:$B,2,FALSE))</f>
        <v/>
      </c>
      <c r="C1911" s="97"/>
      <c r="D1911" s="407"/>
      <c r="E1911" s="408"/>
    </row>
    <row r="1912" spans="1:5">
      <c r="A1912" s="16" t="str">
        <f t="shared" si="34"/>
        <v/>
      </c>
      <c r="B1912" s="16" t="str">
        <f>IF(ISERROR(VLOOKUP(MID(A1912,1,5)&amp;MID(A1912,8,5),품번정리!$A:$B,2,FALSE))=TRUE,MID(A1912,1,5)&amp;MID(A1912,8,5),VLOOKUP(MID(A1912,1,5)&amp;MID(A1912,8,5),품번정리!$A:$B,2,FALSE))</f>
        <v/>
      </c>
      <c r="C1912" s="97"/>
      <c r="D1912" s="407"/>
      <c r="E1912" s="408"/>
    </row>
    <row r="1913" spans="1:5">
      <c r="A1913" s="16" t="str">
        <f t="shared" si="34"/>
        <v/>
      </c>
      <c r="B1913" s="16" t="str">
        <f>IF(ISERROR(VLOOKUP(MID(A1913,1,5)&amp;MID(A1913,8,5),품번정리!$A:$B,2,FALSE))=TRUE,MID(A1913,1,5)&amp;MID(A1913,8,5),VLOOKUP(MID(A1913,1,5)&amp;MID(A1913,8,5),품번정리!$A:$B,2,FALSE))</f>
        <v/>
      </c>
      <c r="C1913" s="97"/>
      <c r="D1913" s="407"/>
      <c r="E1913" s="408"/>
    </row>
    <row r="1914" spans="1:5">
      <c r="A1914" s="16" t="str">
        <f t="shared" si="34"/>
        <v/>
      </c>
      <c r="B1914" s="16" t="str">
        <f>IF(ISERROR(VLOOKUP(MID(A1914,1,5)&amp;MID(A1914,8,5),품번정리!$A:$B,2,FALSE))=TRUE,MID(A1914,1,5)&amp;MID(A1914,8,5),VLOOKUP(MID(A1914,1,5)&amp;MID(A1914,8,5),품번정리!$A:$B,2,FALSE))</f>
        <v/>
      </c>
      <c r="C1914" s="97"/>
      <c r="D1914" s="407"/>
      <c r="E1914" s="408"/>
    </row>
    <row r="1915" spans="1:5">
      <c r="A1915" s="16" t="str">
        <f t="shared" si="34"/>
        <v/>
      </c>
      <c r="B1915" s="16" t="str">
        <f>IF(ISERROR(VLOOKUP(MID(A1915,1,5)&amp;MID(A1915,8,5),품번정리!$A:$B,2,FALSE))=TRUE,MID(A1915,1,5)&amp;MID(A1915,8,5),VLOOKUP(MID(A1915,1,5)&amp;MID(A1915,8,5),품번정리!$A:$B,2,FALSE))</f>
        <v/>
      </c>
      <c r="C1915" s="97"/>
      <c r="D1915" s="407"/>
      <c r="E1915" s="408"/>
    </row>
    <row r="1916" spans="1:5">
      <c r="A1916" s="16" t="str">
        <f t="shared" si="34"/>
        <v/>
      </c>
      <c r="B1916" s="16" t="str">
        <f>IF(ISERROR(VLOOKUP(MID(A1916,1,5)&amp;MID(A1916,8,5),품번정리!$A:$B,2,FALSE))=TRUE,MID(A1916,1,5)&amp;MID(A1916,8,5),VLOOKUP(MID(A1916,1,5)&amp;MID(A1916,8,5),품번정리!$A:$B,2,FALSE))</f>
        <v/>
      </c>
      <c r="C1916" s="97"/>
      <c r="D1916" s="407"/>
      <c r="E1916" s="408"/>
    </row>
    <row r="1917" spans="1:5">
      <c r="A1917" s="16" t="str">
        <f t="shared" si="34"/>
        <v/>
      </c>
      <c r="B1917" s="16" t="str">
        <f>IF(ISERROR(VLOOKUP(MID(A1917,1,5)&amp;MID(A1917,8,5),품번정리!$A:$B,2,FALSE))=TRUE,MID(A1917,1,5)&amp;MID(A1917,8,5),VLOOKUP(MID(A1917,1,5)&amp;MID(A1917,8,5),품번정리!$A:$B,2,FALSE))</f>
        <v/>
      </c>
      <c r="C1917" s="97"/>
      <c r="D1917" s="407"/>
      <c r="E1917" s="408"/>
    </row>
    <row r="1918" spans="1:5">
      <c r="A1918" s="16" t="str">
        <f t="shared" si="34"/>
        <v/>
      </c>
      <c r="B1918" s="16" t="str">
        <f>IF(ISERROR(VLOOKUP(MID(A1918,1,5)&amp;MID(A1918,8,5),품번정리!$A:$B,2,FALSE))=TRUE,MID(A1918,1,5)&amp;MID(A1918,8,5),VLOOKUP(MID(A1918,1,5)&amp;MID(A1918,8,5),품번정리!$A:$B,2,FALSE))</f>
        <v/>
      </c>
      <c r="C1918" s="97"/>
      <c r="D1918" s="407"/>
      <c r="E1918" s="408"/>
    </row>
    <row r="1919" spans="1:5">
      <c r="A1919" s="16" t="str">
        <f t="shared" si="34"/>
        <v/>
      </c>
      <c r="B1919" s="16" t="str">
        <f>IF(ISERROR(VLOOKUP(MID(A1919,1,5)&amp;MID(A1919,8,5),품번정리!$A:$B,2,FALSE))=TRUE,MID(A1919,1,5)&amp;MID(A1919,8,5),VLOOKUP(MID(A1919,1,5)&amp;MID(A1919,8,5),품번정리!$A:$B,2,FALSE))</f>
        <v/>
      </c>
      <c r="C1919" s="97"/>
      <c r="D1919" s="407"/>
      <c r="E1919" s="408"/>
    </row>
    <row r="1920" spans="1:5">
      <c r="A1920" s="16" t="str">
        <f t="shared" si="34"/>
        <v/>
      </c>
      <c r="B1920" s="16" t="str">
        <f>IF(ISERROR(VLOOKUP(MID(A1920,1,5)&amp;MID(A1920,8,5),품번정리!$A:$B,2,FALSE))=TRUE,MID(A1920,1,5)&amp;MID(A1920,8,5),VLOOKUP(MID(A1920,1,5)&amp;MID(A1920,8,5),품번정리!$A:$B,2,FALSE))</f>
        <v/>
      </c>
      <c r="C1920" s="97"/>
      <c r="D1920" s="407"/>
      <c r="E1920" s="408"/>
    </row>
    <row r="1921" spans="1:5">
      <c r="A1921" s="16" t="str">
        <f t="shared" si="34"/>
        <v/>
      </c>
      <c r="B1921" s="16" t="str">
        <f>IF(ISERROR(VLOOKUP(MID(A1921,1,5)&amp;MID(A1921,8,5),품번정리!$A:$B,2,FALSE))=TRUE,MID(A1921,1,5)&amp;MID(A1921,8,5),VLOOKUP(MID(A1921,1,5)&amp;MID(A1921,8,5),품번정리!$A:$B,2,FALSE))</f>
        <v/>
      </c>
      <c r="C1921" s="97"/>
      <c r="D1921" s="407"/>
      <c r="E1921" s="408"/>
    </row>
    <row r="1922" spans="1:5">
      <c r="A1922" s="16" t="str">
        <f t="shared" si="34"/>
        <v/>
      </c>
      <c r="B1922" s="16" t="str">
        <f>IF(ISERROR(VLOOKUP(MID(A1922,1,5)&amp;MID(A1922,8,5),품번정리!$A:$B,2,FALSE))=TRUE,MID(A1922,1,5)&amp;MID(A1922,8,5),VLOOKUP(MID(A1922,1,5)&amp;MID(A1922,8,5),품번정리!$A:$B,2,FALSE))</f>
        <v/>
      </c>
      <c r="C1922" s="97"/>
      <c r="D1922" s="407"/>
      <c r="E1922" s="408"/>
    </row>
    <row r="1923" spans="1:5">
      <c r="A1923" s="16" t="str">
        <f t="shared" si="34"/>
        <v/>
      </c>
      <c r="B1923" s="16" t="str">
        <f>IF(ISERROR(VLOOKUP(MID(A1923,1,5)&amp;MID(A1923,8,5),품번정리!$A:$B,2,FALSE))=TRUE,MID(A1923,1,5)&amp;MID(A1923,8,5),VLOOKUP(MID(A1923,1,5)&amp;MID(A1923,8,5),품번정리!$A:$B,2,FALSE))</f>
        <v/>
      </c>
      <c r="C1923" s="97"/>
      <c r="D1923" s="407"/>
      <c r="E1923" s="408"/>
    </row>
    <row r="1924" spans="1:5">
      <c r="A1924" s="16" t="str">
        <f t="shared" si="34"/>
        <v/>
      </c>
      <c r="B1924" s="16" t="str">
        <f>IF(ISERROR(VLOOKUP(MID(A1924,1,5)&amp;MID(A1924,8,5),품번정리!$A:$B,2,FALSE))=TRUE,MID(A1924,1,5)&amp;MID(A1924,8,5),VLOOKUP(MID(A1924,1,5)&amp;MID(A1924,8,5),품번정리!$A:$B,2,FALSE))</f>
        <v/>
      </c>
      <c r="C1924" s="97"/>
      <c r="D1924" s="407"/>
      <c r="E1924" s="408"/>
    </row>
    <row r="1925" spans="1:5">
      <c r="A1925" s="16" t="str">
        <f t="shared" si="34"/>
        <v/>
      </c>
      <c r="B1925" s="16" t="str">
        <f>IF(ISERROR(VLOOKUP(MID(A1925,1,5)&amp;MID(A1925,8,5),품번정리!$A:$B,2,FALSE))=TRUE,MID(A1925,1,5)&amp;MID(A1925,8,5),VLOOKUP(MID(A1925,1,5)&amp;MID(A1925,8,5),품번정리!$A:$B,2,FALSE))</f>
        <v/>
      </c>
      <c r="C1925" s="97"/>
      <c r="D1925" s="407"/>
      <c r="E1925" s="408"/>
    </row>
    <row r="1926" spans="1:5">
      <c r="A1926" s="16" t="str">
        <f t="shared" si="34"/>
        <v/>
      </c>
      <c r="B1926" s="16" t="str">
        <f>IF(ISERROR(VLOOKUP(MID(A1926,1,5)&amp;MID(A1926,8,5),품번정리!$A:$B,2,FALSE))=TRUE,MID(A1926,1,5)&amp;MID(A1926,8,5),VLOOKUP(MID(A1926,1,5)&amp;MID(A1926,8,5),품번정리!$A:$B,2,FALSE))</f>
        <v/>
      </c>
      <c r="C1926" s="97"/>
      <c r="D1926" s="407"/>
      <c r="E1926" s="408"/>
    </row>
    <row r="1927" spans="1:5">
      <c r="A1927" s="16" t="str">
        <f t="shared" si="34"/>
        <v/>
      </c>
      <c r="B1927" s="16" t="str">
        <f>IF(ISERROR(VLOOKUP(MID(A1927,1,5)&amp;MID(A1927,8,5),품번정리!$A:$B,2,FALSE))=TRUE,MID(A1927,1,5)&amp;MID(A1927,8,5),VLOOKUP(MID(A1927,1,5)&amp;MID(A1927,8,5),품번정리!$A:$B,2,FALSE))</f>
        <v/>
      </c>
      <c r="C1927" s="97"/>
      <c r="D1927" s="407"/>
      <c r="E1927" s="408"/>
    </row>
    <row r="1928" spans="1:5">
      <c r="A1928" s="16" t="str">
        <f t="shared" si="34"/>
        <v/>
      </c>
      <c r="B1928" s="16" t="str">
        <f>IF(ISERROR(VLOOKUP(MID(A1928,1,5)&amp;MID(A1928,8,5),품번정리!$A:$B,2,FALSE))=TRUE,MID(A1928,1,5)&amp;MID(A1928,8,5),VLOOKUP(MID(A1928,1,5)&amp;MID(A1928,8,5),품번정리!$A:$B,2,FALSE))</f>
        <v/>
      </c>
      <c r="C1928" s="97"/>
      <c r="D1928" s="407"/>
      <c r="E1928" s="408"/>
    </row>
    <row r="1929" spans="1:5">
      <c r="A1929" s="16" t="str">
        <f t="shared" si="34"/>
        <v/>
      </c>
      <c r="B1929" s="16" t="str">
        <f>IF(ISERROR(VLOOKUP(MID(A1929,1,5)&amp;MID(A1929,8,5),품번정리!$A:$B,2,FALSE))=TRUE,MID(A1929,1,5)&amp;MID(A1929,8,5),VLOOKUP(MID(A1929,1,5)&amp;MID(A1929,8,5),품번정리!$A:$B,2,FALSE))</f>
        <v/>
      </c>
      <c r="C1929" s="97"/>
      <c r="D1929" s="407"/>
      <c r="E1929" s="408"/>
    </row>
    <row r="1930" spans="1:5">
      <c r="A1930" s="16" t="str">
        <f t="shared" si="34"/>
        <v/>
      </c>
      <c r="B1930" s="16" t="str">
        <f>IF(ISERROR(VLOOKUP(MID(A1930,1,5)&amp;MID(A1930,8,5),품번정리!$A:$B,2,FALSE))=TRUE,MID(A1930,1,5)&amp;MID(A1930,8,5),VLOOKUP(MID(A1930,1,5)&amp;MID(A1930,8,5),품번정리!$A:$B,2,FALSE))</f>
        <v/>
      </c>
      <c r="C1930" s="97"/>
      <c r="D1930" s="407"/>
      <c r="E1930" s="408"/>
    </row>
    <row r="1931" spans="1:5">
      <c r="A1931" s="16" t="str">
        <f t="shared" si="34"/>
        <v/>
      </c>
      <c r="B1931" s="16" t="str">
        <f>IF(ISERROR(VLOOKUP(MID(A1931,1,5)&amp;MID(A1931,8,5),품번정리!$A:$B,2,FALSE))=TRUE,MID(A1931,1,5)&amp;MID(A1931,8,5),VLOOKUP(MID(A1931,1,5)&amp;MID(A1931,8,5),품번정리!$A:$B,2,FALSE))</f>
        <v/>
      </c>
      <c r="C1931" s="97"/>
      <c r="D1931" s="407"/>
      <c r="E1931" s="408"/>
    </row>
    <row r="1932" spans="1:5">
      <c r="A1932" s="16" t="str">
        <f t="shared" si="34"/>
        <v/>
      </c>
      <c r="B1932" s="16" t="str">
        <f>IF(ISERROR(VLOOKUP(MID(A1932,1,5)&amp;MID(A1932,8,5),품번정리!$A:$B,2,FALSE))=TRUE,MID(A1932,1,5)&amp;MID(A1932,8,5),VLOOKUP(MID(A1932,1,5)&amp;MID(A1932,8,5),품번정리!$A:$B,2,FALSE))</f>
        <v/>
      </c>
      <c r="C1932" s="97"/>
      <c r="D1932" s="407"/>
      <c r="E1932" s="408"/>
    </row>
    <row r="1933" spans="1:5">
      <c r="A1933" s="16" t="str">
        <f t="shared" si="34"/>
        <v/>
      </c>
      <c r="B1933" s="16" t="str">
        <f>IF(ISERROR(VLOOKUP(MID(A1933,1,5)&amp;MID(A1933,8,5),품번정리!$A:$B,2,FALSE))=TRUE,MID(A1933,1,5)&amp;MID(A1933,8,5),VLOOKUP(MID(A1933,1,5)&amp;MID(A1933,8,5),품번정리!$A:$B,2,FALSE))</f>
        <v/>
      </c>
      <c r="C1933" s="97"/>
      <c r="D1933" s="407"/>
      <c r="E1933" s="408"/>
    </row>
    <row r="1934" spans="1:5">
      <c r="A1934" s="16" t="str">
        <f t="shared" si="34"/>
        <v/>
      </c>
      <c r="B1934" s="16" t="str">
        <f>IF(ISERROR(VLOOKUP(MID(A1934,1,5)&amp;MID(A1934,8,5),품번정리!$A:$B,2,FALSE))=TRUE,MID(A1934,1,5)&amp;MID(A1934,8,5),VLOOKUP(MID(A1934,1,5)&amp;MID(A1934,8,5),품번정리!$A:$B,2,FALSE))</f>
        <v/>
      </c>
      <c r="C1934" s="97"/>
      <c r="D1934" s="407"/>
      <c r="E1934" s="408"/>
    </row>
    <row r="1935" spans="1:5">
      <c r="A1935" s="16" t="str">
        <f t="shared" si="34"/>
        <v/>
      </c>
      <c r="B1935" s="16" t="str">
        <f>IF(ISERROR(VLOOKUP(MID(A1935,1,5)&amp;MID(A1935,8,5),품번정리!$A:$B,2,FALSE))=TRUE,MID(A1935,1,5)&amp;MID(A1935,8,5),VLOOKUP(MID(A1935,1,5)&amp;MID(A1935,8,5),품번정리!$A:$B,2,FALSE))</f>
        <v/>
      </c>
      <c r="C1935" s="97"/>
      <c r="D1935" s="407"/>
      <c r="E1935" s="408"/>
    </row>
    <row r="1936" spans="1:5">
      <c r="A1936" s="16" t="str">
        <f t="shared" si="34"/>
        <v/>
      </c>
      <c r="B1936" s="16" t="str">
        <f>IF(ISERROR(VLOOKUP(MID(A1936,1,5)&amp;MID(A1936,8,5),품번정리!$A:$B,2,FALSE))=TRUE,MID(A1936,1,5)&amp;MID(A1936,8,5),VLOOKUP(MID(A1936,1,5)&amp;MID(A1936,8,5),품번정리!$A:$B,2,FALSE))</f>
        <v/>
      </c>
      <c r="C1936" s="97"/>
      <c r="D1936" s="407"/>
      <c r="E1936" s="408"/>
    </row>
    <row r="1937" spans="1:5">
      <c r="A1937" s="16" t="str">
        <f t="shared" si="34"/>
        <v/>
      </c>
      <c r="B1937" s="16" t="str">
        <f>IF(ISERROR(VLOOKUP(MID(A1937,1,5)&amp;MID(A1937,8,5),품번정리!$A:$B,2,FALSE))=TRUE,MID(A1937,1,5)&amp;MID(A1937,8,5),VLOOKUP(MID(A1937,1,5)&amp;MID(A1937,8,5),품번정리!$A:$B,2,FALSE))</f>
        <v/>
      </c>
      <c r="C1937" s="97"/>
      <c r="D1937" s="407"/>
      <c r="E1937" s="408"/>
    </row>
    <row r="1938" spans="1:5">
      <c r="A1938" s="16" t="str">
        <f t="shared" si="34"/>
        <v/>
      </c>
      <c r="B1938" s="16" t="str">
        <f>IF(ISERROR(VLOOKUP(MID(A1938,1,5)&amp;MID(A1938,8,5),품번정리!$A:$B,2,FALSE))=TRUE,MID(A1938,1,5)&amp;MID(A1938,8,5),VLOOKUP(MID(A1938,1,5)&amp;MID(A1938,8,5),품번정리!$A:$B,2,FALSE))</f>
        <v/>
      </c>
      <c r="C1938" s="97"/>
      <c r="D1938" s="407"/>
      <c r="E1938" s="408"/>
    </row>
    <row r="1939" spans="1:5">
      <c r="A1939" s="16" t="str">
        <f t="shared" si="34"/>
        <v/>
      </c>
      <c r="B1939" s="16" t="str">
        <f>IF(ISERROR(VLOOKUP(MID(A1939,1,5)&amp;MID(A1939,8,5),품번정리!$A:$B,2,FALSE))=TRUE,MID(A1939,1,5)&amp;MID(A1939,8,5),VLOOKUP(MID(A1939,1,5)&amp;MID(A1939,8,5),품번정리!$A:$B,2,FALSE))</f>
        <v/>
      </c>
      <c r="C1939" s="97"/>
      <c r="D1939" s="407"/>
      <c r="E1939" s="408"/>
    </row>
    <row r="1940" spans="1:5">
      <c r="A1940" s="16" t="str">
        <f t="shared" si="34"/>
        <v/>
      </c>
      <c r="B1940" s="16" t="str">
        <f>IF(ISERROR(VLOOKUP(MID(A1940,1,5)&amp;MID(A1940,8,5),품번정리!$A:$B,2,FALSE))=TRUE,MID(A1940,1,5)&amp;MID(A1940,8,5),VLOOKUP(MID(A1940,1,5)&amp;MID(A1940,8,5),품번정리!$A:$B,2,FALSE))</f>
        <v/>
      </c>
      <c r="C1940" s="97"/>
      <c r="D1940" s="407"/>
      <c r="E1940" s="408"/>
    </row>
    <row r="1941" spans="1:5">
      <c r="A1941" s="16" t="str">
        <f t="shared" si="34"/>
        <v/>
      </c>
      <c r="B1941" s="16" t="str">
        <f>IF(ISERROR(VLOOKUP(MID(A1941,1,5)&amp;MID(A1941,8,5),품번정리!$A:$B,2,FALSE))=TRUE,MID(A1941,1,5)&amp;MID(A1941,8,5),VLOOKUP(MID(A1941,1,5)&amp;MID(A1941,8,5),품번정리!$A:$B,2,FALSE))</f>
        <v/>
      </c>
      <c r="C1941" s="97"/>
      <c r="D1941" s="407"/>
      <c r="E1941" s="408"/>
    </row>
    <row r="1942" spans="1:5">
      <c r="A1942" s="16" t="str">
        <f t="shared" si="34"/>
        <v/>
      </c>
      <c r="B1942" s="16" t="str">
        <f>IF(ISERROR(VLOOKUP(MID(A1942,1,5)&amp;MID(A1942,8,5),품번정리!$A:$B,2,FALSE))=TRUE,MID(A1942,1,5)&amp;MID(A1942,8,5),VLOOKUP(MID(A1942,1,5)&amp;MID(A1942,8,5),품번정리!$A:$B,2,FALSE))</f>
        <v/>
      </c>
      <c r="C1942" s="97"/>
      <c r="D1942" s="407"/>
      <c r="E1942" s="408"/>
    </row>
    <row r="1943" spans="1:5">
      <c r="A1943" s="16" t="str">
        <f t="shared" si="34"/>
        <v/>
      </c>
      <c r="B1943" s="16" t="str">
        <f>IF(ISERROR(VLOOKUP(MID(A1943,1,5)&amp;MID(A1943,8,5),품번정리!$A:$B,2,FALSE))=TRUE,MID(A1943,1,5)&amp;MID(A1943,8,5),VLOOKUP(MID(A1943,1,5)&amp;MID(A1943,8,5),품번정리!$A:$B,2,FALSE))</f>
        <v/>
      </c>
      <c r="C1943" s="97"/>
      <c r="D1943" s="407"/>
      <c r="E1943" s="408"/>
    </row>
    <row r="1944" spans="1:5">
      <c r="A1944" s="16" t="str">
        <f t="shared" si="34"/>
        <v/>
      </c>
      <c r="B1944" s="16" t="str">
        <f>IF(ISERROR(VLOOKUP(MID(A1944,1,5)&amp;MID(A1944,8,5),품번정리!$A:$B,2,FALSE))=TRUE,MID(A1944,1,5)&amp;MID(A1944,8,5),VLOOKUP(MID(A1944,1,5)&amp;MID(A1944,8,5),품번정리!$A:$B,2,FALSE))</f>
        <v/>
      </c>
      <c r="C1944" s="97"/>
      <c r="D1944" s="407"/>
      <c r="E1944" s="408"/>
    </row>
    <row r="1945" spans="1:5">
      <c r="A1945" s="16" t="str">
        <f t="shared" si="34"/>
        <v/>
      </c>
      <c r="B1945" s="16" t="str">
        <f>IF(ISERROR(VLOOKUP(MID(A1945,1,5)&amp;MID(A1945,8,5),품번정리!$A:$B,2,FALSE))=TRUE,MID(A1945,1,5)&amp;MID(A1945,8,5),VLOOKUP(MID(A1945,1,5)&amp;MID(A1945,8,5),품번정리!$A:$B,2,FALSE))</f>
        <v/>
      </c>
      <c r="C1945" s="97"/>
      <c r="D1945" s="407"/>
      <c r="E1945" s="408"/>
    </row>
    <row r="1946" spans="1:5">
      <c r="A1946" s="16" t="str">
        <f t="shared" si="34"/>
        <v/>
      </c>
      <c r="B1946" s="16" t="str">
        <f>IF(ISERROR(VLOOKUP(MID(A1946,1,5)&amp;MID(A1946,8,5),품번정리!$A:$B,2,FALSE))=TRUE,MID(A1946,1,5)&amp;MID(A1946,8,5),VLOOKUP(MID(A1946,1,5)&amp;MID(A1946,8,5),품번정리!$A:$B,2,FALSE))</f>
        <v/>
      </c>
      <c r="C1946" s="97"/>
      <c r="D1946" s="407"/>
      <c r="E1946" s="408"/>
    </row>
    <row r="1947" spans="1:5">
      <c r="A1947" s="16" t="str">
        <f t="shared" si="34"/>
        <v/>
      </c>
      <c r="B1947" s="16" t="str">
        <f>IF(ISERROR(VLOOKUP(MID(A1947,1,5)&amp;MID(A1947,8,5),품번정리!$A:$B,2,FALSE))=TRUE,MID(A1947,1,5)&amp;MID(A1947,8,5),VLOOKUP(MID(A1947,1,5)&amp;MID(A1947,8,5),품번정리!$A:$B,2,FALSE))</f>
        <v/>
      </c>
      <c r="C1947" s="97"/>
      <c r="D1947" s="407"/>
      <c r="E1947" s="408"/>
    </row>
    <row r="1948" spans="1:5">
      <c r="A1948" s="16" t="str">
        <f t="shared" si="34"/>
        <v/>
      </c>
      <c r="B1948" s="16" t="str">
        <f>IF(ISERROR(VLOOKUP(MID(A1948,1,5)&amp;MID(A1948,8,5),품번정리!$A:$B,2,FALSE))=TRUE,MID(A1948,1,5)&amp;MID(A1948,8,5),VLOOKUP(MID(A1948,1,5)&amp;MID(A1948,8,5),품번정리!$A:$B,2,FALSE))</f>
        <v/>
      </c>
      <c r="C1948" s="97"/>
      <c r="D1948" s="407"/>
      <c r="E1948" s="408"/>
    </row>
    <row r="1949" spans="1:5">
      <c r="A1949" s="16" t="str">
        <f t="shared" si="34"/>
        <v/>
      </c>
      <c r="B1949" s="16" t="str">
        <f>IF(ISERROR(VLOOKUP(MID(A1949,1,5)&amp;MID(A1949,8,5),품번정리!$A:$B,2,FALSE))=TRUE,MID(A1949,1,5)&amp;MID(A1949,8,5),VLOOKUP(MID(A1949,1,5)&amp;MID(A1949,8,5),품번정리!$A:$B,2,FALSE))</f>
        <v/>
      </c>
      <c r="C1949" s="97"/>
      <c r="D1949" s="407"/>
      <c r="E1949" s="408"/>
    </row>
    <row r="1950" spans="1:5">
      <c r="A1950" s="16" t="str">
        <f t="shared" si="34"/>
        <v/>
      </c>
      <c r="B1950" s="16" t="str">
        <f>IF(ISERROR(VLOOKUP(MID(A1950,1,5)&amp;MID(A1950,8,5),품번정리!$A:$B,2,FALSE))=TRUE,MID(A1950,1,5)&amp;MID(A1950,8,5),VLOOKUP(MID(A1950,1,5)&amp;MID(A1950,8,5),품번정리!$A:$B,2,FALSE))</f>
        <v/>
      </c>
      <c r="C1950" s="97"/>
      <c r="D1950" s="407"/>
      <c r="E1950" s="408"/>
    </row>
    <row r="1951" spans="1:5">
      <c r="A1951" s="16" t="str">
        <f t="shared" si="34"/>
        <v/>
      </c>
      <c r="B1951" s="16" t="str">
        <f>IF(ISERROR(VLOOKUP(MID(A1951,1,5)&amp;MID(A1951,8,5),품번정리!$A:$B,2,FALSE))=TRUE,MID(A1951,1,5)&amp;MID(A1951,8,5),VLOOKUP(MID(A1951,1,5)&amp;MID(A1951,8,5),품번정리!$A:$B,2,FALSE))</f>
        <v/>
      </c>
      <c r="C1951" s="97"/>
      <c r="D1951" s="407"/>
      <c r="E1951" s="408"/>
    </row>
    <row r="1952" spans="1:5">
      <c r="A1952" s="16" t="str">
        <f t="shared" si="34"/>
        <v/>
      </c>
      <c r="B1952" s="16" t="str">
        <f>IF(ISERROR(VLOOKUP(MID(A1952,1,5)&amp;MID(A1952,8,5),품번정리!$A:$B,2,FALSE))=TRUE,MID(A1952,1,5)&amp;MID(A1952,8,5),VLOOKUP(MID(A1952,1,5)&amp;MID(A1952,8,5),품번정리!$A:$B,2,FALSE))</f>
        <v/>
      </c>
      <c r="C1952" s="97"/>
      <c r="D1952" s="407"/>
      <c r="E1952" s="408"/>
    </row>
    <row r="1953" spans="1:5">
      <c r="A1953" s="16" t="str">
        <f t="shared" si="34"/>
        <v/>
      </c>
      <c r="B1953" s="16" t="str">
        <f>IF(ISERROR(VLOOKUP(MID(A1953,1,5)&amp;MID(A1953,8,5),품번정리!$A:$B,2,FALSE))=TRUE,MID(A1953,1,5)&amp;MID(A1953,8,5),VLOOKUP(MID(A1953,1,5)&amp;MID(A1953,8,5),품번정리!$A:$B,2,FALSE))</f>
        <v/>
      </c>
      <c r="C1953" s="97"/>
      <c r="D1953" s="407"/>
      <c r="E1953" s="408"/>
    </row>
    <row r="1954" spans="1:5">
      <c r="A1954" s="16" t="str">
        <f t="shared" si="34"/>
        <v/>
      </c>
      <c r="B1954" s="16" t="str">
        <f>IF(ISERROR(VLOOKUP(MID(A1954,1,5)&amp;MID(A1954,8,5),품번정리!$A:$B,2,FALSE))=TRUE,MID(A1954,1,5)&amp;MID(A1954,8,5),VLOOKUP(MID(A1954,1,5)&amp;MID(A1954,8,5),품번정리!$A:$B,2,FALSE))</f>
        <v/>
      </c>
      <c r="C1954" s="97"/>
      <c r="D1954" s="407"/>
      <c r="E1954" s="408"/>
    </row>
    <row r="1955" spans="1:5">
      <c r="A1955" s="16" t="str">
        <f t="shared" ref="A1955:A2017" si="35">IF(D1955=0,"",C1955)</f>
        <v/>
      </c>
      <c r="B1955" s="16" t="str">
        <f>IF(ISERROR(VLOOKUP(MID(A1955,1,5)&amp;MID(A1955,8,5),품번정리!$A:$B,2,FALSE))=TRUE,MID(A1955,1,5)&amp;MID(A1955,8,5),VLOOKUP(MID(A1955,1,5)&amp;MID(A1955,8,5),품번정리!$A:$B,2,FALSE))</f>
        <v/>
      </c>
      <c r="C1955" s="97"/>
      <c r="D1955" s="407"/>
      <c r="E1955" s="408"/>
    </row>
    <row r="1956" spans="1:5">
      <c r="A1956" s="16" t="str">
        <f t="shared" si="35"/>
        <v/>
      </c>
      <c r="B1956" s="16" t="str">
        <f>IF(ISERROR(VLOOKUP(MID(A1956,1,5)&amp;MID(A1956,8,5),품번정리!$A:$B,2,FALSE))=TRUE,MID(A1956,1,5)&amp;MID(A1956,8,5),VLOOKUP(MID(A1956,1,5)&amp;MID(A1956,8,5),품번정리!$A:$B,2,FALSE))</f>
        <v/>
      </c>
      <c r="C1956" s="97"/>
      <c r="D1956" s="407"/>
      <c r="E1956" s="408"/>
    </row>
    <row r="1957" spans="1:5">
      <c r="A1957" s="16" t="str">
        <f t="shared" si="35"/>
        <v/>
      </c>
      <c r="B1957" s="16" t="str">
        <f>IF(ISERROR(VLOOKUP(MID(A1957,1,5)&amp;MID(A1957,8,5),품번정리!$A:$B,2,FALSE))=TRUE,MID(A1957,1,5)&amp;MID(A1957,8,5),VLOOKUP(MID(A1957,1,5)&amp;MID(A1957,8,5),품번정리!$A:$B,2,FALSE))</f>
        <v/>
      </c>
      <c r="C1957" s="97"/>
      <c r="D1957" s="407"/>
      <c r="E1957" s="408"/>
    </row>
    <row r="1958" spans="1:5">
      <c r="A1958" s="16" t="str">
        <f t="shared" si="35"/>
        <v/>
      </c>
      <c r="B1958" s="16" t="str">
        <f>IF(ISERROR(VLOOKUP(MID(A1958,1,5)&amp;MID(A1958,8,5),품번정리!$A:$B,2,FALSE))=TRUE,MID(A1958,1,5)&amp;MID(A1958,8,5),VLOOKUP(MID(A1958,1,5)&amp;MID(A1958,8,5),품번정리!$A:$B,2,FALSE))</f>
        <v/>
      </c>
      <c r="C1958" s="97"/>
      <c r="D1958" s="407"/>
      <c r="E1958" s="408"/>
    </row>
    <row r="1959" spans="1:5">
      <c r="A1959" s="16" t="str">
        <f t="shared" si="35"/>
        <v/>
      </c>
      <c r="B1959" s="16" t="str">
        <f>IF(ISERROR(VLOOKUP(MID(A1959,1,5)&amp;MID(A1959,8,5),품번정리!$A:$B,2,FALSE))=TRUE,MID(A1959,1,5)&amp;MID(A1959,8,5),VLOOKUP(MID(A1959,1,5)&amp;MID(A1959,8,5),품번정리!$A:$B,2,FALSE))</f>
        <v/>
      </c>
      <c r="C1959" s="97"/>
      <c r="D1959" s="407"/>
      <c r="E1959" s="408"/>
    </row>
    <row r="1960" spans="1:5">
      <c r="A1960" s="16" t="str">
        <f t="shared" si="35"/>
        <v/>
      </c>
      <c r="B1960" s="16" t="str">
        <f>IF(ISERROR(VLOOKUP(MID(A1960,1,5)&amp;MID(A1960,8,5),품번정리!$A:$B,2,FALSE))=TRUE,MID(A1960,1,5)&amp;MID(A1960,8,5),VLOOKUP(MID(A1960,1,5)&amp;MID(A1960,8,5),품번정리!$A:$B,2,FALSE))</f>
        <v/>
      </c>
      <c r="C1960" s="97"/>
      <c r="D1960" s="407"/>
      <c r="E1960" s="408"/>
    </row>
    <row r="1961" spans="1:5">
      <c r="A1961" s="16" t="str">
        <f t="shared" si="35"/>
        <v/>
      </c>
      <c r="B1961" s="16" t="str">
        <f>IF(ISERROR(VLOOKUP(MID(A1961,1,5)&amp;MID(A1961,8,5),품번정리!$A:$B,2,FALSE))=TRUE,MID(A1961,1,5)&amp;MID(A1961,8,5),VLOOKUP(MID(A1961,1,5)&amp;MID(A1961,8,5),품번정리!$A:$B,2,FALSE))</f>
        <v/>
      </c>
      <c r="C1961" s="97"/>
      <c r="D1961" s="407"/>
      <c r="E1961" s="408"/>
    </row>
    <row r="1962" spans="1:5">
      <c r="A1962" s="16" t="str">
        <f t="shared" si="35"/>
        <v/>
      </c>
      <c r="B1962" s="16" t="str">
        <f>IF(ISERROR(VLOOKUP(MID(A1962,1,5)&amp;MID(A1962,8,5),품번정리!$A:$B,2,FALSE))=TRUE,MID(A1962,1,5)&amp;MID(A1962,8,5),VLOOKUP(MID(A1962,1,5)&amp;MID(A1962,8,5),품번정리!$A:$B,2,FALSE))</f>
        <v/>
      </c>
      <c r="C1962" s="97"/>
      <c r="D1962" s="407"/>
      <c r="E1962" s="408"/>
    </row>
    <row r="1963" spans="1:5">
      <c r="A1963" s="16" t="str">
        <f t="shared" si="35"/>
        <v/>
      </c>
      <c r="B1963" s="16" t="str">
        <f>IF(ISERROR(VLOOKUP(MID(A1963,1,5)&amp;MID(A1963,8,5),품번정리!$A:$B,2,FALSE))=TRUE,MID(A1963,1,5)&amp;MID(A1963,8,5),VLOOKUP(MID(A1963,1,5)&amp;MID(A1963,8,5),품번정리!$A:$B,2,FALSE))</f>
        <v/>
      </c>
      <c r="C1963" s="97"/>
      <c r="D1963" s="407"/>
      <c r="E1963" s="408"/>
    </row>
    <row r="1964" spans="1:5">
      <c r="A1964" s="16" t="str">
        <f t="shared" si="35"/>
        <v/>
      </c>
      <c r="B1964" s="16" t="str">
        <f>IF(ISERROR(VLOOKUP(MID(A1964,1,5)&amp;MID(A1964,8,5),품번정리!$A:$B,2,FALSE))=TRUE,MID(A1964,1,5)&amp;MID(A1964,8,5),VLOOKUP(MID(A1964,1,5)&amp;MID(A1964,8,5),품번정리!$A:$B,2,FALSE))</f>
        <v/>
      </c>
      <c r="C1964" s="97"/>
      <c r="D1964" s="407"/>
      <c r="E1964" s="408"/>
    </row>
    <row r="1965" spans="1:5">
      <c r="A1965" s="16" t="str">
        <f t="shared" si="35"/>
        <v/>
      </c>
      <c r="B1965" s="16" t="str">
        <f>IF(ISERROR(VLOOKUP(MID(A1965,1,5)&amp;MID(A1965,8,5),품번정리!$A:$B,2,FALSE))=TRUE,MID(A1965,1,5)&amp;MID(A1965,8,5),VLOOKUP(MID(A1965,1,5)&amp;MID(A1965,8,5),품번정리!$A:$B,2,FALSE))</f>
        <v/>
      </c>
      <c r="C1965" s="97"/>
      <c r="D1965" s="407"/>
      <c r="E1965" s="408"/>
    </row>
    <row r="1966" spans="1:5">
      <c r="A1966" s="16" t="str">
        <f t="shared" si="35"/>
        <v/>
      </c>
      <c r="B1966" s="16" t="str">
        <f>IF(ISERROR(VLOOKUP(MID(A1966,1,5)&amp;MID(A1966,8,5),품번정리!$A:$B,2,FALSE))=TRUE,MID(A1966,1,5)&amp;MID(A1966,8,5),VLOOKUP(MID(A1966,1,5)&amp;MID(A1966,8,5),품번정리!$A:$B,2,FALSE))</f>
        <v/>
      </c>
      <c r="C1966" s="97"/>
      <c r="D1966" s="407"/>
      <c r="E1966" s="408"/>
    </row>
    <row r="1967" spans="1:5">
      <c r="A1967" s="16" t="str">
        <f t="shared" si="35"/>
        <v/>
      </c>
      <c r="B1967" s="16" t="str">
        <f>IF(ISERROR(VLOOKUP(MID(A1967,1,5)&amp;MID(A1967,8,5),품번정리!$A:$B,2,FALSE))=TRUE,MID(A1967,1,5)&amp;MID(A1967,8,5),VLOOKUP(MID(A1967,1,5)&amp;MID(A1967,8,5),품번정리!$A:$B,2,FALSE))</f>
        <v/>
      </c>
      <c r="C1967" s="97"/>
      <c r="D1967" s="407"/>
      <c r="E1967" s="408"/>
    </row>
    <row r="1968" spans="1:5">
      <c r="A1968" s="16" t="str">
        <f t="shared" si="35"/>
        <v/>
      </c>
      <c r="B1968" s="16" t="str">
        <f>IF(ISERROR(VLOOKUP(MID(A1968,1,5)&amp;MID(A1968,8,5),품번정리!$A:$B,2,FALSE))=TRUE,MID(A1968,1,5)&amp;MID(A1968,8,5),VLOOKUP(MID(A1968,1,5)&amp;MID(A1968,8,5),품번정리!$A:$B,2,FALSE))</f>
        <v/>
      </c>
      <c r="C1968" s="97"/>
      <c r="D1968" s="407"/>
      <c r="E1968" s="408"/>
    </row>
    <row r="1969" spans="1:5">
      <c r="A1969" s="16" t="str">
        <f t="shared" si="35"/>
        <v/>
      </c>
      <c r="B1969" s="16" t="str">
        <f>IF(ISERROR(VLOOKUP(MID(A1969,1,5)&amp;MID(A1969,8,5),품번정리!$A:$B,2,FALSE))=TRUE,MID(A1969,1,5)&amp;MID(A1969,8,5),VLOOKUP(MID(A1969,1,5)&amp;MID(A1969,8,5),품번정리!$A:$B,2,FALSE))</f>
        <v/>
      </c>
      <c r="C1969" s="97"/>
      <c r="D1969" s="407"/>
      <c r="E1969" s="408"/>
    </row>
    <row r="1970" spans="1:5">
      <c r="A1970" s="16" t="str">
        <f t="shared" si="35"/>
        <v/>
      </c>
      <c r="B1970" s="16" t="str">
        <f>IF(ISERROR(VLOOKUP(MID(A1970,1,5)&amp;MID(A1970,8,5),품번정리!$A:$B,2,FALSE))=TRUE,MID(A1970,1,5)&amp;MID(A1970,8,5),VLOOKUP(MID(A1970,1,5)&amp;MID(A1970,8,5),품번정리!$A:$B,2,FALSE))</f>
        <v/>
      </c>
      <c r="C1970" s="97"/>
      <c r="D1970" s="407"/>
      <c r="E1970" s="408"/>
    </row>
    <row r="1971" spans="1:5">
      <c r="A1971" s="16" t="str">
        <f t="shared" si="35"/>
        <v/>
      </c>
      <c r="B1971" s="16" t="str">
        <f>IF(ISERROR(VLOOKUP(MID(A1971,1,5)&amp;MID(A1971,8,5),품번정리!$A:$B,2,FALSE))=TRUE,MID(A1971,1,5)&amp;MID(A1971,8,5),VLOOKUP(MID(A1971,1,5)&amp;MID(A1971,8,5),품번정리!$A:$B,2,FALSE))</f>
        <v/>
      </c>
      <c r="C1971" s="97"/>
      <c r="D1971" s="407"/>
      <c r="E1971" s="408"/>
    </row>
    <row r="1972" spans="1:5">
      <c r="A1972" s="16" t="str">
        <f t="shared" si="35"/>
        <v/>
      </c>
      <c r="B1972" s="16" t="str">
        <f>IF(ISERROR(VLOOKUP(MID(A1972,1,5)&amp;MID(A1972,8,5),품번정리!$A:$B,2,FALSE))=TRUE,MID(A1972,1,5)&amp;MID(A1972,8,5),VLOOKUP(MID(A1972,1,5)&amp;MID(A1972,8,5),품번정리!$A:$B,2,FALSE))</f>
        <v/>
      </c>
      <c r="C1972" s="97"/>
      <c r="D1972" s="407"/>
      <c r="E1972" s="408"/>
    </row>
    <row r="1973" spans="1:5">
      <c r="A1973" s="16" t="str">
        <f t="shared" si="35"/>
        <v/>
      </c>
      <c r="B1973" s="16" t="str">
        <f>IF(ISERROR(VLOOKUP(MID(A1973,1,5)&amp;MID(A1973,8,5),품번정리!$A:$B,2,FALSE))=TRUE,MID(A1973,1,5)&amp;MID(A1973,8,5),VLOOKUP(MID(A1973,1,5)&amp;MID(A1973,8,5),품번정리!$A:$B,2,FALSE))</f>
        <v/>
      </c>
      <c r="C1973" s="97"/>
      <c r="D1973" s="407"/>
      <c r="E1973" s="408"/>
    </row>
    <row r="1974" spans="1:5">
      <c r="A1974" s="16" t="str">
        <f t="shared" si="35"/>
        <v/>
      </c>
      <c r="B1974" s="16" t="str">
        <f>IF(ISERROR(VLOOKUP(MID(A1974,1,5)&amp;MID(A1974,8,5),품번정리!$A:$B,2,FALSE))=TRUE,MID(A1974,1,5)&amp;MID(A1974,8,5),VLOOKUP(MID(A1974,1,5)&amp;MID(A1974,8,5),품번정리!$A:$B,2,FALSE))</f>
        <v/>
      </c>
      <c r="C1974" s="97"/>
      <c r="D1974" s="407"/>
      <c r="E1974" s="408"/>
    </row>
    <row r="1975" spans="1:5">
      <c r="A1975" s="16" t="str">
        <f t="shared" si="35"/>
        <v/>
      </c>
      <c r="B1975" s="16" t="str">
        <f>IF(ISERROR(VLOOKUP(MID(A1975,1,5)&amp;MID(A1975,8,5),품번정리!$A:$B,2,FALSE))=TRUE,MID(A1975,1,5)&amp;MID(A1975,8,5),VLOOKUP(MID(A1975,1,5)&amp;MID(A1975,8,5),품번정리!$A:$B,2,FALSE))</f>
        <v/>
      </c>
      <c r="C1975" s="97"/>
      <c r="D1975" s="407"/>
      <c r="E1975" s="408"/>
    </row>
    <row r="1976" spans="1:5">
      <c r="A1976" s="16" t="str">
        <f t="shared" si="35"/>
        <v/>
      </c>
      <c r="B1976" s="16" t="str">
        <f>IF(ISERROR(VLOOKUP(MID(A1976,1,5)&amp;MID(A1976,8,5),품번정리!$A:$B,2,FALSE))=TRUE,MID(A1976,1,5)&amp;MID(A1976,8,5),VLOOKUP(MID(A1976,1,5)&amp;MID(A1976,8,5),품번정리!$A:$B,2,FALSE))</f>
        <v/>
      </c>
      <c r="C1976" s="97"/>
      <c r="D1976" s="407"/>
      <c r="E1976" s="408"/>
    </row>
    <row r="1977" spans="1:5">
      <c r="A1977" s="16" t="str">
        <f t="shared" si="35"/>
        <v/>
      </c>
      <c r="B1977" s="16" t="str">
        <f>IF(ISERROR(VLOOKUP(MID(A1977,1,5)&amp;MID(A1977,8,5),품번정리!$A:$B,2,FALSE))=TRUE,MID(A1977,1,5)&amp;MID(A1977,8,5),VLOOKUP(MID(A1977,1,5)&amp;MID(A1977,8,5),품번정리!$A:$B,2,FALSE))</f>
        <v/>
      </c>
      <c r="C1977" s="97"/>
      <c r="D1977" s="407"/>
      <c r="E1977" s="408"/>
    </row>
    <row r="1978" spans="1:5">
      <c r="A1978" s="16" t="str">
        <f t="shared" si="35"/>
        <v/>
      </c>
      <c r="B1978" s="16" t="str">
        <f>IF(ISERROR(VLOOKUP(MID(A1978,1,5)&amp;MID(A1978,8,5),품번정리!$A:$B,2,FALSE))=TRUE,MID(A1978,1,5)&amp;MID(A1978,8,5),VLOOKUP(MID(A1978,1,5)&amp;MID(A1978,8,5),품번정리!$A:$B,2,FALSE))</f>
        <v/>
      </c>
      <c r="C1978" s="97"/>
      <c r="D1978" s="407"/>
      <c r="E1978" s="408"/>
    </row>
    <row r="1979" spans="1:5">
      <c r="A1979" s="16" t="str">
        <f t="shared" si="35"/>
        <v/>
      </c>
      <c r="B1979" s="16" t="str">
        <f>IF(ISERROR(VLOOKUP(MID(A1979,1,5)&amp;MID(A1979,8,5),품번정리!$A:$B,2,FALSE))=TRUE,MID(A1979,1,5)&amp;MID(A1979,8,5),VLOOKUP(MID(A1979,1,5)&amp;MID(A1979,8,5),품번정리!$A:$B,2,FALSE))</f>
        <v/>
      </c>
      <c r="C1979" s="97"/>
      <c r="D1979" s="407"/>
      <c r="E1979" s="408"/>
    </row>
    <row r="1980" spans="1:5">
      <c r="A1980" s="16" t="str">
        <f t="shared" si="35"/>
        <v/>
      </c>
      <c r="B1980" s="16" t="str">
        <f>IF(ISERROR(VLOOKUP(MID(A1980,1,5)&amp;MID(A1980,8,5),품번정리!$A:$B,2,FALSE))=TRUE,MID(A1980,1,5)&amp;MID(A1980,8,5),VLOOKUP(MID(A1980,1,5)&amp;MID(A1980,8,5),품번정리!$A:$B,2,FALSE))</f>
        <v/>
      </c>
      <c r="C1980" s="97"/>
      <c r="D1980" s="407"/>
      <c r="E1980" s="408"/>
    </row>
    <row r="1981" spans="1:5">
      <c r="A1981" s="16" t="str">
        <f t="shared" si="35"/>
        <v/>
      </c>
      <c r="B1981" s="16" t="str">
        <f>IF(ISERROR(VLOOKUP(MID(A1981,1,5)&amp;MID(A1981,8,5),품번정리!$A:$B,2,FALSE))=TRUE,MID(A1981,1,5)&amp;MID(A1981,8,5),VLOOKUP(MID(A1981,1,5)&amp;MID(A1981,8,5),품번정리!$A:$B,2,FALSE))</f>
        <v/>
      </c>
      <c r="C1981" s="97"/>
      <c r="D1981" s="407"/>
      <c r="E1981" s="408"/>
    </row>
    <row r="1982" spans="1:5">
      <c r="A1982" s="16" t="str">
        <f t="shared" si="35"/>
        <v/>
      </c>
      <c r="B1982" s="16" t="str">
        <f>IF(ISERROR(VLOOKUP(MID(A1982,1,5)&amp;MID(A1982,8,5),품번정리!$A:$B,2,FALSE))=TRUE,MID(A1982,1,5)&amp;MID(A1982,8,5),VLOOKUP(MID(A1982,1,5)&amp;MID(A1982,8,5),품번정리!$A:$B,2,FALSE))</f>
        <v/>
      </c>
      <c r="C1982" s="97"/>
      <c r="D1982" s="407"/>
      <c r="E1982" s="408"/>
    </row>
    <row r="1983" spans="1:5">
      <c r="A1983" s="16" t="str">
        <f t="shared" si="35"/>
        <v/>
      </c>
      <c r="B1983" s="16" t="str">
        <f>IF(ISERROR(VLOOKUP(MID(A1983,1,5)&amp;MID(A1983,8,5),품번정리!$A:$B,2,FALSE))=TRUE,MID(A1983,1,5)&amp;MID(A1983,8,5),VLOOKUP(MID(A1983,1,5)&amp;MID(A1983,8,5),품번정리!$A:$B,2,FALSE))</f>
        <v/>
      </c>
      <c r="C1983" s="97"/>
      <c r="D1983" s="407"/>
      <c r="E1983" s="408"/>
    </row>
    <row r="1984" spans="1:5">
      <c r="A1984" s="16" t="str">
        <f t="shared" si="35"/>
        <v/>
      </c>
      <c r="B1984" s="16" t="str">
        <f>IF(ISERROR(VLOOKUP(MID(A1984,1,5)&amp;MID(A1984,8,5),품번정리!$A:$B,2,FALSE))=TRUE,MID(A1984,1,5)&amp;MID(A1984,8,5),VLOOKUP(MID(A1984,1,5)&amp;MID(A1984,8,5),품번정리!$A:$B,2,FALSE))</f>
        <v/>
      </c>
      <c r="C1984" s="97"/>
      <c r="D1984" s="407"/>
      <c r="E1984" s="408"/>
    </row>
    <row r="1985" spans="1:5">
      <c r="A1985" s="16" t="str">
        <f t="shared" si="35"/>
        <v/>
      </c>
      <c r="B1985" s="16" t="str">
        <f>IF(ISERROR(VLOOKUP(MID(A1985,1,5)&amp;MID(A1985,8,5),품번정리!$A:$B,2,FALSE))=TRUE,MID(A1985,1,5)&amp;MID(A1985,8,5),VLOOKUP(MID(A1985,1,5)&amp;MID(A1985,8,5),품번정리!$A:$B,2,FALSE))</f>
        <v/>
      </c>
      <c r="C1985" s="97"/>
      <c r="D1985" s="407"/>
      <c r="E1985" s="408"/>
    </row>
    <row r="1986" spans="1:5">
      <c r="A1986" s="16" t="str">
        <f t="shared" si="35"/>
        <v/>
      </c>
      <c r="B1986" s="16" t="str">
        <f>IF(ISERROR(VLOOKUP(MID(A1986,1,5)&amp;MID(A1986,8,5),품번정리!$A:$B,2,FALSE))=TRUE,MID(A1986,1,5)&amp;MID(A1986,8,5),VLOOKUP(MID(A1986,1,5)&amp;MID(A1986,8,5),품번정리!$A:$B,2,FALSE))</f>
        <v/>
      </c>
      <c r="C1986" s="97"/>
      <c r="D1986" s="407"/>
      <c r="E1986" s="408"/>
    </row>
    <row r="1987" spans="1:5">
      <c r="A1987" s="16" t="str">
        <f t="shared" si="35"/>
        <v/>
      </c>
      <c r="B1987" s="16" t="str">
        <f>IF(ISERROR(VLOOKUP(MID(A1987,1,5)&amp;MID(A1987,8,5),품번정리!$A:$B,2,FALSE))=TRUE,MID(A1987,1,5)&amp;MID(A1987,8,5),VLOOKUP(MID(A1987,1,5)&amp;MID(A1987,8,5),품번정리!$A:$B,2,FALSE))</f>
        <v/>
      </c>
      <c r="C1987" s="97"/>
      <c r="D1987" s="407"/>
      <c r="E1987" s="408"/>
    </row>
    <row r="1988" spans="1:5">
      <c r="A1988" s="16" t="str">
        <f t="shared" si="35"/>
        <v/>
      </c>
      <c r="B1988" s="16" t="str">
        <f>IF(ISERROR(VLOOKUP(MID(A1988,1,5)&amp;MID(A1988,8,5),품번정리!$A:$B,2,FALSE))=TRUE,MID(A1988,1,5)&amp;MID(A1988,8,5),VLOOKUP(MID(A1988,1,5)&amp;MID(A1988,8,5),품번정리!$A:$B,2,FALSE))</f>
        <v/>
      </c>
      <c r="C1988" s="97"/>
      <c r="D1988" s="407"/>
      <c r="E1988" s="408"/>
    </row>
    <row r="1989" spans="1:5">
      <c r="A1989" s="16" t="str">
        <f t="shared" si="35"/>
        <v/>
      </c>
      <c r="B1989" s="16" t="str">
        <f>IF(ISERROR(VLOOKUP(MID(A1989,1,5)&amp;MID(A1989,8,5),품번정리!$A:$B,2,FALSE))=TRUE,MID(A1989,1,5)&amp;MID(A1989,8,5),VLOOKUP(MID(A1989,1,5)&amp;MID(A1989,8,5),품번정리!$A:$B,2,FALSE))</f>
        <v/>
      </c>
      <c r="C1989" s="97"/>
      <c r="D1989" s="407"/>
      <c r="E1989" s="408"/>
    </row>
    <row r="1990" spans="1:5">
      <c r="A1990" s="16" t="str">
        <f t="shared" si="35"/>
        <v/>
      </c>
      <c r="B1990" s="16" t="str">
        <f>IF(ISERROR(VLOOKUP(MID(A1990,1,5)&amp;MID(A1990,8,5),품번정리!$A:$B,2,FALSE))=TRUE,MID(A1990,1,5)&amp;MID(A1990,8,5),VLOOKUP(MID(A1990,1,5)&amp;MID(A1990,8,5),품번정리!$A:$B,2,FALSE))</f>
        <v/>
      </c>
      <c r="C1990" s="97"/>
      <c r="D1990" s="407"/>
      <c r="E1990" s="408"/>
    </row>
    <row r="1991" spans="1:5">
      <c r="A1991" s="16" t="str">
        <f t="shared" si="35"/>
        <v/>
      </c>
      <c r="B1991" s="16" t="str">
        <f>IF(ISERROR(VLOOKUP(MID(A1991,1,5)&amp;MID(A1991,8,5),품번정리!$A:$B,2,FALSE))=TRUE,MID(A1991,1,5)&amp;MID(A1991,8,5),VLOOKUP(MID(A1991,1,5)&amp;MID(A1991,8,5),품번정리!$A:$B,2,FALSE))</f>
        <v/>
      </c>
      <c r="C1991" s="97"/>
      <c r="D1991" s="407"/>
      <c r="E1991" s="408"/>
    </row>
    <row r="1992" spans="1:5">
      <c r="A1992" s="16" t="str">
        <f t="shared" si="35"/>
        <v/>
      </c>
      <c r="B1992" s="16" t="str">
        <f>IF(ISERROR(VLOOKUP(MID(A1992,1,5)&amp;MID(A1992,8,5),품번정리!$A:$B,2,FALSE))=TRUE,MID(A1992,1,5)&amp;MID(A1992,8,5),VLOOKUP(MID(A1992,1,5)&amp;MID(A1992,8,5),품번정리!$A:$B,2,FALSE))</f>
        <v/>
      </c>
      <c r="C1992" s="97"/>
      <c r="D1992" s="407"/>
      <c r="E1992" s="408"/>
    </row>
    <row r="1993" spans="1:5">
      <c r="A1993" s="16" t="str">
        <f t="shared" si="35"/>
        <v/>
      </c>
      <c r="B1993" s="16" t="str">
        <f>IF(ISERROR(VLOOKUP(MID(A1993,1,5)&amp;MID(A1993,8,5),품번정리!$A:$B,2,FALSE))=TRUE,MID(A1993,1,5)&amp;MID(A1993,8,5),VLOOKUP(MID(A1993,1,5)&amp;MID(A1993,8,5),품번정리!$A:$B,2,FALSE))</f>
        <v/>
      </c>
      <c r="C1993" s="97"/>
      <c r="D1993" s="407"/>
      <c r="E1993" s="408"/>
    </row>
    <row r="1994" spans="1:5">
      <c r="A1994" s="16" t="str">
        <f t="shared" si="35"/>
        <v/>
      </c>
      <c r="B1994" s="16" t="str">
        <f>IF(ISERROR(VLOOKUP(MID(A1994,1,5)&amp;MID(A1994,8,5),품번정리!$A:$B,2,FALSE))=TRUE,MID(A1994,1,5)&amp;MID(A1994,8,5),VLOOKUP(MID(A1994,1,5)&amp;MID(A1994,8,5),품번정리!$A:$B,2,FALSE))</f>
        <v/>
      </c>
      <c r="C1994" s="97"/>
      <c r="D1994" s="407"/>
      <c r="E1994" s="408"/>
    </row>
    <row r="1995" spans="1:5">
      <c r="A1995" s="16" t="str">
        <f t="shared" si="35"/>
        <v/>
      </c>
      <c r="B1995" s="16" t="str">
        <f>IF(ISERROR(VLOOKUP(MID(A1995,1,5)&amp;MID(A1995,8,5),품번정리!$A:$B,2,FALSE))=TRUE,MID(A1995,1,5)&amp;MID(A1995,8,5),VLOOKUP(MID(A1995,1,5)&amp;MID(A1995,8,5),품번정리!$A:$B,2,FALSE))</f>
        <v/>
      </c>
      <c r="C1995" s="97"/>
      <c r="D1995" s="407"/>
      <c r="E1995" s="408"/>
    </row>
    <row r="1996" spans="1:5">
      <c r="A1996" s="16" t="str">
        <f t="shared" si="35"/>
        <v/>
      </c>
      <c r="B1996" s="16" t="str">
        <f>IF(ISERROR(VLOOKUP(MID(A1996,1,5)&amp;MID(A1996,8,5),품번정리!$A:$B,2,FALSE))=TRUE,MID(A1996,1,5)&amp;MID(A1996,8,5),VLOOKUP(MID(A1996,1,5)&amp;MID(A1996,8,5),품번정리!$A:$B,2,FALSE))</f>
        <v/>
      </c>
      <c r="C1996" s="97"/>
      <c r="D1996" s="407"/>
      <c r="E1996" s="408"/>
    </row>
    <row r="1997" spans="1:5">
      <c r="A1997" s="16" t="str">
        <f t="shared" si="35"/>
        <v/>
      </c>
      <c r="B1997" s="16" t="str">
        <f>IF(ISERROR(VLOOKUP(MID(A1997,1,5)&amp;MID(A1997,8,5),품번정리!$A:$B,2,FALSE))=TRUE,MID(A1997,1,5)&amp;MID(A1997,8,5),VLOOKUP(MID(A1997,1,5)&amp;MID(A1997,8,5),품번정리!$A:$B,2,FALSE))</f>
        <v/>
      </c>
      <c r="C1997" s="97"/>
      <c r="D1997" s="407"/>
      <c r="E1997" s="408"/>
    </row>
    <row r="1998" spans="1:5">
      <c r="A1998" s="16" t="str">
        <f t="shared" si="35"/>
        <v/>
      </c>
      <c r="B1998" s="16" t="str">
        <f>IF(ISERROR(VLOOKUP(MID(A1998,1,5)&amp;MID(A1998,8,5),품번정리!$A:$B,2,FALSE))=TRUE,MID(A1998,1,5)&amp;MID(A1998,8,5),VLOOKUP(MID(A1998,1,5)&amp;MID(A1998,8,5),품번정리!$A:$B,2,FALSE))</f>
        <v/>
      </c>
      <c r="C1998" s="97"/>
      <c r="D1998" s="407"/>
      <c r="E1998" s="408"/>
    </row>
    <row r="1999" spans="1:5">
      <c r="A1999" s="16" t="str">
        <f t="shared" si="35"/>
        <v/>
      </c>
      <c r="B1999" s="16" t="str">
        <f>IF(ISERROR(VLOOKUP(MID(A1999,1,5)&amp;MID(A1999,8,5),품번정리!$A:$B,2,FALSE))=TRUE,MID(A1999,1,5)&amp;MID(A1999,8,5),VLOOKUP(MID(A1999,1,5)&amp;MID(A1999,8,5),품번정리!$A:$B,2,FALSE))</f>
        <v/>
      </c>
      <c r="C1999" s="97"/>
      <c r="D1999" s="407"/>
      <c r="E1999" s="408"/>
    </row>
    <row r="2000" spans="1:5">
      <c r="A2000" s="16" t="str">
        <f t="shared" si="35"/>
        <v/>
      </c>
      <c r="B2000" s="16" t="str">
        <f>IF(ISERROR(VLOOKUP(MID(A2000,1,5)&amp;MID(A2000,8,5),품번정리!$A:$B,2,FALSE))=TRUE,MID(A2000,1,5)&amp;MID(A2000,8,5),VLOOKUP(MID(A2000,1,5)&amp;MID(A2000,8,5),품번정리!$A:$B,2,FALSE))</f>
        <v/>
      </c>
      <c r="C2000" s="97"/>
      <c r="D2000" s="407"/>
      <c r="E2000" s="408"/>
    </row>
    <row r="2001" spans="1:5">
      <c r="A2001" s="16" t="str">
        <f t="shared" si="35"/>
        <v/>
      </c>
      <c r="B2001" s="16" t="str">
        <f>IF(ISERROR(VLOOKUP(MID(A2001,1,5)&amp;MID(A2001,8,5),품번정리!$A:$B,2,FALSE))=TRUE,MID(A2001,1,5)&amp;MID(A2001,8,5),VLOOKUP(MID(A2001,1,5)&amp;MID(A2001,8,5),품번정리!$A:$B,2,FALSE))</f>
        <v/>
      </c>
      <c r="C2001" s="97"/>
      <c r="D2001" s="407"/>
      <c r="E2001" s="408"/>
    </row>
    <row r="2002" spans="1:5">
      <c r="A2002" s="16" t="str">
        <f t="shared" si="35"/>
        <v/>
      </c>
      <c r="B2002" s="16" t="str">
        <f>IF(ISERROR(VLOOKUP(MID(A2002,1,5)&amp;MID(A2002,8,5),품번정리!$A:$B,2,FALSE))=TRUE,MID(A2002,1,5)&amp;MID(A2002,8,5),VLOOKUP(MID(A2002,1,5)&amp;MID(A2002,8,5),품번정리!$A:$B,2,FALSE))</f>
        <v/>
      </c>
      <c r="C2002" s="97"/>
      <c r="D2002" s="407"/>
      <c r="E2002" s="408"/>
    </row>
    <row r="2003" spans="1:5">
      <c r="A2003" s="16" t="str">
        <f t="shared" si="35"/>
        <v/>
      </c>
      <c r="B2003" s="16" t="str">
        <f>IF(ISERROR(VLOOKUP(MID(A2003,1,5)&amp;MID(A2003,8,5),품번정리!$A:$B,2,FALSE))=TRUE,MID(A2003,1,5)&amp;MID(A2003,8,5),VLOOKUP(MID(A2003,1,5)&amp;MID(A2003,8,5),품번정리!$A:$B,2,FALSE))</f>
        <v/>
      </c>
      <c r="C2003" s="97"/>
      <c r="D2003" s="407"/>
      <c r="E2003" s="408"/>
    </row>
    <row r="2004" spans="1:5">
      <c r="A2004" s="16" t="str">
        <f t="shared" si="35"/>
        <v/>
      </c>
      <c r="B2004" s="16" t="str">
        <f>IF(ISERROR(VLOOKUP(MID(A2004,1,5)&amp;MID(A2004,8,5),품번정리!$A:$B,2,FALSE))=TRUE,MID(A2004,1,5)&amp;MID(A2004,8,5),VLOOKUP(MID(A2004,1,5)&amp;MID(A2004,8,5),품번정리!$A:$B,2,FALSE))</f>
        <v/>
      </c>
      <c r="C2004" s="97"/>
      <c r="D2004" s="407"/>
      <c r="E2004" s="408"/>
    </row>
    <row r="2005" spans="1:5">
      <c r="A2005" s="16" t="str">
        <f t="shared" si="35"/>
        <v/>
      </c>
      <c r="B2005" s="16" t="str">
        <f>IF(ISERROR(VLOOKUP(MID(A2005,1,5)&amp;MID(A2005,8,5),품번정리!$A:$B,2,FALSE))=TRUE,MID(A2005,1,5)&amp;MID(A2005,8,5),VLOOKUP(MID(A2005,1,5)&amp;MID(A2005,8,5),품번정리!$A:$B,2,FALSE))</f>
        <v/>
      </c>
      <c r="C2005" s="97"/>
      <c r="D2005" s="407"/>
      <c r="E2005" s="408"/>
    </row>
    <row r="2006" spans="1:5">
      <c r="A2006" s="16" t="str">
        <f t="shared" si="35"/>
        <v/>
      </c>
      <c r="B2006" s="16" t="str">
        <f>IF(ISERROR(VLOOKUP(MID(A2006,1,5)&amp;MID(A2006,8,5),품번정리!$A:$B,2,FALSE))=TRUE,MID(A2006,1,5)&amp;MID(A2006,8,5),VLOOKUP(MID(A2006,1,5)&amp;MID(A2006,8,5),품번정리!$A:$B,2,FALSE))</f>
        <v/>
      </c>
      <c r="C2006" s="97"/>
      <c r="D2006" s="407"/>
      <c r="E2006" s="408"/>
    </row>
    <row r="2007" spans="1:5">
      <c r="A2007" s="16" t="str">
        <f t="shared" si="35"/>
        <v/>
      </c>
      <c r="B2007" s="16" t="str">
        <f>IF(ISERROR(VLOOKUP(MID(A2007,1,5)&amp;MID(A2007,8,5),품번정리!$A:$B,2,FALSE))=TRUE,MID(A2007,1,5)&amp;MID(A2007,8,5),VLOOKUP(MID(A2007,1,5)&amp;MID(A2007,8,5),품번정리!$A:$B,2,FALSE))</f>
        <v/>
      </c>
      <c r="C2007" s="97"/>
      <c r="D2007" s="407"/>
      <c r="E2007" s="408"/>
    </row>
    <row r="2008" spans="1:5">
      <c r="A2008" s="16" t="str">
        <f t="shared" si="35"/>
        <v/>
      </c>
      <c r="B2008" s="16" t="str">
        <f>IF(ISERROR(VLOOKUP(MID(A2008,1,5)&amp;MID(A2008,8,5),품번정리!$A:$B,2,FALSE))=TRUE,MID(A2008,1,5)&amp;MID(A2008,8,5),VLOOKUP(MID(A2008,1,5)&amp;MID(A2008,8,5),품번정리!$A:$B,2,FALSE))</f>
        <v/>
      </c>
      <c r="C2008" s="97"/>
      <c r="D2008" s="407"/>
      <c r="E2008" s="408"/>
    </row>
    <row r="2009" spans="1:5">
      <c r="A2009" s="16" t="str">
        <f t="shared" si="35"/>
        <v/>
      </c>
      <c r="B2009" s="16" t="str">
        <f>IF(ISERROR(VLOOKUP(MID(A2009,1,5)&amp;MID(A2009,8,5),품번정리!$A:$B,2,FALSE))=TRUE,MID(A2009,1,5)&amp;MID(A2009,8,5),VLOOKUP(MID(A2009,1,5)&amp;MID(A2009,8,5),품번정리!$A:$B,2,FALSE))</f>
        <v/>
      </c>
      <c r="C2009" s="97"/>
      <c r="D2009" s="407"/>
      <c r="E2009" s="408"/>
    </row>
    <row r="2010" spans="1:5">
      <c r="A2010" s="16" t="str">
        <f t="shared" si="35"/>
        <v/>
      </c>
      <c r="B2010" s="16" t="str">
        <f>IF(ISERROR(VLOOKUP(MID(A2010,1,5)&amp;MID(A2010,8,5),품번정리!$A:$B,2,FALSE))=TRUE,MID(A2010,1,5)&amp;MID(A2010,8,5),VLOOKUP(MID(A2010,1,5)&amp;MID(A2010,8,5),품번정리!$A:$B,2,FALSE))</f>
        <v/>
      </c>
      <c r="C2010" s="97"/>
      <c r="D2010" s="407"/>
      <c r="E2010" s="408"/>
    </row>
    <row r="2011" spans="1:5">
      <c r="A2011" s="16" t="str">
        <f t="shared" si="35"/>
        <v/>
      </c>
      <c r="B2011" s="16" t="str">
        <f>IF(ISERROR(VLOOKUP(MID(A2011,1,5)&amp;MID(A2011,8,5),품번정리!$A:$B,2,FALSE))=TRUE,MID(A2011,1,5)&amp;MID(A2011,8,5),VLOOKUP(MID(A2011,1,5)&amp;MID(A2011,8,5),품번정리!$A:$B,2,FALSE))</f>
        <v/>
      </c>
      <c r="C2011" s="97"/>
      <c r="D2011" s="407"/>
      <c r="E2011" s="408"/>
    </row>
    <row r="2012" spans="1:5">
      <c r="A2012" s="16" t="str">
        <f t="shared" si="35"/>
        <v/>
      </c>
      <c r="B2012" s="16" t="str">
        <f>IF(ISERROR(VLOOKUP(MID(A2012,1,5)&amp;MID(A2012,8,5),품번정리!$A:$B,2,FALSE))=TRUE,MID(A2012,1,5)&amp;MID(A2012,8,5),VLOOKUP(MID(A2012,1,5)&amp;MID(A2012,8,5),품번정리!$A:$B,2,FALSE))</f>
        <v/>
      </c>
      <c r="C2012" s="97"/>
      <c r="D2012" s="407"/>
      <c r="E2012" s="408"/>
    </row>
    <row r="2013" spans="1:5">
      <c r="A2013" s="16" t="str">
        <f t="shared" si="35"/>
        <v/>
      </c>
      <c r="B2013" s="16" t="str">
        <f>IF(ISERROR(VLOOKUP(MID(A2013,1,5)&amp;MID(A2013,8,5),품번정리!$A:$B,2,FALSE))=TRUE,MID(A2013,1,5)&amp;MID(A2013,8,5),VLOOKUP(MID(A2013,1,5)&amp;MID(A2013,8,5),품번정리!$A:$B,2,FALSE))</f>
        <v/>
      </c>
      <c r="C2013" s="97"/>
      <c r="D2013" s="407"/>
      <c r="E2013" s="408"/>
    </row>
    <row r="2014" spans="1:5">
      <c r="A2014" s="16" t="str">
        <f t="shared" si="35"/>
        <v/>
      </c>
      <c r="B2014" s="16" t="str">
        <f>IF(ISERROR(VLOOKUP(MID(A2014,1,5)&amp;MID(A2014,8,5),품번정리!$A:$B,2,FALSE))=TRUE,MID(A2014,1,5)&amp;MID(A2014,8,5),VLOOKUP(MID(A2014,1,5)&amp;MID(A2014,8,5),품번정리!$A:$B,2,FALSE))</f>
        <v/>
      </c>
      <c r="C2014" s="97"/>
      <c r="D2014" s="407"/>
      <c r="E2014" s="408"/>
    </row>
    <row r="2015" spans="1:5">
      <c r="A2015" s="16" t="str">
        <f t="shared" si="35"/>
        <v/>
      </c>
      <c r="B2015" s="16" t="str">
        <f>IF(ISERROR(VLOOKUP(MID(A2015,1,5)&amp;MID(A2015,8,5),품번정리!$A:$B,2,FALSE))=TRUE,MID(A2015,1,5)&amp;MID(A2015,8,5),VLOOKUP(MID(A2015,1,5)&amp;MID(A2015,8,5),품번정리!$A:$B,2,FALSE))</f>
        <v/>
      </c>
      <c r="C2015" s="97"/>
      <c r="D2015" s="407"/>
      <c r="E2015" s="408"/>
    </row>
    <row r="2016" spans="1:5">
      <c r="A2016" s="16" t="str">
        <f t="shared" si="35"/>
        <v/>
      </c>
      <c r="B2016" s="16" t="str">
        <f>IF(ISERROR(VLOOKUP(MID(A2016,1,5)&amp;MID(A2016,8,5),품번정리!$A:$B,2,FALSE))=TRUE,MID(A2016,1,5)&amp;MID(A2016,8,5),VLOOKUP(MID(A2016,1,5)&amp;MID(A2016,8,5),품번정리!$A:$B,2,FALSE))</f>
        <v/>
      </c>
      <c r="C2016" s="97"/>
      <c r="D2016" s="407"/>
      <c r="E2016" s="408"/>
    </row>
    <row r="2017" spans="1:5">
      <c r="A2017" s="16" t="str">
        <f t="shared" si="35"/>
        <v/>
      </c>
      <c r="B2017" s="16" t="str">
        <f>IF(ISERROR(VLOOKUP(MID(A2017,1,5)&amp;MID(A2017,8,5),품번정리!$A:$B,2,FALSE))=TRUE,MID(A2017,1,5)&amp;MID(A2017,8,5),VLOOKUP(MID(A2017,1,5)&amp;MID(A2017,8,5),품번정리!$A:$B,2,FALSE))</f>
        <v/>
      </c>
      <c r="C2017" s="97"/>
      <c r="D2017" s="407"/>
      <c r="E2017" s="408"/>
    </row>
    <row r="2018" spans="1:5">
      <c r="A2018" s="16" t="str">
        <f t="shared" ref="A2018:A2047" si="36">IF(D2018=0,"",C2018)</f>
        <v/>
      </c>
      <c r="B2018" s="16" t="str">
        <f>IF(ISERROR(VLOOKUP(MID(A2018,1,5)&amp;MID(A2018,8,5),품번정리!$A:$B,2,FALSE))=TRUE,MID(A2018,1,5)&amp;MID(A2018,8,5),VLOOKUP(MID(A2018,1,5)&amp;MID(A2018,8,5),품번정리!$A:$B,2,FALSE))</f>
        <v/>
      </c>
      <c r="C2018" s="97"/>
      <c r="D2018" s="407"/>
      <c r="E2018" s="408"/>
    </row>
    <row r="2019" spans="1:5">
      <c r="A2019" s="16" t="str">
        <f t="shared" si="36"/>
        <v/>
      </c>
      <c r="B2019" s="16" t="str">
        <f>IF(ISERROR(VLOOKUP(MID(A2019,1,5)&amp;MID(A2019,8,5),품번정리!$A:$B,2,FALSE))=TRUE,MID(A2019,1,5)&amp;MID(A2019,8,5),VLOOKUP(MID(A2019,1,5)&amp;MID(A2019,8,5),품번정리!$A:$B,2,FALSE))</f>
        <v/>
      </c>
      <c r="C2019" s="97"/>
      <c r="D2019" s="407"/>
      <c r="E2019" s="408"/>
    </row>
    <row r="2020" spans="1:5">
      <c r="A2020" s="16" t="str">
        <f t="shared" si="36"/>
        <v/>
      </c>
      <c r="B2020" s="16" t="str">
        <f>IF(ISERROR(VLOOKUP(MID(A2020,1,5)&amp;MID(A2020,8,5),품번정리!$A:$B,2,FALSE))=TRUE,MID(A2020,1,5)&amp;MID(A2020,8,5),VLOOKUP(MID(A2020,1,5)&amp;MID(A2020,8,5),품번정리!$A:$B,2,FALSE))</f>
        <v/>
      </c>
      <c r="C2020" s="97"/>
      <c r="D2020" s="407"/>
      <c r="E2020" s="408"/>
    </row>
    <row r="2021" spans="1:5">
      <c r="A2021" s="16" t="str">
        <f t="shared" si="36"/>
        <v/>
      </c>
      <c r="B2021" s="16" t="str">
        <f>IF(ISERROR(VLOOKUP(MID(A2021,1,5)&amp;MID(A2021,8,5),품번정리!$A:$B,2,FALSE))=TRUE,MID(A2021,1,5)&amp;MID(A2021,8,5),VLOOKUP(MID(A2021,1,5)&amp;MID(A2021,8,5),품번정리!$A:$B,2,FALSE))</f>
        <v/>
      </c>
      <c r="C2021" s="97"/>
      <c r="D2021" s="407"/>
      <c r="E2021" s="408"/>
    </row>
    <row r="2022" spans="1:5">
      <c r="A2022" s="16" t="str">
        <f t="shared" si="36"/>
        <v/>
      </c>
      <c r="B2022" s="16" t="str">
        <f>IF(ISERROR(VLOOKUP(MID(A2022,1,5)&amp;MID(A2022,8,5),품번정리!$A:$B,2,FALSE))=TRUE,MID(A2022,1,5)&amp;MID(A2022,8,5),VLOOKUP(MID(A2022,1,5)&amp;MID(A2022,8,5),품번정리!$A:$B,2,FALSE))</f>
        <v/>
      </c>
      <c r="C2022" s="97"/>
      <c r="D2022" s="407"/>
      <c r="E2022" s="408"/>
    </row>
    <row r="2023" spans="1:5">
      <c r="A2023" s="16" t="str">
        <f t="shared" si="36"/>
        <v/>
      </c>
      <c r="B2023" s="16" t="str">
        <f>IF(ISERROR(VLOOKUP(MID(A2023,1,5)&amp;MID(A2023,8,5),품번정리!$A:$B,2,FALSE))=TRUE,MID(A2023,1,5)&amp;MID(A2023,8,5),VLOOKUP(MID(A2023,1,5)&amp;MID(A2023,8,5),품번정리!$A:$B,2,FALSE))</f>
        <v/>
      </c>
      <c r="C2023" s="97"/>
      <c r="D2023" s="407"/>
      <c r="E2023" s="408"/>
    </row>
    <row r="2024" spans="1:5">
      <c r="A2024" s="16" t="str">
        <f t="shared" si="36"/>
        <v/>
      </c>
      <c r="B2024" s="16" t="str">
        <f>IF(ISERROR(VLOOKUP(MID(A2024,1,5)&amp;MID(A2024,8,5),품번정리!$A:$B,2,FALSE))=TRUE,MID(A2024,1,5)&amp;MID(A2024,8,5),VLOOKUP(MID(A2024,1,5)&amp;MID(A2024,8,5),품번정리!$A:$B,2,FALSE))</f>
        <v/>
      </c>
      <c r="C2024" s="97"/>
      <c r="D2024" s="407"/>
      <c r="E2024" s="408"/>
    </row>
    <row r="2025" spans="1:5">
      <c r="A2025" s="16" t="str">
        <f t="shared" si="36"/>
        <v/>
      </c>
      <c r="B2025" s="16" t="str">
        <f>IF(ISERROR(VLOOKUP(MID(A2025,1,5)&amp;MID(A2025,8,5),품번정리!$A:$B,2,FALSE))=TRUE,MID(A2025,1,5)&amp;MID(A2025,8,5),VLOOKUP(MID(A2025,1,5)&amp;MID(A2025,8,5),품번정리!$A:$B,2,FALSE))</f>
        <v/>
      </c>
      <c r="C2025" s="97"/>
      <c r="D2025" s="407"/>
      <c r="E2025" s="408"/>
    </row>
    <row r="2026" spans="1:5">
      <c r="A2026" s="16" t="str">
        <f t="shared" si="36"/>
        <v/>
      </c>
      <c r="B2026" s="16" t="str">
        <f>IF(ISERROR(VLOOKUP(MID(A2026,1,5)&amp;MID(A2026,8,5),품번정리!$A:$B,2,FALSE))=TRUE,MID(A2026,1,5)&amp;MID(A2026,8,5),VLOOKUP(MID(A2026,1,5)&amp;MID(A2026,8,5),품번정리!$A:$B,2,FALSE))</f>
        <v/>
      </c>
      <c r="C2026" s="97"/>
      <c r="D2026" s="407"/>
      <c r="E2026" s="408"/>
    </row>
    <row r="2027" spans="1:5">
      <c r="A2027" s="16" t="str">
        <f t="shared" si="36"/>
        <v/>
      </c>
      <c r="B2027" s="16" t="str">
        <f>IF(ISERROR(VLOOKUP(MID(A2027,1,5)&amp;MID(A2027,8,5),품번정리!$A:$B,2,FALSE))=TRUE,MID(A2027,1,5)&amp;MID(A2027,8,5),VLOOKUP(MID(A2027,1,5)&amp;MID(A2027,8,5),품번정리!$A:$B,2,FALSE))</f>
        <v/>
      </c>
      <c r="C2027" s="97"/>
      <c r="D2027" s="407"/>
      <c r="E2027" s="408"/>
    </row>
    <row r="2028" spans="1:5">
      <c r="A2028" s="16" t="str">
        <f t="shared" si="36"/>
        <v/>
      </c>
      <c r="B2028" s="16" t="str">
        <f>IF(ISERROR(VLOOKUP(MID(A2028,1,5)&amp;MID(A2028,8,5),품번정리!$A:$B,2,FALSE))=TRUE,MID(A2028,1,5)&amp;MID(A2028,8,5),VLOOKUP(MID(A2028,1,5)&amp;MID(A2028,8,5),품번정리!$A:$B,2,FALSE))</f>
        <v/>
      </c>
      <c r="C2028" s="97"/>
      <c r="D2028" s="407"/>
      <c r="E2028" s="408"/>
    </row>
    <row r="2029" spans="1:5">
      <c r="A2029" s="16" t="str">
        <f t="shared" si="36"/>
        <v/>
      </c>
      <c r="B2029" s="16" t="str">
        <f>IF(ISERROR(VLOOKUP(MID(A2029,1,5)&amp;MID(A2029,8,5),품번정리!$A:$B,2,FALSE))=TRUE,MID(A2029,1,5)&amp;MID(A2029,8,5),VLOOKUP(MID(A2029,1,5)&amp;MID(A2029,8,5),품번정리!$A:$B,2,FALSE))</f>
        <v/>
      </c>
      <c r="C2029" s="97"/>
      <c r="D2029" s="407"/>
      <c r="E2029" s="408"/>
    </row>
    <row r="2030" spans="1:5">
      <c r="A2030" s="16" t="str">
        <f t="shared" si="36"/>
        <v/>
      </c>
      <c r="B2030" s="16" t="str">
        <f>IF(ISERROR(VLOOKUP(MID(A2030,1,5)&amp;MID(A2030,8,5),품번정리!$A:$B,2,FALSE))=TRUE,MID(A2030,1,5)&amp;MID(A2030,8,5),VLOOKUP(MID(A2030,1,5)&amp;MID(A2030,8,5),품번정리!$A:$B,2,FALSE))</f>
        <v/>
      </c>
      <c r="C2030" s="97"/>
      <c r="D2030" s="407"/>
      <c r="E2030" s="408"/>
    </row>
    <row r="2031" spans="1:5">
      <c r="A2031" s="16" t="str">
        <f t="shared" si="36"/>
        <v/>
      </c>
      <c r="B2031" s="16" t="str">
        <f>IF(ISERROR(VLOOKUP(MID(A2031,1,5)&amp;MID(A2031,8,5),품번정리!$A:$B,2,FALSE))=TRUE,MID(A2031,1,5)&amp;MID(A2031,8,5),VLOOKUP(MID(A2031,1,5)&amp;MID(A2031,8,5),품번정리!$A:$B,2,FALSE))</f>
        <v/>
      </c>
      <c r="C2031" s="97"/>
      <c r="D2031" s="407"/>
      <c r="E2031" s="408"/>
    </row>
    <row r="2032" spans="1:5">
      <c r="A2032" s="16" t="str">
        <f t="shared" si="36"/>
        <v/>
      </c>
      <c r="B2032" s="16" t="str">
        <f>IF(ISERROR(VLOOKUP(MID(A2032,1,5)&amp;MID(A2032,8,5),품번정리!$A:$B,2,FALSE))=TRUE,MID(A2032,1,5)&amp;MID(A2032,8,5),VLOOKUP(MID(A2032,1,5)&amp;MID(A2032,8,5),품번정리!$A:$B,2,FALSE))</f>
        <v/>
      </c>
      <c r="C2032" s="97"/>
      <c r="D2032" s="407"/>
      <c r="E2032" s="408"/>
    </row>
    <row r="2033" spans="1:5">
      <c r="A2033" s="16" t="str">
        <f t="shared" si="36"/>
        <v/>
      </c>
      <c r="B2033" s="16" t="str">
        <f>IF(ISERROR(VLOOKUP(MID(A2033,1,5)&amp;MID(A2033,8,5),품번정리!$A:$B,2,FALSE))=TRUE,MID(A2033,1,5)&amp;MID(A2033,8,5),VLOOKUP(MID(A2033,1,5)&amp;MID(A2033,8,5),품번정리!$A:$B,2,FALSE))</f>
        <v/>
      </c>
      <c r="C2033" s="97"/>
      <c r="D2033" s="407"/>
      <c r="E2033" s="408"/>
    </row>
    <row r="2034" spans="1:5">
      <c r="A2034" s="16" t="str">
        <f t="shared" si="36"/>
        <v/>
      </c>
      <c r="B2034" s="16" t="str">
        <f>IF(ISERROR(VLOOKUP(MID(A2034,1,5)&amp;MID(A2034,8,5),품번정리!$A:$B,2,FALSE))=TRUE,MID(A2034,1,5)&amp;MID(A2034,8,5),VLOOKUP(MID(A2034,1,5)&amp;MID(A2034,8,5),품번정리!$A:$B,2,FALSE))</f>
        <v/>
      </c>
      <c r="C2034" s="97"/>
      <c r="D2034" s="407"/>
      <c r="E2034" s="408"/>
    </row>
    <row r="2035" spans="1:5">
      <c r="A2035" s="16" t="str">
        <f t="shared" si="36"/>
        <v/>
      </c>
      <c r="B2035" s="16" t="str">
        <f>IF(ISERROR(VLOOKUP(MID(A2035,1,5)&amp;MID(A2035,8,5),품번정리!$A:$B,2,FALSE))=TRUE,MID(A2035,1,5)&amp;MID(A2035,8,5),VLOOKUP(MID(A2035,1,5)&amp;MID(A2035,8,5),품번정리!$A:$B,2,FALSE))</f>
        <v/>
      </c>
      <c r="C2035" s="97"/>
      <c r="D2035" s="407"/>
      <c r="E2035" s="408"/>
    </row>
    <row r="2036" spans="1:5">
      <c r="A2036" s="16" t="str">
        <f t="shared" si="36"/>
        <v/>
      </c>
      <c r="B2036" s="16" t="str">
        <f>IF(ISERROR(VLOOKUP(MID(A2036,1,5)&amp;MID(A2036,8,5),품번정리!$A:$B,2,FALSE))=TRUE,MID(A2036,1,5)&amp;MID(A2036,8,5),VLOOKUP(MID(A2036,1,5)&amp;MID(A2036,8,5),품번정리!$A:$B,2,FALSE))</f>
        <v/>
      </c>
      <c r="C2036" s="97"/>
      <c r="D2036" s="407"/>
      <c r="E2036" s="408"/>
    </row>
    <row r="2037" spans="1:5">
      <c r="A2037" s="16" t="str">
        <f t="shared" si="36"/>
        <v/>
      </c>
      <c r="B2037" s="16" t="str">
        <f>IF(ISERROR(VLOOKUP(MID(A2037,1,5)&amp;MID(A2037,8,5),품번정리!$A:$B,2,FALSE))=TRUE,MID(A2037,1,5)&amp;MID(A2037,8,5),VLOOKUP(MID(A2037,1,5)&amp;MID(A2037,8,5),품번정리!$A:$B,2,FALSE))</f>
        <v/>
      </c>
      <c r="C2037" s="97"/>
      <c r="D2037" s="407"/>
      <c r="E2037" s="408"/>
    </row>
    <row r="2038" spans="1:5">
      <c r="A2038" s="16" t="str">
        <f t="shared" si="36"/>
        <v/>
      </c>
      <c r="B2038" s="16" t="str">
        <f>IF(ISERROR(VLOOKUP(MID(A2038,1,5)&amp;MID(A2038,8,5),품번정리!$A:$B,2,FALSE))=TRUE,MID(A2038,1,5)&amp;MID(A2038,8,5),VLOOKUP(MID(A2038,1,5)&amp;MID(A2038,8,5),품번정리!$A:$B,2,FALSE))</f>
        <v/>
      </c>
      <c r="C2038" s="97"/>
      <c r="D2038" s="407"/>
      <c r="E2038" s="408"/>
    </row>
    <row r="2039" spans="1:5">
      <c r="A2039" s="16" t="str">
        <f t="shared" si="36"/>
        <v/>
      </c>
      <c r="B2039" s="16" t="str">
        <f>IF(ISERROR(VLOOKUP(MID(A2039,1,5)&amp;MID(A2039,8,5),품번정리!$A:$B,2,FALSE))=TRUE,MID(A2039,1,5)&amp;MID(A2039,8,5),VLOOKUP(MID(A2039,1,5)&amp;MID(A2039,8,5),품번정리!$A:$B,2,FALSE))</f>
        <v/>
      </c>
      <c r="C2039" s="97"/>
      <c r="D2039" s="407"/>
      <c r="E2039" s="408"/>
    </row>
    <row r="2040" spans="1:5">
      <c r="A2040" s="16" t="str">
        <f t="shared" si="36"/>
        <v/>
      </c>
      <c r="B2040" s="16" t="str">
        <f>IF(ISERROR(VLOOKUP(MID(A2040,1,5)&amp;MID(A2040,8,5),품번정리!$A:$B,2,FALSE))=TRUE,MID(A2040,1,5)&amp;MID(A2040,8,5),VLOOKUP(MID(A2040,1,5)&amp;MID(A2040,8,5),품번정리!$A:$B,2,FALSE))</f>
        <v/>
      </c>
      <c r="C2040" s="97"/>
      <c r="D2040" s="407"/>
      <c r="E2040" s="408"/>
    </row>
    <row r="2041" spans="1:5">
      <c r="A2041" s="16" t="str">
        <f t="shared" si="36"/>
        <v/>
      </c>
      <c r="B2041" s="16" t="str">
        <f>IF(ISERROR(VLOOKUP(MID(A2041,1,5)&amp;MID(A2041,8,5),품번정리!$A:$B,2,FALSE))=TRUE,MID(A2041,1,5)&amp;MID(A2041,8,5),VLOOKUP(MID(A2041,1,5)&amp;MID(A2041,8,5),품번정리!$A:$B,2,FALSE))</f>
        <v/>
      </c>
      <c r="C2041" s="97"/>
      <c r="D2041" s="407"/>
      <c r="E2041" s="408"/>
    </row>
    <row r="2042" spans="1:5">
      <c r="A2042" s="16" t="str">
        <f t="shared" si="36"/>
        <v/>
      </c>
      <c r="B2042" s="16" t="str">
        <f>IF(ISERROR(VLOOKUP(MID(A2042,1,5)&amp;MID(A2042,8,5),품번정리!$A:$B,2,FALSE))=TRUE,MID(A2042,1,5)&amp;MID(A2042,8,5),VLOOKUP(MID(A2042,1,5)&amp;MID(A2042,8,5),품번정리!$A:$B,2,FALSE))</f>
        <v/>
      </c>
      <c r="C2042" s="97"/>
      <c r="D2042" s="407"/>
      <c r="E2042" s="408"/>
    </row>
    <row r="2043" spans="1:5">
      <c r="A2043" s="16" t="str">
        <f t="shared" si="36"/>
        <v/>
      </c>
      <c r="B2043" s="16" t="str">
        <f>IF(ISERROR(VLOOKUP(MID(A2043,1,5)&amp;MID(A2043,8,5),품번정리!$A:$B,2,FALSE))=TRUE,MID(A2043,1,5)&amp;MID(A2043,8,5),VLOOKUP(MID(A2043,1,5)&amp;MID(A2043,8,5),품번정리!$A:$B,2,FALSE))</f>
        <v/>
      </c>
      <c r="C2043" s="97"/>
      <c r="D2043" s="407"/>
      <c r="E2043" s="408"/>
    </row>
    <row r="2044" spans="1:5">
      <c r="A2044" s="16" t="str">
        <f t="shared" si="36"/>
        <v/>
      </c>
      <c r="B2044" s="16" t="str">
        <f>IF(ISERROR(VLOOKUP(MID(A2044,1,5)&amp;MID(A2044,8,5),품번정리!$A:$B,2,FALSE))=TRUE,MID(A2044,1,5)&amp;MID(A2044,8,5),VLOOKUP(MID(A2044,1,5)&amp;MID(A2044,8,5),품번정리!$A:$B,2,FALSE))</f>
        <v/>
      </c>
      <c r="C2044" s="97"/>
      <c r="D2044" s="407"/>
      <c r="E2044" s="408"/>
    </row>
    <row r="2045" spans="1:5">
      <c r="A2045" s="16" t="str">
        <f t="shared" si="36"/>
        <v/>
      </c>
      <c r="B2045" s="16" t="str">
        <f>IF(ISERROR(VLOOKUP(MID(A2045,1,5)&amp;MID(A2045,8,5),품번정리!$A:$B,2,FALSE))=TRUE,MID(A2045,1,5)&amp;MID(A2045,8,5),VLOOKUP(MID(A2045,1,5)&amp;MID(A2045,8,5),품번정리!$A:$B,2,FALSE))</f>
        <v/>
      </c>
      <c r="C2045" s="97"/>
      <c r="D2045" s="407"/>
      <c r="E2045" s="408"/>
    </row>
    <row r="2046" spans="1:5">
      <c r="A2046" s="16" t="str">
        <f t="shared" si="36"/>
        <v/>
      </c>
      <c r="B2046" s="16" t="str">
        <f>IF(ISERROR(VLOOKUP(MID(A2046,1,5)&amp;MID(A2046,8,5),품번정리!$A:$B,2,FALSE))=TRUE,MID(A2046,1,5)&amp;MID(A2046,8,5),VLOOKUP(MID(A2046,1,5)&amp;MID(A2046,8,5),품번정리!$A:$B,2,FALSE))</f>
        <v/>
      </c>
      <c r="C2046" s="97"/>
      <c r="D2046" s="407"/>
      <c r="E2046" s="408"/>
    </row>
    <row r="2047" spans="1:5">
      <c r="A2047" s="16" t="str">
        <f t="shared" si="36"/>
        <v/>
      </c>
      <c r="B2047" s="16" t="str">
        <f>IF(ISERROR(VLOOKUP(MID(A2047,1,5)&amp;MID(A2047,8,5),품번정리!$A:$B,2,FALSE))=TRUE,MID(A2047,1,5)&amp;MID(A2047,8,5),VLOOKUP(MID(A2047,1,5)&amp;MID(A2047,8,5),품번정리!$A:$B,2,FALSE))</f>
        <v/>
      </c>
      <c r="C2047" s="97"/>
      <c r="D2047" s="407"/>
      <c r="E2047" s="408"/>
    </row>
    <row r="2048" spans="1:5">
      <c r="A2048" s="16" t="str">
        <f t="shared" ref="A2048:A2058" si="37">IF(D2048=0,"",C2048)</f>
        <v/>
      </c>
      <c r="B2048" s="16" t="str">
        <f>IF(ISERROR(VLOOKUP(MID(A2048,1,5)&amp;MID(A2048,8,5),품번정리!$A:$B,2,FALSE))=TRUE,MID(A2048,1,5)&amp;MID(A2048,8,5),VLOOKUP(MID(A2048,1,5)&amp;MID(A2048,8,5),품번정리!$A:$B,2,FALSE))</f>
        <v/>
      </c>
      <c r="C2048" s="97"/>
      <c r="D2048" s="407"/>
      <c r="E2048" s="408"/>
    </row>
    <row r="2049" spans="1:5">
      <c r="A2049" s="16" t="str">
        <f t="shared" si="37"/>
        <v/>
      </c>
      <c r="B2049" s="16" t="str">
        <f>IF(ISERROR(VLOOKUP(MID(A2049,1,5)&amp;MID(A2049,8,5),품번정리!$A:$B,2,FALSE))=TRUE,MID(A2049,1,5)&amp;MID(A2049,8,5),VLOOKUP(MID(A2049,1,5)&amp;MID(A2049,8,5),품번정리!$A:$B,2,FALSE))</f>
        <v/>
      </c>
      <c r="C2049" s="97"/>
      <c r="D2049" s="407"/>
      <c r="E2049" s="408"/>
    </row>
    <row r="2050" spans="1:5">
      <c r="A2050" s="16" t="str">
        <f t="shared" si="37"/>
        <v/>
      </c>
      <c r="B2050" s="16" t="str">
        <f>IF(ISERROR(VLOOKUP(MID(A2050,1,5)&amp;MID(A2050,8,5),품번정리!$A:$B,2,FALSE))=TRUE,MID(A2050,1,5)&amp;MID(A2050,8,5),VLOOKUP(MID(A2050,1,5)&amp;MID(A2050,8,5),품번정리!$A:$B,2,FALSE))</f>
        <v/>
      </c>
      <c r="C2050" s="97"/>
      <c r="D2050" s="407"/>
      <c r="E2050" s="408"/>
    </row>
    <row r="2051" spans="1:5">
      <c r="A2051" s="16" t="str">
        <f t="shared" si="37"/>
        <v/>
      </c>
      <c r="B2051" s="16" t="str">
        <f>IF(ISERROR(VLOOKUP(MID(A2051,1,5)&amp;MID(A2051,8,5),품번정리!$A:$B,2,FALSE))=TRUE,MID(A2051,1,5)&amp;MID(A2051,8,5),VLOOKUP(MID(A2051,1,5)&amp;MID(A2051,8,5),품번정리!$A:$B,2,FALSE))</f>
        <v/>
      </c>
      <c r="C2051" s="97"/>
      <c r="D2051" s="407"/>
      <c r="E2051" s="408"/>
    </row>
    <row r="2052" spans="1:5">
      <c r="A2052" s="16" t="str">
        <f t="shared" si="37"/>
        <v/>
      </c>
      <c r="B2052" s="16" t="str">
        <f>IF(ISERROR(VLOOKUP(MID(A2052,1,5)&amp;MID(A2052,8,5),품번정리!$A:$B,2,FALSE))=TRUE,MID(A2052,1,5)&amp;MID(A2052,8,5),VLOOKUP(MID(A2052,1,5)&amp;MID(A2052,8,5),품번정리!$A:$B,2,FALSE))</f>
        <v/>
      </c>
      <c r="C2052" s="97"/>
      <c r="D2052" s="407"/>
      <c r="E2052" s="408"/>
    </row>
    <row r="2053" spans="1:5">
      <c r="A2053" s="16" t="str">
        <f t="shared" si="37"/>
        <v/>
      </c>
      <c r="B2053" s="16" t="str">
        <f>IF(ISERROR(VLOOKUP(MID(A2053,1,5)&amp;MID(A2053,8,5),품번정리!$A:$B,2,FALSE))=TRUE,MID(A2053,1,5)&amp;MID(A2053,8,5),VLOOKUP(MID(A2053,1,5)&amp;MID(A2053,8,5),품번정리!$A:$B,2,FALSE))</f>
        <v/>
      </c>
      <c r="C2053" s="97"/>
      <c r="D2053" s="407"/>
      <c r="E2053" s="408"/>
    </row>
    <row r="2054" spans="1:5">
      <c r="A2054" s="16" t="str">
        <f t="shared" si="37"/>
        <v/>
      </c>
      <c r="B2054" s="16" t="str">
        <f>IF(ISERROR(VLOOKUP(MID(A2054,1,5)&amp;MID(A2054,8,5),품번정리!$A:$B,2,FALSE))=TRUE,MID(A2054,1,5)&amp;MID(A2054,8,5),VLOOKUP(MID(A2054,1,5)&amp;MID(A2054,8,5),품번정리!$A:$B,2,FALSE))</f>
        <v/>
      </c>
      <c r="C2054" s="97"/>
      <c r="D2054" s="407"/>
      <c r="E2054" s="408"/>
    </row>
    <row r="2055" spans="1:5">
      <c r="A2055" s="16" t="str">
        <f t="shared" si="37"/>
        <v/>
      </c>
      <c r="B2055" s="16" t="str">
        <f>IF(ISERROR(VLOOKUP(MID(A2055,1,5)&amp;MID(A2055,8,5),품번정리!$A:$B,2,FALSE))=TRUE,MID(A2055,1,5)&amp;MID(A2055,8,5),VLOOKUP(MID(A2055,1,5)&amp;MID(A2055,8,5),품번정리!$A:$B,2,FALSE))</f>
        <v/>
      </c>
      <c r="C2055" s="97"/>
      <c r="D2055" s="407"/>
      <c r="E2055" s="408"/>
    </row>
    <row r="2056" spans="1:5">
      <c r="A2056" s="16" t="str">
        <f t="shared" si="37"/>
        <v/>
      </c>
      <c r="B2056" s="16" t="str">
        <f>IF(ISERROR(VLOOKUP(MID(A2056,1,5)&amp;MID(A2056,8,5),품번정리!$A:$B,2,FALSE))=TRUE,MID(A2056,1,5)&amp;MID(A2056,8,5),VLOOKUP(MID(A2056,1,5)&amp;MID(A2056,8,5),품번정리!$A:$B,2,FALSE))</f>
        <v/>
      </c>
      <c r="C2056" s="97"/>
      <c r="D2056" s="407"/>
      <c r="E2056" s="408"/>
    </row>
    <row r="2057" spans="1:5">
      <c r="A2057" s="16" t="str">
        <f t="shared" si="37"/>
        <v/>
      </c>
      <c r="B2057" s="16" t="str">
        <f>IF(ISERROR(VLOOKUP(MID(A2057,1,5)&amp;MID(A2057,8,5),품번정리!$A:$B,2,FALSE))=TRUE,MID(A2057,1,5)&amp;MID(A2057,8,5),VLOOKUP(MID(A2057,1,5)&amp;MID(A2057,8,5),품번정리!$A:$B,2,FALSE))</f>
        <v/>
      </c>
      <c r="C2057" s="97"/>
      <c r="D2057" s="407"/>
      <c r="E2057" s="408"/>
    </row>
    <row r="2058" spans="1:5">
      <c r="A2058" s="16" t="str">
        <f t="shared" si="37"/>
        <v/>
      </c>
      <c r="B2058" s="16" t="str">
        <f>IF(ISERROR(VLOOKUP(MID(A2058,1,5)&amp;MID(A2058,8,5),품번정리!$A:$B,2,FALSE))=TRUE,MID(A2058,1,5)&amp;MID(A2058,8,5),VLOOKUP(MID(A2058,1,5)&amp;MID(A2058,8,5),품번정리!$A:$B,2,FALSE))</f>
        <v/>
      </c>
      <c r="C2058" s="97"/>
      <c r="D2058" s="407"/>
      <c r="E2058" s="408"/>
    </row>
    <row r="2059" spans="1:5">
      <c r="A2059" s="16" t="str">
        <f t="shared" ref="A2059:A2095" si="38">IF(D2059=0,"",C2059)</f>
        <v/>
      </c>
      <c r="B2059" s="16" t="str">
        <f>IF(ISERROR(VLOOKUP(MID(A2059,1,5)&amp;MID(A2059,8,5),품번정리!$A:$B,2,FALSE))=TRUE,MID(A2059,1,5)&amp;MID(A2059,8,5),VLOOKUP(MID(A2059,1,5)&amp;MID(A2059,8,5),품번정리!$A:$B,2,FALSE))</f>
        <v/>
      </c>
      <c r="C2059" s="97"/>
      <c r="D2059" s="407"/>
      <c r="E2059" s="408"/>
    </row>
    <row r="2060" spans="1:5">
      <c r="A2060" s="16" t="str">
        <f t="shared" si="38"/>
        <v/>
      </c>
      <c r="B2060" s="16" t="str">
        <f>IF(ISERROR(VLOOKUP(MID(A2060,1,5)&amp;MID(A2060,8,5),품번정리!$A:$B,2,FALSE))=TRUE,MID(A2060,1,5)&amp;MID(A2060,8,5),VLOOKUP(MID(A2060,1,5)&amp;MID(A2060,8,5),품번정리!$A:$B,2,FALSE))</f>
        <v/>
      </c>
      <c r="C2060" s="97"/>
      <c r="D2060" s="407"/>
      <c r="E2060" s="408"/>
    </row>
    <row r="2061" spans="1:5">
      <c r="A2061" s="16" t="str">
        <f t="shared" si="38"/>
        <v/>
      </c>
      <c r="B2061" s="16" t="str">
        <f>IF(ISERROR(VLOOKUP(MID(A2061,1,5)&amp;MID(A2061,8,5),품번정리!$A:$B,2,FALSE))=TRUE,MID(A2061,1,5)&amp;MID(A2061,8,5),VLOOKUP(MID(A2061,1,5)&amp;MID(A2061,8,5),품번정리!$A:$B,2,FALSE))</f>
        <v/>
      </c>
      <c r="C2061" s="97"/>
      <c r="D2061" s="407"/>
      <c r="E2061" s="408"/>
    </row>
    <row r="2062" spans="1:5">
      <c r="A2062" s="16" t="str">
        <f t="shared" si="38"/>
        <v/>
      </c>
      <c r="B2062" s="16" t="str">
        <f>IF(ISERROR(VLOOKUP(MID(A2062,1,5)&amp;MID(A2062,8,5),품번정리!$A:$B,2,FALSE))=TRUE,MID(A2062,1,5)&amp;MID(A2062,8,5),VLOOKUP(MID(A2062,1,5)&amp;MID(A2062,8,5),품번정리!$A:$B,2,FALSE))</f>
        <v/>
      </c>
      <c r="C2062" s="97"/>
      <c r="D2062" s="407"/>
      <c r="E2062" s="408"/>
    </row>
    <row r="2063" spans="1:5">
      <c r="A2063" s="16" t="str">
        <f t="shared" si="38"/>
        <v/>
      </c>
      <c r="B2063" s="16" t="str">
        <f>IF(ISERROR(VLOOKUP(MID(A2063,1,5)&amp;MID(A2063,8,5),품번정리!$A:$B,2,FALSE))=TRUE,MID(A2063,1,5)&amp;MID(A2063,8,5),VLOOKUP(MID(A2063,1,5)&amp;MID(A2063,8,5),품번정리!$A:$B,2,FALSE))</f>
        <v/>
      </c>
      <c r="C2063" s="97"/>
      <c r="D2063" s="407"/>
      <c r="E2063" s="408"/>
    </row>
    <row r="2064" spans="1:5">
      <c r="A2064" s="16" t="str">
        <f t="shared" si="38"/>
        <v/>
      </c>
      <c r="B2064" s="16" t="str">
        <f>IF(ISERROR(VLOOKUP(MID(A2064,1,5)&amp;MID(A2064,8,5),품번정리!$A:$B,2,FALSE))=TRUE,MID(A2064,1,5)&amp;MID(A2064,8,5),VLOOKUP(MID(A2064,1,5)&amp;MID(A2064,8,5),품번정리!$A:$B,2,FALSE))</f>
        <v/>
      </c>
      <c r="C2064" s="97"/>
      <c r="D2064" s="407"/>
      <c r="E2064" s="408"/>
    </row>
    <row r="2065" spans="1:5">
      <c r="A2065" s="16" t="str">
        <f t="shared" si="38"/>
        <v/>
      </c>
      <c r="B2065" s="16" t="str">
        <f>IF(ISERROR(VLOOKUP(MID(A2065,1,5)&amp;MID(A2065,8,5),품번정리!$A:$B,2,FALSE))=TRUE,MID(A2065,1,5)&amp;MID(A2065,8,5),VLOOKUP(MID(A2065,1,5)&amp;MID(A2065,8,5),품번정리!$A:$B,2,FALSE))</f>
        <v/>
      </c>
      <c r="C2065" s="97"/>
      <c r="D2065" s="407"/>
      <c r="E2065" s="408"/>
    </row>
    <row r="2066" spans="1:5">
      <c r="A2066" s="16" t="str">
        <f t="shared" si="38"/>
        <v/>
      </c>
      <c r="B2066" s="16" t="str">
        <f>IF(ISERROR(VLOOKUP(MID(A2066,1,5)&amp;MID(A2066,8,5),품번정리!$A:$B,2,FALSE))=TRUE,MID(A2066,1,5)&amp;MID(A2066,8,5),VLOOKUP(MID(A2066,1,5)&amp;MID(A2066,8,5),품번정리!$A:$B,2,FALSE))</f>
        <v/>
      </c>
      <c r="C2066" s="97"/>
      <c r="D2066" s="407"/>
      <c r="E2066" s="408"/>
    </row>
    <row r="2067" spans="1:5">
      <c r="A2067" s="16" t="str">
        <f t="shared" si="38"/>
        <v/>
      </c>
      <c r="B2067" s="16" t="str">
        <f>IF(ISERROR(VLOOKUP(MID(A2067,1,5)&amp;MID(A2067,8,5),품번정리!$A:$B,2,FALSE))=TRUE,MID(A2067,1,5)&amp;MID(A2067,8,5),VLOOKUP(MID(A2067,1,5)&amp;MID(A2067,8,5),품번정리!$A:$B,2,FALSE))</f>
        <v/>
      </c>
      <c r="C2067" s="97"/>
      <c r="D2067" s="407"/>
      <c r="E2067" s="408"/>
    </row>
    <row r="2068" spans="1:5">
      <c r="A2068" s="16" t="str">
        <f t="shared" si="38"/>
        <v/>
      </c>
      <c r="B2068" s="16" t="str">
        <f>IF(ISERROR(VLOOKUP(MID(A2068,1,5)&amp;MID(A2068,8,5),품번정리!$A:$B,2,FALSE))=TRUE,MID(A2068,1,5)&amp;MID(A2068,8,5),VLOOKUP(MID(A2068,1,5)&amp;MID(A2068,8,5),품번정리!$A:$B,2,FALSE))</f>
        <v/>
      </c>
      <c r="C2068" s="97"/>
      <c r="D2068" s="407"/>
      <c r="E2068" s="408"/>
    </row>
    <row r="2069" spans="1:5">
      <c r="A2069" s="16" t="str">
        <f t="shared" si="38"/>
        <v/>
      </c>
      <c r="B2069" s="16" t="str">
        <f>IF(ISERROR(VLOOKUP(MID(A2069,1,5)&amp;MID(A2069,8,5),품번정리!$A:$B,2,FALSE))=TRUE,MID(A2069,1,5)&amp;MID(A2069,8,5),VLOOKUP(MID(A2069,1,5)&amp;MID(A2069,8,5),품번정리!$A:$B,2,FALSE))</f>
        <v/>
      </c>
      <c r="C2069" s="97"/>
      <c r="D2069" s="407"/>
      <c r="E2069" s="408"/>
    </row>
    <row r="2070" spans="1:5">
      <c r="A2070" s="16" t="str">
        <f t="shared" si="38"/>
        <v/>
      </c>
      <c r="B2070" s="16" t="str">
        <f>IF(ISERROR(VLOOKUP(MID(A2070,1,5)&amp;MID(A2070,8,5),품번정리!$A:$B,2,FALSE))=TRUE,MID(A2070,1,5)&amp;MID(A2070,8,5),VLOOKUP(MID(A2070,1,5)&amp;MID(A2070,8,5),품번정리!$A:$B,2,FALSE))</f>
        <v/>
      </c>
      <c r="C2070" s="97"/>
      <c r="D2070" s="407"/>
      <c r="E2070" s="408"/>
    </row>
    <row r="2071" spans="1:5">
      <c r="A2071" s="16" t="str">
        <f t="shared" si="38"/>
        <v/>
      </c>
      <c r="B2071" s="16" t="str">
        <f>IF(ISERROR(VLOOKUP(MID(A2071,1,5)&amp;MID(A2071,8,5),품번정리!$A:$B,2,FALSE))=TRUE,MID(A2071,1,5)&amp;MID(A2071,8,5),VLOOKUP(MID(A2071,1,5)&amp;MID(A2071,8,5),품번정리!$A:$B,2,FALSE))</f>
        <v/>
      </c>
      <c r="C2071" s="97"/>
      <c r="D2071" s="407"/>
      <c r="E2071" s="408"/>
    </row>
    <row r="2072" spans="1:5">
      <c r="A2072" s="16" t="str">
        <f t="shared" si="38"/>
        <v/>
      </c>
      <c r="B2072" s="16" t="str">
        <f>IF(ISERROR(VLOOKUP(MID(A2072,1,5)&amp;MID(A2072,8,5),품번정리!$A:$B,2,FALSE))=TRUE,MID(A2072,1,5)&amp;MID(A2072,8,5),VLOOKUP(MID(A2072,1,5)&amp;MID(A2072,8,5),품번정리!$A:$B,2,FALSE))</f>
        <v/>
      </c>
      <c r="C2072" s="97"/>
      <c r="D2072" s="407"/>
      <c r="E2072" s="408"/>
    </row>
    <row r="2073" spans="1:5">
      <c r="A2073" s="16" t="str">
        <f t="shared" si="38"/>
        <v/>
      </c>
      <c r="B2073" s="16" t="str">
        <f>IF(ISERROR(VLOOKUP(MID(A2073,1,5)&amp;MID(A2073,8,5),품번정리!$A:$B,2,FALSE))=TRUE,MID(A2073,1,5)&amp;MID(A2073,8,5),VLOOKUP(MID(A2073,1,5)&amp;MID(A2073,8,5),품번정리!$A:$B,2,FALSE))</f>
        <v/>
      </c>
      <c r="C2073" s="97"/>
      <c r="D2073" s="407"/>
      <c r="E2073" s="408"/>
    </row>
    <row r="2074" spans="1:5">
      <c r="A2074" s="16" t="str">
        <f t="shared" si="38"/>
        <v/>
      </c>
      <c r="B2074" s="16" t="str">
        <f>IF(ISERROR(VLOOKUP(MID(A2074,1,5)&amp;MID(A2074,8,5),품번정리!$A:$B,2,FALSE))=TRUE,MID(A2074,1,5)&amp;MID(A2074,8,5),VLOOKUP(MID(A2074,1,5)&amp;MID(A2074,8,5),품번정리!$A:$B,2,FALSE))</f>
        <v/>
      </c>
      <c r="C2074" s="97"/>
      <c r="D2074" s="407"/>
      <c r="E2074" s="408"/>
    </row>
    <row r="2075" spans="1:5">
      <c r="A2075" s="16" t="str">
        <f t="shared" si="38"/>
        <v/>
      </c>
      <c r="B2075" s="16" t="str">
        <f>IF(ISERROR(VLOOKUP(MID(A2075,1,5)&amp;MID(A2075,8,5),품번정리!$A:$B,2,FALSE))=TRUE,MID(A2075,1,5)&amp;MID(A2075,8,5),VLOOKUP(MID(A2075,1,5)&amp;MID(A2075,8,5),품번정리!$A:$B,2,FALSE))</f>
        <v/>
      </c>
      <c r="C2075" s="97"/>
      <c r="D2075" s="407"/>
      <c r="E2075" s="408"/>
    </row>
    <row r="2076" spans="1:5">
      <c r="A2076" s="16" t="str">
        <f t="shared" si="38"/>
        <v/>
      </c>
      <c r="B2076" s="16" t="str">
        <f>IF(ISERROR(VLOOKUP(MID(A2076,1,5)&amp;MID(A2076,8,5),품번정리!$A:$B,2,FALSE))=TRUE,MID(A2076,1,5)&amp;MID(A2076,8,5),VLOOKUP(MID(A2076,1,5)&amp;MID(A2076,8,5),품번정리!$A:$B,2,FALSE))</f>
        <v/>
      </c>
      <c r="C2076" s="97"/>
      <c r="D2076" s="407"/>
      <c r="E2076" s="408"/>
    </row>
    <row r="2077" spans="1:5">
      <c r="A2077" s="16" t="str">
        <f t="shared" si="38"/>
        <v/>
      </c>
      <c r="B2077" s="16" t="str">
        <f>IF(ISERROR(VLOOKUP(MID(A2077,1,5)&amp;MID(A2077,8,5),품번정리!$A:$B,2,FALSE))=TRUE,MID(A2077,1,5)&amp;MID(A2077,8,5),VLOOKUP(MID(A2077,1,5)&amp;MID(A2077,8,5),품번정리!$A:$B,2,FALSE))</f>
        <v/>
      </c>
      <c r="C2077" s="97"/>
      <c r="D2077" s="407"/>
      <c r="E2077" s="408"/>
    </row>
    <row r="2078" spans="1:5">
      <c r="A2078" s="16" t="str">
        <f t="shared" si="38"/>
        <v/>
      </c>
      <c r="B2078" s="16" t="str">
        <f>IF(ISERROR(VLOOKUP(MID(A2078,1,5)&amp;MID(A2078,8,5),품번정리!$A:$B,2,FALSE))=TRUE,MID(A2078,1,5)&amp;MID(A2078,8,5),VLOOKUP(MID(A2078,1,5)&amp;MID(A2078,8,5),품번정리!$A:$B,2,FALSE))</f>
        <v/>
      </c>
      <c r="C2078" s="97"/>
      <c r="D2078" s="407"/>
      <c r="E2078" s="408"/>
    </row>
    <row r="2079" spans="1:5">
      <c r="A2079" s="16" t="str">
        <f t="shared" si="38"/>
        <v/>
      </c>
      <c r="B2079" s="16" t="str">
        <f>IF(ISERROR(VLOOKUP(MID(A2079,1,5)&amp;MID(A2079,8,5),품번정리!$A:$B,2,FALSE))=TRUE,MID(A2079,1,5)&amp;MID(A2079,8,5),VLOOKUP(MID(A2079,1,5)&amp;MID(A2079,8,5),품번정리!$A:$B,2,FALSE))</f>
        <v/>
      </c>
      <c r="C2079" s="97"/>
      <c r="D2079" s="407"/>
      <c r="E2079" s="408"/>
    </row>
    <row r="2080" spans="1:5">
      <c r="A2080" s="16" t="str">
        <f t="shared" si="38"/>
        <v/>
      </c>
      <c r="B2080" s="16" t="str">
        <f>IF(ISERROR(VLOOKUP(MID(A2080,1,5)&amp;MID(A2080,8,5),품번정리!$A:$B,2,FALSE))=TRUE,MID(A2080,1,5)&amp;MID(A2080,8,5),VLOOKUP(MID(A2080,1,5)&amp;MID(A2080,8,5),품번정리!$A:$B,2,FALSE))</f>
        <v/>
      </c>
      <c r="C2080" s="97"/>
      <c r="D2080" s="407"/>
      <c r="E2080" s="408"/>
    </row>
    <row r="2081" spans="1:5">
      <c r="A2081" s="16" t="str">
        <f t="shared" si="38"/>
        <v/>
      </c>
      <c r="B2081" s="16" t="str">
        <f>IF(ISERROR(VLOOKUP(MID(A2081,1,5)&amp;MID(A2081,8,5),품번정리!$A:$B,2,FALSE))=TRUE,MID(A2081,1,5)&amp;MID(A2081,8,5),VLOOKUP(MID(A2081,1,5)&amp;MID(A2081,8,5),품번정리!$A:$B,2,FALSE))</f>
        <v/>
      </c>
      <c r="C2081" s="97"/>
      <c r="D2081" s="407"/>
      <c r="E2081" s="408"/>
    </row>
    <row r="2082" spans="1:5">
      <c r="A2082" s="16" t="str">
        <f t="shared" si="38"/>
        <v/>
      </c>
      <c r="B2082" s="16" t="str">
        <f>IF(ISERROR(VLOOKUP(MID(A2082,1,5)&amp;MID(A2082,8,5),품번정리!$A:$B,2,FALSE))=TRUE,MID(A2082,1,5)&amp;MID(A2082,8,5),VLOOKUP(MID(A2082,1,5)&amp;MID(A2082,8,5),품번정리!$A:$B,2,FALSE))</f>
        <v/>
      </c>
      <c r="C2082" s="97"/>
      <c r="D2082" s="407"/>
      <c r="E2082" s="408"/>
    </row>
    <row r="2083" spans="1:5">
      <c r="A2083" s="16" t="str">
        <f t="shared" si="38"/>
        <v/>
      </c>
      <c r="B2083" s="16" t="str">
        <f>IF(ISERROR(VLOOKUP(MID(A2083,1,5)&amp;MID(A2083,8,5),품번정리!$A:$B,2,FALSE))=TRUE,MID(A2083,1,5)&amp;MID(A2083,8,5),VLOOKUP(MID(A2083,1,5)&amp;MID(A2083,8,5),품번정리!$A:$B,2,FALSE))</f>
        <v/>
      </c>
      <c r="C2083" s="97"/>
      <c r="D2083" s="407"/>
      <c r="E2083" s="408"/>
    </row>
    <row r="2084" spans="1:5">
      <c r="A2084" s="16" t="str">
        <f t="shared" si="38"/>
        <v/>
      </c>
      <c r="B2084" s="16" t="str">
        <f>IF(ISERROR(VLOOKUP(MID(A2084,1,5)&amp;MID(A2084,8,5),품번정리!$A:$B,2,FALSE))=TRUE,MID(A2084,1,5)&amp;MID(A2084,8,5),VLOOKUP(MID(A2084,1,5)&amp;MID(A2084,8,5),품번정리!$A:$B,2,FALSE))</f>
        <v/>
      </c>
      <c r="C2084" s="97"/>
      <c r="D2084" s="407"/>
      <c r="E2084" s="408"/>
    </row>
    <row r="2085" spans="1:5">
      <c r="A2085" s="16" t="str">
        <f t="shared" si="38"/>
        <v/>
      </c>
      <c r="B2085" s="16" t="str">
        <f>IF(ISERROR(VLOOKUP(MID(A2085,1,5)&amp;MID(A2085,8,5),품번정리!$A:$B,2,FALSE))=TRUE,MID(A2085,1,5)&amp;MID(A2085,8,5),VLOOKUP(MID(A2085,1,5)&amp;MID(A2085,8,5),품번정리!$A:$B,2,FALSE))</f>
        <v/>
      </c>
      <c r="C2085" s="97"/>
      <c r="D2085" s="407"/>
      <c r="E2085" s="408"/>
    </row>
    <row r="2086" spans="1:5">
      <c r="A2086" s="16" t="str">
        <f t="shared" si="38"/>
        <v/>
      </c>
      <c r="B2086" s="16" t="str">
        <f>IF(ISERROR(VLOOKUP(MID(A2086,1,5)&amp;MID(A2086,8,5),품번정리!$A:$B,2,FALSE))=TRUE,MID(A2086,1,5)&amp;MID(A2086,8,5),VLOOKUP(MID(A2086,1,5)&amp;MID(A2086,8,5),품번정리!$A:$B,2,FALSE))</f>
        <v/>
      </c>
      <c r="C2086" s="97"/>
      <c r="D2086" s="407"/>
      <c r="E2086" s="408"/>
    </row>
    <row r="2087" spans="1:5">
      <c r="A2087" s="16" t="str">
        <f>IF(D2087=0,"",C2087)</f>
        <v/>
      </c>
      <c r="B2087" s="16" t="str">
        <f>IF(ISERROR(VLOOKUP(MID(A2087,1,5)&amp;MID(A2087,8,5),품번정리!$A:$B,2,FALSE))=TRUE,MID(A2087,1,5)&amp;MID(A2087,8,5),VLOOKUP(MID(A2087,1,5)&amp;MID(A2087,8,5),품번정리!$A:$B,2,FALSE))</f>
        <v/>
      </c>
      <c r="C2087" s="97"/>
      <c r="D2087" s="407"/>
      <c r="E2087" s="408"/>
    </row>
    <row r="2088" spans="1:5">
      <c r="A2088" s="16" t="str">
        <f t="shared" si="38"/>
        <v/>
      </c>
      <c r="B2088" s="16" t="str">
        <f>IF(ISERROR(VLOOKUP(MID(A2088,1,5)&amp;MID(A2088,8,5),품번정리!$A:$B,2,FALSE))=TRUE,MID(A2088,1,5)&amp;MID(A2088,8,5),VLOOKUP(MID(A2088,1,5)&amp;MID(A2088,8,5),품번정리!$A:$B,2,FALSE))</f>
        <v/>
      </c>
      <c r="C2088" s="97"/>
      <c r="D2088" s="407"/>
      <c r="E2088" s="408"/>
    </row>
    <row r="2089" spans="1:5">
      <c r="A2089" s="16" t="str">
        <f t="shared" si="38"/>
        <v/>
      </c>
      <c r="B2089" s="16" t="str">
        <f>IF(ISERROR(VLOOKUP(MID(A2089,1,5)&amp;MID(A2089,8,5),품번정리!$A:$B,2,FALSE))=TRUE,MID(A2089,1,5)&amp;MID(A2089,8,5),VLOOKUP(MID(A2089,1,5)&amp;MID(A2089,8,5),품번정리!$A:$B,2,FALSE))</f>
        <v/>
      </c>
      <c r="C2089" s="97"/>
      <c r="D2089" s="407"/>
      <c r="E2089" s="408"/>
    </row>
    <row r="2090" spans="1:5">
      <c r="A2090" s="16" t="str">
        <f t="shared" si="38"/>
        <v/>
      </c>
      <c r="B2090" s="16" t="str">
        <f>IF(ISERROR(VLOOKUP(MID(A2090,1,5)&amp;MID(A2090,8,5),품번정리!$A:$B,2,FALSE))=TRUE,MID(A2090,1,5)&amp;MID(A2090,8,5),VLOOKUP(MID(A2090,1,5)&amp;MID(A2090,8,5),품번정리!$A:$B,2,FALSE))</f>
        <v/>
      </c>
      <c r="C2090" s="97"/>
      <c r="D2090" s="407"/>
      <c r="E2090" s="408"/>
    </row>
    <row r="2091" spans="1:5">
      <c r="A2091" s="16" t="str">
        <f t="shared" si="38"/>
        <v/>
      </c>
      <c r="B2091" s="16" t="str">
        <f>IF(ISERROR(VLOOKUP(MID(A2091,1,5)&amp;MID(A2091,8,5),품번정리!$A:$B,2,FALSE))=TRUE,MID(A2091,1,5)&amp;MID(A2091,8,5),VLOOKUP(MID(A2091,1,5)&amp;MID(A2091,8,5),품번정리!$A:$B,2,FALSE))</f>
        <v/>
      </c>
      <c r="C2091" s="97"/>
      <c r="D2091" s="407"/>
      <c r="E2091" s="408"/>
    </row>
    <row r="2092" spans="1:5">
      <c r="A2092" s="16" t="str">
        <f t="shared" si="38"/>
        <v/>
      </c>
      <c r="B2092" s="16" t="str">
        <f>IF(ISERROR(VLOOKUP(MID(A2092,1,5)&amp;MID(A2092,8,5),품번정리!$A:$B,2,FALSE))=TRUE,MID(A2092,1,5)&amp;MID(A2092,8,5),VLOOKUP(MID(A2092,1,5)&amp;MID(A2092,8,5),품번정리!$A:$B,2,FALSE))</f>
        <v/>
      </c>
      <c r="C2092" s="97"/>
      <c r="D2092" s="407"/>
      <c r="E2092" s="408"/>
    </row>
    <row r="2093" spans="1:5">
      <c r="A2093" s="16" t="str">
        <f t="shared" si="38"/>
        <v/>
      </c>
      <c r="B2093" s="16" t="str">
        <f>IF(ISERROR(VLOOKUP(MID(A2093,1,5)&amp;MID(A2093,8,5),품번정리!$A:$B,2,FALSE))=TRUE,MID(A2093,1,5)&amp;MID(A2093,8,5),VLOOKUP(MID(A2093,1,5)&amp;MID(A2093,8,5),품번정리!$A:$B,2,FALSE))</f>
        <v/>
      </c>
      <c r="C2093" s="97"/>
      <c r="D2093" s="407"/>
      <c r="E2093" s="408"/>
    </row>
    <row r="2094" spans="1:5">
      <c r="A2094" s="16" t="str">
        <f t="shared" si="38"/>
        <v/>
      </c>
      <c r="B2094" s="16" t="str">
        <f>IF(ISERROR(VLOOKUP(MID(A2094,1,5)&amp;MID(A2094,8,5),품번정리!$A:$B,2,FALSE))=TRUE,MID(A2094,1,5)&amp;MID(A2094,8,5),VLOOKUP(MID(A2094,1,5)&amp;MID(A2094,8,5),품번정리!$A:$B,2,FALSE))</f>
        <v/>
      </c>
      <c r="C2094" s="97"/>
      <c r="D2094" s="407"/>
      <c r="E2094" s="408"/>
    </row>
    <row r="2095" spans="1:5">
      <c r="A2095" s="16" t="str">
        <f t="shared" si="38"/>
        <v/>
      </c>
      <c r="B2095" s="16" t="str">
        <f>IF(ISERROR(VLOOKUP(MID(A2095,1,5)&amp;MID(A2095,8,5),품번정리!$A:$B,2,FALSE))=TRUE,MID(A2095,1,5)&amp;MID(A2095,8,5),VLOOKUP(MID(A2095,1,5)&amp;MID(A2095,8,5),품번정리!$A:$B,2,FALSE))</f>
        <v/>
      </c>
      <c r="C2095" s="97"/>
      <c r="D2095" s="407"/>
      <c r="E2095" s="408"/>
    </row>
    <row r="2096" spans="1:5">
      <c r="A2096" s="16" t="str">
        <f>IF(D2096=0,"",C2096)</f>
        <v/>
      </c>
      <c r="B2096" s="16" t="str">
        <f>IF(ISERROR(VLOOKUP(MID(A2096,1,5)&amp;MID(A2096,8,5),품번정리!$A:$B,2,FALSE))=TRUE,MID(A2096,1,5)&amp;MID(A2096,8,5),VLOOKUP(MID(A2096,1,5)&amp;MID(A2096,8,5),품번정리!$A:$B,2,FALSE))</f>
        <v/>
      </c>
      <c r="C2096" s="97"/>
      <c r="D2096" s="407"/>
      <c r="E2096" s="408"/>
    </row>
    <row r="2097" spans="1:5">
      <c r="A2097" s="16" t="str">
        <f>IF(D2097=0,"",C2097)</f>
        <v/>
      </c>
      <c r="B2097" s="16" t="str">
        <f>IF(ISERROR(VLOOKUP(MID(A2097,1,5)&amp;MID(A2097,8,5),품번정리!$A:$B,2,FALSE))=TRUE,MID(A2097,1,5)&amp;MID(A2097,8,5),VLOOKUP(MID(A2097,1,5)&amp;MID(A2097,8,5),품번정리!$A:$B,2,FALSE))</f>
        <v/>
      </c>
      <c r="C2097" s="97"/>
      <c r="D2097" s="407"/>
      <c r="E2097" s="408"/>
    </row>
    <row r="2098" spans="1:5">
      <c r="A2098" s="16" t="str">
        <f>IF(D2098=0,"",C2098)</f>
        <v/>
      </c>
      <c r="B2098" s="16" t="str">
        <f>IF(ISERROR(VLOOKUP(MID(A2098,1,5)&amp;MID(A2098,8,5),품번정리!$A:$B,2,FALSE))=TRUE,MID(A2098,1,5)&amp;MID(A2098,8,5),VLOOKUP(MID(A2098,1,5)&amp;MID(A2098,8,5),품번정리!$A:$B,2,FALSE))</f>
        <v/>
      </c>
      <c r="C2098" s="97"/>
      <c r="D2098" s="407"/>
      <c r="E2098" s="408"/>
    </row>
    <row r="2099" spans="1:5">
      <c r="A2099" s="16" t="str">
        <f t="shared" ref="A2099:A2130" si="39">IF(D2099=0,"",C2099)</f>
        <v/>
      </c>
      <c r="B2099" s="16" t="str">
        <f>IF(ISERROR(VLOOKUP(MID(A2099,1,5)&amp;MID(A2099,8,5),품번정리!$A:$B,2,FALSE))=TRUE,MID(A2099,1,5)&amp;MID(A2099,8,5),VLOOKUP(MID(A2099,1,5)&amp;MID(A2099,8,5),품번정리!$A:$B,2,FALSE))</f>
        <v/>
      </c>
      <c r="C2099" s="97"/>
      <c r="D2099" s="407"/>
      <c r="E2099" s="408"/>
    </row>
    <row r="2100" spans="1:5">
      <c r="A2100" s="16" t="str">
        <f t="shared" si="39"/>
        <v/>
      </c>
      <c r="B2100" s="16" t="str">
        <f>IF(ISERROR(VLOOKUP(MID(A2100,1,5)&amp;MID(A2100,8,5),품번정리!$A:$B,2,FALSE))=TRUE,MID(A2100,1,5)&amp;MID(A2100,8,5),VLOOKUP(MID(A2100,1,5)&amp;MID(A2100,8,5),품번정리!$A:$B,2,FALSE))</f>
        <v/>
      </c>
      <c r="C2100" s="97"/>
      <c r="D2100" s="407"/>
      <c r="E2100" s="408"/>
    </row>
    <row r="2101" spans="1:5">
      <c r="A2101" s="16" t="str">
        <f t="shared" si="39"/>
        <v/>
      </c>
      <c r="B2101" s="16" t="str">
        <f>IF(ISERROR(VLOOKUP(MID(A2101,1,5)&amp;MID(A2101,8,5),품번정리!$A:$B,2,FALSE))=TRUE,MID(A2101,1,5)&amp;MID(A2101,8,5),VLOOKUP(MID(A2101,1,5)&amp;MID(A2101,8,5),품번정리!$A:$B,2,FALSE))</f>
        <v/>
      </c>
      <c r="C2101" s="97"/>
      <c r="D2101" s="407"/>
      <c r="E2101" s="408"/>
    </row>
    <row r="2102" spans="1:5">
      <c r="A2102" s="16" t="str">
        <f t="shared" si="39"/>
        <v/>
      </c>
      <c r="B2102" s="16" t="str">
        <f>IF(ISERROR(VLOOKUP(MID(A2102,1,5)&amp;MID(A2102,8,5),품번정리!$A:$B,2,FALSE))=TRUE,MID(A2102,1,5)&amp;MID(A2102,8,5),VLOOKUP(MID(A2102,1,5)&amp;MID(A2102,8,5),품번정리!$A:$B,2,FALSE))</f>
        <v/>
      </c>
      <c r="C2102" s="97"/>
      <c r="D2102" s="407"/>
      <c r="E2102" s="408"/>
    </row>
    <row r="2103" spans="1:5">
      <c r="A2103" s="16" t="str">
        <f t="shared" si="39"/>
        <v/>
      </c>
      <c r="B2103" s="16" t="str">
        <f>IF(ISERROR(VLOOKUP(MID(A2103,1,5)&amp;MID(A2103,8,5),품번정리!$A:$B,2,FALSE))=TRUE,MID(A2103,1,5)&amp;MID(A2103,8,5),VLOOKUP(MID(A2103,1,5)&amp;MID(A2103,8,5),품번정리!$A:$B,2,FALSE))</f>
        <v/>
      </c>
      <c r="C2103" s="97"/>
      <c r="D2103" s="407"/>
      <c r="E2103" s="408"/>
    </row>
    <row r="2104" spans="1:5">
      <c r="A2104" s="16" t="str">
        <f t="shared" si="39"/>
        <v/>
      </c>
      <c r="B2104" s="16" t="str">
        <f>IF(ISERROR(VLOOKUP(MID(A2104,1,5)&amp;MID(A2104,8,5),품번정리!$A:$B,2,FALSE))=TRUE,MID(A2104,1,5)&amp;MID(A2104,8,5),VLOOKUP(MID(A2104,1,5)&amp;MID(A2104,8,5),품번정리!$A:$B,2,FALSE))</f>
        <v/>
      </c>
      <c r="C2104" s="97"/>
      <c r="D2104" s="407"/>
      <c r="E2104" s="408"/>
    </row>
    <row r="2105" spans="1:5">
      <c r="A2105" s="16" t="str">
        <f t="shared" si="39"/>
        <v/>
      </c>
      <c r="B2105" s="16" t="str">
        <f>IF(ISERROR(VLOOKUP(MID(A2105,1,5)&amp;MID(A2105,8,5),품번정리!$A:$B,2,FALSE))=TRUE,MID(A2105,1,5)&amp;MID(A2105,8,5),VLOOKUP(MID(A2105,1,5)&amp;MID(A2105,8,5),품번정리!$A:$B,2,FALSE))</f>
        <v/>
      </c>
      <c r="C2105" s="97"/>
      <c r="D2105" s="407"/>
      <c r="E2105" s="408"/>
    </row>
    <row r="2106" spans="1:5">
      <c r="A2106" s="16" t="str">
        <f t="shared" si="39"/>
        <v/>
      </c>
      <c r="B2106" s="16" t="str">
        <f>IF(ISERROR(VLOOKUP(MID(A2106,1,5)&amp;MID(A2106,8,5),품번정리!$A:$B,2,FALSE))=TRUE,MID(A2106,1,5)&amp;MID(A2106,8,5),VLOOKUP(MID(A2106,1,5)&amp;MID(A2106,8,5),품번정리!$A:$B,2,FALSE))</f>
        <v/>
      </c>
      <c r="C2106" s="97"/>
      <c r="D2106" s="407"/>
      <c r="E2106" s="408"/>
    </row>
    <row r="2107" spans="1:5">
      <c r="A2107" s="16" t="str">
        <f t="shared" si="39"/>
        <v/>
      </c>
      <c r="B2107" s="16" t="str">
        <f>IF(ISERROR(VLOOKUP(MID(A2107,1,5)&amp;MID(A2107,8,5),품번정리!$A:$B,2,FALSE))=TRUE,MID(A2107,1,5)&amp;MID(A2107,8,5),VLOOKUP(MID(A2107,1,5)&amp;MID(A2107,8,5),품번정리!$A:$B,2,FALSE))</f>
        <v/>
      </c>
      <c r="C2107" s="97"/>
      <c r="D2107" s="407"/>
      <c r="E2107" s="408"/>
    </row>
    <row r="2108" spans="1:5">
      <c r="A2108" s="16" t="str">
        <f t="shared" si="39"/>
        <v/>
      </c>
      <c r="B2108" s="16" t="str">
        <f>IF(ISERROR(VLOOKUP(MID(A2108,1,5)&amp;MID(A2108,8,5),품번정리!$A:$B,2,FALSE))=TRUE,MID(A2108,1,5)&amp;MID(A2108,8,5),VLOOKUP(MID(A2108,1,5)&amp;MID(A2108,8,5),품번정리!$A:$B,2,FALSE))</f>
        <v/>
      </c>
      <c r="C2108" s="97"/>
      <c r="D2108" s="407"/>
      <c r="E2108" s="408"/>
    </row>
    <row r="2109" spans="1:5">
      <c r="A2109" s="16" t="str">
        <f t="shared" si="39"/>
        <v/>
      </c>
      <c r="B2109" s="16" t="str">
        <f>IF(ISERROR(VLOOKUP(MID(A2109,1,5)&amp;MID(A2109,8,5),품번정리!$A:$B,2,FALSE))=TRUE,MID(A2109,1,5)&amp;MID(A2109,8,5),VLOOKUP(MID(A2109,1,5)&amp;MID(A2109,8,5),품번정리!$A:$B,2,FALSE))</f>
        <v/>
      </c>
      <c r="C2109" s="97"/>
      <c r="D2109" s="407"/>
      <c r="E2109" s="408"/>
    </row>
    <row r="2110" spans="1:5">
      <c r="A2110" s="16" t="str">
        <f t="shared" si="39"/>
        <v/>
      </c>
      <c r="B2110" s="16" t="str">
        <f>IF(ISERROR(VLOOKUP(MID(A2110,1,5)&amp;MID(A2110,8,5),품번정리!$A:$B,2,FALSE))=TRUE,MID(A2110,1,5)&amp;MID(A2110,8,5),VLOOKUP(MID(A2110,1,5)&amp;MID(A2110,8,5),품번정리!$A:$B,2,FALSE))</f>
        <v/>
      </c>
      <c r="C2110" s="97"/>
      <c r="D2110" s="407"/>
      <c r="E2110" s="408"/>
    </row>
    <row r="2111" spans="1:5">
      <c r="A2111" s="16" t="str">
        <f t="shared" si="39"/>
        <v/>
      </c>
      <c r="B2111" s="16" t="str">
        <f>IF(ISERROR(VLOOKUP(MID(A2111,1,5)&amp;MID(A2111,8,5),품번정리!$A:$B,2,FALSE))=TRUE,MID(A2111,1,5)&amp;MID(A2111,8,5),VLOOKUP(MID(A2111,1,5)&amp;MID(A2111,8,5),품번정리!$A:$B,2,FALSE))</f>
        <v/>
      </c>
      <c r="C2111" s="97"/>
      <c r="D2111" s="407"/>
      <c r="E2111" s="408"/>
    </row>
    <row r="2112" spans="1:5">
      <c r="A2112" s="16" t="str">
        <f t="shared" si="39"/>
        <v/>
      </c>
      <c r="B2112" s="16" t="str">
        <f>IF(ISERROR(VLOOKUP(MID(A2112,1,5)&amp;MID(A2112,8,5),품번정리!$A:$B,2,FALSE))=TRUE,MID(A2112,1,5)&amp;MID(A2112,8,5),VLOOKUP(MID(A2112,1,5)&amp;MID(A2112,8,5),품번정리!$A:$B,2,FALSE))</f>
        <v/>
      </c>
      <c r="C2112" s="97"/>
      <c r="D2112" s="407"/>
      <c r="E2112" s="408"/>
    </row>
    <row r="2113" spans="1:5">
      <c r="A2113" s="16" t="str">
        <f t="shared" si="39"/>
        <v/>
      </c>
      <c r="B2113" s="16" t="str">
        <f>IF(ISERROR(VLOOKUP(MID(A2113,1,5)&amp;MID(A2113,8,5),품번정리!$A:$B,2,FALSE))=TRUE,MID(A2113,1,5)&amp;MID(A2113,8,5),VLOOKUP(MID(A2113,1,5)&amp;MID(A2113,8,5),품번정리!$A:$B,2,FALSE))</f>
        <v/>
      </c>
      <c r="C2113" s="97"/>
      <c r="D2113" s="407"/>
      <c r="E2113" s="408"/>
    </row>
    <row r="2114" spans="1:5">
      <c r="A2114" s="16" t="str">
        <f t="shared" si="39"/>
        <v/>
      </c>
      <c r="B2114" s="16" t="str">
        <f>IF(ISERROR(VLOOKUP(MID(A2114,1,5)&amp;MID(A2114,8,5),품번정리!$A:$B,2,FALSE))=TRUE,MID(A2114,1,5)&amp;MID(A2114,8,5),VLOOKUP(MID(A2114,1,5)&amp;MID(A2114,8,5),품번정리!$A:$B,2,FALSE))</f>
        <v/>
      </c>
      <c r="C2114" s="97"/>
      <c r="D2114" s="407"/>
      <c r="E2114" s="408"/>
    </row>
    <row r="2115" spans="1:5">
      <c r="A2115" s="16" t="str">
        <f t="shared" si="39"/>
        <v/>
      </c>
      <c r="B2115" s="16" t="str">
        <f>IF(ISERROR(VLOOKUP(MID(A2115,1,5)&amp;MID(A2115,8,5),품번정리!$A:$B,2,FALSE))=TRUE,MID(A2115,1,5)&amp;MID(A2115,8,5),VLOOKUP(MID(A2115,1,5)&amp;MID(A2115,8,5),품번정리!$A:$B,2,FALSE))</f>
        <v/>
      </c>
      <c r="C2115" s="97"/>
      <c r="D2115" s="407"/>
      <c r="E2115" s="408"/>
    </row>
    <row r="2116" spans="1:5">
      <c r="A2116" s="16" t="str">
        <f t="shared" si="39"/>
        <v/>
      </c>
      <c r="B2116" s="16" t="str">
        <f>IF(ISERROR(VLOOKUP(MID(A2116,1,5)&amp;MID(A2116,8,5),품번정리!$A:$B,2,FALSE))=TRUE,MID(A2116,1,5)&amp;MID(A2116,8,5),VLOOKUP(MID(A2116,1,5)&amp;MID(A2116,8,5),품번정리!$A:$B,2,FALSE))</f>
        <v/>
      </c>
      <c r="C2116" s="97"/>
      <c r="D2116" s="407"/>
      <c r="E2116" s="408"/>
    </row>
    <row r="2117" spans="1:5">
      <c r="A2117" s="16" t="str">
        <f t="shared" si="39"/>
        <v/>
      </c>
      <c r="B2117" s="16" t="str">
        <f>IF(ISERROR(VLOOKUP(MID(A2117,1,5)&amp;MID(A2117,8,5),품번정리!$A:$B,2,FALSE))=TRUE,MID(A2117,1,5)&amp;MID(A2117,8,5),VLOOKUP(MID(A2117,1,5)&amp;MID(A2117,8,5),품번정리!$A:$B,2,FALSE))</f>
        <v/>
      </c>
      <c r="C2117" s="97"/>
      <c r="D2117" s="407"/>
      <c r="E2117" s="408"/>
    </row>
    <row r="2118" spans="1:5">
      <c r="A2118" s="16" t="str">
        <f t="shared" si="39"/>
        <v/>
      </c>
      <c r="B2118" s="16" t="str">
        <f>IF(ISERROR(VLOOKUP(MID(A2118,1,5)&amp;MID(A2118,8,5),품번정리!$A:$B,2,FALSE))=TRUE,MID(A2118,1,5)&amp;MID(A2118,8,5),VLOOKUP(MID(A2118,1,5)&amp;MID(A2118,8,5),품번정리!$A:$B,2,FALSE))</f>
        <v/>
      </c>
      <c r="C2118" s="97"/>
      <c r="D2118" s="407"/>
      <c r="E2118" s="408"/>
    </row>
    <row r="2119" spans="1:5">
      <c r="A2119" s="16" t="str">
        <f t="shared" si="39"/>
        <v/>
      </c>
      <c r="B2119" s="16" t="str">
        <f>IF(ISERROR(VLOOKUP(MID(A2119,1,5)&amp;MID(A2119,8,5),품번정리!$A:$B,2,FALSE))=TRUE,MID(A2119,1,5)&amp;MID(A2119,8,5),VLOOKUP(MID(A2119,1,5)&amp;MID(A2119,8,5),품번정리!$A:$B,2,FALSE))</f>
        <v/>
      </c>
      <c r="C2119" s="97"/>
      <c r="D2119" s="407"/>
      <c r="E2119" s="408"/>
    </row>
    <row r="2120" spans="1:5">
      <c r="A2120" s="16" t="str">
        <f t="shared" si="39"/>
        <v/>
      </c>
      <c r="B2120" s="16" t="str">
        <f>IF(ISERROR(VLOOKUP(MID(A2120,1,5)&amp;MID(A2120,8,5),품번정리!$A:$B,2,FALSE))=TRUE,MID(A2120,1,5)&amp;MID(A2120,8,5),VLOOKUP(MID(A2120,1,5)&amp;MID(A2120,8,5),품번정리!$A:$B,2,FALSE))</f>
        <v/>
      </c>
      <c r="C2120" s="97"/>
      <c r="D2120" s="407"/>
      <c r="E2120" s="408"/>
    </row>
    <row r="2121" spans="1:5">
      <c r="A2121" s="16" t="str">
        <f t="shared" si="39"/>
        <v/>
      </c>
      <c r="B2121" s="16" t="str">
        <f>IF(ISERROR(VLOOKUP(MID(A2121,1,5)&amp;MID(A2121,8,5),품번정리!$A:$B,2,FALSE))=TRUE,MID(A2121,1,5)&amp;MID(A2121,8,5),VLOOKUP(MID(A2121,1,5)&amp;MID(A2121,8,5),품번정리!$A:$B,2,FALSE))</f>
        <v/>
      </c>
      <c r="C2121" s="97"/>
      <c r="D2121" s="407"/>
      <c r="E2121" s="408"/>
    </row>
    <row r="2122" spans="1:5">
      <c r="A2122" s="16" t="str">
        <f t="shared" si="39"/>
        <v/>
      </c>
      <c r="B2122" s="16" t="str">
        <f>IF(ISERROR(VLOOKUP(MID(A2122,1,5)&amp;MID(A2122,8,5),품번정리!$A:$B,2,FALSE))=TRUE,MID(A2122,1,5)&amp;MID(A2122,8,5),VLOOKUP(MID(A2122,1,5)&amp;MID(A2122,8,5),품번정리!$A:$B,2,FALSE))</f>
        <v/>
      </c>
      <c r="C2122" s="97"/>
      <c r="D2122" s="407"/>
      <c r="E2122" s="408"/>
    </row>
    <row r="2123" spans="1:5">
      <c r="A2123" s="16" t="str">
        <f t="shared" si="39"/>
        <v/>
      </c>
      <c r="B2123" s="16" t="str">
        <f>IF(ISERROR(VLOOKUP(MID(A2123,1,5)&amp;MID(A2123,8,5),품번정리!$A:$B,2,FALSE))=TRUE,MID(A2123,1,5)&amp;MID(A2123,8,5),VLOOKUP(MID(A2123,1,5)&amp;MID(A2123,8,5),품번정리!$A:$B,2,FALSE))</f>
        <v/>
      </c>
      <c r="C2123" s="97"/>
      <c r="D2123" s="407"/>
      <c r="E2123" s="408"/>
    </row>
    <row r="2124" spans="1:5">
      <c r="A2124" s="16" t="str">
        <f t="shared" si="39"/>
        <v/>
      </c>
      <c r="B2124" s="16" t="str">
        <f>IF(ISERROR(VLOOKUP(MID(A2124,1,5)&amp;MID(A2124,8,5),품번정리!$A:$B,2,FALSE))=TRUE,MID(A2124,1,5)&amp;MID(A2124,8,5),VLOOKUP(MID(A2124,1,5)&amp;MID(A2124,8,5),품번정리!$A:$B,2,FALSE))</f>
        <v/>
      </c>
      <c r="C2124" s="97"/>
      <c r="D2124" s="407"/>
      <c r="E2124" s="408"/>
    </row>
    <row r="2125" spans="1:5">
      <c r="A2125" s="16" t="str">
        <f t="shared" si="39"/>
        <v/>
      </c>
      <c r="B2125" s="16" t="str">
        <f>IF(ISERROR(VLOOKUP(MID(A2125,1,5)&amp;MID(A2125,8,5),품번정리!$A:$B,2,FALSE))=TRUE,MID(A2125,1,5)&amp;MID(A2125,8,5),VLOOKUP(MID(A2125,1,5)&amp;MID(A2125,8,5),품번정리!$A:$B,2,FALSE))</f>
        <v/>
      </c>
      <c r="C2125" s="97"/>
      <c r="D2125" s="407"/>
      <c r="E2125" s="408"/>
    </row>
    <row r="2126" spans="1:5">
      <c r="A2126" s="16" t="str">
        <f t="shared" si="39"/>
        <v/>
      </c>
      <c r="B2126" s="16" t="str">
        <f>IF(ISERROR(VLOOKUP(MID(A2126,1,5)&amp;MID(A2126,8,5),품번정리!$A:$B,2,FALSE))=TRUE,MID(A2126,1,5)&amp;MID(A2126,8,5),VLOOKUP(MID(A2126,1,5)&amp;MID(A2126,8,5),품번정리!$A:$B,2,FALSE))</f>
        <v/>
      </c>
      <c r="C2126" s="97"/>
      <c r="D2126" s="407"/>
      <c r="E2126" s="408"/>
    </row>
    <row r="2127" spans="1:5">
      <c r="A2127" s="16" t="str">
        <f t="shared" si="39"/>
        <v/>
      </c>
      <c r="B2127" s="16" t="str">
        <f>IF(ISERROR(VLOOKUP(MID(A2127,1,5)&amp;MID(A2127,8,5),품번정리!$A:$B,2,FALSE))=TRUE,MID(A2127,1,5)&amp;MID(A2127,8,5),VLOOKUP(MID(A2127,1,5)&amp;MID(A2127,8,5),품번정리!$A:$B,2,FALSE))</f>
        <v/>
      </c>
      <c r="C2127" s="97"/>
      <c r="D2127" s="407"/>
      <c r="E2127" s="408"/>
    </row>
    <row r="2128" spans="1:5">
      <c r="A2128" s="16" t="str">
        <f t="shared" si="39"/>
        <v/>
      </c>
      <c r="B2128" s="16" t="str">
        <f>IF(ISERROR(VLOOKUP(MID(A2128,1,5)&amp;MID(A2128,8,5),품번정리!$A:$B,2,FALSE))=TRUE,MID(A2128,1,5)&amp;MID(A2128,8,5),VLOOKUP(MID(A2128,1,5)&amp;MID(A2128,8,5),품번정리!$A:$B,2,FALSE))</f>
        <v/>
      </c>
      <c r="C2128" s="97"/>
      <c r="D2128" s="407"/>
      <c r="E2128" s="408"/>
    </row>
    <row r="2129" spans="1:5">
      <c r="A2129" s="16" t="str">
        <f t="shared" si="39"/>
        <v/>
      </c>
      <c r="B2129" s="16" t="str">
        <f>IF(ISERROR(VLOOKUP(MID(A2129,1,5)&amp;MID(A2129,8,5),품번정리!$A:$B,2,FALSE))=TRUE,MID(A2129,1,5)&amp;MID(A2129,8,5),VLOOKUP(MID(A2129,1,5)&amp;MID(A2129,8,5),품번정리!$A:$B,2,FALSE))</f>
        <v/>
      </c>
      <c r="C2129" s="97"/>
      <c r="D2129" s="407"/>
      <c r="E2129" s="408"/>
    </row>
    <row r="2130" spans="1:5">
      <c r="A2130" s="16" t="str">
        <f t="shared" si="39"/>
        <v/>
      </c>
      <c r="B2130" s="16" t="str">
        <f>IF(ISERROR(VLOOKUP(MID(A2130,1,5)&amp;MID(A2130,8,5),품번정리!$A:$B,2,FALSE))=TRUE,MID(A2130,1,5)&amp;MID(A2130,8,5),VLOOKUP(MID(A2130,1,5)&amp;MID(A2130,8,5),품번정리!$A:$B,2,FALSE))</f>
        <v/>
      </c>
      <c r="C2130" s="97"/>
      <c r="D2130" s="407"/>
      <c r="E2130" s="408"/>
    </row>
    <row r="2131" spans="1:5">
      <c r="A2131" s="16" t="str">
        <f t="shared" ref="A2131:A2143" si="40">IF(D2131=0,"",C2131)</f>
        <v/>
      </c>
      <c r="B2131" s="16" t="str">
        <f>IF(ISERROR(VLOOKUP(MID(A2131,1,5)&amp;MID(A2131,8,5),품번정리!$A:$B,2,FALSE))=TRUE,MID(A2131,1,5)&amp;MID(A2131,8,5),VLOOKUP(MID(A2131,1,5)&amp;MID(A2131,8,5),품번정리!$A:$B,2,FALSE))</f>
        <v/>
      </c>
      <c r="C2131" s="97"/>
      <c r="D2131" s="407"/>
      <c r="E2131" s="408"/>
    </row>
    <row r="2132" spans="1:5">
      <c r="A2132" s="16" t="str">
        <f t="shared" si="40"/>
        <v/>
      </c>
      <c r="B2132" s="16" t="str">
        <f>IF(ISERROR(VLOOKUP(MID(A2132,1,5)&amp;MID(A2132,8,5),품번정리!$A:$B,2,FALSE))=TRUE,MID(A2132,1,5)&amp;MID(A2132,8,5),VLOOKUP(MID(A2132,1,5)&amp;MID(A2132,8,5),품번정리!$A:$B,2,FALSE))</f>
        <v/>
      </c>
      <c r="C2132" s="97"/>
      <c r="D2132" s="407"/>
      <c r="E2132" s="408"/>
    </row>
    <row r="2133" spans="1:5">
      <c r="A2133" s="16" t="str">
        <f t="shared" si="40"/>
        <v/>
      </c>
      <c r="B2133" s="16" t="str">
        <f>IF(ISERROR(VLOOKUP(MID(A2133,1,5)&amp;MID(A2133,8,5),품번정리!$A:$B,2,FALSE))=TRUE,MID(A2133,1,5)&amp;MID(A2133,8,5),VLOOKUP(MID(A2133,1,5)&amp;MID(A2133,8,5),품번정리!$A:$B,2,FALSE))</f>
        <v/>
      </c>
      <c r="C2133" s="97"/>
      <c r="D2133" s="407"/>
      <c r="E2133" s="408"/>
    </row>
    <row r="2134" spans="1:5">
      <c r="A2134" s="16" t="str">
        <f t="shared" si="40"/>
        <v/>
      </c>
      <c r="B2134" s="16" t="str">
        <f>IF(ISERROR(VLOOKUP(MID(A2134,1,5)&amp;MID(A2134,8,5),품번정리!$A:$B,2,FALSE))=TRUE,MID(A2134,1,5)&amp;MID(A2134,8,5),VLOOKUP(MID(A2134,1,5)&amp;MID(A2134,8,5),품번정리!$A:$B,2,FALSE))</f>
        <v/>
      </c>
      <c r="C2134" s="97"/>
      <c r="D2134" s="407"/>
      <c r="E2134" s="408"/>
    </row>
    <row r="2135" spans="1:5">
      <c r="A2135" s="16" t="str">
        <f t="shared" si="40"/>
        <v/>
      </c>
      <c r="B2135" s="16" t="str">
        <f>IF(ISERROR(VLOOKUP(MID(A2135,1,5)&amp;MID(A2135,8,5),품번정리!$A:$B,2,FALSE))=TRUE,MID(A2135,1,5)&amp;MID(A2135,8,5),VLOOKUP(MID(A2135,1,5)&amp;MID(A2135,8,5),품번정리!$A:$B,2,FALSE))</f>
        <v/>
      </c>
      <c r="C2135" s="97"/>
      <c r="D2135" s="407"/>
      <c r="E2135" s="408"/>
    </row>
    <row r="2136" spans="1:5">
      <c r="A2136" s="16" t="str">
        <f t="shared" si="40"/>
        <v/>
      </c>
      <c r="B2136" s="16" t="str">
        <f>IF(ISERROR(VLOOKUP(MID(A2136,1,5)&amp;MID(A2136,8,5),품번정리!$A:$B,2,FALSE))=TRUE,MID(A2136,1,5)&amp;MID(A2136,8,5),VLOOKUP(MID(A2136,1,5)&amp;MID(A2136,8,5),품번정리!$A:$B,2,FALSE))</f>
        <v/>
      </c>
      <c r="C2136" s="97"/>
      <c r="D2136" s="407"/>
      <c r="E2136" s="408"/>
    </row>
    <row r="2137" spans="1:5">
      <c r="A2137" s="16" t="str">
        <f t="shared" si="40"/>
        <v/>
      </c>
      <c r="B2137" s="16" t="str">
        <f>IF(ISERROR(VLOOKUP(MID(A2137,1,5)&amp;MID(A2137,8,5),품번정리!$A:$B,2,FALSE))=TRUE,MID(A2137,1,5)&amp;MID(A2137,8,5),VLOOKUP(MID(A2137,1,5)&amp;MID(A2137,8,5),품번정리!$A:$B,2,FALSE))</f>
        <v/>
      </c>
      <c r="C2137" s="97"/>
      <c r="D2137" s="407"/>
      <c r="E2137" s="408"/>
    </row>
    <row r="2138" spans="1:5">
      <c r="A2138" s="16" t="str">
        <f t="shared" si="40"/>
        <v/>
      </c>
      <c r="B2138" s="16" t="str">
        <f>IF(ISERROR(VLOOKUP(MID(A2138,1,5)&amp;MID(A2138,8,5),품번정리!$A:$B,2,FALSE))=TRUE,MID(A2138,1,5)&amp;MID(A2138,8,5),VLOOKUP(MID(A2138,1,5)&amp;MID(A2138,8,5),품번정리!$A:$B,2,FALSE))</f>
        <v/>
      </c>
      <c r="C2138" s="97"/>
      <c r="D2138" s="407"/>
      <c r="E2138" s="408"/>
    </row>
    <row r="2139" spans="1:5">
      <c r="A2139" s="16" t="str">
        <f t="shared" si="40"/>
        <v/>
      </c>
      <c r="B2139" s="16" t="str">
        <f>IF(ISERROR(VLOOKUP(MID(A2139,1,5)&amp;MID(A2139,8,5),품번정리!$A:$B,2,FALSE))=TRUE,MID(A2139,1,5)&amp;MID(A2139,8,5),VLOOKUP(MID(A2139,1,5)&amp;MID(A2139,8,5),품번정리!$A:$B,2,FALSE))</f>
        <v/>
      </c>
      <c r="C2139" s="97"/>
      <c r="D2139" s="407"/>
      <c r="E2139" s="408"/>
    </row>
    <row r="2140" spans="1:5">
      <c r="A2140" s="16" t="str">
        <f t="shared" si="40"/>
        <v/>
      </c>
      <c r="B2140" s="16" t="str">
        <f>IF(ISERROR(VLOOKUP(MID(A2140,1,5)&amp;MID(A2140,8,5),품번정리!$A:$B,2,FALSE))=TRUE,MID(A2140,1,5)&amp;MID(A2140,8,5),VLOOKUP(MID(A2140,1,5)&amp;MID(A2140,8,5),품번정리!$A:$B,2,FALSE))</f>
        <v/>
      </c>
      <c r="C2140" s="97"/>
      <c r="D2140" s="407"/>
      <c r="E2140" s="408"/>
    </row>
    <row r="2141" spans="1:5">
      <c r="A2141" s="16" t="str">
        <f t="shared" si="40"/>
        <v/>
      </c>
      <c r="B2141" s="16" t="str">
        <f>IF(ISERROR(VLOOKUP(MID(A2141,1,5)&amp;MID(A2141,8,5),품번정리!$A:$B,2,FALSE))=TRUE,MID(A2141,1,5)&amp;MID(A2141,8,5),VLOOKUP(MID(A2141,1,5)&amp;MID(A2141,8,5),품번정리!$A:$B,2,FALSE))</f>
        <v/>
      </c>
      <c r="C2141" s="97"/>
      <c r="D2141" s="407"/>
      <c r="E2141" s="408"/>
    </row>
    <row r="2142" spans="1:5">
      <c r="A2142" s="16" t="str">
        <f t="shared" si="40"/>
        <v/>
      </c>
      <c r="B2142" s="16" t="str">
        <f>IF(ISERROR(VLOOKUP(MID(A2142,1,5)&amp;MID(A2142,8,5),품번정리!$A:$B,2,FALSE))=TRUE,MID(A2142,1,5)&amp;MID(A2142,8,5),VLOOKUP(MID(A2142,1,5)&amp;MID(A2142,8,5),품번정리!$A:$B,2,FALSE))</f>
        <v/>
      </c>
      <c r="C2142" s="97"/>
      <c r="D2142" s="407"/>
      <c r="E2142" s="408"/>
    </row>
    <row r="2143" spans="1:5">
      <c r="A2143" s="16" t="str">
        <f t="shared" si="40"/>
        <v/>
      </c>
      <c r="B2143" s="16" t="str">
        <f>IF(ISERROR(VLOOKUP(MID(A2143,1,5)&amp;MID(A2143,8,5),품번정리!$A:$B,2,FALSE))=TRUE,MID(A2143,1,5)&amp;MID(A2143,8,5),VLOOKUP(MID(A2143,1,5)&amp;MID(A2143,8,5),품번정리!$A:$B,2,FALSE))</f>
        <v/>
      </c>
      <c r="C2143" s="97"/>
      <c r="D2143" s="407"/>
      <c r="E2143" s="408"/>
    </row>
  </sheetData>
  <autoFilter ref="A5:E2143"/>
  <sortState ref="C2:K463">
    <sortCondition ref="D2:D463"/>
  </sortState>
  <customSheetViews>
    <customSheetView guid="{2080EECC-5794-4286-8A97-2A3DC85BCBA0}" scale="80" zeroValues="0" showAutoFilter="1">
      <pane xSplit="3" ySplit="3" topLeftCell="D872" activePane="bottomRight" state="frozen"/>
      <selection pane="bottomRight" activeCell="H879" sqref="H879"/>
      <pageMargins left="0.75" right="0.75" top="1" bottom="1" header="0.5" footer="0.5"/>
      <pageSetup paperSize="9" orientation="portrait" r:id="rId1"/>
      <headerFooter alignWithMargins="0"/>
      <autoFilter ref="C2:E896"/>
    </customSheetView>
  </customSheetViews>
  <phoneticPr fontId="6" type="noConversion"/>
  <pageMargins left="0.75" right="0.75" top="1" bottom="1" header="0.5" footer="0.5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A1:AK1566"/>
  <sheetViews>
    <sheetView zoomScale="80" zoomScaleNormal="80" workbookViewId="0">
      <pane ySplit="3" topLeftCell="A4" activePane="bottomLeft" state="frozen"/>
      <selection activeCell="O20" sqref="O20"/>
      <selection pane="bottomLeft" activeCell="H372" sqref="H372"/>
    </sheetView>
  </sheetViews>
  <sheetFormatPr defaultRowHeight="13.5" outlineLevelCol="1"/>
  <cols>
    <col min="1" max="1" width="10.44140625" style="96" customWidth="1"/>
    <col min="2" max="2" width="13.5546875" style="96" bestFit="1" customWidth="1"/>
    <col min="3" max="3" width="13.33203125" style="96" bestFit="1" customWidth="1"/>
    <col min="4" max="4" width="8.44140625" style="91" bestFit="1" customWidth="1"/>
    <col min="5" max="5" width="8.44140625" style="96" customWidth="1"/>
    <col min="6" max="6" width="8.88671875" style="3"/>
    <col min="7" max="9" width="7.33203125" style="3" customWidth="1"/>
    <col min="10" max="10" width="7.33203125" style="115" customWidth="1"/>
    <col min="11" max="12" width="7.33203125" style="115" customWidth="1" outlineLevel="1"/>
    <col min="13" max="13" width="7.33203125" style="115" customWidth="1"/>
    <col min="14" max="14" width="17.44140625" style="3" bestFit="1" customWidth="1"/>
    <col min="15" max="15" width="10.77734375" style="3" bestFit="1" customWidth="1"/>
    <col min="16" max="16" width="11.21875" style="115" customWidth="1"/>
    <col min="17" max="17" width="15.33203125" style="96" bestFit="1" customWidth="1"/>
    <col min="18" max="18" width="11.6640625" style="128" customWidth="1"/>
    <col min="19" max="19" width="8.44140625" style="96" customWidth="1"/>
    <col min="20" max="21" width="9.88671875" style="96" customWidth="1"/>
    <col min="22" max="22" width="11.77734375" style="96" bestFit="1" customWidth="1"/>
    <col min="23" max="24" width="7.88671875" style="96" customWidth="1"/>
    <col min="25" max="25" width="7.88671875" style="115" customWidth="1"/>
    <col min="26" max="27" width="7.88671875" style="3" customWidth="1" outlineLevel="1"/>
    <col min="28" max="28" width="7.88671875" style="3" customWidth="1"/>
    <col min="29" max="29" width="13.88671875" style="381" bestFit="1" customWidth="1"/>
    <col min="30" max="30" width="13.33203125" style="381" bestFit="1" customWidth="1"/>
    <col min="31" max="31" width="9.88671875" style="381" bestFit="1" customWidth="1"/>
    <col min="32" max="32" width="10" style="384" bestFit="1" customWidth="1"/>
    <col min="33" max="33" width="11.6640625" style="384" bestFit="1" customWidth="1"/>
    <col min="34" max="34" width="10.5546875" style="384" bestFit="1" customWidth="1"/>
    <col min="35" max="35" width="12.21875" style="384" bestFit="1" customWidth="1"/>
    <col min="36" max="37" width="9.88671875" style="113" customWidth="1"/>
    <col min="38" max="16384" width="8.88671875" style="3"/>
  </cols>
  <sheetData>
    <row r="1" spans="1:37" s="70" customFormat="1">
      <c r="A1" s="186"/>
      <c r="B1" s="186"/>
      <c r="C1" s="186"/>
      <c r="D1" s="187"/>
      <c r="E1" s="186"/>
      <c r="J1" s="188"/>
      <c r="K1" s="188"/>
      <c r="L1" s="188"/>
      <c r="M1" s="188"/>
      <c r="N1" s="70" t="s">
        <v>1796</v>
      </c>
      <c r="P1" s="188"/>
      <c r="Q1" s="186"/>
      <c r="R1" s="405"/>
      <c r="S1" s="186"/>
      <c r="T1" s="186"/>
      <c r="U1" s="186"/>
      <c r="V1" s="186"/>
      <c r="W1" s="186"/>
      <c r="X1" s="186"/>
      <c r="Y1" s="188"/>
      <c r="AC1" s="378"/>
      <c r="AD1" s="378"/>
      <c r="AE1" s="378"/>
      <c r="AF1" s="379"/>
      <c r="AG1" s="379"/>
      <c r="AH1" s="379"/>
      <c r="AI1" s="379"/>
      <c r="AJ1" s="189"/>
      <c r="AK1" s="189"/>
    </row>
    <row r="2" spans="1:37">
      <c r="A2" s="20" t="s">
        <v>911</v>
      </c>
      <c r="B2" s="12" t="s">
        <v>818</v>
      </c>
      <c r="C2" s="12" t="s">
        <v>1328</v>
      </c>
      <c r="D2" s="132" t="s">
        <v>1329</v>
      </c>
      <c r="E2" s="142" t="s">
        <v>1330</v>
      </c>
      <c r="G2" s="129" t="s">
        <v>1331</v>
      </c>
      <c r="H2" s="130" t="s">
        <v>1332</v>
      </c>
      <c r="I2" s="130" t="s">
        <v>1333</v>
      </c>
      <c r="J2" s="131" t="s">
        <v>1329</v>
      </c>
      <c r="K2" s="119" t="s">
        <v>1332</v>
      </c>
      <c r="L2" s="119" t="s">
        <v>1333</v>
      </c>
      <c r="M2" s="120" t="s">
        <v>1329</v>
      </c>
      <c r="N2" s="116" t="s">
        <v>1166</v>
      </c>
      <c r="O2" s="116" t="s">
        <v>1168</v>
      </c>
      <c r="P2" s="403" t="s">
        <v>1165</v>
      </c>
      <c r="Q2" s="116" t="s">
        <v>1167</v>
      </c>
      <c r="R2" s="406" t="s">
        <v>1169</v>
      </c>
      <c r="S2" s="116" t="s">
        <v>1108</v>
      </c>
      <c r="T2" s="117" t="s">
        <v>1170</v>
      </c>
      <c r="U2" s="123"/>
      <c r="V2" s="129" t="s">
        <v>1334</v>
      </c>
      <c r="W2" s="130" t="s">
        <v>1335</v>
      </c>
      <c r="X2" s="130" t="s">
        <v>1336</v>
      </c>
      <c r="Y2" s="131" t="s">
        <v>1337</v>
      </c>
      <c r="Z2" s="119" t="s">
        <v>1335</v>
      </c>
      <c r="AA2" s="119" t="s">
        <v>1336</v>
      </c>
      <c r="AB2" s="120" t="s">
        <v>1337</v>
      </c>
      <c r="AC2" s="123"/>
      <c r="AD2" s="123"/>
      <c r="AE2" s="380"/>
      <c r="AF2" s="123"/>
      <c r="AG2" s="123"/>
      <c r="AH2" s="123"/>
      <c r="AI2" s="123"/>
      <c r="AJ2" s="114"/>
      <c r="AK2" s="114"/>
    </row>
    <row r="3" spans="1:37">
      <c r="E3" s="128"/>
      <c r="G3" s="130" t="str">
        <f>IF(ISERROR(VLOOKUP(MID(H3,1,5)&amp;MID(H3,8,5),품번정리!$A:$B,2,FALSE))=TRUE,MID(H3,1,5)&amp;MID(H3,8,5),VLOOKUP(MID(H3,1,5)&amp;MID(H3,8,5),품번정리!$A:$B,2,FALSE))</f>
        <v/>
      </c>
      <c r="H3" s="130" t="str">
        <f>IF($R3="","",K3)</f>
        <v/>
      </c>
      <c r="I3" s="130" t="str">
        <f>IF($R3="","",L3)</f>
        <v/>
      </c>
      <c r="J3" s="131" t="str">
        <f>IF($R3="","",M3)</f>
        <v/>
      </c>
      <c r="K3" s="118" t="str">
        <f>IF(N3="",K2,N3)</f>
        <v>SMKFIF3634RE</v>
      </c>
      <c r="L3" s="118" t="str">
        <f>IF(O3="",L2,O3)</f>
        <v>성진</v>
      </c>
      <c r="M3" s="118">
        <f>IF(P3="",M2,P3)</f>
        <v>41711</v>
      </c>
      <c r="N3" s="388" t="s">
        <v>1557</v>
      </c>
      <c r="O3" s="388" t="s">
        <v>1175</v>
      </c>
      <c r="P3" s="404">
        <v>41711</v>
      </c>
      <c r="Q3" s="388" t="s">
        <v>449</v>
      </c>
      <c r="R3" s="404"/>
      <c r="S3" s="389">
        <v>250</v>
      </c>
      <c r="T3" s="389">
        <v>0</v>
      </c>
      <c r="U3" s="124"/>
      <c r="V3" s="130" t="str">
        <f>IF(ISERROR(VLOOKUP(MID(W3,1,5)&amp;MID(W3,8,5),품번정리!$A:$B,2,FALSE))=TRUE,MID(W3,1,5)&amp;MID(W3,8,5),VLOOKUP(MID(W3,1,5)&amp;MID(W3,8,5),품번정리!$A:$B,2,FALSE))</f>
        <v/>
      </c>
      <c r="W3" s="130" t="str">
        <f>IF($AG3="","",Z3)</f>
        <v/>
      </c>
      <c r="X3" s="130" t="str">
        <f>IF($AG3="","",AA3)</f>
        <v/>
      </c>
      <c r="Y3" s="131" t="str">
        <f>IF($AG3="","",AB3)</f>
        <v/>
      </c>
      <c r="Z3" s="118" t="str">
        <f>IF(AC3="",Z2,AC3)</f>
        <v>품번색상</v>
      </c>
      <c r="AA3" s="118" t="str">
        <f>IF(AD3="",AA2,AD3)</f>
        <v>업체명</v>
      </c>
      <c r="AB3" s="118" t="str">
        <f>IF(AE3="",AB2,AE3)</f>
        <v>발주일</v>
      </c>
      <c r="AE3" s="382"/>
      <c r="AF3" s="381"/>
      <c r="AG3" s="382"/>
      <c r="AH3" s="383"/>
      <c r="AI3" s="383"/>
      <c r="AJ3" s="114"/>
      <c r="AK3" s="114"/>
    </row>
    <row r="4" spans="1:37">
      <c r="E4" s="128"/>
      <c r="G4" s="130" t="str">
        <f>IF(ISERROR(VLOOKUP(MID(H4,1,5)&amp;MID(H4,8,5),품번정리!$A:$B,2,FALSE))=TRUE,MID(H4,1,5)&amp;MID(H4,8,5),VLOOKUP(MID(H4,1,5)&amp;MID(H4,8,5),품번정리!$A:$B,2,FALSE))</f>
        <v/>
      </c>
      <c r="H4" s="130" t="str">
        <f t="shared" ref="H4:H67" si="0">IF($R4="","",K4)</f>
        <v/>
      </c>
      <c r="I4" s="130" t="str">
        <f t="shared" ref="I4:I67" si="1">IF($R4="","",L4)</f>
        <v/>
      </c>
      <c r="J4" s="131" t="str">
        <f t="shared" ref="J4:J67" si="2">IF($R4="","",M4)</f>
        <v/>
      </c>
      <c r="K4" s="118" t="str">
        <f t="shared" ref="K4:K67" si="3">IF(N4="",K3,N4)</f>
        <v>ELKTPF5821MT</v>
      </c>
      <c r="L4" s="118" t="str">
        <f t="shared" ref="L4:L67" si="4">IF(O4="",L3,O4)</f>
        <v>FOREMOST</v>
      </c>
      <c r="M4" s="118">
        <f t="shared" ref="M4:M67" si="5">IF(P4="",M3,P4)</f>
        <v>41711</v>
      </c>
      <c r="N4" s="388" t="s">
        <v>1638</v>
      </c>
      <c r="O4" s="388" t="s">
        <v>1171</v>
      </c>
      <c r="P4" s="404">
        <v>41711</v>
      </c>
      <c r="Q4" s="388" t="s">
        <v>449</v>
      </c>
      <c r="R4" s="404"/>
      <c r="S4" s="389">
        <v>250</v>
      </c>
      <c r="T4" s="389">
        <v>0</v>
      </c>
      <c r="U4" s="124"/>
      <c r="V4" s="130" t="str">
        <f>IF(ISERROR(VLOOKUP(MID(W4,1,5)&amp;MID(W4,8,5),품번정리!$A:$B,2,FALSE))=TRUE,MID(W4,1,5)&amp;MID(W4,8,5),VLOOKUP(MID(W4,1,5)&amp;MID(W4,8,5),품번정리!$A:$B,2,FALSE))</f>
        <v/>
      </c>
      <c r="W4" s="130" t="str">
        <f t="shared" ref="W4:W67" si="6">IF($AG4="","",Z4)</f>
        <v/>
      </c>
      <c r="X4" s="130" t="str">
        <f t="shared" ref="X4:X67" si="7">IF($AG4="","",AA4)</f>
        <v/>
      </c>
      <c r="Y4" s="131" t="str">
        <f t="shared" ref="Y4:Y67" si="8">IF($AG4="","",AB4)</f>
        <v/>
      </c>
      <c r="Z4" s="118" t="str">
        <f t="shared" ref="Z4:Z67" si="9">IF(AC4="",Z3,AC4)</f>
        <v>품번색상</v>
      </c>
      <c r="AA4" s="118" t="str">
        <f t="shared" ref="AA4:AA67" si="10">IF(AD4="",AA3,AD4)</f>
        <v>업체명</v>
      </c>
      <c r="AB4" s="118" t="str">
        <f t="shared" ref="AB4:AB67" si="11">IF(AE4="",AB3,AE4)</f>
        <v>발주일</v>
      </c>
      <c r="AE4" s="382"/>
      <c r="AF4" s="381"/>
      <c r="AG4" s="382"/>
      <c r="AH4" s="383"/>
      <c r="AI4" s="383"/>
      <c r="AJ4" s="114"/>
      <c r="AK4" s="114"/>
    </row>
    <row r="5" spans="1:37">
      <c r="G5" s="130" t="str">
        <f>IF(ISERROR(VLOOKUP(MID(H5,1,5)&amp;MID(H5,8,5),품번정리!$A:$B,2,FALSE))=TRUE,MID(H5,1,5)&amp;MID(H5,8,5),VLOOKUP(MID(H5,1,5)&amp;MID(H5,8,5),품번정리!$A:$B,2,FALSE))</f>
        <v/>
      </c>
      <c r="H5" s="130" t="str">
        <f t="shared" si="0"/>
        <v/>
      </c>
      <c r="I5" s="130" t="str">
        <f t="shared" si="1"/>
        <v/>
      </c>
      <c r="J5" s="131" t="str">
        <f t="shared" si="2"/>
        <v/>
      </c>
      <c r="K5" s="118" t="str">
        <f t="shared" si="3"/>
        <v>ELKTPF5801NY</v>
      </c>
      <c r="L5" s="118" t="str">
        <f t="shared" si="4"/>
        <v>FOREMOST</v>
      </c>
      <c r="M5" s="118">
        <f t="shared" si="5"/>
        <v>41711</v>
      </c>
      <c r="N5" s="388" t="s">
        <v>1639</v>
      </c>
      <c r="O5" s="388" t="s">
        <v>1171</v>
      </c>
      <c r="P5" s="404">
        <v>41711</v>
      </c>
      <c r="Q5" s="388" t="s">
        <v>449</v>
      </c>
      <c r="R5" s="404"/>
      <c r="S5" s="389">
        <v>250</v>
      </c>
      <c r="T5" s="389">
        <v>0</v>
      </c>
      <c r="U5" s="124"/>
      <c r="V5" s="130" t="str">
        <f>IF(ISERROR(VLOOKUP(MID(W5,1,5)&amp;MID(W5,8,5),품번정리!$A:$B,2,FALSE))=TRUE,MID(W5,1,5)&amp;MID(W5,8,5),VLOOKUP(MID(W5,1,5)&amp;MID(W5,8,5),품번정리!$A:$B,2,FALSE))</f>
        <v/>
      </c>
      <c r="W5" s="130" t="str">
        <f t="shared" si="6"/>
        <v/>
      </c>
      <c r="X5" s="130" t="str">
        <f t="shared" si="7"/>
        <v/>
      </c>
      <c r="Y5" s="131" t="str">
        <f t="shared" si="8"/>
        <v/>
      </c>
      <c r="Z5" s="118" t="str">
        <f t="shared" si="9"/>
        <v>품번색상</v>
      </c>
      <c r="AA5" s="118" t="str">
        <f t="shared" si="10"/>
        <v>업체명</v>
      </c>
      <c r="AB5" s="118" t="str">
        <f t="shared" si="11"/>
        <v>발주일</v>
      </c>
      <c r="AE5" s="382"/>
      <c r="AF5" s="381"/>
      <c r="AG5" s="382"/>
      <c r="AH5" s="383"/>
      <c r="AI5" s="383"/>
      <c r="AJ5" s="114"/>
      <c r="AK5" s="114"/>
    </row>
    <row r="6" spans="1:37">
      <c r="G6" s="130" t="str">
        <f>IF(ISERROR(VLOOKUP(MID(H6,1,5)&amp;MID(H6,8,5),품번정리!$A:$B,2,FALSE))=TRUE,MID(H6,1,5)&amp;MID(H6,8,5),VLOOKUP(MID(H6,1,5)&amp;MID(H6,8,5),품번정리!$A:$B,2,FALSE))</f>
        <v/>
      </c>
      <c r="H6" s="130" t="str">
        <f t="shared" si="0"/>
        <v/>
      </c>
      <c r="I6" s="130" t="str">
        <f t="shared" si="1"/>
        <v/>
      </c>
      <c r="J6" s="131" t="str">
        <f t="shared" si="2"/>
        <v/>
      </c>
      <c r="K6" s="118" t="str">
        <f t="shared" si="3"/>
        <v>JOKEBF5803BL</v>
      </c>
      <c r="L6" s="118" t="str">
        <f t="shared" si="4"/>
        <v>FOREMOST</v>
      </c>
      <c r="M6" s="118">
        <f t="shared" si="5"/>
        <v>41711</v>
      </c>
      <c r="N6" s="388" t="s">
        <v>1596</v>
      </c>
      <c r="O6" s="388" t="s">
        <v>1171</v>
      </c>
      <c r="P6" s="404">
        <v>41711</v>
      </c>
      <c r="Q6" s="388" t="s">
        <v>449</v>
      </c>
      <c r="R6" s="404"/>
      <c r="S6" s="389">
        <v>250</v>
      </c>
      <c r="T6" s="389">
        <v>0</v>
      </c>
      <c r="U6" s="124"/>
      <c r="V6" s="130" t="str">
        <f>IF(ISERROR(VLOOKUP(MID(W6,1,5)&amp;MID(W6,8,5),품번정리!$A:$B,2,FALSE))=TRUE,MID(W6,1,5)&amp;MID(W6,8,5),VLOOKUP(MID(W6,1,5)&amp;MID(W6,8,5),품번정리!$A:$B,2,FALSE))</f>
        <v/>
      </c>
      <c r="W6" s="130" t="str">
        <f t="shared" si="6"/>
        <v/>
      </c>
      <c r="X6" s="130" t="str">
        <f t="shared" si="7"/>
        <v/>
      </c>
      <c r="Y6" s="131" t="str">
        <f t="shared" si="8"/>
        <v/>
      </c>
      <c r="Z6" s="118" t="str">
        <f t="shared" si="9"/>
        <v>품번색상</v>
      </c>
      <c r="AA6" s="118" t="str">
        <f t="shared" si="10"/>
        <v>업체명</v>
      </c>
      <c r="AB6" s="118" t="str">
        <f t="shared" si="11"/>
        <v>발주일</v>
      </c>
      <c r="AE6" s="382"/>
      <c r="AF6" s="381"/>
      <c r="AG6" s="382"/>
      <c r="AH6" s="383"/>
      <c r="AI6" s="383"/>
      <c r="AJ6" s="114"/>
      <c r="AK6" s="114"/>
    </row>
    <row r="7" spans="1:37">
      <c r="G7" s="130" t="str">
        <f>IF(ISERROR(VLOOKUP(MID(H7,1,5)&amp;MID(H7,8,5),품번정리!$A:$B,2,FALSE))=TRUE,MID(H7,1,5)&amp;MID(H7,8,5),VLOOKUP(MID(H7,1,5)&amp;MID(H7,8,5),품번정리!$A:$B,2,FALSE))</f>
        <v/>
      </c>
      <c r="H7" s="130" t="str">
        <f t="shared" si="0"/>
        <v/>
      </c>
      <c r="I7" s="130" t="str">
        <f t="shared" si="1"/>
        <v/>
      </c>
      <c r="J7" s="131" t="str">
        <f t="shared" si="2"/>
        <v/>
      </c>
      <c r="K7" s="118" t="str">
        <f t="shared" si="3"/>
        <v>JOKEBF5804RE</v>
      </c>
      <c r="L7" s="118" t="str">
        <f t="shared" si="4"/>
        <v>FOREMOST</v>
      </c>
      <c r="M7" s="118">
        <f t="shared" si="5"/>
        <v>41711</v>
      </c>
      <c r="N7" s="388" t="s">
        <v>1597</v>
      </c>
      <c r="O7" s="388" t="s">
        <v>1171</v>
      </c>
      <c r="P7" s="404">
        <v>41711</v>
      </c>
      <c r="Q7" s="388" t="s">
        <v>449</v>
      </c>
      <c r="R7" s="404"/>
      <c r="S7" s="389">
        <v>250</v>
      </c>
      <c r="T7" s="389">
        <v>0</v>
      </c>
      <c r="U7" s="124"/>
      <c r="V7" s="130" t="str">
        <f>IF(ISERROR(VLOOKUP(MID(W7,1,5)&amp;MID(W7,8,5),품번정리!$A:$B,2,FALSE))=TRUE,MID(W7,1,5)&amp;MID(W7,8,5),VLOOKUP(MID(W7,1,5)&amp;MID(W7,8,5),품번정리!$A:$B,2,FALSE))</f>
        <v/>
      </c>
      <c r="W7" s="130" t="str">
        <f t="shared" si="6"/>
        <v/>
      </c>
      <c r="X7" s="130" t="str">
        <f t="shared" si="7"/>
        <v/>
      </c>
      <c r="Y7" s="131" t="str">
        <f t="shared" si="8"/>
        <v/>
      </c>
      <c r="Z7" s="118" t="str">
        <f t="shared" si="9"/>
        <v>품번색상</v>
      </c>
      <c r="AA7" s="118" t="str">
        <f t="shared" si="10"/>
        <v>업체명</v>
      </c>
      <c r="AB7" s="118" t="str">
        <f t="shared" si="11"/>
        <v>발주일</v>
      </c>
      <c r="AE7" s="382"/>
      <c r="AF7" s="381"/>
      <c r="AG7" s="382"/>
      <c r="AH7" s="383"/>
      <c r="AI7" s="383"/>
      <c r="AJ7" s="114"/>
      <c r="AK7" s="114"/>
    </row>
    <row r="8" spans="1:37">
      <c r="E8" s="128"/>
      <c r="G8" s="130" t="str">
        <f>IF(ISERROR(VLOOKUP(MID(H8,1,5)&amp;MID(H8,8,5),품번정리!$A:$B,2,FALSE))=TRUE,MID(H8,1,5)&amp;MID(H8,8,5),VLOOKUP(MID(H8,1,5)&amp;MID(H8,8,5),품번정리!$A:$B,2,FALSE))</f>
        <v/>
      </c>
      <c r="H8" s="130" t="str">
        <f t="shared" si="0"/>
        <v/>
      </c>
      <c r="I8" s="130" t="str">
        <f t="shared" si="1"/>
        <v/>
      </c>
      <c r="J8" s="131" t="str">
        <f t="shared" si="2"/>
        <v/>
      </c>
      <c r="K8" s="118" t="str">
        <f t="shared" si="3"/>
        <v>JOKVBF5806NY</v>
      </c>
      <c r="L8" s="118" t="str">
        <f t="shared" si="4"/>
        <v>FOREMOST</v>
      </c>
      <c r="M8" s="118">
        <f t="shared" si="5"/>
        <v>41711</v>
      </c>
      <c r="N8" s="388" t="s">
        <v>1598</v>
      </c>
      <c r="O8" s="388" t="s">
        <v>1171</v>
      </c>
      <c r="P8" s="404">
        <v>41711</v>
      </c>
      <c r="Q8" s="388" t="s">
        <v>449</v>
      </c>
      <c r="R8" s="404"/>
      <c r="S8" s="389">
        <v>250</v>
      </c>
      <c r="T8" s="389">
        <v>0</v>
      </c>
      <c r="U8" s="124"/>
      <c r="V8" s="130" t="str">
        <f>IF(ISERROR(VLOOKUP(MID(W8,1,5)&amp;MID(W8,8,5),품번정리!$A:$B,2,FALSE))=TRUE,MID(W8,1,5)&amp;MID(W8,8,5),VLOOKUP(MID(W8,1,5)&amp;MID(W8,8,5),품번정리!$A:$B,2,FALSE))</f>
        <v/>
      </c>
      <c r="W8" s="130" t="str">
        <f t="shared" si="6"/>
        <v/>
      </c>
      <c r="X8" s="130" t="str">
        <f t="shared" si="7"/>
        <v/>
      </c>
      <c r="Y8" s="131" t="str">
        <f t="shared" si="8"/>
        <v/>
      </c>
      <c r="Z8" s="118" t="str">
        <f t="shared" si="9"/>
        <v>품번색상</v>
      </c>
      <c r="AA8" s="118" t="str">
        <f t="shared" si="10"/>
        <v>업체명</v>
      </c>
      <c r="AB8" s="118" t="str">
        <f t="shared" si="11"/>
        <v>발주일</v>
      </c>
      <c r="AE8" s="382"/>
      <c r="AF8" s="381"/>
      <c r="AG8" s="382"/>
      <c r="AH8" s="383"/>
      <c r="AI8" s="383"/>
      <c r="AJ8" s="114"/>
      <c r="AK8" s="114"/>
    </row>
    <row r="9" spans="1:37">
      <c r="E9" s="128"/>
      <c r="G9" s="130" t="str">
        <f>IF(ISERROR(VLOOKUP(MID(H9,1,5)&amp;MID(H9,8,5),품번정리!$A:$B,2,FALSE))=TRUE,MID(H9,1,5)&amp;MID(H9,8,5),VLOOKUP(MID(H9,1,5)&amp;MID(H9,8,5),품번정리!$A:$B,2,FALSE))</f>
        <v/>
      </c>
      <c r="H9" s="130" t="str">
        <f t="shared" si="0"/>
        <v/>
      </c>
      <c r="I9" s="130" t="str">
        <f t="shared" si="1"/>
        <v/>
      </c>
      <c r="J9" s="131" t="str">
        <f t="shared" si="2"/>
        <v/>
      </c>
      <c r="K9" s="118" t="str">
        <f t="shared" si="3"/>
        <v>JOKVBF5806PK</v>
      </c>
      <c r="L9" s="118" t="str">
        <f t="shared" si="4"/>
        <v>FOREMOST</v>
      </c>
      <c r="M9" s="118">
        <f t="shared" si="5"/>
        <v>41711</v>
      </c>
      <c r="N9" s="388" t="s">
        <v>1599</v>
      </c>
      <c r="O9" s="388" t="s">
        <v>1171</v>
      </c>
      <c r="P9" s="404">
        <v>41711</v>
      </c>
      <c r="Q9" s="388" t="s">
        <v>449</v>
      </c>
      <c r="R9" s="404"/>
      <c r="S9" s="389">
        <v>249</v>
      </c>
      <c r="T9" s="389">
        <v>0</v>
      </c>
      <c r="U9" s="124"/>
      <c r="V9" s="130" t="str">
        <f>IF(ISERROR(VLOOKUP(MID(W9,1,5)&amp;MID(W9,8,5),품번정리!$A:$B,2,FALSE))=TRUE,MID(W9,1,5)&amp;MID(W9,8,5),VLOOKUP(MID(W9,1,5)&amp;MID(W9,8,5),품번정리!$A:$B,2,FALSE))</f>
        <v/>
      </c>
      <c r="W9" s="130" t="str">
        <f t="shared" si="6"/>
        <v/>
      </c>
      <c r="X9" s="130" t="str">
        <f t="shared" si="7"/>
        <v/>
      </c>
      <c r="Y9" s="131" t="str">
        <f t="shared" si="8"/>
        <v/>
      </c>
      <c r="Z9" s="118" t="str">
        <f t="shared" si="9"/>
        <v>품번색상</v>
      </c>
      <c r="AA9" s="118" t="str">
        <f t="shared" si="10"/>
        <v>업체명</v>
      </c>
      <c r="AB9" s="118" t="str">
        <f t="shared" si="11"/>
        <v>발주일</v>
      </c>
      <c r="AE9" s="382"/>
      <c r="AF9" s="381"/>
      <c r="AG9" s="382"/>
      <c r="AH9" s="383"/>
      <c r="AI9" s="383"/>
      <c r="AJ9" s="114"/>
      <c r="AK9" s="114"/>
    </row>
    <row r="10" spans="1:37">
      <c r="E10" s="128"/>
      <c r="G10" s="130" t="str">
        <f>IF(ISERROR(VLOOKUP(MID(H10,1,5)&amp;MID(H10,8,5),품번정리!$A:$B,2,FALSE))=TRUE,MID(H10,1,5)&amp;MID(H10,8,5),VLOOKUP(MID(H10,1,5)&amp;MID(H10,8,5),품번정리!$A:$B,2,FALSE))</f>
        <v/>
      </c>
      <c r="H10" s="130" t="str">
        <f t="shared" si="0"/>
        <v/>
      </c>
      <c r="I10" s="130" t="str">
        <f t="shared" si="1"/>
        <v/>
      </c>
      <c r="J10" s="131" t="str">
        <f t="shared" si="2"/>
        <v/>
      </c>
      <c r="K10" s="118" t="str">
        <f t="shared" si="3"/>
        <v>PNKUMF5501RE</v>
      </c>
      <c r="L10" s="118" t="str">
        <f t="shared" si="4"/>
        <v>성진</v>
      </c>
      <c r="M10" s="118">
        <f t="shared" si="5"/>
        <v>41732</v>
      </c>
      <c r="N10" s="388" t="s">
        <v>1779</v>
      </c>
      <c r="O10" s="388" t="s">
        <v>1175</v>
      </c>
      <c r="P10" s="404">
        <v>41732</v>
      </c>
      <c r="Q10" s="388" t="s">
        <v>1172</v>
      </c>
      <c r="R10" s="404"/>
      <c r="S10" s="389">
        <v>400</v>
      </c>
      <c r="T10" s="389">
        <v>0</v>
      </c>
      <c r="U10" s="124"/>
      <c r="V10" s="130" t="str">
        <f>IF(ISERROR(VLOOKUP(MID(W10,1,5)&amp;MID(W10,8,5),품번정리!$A:$B,2,FALSE))=TRUE,MID(W10,1,5)&amp;MID(W10,8,5),VLOOKUP(MID(W10,1,5)&amp;MID(W10,8,5),품번정리!$A:$B,2,FALSE))</f>
        <v/>
      </c>
      <c r="W10" s="130" t="str">
        <f t="shared" si="6"/>
        <v/>
      </c>
      <c r="X10" s="130" t="str">
        <f t="shared" si="7"/>
        <v/>
      </c>
      <c r="Y10" s="131" t="str">
        <f t="shared" si="8"/>
        <v/>
      </c>
      <c r="Z10" s="118" t="str">
        <f t="shared" si="9"/>
        <v>품번색상</v>
      </c>
      <c r="AA10" s="118" t="str">
        <f t="shared" si="10"/>
        <v>업체명</v>
      </c>
      <c r="AB10" s="118" t="str">
        <f t="shared" si="11"/>
        <v>발주일</v>
      </c>
      <c r="AE10" s="382"/>
      <c r="AF10" s="381"/>
      <c r="AG10" s="382"/>
      <c r="AH10" s="383"/>
      <c r="AI10" s="383"/>
      <c r="AJ10" s="114"/>
      <c r="AK10" s="114"/>
    </row>
    <row r="11" spans="1:37">
      <c r="E11" s="128"/>
      <c r="G11" s="130" t="str">
        <f>IF(ISERROR(VLOOKUP(MID(H11,1,5)&amp;MID(H11,8,5),품번정리!$A:$B,2,FALSE))=TRUE,MID(H11,1,5)&amp;MID(H11,8,5),VLOOKUP(MID(H11,1,5)&amp;MID(H11,8,5),품번정리!$A:$B,2,FALSE))</f>
        <v/>
      </c>
      <c r="H11" s="130" t="str">
        <f t="shared" si="0"/>
        <v/>
      </c>
      <c r="I11" s="130" t="str">
        <f t="shared" si="1"/>
        <v/>
      </c>
      <c r="J11" s="131" t="str">
        <f t="shared" si="2"/>
        <v/>
      </c>
      <c r="K11" s="118" t="str">
        <f t="shared" si="3"/>
        <v>PNKUMF5501PK</v>
      </c>
      <c r="L11" s="118" t="str">
        <f t="shared" si="4"/>
        <v>성진</v>
      </c>
      <c r="M11" s="118">
        <f t="shared" si="5"/>
        <v>41732</v>
      </c>
      <c r="N11" s="388" t="s">
        <v>1780</v>
      </c>
      <c r="O11" s="388" t="s">
        <v>1175</v>
      </c>
      <c r="P11" s="404">
        <v>41732</v>
      </c>
      <c r="Q11" s="388" t="s">
        <v>1172</v>
      </c>
      <c r="R11" s="404"/>
      <c r="S11" s="389">
        <v>600</v>
      </c>
      <c r="T11" s="389">
        <v>0</v>
      </c>
      <c r="U11" s="124"/>
      <c r="V11" s="130" t="str">
        <f>IF(ISERROR(VLOOKUP(MID(W11,1,5)&amp;MID(W11,8,5),품번정리!$A:$B,2,FALSE))=TRUE,MID(W11,1,5)&amp;MID(W11,8,5),VLOOKUP(MID(W11,1,5)&amp;MID(W11,8,5),품번정리!$A:$B,2,FALSE))</f>
        <v/>
      </c>
      <c r="W11" s="130" t="str">
        <f t="shared" si="6"/>
        <v/>
      </c>
      <c r="X11" s="130" t="str">
        <f t="shared" si="7"/>
        <v/>
      </c>
      <c r="Y11" s="131" t="str">
        <f t="shared" si="8"/>
        <v/>
      </c>
      <c r="Z11" s="118" t="str">
        <f t="shared" si="9"/>
        <v>품번색상</v>
      </c>
      <c r="AA11" s="118" t="str">
        <f t="shared" si="10"/>
        <v>업체명</v>
      </c>
      <c r="AB11" s="118" t="str">
        <f t="shared" si="11"/>
        <v>발주일</v>
      </c>
      <c r="AE11" s="382"/>
      <c r="AF11" s="381"/>
      <c r="AG11" s="382"/>
      <c r="AH11" s="383"/>
      <c r="AI11" s="383"/>
      <c r="AJ11" s="114"/>
      <c r="AK11" s="114"/>
    </row>
    <row r="12" spans="1:37">
      <c r="G12" s="130" t="str">
        <f>IF(ISERROR(VLOOKUP(MID(H12,1,5)&amp;MID(H12,8,5),품번정리!$A:$B,2,FALSE))=TRUE,MID(H12,1,5)&amp;MID(H12,8,5),VLOOKUP(MID(H12,1,5)&amp;MID(H12,8,5),품번정리!$A:$B,2,FALSE))</f>
        <v/>
      </c>
      <c r="H12" s="130" t="str">
        <f t="shared" si="0"/>
        <v/>
      </c>
      <c r="I12" s="130" t="str">
        <f t="shared" si="1"/>
        <v/>
      </c>
      <c r="J12" s="131" t="str">
        <f t="shared" si="2"/>
        <v/>
      </c>
      <c r="K12" s="118" t="str">
        <f t="shared" si="3"/>
        <v>PNKERF5503NY</v>
      </c>
      <c r="L12" s="118" t="str">
        <f t="shared" si="4"/>
        <v>동일모자</v>
      </c>
      <c r="M12" s="118">
        <f t="shared" si="5"/>
        <v>41732</v>
      </c>
      <c r="N12" s="388" t="s">
        <v>1786</v>
      </c>
      <c r="O12" s="388" t="s">
        <v>1174</v>
      </c>
      <c r="P12" s="404">
        <v>41732</v>
      </c>
      <c r="Q12" s="388" t="s">
        <v>1172</v>
      </c>
      <c r="R12" s="404"/>
      <c r="S12" s="389">
        <v>250</v>
      </c>
      <c r="T12" s="389">
        <v>0</v>
      </c>
      <c r="U12" s="124"/>
      <c r="V12" s="130" t="str">
        <f>IF(ISERROR(VLOOKUP(MID(W12,1,5)&amp;MID(W12,8,5),품번정리!$A:$B,2,FALSE))=TRUE,MID(W12,1,5)&amp;MID(W12,8,5),VLOOKUP(MID(W12,1,5)&amp;MID(W12,8,5),품번정리!$A:$B,2,FALSE))</f>
        <v/>
      </c>
      <c r="W12" s="130" t="str">
        <f t="shared" si="6"/>
        <v/>
      </c>
      <c r="X12" s="130" t="str">
        <f t="shared" si="7"/>
        <v/>
      </c>
      <c r="Y12" s="131" t="str">
        <f t="shared" si="8"/>
        <v/>
      </c>
      <c r="Z12" s="118" t="str">
        <f t="shared" si="9"/>
        <v>품번색상</v>
      </c>
      <c r="AA12" s="118" t="str">
        <f t="shared" si="10"/>
        <v>업체명</v>
      </c>
      <c r="AB12" s="118" t="str">
        <f t="shared" si="11"/>
        <v>발주일</v>
      </c>
      <c r="AE12" s="382"/>
      <c r="AF12" s="381"/>
      <c r="AG12" s="382"/>
      <c r="AH12" s="383"/>
      <c r="AI12" s="383"/>
      <c r="AJ12" s="114"/>
      <c r="AK12" s="114"/>
    </row>
    <row r="13" spans="1:37">
      <c r="E13" s="128"/>
      <c r="G13" s="130" t="str">
        <f>IF(ISERROR(VLOOKUP(MID(H13,1,5)&amp;MID(H13,8,5),품번정리!$A:$B,2,FALSE))=TRUE,MID(H13,1,5)&amp;MID(H13,8,5),VLOOKUP(MID(H13,1,5)&amp;MID(H13,8,5),품번정리!$A:$B,2,FALSE))</f>
        <v/>
      </c>
      <c r="H13" s="130" t="str">
        <f t="shared" si="0"/>
        <v/>
      </c>
      <c r="I13" s="130" t="str">
        <f t="shared" si="1"/>
        <v/>
      </c>
      <c r="J13" s="131" t="str">
        <f t="shared" si="2"/>
        <v/>
      </c>
      <c r="K13" s="118" t="str">
        <f t="shared" si="3"/>
        <v>PNKERF5503PK</v>
      </c>
      <c r="L13" s="118" t="str">
        <f t="shared" si="4"/>
        <v>동일모자</v>
      </c>
      <c r="M13" s="118">
        <f t="shared" si="5"/>
        <v>41732</v>
      </c>
      <c r="N13" s="388" t="s">
        <v>1778</v>
      </c>
      <c r="O13" s="388" t="s">
        <v>1174</v>
      </c>
      <c r="P13" s="404">
        <v>41732</v>
      </c>
      <c r="Q13" s="388" t="s">
        <v>1172</v>
      </c>
      <c r="R13" s="404"/>
      <c r="S13" s="389">
        <v>250</v>
      </c>
      <c r="T13" s="389">
        <v>0</v>
      </c>
      <c r="U13" s="124"/>
      <c r="V13" s="130" t="str">
        <f>IF(ISERROR(VLOOKUP(MID(W13,1,5)&amp;MID(W13,8,5),품번정리!$A:$B,2,FALSE))=TRUE,MID(W13,1,5)&amp;MID(W13,8,5),VLOOKUP(MID(W13,1,5)&amp;MID(W13,8,5),품번정리!$A:$B,2,FALSE))</f>
        <v/>
      </c>
      <c r="W13" s="130" t="str">
        <f t="shared" si="6"/>
        <v/>
      </c>
      <c r="X13" s="130" t="str">
        <f t="shared" si="7"/>
        <v/>
      </c>
      <c r="Y13" s="131" t="str">
        <f t="shared" si="8"/>
        <v/>
      </c>
      <c r="Z13" s="118" t="str">
        <f t="shared" si="9"/>
        <v>품번색상</v>
      </c>
      <c r="AA13" s="118" t="str">
        <f t="shared" si="10"/>
        <v>업체명</v>
      </c>
      <c r="AB13" s="118" t="str">
        <f t="shared" si="11"/>
        <v>발주일</v>
      </c>
      <c r="AE13" s="382"/>
      <c r="AF13" s="381"/>
      <c r="AG13" s="382"/>
      <c r="AH13" s="383"/>
      <c r="AI13" s="383"/>
      <c r="AJ13" s="114"/>
      <c r="AK13" s="114"/>
    </row>
    <row r="14" spans="1:37">
      <c r="E14" s="128"/>
      <c r="G14" s="130" t="str">
        <f>IF(ISERROR(VLOOKUP(MID(H14,1,5)&amp;MID(H14,8,5),품번정리!$A:$B,2,FALSE))=TRUE,MID(H14,1,5)&amp;MID(H14,8,5),VLOOKUP(MID(H14,1,5)&amp;MID(H14,8,5),품번정리!$A:$B,2,FALSE))</f>
        <v/>
      </c>
      <c r="H14" s="130" t="str">
        <f t="shared" si="0"/>
        <v/>
      </c>
      <c r="I14" s="130" t="str">
        <f t="shared" si="1"/>
        <v/>
      </c>
      <c r="J14" s="131" t="str">
        <f t="shared" si="2"/>
        <v/>
      </c>
      <c r="K14" s="118" t="str">
        <f t="shared" si="3"/>
        <v>SMKFLF3501BK</v>
      </c>
      <c r="L14" s="118" t="str">
        <f t="shared" si="4"/>
        <v>성진</v>
      </c>
      <c r="M14" s="118">
        <f t="shared" si="5"/>
        <v>41733</v>
      </c>
      <c r="N14" s="388" t="s">
        <v>1558</v>
      </c>
      <c r="O14" s="388" t="s">
        <v>1175</v>
      </c>
      <c r="P14" s="404">
        <v>41733</v>
      </c>
      <c r="Q14" s="388" t="s">
        <v>1172</v>
      </c>
      <c r="R14" s="404"/>
      <c r="S14" s="389">
        <v>280</v>
      </c>
      <c r="T14" s="389">
        <v>0</v>
      </c>
      <c r="U14" s="124"/>
      <c r="V14" s="130" t="str">
        <f>IF(ISERROR(VLOOKUP(MID(W14,1,5)&amp;MID(W14,8,5),품번정리!$A:$B,2,FALSE))=TRUE,MID(W14,1,5)&amp;MID(W14,8,5),VLOOKUP(MID(W14,1,5)&amp;MID(W14,8,5),품번정리!$A:$B,2,FALSE))</f>
        <v/>
      </c>
      <c r="W14" s="130" t="str">
        <f t="shared" si="6"/>
        <v/>
      </c>
      <c r="X14" s="130" t="str">
        <f t="shared" si="7"/>
        <v/>
      </c>
      <c r="Y14" s="131" t="str">
        <f t="shared" si="8"/>
        <v/>
      </c>
      <c r="Z14" s="118" t="str">
        <f t="shared" si="9"/>
        <v>품번색상</v>
      </c>
      <c r="AA14" s="118" t="str">
        <f t="shared" si="10"/>
        <v>업체명</v>
      </c>
      <c r="AB14" s="118" t="str">
        <f t="shared" si="11"/>
        <v>발주일</v>
      </c>
      <c r="AE14" s="382"/>
      <c r="AF14" s="381"/>
      <c r="AG14" s="382"/>
      <c r="AH14" s="383"/>
      <c r="AI14" s="383"/>
      <c r="AJ14" s="114"/>
      <c r="AK14" s="114"/>
    </row>
    <row r="15" spans="1:37">
      <c r="E15" s="128"/>
      <c r="G15" s="130" t="str">
        <f>IF(ISERROR(VLOOKUP(MID(H15,1,5)&amp;MID(H15,8,5),품번정리!$A:$B,2,FALSE))=TRUE,MID(H15,1,5)&amp;MID(H15,8,5),VLOOKUP(MID(H15,1,5)&amp;MID(H15,8,5),품번정리!$A:$B,2,FALSE))</f>
        <v/>
      </c>
      <c r="H15" s="130" t="str">
        <f t="shared" si="0"/>
        <v/>
      </c>
      <c r="I15" s="130" t="str">
        <f t="shared" si="1"/>
        <v/>
      </c>
      <c r="J15" s="131" t="str">
        <f t="shared" si="2"/>
        <v/>
      </c>
      <c r="K15" s="118" t="str">
        <f t="shared" si="3"/>
        <v>SMKBAF3503GR</v>
      </c>
      <c r="L15" s="118" t="str">
        <f t="shared" si="4"/>
        <v>동일모자</v>
      </c>
      <c r="M15" s="118">
        <f t="shared" si="5"/>
        <v>41733</v>
      </c>
      <c r="N15" s="388" t="s">
        <v>1541</v>
      </c>
      <c r="O15" s="388" t="s">
        <v>1174</v>
      </c>
      <c r="P15" s="404">
        <v>41733</v>
      </c>
      <c r="Q15" s="388" t="s">
        <v>1172</v>
      </c>
      <c r="R15" s="404"/>
      <c r="S15" s="389">
        <v>355</v>
      </c>
      <c r="T15" s="389">
        <v>0</v>
      </c>
      <c r="U15" s="124"/>
      <c r="V15" s="130" t="str">
        <f>IF(ISERROR(VLOOKUP(MID(W15,1,5)&amp;MID(W15,8,5),품번정리!$A:$B,2,FALSE))=TRUE,MID(W15,1,5)&amp;MID(W15,8,5),VLOOKUP(MID(W15,1,5)&amp;MID(W15,8,5),품번정리!$A:$B,2,FALSE))</f>
        <v/>
      </c>
      <c r="W15" s="130" t="str">
        <f t="shared" si="6"/>
        <v/>
      </c>
      <c r="X15" s="130" t="str">
        <f t="shared" si="7"/>
        <v/>
      </c>
      <c r="Y15" s="131" t="str">
        <f t="shared" si="8"/>
        <v/>
      </c>
      <c r="Z15" s="118" t="str">
        <f t="shared" si="9"/>
        <v>품번색상</v>
      </c>
      <c r="AA15" s="118" t="str">
        <f t="shared" si="10"/>
        <v>업체명</v>
      </c>
      <c r="AB15" s="118" t="str">
        <f t="shared" si="11"/>
        <v>발주일</v>
      </c>
      <c r="AE15" s="382"/>
      <c r="AF15" s="381"/>
      <c r="AG15" s="382"/>
      <c r="AH15" s="383"/>
      <c r="AI15" s="383"/>
      <c r="AJ15" s="114"/>
      <c r="AK15" s="114"/>
    </row>
    <row r="16" spans="1:37">
      <c r="G16" s="130" t="str">
        <f>IF(ISERROR(VLOOKUP(MID(H16,1,5)&amp;MID(H16,8,5),품번정리!$A:$B,2,FALSE))=TRUE,MID(H16,1,5)&amp;MID(H16,8,5),VLOOKUP(MID(H16,1,5)&amp;MID(H16,8,5),품번정리!$A:$B,2,FALSE))</f>
        <v/>
      </c>
      <c r="H16" s="130" t="str">
        <f t="shared" si="0"/>
        <v/>
      </c>
      <c r="I16" s="130" t="str">
        <f t="shared" si="1"/>
        <v/>
      </c>
      <c r="J16" s="131" t="str">
        <f t="shared" si="2"/>
        <v/>
      </c>
      <c r="K16" s="118" t="str">
        <f t="shared" si="3"/>
        <v>SMKBAF3503OR</v>
      </c>
      <c r="L16" s="118" t="str">
        <f t="shared" si="4"/>
        <v>동일모자</v>
      </c>
      <c r="M16" s="118">
        <f t="shared" si="5"/>
        <v>41733</v>
      </c>
      <c r="N16" s="388" t="s">
        <v>1542</v>
      </c>
      <c r="O16" s="388" t="s">
        <v>1174</v>
      </c>
      <c r="P16" s="404">
        <v>41733</v>
      </c>
      <c r="Q16" s="388" t="s">
        <v>1172</v>
      </c>
      <c r="R16" s="404"/>
      <c r="S16" s="389">
        <v>299</v>
      </c>
      <c r="T16" s="389">
        <v>0</v>
      </c>
      <c r="U16" s="124"/>
      <c r="V16" s="130" t="str">
        <f>IF(ISERROR(VLOOKUP(MID(W16,1,5)&amp;MID(W16,8,5),품번정리!$A:$B,2,FALSE))=TRUE,MID(W16,1,5)&amp;MID(W16,8,5),VLOOKUP(MID(W16,1,5)&amp;MID(W16,8,5),품번정리!$A:$B,2,FALSE))</f>
        <v/>
      </c>
      <c r="W16" s="130" t="str">
        <f t="shared" si="6"/>
        <v/>
      </c>
      <c r="X16" s="130" t="str">
        <f t="shared" si="7"/>
        <v/>
      </c>
      <c r="Y16" s="131" t="str">
        <f t="shared" si="8"/>
        <v/>
      </c>
      <c r="Z16" s="118" t="str">
        <f t="shared" si="9"/>
        <v>품번색상</v>
      </c>
      <c r="AA16" s="118" t="str">
        <f t="shared" si="10"/>
        <v>업체명</v>
      </c>
      <c r="AB16" s="118" t="str">
        <f t="shared" si="11"/>
        <v>발주일</v>
      </c>
      <c r="AE16" s="382"/>
      <c r="AF16" s="381"/>
      <c r="AG16" s="382"/>
      <c r="AH16" s="383"/>
      <c r="AI16" s="383"/>
      <c r="AJ16" s="114"/>
      <c r="AK16" s="114"/>
    </row>
    <row r="17" spans="5:37">
      <c r="E17" s="128"/>
      <c r="G17" s="130" t="str">
        <f>IF(ISERROR(VLOOKUP(MID(H17,1,5)&amp;MID(H17,8,5),품번정리!$A:$B,2,FALSE))=TRUE,MID(H17,1,5)&amp;MID(H17,8,5),VLOOKUP(MID(H17,1,5)&amp;MID(H17,8,5),품번정리!$A:$B,2,FALSE))</f>
        <v/>
      </c>
      <c r="H17" s="130" t="str">
        <f t="shared" si="0"/>
        <v/>
      </c>
      <c r="I17" s="130" t="str">
        <f t="shared" si="1"/>
        <v/>
      </c>
      <c r="J17" s="131" t="str">
        <f t="shared" si="2"/>
        <v/>
      </c>
      <c r="K17" s="118" t="str">
        <f t="shared" si="3"/>
        <v>SMKSNF3502BL</v>
      </c>
      <c r="L17" s="118" t="str">
        <f t="shared" si="4"/>
        <v>QF</v>
      </c>
      <c r="M17" s="118">
        <f t="shared" si="5"/>
        <v>41733</v>
      </c>
      <c r="N17" s="388" t="s">
        <v>1484</v>
      </c>
      <c r="O17" s="388" t="s">
        <v>1284</v>
      </c>
      <c r="P17" s="404">
        <v>41733</v>
      </c>
      <c r="Q17" s="388" t="s">
        <v>1172</v>
      </c>
      <c r="R17" s="404"/>
      <c r="S17" s="389">
        <v>80</v>
      </c>
      <c r="T17" s="389">
        <v>0</v>
      </c>
      <c r="U17" s="124"/>
      <c r="V17" s="130" t="str">
        <f>IF(ISERROR(VLOOKUP(MID(W17,1,5)&amp;MID(W17,8,5),품번정리!$A:$B,2,FALSE))=TRUE,MID(W17,1,5)&amp;MID(W17,8,5),VLOOKUP(MID(W17,1,5)&amp;MID(W17,8,5),품번정리!$A:$B,2,FALSE))</f>
        <v/>
      </c>
      <c r="W17" s="130" t="str">
        <f t="shared" si="6"/>
        <v/>
      </c>
      <c r="X17" s="130" t="str">
        <f t="shared" si="7"/>
        <v/>
      </c>
      <c r="Y17" s="131" t="str">
        <f t="shared" si="8"/>
        <v/>
      </c>
      <c r="Z17" s="118" t="str">
        <f t="shared" si="9"/>
        <v>품번색상</v>
      </c>
      <c r="AA17" s="118" t="str">
        <f t="shared" si="10"/>
        <v>업체명</v>
      </c>
      <c r="AB17" s="118" t="str">
        <f t="shared" si="11"/>
        <v>발주일</v>
      </c>
      <c r="AE17" s="382"/>
      <c r="AF17" s="381"/>
      <c r="AG17" s="382"/>
      <c r="AH17" s="383"/>
      <c r="AI17" s="383"/>
      <c r="AJ17" s="114"/>
      <c r="AK17" s="114"/>
    </row>
    <row r="18" spans="5:37">
      <c r="E18" s="128"/>
      <c r="G18" s="130" t="str">
        <f>IF(ISERROR(VLOOKUP(MID(H18,1,5)&amp;MID(H18,8,5),품번정리!$A:$B,2,FALSE))=TRUE,MID(H18,1,5)&amp;MID(H18,8,5),VLOOKUP(MID(H18,1,5)&amp;MID(H18,8,5),품번정리!$A:$B,2,FALSE))</f>
        <v/>
      </c>
      <c r="H18" s="130" t="str">
        <f t="shared" si="0"/>
        <v/>
      </c>
      <c r="I18" s="130" t="str">
        <f t="shared" si="1"/>
        <v/>
      </c>
      <c r="J18" s="131" t="str">
        <f t="shared" si="2"/>
        <v/>
      </c>
      <c r="K18" s="118" t="str">
        <f t="shared" si="3"/>
        <v>SWKSNF3503PP</v>
      </c>
      <c r="L18" s="118" t="str">
        <f t="shared" si="4"/>
        <v>QF</v>
      </c>
      <c r="M18" s="118">
        <f t="shared" si="5"/>
        <v>41733</v>
      </c>
      <c r="N18" s="388" t="s">
        <v>1494</v>
      </c>
      <c r="O18" s="388" t="s">
        <v>1284</v>
      </c>
      <c r="P18" s="404">
        <v>41733</v>
      </c>
      <c r="Q18" s="388" t="s">
        <v>1172</v>
      </c>
      <c r="R18" s="404"/>
      <c r="S18" s="389">
        <v>400</v>
      </c>
      <c r="T18" s="389">
        <v>0</v>
      </c>
      <c r="U18" s="124"/>
      <c r="V18" s="130" t="str">
        <f>IF(ISERROR(VLOOKUP(MID(W18,1,5)&amp;MID(W18,8,5),품번정리!$A:$B,2,FALSE))=TRUE,MID(W18,1,5)&amp;MID(W18,8,5),VLOOKUP(MID(W18,1,5)&amp;MID(W18,8,5),품번정리!$A:$B,2,FALSE))</f>
        <v/>
      </c>
      <c r="W18" s="130" t="str">
        <f t="shared" si="6"/>
        <v/>
      </c>
      <c r="X18" s="130" t="str">
        <f t="shared" si="7"/>
        <v/>
      </c>
      <c r="Y18" s="131" t="str">
        <f t="shared" si="8"/>
        <v/>
      </c>
      <c r="Z18" s="118" t="str">
        <f t="shared" si="9"/>
        <v>품번색상</v>
      </c>
      <c r="AA18" s="118" t="str">
        <f t="shared" si="10"/>
        <v>업체명</v>
      </c>
      <c r="AB18" s="118" t="str">
        <f t="shared" si="11"/>
        <v>발주일</v>
      </c>
      <c r="AE18" s="382"/>
      <c r="AF18" s="381"/>
      <c r="AG18" s="382"/>
      <c r="AH18" s="383"/>
      <c r="AI18" s="383"/>
      <c r="AJ18" s="114"/>
      <c r="AK18" s="114"/>
    </row>
    <row r="19" spans="5:37">
      <c r="E19" s="128"/>
      <c r="G19" s="130" t="str">
        <f>IF(ISERROR(VLOOKUP(MID(H19,1,5)&amp;MID(H19,8,5),품번정리!$A:$B,2,FALSE))=TRUE,MID(H19,1,5)&amp;MID(H19,8,5),VLOOKUP(MID(H19,1,5)&amp;MID(H19,8,5),품번정리!$A:$B,2,FALSE))</f>
        <v/>
      </c>
      <c r="H19" s="130" t="str">
        <f t="shared" si="0"/>
        <v/>
      </c>
      <c r="I19" s="130" t="str">
        <f t="shared" si="1"/>
        <v/>
      </c>
      <c r="J19" s="131" t="str">
        <f t="shared" si="2"/>
        <v/>
      </c>
      <c r="K19" s="118" t="str">
        <f t="shared" si="3"/>
        <v>SWKSNF3503PK</v>
      </c>
      <c r="L19" s="118" t="str">
        <f t="shared" si="4"/>
        <v>QF</v>
      </c>
      <c r="M19" s="118">
        <f t="shared" si="5"/>
        <v>41733</v>
      </c>
      <c r="N19" s="388" t="s">
        <v>1495</v>
      </c>
      <c r="O19" s="388" t="s">
        <v>1284</v>
      </c>
      <c r="P19" s="404">
        <v>41733</v>
      </c>
      <c r="Q19" s="388" t="s">
        <v>1172</v>
      </c>
      <c r="R19" s="404"/>
      <c r="S19" s="389">
        <v>399</v>
      </c>
      <c r="T19" s="389">
        <v>0</v>
      </c>
      <c r="U19" s="124"/>
      <c r="V19" s="130" t="str">
        <f>IF(ISERROR(VLOOKUP(MID(W19,1,5)&amp;MID(W19,8,5),품번정리!$A:$B,2,FALSE))=TRUE,MID(W19,1,5)&amp;MID(W19,8,5),VLOOKUP(MID(W19,1,5)&amp;MID(W19,8,5),품번정리!$A:$B,2,FALSE))</f>
        <v/>
      </c>
      <c r="W19" s="130" t="str">
        <f t="shared" si="6"/>
        <v/>
      </c>
      <c r="X19" s="130" t="str">
        <f t="shared" si="7"/>
        <v/>
      </c>
      <c r="Y19" s="131" t="str">
        <f t="shared" si="8"/>
        <v/>
      </c>
      <c r="Z19" s="118" t="str">
        <f t="shared" si="9"/>
        <v>품번색상</v>
      </c>
      <c r="AA19" s="118" t="str">
        <f t="shared" si="10"/>
        <v>업체명</v>
      </c>
      <c r="AB19" s="118" t="str">
        <f t="shared" si="11"/>
        <v>발주일</v>
      </c>
      <c r="AE19" s="382"/>
      <c r="AF19" s="381"/>
      <c r="AG19" s="382"/>
      <c r="AH19" s="383"/>
      <c r="AI19" s="383"/>
      <c r="AJ19" s="114"/>
      <c r="AK19" s="114"/>
    </row>
    <row r="20" spans="5:37">
      <c r="E20" s="128"/>
      <c r="G20" s="130" t="str">
        <f>IF(ISERROR(VLOOKUP(MID(H20,1,5)&amp;MID(H20,8,5),품번정리!$A:$B,2,FALSE))=TRUE,MID(H20,1,5)&amp;MID(H20,8,5),VLOOKUP(MID(H20,1,5)&amp;MID(H20,8,5),품번정리!$A:$B,2,FALSE))</f>
        <v/>
      </c>
      <c r="H20" s="130" t="str">
        <f t="shared" si="0"/>
        <v/>
      </c>
      <c r="I20" s="130" t="str">
        <f t="shared" si="1"/>
        <v/>
      </c>
      <c r="J20" s="131" t="str">
        <f t="shared" si="2"/>
        <v/>
      </c>
      <c r="K20" s="118" t="str">
        <f t="shared" si="3"/>
        <v>SMKERF5505NY</v>
      </c>
      <c r="L20" s="118" t="str">
        <f t="shared" si="4"/>
        <v>캡보이2</v>
      </c>
      <c r="M20" s="118">
        <f t="shared" si="5"/>
        <v>41733</v>
      </c>
      <c r="N20" s="388" t="s">
        <v>1580</v>
      </c>
      <c r="O20" s="388" t="s">
        <v>1285</v>
      </c>
      <c r="P20" s="404">
        <v>41733</v>
      </c>
      <c r="Q20" s="388" t="s">
        <v>1172</v>
      </c>
      <c r="R20" s="404"/>
      <c r="S20" s="389">
        <v>300</v>
      </c>
      <c r="T20" s="389">
        <v>0</v>
      </c>
      <c r="U20" s="124"/>
      <c r="V20" s="130" t="str">
        <f>IF(ISERROR(VLOOKUP(MID(W20,1,5)&amp;MID(W20,8,5),품번정리!$A:$B,2,FALSE))=TRUE,MID(W20,1,5)&amp;MID(W20,8,5),VLOOKUP(MID(W20,1,5)&amp;MID(W20,8,5),품번정리!$A:$B,2,FALSE))</f>
        <v/>
      </c>
      <c r="W20" s="130" t="str">
        <f t="shared" si="6"/>
        <v/>
      </c>
      <c r="X20" s="130" t="str">
        <f t="shared" si="7"/>
        <v/>
      </c>
      <c r="Y20" s="131" t="str">
        <f t="shared" si="8"/>
        <v/>
      </c>
      <c r="Z20" s="118" t="str">
        <f t="shared" si="9"/>
        <v>품번색상</v>
      </c>
      <c r="AA20" s="118" t="str">
        <f t="shared" si="10"/>
        <v>업체명</v>
      </c>
      <c r="AB20" s="118" t="str">
        <f t="shared" si="11"/>
        <v>발주일</v>
      </c>
      <c r="AE20" s="382"/>
      <c r="AF20" s="381"/>
      <c r="AG20" s="382"/>
      <c r="AH20" s="383"/>
      <c r="AI20" s="383"/>
      <c r="AJ20" s="114"/>
      <c r="AK20" s="114"/>
    </row>
    <row r="21" spans="5:37">
      <c r="G21" s="130" t="str">
        <f>IF(ISERROR(VLOOKUP(MID(H21,1,5)&amp;MID(H21,8,5),품번정리!$A:$B,2,FALSE))=TRUE,MID(H21,1,5)&amp;MID(H21,8,5),VLOOKUP(MID(H21,1,5)&amp;MID(H21,8,5),품번정리!$A:$B,2,FALSE))</f>
        <v/>
      </c>
      <c r="H21" s="130" t="str">
        <f t="shared" si="0"/>
        <v/>
      </c>
      <c r="I21" s="130" t="str">
        <f t="shared" si="1"/>
        <v/>
      </c>
      <c r="J21" s="131" t="str">
        <f t="shared" si="2"/>
        <v/>
      </c>
      <c r="K21" s="118" t="str">
        <f t="shared" si="3"/>
        <v>SMKERF5506NY</v>
      </c>
      <c r="L21" s="118" t="str">
        <f t="shared" si="4"/>
        <v>동일모자</v>
      </c>
      <c r="M21" s="118">
        <f t="shared" si="5"/>
        <v>41733</v>
      </c>
      <c r="N21" s="388" t="s">
        <v>1543</v>
      </c>
      <c r="O21" s="388" t="s">
        <v>1174</v>
      </c>
      <c r="P21" s="404">
        <v>41733</v>
      </c>
      <c r="Q21" s="388" t="s">
        <v>1172</v>
      </c>
      <c r="R21" s="404"/>
      <c r="S21" s="389">
        <v>298</v>
      </c>
      <c r="T21" s="389">
        <v>0</v>
      </c>
      <c r="U21" s="124"/>
      <c r="V21" s="130" t="str">
        <f>IF(ISERROR(VLOOKUP(MID(W21,1,5)&amp;MID(W21,8,5),품번정리!$A:$B,2,FALSE))=TRUE,MID(W21,1,5)&amp;MID(W21,8,5),VLOOKUP(MID(W21,1,5)&amp;MID(W21,8,5),품번정리!$A:$B,2,FALSE))</f>
        <v/>
      </c>
      <c r="W21" s="130" t="str">
        <f t="shared" si="6"/>
        <v/>
      </c>
      <c r="X21" s="130" t="str">
        <f t="shared" si="7"/>
        <v/>
      </c>
      <c r="Y21" s="131" t="str">
        <f t="shared" si="8"/>
        <v/>
      </c>
      <c r="Z21" s="118" t="str">
        <f t="shared" si="9"/>
        <v>품번색상</v>
      </c>
      <c r="AA21" s="118" t="str">
        <f t="shared" si="10"/>
        <v>업체명</v>
      </c>
      <c r="AB21" s="118" t="str">
        <f t="shared" si="11"/>
        <v>발주일</v>
      </c>
      <c r="AE21" s="382"/>
      <c r="AF21" s="381"/>
      <c r="AG21" s="382"/>
      <c r="AH21" s="383"/>
      <c r="AI21" s="383"/>
      <c r="AJ21" s="114"/>
      <c r="AK21" s="114"/>
    </row>
    <row r="22" spans="5:37">
      <c r="E22" s="128"/>
      <c r="G22" s="130" t="str">
        <f>IF(ISERROR(VLOOKUP(MID(H22,1,5)&amp;MID(H22,8,5),품번정리!$A:$B,2,FALSE))=TRUE,MID(H22,1,5)&amp;MID(H22,8,5),VLOOKUP(MID(H22,1,5)&amp;MID(H22,8,5),품번정리!$A:$B,2,FALSE))</f>
        <v/>
      </c>
      <c r="H22" s="130" t="str">
        <f t="shared" si="0"/>
        <v/>
      </c>
      <c r="I22" s="130" t="str">
        <f t="shared" si="1"/>
        <v/>
      </c>
      <c r="J22" s="131" t="str">
        <f t="shared" si="2"/>
        <v/>
      </c>
      <c r="K22" s="118" t="str">
        <f t="shared" si="3"/>
        <v>SWKERF5506YE</v>
      </c>
      <c r="L22" s="118" t="str">
        <f t="shared" si="4"/>
        <v>동일모자</v>
      </c>
      <c r="M22" s="118">
        <f t="shared" si="5"/>
        <v>41733</v>
      </c>
      <c r="N22" s="388" t="s">
        <v>1555</v>
      </c>
      <c r="O22" s="388" t="s">
        <v>1174</v>
      </c>
      <c r="P22" s="404">
        <v>41733</v>
      </c>
      <c r="Q22" s="388" t="s">
        <v>1172</v>
      </c>
      <c r="R22" s="404"/>
      <c r="S22" s="389">
        <v>298</v>
      </c>
      <c r="T22" s="389">
        <v>0</v>
      </c>
      <c r="U22" s="124"/>
      <c r="V22" s="130" t="str">
        <f>IF(ISERROR(VLOOKUP(MID(W22,1,5)&amp;MID(W22,8,5),품번정리!$A:$B,2,FALSE))=TRUE,MID(W22,1,5)&amp;MID(W22,8,5),VLOOKUP(MID(W22,1,5)&amp;MID(W22,8,5),품번정리!$A:$B,2,FALSE))</f>
        <v/>
      </c>
      <c r="W22" s="130" t="str">
        <f t="shared" si="6"/>
        <v/>
      </c>
      <c r="X22" s="130" t="str">
        <f t="shared" si="7"/>
        <v/>
      </c>
      <c r="Y22" s="131" t="str">
        <f t="shared" si="8"/>
        <v/>
      </c>
      <c r="Z22" s="118" t="str">
        <f t="shared" si="9"/>
        <v>품번색상</v>
      </c>
      <c r="AA22" s="118" t="str">
        <f t="shared" si="10"/>
        <v>업체명</v>
      </c>
      <c r="AB22" s="118" t="str">
        <f t="shared" si="11"/>
        <v>발주일</v>
      </c>
      <c r="AE22" s="382"/>
      <c r="AF22" s="381"/>
      <c r="AG22" s="382"/>
      <c r="AH22" s="383"/>
      <c r="AI22" s="383"/>
      <c r="AJ22" s="114"/>
      <c r="AK22" s="114"/>
    </row>
    <row r="23" spans="5:37">
      <c r="E23" s="128"/>
      <c r="G23" s="130" t="str">
        <f>IF(ISERROR(VLOOKUP(MID(H23,1,5)&amp;MID(H23,8,5),품번정리!$A:$B,2,FALSE))=TRUE,MID(H23,1,5)&amp;MID(H23,8,5),VLOOKUP(MID(H23,1,5)&amp;MID(H23,8,5),품번정리!$A:$B,2,FALSE))</f>
        <v/>
      </c>
      <c r="H23" s="130" t="str">
        <f t="shared" si="0"/>
        <v/>
      </c>
      <c r="I23" s="130" t="str">
        <f t="shared" si="1"/>
        <v/>
      </c>
      <c r="J23" s="131" t="str">
        <f t="shared" si="2"/>
        <v/>
      </c>
      <c r="K23" s="118" t="str">
        <f t="shared" si="3"/>
        <v>URKSNF3503NY</v>
      </c>
      <c r="L23" s="118" t="str">
        <f t="shared" si="4"/>
        <v>J&amp;F</v>
      </c>
      <c r="M23" s="118">
        <f t="shared" si="5"/>
        <v>41733</v>
      </c>
      <c r="N23" s="388" t="s">
        <v>1482</v>
      </c>
      <c r="O23" s="388" t="s">
        <v>1826</v>
      </c>
      <c r="P23" s="404">
        <v>41733</v>
      </c>
      <c r="Q23" s="388" t="s">
        <v>1172</v>
      </c>
      <c r="R23" s="404"/>
      <c r="S23" s="389">
        <v>100</v>
      </c>
      <c r="T23" s="389">
        <v>0</v>
      </c>
      <c r="U23" s="124"/>
      <c r="V23" s="130" t="str">
        <f>IF(ISERROR(VLOOKUP(MID(W23,1,5)&amp;MID(W23,8,5),품번정리!$A:$B,2,FALSE))=TRUE,MID(W23,1,5)&amp;MID(W23,8,5),VLOOKUP(MID(W23,1,5)&amp;MID(W23,8,5),품번정리!$A:$B,2,FALSE))</f>
        <v/>
      </c>
      <c r="W23" s="130" t="str">
        <f t="shared" si="6"/>
        <v/>
      </c>
      <c r="X23" s="130" t="str">
        <f t="shared" si="7"/>
        <v/>
      </c>
      <c r="Y23" s="131" t="str">
        <f t="shared" si="8"/>
        <v/>
      </c>
      <c r="Z23" s="118" t="str">
        <f t="shared" si="9"/>
        <v>품번색상</v>
      </c>
      <c r="AA23" s="118" t="str">
        <f t="shared" si="10"/>
        <v>업체명</v>
      </c>
      <c r="AB23" s="118" t="str">
        <f t="shared" si="11"/>
        <v>발주일</v>
      </c>
      <c r="AE23" s="382"/>
      <c r="AF23" s="381"/>
      <c r="AG23" s="382"/>
      <c r="AH23" s="383"/>
      <c r="AI23" s="383"/>
      <c r="AJ23" s="114"/>
      <c r="AK23" s="114"/>
    </row>
    <row r="24" spans="5:37">
      <c r="G24" s="130" t="str">
        <f>IF(ISERROR(VLOOKUP(MID(H24,1,5)&amp;MID(H24,8,5),품번정리!$A:$B,2,FALSE))=TRUE,MID(H24,1,5)&amp;MID(H24,8,5),VLOOKUP(MID(H24,1,5)&amp;MID(H24,8,5),품번정리!$A:$B,2,FALSE))</f>
        <v/>
      </c>
      <c r="H24" s="130" t="str">
        <f t="shared" si="0"/>
        <v/>
      </c>
      <c r="I24" s="130" t="str">
        <f t="shared" si="1"/>
        <v/>
      </c>
      <c r="J24" s="131" t="str">
        <f t="shared" si="2"/>
        <v/>
      </c>
      <c r="K24" s="118" t="str">
        <f t="shared" si="3"/>
        <v>URKSNF3503YE</v>
      </c>
      <c r="L24" s="118" t="str">
        <f t="shared" si="4"/>
        <v>J&amp;F</v>
      </c>
      <c r="M24" s="118">
        <f t="shared" si="5"/>
        <v>41733</v>
      </c>
      <c r="N24" s="388" t="s">
        <v>1483</v>
      </c>
      <c r="O24" s="388" t="s">
        <v>1826</v>
      </c>
      <c r="P24" s="404">
        <v>41733</v>
      </c>
      <c r="Q24" s="388" t="s">
        <v>1172</v>
      </c>
      <c r="R24" s="404"/>
      <c r="S24" s="389">
        <v>120</v>
      </c>
      <c r="T24" s="389">
        <v>0</v>
      </c>
      <c r="U24" s="124"/>
      <c r="V24" s="130" t="str">
        <f>IF(ISERROR(VLOOKUP(MID(W24,1,5)&amp;MID(W24,8,5),품번정리!$A:$B,2,FALSE))=TRUE,MID(W24,1,5)&amp;MID(W24,8,5),VLOOKUP(MID(W24,1,5)&amp;MID(W24,8,5),품번정리!$A:$B,2,FALSE))</f>
        <v/>
      </c>
      <c r="W24" s="130" t="str">
        <f t="shared" si="6"/>
        <v/>
      </c>
      <c r="X24" s="130" t="str">
        <f t="shared" si="7"/>
        <v/>
      </c>
      <c r="Y24" s="131" t="str">
        <f t="shared" si="8"/>
        <v/>
      </c>
      <c r="Z24" s="118" t="str">
        <f t="shared" si="9"/>
        <v>품번색상</v>
      </c>
      <c r="AA24" s="118" t="str">
        <f t="shared" si="10"/>
        <v>업체명</v>
      </c>
      <c r="AB24" s="118" t="str">
        <f t="shared" si="11"/>
        <v>발주일</v>
      </c>
      <c r="AE24" s="382"/>
      <c r="AF24" s="381"/>
      <c r="AG24" s="382"/>
      <c r="AH24" s="383"/>
      <c r="AI24" s="383"/>
      <c r="AJ24" s="114"/>
      <c r="AK24" s="114"/>
    </row>
    <row r="25" spans="5:37">
      <c r="E25" s="128"/>
      <c r="G25" s="130" t="str">
        <f>IF(ISERROR(VLOOKUP(MID(H25,1,5)&amp;MID(H25,8,5),품번정리!$A:$B,2,FALSE))=TRUE,MID(H25,1,5)&amp;MID(H25,8,5),VLOOKUP(MID(H25,1,5)&amp;MID(H25,8,5),품번정리!$A:$B,2,FALSE))</f>
        <v/>
      </c>
      <c r="H25" s="130" t="str">
        <f t="shared" si="0"/>
        <v/>
      </c>
      <c r="I25" s="130" t="str">
        <f t="shared" si="1"/>
        <v/>
      </c>
      <c r="J25" s="131" t="str">
        <f t="shared" si="2"/>
        <v/>
      </c>
      <c r="K25" s="118" t="str">
        <f t="shared" si="3"/>
        <v>URKSNF3505BL</v>
      </c>
      <c r="L25" s="118" t="str">
        <f t="shared" si="4"/>
        <v>QF</v>
      </c>
      <c r="M25" s="118">
        <f t="shared" si="5"/>
        <v>41733</v>
      </c>
      <c r="N25" s="388" t="s">
        <v>1487</v>
      </c>
      <c r="O25" s="388" t="s">
        <v>1284</v>
      </c>
      <c r="P25" s="404">
        <v>41733</v>
      </c>
      <c r="Q25" s="388" t="s">
        <v>1172</v>
      </c>
      <c r="R25" s="404"/>
      <c r="S25" s="389">
        <v>470</v>
      </c>
      <c r="T25" s="389">
        <v>0</v>
      </c>
      <c r="U25" s="124"/>
      <c r="V25" s="130" t="str">
        <f>IF(ISERROR(VLOOKUP(MID(W25,1,5)&amp;MID(W25,8,5),품번정리!$A:$B,2,FALSE))=TRUE,MID(W25,1,5)&amp;MID(W25,8,5),VLOOKUP(MID(W25,1,5)&amp;MID(W25,8,5),품번정리!$A:$B,2,FALSE))</f>
        <v/>
      </c>
      <c r="W25" s="130" t="str">
        <f t="shared" si="6"/>
        <v/>
      </c>
      <c r="X25" s="130" t="str">
        <f t="shared" si="7"/>
        <v/>
      </c>
      <c r="Y25" s="131" t="str">
        <f t="shared" si="8"/>
        <v/>
      </c>
      <c r="Z25" s="118" t="str">
        <f t="shared" si="9"/>
        <v>품번색상</v>
      </c>
      <c r="AA25" s="118" t="str">
        <f t="shared" si="10"/>
        <v>업체명</v>
      </c>
      <c r="AB25" s="118" t="str">
        <f t="shared" si="11"/>
        <v>발주일</v>
      </c>
      <c r="AE25" s="382"/>
      <c r="AF25" s="381"/>
      <c r="AG25" s="382"/>
      <c r="AH25" s="383"/>
      <c r="AI25" s="383"/>
      <c r="AJ25" s="114"/>
      <c r="AK25" s="114"/>
    </row>
    <row r="26" spans="5:37">
      <c r="E26" s="128"/>
      <c r="G26" s="130" t="str">
        <f>IF(ISERROR(VLOOKUP(MID(H26,1,5)&amp;MID(H26,8,5),품번정리!$A:$B,2,FALSE))=TRUE,MID(H26,1,5)&amp;MID(H26,8,5),VLOOKUP(MID(H26,1,5)&amp;MID(H26,8,5),품번정리!$A:$B,2,FALSE))</f>
        <v/>
      </c>
      <c r="H26" s="130" t="str">
        <f t="shared" si="0"/>
        <v/>
      </c>
      <c r="I26" s="130" t="str">
        <f t="shared" si="1"/>
        <v/>
      </c>
      <c r="J26" s="131" t="str">
        <f t="shared" si="2"/>
        <v/>
      </c>
      <c r="K26" s="118" t="str">
        <f t="shared" si="3"/>
        <v>URKSNF3506BK</v>
      </c>
      <c r="L26" s="118" t="str">
        <f t="shared" si="4"/>
        <v>QF</v>
      </c>
      <c r="M26" s="118">
        <f t="shared" si="5"/>
        <v>41733</v>
      </c>
      <c r="N26" s="388" t="s">
        <v>1488</v>
      </c>
      <c r="O26" s="388" t="s">
        <v>1284</v>
      </c>
      <c r="P26" s="404">
        <v>41733</v>
      </c>
      <c r="Q26" s="388" t="s">
        <v>1172</v>
      </c>
      <c r="R26" s="404"/>
      <c r="S26" s="389">
        <v>466</v>
      </c>
      <c r="T26" s="389">
        <v>0</v>
      </c>
      <c r="U26" s="124"/>
      <c r="V26" s="130" t="str">
        <f>IF(ISERROR(VLOOKUP(MID(W26,1,5)&amp;MID(W26,8,5),품번정리!$A:$B,2,FALSE))=TRUE,MID(W26,1,5)&amp;MID(W26,8,5),VLOOKUP(MID(W26,1,5)&amp;MID(W26,8,5),품번정리!$A:$B,2,FALSE))</f>
        <v/>
      </c>
      <c r="W26" s="130" t="str">
        <f t="shared" si="6"/>
        <v/>
      </c>
      <c r="X26" s="130" t="str">
        <f t="shared" si="7"/>
        <v/>
      </c>
      <c r="Y26" s="131" t="str">
        <f t="shared" si="8"/>
        <v/>
      </c>
      <c r="Z26" s="118" t="str">
        <f t="shared" si="9"/>
        <v>품번색상</v>
      </c>
      <c r="AA26" s="118" t="str">
        <f t="shared" si="10"/>
        <v>업체명</v>
      </c>
      <c r="AB26" s="118" t="str">
        <f t="shared" si="11"/>
        <v>발주일</v>
      </c>
      <c r="AE26" s="382"/>
      <c r="AF26" s="381"/>
      <c r="AG26" s="382"/>
      <c r="AH26" s="383"/>
      <c r="AI26" s="383"/>
      <c r="AJ26" s="114"/>
      <c r="AK26" s="114"/>
    </row>
    <row r="27" spans="5:37">
      <c r="E27" s="128"/>
      <c r="G27" s="130" t="str">
        <f>IF(ISERROR(VLOOKUP(MID(H27,1,5)&amp;MID(H27,8,5),품번정리!$A:$B,2,FALSE))=TRUE,MID(H27,1,5)&amp;MID(H27,8,5),VLOOKUP(MID(H27,1,5)&amp;MID(H27,8,5),품번정리!$A:$B,2,FALSE))</f>
        <v/>
      </c>
      <c r="H27" s="130" t="str">
        <f t="shared" si="0"/>
        <v/>
      </c>
      <c r="I27" s="130" t="str">
        <f t="shared" si="1"/>
        <v/>
      </c>
      <c r="J27" s="131" t="str">
        <f t="shared" si="2"/>
        <v/>
      </c>
      <c r="K27" s="118" t="str">
        <f t="shared" si="3"/>
        <v>URKSNF3507GY</v>
      </c>
      <c r="L27" s="118" t="str">
        <f t="shared" si="4"/>
        <v>QF</v>
      </c>
      <c r="M27" s="118">
        <f t="shared" si="5"/>
        <v>41733</v>
      </c>
      <c r="N27" s="388" t="s">
        <v>1489</v>
      </c>
      <c r="O27" s="388" t="s">
        <v>1284</v>
      </c>
      <c r="P27" s="404">
        <v>41733</v>
      </c>
      <c r="Q27" s="388" t="s">
        <v>1172</v>
      </c>
      <c r="R27" s="404"/>
      <c r="S27" s="389">
        <v>700</v>
      </c>
      <c r="T27" s="389">
        <v>0</v>
      </c>
      <c r="U27" s="124"/>
      <c r="V27" s="130" t="str">
        <f>IF(ISERROR(VLOOKUP(MID(W27,1,5)&amp;MID(W27,8,5),품번정리!$A:$B,2,FALSE))=TRUE,MID(W27,1,5)&amp;MID(W27,8,5),VLOOKUP(MID(W27,1,5)&amp;MID(W27,8,5),품번정리!$A:$B,2,FALSE))</f>
        <v/>
      </c>
      <c r="W27" s="130" t="str">
        <f t="shared" si="6"/>
        <v/>
      </c>
      <c r="X27" s="130" t="str">
        <f t="shared" si="7"/>
        <v/>
      </c>
      <c r="Y27" s="131" t="str">
        <f t="shared" si="8"/>
        <v/>
      </c>
      <c r="Z27" s="118" t="str">
        <f t="shared" si="9"/>
        <v>품번색상</v>
      </c>
      <c r="AA27" s="118" t="str">
        <f t="shared" si="10"/>
        <v>업체명</v>
      </c>
      <c r="AB27" s="118" t="str">
        <f t="shared" si="11"/>
        <v>발주일</v>
      </c>
      <c r="AE27" s="382"/>
      <c r="AF27" s="381"/>
      <c r="AG27" s="382"/>
      <c r="AH27" s="383"/>
      <c r="AI27" s="383"/>
      <c r="AJ27" s="114"/>
      <c r="AK27" s="114"/>
    </row>
    <row r="28" spans="5:37">
      <c r="E28" s="128"/>
      <c r="G28" s="130" t="str">
        <f>IF(ISERROR(VLOOKUP(MID(H28,1,5)&amp;MID(H28,8,5),품번정리!$A:$B,2,FALSE))=TRUE,MID(H28,1,5)&amp;MID(H28,8,5),VLOOKUP(MID(H28,1,5)&amp;MID(H28,8,5),품번정리!$A:$B,2,FALSE))</f>
        <v/>
      </c>
      <c r="H28" s="130" t="str">
        <f t="shared" si="0"/>
        <v/>
      </c>
      <c r="I28" s="130" t="str">
        <f t="shared" si="1"/>
        <v/>
      </c>
      <c r="J28" s="131" t="str">
        <f t="shared" si="2"/>
        <v/>
      </c>
      <c r="K28" s="118" t="str">
        <f t="shared" si="3"/>
        <v>URKSNF3507BK</v>
      </c>
      <c r="L28" s="118" t="str">
        <f t="shared" si="4"/>
        <v>QF</v>
      </c>
      <c r="M28" s="118">
        <f t="shared" si="5"/>
        <v>41733</v>
      </c>
      <c r="N28" s="388" t="s">
        <v>1490</v>
      </c>
      <c r="O28" s="388" t="s">
        <v>1284</v>
      </c>
      <c r="P28" s="404">
        <v>41733</v>
      </c>
      <c r="Q28" s="388" t="s">
        <v>1172</v>
      </c>
      <c r="R28" s="404"/>
      <c r="S28" s="389">
        <v>400</v>
      </c>
      <c r="T28" s="389">
        <v>0</v>
      </c>
      <c r="U28" s="124"/>
      <c r="V28" s="130" t="str">
        <f>IF(ISERROR(VLOOKUP(MID(W28,1,5)&amp;MID(W28,8,5),품번정리!$A:$B,2,FALSE))=TRUE,MID(W28,1,5)&amp;MID(W28,8,5),VLOOKUP(MID(W28,1,5)&amp;MID(W28,8,5),품번정리!$A:$B,2,FALSE))</f>
        <v/>
      </c>
      <c r="W28" s="130" t="str">
        <f t="shared" si="6"/>
        <v/>
      </c>
      <c r="X28" s="130" t="str">
        <f t="shared" si="7"/>
        <v/>
      </c>
      <c r="Y28" s="131" t="str">
        <f t="shared" si="8"/>
        <v/>
      </c>
      <c r="Z28" s="118" t="str">
        <f t="shared" si="9"/>
        <v>품번색상</v>
      </c>
      <c r="AA28" s="118" t="str">
        <f t="shared" si="10"/>
        <v>업체명</v>
      </c>
      <c r="AB28" s="118" t="str">
        <f t="shared" si="11"/>
        <v>발주일</v>
      </c>
      <c r="AE28" s="382"/>
      <c r="AF28" s="381"/>
      <c r="AG28" s="382"/>
      <c r="AH28" s="383"/>
      <c r="AI28" s="383"/>
      <c r="AJ28" s="114"/>
      <c r="AK28" s="114"/>
    </row>
    <row r="29" spans="5:37">
      <c r="E29" s="128"/>
      <c r="G29" s="130" t="str">
        <f>IF(ISERROR(VLOOKUP(MID(H29,1,5)&amp;MID(H29,8,5),품번정리!$A:$B,2,FALSE))=TRUE,MID(H29,1,5)&amp;MID(H29,8,5),VLOOKUP(MID(H29,1,5)&amp;MID(H29,8,5),품번정리!$A:$B,2,FALSE))</f>
        <v/>
      </c>
      <c r="H29" s="130" t="str">
        <f t="shared" si="0"/>
        <v/>
      </c>
      <c r="I29" s="130" t="str">
        <f t="shared" si="1"/>
        <v/>
      </c>
      <c r="J29" s="131" t="str">
        <f t="shared" si="2"/>
        <v/>
      </c>
      <c r="K29" s="118" t="str">
        <f t="shared" si="3"/>
        <v>URKSNF3508GY</v>
      </c>
      <c r="L29" s="118" t="str">
        <f t="shared" si="4"/>
        <v>QF</v>
      </c>
      <c r="M29" s="118">
        <f t="shared" si="5"/>
        <v>41733</v>
      </c>
      <c r="N29" s="388" t="s">
        <v>1491</v>
      </c>
      <c r="O29" s="388" t="s">
        <v>1284</v>
      </c>
      <c r="P29" s="404">
        <v>41733</v>
      </c>
      <c r="Q29" s="388" t="s">
        <v>1172</v>
      </c>
      <c r="R29" s="404"/>
      <c r="S29" s="389">
        <v>550</v>
      </c>
      <c r="T29" s="389">
        <v>0</v>
      </c>
      <c r="U29" s="124"/>
      <c r="V29" s="130" t="str">
        <f>IF(ISERROR(VLOOKUP(MID(W29,1,5)&amp;MID(W29,8,5),품번정리!$A:$B,2,FALSE))=TRUE,MID(W29,1,5)&amp;MID(W29,8,5),VLOOKUP(MID(W29,1,5)&amp;MID(W29,8,5),품번정리!$A:$B,2,FALSE))</f>
        <v/>
      </c>
      <c r="W29" s="130" t="str">
        <f t="shared" si="6"/>
        <v/>
      </c>
      <c r="X29" s="130" t="str">
        <f t="shared" si="7"/>
        <v/>
      </c>
      <c r="Y29" s="131" t="str">
        <f t="shared" si="8"/>
        <v/>
      </c>
      <c r="Z29" s="118" t="str">
        <f t="shared" si="9"/>
        <v>품번색상</v>
      </c>
      <c r="AA29" s="118" t="str">
        <f t="shared" si="10"/>
        <v>업체명</v>
      </c>
      <c r="AB29" s="118" t="str">
        <f t="shared" si="11"/>
        <v>발주일</v>
      </c>
      <c r="AE29" s="382"/>
      <c r="AF29" s="381"/>
      <c r="AG29" s="382"/>
      <c r="AH29" s="383"/>
      <c r="AI29" s="383"/>
      <c r="AJ29" s="114"/>
      <c r="AK29" s="114"/>
    </row>
    <row r="30" spans="5:37">
      <c r="E30" s="128"/>
      <c r="G30" s="130" t="str">
        <f>IF(ISERROR(VLOOKUP(MID(H30,1,5)&amp;MID(H30,8,5),품번정리!$A:$B,2,FALSE))=TRUE,MID(H30,1,5)&amp;MID(H30,8,5),VLOOKUP(MID(H30,1,5)&amp;MID(H30,8,5),품번정리!$A:$B,2,FALSE))</f>
        <v/>
      </c>
      <c r="H30" s="130" t="str">
        <f t="shared" si="0"/>
        <v/>
      </c>
      <c r="I30" s="130" t="str">
        <f t="shared" si="1"/>
        <v/>
      </c>
      <c r="J30" s="131" t="str">
        <f t="shared" si="2"/>
        <v/>
      </c>
      <c r="K30" s="118" t="str">
        <f t="shared" si="3"/>
        <v>URKSNF3509BK</v>
      </c>
      <c r="L30" s="118" t="str">
        <f t="shared" si="4"/>
        <v>QF</v>
      </c>
      <c r="M30" s="118">
        <f t="shared" si="5"/>
        <v>41733</v>
      </c>
      <c r="N30" s="388" t="s">
        <v>1492</v>
      </c>
      <c r="O30" s="388" t="s">
        <v>1284</v>
      </c>
      <c r="P30" s="404">
        <v>41733</v>
      </c>
      <c r="Q30" s="388" t="s">
        <v>1172</v>
      </c>
      <c r="R30" s="404"/>
      <c r="S30" s="389">
        <v>548</v>
      </c>
      <c r="T30" s="389">
        <v>0</v>
      </c>
      <c r="U30" s="124"/>
      <c r="V30" s="130" t="str">
        <f>IF(ISERROR(VLOOKUP(MID(W30,1,5)&amp;MID(W30,8,5),품번정리!$A:$B,2,FALSE))=TRUE,MID(W30,1,5)&amp;MID(W30,8,5),VLOOKUP(MID(W30,1,5)&amp;MID(W30,8,5),품번정리!$A:$B,2,FALSE))</f>
        <v/>
      </c>
      <c r="W30" s="130" t="str">
        <f t="shared" si="6"/>
        <v/>
      </c>
      <c r="X30" s="130" t="str">
        <f t="shared" si="7"/>
        <v/>
      </c>
      <c r="Y30" s="131" t="str">
        <f t="shared" si="8"/>
        <v/>
      </c>
      <c r="Z30" s="118" t="str">
        <f t="shared" si="9"/>
        <v>품번색상</v>
      </c>
      <c r="AA30" s="118" t="str">
        <f t="shared" si="10"/>
        <v>업체명</v>
      </c>
      <c r="AB30" s="118" t="str">
        <f t="shared" si="11"/>
        <v>발주일</v>
      </c>
      <c r="AE30" s="382"/>
      <c r="AF30" s="381"/>
      <c r="AG30" s="382"/>
      <c r="AH30" s="383"/>
      <c r="AI30" s="383"/>
      <c r="AJ30" s="114"/>
      <c r="AK30" s="114"/>
    </row>
    <row r="31" spans="5:37">
      <c r="E31" s="128"/>
      <c r="G31" s="130" t="str">
        <f>IF(ISERROR(VLOOKUP(MID(H31,1,5)&amp;MID(H31,8,5),품번정리!$A:$B,2,FALSE))=TRUE,MID(H31,1,5)&amp;MID(H31,8,5),VLOOKUP(MID(H31,1,5)&amp;MID(H31,8,5),품번정리!$A:$B,2,FALSE))</f>
        <v/>
      </c>
      <c r="H31" s="130" t="str">
        <f t="shared" si="0"/>
        <v/>
      </c>
      <c r="I31" s="130" t="str">
        <f t="shared" si="1"/>
        <v/>
      </c>
      <c r="J31" s="131" t="str">
        <f t="shared" si="2"/>
        <v/>
      </c>
      <c r="K31" s="118" t="str">
        <f t="shared" si="3"/>
        <v>URKSNF3510PK</v>
      </c>
      <c r="L31" s="118" t="str">
        <f t="shared" si="4"/>
        <v>QF</v>
      </c>
      <c r="M31" s="118">
        <f t="shared" si="5"/>
        <v>41733</v>
      </c>
      <c r="N31" s="388" t="s">
        <v>1493</v>
      </c>
      <c r="O31" s="388" t="s">
        <v>1284</v>
      </c>
      <c r="P31" s="404">
        <v>41733</v>
      </c>
      <c r="Q31" s="388" t="s">
        <v>1172</v>
      </c>
      <c r="R31" s="404"/>
      <c r="S31" s="389">
        <v>470</v>
      </c>
      <c r="T31" s="389">
        <v>0</v>
      </c>
      <c r="U31" s="124"/>
      <c r="V31" s="130" t="str">
        <f>IF(ISERROR(VLOOKUP(MID(W31,1,5)&amp;MID(W31,8,5),품번정리!$A:$B,2,FALSE))=TRUE,MID(W31,1,5)&amp;MID(W31,8,5),VLOOKUP(MID(W31,1,5)&amp;MID(W31,8,5),품번정리!$A:$B,2,FALSE))</f>
        <v/>
      </c>
      <c r="W31" s="130" t="str">
        <f t="shared" si="6"/>
        <v/>
      </c>
      <c r="X31" s="130" t="str">
        <f t="shared" si="7"/>
        <v/>
      </c>
      <c r="Y31" s="131" t="str">
        <f t="shared" si="8"/>
        <v/>
      </c>
      <c r="Z31" s="118" t="str">
        <f t="shared" si="9"/>
        <v>품번색상</v>
      </c>
      <c r="AA31" s="118" t="str">
        <f t="shared" si="10"/>
        <v>업체명</v>
      </c>
      <c r="AB31" s="118" t="str">
        <f t="shared" si="11"/>
        <v>발주일</v>
      </c>
      <c r="AE31" s="382"/>
      <c r="AF31" s="381"/>
      <c r="AG31" s="382"/>
      <c r="AH31" s="383"/>
      <c r="AI31" s="383"/>
      <c r="AJ31" s="114"/>
      <c r="AK31" s="114"/>
    </row>
    <row r="32" spans="5:37">
      <c r="G32" s="130" t="str">
        <f>IF(ISERROR(VLOOKUP(MID(H32,1,5)&amp;MID(H32,8,5),품번정리!$A:$B,2,FALSE))=TRUE,MID(H32,1,5)&amp;MID(H32,8,5),VLOOKUP(MID(H32,1,5)&amp;MID(H32,8,5),품번정리!$A:$B,2,FALSE))</f>
        <v/>
      </c>
      <c r="H32" s="130" t="str">
        <f t="shared" si="0"/>
        <v/>
      </c>
      <c r="I32" s="130" t="str">
        <f t="shared" si="1"/>
        <v/>
      </c>
      <c r="J32" s="131" t="str">
        <f t="shared" si="2"/>
        <v/>
      </c>
      <c r="K32" s="118" t="str">
        <f t="shared" si="3"/>
        <v>URKSNF3511RE</v>
      </c>
      <c r="L32" s="118" t="str">
        <f t="shared" si="4"/>
        <v>캡보이2</v>
      </c>
      <c r="M32" s="118">
        <f t="shared" si="5"/>
        <v>41733</v>
      </c>
      <c r="N32" s="388" t="s">
        <v>1581</v>
      </c>
      <c r="O32" s="388" t="s">
        <v>1285</v>
      </c>
      <c r="P32" s="404">
        <v>41733</v>
      </c>
      <c r="Q32" s="388" t="s">
        <v>1172</v>
      </c>
      <c r="R32" s="404"/>
      <c r="S32" s="389">
        <v>400</v>
      </c>
      <c r="T32" s="389">
        <v>0</v>
      </c>
      <c r="U32" s="124"/>
      <c r="V32" s="130" t="str">
        <f>IF(ISERROR(VLOOKUP(MID(W32,1,5)&amp;MID(W32,8,5),품번정리!$A:$B,2,FALSE))=TRUE,MID(W32,1,5)&amp;MID(W32,8,5),VLOOKUP(MID(W32,1,5)&amp;MID(W32,8,5),품번정리!$A:$B,2,FALSE))</f>
        <v/>
      </c>
      <c r="W32" s="130" t="str">
        <f t="shared" si="6"/>
        <v/>
      </c>
      <c r="X32" s="130" t="str">
        <f t="shared" si="7"/>
        <v/>
      </c>
      <c r="Y32" s="131" t="str">
        <f t="shared" si="8"/>
        <v/>
      </c>
      <c r="Z32" s="118" t="str">
        <f t="shared" si="9"/>
        <v>품번색상</v>
      </c>
      <c r="AA32" s="118" t="str">
        <f t="shared" si="10"/>
        <v>업체명</v>
      </c>
      <c r="AB32" s="118" t="str">
        <f t="shared" si="11"/>
        <v>발주일</v>
      </c>
      <c r="AE32" s="382"/>
      <c r="AF32" s="381"/>
      <c r="AG32" s="382"/>
      <c r="AH32" s="383"/>
      <c r="AI32" s="383"/>
      <c r="AJ32" s="114"/>
      <c r="AK32" s="114"/>
    </row>
    <row r="33" spans="5:37">
      <c r="E33" s="128"/>
      <c r="G33" s="130" t="str">
        <f>IF(ISERROR(VLOOKUP(MID(H33,1,5)&amp;MID(H33,8,5),품번정리!$A:$B,2,FALSE))=TRUE,MID(H33,1,5)&amp;MID(H33,8,5),VLOOKUP(MID(H33,1,5)&amp;MID(H33,8,5),품번정리!$A:$B,2,FALSE))</f>
        <v/>
      </c>
      <c r="H33" s="130" t="str">
        <f t="shared" si="0"/>
        <v/>
      </c>
      <c r="I33" s="130" t="str">
        <f t="shared" si="1"/>
        <v/>
      </c>
      <c r="J33" s="131" t="str">
        <f t="shared" si="2"/>
        <v/>
      </c>
      <c r="K33" s="118" t="str">
        <f t="shared" si="3"/>
        <v>URKSNF3511GY</v>
      </c>
      <c r="L33" s="118" t="str">
        <f t="shared" si="4"/>
        <v>캡보이2</v>
      </c>
      <c r="M33" s="118">
        <f t="shared" si="5"/>
        <v>41733</v>
      </c>
      <c r="N33" s="388" t="s">
        <v>1582</v>
      </c>
      <c r="O33" s="388" t="s">
        <v>1285</v>
      </c>
      <c r="P33" s="404">
        <v>41733</v>
      </c>
      <c r="Q33" s="388" t="s">
        <v>1172</v>
      </c>
      <c r="R33" s="404"/>
      <c r="S33" s="389">
        <v>400</v>
      </c>
      <c r="T33" s="389">
        <v>0</v>
      </c>
      <c r="U33" s="124"/>
      <c r="V33" s="130" t="str">
        <f>IF(ISERROR(VLOOKUP(MID(W33,1,5)&amp;MID(W33,8,5),품번정리!$A:$B,2,FALSE))=TRUE,MID(W33,1,5)&amp;MID(W33,8,5),VLOOKUP(MID(W33,1,5)&amp;MID(W33,8,5),품번정리!$A:$B,2,FALSE))</f>
        <v/>
      </c>
      <c r="W33" s="130" t="str">
        <f t="shared" si="6"/>
        <v/>
      </c>
      <c r="X33" s="130" t="str">
        <f t="shared" si="7"/>
        <v/>
      </c>
      <c r="Y33" s="131" t="str">
        <f t="shared" si="8"/>
        <v/>
      </c>
      <c r="Z33" s="118" t="str">
        <f t="shared" si="9"/>
        <v>품번색상</v>
      </c>
      <c r="AA33" s="118" t="str">
        <f t="shared" si="10"/>
        <v>업체명</v>
      </c>
      <c r="AB33" s="118" t="str">
        <f t="shared" si="11"/>
        <v>발주일</v>
      </c>
      <c r="AE33" s="382"/>
      <c r="AF33" s="381"/>
      <c r="AG33" s="382"/>
      <c r="AH33" s="383"/>
      <c r="AI33" s="383"/>
      <c r="AJ33" s="114"/>
      <c r="AK33" s="114"/>
    </row>
    <row r="34" spans="5:37">
      <c r="E34" s="128"/>
      <c r="G34" s="130" t="str">
        <f>IF(ISERROR(VLOOKUP(MID(H34,1,5)&amp;MID(H34,8,5),품번정리!$A:$B,2,FALSE))=TRUE,MID(H34,1,5)&amp;MID(H34,8,5),VLOOKUP(MID(H34,1,5)&amp;MID(H34,8,5),품번정리!$A:$B,2,FALSE))</f>
        <v/>
      </c>
      <c r="H34" s="130" t="str">
        <f t="shared" si="0"/>
        <v/>
      </c>
      <c r="I34" s="130" t="str">
        <f t="shared" si="1"/>
        <v/>
      </c>
      <c r="J34" s="131" t="str">
        <f t="shared" si="2"/>
        <v/>
      </c>
      <c r="K34" s="118" t="str">
        <f t="shared" si="3"/>
        <v>URKERF5517BK</v>
      </c>
      <c r="L34" s="118" t="str">
        <f t="shared" si="4"/>
        <v>QF</v>
      </c>
      <c r="M34" s="118">
        <f t="shared" si="5"/>
        <v>41733</v>
      </c>
      <c r="N34" s="388" t="s">
        <v>1485</v>
      </c>
      <c r="O34" s="388" t="s">
        <v>1284</v>
      </c>
      <c r="P34" s="404">
        <v>41733</v>
      </c>
      <c r="Q34" s="388" t="s">
        <v>1172</v>
      </c>
      <c r="R34" s="404"/>
      <c r="S34" s="389">
        <v>400</v>
      </c>
      <c r="T34" s="389">
        <v>0</v>
      </c>
      <c r="U34" s="124"/>
      <c r="V34" s="130" t="str">
        <f>IF(ISERROR(VLOOKUP(MID(W34,1,5)&amp;MID(W34,8,5),품번정리!$A:$B,2,FALSE))=TRUE,MID(W34,1,5)&amp;MID(W34,8,5),VLOOKUP(MID(W34,1,5)&amp;MID(W34,8,5),품번정리!$A:$B,2,FALSE))</f>
        <v/>
      </c>
      <c r="W34" s="130" t="str">
        <f t="shared" si="6"/>
        <v/>
      </c>
      <c r="X34" s="130" t="str">
        <f t="shared" si="7"/>
        <v/>
      </c>
      <c r="Y34" s="131" t="str">
        <f t="shared" si="8"/>
        <v/>
      </c>
      <c r="Z34" s="118" t="str">
        <f t="shared" si="9"/>
        <v>품번색상</v>
      </c>
      <c r="AA34" s="118" t="str">
        <f t="shared" si="10"/>
        <v>업체명</v>
      </c>
      <c r="AB34" s="118" t="str">
        <f t="shared" si="11"/>
        <v>발주일</v>
      </c>
      <c r="AE34" s="382"/>
      <c r="AF34" s="381"/>
      <c r="AG34" s="382"/>
      <c r="AH34" s="383"/>
      <c r="AI34" s="383"/>
      <c r="AJ34" s="114"/>
      <c r="AK34" s="114"/>
    </row>
    <row r="35" spans="5:37">
      <c r="E35" s="128"/>
      <c r="G35" s="130" t="str">
        <f>IF(ISERROR(VLOOKUP(MID(H35,1,5)&amp;MID(H35,8,5),품번정리!$A:$B,2,FALSE))=TRUE,MID(H35,1,5)&amp;MID(H35,8,5),VLOOKUP(MID(H35,1,5)&amp;MID(H35,8,5),품번정리!$A:$B,2,FALSE))</f>
        <v/>
      </c>
      <c r="H35" s="130" t="str">
        <f t="shared" si="0"/>
        <v/>
      </c>
      <c r="I35" s="130" t="str">
        <f t="shared" si="1"/>
        <v/>
      </c>
      <c r="J35" s="131" t="str">
        <f t="shared" si="2"/>
        <v/>
      </c>
      <c r="K35" s="118" t="str">
        <f t="shared" si="3"/>
        <v>URKERF5518GY</v>
      </c>
      <c r="L35" s="118" t="str">
        <f t="shared" si="4"/>
        <v>QF</v>
      </c>
      <c r="M35" s="118">
        <f t="shared" si="5"/>
        <v>41733</v>
      </c>
      <c r="N35" s="388" t="s">
        <v>1486</v>
      </c>
      <c r="O35" s="388" t="s">
        <v>1284</v>
      </c>
      <c r="P35" s="404">
        <v>41733</v>
      </c>
      <c r="Q35" s="388" t="s">
        <v>1172</v>
      </c>
      <c r="R35" s="404"/>
      <c r="S35" s="389">
        <v>400</v>
      </c>
      <c r="T35" s="389">
        <v>0</v>
      </c>
      <c r="U35" s="124"/>
      <c r="V35" s="130" t="str">
        <f>IF(ISERROR(VLOOKUP(MID(W35,1,5)&amp;MID(W35,8,5),품번정리!$A:$B,2,FALSE))=TRUE,MID(W35,1,5)&amp;MID(W35,8,5),VLOOKUP(MID(W35,1,5)&amp;MID(W35,8,5),품번정리!$A:$B,2,FALSE))</f>
        <v/>
      </c>
      <c r="W35" s="130" t="str">
        <f t="shared" si="6"/>
        <v/>
      </c>
      <c r="X35" s="130" t="str">
        <f t="shared" si="7"/>
        <v/>
      </c>
      <c r="Y35" s="131" t="str">
        <f t="shared" si="8"/>
        <v/>
      </c>
      <c r="Z35" s="118" t="str">
        <f t="shared" si="9"/>
        <v>품번색상</v>
      </c>
      <c r="AA35" s="118" t="str">
        <f t="shared" si="10"/>
        <v>업체명</v>
      </c>
      <c r="AB35" s="118" t="str">
        <f t="shared" si="11"/>
        <v>발주일</v>
      </c>
      <c r="AE35" s="382"/>
      <c r="AF35" s="381"/>
      <c r="AG35" s="382"/>
      <c r="AH35" s="383"/>
      <c r="AI35" s="383"/>
      <c r="AJ35" s="114"/>
      <c r="AK35" s="114"/>
    </row>
    <row r="36" spans="5:37">
      <c r="E36" s="128"/>
      <c r="G36" s="130" t="str">
        <f>IF(ISERROR(VLOOKUP(MID(H36,1,5)&amp;MID(H36,8,5),품번정리!$A:$B,2,FALSE))=TRUE,MID(H36,1,5)&amp;MID(H36,8,5),VLOOKUP(MID(H36,1,5)&amp;MID(H36,8,5),품번정리!$A:$B,2,FALSE))</f>
        <v/>
      </c>
      <c r="H36" s="130" t="str">
        <f t="shared" si="0"/>
        <v/>
      </c>
      <c r="I36" s="130" t="str">
        <f t="shared" si="1"/>
        <v/>
      </c>
      <c r="J36" s="131" t="str">
        <f t="shared" si="2"/>
        <v/>
      </c>
      <c r="K36" s="118" t="str">
        <f t="shared" si="3"/>
        <v>DPKSNF3501PK</v>
      </c>
      <c r="L36" s="118" t="str">
        <f t="shared" si="4"/>
        <v>캡보이</v>
      </c>
      <c r="M36" s="118">
        <f t="shared" si="5"/>
        <v>41736</v>
      </c>
      <c r="N36" s="388" t="s">
        <v>1576</v>
      </c>
      <c r="O36" s="388" t="s">
        <v>1173</v>
      </c>
      <c r="P36" s="404">
        <v>41736</v>
      </c>
      <c r="Q36" s="388" t="s">
        <v>1172</v>
      </c>
      <c r="R36" s="404"/>
      <c r="S36" s="389">
        <v>118</v>
      </c>
      <c r="T36" s="389">
        <v>0</v>
      </c>
      <c r="U36" s="124"/>
      <c r="V36" s="130" t="str">
        <f>IF(ISERROR(VLOOKUP(MID(W36,1,5)&amp;MID(W36,8,5),품번정리!$A:$B,2,FALSE))=TRUE,MID(W36,1,5)&amp;MID(W36,8,5),VLOOKUP(MID(W36,1,5)&amp;MID(W36,8,5),품번정리!$A:$B,2,FALSE))</f>
        <v/>
      </c>
      <c r="W36" s="130" t="str">
        <f t="shared" si="6"/>
        <v/>
      </c>
      <c r="X36" s="130" t="str">
        <f t="shared" si="7"/>
        <v/>
      </c>
      <c r="Y36" s="131" t="str">
        <f t="shared" si="8"/>
        <v/>
      </c>
      <c r="Z36" s="118" t="str">
        <f t="shared" si="9"/>
        <v>품번색상</v>
      </c>
      <c r="AA36" s="118" t="str">
        <f t="shared" si="10"/>
        <v>업체명</v>
      </c>
      <c r="AB36" s="118" t="str">
        <f t="shared" si="11"/>
        <v>발주일</v>
      </c>
      <c r="AE36" s="382"/>
      <c r="AF36" s="381"/>
      <c r="AG36" s="382"/>
      <c r="AH36" s="383"/>
      <c r="AI36" s="383"/>
      <c r="AJ36" s="114"/>
      <c r="AK36" s="114"/>
    </row>
    <row r="37" spans="5:37">
      <c r="G37" s="130" t="str">
        <f>IF(ISERROR(VLOOKUP(MID(H37,1,5)&amp;MID(H37,8,5),품번정리!$A:$B,2,FALSE))=TRUE,MID(H37,1,5)&amp;MID(H37,8,5),VLOOKUP(MID(H37,1,5)&amp;MID(H37,8,5),품번정리!$A:$B,2,FALSE))</f>
        <v/>
      </c>
      <c r="H37" s="130" t="str">
        <f t="shared" si="0"/>
        <v/>
      </c>
      <c r="I37" s="130" t="str">
        <f t="shared" si="1"/>
        <v/>
      </c>
      <c r="J37" s="131" t="str">
        <f t="shared" si="2"/>
        <v/>
      </c>
      <c r="K37" s="118" t="str">
        <f t="shared" si="3"/>
        <v>DPKSNF3502BL</v>
      </c>
      <c r="L37" s="118" t="str">
        <f t="shared" si="4"/>
        <v>캡보이</v>
      </c>
      <c r="M37" s="118">
        <f t="shared" si="5"/>
        <v>41736</v>
      </c>
      <c r="N37" s="388" t="s">
        <v>1577</v>
      </c>
      <c r="O37" s="388" t="s">
        <v>1173</v>
      </c>
      <c r="P37" s="404">
        <v>41736</v>
      </c>
      <c r="Q37" s="388" t="s">
        <v>1172</v>
      </c>
      <c r="R37" s="404"/>
      <c r="S37" s="389">
        <v>120</v>
      </c>
      <c r="T37" s="389">
        <v>0</v>
      </c>
      <c r="U37" s="124"/>
      <c r="V37" s="130" t="str">
        <f>IF(ISERROR(VLOOKUP(MID(W37,1,5)&amp;MID(W37,8,5),품번정리!$A:$B,2,FALSE))=TRUE,MID(W37,1,5)&amp;MID(W37,8,5),VLOOKUP(MID(W37,1,5)&amp;MID(W37,8,5),품번정리!$A:$B,2,FALSE))</f>
        <v/>
      </c>
      <c r="W37" s="130" t="str">
        <f t="shared" si="6"/>
        <v/>
      </c>
      <c r="X37" s="130" t="str">
        <f t="shared" si="7"/>
        <v/>
      </c>
      <c r="Y37" s="131" t="str">
        <f t="shared" si="8"/>
        <v/>
      </c>
      <c r="Z37" s="118" t="str">
        <f t="shared" si="9"/>
        <v>품번색상</v>
      </c>
      <c r="AA37" s="118" t="str">
        <f t="shared" si="10"/>
        <v>업체명</v>
      </c>
      <c r="AB37" s="118" t="str">
        <f t="shared" si="11"/>
        <v>발주일</v>
      </c>
      <c r="AE37" s="382"/>
      <c r="AF37" s="381"/>
      <c r="AG37" s="382"/>
      <c r="AH37" s="383"/>
      <c r="AI37" s="383"/>
      <c r="AJ37" s="114"/>
      <c r="AK37" s="114"/>
    </row>
    <row r="38" spans="5:37">
      <c r="E38" s="128"/>
      <c r="G38" s="130" t="str">
        <f>IF(ISERROR(VLOOKUP(MID(H38,1,5)&amp;MID(H38,8,5),품번정리!$A:$B,2,FALSE))=TRUE,MID(H38,1,5)&amp;MID(H38,8,5),VLOOKUP(MID(H38,1,5)&amp;MID(H38,8,5),품번정리!$A:$B,2,FALSE))</f>
        <v/>
      </c>
      <c r="H38" s="130" t="str">
        <f t="shared" si="0"/>
        <v/>
      </c>
      <c r="I38" s="130" t="str">
        <f t="shared" si="1"/>
        <v/>
      </c>
      <c r="J38" s="131" t="str">
        <f t="shared" si="2"/>
        <v/>
      </c>
      <c r="K38" s="118" t="str">
        <f t="shared" si="3"/>
        <v>DPKSNF3503PP</v>
      </c>
      <c r="L38" s="118" t="str">
        <f t="shared" si="4"/>
        <v>캡보이</v>
      </c>
      <c r="M38" s="118">
        <f t="shared" si="5"/>
        <v>41736</v>
      </c>
      <c r="N38" s="388" t="s">
        <v>1578</v>
      </c>
      <c r="O38" s="388" t="s">
        <v>1173</v>
      </c>
      <c r="P38" s="404">
        <v>41736</v>
      </c>
      <c r="Q38" s="388" t="s">
        <v>1172</v>
      </c>
      <c r="R38" s="404"/>
      <c r="S38" s="389">
        <v>120</v>
      </c>
      <c r="T38" s="389">
        <v>0</v>
      </c>
      <c r="U38" s="124"/>
      <c r="V38" s="130" t="str">
        <f>IF(ISERROR(VLOOKUP(MID(W38,1,5)&amp;MID(W38,8,5),품번정리!$A:$B,2,FALSE))=TRUE,MID(W38,1,5)&amp;MID(W38,8,5),VLOOKUP(MID(W38,1,5)&amp;MID(W38,8,5),품번정리!$A:$B,2,FALSE))</f>
        <v/>
      </c>
      <c r="W38" s="130" t="str">
        <f t="shared" si="6"/>
        <v/>
      </c>
      <c r="X38" s="130" t="str">
        <f t="shared" si="7"/>
        <v/>
      </c>
      <c r="Y38" s="131" t="str">
        <f t="shared" si="8"/>
        <v/>
      </c>
      <c r="Z38" s="118" t="str">
        <f t="shared" si="9"/>
        <v>품번색상</v>
      </c>
      <c r="AA38" s="118" t="str">
        <f t="shared" si="10"/>
        <v>업체명</v>
      </c>
      <c r="AB38" s="118" t="str">
        <f t="shared" si="11"/>
        <v>발주일</v>
      </c>
      <c r="AE38" s="382"/>
      <c r="AF38" s="381"/>
      <c r="AG38" s="382"/>
      <c r="AH38" s="383"/>
      <c r="AI38" s="383"/>
      <c r="AJ38" s="114"/>
      <c r="AK38" s="114"/>
    </row>
    <row r="39" spans="5:37">
      <c r="E39" s="128"/>
      <c r="G39" s="130" t="str">
        <f>IF(ISERROR(VLOOKUP(MID(H39,1,5)&amp;MID(H39,8,5),품번정리!$A:$B,2,FALSE))=TRUE,MID(H39,1,5)&amp;MID(H39,8,5),VLOOKUP(MID(H39,1,5)&amp;MID(H39,8,5),품번정리!$A:$B,2,FALSE))</f>
        <v/>
      </c>
      <c r="H39" s="130" t="str">
        <f t="shared" si="0"/>
        <v/>
      </c>
      <c r="I39" s="130" t="str">
        <f t="shared" si="1"/>
        <v/>
      </c>
      <c r="J39" s="131" t="str">
        <f t="shared" si="2"/>
        <v/>
      </c>
      <c r="K39" s="118" t="str">
        <f t="shared" si="3"/>
        <v>DPKSNF3504MT</v>
      </c>
      <c r="L39" s="118" t="str">
        <f t="shared" si="4"/>
        <v>캡보이</v>
      </c>
      <c r="M39" s="118">
        <f t="shared" si="5"/>
        <v>41736</v>
      </c>
      <c r="N39" s="388" t="s">
        <v>1579</v>
      </c>
      <c r="O39" s="388" t="s">
        <v>1173</v>
      </c>
      <c r="P39" s="404">
        <v>41736</v>
      </c>
      <c r="Q39" s="388" t="s">
        <v>1172</v>
      </c>
      <c r="R39" s="404"/>
      <c r="S39" s="389">
        <v>120</v>
      </c>
      <c r="T39" s="389">
        <v>0</v>
      </c>
      <c r="U39" s="124"/>
      <c r="V39" s="130" t="str">
        <f>IF(ISERROR(VLOOKUP(MID(W39,1,5)&amp;MID(W39,8,5),품번정리!$A:$B,2,FALSE))=TRUE,MID(W39,1,5)&amp;MID(W39,8,5),VLOOKUP(MID(W39,1,5)&amp;MID(W39,8,5),품번정리!$A:$B,2,FALSE))</f>
        <v/>
      </c>
      <c r="W39" s="130" t="str">
        <f t="shared" si="6"/>
        <v/>
      </c>
      <c r="X39" s="130" t="str">
        <f t="shared" si="7"/>
        <v/>
      </c>
      <c r="Y39" s="131" t="str">
        <f t="shared" si="8"/>
        <v/>
      </c>
      <c r="Z39" s="118" t="str">
        <f t="shared" si="9"/>
        <v>품번색상</v>
      </c>
      <c r="AA39" s="118" t="str">
        <f t="shared" si="10"/>
        <v>업체명</v>
      </c>
      <c r="AB39" s="118" t="str">
        <f t="shared" si="11"/>
        <v>발주일</v>
      </c>
      <c r="AE39" s="382"/>
      <c r="AF39" s="381"/>
      <c r="AG39" s="382"/>
      <c r="AH39" s="383"/>
      <c r="AI39" s="383"/>
      <c r="AJ39" s="114"/>
      <c r="AK39" s="114"/>
    </row>
    <row r="40" spans="5:37">
      <c r="G40" s="130" t="str">
        <f>IF(ISERROR(VLOOKUP(MID(H40,1,5)&amp;MID(H40,8,5),품번정리!$A:$B,2,FALSE))=TRUE,MID(H40,1,5)&amp;MID(H40,8,5),VLOOKUP(MID(H40,1,5)&amp;MID(H40,8,5),품번정리!$A:$B,2,FALSE))</f>
        <v/>
      </c>
      <c r="H40" s="130" t="str">
        <f t="shared" si="0"/>
        <v/>
      </c>
      <c r="I40" s="130" t="str">
        <f t="shared" si="1"/>
        <v/>
      </c>
      <c r="J40" s="131" t="str">
        <f t="shared" si="2"/>
        <v/>
      </c>
      <c r="K40" s="118" t="str">
        <f t="shared" si="3"/>
        <v>DPKSNF3504MT</v>
      </c>
      <c r="L40" s="118" t="str">
        <f t="shared" si="4"/>
        <v>QF</v>
      </c>
      <c r="M40" s="118">
        <f t="shared" si="5"/>
        <v>41856</v>
      </c>
      <c r="N40" s="388"/>
      <c r="O40" s="388" t="s">
        <v>1284</v>
      </c>
      <c r="P40" s="404">
        <v>41856</v>
      </c>
      <c r="Q40" s="388" t="s">
        <v>449</v>
      </c>
      <c r="R40" s="404"/>
      <c r="S40" s="389">
        <v>120</v>
      </c>
      <c r="T40" s="389">
        <v>0</v>
      </c>
      <c r="U40" s="124"/>
      <c r="V40" s="130" t="str">
        <f>IF(ISERROR(VLOOKUP(MID(W40,1,5)&amp;MID(W40,8,5),품번정리!$A:$B,2,FALSE))=TRUE,MID(W40,1,5)&amp;MID(W40,8,5),VLOOKUP(MID(W40,1,5)&amp;MID(W40,8,5),품번정리!$A:$B,2,FALSE))</f>
        <v/>
      </c>
      <c r="W40" s="130" t="str">
        <f t="shared" si="6"/>
        <v/>
      </c>
      <c r="X40" s="130" t="str">
        <f t="shared" si="7"/>
        <v/>
      </c>
      <c r="Y40" s="131" t="str">
        <f t="shared" si="8"/>
        <v/>
      </c>
      <c r="Z40" s="118" t="str">
        <f t="shared" si="9"/>
        <v>품번색상</v>
      </c>
      <c r="AA40" s="118" t="str">
        <f t="shared" si="10"/>
        <v>업체명</v>
      </c>
      <c r="AB40" s="118" t="str">
        <f t="shared" si="11"/>
        <v>발주일</v>
      </c>
      <c r="AE40" s="382"/>
      <c r="AF40" s="381"/>
      <c r="AG40" s="382"/>
      <c r="AH40" s="383"/>
      <c r="AI40" s="383"/>
      <c r="AJ40" s="114"/>
      <c r="AK40" s="114"/>
    </row>
    <row r="41" spans="5:37">
      <c r="E41" s="128"/>
      <c r="G41" s="130" t="str">
        <f>IF(ISERROR(VLOOKUP(MID(H41,1,5)&amp;MID(H41,8,5),품번정리!$A:$B,2,FALSE))=TRUE,MID(H41,1,5)&amp;MID(H41,8,5),VLOOKUP(MID(H41,1,5)&amp;MID(H41,8,5),품번정리!$A:$B,2,FALSE))</f>
        <v/>
      </c>
      <c r="H41" s="130" t="str">
        <f t="shared" si="0"/>
        <v/>
      </c>
      <c r="I41" s="130" t="str">
        <f t="shared" si="1"/>
        <v/>
      </c>
      <c r="J41" s="131" t="str">
        <f t="shared" si="2"/>
        <v/>
      </c>
      <c r="K41" s="118" t="str">
        <f t="shared" si="3"/>
        <v>ELKSNF5503RE</v>
      </c>
      <c r="L41" s="118" t="str">
        <f t="shared" si="4"/>
        <v>성진</v>
      </c>
      <c r="M41" s="118">
        <f t="shared" si="5"/>
        <v>41736</v>
      </c>
      <c r="N41" s="388" t="s">
        <v>1556</v>
      </c>
      <c r="O41" s="388" t="s">
        <v>1175</v>
      </c>
      <c r="P41" s="404">
        <v>41736</v>
      </c>
      <c r="Q41" s="388" t="s">
        <v>1172</v>
      </c>
      <c r="R41" s="404"/>
      <c r="S41" s="389">
        <v>600</v>
      </c>
      <c r="T41" s="389">
        <v>0</v>
      </c>
      <c r="U41" s="124"/>
      <c r="V41" s="130" t="str">
        <f>IF(ISERROR(VLOOKUP(MID(W41,1,5)&amp;MID(W41,8,5),품번정리!$A:$B,2,FALSE))=TRUE,MID(W41,1,5)&amp;MID(W41,8,5),VLOOKUP(MID(W41,1,5)&amp;MID(W41,8,5),품번정리!$A:$B,2,FALSE))</f>
        <v/>
      </c>
      <c r="W41" s="130" t="str">
        <f t="shared" si="6"/>
        <v/>
      </c>
      <c r="X41" s="130" t="str">
        <f t="shared" si="7"/>
        <v/>
      </c>
      <c r="Y41" s="131" t="str">
        <f t="shared" si="8"/>
        <v/>
      </c>
      <c r="Z41" s="118" t="str">
        <f t="shared" si="9"/>
        <v>품번색상</v>
      </c>
      <c r="AA41" s="118" t="str">
        <f t="shared" si="10"/>
        <v>업체명</v>
      </c>
      <c r="AB41" s="118" t="str">
        <f t="shared" si="11"/>
        <v>발주일</v>
      </c>
      <c r="AE41" s="382"/>
      <c r="AF41" s="381"/>
      <c r="AG41" s="382"/>
      <c r="AH41" s="383"/>
      <c r="AI41" s="383"/>
      <c r="AJ41" s="114"/>
      <c r="AK41" s="114"/>
    </row>
    <row r="42" spans="5:37">
      <c r="E42" s="128"/>
      <c r="G42" s="130" t="str">
        <f>IF(ISERROR(VLOOKUP(MID(H42,1,5)&amp;MID(H42,8,5),품번정리!$A:$B,2,FALSE))=TRUE,MID(H42,1,5)&amp;MID(H42,8,5),VLOOKUP(MID(H42,1,5)&amp;MID(H42,8,5),품번정리!$A:$B,2,FALSE))</f>
        <v/>
      </c>
      <c r="H42" s="130" t="str">
        <f t="shared" si="0"/>
        <v/>
      </c>
      <c r="I42" s="130" t="str">
        <f t="shared" si="1"/>
        <v/>
      </c>
      <c r="J42" s="131" t="str">
        <f t="shared" si="2"/>
        <v/>
      </c>
      <c r="K42" s="118" t="str">
        <f t="shared" si="3"/>
        <v>ELKBAF5506GR</v>
      </c>
      <c r="L42" s="118" t="str">
        <f t="shared" si="4"/>
        <v>동일모자</v>
      </c>
      <c r="M42" s="118">
        <f t="shared" si="5"/>
        <v>41736</v>
      </c>
      <c r="N42" s="388" t="s">
        <v>1528</v>
      </c>
      <c r="O42" s="388" t="s">
        <v>1174</v>
      </c>
      <c r="P42" s="404">
        <v>41736</v>
      </c>
      <c r="Q42" s="388" t="s">
        <v>1172</v>
      </c>
      <c r="R42" s="404"/>
      <c r="S42" s="389">
        <v>141</v>
      </c>
      <c r="T42" s="389">
        <v>0</v>
      </c>
      <c r="U42" s="124"/>
      <c r="V42" s="130" t="str">
        <f>IF(ISERROR(VLOOKUP(MID(W42,1,5)&amp;MID(W42,8,5),품번정리!$A:$B,2,FALSE))=TRUE,MID(W42,1,5)&amp;MID(W42,8,5),VLOOKUP(MID(W42,1,5)&amp;MID(W42,8,5),품번정리!$A:$B,2,FALSE))</f>
        <v/>
      </c>
      <c r="W42" s="130" t="str">
        <f t="shared" si="6"/>
        <v/>
      </c>
      <c r="X42" s="130" t="str">
        <f t="shared" si="7"/>
        <v/>
      </c>
      <c r="Y42" s="131" t="str">
        <f t="shared" si="8"/>
        <v/>
      </c>
      <c r="Z42" s="118" t="str">
        <f t="shared" si="9"/>
        <v>품번색상</v>
      </c>
      <c r="AA42" s="118" t="str">
        <f t="shared" si="10"/>
        <v>업체명</v>
      </c>
      <c r="AB42" s="118" t="str">
        <f t="shared" si="11"/>
        <v>발주일</v>
      </c>
      <c r="AE42" s="382"/>
      <c r="AF42" s="381"/>
      <c r="AG42" s="382"/>
      <c r="AH42" s="383"/>
      <c r="AI42" s="383"/>
      <c r="AJ42" s="114"/>
      <c r="AK42" s="114"/>
    </row>
    <row r="43" spans="5:37">
      <c r="E43" s="128"/>
      <c r="G43" s="130" t="str">
        <f>IF(ISERROR(VLOOKUP(MID(H43,1,5)&amp;MID(H43,8,5),품번정리!$A:$B,2,FALSE))=TRUE,MID(H43,1,5)&amp;MID(H43,8,5),VLOOKUP(MID(H43,1,5)&amp;MID(H43,8,5),품번정리!$A:$B,2,FALSE))</f>
        <v/>
      </c>
      <c r="H43" s="130" t="str">
        <f t="shared" si="0"/>
        <v/>
      </c>
      <c r="I43" s="130" t="str">
        <f t="shared" si="1"/>
        <v/>
      </c>
      <c r="J43" s="131" t="str">
        <f t="shared" si="2"/>
        <v/>
      </c>
      <c r="K43" s="118" t="str">
        <f t="shared" si="3"/>
        <v>ELKBAF5507RE</v>
      </c>
      <c r="L43" s="118" t="str">
        <f t="shared" si="4"/>
        <v>동일모자</v>
      </c>
      <c r="M43" s="118">
        <f t="shared" si="5"/>
        <v>41736</v>
      </c>
      <c r="N43" s="388" t="s">
        <v>1529</v>
      </c>
      <c r="O43" s="388" t="s">
        <v>1174</v>
      </c>
      <c r="P43" s="404">
        <v>41736</v>
      </c>
      <c r="Q43" s="388" t="s">
        <v>1172</v>
      </c>
      <c r="R43" s="404"/>
      <c r="S43" s="389">
        <v>541</v>
      </c>
      <c r="T43" s="389">
        <v>0</v>
      </c>
      <c r="U43" s="124"/>
      <c r="V43" s="130" t="str">
        <f>IF(ISERROR(VLOOKUP(MID(W43,1,5)&amp;MID(W43,8,5),품번정리!$A:$B,2,FALSE))=TRUE,MID(W43,1,5)&amp;MID(W43,8,5),VLOOKUP(MID(W43,1,5)&amp;MID(W43,8,5),품번정리!$A:$B,2,FALSE))</f>
        <v/>
      </c>
      <c r="W43" s="130" t="str">
        <f t="shared" si="6"/>
        <v/>
      </c>
      <c r="X43" s="130" t="str">
        <f t="shared" si="7"/>
        <v/>
      </c>
      <c r="Y43" s="131" t="str">
        <f t="shared" si="8"/>
        <v/>
      </c>
      <c r="Z43" s="118" t="str">
        <f t="shared" si="9"/>
        <v>품번색상</v>
      </c>
      <c r="AA43" s="118" t="str">
        <f t="shared" si="10"/>
        <v>업체명</v>
      </c>
      <c r="AB43" s="118" t="str">
        <f t="shared" si="11"/>
        <v>발주일</v>
      </c>
      <c r="AE43" s="382"/>
      <c r="AF43" s="381"/>
      <c r="AG43" s="382"/>
      <c r="AH43" s="383"/>
      <c r="AI43" s="383"/>
      <c r="AJ43" s="114"/>
      <c r="AK43" s="114"/>
    </row>
    <row r="44" spans="5:37">
      <c r="E44" s="128"/>
      <c r="G44" s="130" t="str">
        <f>IF(ISERROR(VLOOKUP(MID(H44,1,5)&amp;MID(H44,8,5),품번정리!$A:$B,2,FALSE))=TRUE,MID(H44,1,5)&amp;MID(H44,8,5),VLOOKUP(MID(H44,1,5)&amp;MID(H44,8,5),품번정리!$A:$B,2,FALSE))</f>
        <v/>
      </c>
      <c r="H44" s="130" t="str">
        <f t="shared" si="0"/>
        <v/>
      </c>
      <c r="I44" s="130" t="str">
        <f t="shared" si="1"/>
        <v/>
      </c>
      <c r="J44" s="131" t="str">
        <f t="shared" si="2"/>
        <v/>
      </c>
      <c r="K44" s="118" t="str">
        <f t="shared" si="3"/>
        <v>ELKBAF5508PK</v>
      </c>
      <c r="L44" s="118" t="str">
        <f t="shared" si="4"/>
        <v>동일모자</v>
      </c>
      <c r="M44" s="118">
        <f t="shared" si="5"/>
        <v>41736</v>
      </c>
      <c r="N44" s="388" t="s">
        <v>1530</v>
      </c>
      <c r="O44" s="388" t="s">
        <v>1174</v>
      </c>
      <c r="P44" s="404">
        <v>41736</v>
      </c>
      <c r="Q44" s="388" t="s">
        <v>1172</v>
      </c>
      <c r="R44" s="404"/>
      <c r="S44" s="389">
        <v>519</v>
      </c>
      <c r="T44" s="389">
        <v>0</v>
      </c>
      <c r="U44" s="124"/>
      <c r="V44" s="130" t="str">
        <f>IF(ISERROR(VLOOKUP(MID(W44,1,5)&amp;MID(W44,8,5),품번정리!$A:$B,2,FALSE))=TRUE,MID(W44,1,5)&amp;MID(W44,8,5),VLOOKUP(MID(W44,1,5)&amp;MID(W44,8,5),품번정리!$A:$B,2,FALSE))</f>
        <v/>
      </c>
      <c r="W44" s="130" t="str">
        <f t="shared" si="6"/>
        <v/>
      </c>
      <c r="X44" s="130" t="str">
        <f t="shared" si="7"/>
        <v/>
      </c>
      <c r="Y44" s="131" t="str">
        <f t="shared" si="8"/>
        <v/>
      </c>
      <c r="Z44" s="118" t="str">
        <f t="shared" si="9"/>
        <v>품번색상</v>
      </c>
      <c r="AA44" s="118" t="str">
        <f t="shared" si="10"/>
        <v>업체명</v>
      </c>
      <c r="AB44" s="118" t="str">
        <f t="shared" si="11"/>
        <v>발주일</v>
      </c>
      <c r="AE44" s="382"/>
      <c r="AF44" s="381"/>
      <c r="AG44" s="382"/>
      <c r="AH44" s="383"/>
      <c r="AI44" s="383"/>
      <c r="AJ44" s="114"/>
      <c r="AK44" s="114"/>
    </row>
    <row r="45" spans="5:37">
      <c r="E45" s="128"/>
      <c r="G45" s="130" t="str">
        <f>IF(ISERROR(VLOOKUP(MID(H45,1,5)&amp;MID(H45,8,5),품번정리!$A:$B,2,FALSE))=TRUE,MID(H45,1,5)&amp;MID(H45,8,5),VLOOKUP(MID(H45,1,5)&amp;MID(H45,8,5),품번정리!$A:$B,2,FALSE))</f>
        <v/>
      </c>
      <c r="H45" s="130" t="str">
        <f t="shared" si="0"/>
        <v/>
      </c>
      <c r="I45" s="130" t="str">
        <f t="shared" si="1"/>
        <v/>
      </c>
      <c r="J45" s="131" t="str">
        <f t="shared" si="2"/>
        <v/>
      </c>
      <c r="K45" s="118" t="str">
        <f t="shared" si="3"/>
        <v>ELKERF5511GR</v>
      </c>
      <c r="L45" s="118" t="str">
        <f t="shared" si="4"/>
        <v>동일모자</v>
      </c>
      <c r="M45" s="118">
        <f t="shared" si="5"/>
        <v>41736</v>
      </c>
      <c r="N45" s="388" t="s">
        <v>1532</v>
      </c>
      <c r="O45" s="388" t="s">
        <v>1174</v>
      </c>
      <c r="P45" s="404">
        <v>41736</v>
      </c>
      <c r="Q45" s="388" t="s">
        <v>1172</v>
      </c>
      <c r="R45" s="404"/>
      <c r="S45" s="389">
        <v>145</v>
      </c>
      <c r="T45" s="389">
        <v>0</v>
      </c>
      <c r="U45" s="124"/>
      <c r="V45" s="130" t="str">
        <f>IF(ISERROR(VLOOKUP(MID(W45,1,5)&amp;MID(W45,8,5),품번정리!$A:$B,2,FALSE))=TRUE,MID(W45,1,5)&amp;MID(W45,8,5),VLOOKUP(MID(W45,1,5)&amp;MID(W45,8,5),품번정리!$A:$B,2,FALSE))</f>
        <v/>
      </c>
      <c r="W45" s="130" t="str">
        <f t="shared" si="6"/>
        <v/>
      </c>
      <c r="X45" s="130" t="str">
        <f t="shared" si="7"/>
        <v/>
      </c>
      <c r="Y45" s="131" t="str">
        <f t="shared" si="8"/>
        <v/>
      </c>
      <c r="Z45" s="118" t="str">
        <f t="shared" si="9"/>
        <v>품번색상</v>
      </c>
      <c r="AA45" s="118" t="str">
        <f t="shared" si="10"/>
        <v>업체명</v>
      </c>
      <c r="AB45" s="118" t="str">
        <f t="shared" si="11"/>
        <v>발주일</v>
      </c>
      <c r="AE45" s="382"/>
      <c r="AF45" s="381"/>
      <c r="AG45" s="382"/>
      <c r="AH45" s="383"/>
      <c r="AI45" s="383"/>
      <c r="AJ45" s="114"/>
      <c r="AK45" s="114"/>
    </row>
    <row r="46" spans="5:37">
      <c r="E46" s="128"/>
      <c r="G46" s="130" t="str">
        <f>IF(ISERROR(VLOOKUP(MID(H46,1,5)&amp;MID(H46,8,5),품번정리!$A:$B,2,FALSE))=TRUE,MID(H46,1,5)&amp;MID(H46,8,5),VLOOKUP(MID(H46,1,5)&amp;MID(H46,8,5),품번정리!$A:$B,2,FALSE))</f>
        <v/>
      </c>
      <c r="H46" s="130" t="str">
        <f t="shared" si="0"/>
        <v/>
      </c>
      <c r="I46" s="130" t="str">
        <f t="shared" si="1"/>
        <v/>
      </c>
      <c r="J46" s="131" t="str">
        <f t="shared" si="2"/>
        <v/>
      </c>
      <c r="K46" s="118" t="str">
        <f t="shared" si="3"/>
        <v>ELKERF5512RE</v>
      </c>
      <c r="L46" s="118" t="str">
        <f t="shared" si="4"/>
        <v>동일모자</v>
      </c>
      <c r="M46" s="118">
        <f t="shared" si="5"/>
        <v>41736</v>
      </c>
      <c r="N46" s="388" t="s">
        <v>1533</v>
      </c>
      <c r="O46" s="388" t="s">
        <v>1174</v>
      </c>
      <c r="P46" s="404">
        <v>41736</v>
      </c>
      <c r="Q46" s="388" t="s">
        <v>1172</v>
      </c>
      <c r="R46" s="404"/>
      <c r="S46" s="389">
        <v>125</v>
      </c>
      <c r="T46" s="389">
        <v>0</v>
      </c>
      <c r="U46" s="124"/>
      <c r="V46" s="130" t="str">
        <f>IF(ISERROR(VLOOKUP(MID(W46,1,5)&amp;MID(W46,8,5),품번정리!$A:$B,2,FALSE))=TRUE,MID(W46,1,5)&amp;MID(W46,8,5),VLOOKUP(MID(W46,1,5)&amp;MID(W46,8,5),품번정리!$A:$B,2,FALSE))</f>
        <v/>
      </c>
      <c r="W46" s="130" t="str">
        <f t="shared" si="6"/>
        <v/>
      </c>
      <c r="X46" s="130" t="str">
        <f t="shared" si="7"/>
        <v/>
      </c>
      <c r="Y46" s="131" t="str">
        <f t="shared" si="8"/>
        <v/>
      </c>
      <c r="Z46" s="118" t="str">
        <f t="shared" si="9"/>
        <v>품번색상</v>
      </c>
      <c r="AA46" s="118" t="str">
        <f t="shared" si="10"/>
        <v>업체명</v>
      </c>
      <c r="AB46" s="118" t="str">
        <f t="shared" si="11"/>
        <v>발주일</v>
      </c>
      <c r="AE46" s="382"/>
      <c r="AF46" s="381"/>
      <c r="AG46" s="382"/>
      <c r="AH46" s="383"/>
      <c r="AI46" s="383"/>
      <c r="AJ46" s="114"/>
      <c r="AK46" s="114"/>
    </row>
    <row r="47" spans="5:37">
      <c r="E47" s="128"/>
      <c r="G47" s="130" t="str">
        <f>IF(ISERROR(VLOOKUP(MID(H47,1,5)&amp;MID(H47,8,5),품번정리!$A:$B,2,FALSE))=TRUE,MID(H47,1,5)&amp;MID(H47,8,5),VLOOKUP(MID(H47,1,5)&amp;MID(H47,8,5),품번정리!$A:$B,2,FALSE))</f>
        <v/>
      </c>
      <c r="H47" s="130" t="str">
        <f t="shared" si="0"/>
        <v/>
      </c>
      <c r="I47" s="130" t="str">
        <f t="shared" si="1"/>
        <v/>
      </c>
      <c r="J47" s="131" t="str">
        <f t="shared" si="2"/>
        <v/>
      </c>
      <c r="K47" s="118" t="str">
        <f t="shared" si="3"/>
        <v>ELKERF5513PK</v>
      </c>
      <c r="L47" s="118" t="str">
        <f t="shared" si="4"/>
        <v>동일모자</v>
      </c>
      <c r="M47" s="118">
        <f t="shared" si="5"/>
        <v>41736</v>
      </c>
      <c r="N47" s="388" t="s">
        <v>1534</v>
      </c>
      <c r="O47" s="388" t="s">
        <v>1174</v>
      </c>
      <c r="P47" s="404">
        <v>41736</v>
      </c>
      <c r="Q47" s="388" t="s">
        <v>1172</v>
      </c>
      <c r="R47" s="404"/>
      <c r="S47" s="389">
        <v>163</v>
      </c>
      <c r="T47" s="389">
        <v>0</v>
      </c>
      <c r="U47" s="124"/>
      <c r="V47" s="130" t="str">
        <f>IF(ISERROR(VLOOKUP(MID(W47,1,5)&amp;MID(W47,8,5),품번정리!$A:$B,2,FALSE))=TRUE,MID(W47,1,5)&amp;MID(W47,8,5),VLOOKUP(MID(W47,1,5)&amp;MID(W47,8,5),품번정리!$A:$B,2,FALSE))</f>
        <v/>
      </c>
      <c r="W47" s="130" t="str">
        <f t="shared" si="6"/>
        <v/>
      </c>
      <c r="X47" s="130" t="str">
        <f t="shared" si="7"/>
        <v/>
      </c>
      <c r="Y47" s="131" t="str">
        <f t="shared" si="8"/>
        <v/>
      </c>
      <c r="Z47" s="118" t="str">
        <f t="shared" si="9"/>
        <v>품번색상</v>
      </c>
      <c r="AA47" s="118" t="str">
        <f t="shared" si="10"/>
        <v>업체명</v>
      </c>
      <c r="AB47" s="118" t="str">
        <f t="shared" si="11"/>
        <v>발주일</v>
      </c>
      <c r="AE47" s="382"/>
      <c r="AF47" s="381"/>
      <c r="AG47" s="382"/>
      <c r="AH47" s="383"/>
      <c r="AI47" s="383"/>
      <c r="AJ47" s="114"/>
      <c r="AK47" s="114"/>
    </row>
    <row r="48" spans="5:37">
      <c r="E48" s="128"/>
      <c r="G48" s="130" t="str">
        <f>IF(ISERROR(VLOOKUP(MID(H48,1,5)&amp;MID(H48,8,5),품번정리!$A:$B,2,FALSE))=TRUE,MID(H48,1,5)&amp;MID(H48,8,5),VLOOKUP(MID(H48,1,5)&amp;MID(H48,8,5),품번정리!$A:$B,2,FALSE))</f>
        <v/>
      </c>
      <c r="H48" s="130" t="str">
        <f t="shared" si="0"/>
        <v/>
      </c>
      <c r="I48" s="130" t="str">
        <f t="shared" si="1"/>
        <v/>
      </c>
      <c r="J48" s="131" t="str">
        <f t="shared" si="2"/>
        <v/>
      </c>
      <c r="K48" s="118" t="str">
        <f t="shared" si="3"/>
        <v>VBKTLF4503NY</v>
      </c>
      <c r="L48" s="118" t="str">
        <f t="shared" si="4"/>
        <v>EVERGREEN</v>
      </c>
      <c r="M48" s="118">
        <f t="shared" si="5"/>
        <v>41737</v>
      </c>
      <c r="N48" s="388" t="s">
        <v>1574</v>
      </c>
      <c r="O48" s="388" t="s">
        <v>1179</v>
      </c>
      <c r="P48" s="404">
        <v>41737</v>
      </c>
      <c r="Q48" s="388" t="s">
        <v>1172</v>
      </c>
      <c r="R48" s="404"/>
      <c r="S48" s="389">
        <v>528</v>
      </c>
      <c r="T48" s="389">
        <v>0</v>
      </c>
      <c r="U48" s="124"/>
      <c r="V48" s="130" t="str">
        <f>IF(ISERROR(VLOOKUP(MID(W48,1,5)&amp;MID(W48,8,5),품번정리!$A:$B,2,FALSE))=TRUE,MID(W48,1,5)&amp;MID(W48,8,5),VLOOKUP(MID(W48,1,5)&amp;MID(W48,8,5),품번정리!$A:$B,2,FALSE))</f>
        <v/>
      </c>
      <c r="W48" s="130" t="str">
        <f t="shared" si="6"/>
        <v/>
      </c>
      <c r="X48" s="130" t="str">
        <f t="shared" si="7"/>
        <v/>
      </c>
      <c r="Y48" s="131" t="str">
        <f t="shared" si="8"/>
        <v/>
      </c>
      <c r="Z48" s="118" t="str">
        <f t="shared" si="9"/>
        <v>품번색상</v>
      </c>
      <c r="AA48" s="118" t="str">
        <f t="shared" si="10"/>
        <v>업체명</v>
      </c>
      <c r="AB48" s="118" t="str">
        <f t="shared" si="11"/>
        <v>발주일</v>
      </c>
      <c r="AE48" s="382"/>
      <c r="AF48" s="381"/>
      <c r="AG48" s="382"/>
      <c r="AH48" s="383"/>
      <c r="AI48" s="383"/>
      <c r="AJ48" s="114"/>
      <c r="AK48" s="114"/>
    </row>
    <row r="49" spans="5:37">
      <c r="E49" s="128"/>
      <c r="G49" s="130" t="str">
        <f>IF(ISERROR(VLOOKUP(MID(H49,1,5)&amp;MID(H49,8,5),품번정리!$A:$B,2,FALSE))=TRUE,MID(H49,1,5)&amp;MID(H49,8,5),VLOOKUP(MID(H49,1,5)&amp;MID(H49,8,5),품번정리!$A:$B,2,FALSE))</f>
        <v/>
      </c>
      <c r="H49" s="130" t="str">
        <f t="shared" si="0"/>
        <v/>
      </c>
      <c r="I49" s="130" t="str">
        <f t="shared" si="1"/>
        <v/>
      </c>
      <c r="J49" s="131" t="str">
        <f t="shared" si="2"/>
        <v/>
      </c>
      <c r="K49" s="118" t="str">
        <f t="shared" si="3"/>
        <v>VBKTLF4503BU</v>
      </c>
      <c r="L49" s="118" t="str">
        <f t="shared" si="4"/>
        <v>EVERGREEN</v>
      </c>
      <c r="M49" s="118">
        <f t="shared" si="5"/>
        <v>41737</v>
      </c>
      <c r="N49" s="388" t="s">
        <v>1575</v>
      </c>
      <c r="O49" s="388" t="s">
        <v>1179</v>
      </c>
      <c r="P49" s="404">
        <v>41737</v>
      </c>
      <c r="Q49" s="388" t="s">
        <v>1172</v>
      </c>
      <c r="R49" s="404"/>
      <c r="S49" s="389">
        <v>512</v>
      </c>
      <c r="T49" s="389">
        <v>0</v>
      </c>
      <c r="U49" s="124"/>
      <c r="V49" s="130" t="str">
        <f>IF(ISERROR(VLOOKUP(MID(W49,1,5)&amp;MID(W49,8,5),품번정리!$A:$B,2,FALSE))=TRUE,MID(W49,1,5)&amp;MID(W49,8,5),VLOOKUP(MID(W49,1,5)&amp;MID(W49,8,5),품번정리!$A:$B,2,FALSE))</f>
        <v/>
      </c>
      <c r="W49" s="130" t="str">
        <f t="shared" si="6"/>
        <v/>
      </c>
      <c r="X49" s="130" t="str">
        <f t="shared" si="7"/>
        <v/>
      </c>
      <c r="Y49" s="131" t="str">
        <f t="shared" si="8"/>
        <v/>
      </c>
      <c r="Z49" s="118" t="str">
        <f t="shared" si="9"/>
        <v>품번색상</v>
      </c>
      <c r="AA49" s="118" t="str">
        <f t="shared" si="10"/>
        <v>업체명</v>
      </c>
      <c r="AB49" s="118" t="str">
        <f t="shared" si="11"/>
        <v>발주일</v>
      </c>
      <c r="AE49" s="382"/>
      <c r="AF49" s="381"/>
      <c r="AG49" s="382"/>
      <c r="AH49" s="383"/>
      <c r="AI49" s="383"/>
      <c r="AJ49" s="114"/>
      <c r="AK49" s="114"/>
    </row>
    <row r="50" spans="5:37">
      <c r="E50" s="128"/>
      <c r="G50" s="130" t="str">
        <f>IF(ISERROR(VLOOKUP(MID(H50,1,5)&amp;MID(H50,8,5),품번정리!$A:$B,2,FALSE))=TRUE,MID(H50,1,5)&amp;MID(H50,8,5),VLOOKUP(MID(H50,1,5)&amp;MID(H50,8,5),품번정리!$A:$B,2,FALSE))</f>
        <v/>
      </c>
      <c r="H50" s="130" t="str">
        <f t="shared" si="0"/>
        <v/>
      </c>
      <c r="I50" s="130" t="str">
        <f t="shared" si="1"/>
        <v/>
      </c>
      <c r="J50" s="131" t="str">
        <f t="shared" si="2"/>
        <v/>
      </c>
      <c r="K50" s="118" t="str">
        <f t="shared" si="3"/>
        <v>ELKJPF5502RE</v>
      </c>
      <c r="L50" s="118" t="str">
        <f t="shared" si="4"/>
        <v>대경</v>
      </c>
      <c r="M50" s="118">
        <f t="shared" si="5"/>
        <v>41744</v>
      </c>
      <c r="N50" s="388" t="s">
        <v>1516</v>
      </c>
      <c r="O50" s="388" t="s">
        <v>1177</v>
      </c>
      <c r="P50" s="404">
        <v>41744</v>
      </c>
      <c r="Q50" s="388" t="s">
        <v>1172</v>
      </c>
      <c r="R50" s="404"/>
      <c r="S50" s="389">
        <v>250</v>
      </c>
      <c r="T50" s="389">
        <v>0</v>
      </c>
      <c r="U50" s="124"/>
      <c r="V50" s="130" t="str">
        <f>IF(ISERROR(VLOOKUP(MID(W50,1,5)&amp;MID(W50,8,5),품번정리!$A:$B,2,FALSE))=TRUE,MID(W50,1,5)&amp;MID(W50,8,5),VLOOKUP(MID(W50,1,5)&amp;MID(W50,8,5),품번정리!$A:$B,2,FALSE))</f>
        <v/>
      </c>
      <c r="W50" s="130" t="str">
        <f t="shared" si="6"/>
        <v/>
      </c>
      <c r="X50" s="130" t="str">
        <f t="shared" si="7"/>
        <v/>
      </c>
      <c r="Y50" s="131" t="str">
        <f t="shared" si="8"/>
        <v/>
      </c>
      <c r="Z50" s="118" t="str">
        <f t="shared" si="9"/>
        <v>품번색상</v>
      </c>
      <c r="AA50" s="118" t="str">
        <f t="shared" si="10"/>
        <v>업체명</v>
      </c>
      <c r="AB50" s="118" t="str">
        <f t="shared" si="11"/>
        <v>발주일</v>
      </c>
      <c r="AE50" s="382"/>
      <c r="AF50" s="381"/>
      <c r="AG50" s="382"/>
      <c r="AH50" s="383"/>
      <c r="AI50" s="383"/>
      <c r="AJ50" s="114"/>
      <c r="AK50" s="114"/>
    </row>
    <row r="51" spans="5:37">
      <c r="G51" s="130" t="str">
        <f>IF(ISERROR(VLOOKUP(MID(H51,1,5)&amp;MID(H51,8,5),품번정리!$A:$B,2,FALSE))=TRUE,MID(H51,1,5)&amp;MID(H51,8,5),VLOOKUP(MID(H51,1,5)&amp;MID(H51,8,5),품번정리!$A:$B,2,FALSE))</f>
        <v/>
      </c>
      <c r="H51" s="130" t="str">
        <f t="shared" si="0"/>
        <v/>
      </c>
      <c r="I51" s="130" t="str">
        <f t="shared" si="1"/>
        <v/>
      </c>
      <c r="J51" s="131" t="str">
        <f t="shared" si="2"/>
        <v/>
      </c>
      <c r="K51" s="118" t="str">
        <f t="shared" si="3"/>
        <v>ELKJPF5502YE</v>
      </c>
      <c r="L51" s="118" t="str">
        <f t="shared" si="4"/>
        <v>대경</v>
      </c>
      <c r="M51" s="118">
        <f t="shared" si="5"/>
        <v>41744</v>
      </c>
      <c r="N51" s="388" t="s">
        <v>1517</v>
      </c>
      <c r="O51" s="388" t="s">
        <v>1177</v>
      </c>
      <c r="P51" s="404">
        <v>41744</v>
      </c>
      <c r="Q51" s="388" t="s">
        <v>1172</v>
      </c>
      <c r="R51" s="404"/>
      <c r="S51" s="389">
        <v>250</v>
      </c>
      <c r="T51" s="389">
        <v>0</v>
      </c>
      <c r="U51" s="124"/>
      <c r="V51" s="130" t="str">
        <f>IF(ISERROR(VLOOKUP(MID(W51,1,5)&amp;MID(W51,8,5),품번정리!$A:$B,2,FALSE))=TRUE,MID(W51,1,5)&amp;MID(W51,8,5),VLOOKUP(MID(W51,1,5)&amp;MID(W51,8,5),품번정리!$A:$B,2,FALSE))</f>
        <v/>
      </c>
      <c r="W51" s="130" t="str">
        <f t="shared" si="6"/>
        <v/>
      </c>
      <c r="X51" s="130" t="str">
        <f t="shared" si="7"/>
        <v/>
      </c>
      <c r="Y51" s="131" t="str">
        <f t="shared" si="8"/>
        <v/>
      </c>
      <c r="Z51" s="118" t="str">
        <f t="shared" si="9"/>
        <v>품번색상</v>
      </c>
      <c r="AA51" s="118" t="str">
        <f t="shared" si="10"/>
        <v>업체명</v>
      </c>
      <c r="AB51" s="118" t="str">
        <f t="shared" si="11"/>
        <v>발주일</v>
      </c>
      <c r="AE51" s="382"/>
      <c r="AF51" s="381"/>
      <c r="AG51" s="382"/>
      <c r="AH51" s="383"/>
      <c r="AI51" s="383"/>
      <c r="AJ51" s="114"/>
      <c r="AK51" s="114"/>
    </row>
    <row r="52" spans="5:37">
      <c r="E52" s="128"/>
      <c r="G52" s="130" t="str">
        <f>IF(ISERROR(VLOOKUP(MID(H52,1,5)&amp;MID(H52,8,5),품번정리!$A:$B,2,FALSE))=TRUE,MID(H52,1,5)&amp;MID(H52,8,5),VLOOKUP(MID(H52,1,5)&amp;MID(H52,8,5),품번정리!$A:$B,2,FALSE))</f>
        <v/>
      </c>
      <c r="H52" s="130" t="str">
        <f t="shared" si="0"/>
        <v/>
      </c>
      <c r="I52" s="130" t="str">
        <f t="shared" si="1"/>
        <v/>
      </c>
      <c r="J52" s="131" t="str">
        <f t="shared" si="2"/>
        <v/>
      </c>
      <c r="K52" s="118" t="str">
        <f t="shared" si="3"/>
        <v>ELKJPF5502BL</v>
      </c>
      <c r="L52" s="118" t="str">
        <f t="shared" si="4"/>
        <v>대경</v>
      </c>
      <c r="M52" s="118">
        <f t="shared" si="5"/>
        <v>41744</v>
      </c>
      <c r="N52" s="388" t="s">
        <v>1518</v>
      </c>
      <c r="O52" s="388" t="s">
        <v>1177</v>
      </c>
      <c r="P52" s="404">
        <v>41744</v>
      </c>
      <c r="Q52" s="388" t="s">
        <v>1172</v>
      </c>
      <c r="R52" s="404"/>
      <c r="S52" s="389">
        <v>249</v>
      </c>
      <c r="T52" s="389">
        <v>0</v>
      </c>
      <c r="U52" s="124"/>
      <c r="V52" s="130" t="str">
        <f>IF(ISERROR(VLOOKUP(MID(W52,1,5)&amp;MID(W52,8,5),품번정리!$A:$B,2,FALSE))=TRUE,MID(W52,1,5)&amp;MID(W52,8,5),VLOOKUP(MID(W52,1,5)&amp;MID(W52,8,5),품번정리!$A:$B,2,FALSE))</f>
        <v/>
      </c>
      <c r="W52" s="130" t="str">
        <f t="shared" si="6"/>
        <v/>
      </c>
      <c r="X52" s="130" t="str">
        <f t="shared" si="7"/>
        <v/>
      </c>
      <c r="Y52" s="131" t="str">
        <f t="shared" si="8"/>
        <v/>
      </c>
      <c r="Z52" s="118" t="str">
        <f t="shared" si="9"/>
        <v>품번색상</v>
      </c>
      <c r="AA52" s="118" t="str">
        <f t="shared" si="10"/>
        <v>업체명</v>
      </c>
      <c r="AB52" s="118" t="str">
        <f t="shared" si="11"/>
        <v>발주일</v>
      </c>
      <c r="AE52" s="382"/>
      <c r="AF52" s="381"/>
      <c r="AG52" s="382"/>
      <c r="AH52" s="383"/>
      <c r="AI52" s="383"/>
      <c r="AJ52" s="114"/>
      <c r="AK52" s="114"/>
    </row>
    <row r="53" spans="5:37">
      <c r="E53" s="128"/>
      <c r="G53" s="130" t="str">
        <f>IF(ISERROR(VLOOKUP(MID(H53,1,5)&amp;MID(H53,8,5),품번정리!$A:$B,2,FALSE))=TRUE,MID(H53,1,5)&amp;MID(H53,8,5),VLOOKUP(MID(H53,1,5)&amp;MID(H53,8,5),품번정리!$A:$B,2,FALSE))</f>
        <v/>
      </c>
      <c r="H53" s="130" t="str">
        <f t="shared" si="0"/>
        <v/>
      </c>
      <c r="I53" s="130" t="str">
        <f t="shared" si="1"/>
        <v/>
      </c>
      <c r="J53" s="131" t="str">
        <f t="shared" si="2"/>
        <v/>
      </c>
      <c r="K53" s="118" t="str">
        <f t="shared" si="3"/>
        <v>ELKPTF5503BK</v>
      </c>
      <c r="L53" s="118" t="str">
        <f t="shared" si="4"/>
        <v>대경</v>
      </c>
      <c r="M53" s="118">
        <f t="shared" si="5"/>
        <v>41744</v>
      </c>
      <c r="N53" s="388" t="s">
        <v>1758</v>
      </c>
      <c r="O53" s="388" t="s">
        <v>1177</v>
      </c>
      <c r="P53" s="404">
        <v>41744</v>
      </c>
      <c r="Q53" s="388" t="s">
        <v>1172</v>
      </c>
      <c r="R53" s="404"/>
      <c r="S53" s="389">
        <v>300</v>
      </c>
      <c r="T53" s="389">
        <v>0</v>
      </c>
      <c r="U53" s="124"/>
      <c r="V53" s="130" t="str">
        <f>IF(ISERROR(VLOOKUP(MID(W53,1,5)&amp;MID(W53,8,5),품번정리!$A:$B,2,FALSE))=TRUE,MID(W53,1,5)&amp;MID(W53,8,5),VLOOKUP(MID(W53,1,5)&amp;MID(W53,8,5),품번정리!$A:$B,2,FALSE))</f>
        <v/>
      </c>
      <c r="W53" s="130" t="str">
        <f t="shared" si="6"/>
        <v/>
      </c>
      <c r="X53" s="130" t="str">
        <f t="shared" si="7"/>
        <v/>
      </c>
      <c r="Y53" s="131" t="str">
        <f t="shared" si="8"/>
        <v/>
      </c>
      <c r="Z53" s="118" t="str">
        <f t="shared" si="9"/>
        <v>품번색상</v>
      </c>
      <c r="AA53" s="118" t="str">
        <f t="shared" si="10"/>
        <v>업체명</v>
      </c>
      <c r="AB53" s="118" t="str">
        <f t="shared" si="11"/>
        <v>발주일</v>
      </c>
      <c r="AE53" s="382"/>
      <c r="AF53" s="381"/>
      <c r="AG53" s="382"/>
      <c r="AH53" s="383"/>
      <c r="AI53" s="383"/>
      <c r="AJ53" s="114"/>
      <c r="AK53" s="114"/>
    </row>
    <row r="54" spans="5:37">
      <c r="G54" s="130" t="str">
        <f>IF(ISERROR(VLOOKUP(MID(H54,1,5)&amp;MID(H54,8,5),품번정리!$A:$B,2,FALSE))=TRUE,MID(H54,1,5)&amp;MID(H54,8,5),VLOOKUP(MID(H54,1,5)&amp;MID(H54,8,5),품번정리!$A:$B,2,FALSE))</f>
        <v/>
      </c>
      <c r="H54" s="130" t="str">
        <f t="shared" si="0"/>
        <v/>
      </c>
      <c r="I54" s="130" t="str">
        <f t="shared" si="1"/>
        <v/>
      </c>
      <c r="J54" s="131" t="str">
        <f t="shared" si="2"/>
        <v/>
      </c>
      <c r="K54" s="118" t="str">
        <f t="shared" si="3"/>
        <v>ELKJPF5529PK</v>
      </c>
      <c r="L54" s="118" t="str">
        <f t="shared" si="4"/>
        <v>대경</v>
      </c>
      <c r="M54" s="118">
        <f t="shared" si="5"/>
        <v>41744</v>
      </c>
      <c r="N54" s="388" t="s">
        <v>1519</v>
      </c>
      <c r="O54" s="388" t="s">
        <v>1177</v>
      </c>
      <c r="P54" s="404">
        <v>41744</v>
      </c>
      <c r="Q54" s="388" t="s">
        <v>1172</v>
      </c>
      <c r="R54" s="404"/>
      <c r="S54" s="389">
        <v>250</v>
      </c>
      <c r="T54" s="389">
        <v>0</v>
      </c>
      <c r="U54" s="124"/>
      <c r="V54" s="130" t="str">
        <f>IF(ISERROR(VLOOKUP(MID(W54,1,5)&amp;MID(W54,8,5),품번정리!$A:$B,2,FALSE))=TRUE,MID(W54,1,5)&amp;MID(W54,8,5),VLOOKUP(MID(W54,1,5)&amp;MID(W54,8,5),품번정리!$A:$B,2,FALSE))</f>
        <v/>
      </c>
      <c r="W54" s="130" t="str">
        <f t="shared" si="6"/>
        <v/>
      </c>
      <c r="X54" s="130" t="str">
        <f t="shared" si="7"/>
        <v/>
      </c>
      <c r="Y54" s="131" t="str">
        <f t="shared" si="8"/>
        <v/>
      </c>
      <c r="Z54" s="118" t="str">
        <f t="shared" si="9"/>
        <v>품번색상</v>
      </c>
      <c r="AA54" s="118" t="str">
        <f t="shared" si="10"/>
        <v>업체명</v>
      </c>
      <c r="AB54" s="118" t="str">
        <f t="shared" si="11"/>
        <v>발주일</v>
      </c>
      <c r="AE54" s="382"/>
      <c r="AF54" s="381"/>
      <c r="AG54" s="382"/>
      <c r="AH54" s="383"/>
      <c r="AI54" s="383"/>
      <c r="AJ54" s="114"/>
      <c r="AK54" s="114"/>
    </row>
    <row r="55" spans="5:37">
      <c r="E55" s="128"/>
      <c r="G55" s="130" t="str">
        <f>IF(ISERROR(VLOOKUP(MID(H55,1,5)&amp;MID(H55,8,5),품번정리!$A:$B,2,FALSE))=TRUE,MID(H55,1,5)&amp;MID(H55,8,5),VLOOKUP(MID(H55,1,5)&amp;MID(H55,8,5),품번정리!$A:$B,2,FALSE))</f>
        <v/>
      </c>
      <c r="H55" s="130" t="str">
        <f t="shared" si="0"/>
        <v/>
      </c>
      <c r="I55" s="130" t="str">
        <f t="shared" si="1"/>
        <v/>
      </c>
      <c r="J55" s="131" t="str">
        <f t="shared" si="2"/>
        <v/>
      </c>
      <c r="K55" s="118" t="str">
        <f t="shared" si="3"/>
        <v>ELKJPF5529OR</v>
      </c>
      <c r="L55" s="118" t="str">
        <f t="shared" si="4"/>
        <v>대경</v>
      </c>
      <c r="M55" s="118">
        <f t="shared" si="5"/>
        <v>41744</v>
      </c>
      <c r="N55" s="388" t="s">
        <v>1520</v>
      </c>
      <c r="O55" s="388" t="s">
        <v>1177</v>
      </c>
      <c r="P55" s="404">
        <v>41744</v>
      </c>
      <c r="Q55" s="388" t="s">
        <v>1172</v>
      </c>
      <c r="R55" s="404"/>
      <c r="S55" s="389">
        <v>250</v>
      </c>
      <c r="T55" s="389">
        <v>0</v>
      </c>
      <c r="U55" s="124"/>
      <c r="V55" s="130" t="str">
        <f>IF(ISERROR(VLOOKUP(MID(W55,1,5)&amp;MID(W55,8,5),품번정리!$A:$B,2,FALSE))=TRUE,MID(W55,1,5)&amp;MID(W55,8,5),VLOOKUP(MID(W55,1,5)&amp;MID(W55,8,5),품번정리!$A:$B,2,FALSE))</f>
        <v/>
      </c>
      <c r="W55" s="130" t="str">
        <f t="shared" si="6"/>
        <v/>
      </c>
      <c r="X55" s="130" t="str">
        <f t="shared" si="7"/>
        <v/>
      </c>
      <c r="Y55" s="131" t="str">
        <f t="shared" si="8"/>
        <v/>
      </c>
      <c r="Z55" s="118" t="str">
        <f t="shared" si="9"/>
        <v>품번색상</v>
      </c>
      <c r="AA55" s="118" t="str">
        <f t="shared" si="10"/>
        <v>업체명</v>
      </c>
      <c r="AB55" s="118" t="str">
        <f t="shared" si="11"/>
        <v>발주일</v>
      </c>
      <c r="AE55" s="382"/>
      <c r="AF55" s="381"/>
      <c r="AG55" s="382"/>
      <c r="AH55" s="383"/>
      <c r="AI55" s="383"/>
      <c r="AJ55" s="114"/>
      <c r="AK55" s="114"/>
    </row>
    <row r="56" spans="5:37">
      <c r="E56" s="128"/>
      <c r="G56" s="130" t="str">
        <f>IF(ISERROR(VLOOKUP(MID(H56,1,5)&amp;MID(H56,8,5),품번정리!$A:$B,2,FALSE))=TRUE,MID(H56,1,5)&amp;MID(H56,8,5),VLOOKUP(MID(H56,1,5)&amp;MID(H56,8,5),품번정리!$A:$B,2,FALSE))</f>
        <v/>
      </c>
      <c r="H56" s="130" t="str">
        <f t="shared" si="0"/>
        <v/>
      </c>
      <c r="I56" s="130" t="str">
        <f t="shared" si="1"/>
        <v/>
      </c>
      <c r="J56" s="131" t="str">
        <f t="shared" si="2"/>
        <v/>
      </c>
      <c r="K56" s="118" t="str">
        <f t="shared" si="3"/>
        <v>ELKVEF5530RE</v>
      </c>
      <c r="L56" s="118" t="str">
        <f t="shared" si="4"/>
        <v>대경</v>
      </c>
      <c r="M56" s="118">
        <f t="shared" si="5"/>
        <v>41744</v>
      </c>
      <c r="N56" s="388" t="s">
        <v>1527</v>
      </c>
      <c r="O56" s="388" t="s">
        <v>1177</v>
      </c>
      <c r="P56" s="404">
        <v>41744</v>
      </c>
      <c r="Q56" s="388" t="s">
        <v>1172</v>
      </c>
      <c r="R56" s="404"/>
      <c r="S56" s="389">
        <v>252</v>
      </c>
      <c r="T56" s="389">
        <v>0</v>
      </c>
      <c r="U56" s="124"/>
      <c r="V56" s="130" t="str">
        <f>IF(ISERROR(VLOOKUP(MID(W56,1,5)&amp;MID(W56,8,5),품번정리!$A:$B,2,FALSE))=TRUE,MID(W56,1,5)&amp;MID(W56,8,5),VLOOKUP(MID(W56,1,5)&amp;MID(W56,8,5),품번정리!$A:$B,2,FALSE))</f>
        <v/>
      </c>
      <c r="W56" s="130" t="str">
        <f t="shared" si="6"/>
        <v/>
      </c>
      <c r="X56" s="130" t="str">
        <f t="shared" si="7"/>
        <v/>
      </c>
      <c r="Y56" s="131" t="str">
        <f t="shared" si="8"/>
        <v/>
      </c>
      <c r="Z56" s="118" t="str">
        <f t="shared" si="9"/>
        <v>품번색상</v>
      </c>
      <c r="AA56" s="118" t="str">
        <f t="shared" si="10"/>
        <v>업체명</v>
      </c>
      <c r="AB56" s="118" t="str">
        <f t="shared" si="11"/>
        <v>발주일</v>
      </c>
      <c r="AE56" s="382"/>
      <c r="AF56" s="381"/>
      <c r="AG56" s="382"/>
      <c r="AH56" s="383"/>
      <c r="AI56" s="383"/>
      <c r="AJ56" s="114"/>
      <c r="AK56" s="114"/>
    </row>
    <row r="57" spans="5:37">
      <c r="G57" s="130" t="str">
        <f>IF(ISERROR(VLOOKUP(MID(H57,1,5)&amp;MID(H57,8,5),품번정리!$A:$B,2,FALSE))=TRUE,MID(H57,1,5)&amp;MID(H57,8,5),VLOOKUP(MID(H57,1,5)&amp;MID(H57,8,5),품번정리!$A:$B,2,FALSE))</f>
        <v/>
      </c>
      <c r="H57" s="130" t="str">
        <f t="shared" si="0"/>
        <v/>
      </c>
      <c r="I57" s="130" t="str">
        <f t="shared" si="1"/>
        <v/>
      </c>
      <c r="J57" s="131" t="str">
        <f t="shared" si="2"/>
        <v/>
      </c>
      <c r="K57" s="118" t="str">
        <f t="shared" si="3"/>
        <v>ELKTLF4506BL</v>
      </c>
      <c r="L57" s="118" t="str">
        <f t="shared" si="4"/>
        <v>EVERGREEN</v>
      </c>
      <c r="M57" s="118">
        <f t="shared" si="5"/>
        <v>41744</v>
      </c>
      <c r="N57" s="388" t="s">
        <v>1569</v>
      </c>
      <c r="O57" s="388" t="s">
        <v>1179</v>
      </c>
      <c r="P57" s="404">
        <v>41744</v>
      </c>
      <c r="Q57" s="388" t="s">
        <v>1172</v>
      </c>
      <c r="R57" s="404"/>
      <c r="S57" s="389">
        <v>459</v>
      </c>
      <c r="T57" s="389">
        <v>0</v>
      </c>
      <c r="U57" s="124"/>
      <c r="V57" s="130" t="str">
        <f>IF(ISERROR(VLOOKUP(MID(W57,1,5)&amp;MID(W57,8,5),품번정리!$A:$B,2,FALSE))=TRUE,MID(W57,1,5)&amp;MID(W57,8,5),VLOOKUP(MID(W57,1,5)&amp;MID(W57,8,5),품번정리!$A:$B,2,FALSE))</f>
        <v/>
      </c>
      <c r="W57" s="130" t="str">
        <f t="shared" si="6"/>
        <v/>
      </c>
      <c r="X57" s="130" t="str">
        <f t="shared" si="7"/>
        <v/>
      </c>
      <c r="Y57" s="131" t="str">
        <f t="shared" si="8"/>
        <v/>
      </c>
      <c r="Z57" s="118" t="str">
        <f t="shared" si="9"/>
        <v>품번색상</v>
      </c>
      <c r="AA57" s="118" t="str">
        <f t="shared" si="10"/>
        <v>업체명</v>
      </c>
      <c r="AB57" s="118" t="str">
        <f t="shared" si="11"/>
        <v>발주일</v>
      </c>
      <c r="AE57" s="382"/>
      <c r="AF57" s="381"/>
      <c r="AG57" s="382"/>
      <c r="AH57" s="383"/>
      <c r="AI57" s="383"/>
      <c r="AJ57" s="114"/>
      <c r="AK57" s="114"/>
    </row>
    <row r="58" spans="5:37">
      <c r="E58" s="128"/>
      <c r="G58" s="130" t="str">
        <f>IF(ISERROR(VLOOKUP(MID(H58,1,5)&amp;MID(H58,8,5),품번정리!$A:$B,2,FALSE))=TRUE,MID(H58,1,5)&amp;MID(H58,8,5),VLOOKUP(MID(H58,1,5)&amp;MID(H58,8,5),품번정리!$A:$B,2,FALSE))</f>
        <v/>
      </c>
      <c r="H58" s="130" t="str">
        <f t="shared" si="0"/>
        <v/>
      </c>
      <c r="I58" s="130" t="str">
        <f t="shared" si="1"/>
        <v/>
      </c>
      <c r="J58" s="131" t="str">
        <f t="shared" si="2"/>
        <v/>
      </c>
      <c r="K58" s="118" t="str">
        <f t="shared" si="3"/>
        <v>ELKTLF4506YE</v>
      </c>
      <c r="L58" s="118" t="str">
        <f t="shared" si="4"/>
        <v>EVERGREEN</v>
      </c>
      <c r="M58" s="118">
        <f t="shared" si="5"/>
        <v>41744</v>
      </c>
      <c r="N58" s="388" t="s">
        <v>1570</v>
      </c>
      <c r="O58" s="388" t="s">
        <v>1179</v>
      </c>
      <c r="P58" s="404">
        <v>41744</v>
      </c>
      <c r="Q58" s="388" t="s">
        <v>1172</v>
      </c>
      <c r="R58" s="404"/>
      <c r="S58" s="389">
        <v>452</v>
      </c>
      <c r="T58" s="389">
        <v>0</v>
      </c>
      <c r="U58" s="124"/>
      <c r="V58" s="130" t="str">
        <f>IF(ISERROR(VLOOKUP(MID(W58,1,5)&amp;MID(W58,8,5),품번정리!$A:$B,2,FALSE))=TRUE,MID(W58,1,5)&amp;MID(W58,8,5),VLOOKUP(MID(W58,1,5)&amp;MID(W58,8,5),품번정리!$A:$B,2,FALSE))</f>
        <v/>
      </c>
      <c r="W58" s="130" t="str">
        <f t="shared" si="6"/>
        <v/>
      </c>
      <c r="X58" s="130" t="str">
        <f t="shared" si="7"/>
        <v/>
      </c>
      <c r="Y58" s="131" t="str">
        <f t="shared" si="8"/>
        <v/>
      </c>
      <c r="Z58" s="118" t="str">
        <f t="shared" si="9"/>
        <v>품번색상</v>
      </c>
      <c r="AA58" s="118" t="str">
        <f t="shared" si="10"/>
        <v>업체명</v>
      </c>
      <c r="AB58" s="118" t="str">
        <f t="shared" si="11"/>
        <v>발주일</v>
      </c>
      <c r="AE58" s="382"/>
      <c r="AF58" s="381"/>
      <c r="AG58" s="382"/>
      <c r="AH58" s="383"/>
      <c r="AI58" s="383"/>
      <c r="AJ58" s="114"/>
      <c r="AK58" s="114"/>
    </row>
    <row r="59" spans="5:37">
      <c r="G59" s="130" t="str">
        <f>IF(ISERROR(VLOOKUP(MID(H59,1,5)&amp;MID(H59,8,5),품번정리!$A:$B,2,FALSE))=TRUE,MID(H59,1,5)&amp;MID(H59,8,5),VLOOKUP(MID(H59,1,5)&amp;MID(H59,8,5),품번정리!$A:$B,2,FALSE))</f>
        <v/>
      </c>
      <c r="H59" s="130" t="str">
        <f t="shared" si="0"/>
        <v/>
      </c>
      <c r="I59" s="130" t="str">
        <f t="shared" si="1"/>
        <v/>
      </c>
      <c r="J59" s="131" t="str">
        <f t="shared" si="2"/>
        <v/>
      </c>
      <c r="K59" s="118" t="str">
        <f t="shared" si="3"/>
        <v>ELKPTF4507RE</v>
      </c>
      <c r="L59" s="118" t="str">
        <f t="shared" si="4"/>
        <v>EVERGREEN</v>
      </c>
      <c r="M59" s="118">
        <f t="shared" si="5"/>
        <v>41744</v>
      </c>
      <c r="N59" s="388" t="s">
        <v>1730</v>
      </c>
      <c r="O59" s="388" t="s">
        <v>1179</v>
      </c>
      <c r="P59" s="404">
        <v>41744</v>
      </c>
      <c r="Q59" s="388" t="s">
        <v>1172</v>
      </c>
      <c r="R59" s="404"/>
      <c r="S59" s="389">
        <v>301</v>
      </c>
      <c r="T59" s="389">
        <v>0</v>
      </c>
      <c r="U59" s="124"/>
      <c r="V59" s="130" t="str">
        <f>IF(ISERROR(VLOOKUP(MID(W59,1,5)&amp;MID(W59,8,5),품번정리!$A:$B,2,FALSE))=TRUE,MID(W59,1,5)&amp;MID(W59,8,5),VLOOKUP(MID(W59,1,5)&amp;MID(W59,8,5),품번정리!$A:$B,2,FALSE))</f>
        <v/>
      </c>
      <c r="W59" s="130" t="str">
        <f t="shared" si="6"/>
        <v/>
      </c>
      <c r="X59" s="130" t="str">
        <f t="shared" si="7"/>
        <v/>
      </c>
      <c r="Y59" s="131" t="str">
        <f t="shared" si="8"/>
        <v/>
      </c>
      <c r="Z59" s="118" t="str">
        <f t="shared" si="9"/>
        <v>품번색상</v>
      </c>
      <c r="AA59" s="118" t="str">
        <f t="shared" si="10"/>
        <v>업체명</v>
      </c>
      <c r="AB59" s="118" t="str">
        <f t="shared" si="11"/>
        <v>발주일</v>
      </c>
      <c r="AE59" s="382"/>
      <c r="AF59" s="381"/>
      <c r="AG59" s="382"/>
      <c r="AH59" s="383"/>
      <c r="AI59" s="383"/>
      <c r="AJ59" s="114"/>
      <c r="AK59" s="114"/>
    </row>
    <row r="60" spans="5:37">
      <c r="E60" s="128"/>
      <c r="G60" s="130" t="str">
        <f>IF(ISERROR(VLOOKUP(MID(H60,1,5)&amp;MID(H60,8,5),품번정리!$A:$B,2,FALSE))=TRUE,MID(H60,1,5)&amp;MID(H60,8,5),VLOOKUP(MID(H60,1,5)&amp;MID(H60,8,5),품번정리!$A:$B,2,FALSE))</f>
        <v/>
      </c>
      <c r="H60" s="130" t="str">
        <f t="shared" si="0"/>
        <v/>
      </c>
      <c r="I60" s="130" t="str">
        <f t="shared" si="1"/>
        <v/>
      </c>
      <c r="J60" s="131" t="str">
        <f t="shared" si="2"/>
        <v/>
      </c>
      <c r="K60" s="118" t="str">
        <f t="shared" si="3"/>
        <v>ELKPTF4507YE</v>
      </c>
      <c r="L60" s="118" t="str">
        <f t="shared" si="4"/>
        <v>EVERGREEN</v>
      </c>
      <c r="M60" s="118">
        <f t="shared" si="5"/>
        <v>41744</v>
      </c>
      <c r="N60" s="388" t="s">
        <v>1731</v>
      </c>
      <c r="O60" s="388" t="s">
        <v>1179</v>
      </c>
      <c r="P60" s="404">
        <v>41744</v>
      </c>
      <c r="Q60" s="388" t="s">
        <v>1172</v>
      </c>
      <c r="R60" s="404"/>
      <c r="S60" s="389">
        <v>301</v>
      </c>
      <c r="T60" s="389">
        <v>0</v>
      </c>
      <c r="U60" s="124"/>
      <c r="V60" s="130" t="str">
        <f>IF(ISERROR(VLOOKUP(MID(W60,1,5)&amp;MID(W60,8,5),품번정리!$A:$B,2,FALSE))=TRUE,MID(W60,1,5)&amp;MID(W60,8,5),VLOOKUP(MID(W60,1,5)&amp;MID(W60,8,5),품번정리!$A:$B,2,FALSE))</f>
        <v/>
      </c>
      <c r="W60" s="130" t="str">
        <f t="shared" si="6"/>
        <v/>
      </c>
      <c r="X60" s="130" t="str">
        <f t="shared" si="7"/>
        <v/>
      </c>
      <c r="Y60" s="131" t="str">
        <f t="shared" si="8"/>
        <v/>
      </c>
      <c r="Z60" s="118" t="str">
        <f t="shared" si="9"/>
        <v>품번색상</v>
      </c>
      <c r="AA60" s="118" t="str">
        <f t="shared" si="10"/>
        <v>업체명</v>
      </c>
      <c r="AB60" s="118" t="str">
        <f t="shared" si="11"/>
        <v>발주일</v>
      </c>
      <c r="AE60" s="382"/>
      <c r="AF60" s="381"/>
      <c r="AG60" s="382"/>
      <c r="AH60" s="383"/>
      <c r="AI60" s="383"/>
      <c r="AJ60" s="114"/>
      <c r="AK60" s="114"/>
    </row>
    <row r="61" spans="5:37">
      <c r="E61" s="128"/>
      <c r="G61" s="130" t="str">
        <f>IF(ISERROR(VLOOKUP(MID(H61,1,5)&amp;MID(H61,8,5),품번정리!$A:$B,2,FALSE))=TRUE,MID(H61,1,5)&amp;MID(H61,8,5),VLOOKUP(MID(H61,1,5)&amp;MID(H61,8,5),품번정리!$A:$B,2,FALSE))</f>
        <v/>
      </c>
      <c r="H61" s="130" t="str">
        <f t="shared" si="0"/>
        <v/>
      </c>
      <c r="I61" s="130" t="str">
        <f t="shared" si="1"/>
        <v/>
      </c>
      <c r="J61" s="131" t="str">
        <f t="shared" si="2"/>
        <v/>
      </c>
      <c r="K61" s="118" t="str">
        <f t="shared" si="3"/>
        <v>NOKERF5501CL</v>
      </c>
      <c r="L61" s="118" t="str">
        <f t="shared" si="4"/>
        <v>FOREMOST</v>
      </c>
      <c r="M61" s="118">
        <f t="shared" si="5"/>
        <v>41738</v>
      </c>
      <c r="N61" s="388" t="s">
        <v>1607</v>
      </c>
      <c r="O61" s="388" t="s">
        <v>1171</v>
      </c>
      <c r="P61" s="404">
        <v>41738</v>
      </c>
      <c r="Q61" s="388" t="s">
        <v>1172</v>
      </c>
      <c r="R61" s="404"/>
      <c r="S61" s="389">
        <v>550</v>
      </c>
      <c r="T61" s="389">
        <v>0</v>
      </c>
      <c r="U61" s="124"/>
      <c r="V61" s="130" t="str">
        <f>IF(ISERROR(VLOOKUP(MID(W61,1,5)&amp;MID(W61,8,5),품번정리!$A:$B,2,FALSE))=TRUE,MID(W61,1,5)&amp;MID(W61,8,5),VLOOKUP(MID(W61,1,5)&amp;MID(W61,8,5),품번정리!$A:$B,2,FALSE))</f>
        <v/>
      </c>
      <c r="W61" s="130" t="str">
        <f t="shared" si="6"/>
        <v/>
      </c>
      <c r="X61" s="130" t="str">
        <f t="shared" si="7"/>
        <v/>
      </c>
      <c r="Y61" s="131" t="str">
        <f t="shared" si="8"/>
        <v/>
      </c>
      <c r="Z61" s="118" t="str">
        <f t="shared" si="9"/>
        <v>품번색상</v>
      </c>
      <c r="AA61" s="118" t="str">
        <f t="shared" si="10"/>
        <v>업체명</v>
      </c>
      <c r="AB61" s="118" t="str">
        <f t="shared" si="11"/>
        <v>발주일</v>
      </c>
      <c r="AE61" s="382"/>
      <c r="AF61" s="381"/>
      <c r="AG61" s="382"/>
      <c r="AH61" s="383"/>
      <c r="AI61" s="383"/>
      <c r="AJ61" s="114"/>
      <c r="AK61" s="114"/>
    </row>
    <row r="62" spans="5:37">
      <c r="E62" s="128"/>
      <c r="G62" s="130" t="str">
        <f>IF(ISERROR(VLOOKUP(MID(H62,1,5)&amp;MID(H62,8,5),품번정리!$A:$B,2,FALSE))=TRUE,MID(H62,1,5)&amp;MID(H62,8,5),VLOOKUP(MID(H62,1,5)&amp;MID(H62,8,5),품번정리!$A:$B,2,FALSE))</f>
        <v/>
      </c>
      <c r="H62" s="130" t="str">
        <f t="shared" si="0"/>
        <v/>
      </c>
      <c r="I62" s="130" t="str">
        <f t="shared" si="1"/>
        <v/>
      </c>
      <c r="J62" s="131" t="str">
        <f t="shared" si="2"/>
        <v/>
      </c>
      <c r="K62" s="118" t="str">
        <f t="shared" si="3"/>
        <v>NOKBAF5502GY</v>
      </c>
      <c r="L62" s="118" t="str">
        <f t="shared" si="4"/>
        <v>FOREMOST</v>
      </c>
      <c r="M62" s="118">
        <f t="shared" si="5"/>
        <v>41738</v>
      </c>
      <c r="N62" s="388" t="s">
        <v>1606</v>
      </c>
      <c r="O62" s="388" t="s">
        <v>1171</v>
      </c>
      <c r="P62" s="404">
        <v>41738</v>
      </c>
      <c r="Q62" s="388" t="s">
        <v>1172</v>
      </c>
      <c r="R62" s="404"/>
      <c r="S62" s="389">
        <v>350</v>
      </c>
      <c r="T62" s="389">
        <v>0</v>
      </c>
      <c r="U62" s="124"/>
      <c r="V62" s="130" t="str">
        <f>IF(ISERROR(VLOOKUP(MID(W62,1,5)&amp;MID(W62,8,5),품번정리!$A:$B,2,FALSE))=TRUE,MID(W62,1,5)&amp;MID(W62,8,5),VLOOKUP(MID(W62,1,5)&amp;MID(W62,8,5),품번정리!$A:$B,2,FALSE))</f>
        <v/>
      </c>
      <c r="W62" s="130" t="str">
        <f t="shared" si="6"/>
        <v/>
      </c>
      <c r="X62" s="130" t="str">
        <f t="shared" si="7"/>
        <v/>
      </c>
      <c r="Y62" s="131" t="str">
        <f t="shared" si="8"/>
        <v/>
      </c>
      <c r="Z62" s="118" t="str">
        <f t="shared" si="9"/>
        <v>품번색상</v>
      </c>
      <c r="AA62" s="118" t="str">
        <f t="shared" si="10"/>
        <v>업체명</v>
      </c>
      <c r="AB62" s="118" t="str">
        <f t="shared" si="11"/>
        <v>발주일</v>
      </c>
      <c r="AE62" s="382"/>
      <c r="AF62" s="381"/>
      <c r="AG62" s="382"/>
      <c r="AH62" s="383"/>
      <c r="AI62" s="383"/>
      <c r="AJ62" s="114"/>
      <c r="AK62" s="114"/>
    </row>
    <row r="63" spans="5:37">
      <c r="E63" s="128"/>
      <c r="G63" s="130" t="str">
        <f>IF(ISERROR(VLOOKUP(MID(H63,1,5)&amp;MID(H63,8,5),품번정리!$A:$B,2,FALSE))=TRUE,MID(H63,1,5)&amp;MID(H63,8,5),VLOOKUP(MID(H63,1,5)&amp;MID(H63,8,5),품번정리!$A:$B,2,FALSE))</f>
        <v/>
      </c>
      <c r="H63" s="130" t="str">
        <f t="shared" si="0"/>
        <v/>
      </c>
      <c r="I63" s="130" t="str">
        <f t="shared" si="1"/>
        <v/>
      </c>
      <c r="J63" s="131" t="str">
        <f t="shared" si="2"/>
        <v/>
      </c>
      <c r="K63" s="118" t="str">
        <f t="shared" si="3"/>
        <v>NOKFAF5503BW</v>
      </c>
      <c r="L63" s="118" t="str">
        <f t="shared" si="4"/>
        <v>FOREMOST</v>
      </c>
      <c r="M63" s="118">
        <f t="shared" si="5"/>
        <v>41738</v>
      </c>
      <c r="N63" s="388" t="s">
        <v>1610</v>
      </c>
      <c r="O63" s="388" t="s">
        <v>1171</v>
      </c>
      <c r="P63" s="404">
        <v>41738</v>
      </c>
      <c r="Q63" s="388" t="s">
        <v>1172</v>
      </c>
      <c r="R63" s="404"/>
      <c r="S63" s="389">
        <v>349</v>
      </c>
      <c r="T63" s="389">
        <v>0</v>
      </c>
      <c r="U63" s="124"/>
      <c r="V63" s="130" t="str">
        <f>IF(ISERROR(VLOOKUP(MID(W63,1,5)&amp;MID(W63,8,5),품번정리!$A:$B,2,FALSE))=TRUE,MID(W63,1,5)&amp;MID(W63,8,5),VLOOKUP(MID(W63,1,5)&amp;MID(W63,8,5),품번정리!$A:$B,2,FALSE))</f>
        <v/>
      </c>
      <c r="W63" s="130" t="str">
        <f t="shared" si="6"/>
        <v/>
      </c>
      <c r="X63" s="130" t="str">
        <f t="shared" si="7"/>
        <v/>
      </c>
      <c r="Y63" s="131" t="str">
        <f t="shared" si="8"/>
        <v/>
      </c>
      <c r="Z63" s="118" t="str">
        <f t="shared" si="9"/>
        <v>품번색상</v>
      </c>
      <c r="AA63" s="118" t="str">
        <f t="shared" si="10"/>
        <v>업체명</v>
      </c>
      <c r="AB63" s="118" t="str">
        <f t="shared" si="11"/>
        <v>발주일</v>
      </c>
      <c r="AE63" s="382"/>
      <c r="AF63" s="381"/>
      <c r="AG63" s="382"/>
      <c r="AH63" s="383"/>
      <c r="AI63" s="383"/>
      <c r="AJ63" s="114"/>
      <c r="AK63" s="114"/>
    </row>
    <row r="64" spans="5:37">
      <c r="G64" s="130" t="str">
        <f>IF(ISERROR(VLOOKUP(MID(H64,1,5)&amp;MID(H64,8,5),품번정리!$A:$B,2,FALSE))=TRUE,MID(H64,1,5)&amp;MID(H64,8,5),VLOOKUP(MID(H64,1,5)&amp;MID(H64,8,5),품번정리!$A:$B,2,FALSE))</f>
        <v/>
      </c>
      <c r="H64" s="130" t="str">
        <f t="shared" si="0"/>
        <v/>
      </c>
      <c r="I64" s="130" t="str">
        <f t="shared" si="1"/>
        <v/>
      </c>
      <c r="J64" s="131" t="str">
        <f t="shared" si="2"/>
        <v/>
      </c>
      <c r="K64" s="118" t="str">
        <f t="shared" si="3"/>
        <v>NOKERF5506BK</v>
      </c>
      <c r="L64" s="118" t="str">
        <f t="shared" si="4"/>
        <v>FOREMOST</v>
      </c>
      <c r="M64" s="118">
        <f t="shared" si="5"/>
        <v>41738</v>
      </c>
      <c r="N64" s="388" t="s">
        <v>1608</v>
      </c>
      <c r="O64" s="388" t="s">
        <v>1171</v>
      </c>
      <c r="P64" s="404">
        <v>41738</v>
      </c>
      <c r="Q64" s="388" t="s">
        <v>1172</v>
      </c>
      <c r="R64" s="404"/>
      <c r="S64" s="389">
        <v>350</v>
      </c>
      <c r="T64" s="389">
        <v>0</v>
      </c>
      <c r="U64" s="124"/>
      <c r="V64" s="130" t="str">
        <f>IF(ISERROR(VLOOKUP(MID(W64,1,5)&amp;MID(W64,8,5),품번정리!$A:$B,2,FALSE))=TRUE,MID(W64,1,5)&amp;MID(W64,8,5),VLOOKUP(MID(W64,1,5)&amp;MID(W64,8,5),품번정리!$A:$B,2,FALSE))</f>
        <v/>
      </c>
      <c r="W64" s="130" t="str">
        <f t="shared" si="6"/>
        <v/>
      </c>
      <c r="X64" s="130" t="str">
        <f t="shared" si="7"/>
        <v/>
      </c>
      <c r="Y64" s="131" t="str">
        <f t="shared" si="8"/>
        <v/>
      </c>
      <c r="Z64" s="118" t="str">
        <f t="shared" si="9"/>
        <v>품번색상</v>
      </c>
      <c r="AA64" s="118" t="str">
        <f t="shared" si="10"/>
        <v>업체명</v>
      </c>
      <c r="AB64" s="118" t="str">
        <f t="shared" si="11"/>
        <v>발주일</v>
      </c>
      <c r="AE64" s="382"/>
      <c r="AF64" s="381"/>
      <c r="AG64" s="382"/>
      <c r="AH64" s="383"/>
      <c r="AI64" s="383"/>
      <c r="AJ64" s="114"/>
      <c r="AK64" s="114"/>
    </row>
    <row r="65" spans="5:37">
      <c r="E65" s="128"/>
      <c r="G65" s="130" t="str">
        <f>IF(ISERROR(VLOOKUP(MID(H65,1,5)&amp;MID(H65,8,5),품번정리!$A:$B,2,FALSE))=TRUE,MID(H65,1,5)&amp;MID(H65,8,5),VLOOKUP(MID(H65,1,5)&amp;MID(H65,8,5),품번정리!$A:$B,2,FALSE))</f>
        <v/>
      </c>
      <c r="H65" s="130" t="str">
        <f t="shared" si="0"/>
        <v/>
      </c>
      <c r="I65" s="130" t="str">
        <f t="shared" si="1"/>
        <v/>
      </c>
      <c r="J65" s="131" t="str">
        <f t="shared" si="2"/>
        <v/>
      </c>
      <c r="K65" s="118" t="str">
        <f t="shared" si="3"/>
        <v>NOKERF5506PK</v>
      </c>
      <c r="L65" s="118" t="str">
        <f t="shared" si="4"/>
        <v>FOREMOST</v>
      </c>
      <c r="M65" s="118">
        <f t="shared" si="5"/>
        <v>41738</v>
      </c>
      <c r="N65" s="388" t="s">
        <v>1609</v>
      </c>
      <c r="O65" s="388" t="s">
        <v>1171</v>
      </c>
      <c r="P65" s="404">
        <v>41738</v>
      </c>
      <c r="Q65" s="388" t="s">
        <v>1172</v>
      </c>
      <c r="R65" s="404"/>
      <c r="S65" s="389">
        <v>349</v>
      </c>
      <c r="T65" s="389">
        <v>0</v>
      </c>
      <c r="U65" s="124"/>
      <c r="V65" s="130" t="str">
        <f>IF(ISERROR(VLOOKUP(MID(W65,1,5)&amp;MID(W65,8,5),품번정리!$A:$B,2,FALSE))=TRUE,MID(W65,1,5)&amp;MID(W65,8,5),VLOOKUP(MID(W65,1,5)&amp;MID(W65,8,5),품번정리!$A:$B,2,FALSE))</f>
        <v/>
      </c>
      <c r="W65" s="130" t="str">
        <f t="shared" si="6"/>
        <v/>
      </c>
      <c r="X65" s="130" t="str">
        <f t="shared" si="7"/>
        <v/>
      </c>
      <c r="Y65" s="131" t="str">
        <f t="shared" si="8"/>
        <v/>
      </c>
      <c r="Z65" s="118" t="str">
        <f t="shared" si="9"/>
        <v>품번색상</v>
      </c>
      <c r="AA65" s="118" t="str">
        <f t="shared" si="10"/>
        <v>업체명</v>
      </c>
      <c r="AB65" s="118" t="str">
        <f t="shared" si="11"/>
        <v>발주일</v>
      </c>
      <c r="AE65" s="382"/>
      <c r="AF65" s="381"/>
      <c r="AG65" s="382"/>
      <c r="AH65" s="383"/>
      <c r="AI65" s="383"/>
      <c r="AJ65" s="114"/>
      <c r="AK65" s="114"/>
    </row>
    <row r="66" spans="5:37">
      <c r="E66" s="128"/>
      <c r="G66" s="130" t="str">
        <f>IF(ISERROR(VLOOKUP(MID(H66,1,5)&amp;MID(H66,8,5),품번정리!$A:$B,2,FALSE))=TRUE,MID(H66,1,5)&amp;MID(H66,8,5),VLOOKUP(MID(H66,1,5)&amp;MID(H66,8,5),품번정리!$A:$B,2,FALSE))</f>
        <v/>
      </c>
      <c r="H66" s="130" t="str">
        <f t="shared" si="0"/>
        <v/>
      </c>
      <c r="I66" s="130" t="str">
        <f t="shared" si="1"/>
        <v/>
      </c>
      <c r="J66" s="131" t="str">
        <f t="shared" si="2"/>
        <v/>
      </c>
      <c r="K66" s="118" t="str">
        <f t="shared" si="3"/>
        <v>NOKTPF5508BK</v>
      </c>
      <c r="L66" s="118" t="str">
        <f t="shared" si="4"/>
        <v>EVERRICH TEXTILE</v>
      </c>
      <c r="M66" s="118">
        <f t="shared" si="5"/>
        <v>41738</v>
      </c>
      <c r="N66" s="388" t="s">
        <v>1611</v>
      </c>
      <c r="O66" s="388" t="s">
        <v>1827</v>
      </c>
      <c r="P66" s="404">
        <v>41738</v>
      </c>
      <c r="Q66" s="388" t="s">
        <v>1172</v>
      </c>
      <c r="R66" s="404"/>
      <c r="S66" s="389">
        <v>199</v>
      </c>
      <c r="T66" s="389">
        <v>0</v>
      </c>
      <c r="U66" s="124"/>
      <c r="V66" s="130" t="str">
        <f>IF(ISERROR(VLOOKUP(MID(W66,1,5)&amp;MID(W66,8,5),품번정리!$A:$B,2,FALSE))=TRUE,MID(W66,1,5)&amp;MID(W66,8,5),VLOOKUP(MID(W66,1,5)&amp;MID(W66,8,5),품번정리!$A:$B,2,FALSE))</f>
        <v/>
      </c>
      <c r="W66" s="130" t="str">
        <f t="shared" si="6"/>
        <v/>
      </c>
      <c r="X66" s="130" t="str">
        <f t="shared" si="7"/>
        <v/>
      </c>
      <c r="Y66" s="131" t="str">
        <f t="shared" si="8"/>
        <v/>
      </c>
      <c r="Z66" s="118" t="str">
        <f t="shared" si="9"/>
        <v>품번색상</v>
      </c>
      <c r="AA66" s="118" t="str">
        <f t="shared" si="10"/>
        <v>업체명</v>
      </c>
      <c r="AB66" s="118" t="str">
        <f t="shared" si="11"/>
        <v>발주일</v>
      </c>
      <c r="AE66" s="382"/>
      <c r="AF66" s="381"/>
      <c r="AG66" s="382"/>
      <c r="AH66" s="383"/>
      <c r="AI66" s="383"/>
      <c r="AJ66" s="114"/>
      <c r="AK66" s="114"/>
    </row>
    <row r="67" spans="5:37">
      <c r="G67" s="130" t="str">
        <f>IF(ISERROR(VLOOKUP(MID(H67,1,5)&amp;MID(H67,8,5),품번정리!$A:$B,2,FALSE))=TRUE,MID(H67,1,5)&amp;MID(H67,8,5),VLOOKUP(MID(H67,1,5)&amp;MID(H67,8,5),품번정리!$A:$B,2,FALSE))</f>
        <v/>
      </c>
      <c r="H67" s="130" t="str">
        <f t="shared" si="0"/>
        <v/>
      </c>
      <c r="I67" s="130" t="str">
        <f t="shared" si="1"/>
        <v/>
      </c>
      <c r="J67" s="131" t="str">
        <f t="shared" si="2"/>
        <v/>
      </c>
      <c r="K67" s="118" t="str">
        <f t="shared" si="3"/>
        <v>NOKTPF5511BK</v>
      </c>
      <c r="L67" s="118" t="str">
        <f t="shared" si="4"/>
        <v>EVERRICH TEXTILE</v>
      </c>
      <c r="M67" s="118">
        <f t="shared" si="5"/>
        <v>41738</v>
      </c>
      <c r="N67" s="388" t="s">
        <v>1479</v>
      </c>
      <c r="O67" s="388" t="s">
        <v>1827</v>
      </c>
      <c r="P67" s="404">
        <v>41738</v>
      </c>
      <c r="Q67" s="388" t="s">
        <v>1172</v>
      </c>
      <c r="R67" s="404"/>
      <c r="S67" s="389">
        <v>198</v>
      </c>
      <c r="T67" s="389">
        <v>0</v>
      </c>
      <c r="U67" s="124"/>
      <c r="V67" s="130" t="str">
        <f>IF(ISERROR(VLOOKUP(MID(W67,1,5)&amp;MID(W67,8,5),품번정리!$A:$B,2,FALSE))=TRUE,MID(W67,1,5)&amp;MID(W67,8,5),VLOOKUP(MID(W67,1,5)&amp;MID(W67,8,5),품번정리!$A:$B,2,FALSE))</f>
        <v/>
      </c>
      <c r="W67" s="130" t="str">
        <f t="shared" si="6"/>
        <v/>
      </c>
      <c r="X67" s="130" t="str">
        <f t="shared" si="7"/>
        <v/>
      </c>
      <c r="Y67" s="131" t="str">
        <f t="shared" si="8"/>
        <v/>
      </c>
      <c r="Z67" s="118" t="str">
        <f t="shared" si="9"/>
        <v>품번색상</v>
      </c>
      <c r="AA67" s="118" t="str">
        <f t="shared" si="10"/>
        <v>업체명</v>
      </c>
      <c r="AB67" s="118" t="str">
        <f t="shared" si="11"/>
        <v>발주일</v>
      </c>
      <c r="AE67" s="382"/>
      <c r="AF67" s="381"/>
      <c r="AG67" s="382"/>
      <c r="AH67" s="383"/>
      <c r="AI67" s="383"/>
      <c r="AJ67" s="114"/>
      <c r="AK67" s="114"/>
    </row>
    <row r="68" spans="5:37">
      <c r="E68" s="128"/>
      <c r="G68" s="130" t="str">
        <f>IF(ISERROR(VLOOKUP(MID(H68,1,5)&amp;MID(H68,8,5),품번정리!$A:$B,2,FALSE))=TRUE,MID(H68,1,5)&amp;MID(H68,8,5),VLOOKUP(MID(H68,1,5)&amp;MID(H68,8,5),품번정리!$A:$B,2,FALSE))</f>
        <v/>
      </c>
      <c r="H68" s="130" t="str">
        <f t="shared" ref="H68:H131" si="12">IF($R68="","",K68)</f>
        <v/>
      </c>
      <c r="I68" s="130" t="str">
        <f t="shared" ref="I68:I131" si="13">IF($R68="","",L68)</f>
        <v/>
      </c>
      <c r="J68" s="131" t="str">
        <f t="shared" ref="J68:J131" si="14">IF($R68="","",M68)</f>
        <v/>
      </c>
      <c r="K68" s="118" t="str">
        <f t="shared" ref="K68:K131" si="15">IF(N68="",K67,N68)</f>
        <v>NOKTPF5511RE</v>
      </c>
      <c r="L68" s="118" t="str">
        <f t="shared" ref="L68:L131" si="16">IF(O68="",L67,O68)</f>
        <v>EVERRICH TEXTILE</v>
      </c>
      <c r="M68" s="118">
        <f t="shared" ref="M68:M131" si="17">IF(P68="",M67,P68)</f>
        <v>41738</v>
      </c>
      <c r="N68" s="388" t="s">
        <v>1480</v>
      </c>
      <c r="O68" s="388" t="s">
        <v>1827</v>
      </c>
      <c r="P68" s="404">
        <v>41738</v>
      </c>
      <c r="Q68" s="388" t="s">
        <v>1172</v>
      </c>
      <c r="R68" s="404"/>
      <c r="S68" s="389">
        <v>245</v>
      </c>
      <c r="T68" s="389">
        <v>0</v>
      </c>
      <c r="U68" s="124"/>
      <c r="V68" s="130" t="str">
        <f>IF(ISERROR(VLOOKUP(MID(W68,1,5)&amp;MID(W68,8,5),품번정리!$A:$B,2,FALSE))=TRUE,MID(W68,1,5)&amp;MID(W68,8,5),VLOOKUP(MID(W68,1,5)&amp;MID(W68,8,5),품번정리!$A:$B,2,FALSE))</f>
        <v/>
      </c>
      <c r="W68" s="130" t="str">
        <f t="shared" ref="W68:W131" si="18">IF($AG68="","",Z68)</f>
        <v/>
      </c>
      <c r="X68" s="130" t="str">
        <f t="shared" ref="X68:X131" si="19">IF($AG68="","",AA68)</f>
        <v/>
      </c>
      <c r="Y68" s="131" t="str">
        <f t="shared" ref="Y68:Y131" si="20">IF($AG68="","",AB68)</f>
        <v/>
      </c>
      <c r="Z68" s="118" t="str">
        <f t="shared" ref="Z68:Z131" si="21">IF(AC68="",Z67,AC68)</f>
        <v>품번색상</v>
      </c>
      <c r="AA68" s="118" t="str">
        <f t="shared" ref="AA68:AA131" si="22">IF(AD68="",AA67,AD68)</f>
        <v>업체명</v>
      </c>
      <c r="AB68" s="118" t="str">
        <f t="shared" ref="AB68:AB131" si="23">IF(AE68="",AB67,AE68)</f>
        <v>발주일</v>
      </c>
      <c r="AE68" s="382"/>
      <c r="AF68" s="381"/>
      <c r="AG68" s="382"/>
      <c r="AH68" s="383"/>
      <c r="AI68" s="383"/>
      <c r="AJ68" s="114"/>
      <c r="AK68" s="114"/>
    </row>
    <row r="69" spans="5:37">
      <c r="G69" s="130" t="str">
        <f>IF(ISERROR(VLOOKUP(MID(H69,1,5)&amp;MID(H69,8,5),품번정리!$A:$B,2,FALSE))=TRUE,MID(H69,1,5)&amp;MID(H69,8,5),VLOOKUP(MID(H69,1,5)&amp;MID(H69,8,5),품번정리!$A:$B,2,FALSE))</f>
        <v/>
      </c>
      <c r="H69" s="130" t="str">
        <f t="shared" si="12"/>
        <v/>
      </c>
      <c r="I69" s="130" t="str">
        <f t="shared" si="13"/>
        <v/>
      </c>
      <c r="J69" s="131" t="str">
        <f t="shared" si="14"/>
        <v/>
      </c>
      <c r="K69" s="118" t="str">
        <f t="shared" si="15"/>
        <v>NOKTPF5511PK</v>
      </c>
      <c r="L69" s="118" t="str">
        <f t="shared" si="16"/>
        <v>EVERRICH TEXTILE</v>
      </c>
      <c r="M69" s="118">
        <f t="shared" si="17"/>
        <v>41738</v>
      </c>
      <c r="N69" s="388" t="s">
        <v>1481</v>
      </c>
      <c r="O69" s="388" t="s">
        <v>1827</v>
      </c>
      <c r="P69" s="404">
        <v>41738</v>
      </c>
      <c r="Q69" s="388" t="s">
        <v>1172</v>
      </c>
      <c r="R69" s="404"/>
      <c r="S69" s="389">
        <v>245</v>
      </c>
      <c r="T69" s="389">
        <v>0</v>
      </c>
      <c r="U69" s="124"/>
      <c r="V69" s="130" t="str">
        <f>IF(ISERROR(VLOOKUP(MID(W69,1,5)&amp;MID(W69,8,5),품번정리!$A:$B,2,FALSE))=TRUE,MID(W69,1,5)&amp;MID(W69,8,5),VLOOKUP(MID(W69,1,5)&amp;MID(W69,8,5),품번정리!$A:$B,2,FALSE))</f>
        <v/>
      </c>
      <c r="W69" s="130" t="str">
        <f t="shared" si="18"/>
        <v/>
      </c>
      <c r="X69" s="130" t="str">
        <f t="shared" si="19"/>
        <v/>
      </c>
      <c r="Y69" s="131" t="str">
        <f t="shared" si="20"/>
        <v/>
      </c>
      <c r="Z69" s="118" t="str">
        <f t="shared" si="21"/>
        <v>품번색상</v>
      </c>
      <c r="AA69" s="118" t="str">
        <f t="shared" si="22"/>
        <v>업체명</v>
      </c>
      <c r="AB69" s="118" t="str">
        <f t="shared" si="23"/>
        <v>발주일</v>
      </c>
      <c r="AE69" s="382"/>
      <c r="AF69" s="381"/>
      <c r="AG69" s="382"/>
      <c r="AH69" s="383"/>
      <c r="AI69" s="383"/>
      <c r="AJ69" s="114"/>
      <c r="AK69" s="114"/>
    </row>
    <row r="70" spans="5:37">
      <c r="E70" s="128"/>
      <c r="G70" s="130" t="str">
        <f>IF(ISERROR(VLOOKUP(MID(H70,1,5)&amp;MID(H70,8,5),품번정리!$A:$B,2,FALSE))=TRUE,MID(H70,1,5)&amp;MID(H70,8,5),VLOOKUP(MID(H70,1,5)&amp;MID(H70,8,5),품번정리!$A:$B,2,FALSE))</f>
        <v/>
      </c>
      <c r="H70" s="130" t="str">
        <f t="shared" si="12"/>
        <v/>
      </c>
      <c r="I70" s="130" t="str">
        <f t="shared" si="13"/>
        <v/>
      </c>
      <c r="J70" s="131" t="str">
        <f t="shared" si="14"/>
        <v/>
      </c>
      <c r="K70" s="118" t="str">
        <f t="shared" si="15"/>
        <v>VBKBAF5504BK</v>
      </c>
      <c r="L70" s="118" t="str">
        <f t="shared" si="16"/>
        <v>FOREMOST</v>
      </c>
      <c r="M70" s="118">
        <f t="shared" si="17"/>
        <v>41738</v>
      </c>
      <c r="N70" s="388" t="s">
        <v>1600</v>
      </c>
      <c r="O70" s="388" t="s">
        <v>1171</v>
      </c>
      <c r="P70" s="404">
        <v>41738</v>
      </c>
      <c r="Q70" s="388" t="s">
        <v>1172</v>
      </c>
      <c r="R70" s="404"/>
      <c r="S70" s="389">
        <v>448</v>
      </c>
      <c r="T70" s="389">
        <v>0</v>
      </c>
      <c r="U70" s="124"/>
      <c r="V70" s="130" t="str">
        <f>IF(ISERROR(VLOOKUP(MID(W70,1,5)&amp;MID(W70,8,5),품번정리!$A:$B,2,FALSE))=TRUE,MID(W70,1,5)&amp;MID(W70,8,5),VLOOKUP(MID(W70,1,5)&amp;MID(W70,8,5),품번정리!$A:$B,2,FALSE))</f>
        <v/>
      </c>
      <c r="W70" s="130" t="str">
        <f t="shared" si="18"/>
        <v/>
      </c>
      <c r="X70" s="130" t="str">
        <f t="shared" si="19"/>
        <v/>
      </c>
      <c r="Y70" s="131" t="str">
        <f t="shared" si="20"/>
        <v/>
      </c>
      <c r="Z70" s="118" t="str">
        <f t="shared" si="21"/>
        <v>품번색상</v>
      </c>
      <c r="AA70" s="118" t="str">
        <f t="shared" si="22"/>
        <v>업체명</v>
      </c>
      <c r="AB70" s="118" t="str">
        <f t="shared" si="23"/>
        <v>발주일</v>
      </c>
      <c r="AE70" s="382"/>
      <c r="AF70" s="381"/>
      <c r="AG70" s="382"/>
      <c r="AH70" s="383"/>
      <c r="AI70" s="383"/>
      <c r="AJ70" s="114"/>
      <c r="AK70" s="114"/>
    </row>
    <row r="71" spans="5:37">
      <c r="E71" s="128"/>
      <c r="G71" s="130" t="str">
        <f>IF(ISERROR(VLOOKUP(MID(H71,1,5)&amp;MID(H71,8,5),품번정리!$A:$B,2,FALSE))=TRUE,MID(H71,1,5)&amp;MID(H71,8,5),VLOOKUP(MID(H71,1,5)&amp;MID(H71,8,5),품번정리!$A:$B,2,FALSE))</f>
        <v/>
      </c>
      <c r="H71" s="130" t="str">
        <f t="shared" si="12"/>
        <v/>
      </c>
      <c r="I71" s="130" t="str">
        <f t="shared" si="13"/>
        <v/>
      </c>
      <c r="J71" s="131" t="str">
        <f t="shared" si="14"/>
        <v/>
      </c>
      <c r="K71" s="118" t="str">
        <f t="shared" si="15"/>
        <v>VBKBAF5504PK</v>
      </c>
      <c r="L71" s="118" t="str">
        <f t="shared" si="16"/>
        <v>FOREMOST</v>
      </c>
      <c r="M71" s="118">
        <f t="shared" si="17"/>
        <v>41738</v>
      </c>
      <c r="N71" s="388" t="s">
        <v>1601</v>
      </c>
      <c r="O71" s="388" t="s">
        <v>1171</v>
      </c>
      <c r="P71" s="404">
        <v>41738</v>
      </c>
      <c r="Q71" s="388" t="s">
        <v>1172</v>
      </c>
      <c r="R71" s="404"/>
      <c r="S71" s="389">
        <v>449</v>
      </c>
      <c r="T71" s="389">
        <v>0</v>
      </c>
      <c r="U71" s="124"/>
      <c r="V71" s="130" t="str">
        <f>IF(ISERROR(VLOOKUP(MID(W71,1,5)&amp;MID(W71,8,5),품번정리!$A:$B,2,FALSE))=TRUE,MID(W71,1,5)&amp;MID(W71,8,5),VLOOKUP(MID(W71,1,5)&amp;MID(W71,8,5),품번정리!$A:$B,2,FALSE))</f>
        <v/>
      </c>
      <c r="W71" s="130" t="str">
        <f t="shared" si="18"/>
        <v/>
      </c>
      <c r="X71" s="130" t="str">
        <f t="shared" si="19"/>
        <v/>
      </c>
      <c r="Y71" s="131" t="str">
        <f t="shared" si="20"/>
        <v/>
      </c>
      <c r="Z71" s="118" t="str">
        <f t="shared" si="21"/>
        <v>품번색상</v>
      </c>
      <c r="AA71" s="118" t="str">
        <f t="shared" si="22"/>
        <v>업체명</v>
      </c>
      <c r="AB71" s="118" t="str">
        <f t="shared" si="23"/>
        <v>발주일</v>
      </c>
      <c r="AE71" s="382"/>
      <c r="AF71" s="381"/>
      <c r="AG71" s="382"/>
      <c r="AH71" s="383"/>
      <c r="AI71" s="383"/>
      <c r="AJ71" s="114"/>
      <c r="AK71" s="114"/>
    </row>
    <row r="72" spans="5:37">
      <c r="E72" s="128"/>
      <c r="G72" s="130" t="str">
        <f>IF(ISERROR(VLOOKUP(MID(H72,1,5)&amp;MID(H72,8,5),품번정리!$A:$B,2,FALSE))=TRUE,MID(H72,1,5)&amp;MID(H72,8,5),VLOOKUP(MID(H72,1,5)&amp;MID(H72,8,5),품번정리!$A:$B,2,FALSE))</f>
        <v/>
      </c>
      <c r="H72" s="130" t="str">
        <f t="shared" si="12"/>
        <v/>
      </c>
      <c r="I72" s="130" t="str">
        <f t="shared" si="13"/>
        <v/>
      </c>
      <c r="J72" s="131" t="str">
        <f t="shared" si="14"/>
        <v/>
      </c>
      <c r="K72" s="118" t="str">
        <f t="shared" si="15"/>
        <v>VBKERF5506GY</v>
      </c>
      <c r="L72" s="118" t="str">
        <f t="shared" si="16"/>
        <v>FOREMOST</v>
      </c>
      <c r="M72" s="118">
        <f t="shared" si="17"/>
        <v>41738</v>
      </c>
      <c r="N72" s="388" t="s">
        <v>1602</v>
      </c>
      <c r="O72" s="388" t="s">
        <v>1171</v>
      </c>
      <c r="P72" s="404">
        <v>41738</v>
      </c>
      <c r="Q72" s="388" t="s">
        <v>1172</v>
      </c>
      <c r="R72" s="404"/>
      <c r="S72" s="389">
        <v>149</v>
      </c>
      <c r="T72" s="389">
        <v>0</v>
      </c>
      <c r="U72" s="124"/>
      <c r="V72" s="130" t="str">
        <f>IF(ISERROR(VLOOKUP(MID(W72,1,5)&amp;MID(W72,8,5),품번정리!$A:$B,2,FALSE))=TRUE,MID(W72,1,5)&amp;MID(W72,8,5),VLOOKUP(MID(W72,1,5)&amp;MID(W72,8,5),품번정리!$A:$B,2,FALSE))</f>
        <v/>
      </c>
      <c r="W72" s="130" t="str">
        <f t="shared" si="18"/>
        <v/>
      </c>
      <c r="X72" s="130" t="str">
        <f t="shared" si="19"/>
        <v/>
      </c>
      <c r="Y72" s="131" t="str">
        <f t="shared" si="20"/>
        <v/>
      </c>
      <c r="Z72" s="118" t="str">
        <f t="shared" si="21"/>
        <v>품번색상</v>
      </c>
      <c r="AA72" s="118" t="str">
        <f t="shared" si="22"/>
        <v>업체명</v>
      </c>
      <c r="AB72" s="118" t="str">
        <f t="shared" si="23"/>
        <v>발주일</v>
      </c>
      <c r="AE72" s="382"/>
      <c r="AF72" s="381"/>
      <c r="AG72" s="382"/>
      <c r="AH72" s="383"/>
      <c r="AI72" s="383"/>
      <c r="AJ72" s="114"/>
      <c r="AK72" s="114"/>
    </row>
    <row r="73" spans="5:37">
      <c r="E73" s="128"/>
      <c r="G73" s="130" t="str">
        <f>IF(ISERROR(VLOOKUP(MID(H73,1,5)&amp;MID(H73,8,5),품번정리!$A:$B,2,FALSE))=TRUE,MID(H73,1,5)&amp;MID(H73,8,5),VLOOKUP(MID(H73,1,5)&amp;MID(H73,8,5),품번정리!$A:$B,2,FALSE))</f>
        <v/>
      </c>
      <c r="H73" s="130" t="str">
        <f t="shared" si="12"/>
        <v/>
      </c>
      <c r="I73" s="130" t="str">
        <f t="shared" si="13"/>
        <v/>
      </c>
      <c r="J73" s="131" t="str">
        <f t="shared" si="14"/>
        <v/>
      </c>
      <c r="K73" s="118" t="str">
        <f t="shared" si="15"/>
        <v>VBKERF5507GY</v>
      </c>
      <c r="L73" s="118" t="str">
        <f t="shared" si="16"/>
        <v>FOREMOST</v>
      </c>
      <c r="M73" s="118">
        <f t="shared" si="17"/>
        <v>41738</v>
      </c>
      <c r="N73" s="388" t="s">
        <v>1603</v>
      </c>
      <c r="O73" s="388" t="s">
        <v>1171</v>
      </c>
      <c r="P73" s="404">
        <v>41738</v>
      </c>
      <c r="Q73" s="388" t="s">
        <v>1172</v>
      </c>
      <c r="R73" s="404"/>
      <c r="S73" s="389">
        <v>149</v>
      </c>
      <c r="T73" s="389">
        <v>0</v>
      </c>
      <c r="U73" s="124"/>
      <c r="V73" s="130" t="str">
        <f>IF(ISERROR(VLOOKUP(MID(W73,1,5)&amp;MID(W73,8,5),품번정리!$A:$B,2,FALSE))=TRUE,MID(W73,1,5)&amp;MID(W73,8,5),VLOOKUP(MID(W73,1,5)&amp;MID(W73,8,5),품번정리!$A:$B,2,FALSE))</f>
        <v/>
      </c>
      <c r="W73" s="130" t="str">
        <f t="shared" si="18"/>
        <v/>
      </c>
      <c r="X73" s="130" t="str">
        <f t="shared" si="19"/>
        <v/>
      </c>
      <c r="Y73" s="131" t="str">
        <f t="shared" si="20"/>
        <v/>
      </c>
      <c r="Z73" s="118" t="str">
        <f t="shared" si="21"/>
        <v>품번색상</v>
      </c>
      <c r="AA73" s="118" t="str">
        <f t="shared" si="22"/>
        <v>업체명</v>
      </c>
      <c r="AB73" s="118" t="str">
        <f t="shared" si="23"/>
        <v>발주일</v>
      </c>
      <c r="AE73" s="382"/>
      <c r="AF73" s="381"/>
      <c r="AG73" s="382"/>
      <c r="AH73" s="383"/>
      <c r="AI73" s="383"/>
      <c r="AJ73" s="114"/>
      <c r="AK73" s="114"/>
    </row>
    <row r="74" spans="5:37">
      <c r="G74" s="130" t="str">
        <f>IF(ISERROR(VLOOKUP(MID(H74,1,5)&amp;MID(H74,8,5),품번정리!$A:$B,2,FALSE))=TRUE,MID(H74,1,5)&amp;MID(H74,8,5),VLOOKUP(MID(H74,1,5)&amp;MID(H74,8,5),품번정리!$A:$B,2,FALSE))</f>
        <v/>
      </c>
      <c r="H74" s="130" t="str">
        <f t="shared" si="12"/>
        <v/>
      </c>
      <c r="I74" s="130" t="str">
        <f t="shared" si="13"/>
        <v/>
      </c>
      <c r="J74" s="131" t="str">
        <f t="shared" si="14"/>
        <v/>
      </c>
      <c r="K74" s="118" t="str">
        <f t="shared" si="15"/>
        <v>VBKERF5508PK</v>
      </c>
      <c r="L74" s="118" t="str">
        <f t="shared" si="16"/>
        <v>FOREMOST</v>
      </c>
      <c r="M74" s="118">
        <f t="shared" si="17"/>
        <v>41738</v>
      </c>
      <c r="N74" s="388" t="s">
        <v>1604</v>
      </c>
      <c r="O74" s="388" t="s">
        <v>1171</v>
      </c>
      <c r="P74" s="404">
        <v>41738</v>
      </c>
      <c r="Q74" s="388" t="s">
        <v>1172</v>
      </c>
      <c r="R74" s="404"/>
      <c r="S74" s="389">
        <v>493</v>
      </c>
      <c r="T74" s="389">
        <v>0</v>
      </c>
      <c r="U74" s="124"/>
      <c r="V74" s="130" t="str">
        <f>IF(ISERROR(VLOOKUP(MID(W74,1,5)&amp;MID(W74,8,5),품번정리!$A:$B,2,FALSE))=TRUE,MID(W74,1,5)&amp;MID(W74,8,5),VLOOKUP(MID(W74,1,5)&amp;MID(W74,8,5),품번정리!$A:$B,2,FALSE))</f>
        <v/>
      </c>
      <c r="W74" s="130" t="str">
        <f t="shared" si="18"/>
        <v/>
      </c>
      <c r="X74" s="130" t="str">
        <f t="shared" si="19"/>
        <v/>
      </c>
      <c r="Y74" s="131" t="str">
        <f t="shared" si="20"/>
        <v/>
      </c>
      <c r="Z74" s="118" t="str">
        <f t="shared" si="21"/>
        <v>품번색상</v>
      </c>
      <c r="AA74" s="118" t="str">
        <f t="shared" si="22"/>
        <v>업체명</v>
      </c>
      <c r="AB74" s="118" t="str">
        <f t="shared" si="23"/>
        <v>발주일</v>
      </c>
      <c r="AE74" s="382"/>
      <c r="AF74" s="381"/>
      <c r="AG74" s="382"/>
      <c r="AH74" s="383"/>
      <c r="AI74" s="383"/>
      <c r="AJ74" s="114"/>
      <c r="AK74" s="114"/>
    </row>
    <row r="75" spans="5:37">
      <c r="E75" s="128"/>
      <c r="G75" s="130" t="str">
        <f>IF(ISERROR(VLOOKUP(MID(H75,1,5)&amp;MID(H75,8,5),품번정리!$A:$B,2,FALSE))=TRUE,MID(H75,1,5)&amp;MID(H75,8,5),VLOOKUP(MID(H75,1,5)&amp;MID(H75,8,5),품번정리!$A:$B,2,FALSE))</f>
        <v/>
      </c>
      <c r="H75" s="130" t="str">
        <f t="shared" si="12"/>
        <v/>
      </c>
      <c r="I75" s="130" t="str">
        <f t="shared" si="13"/>
        <v/>
      </c>
      <c r="J75" s="131" t="str">
        <f t="shared" si="14"/>
        <v/>
      </c>
      <c r="K75" s="118" t="str">
        <f t="shared" si="15"/>
        <v>VBKERF5508YE</v>
      </c>
      <c r="L75" s="118" t="str">
        <f t="shared" si="16"/>
        <v>FOREMOST</v>
      </c>
      <c r="M75" s="118">
        <f t="shared" si="17"/>
        <v>41738</v>
      </c>
      <c r="N75" s="388" t="s">
        <v>1605</v>
      </c>
      <c r="O75" s="388" t="s">
        <v>1171</v>
      </c>
      <c r="P75" s="404">
        <v>41738</v>
      </c>
      <c r="Q75" s="388" t="s">
        <v>1172</v>
      </c>
      <c r="R75" s="404"/>
      <c r="S75" s="389">
        <v>502</v>
      </c>
      <c r="T75" s="389">
        <v>0</v>
      </c>
      <c r="U75" s="124"/>
      <c r="V75" s="130" t="str">
        <f>IF(ISERROR(VLOOKUP(MID(W75,1,5)&amp;MID(W75,8,5),품번정리!$A:$B,2,FALSE))=TRUE,MID(W75,1,5)&amp;MID(W75,8,5),VLOOKUP(MID(W75,1,5)&amp;MID(W75,8,5),품번정리!$A:$B,2,FALSE))</f>
        <v/>
      </c>
      <c r="W75" s="130" t="str">
        <f t="shared" si="18"/>
        <v/>
      </c>
      <c r="X75" s="130" t="str">
        <f t="shared" si="19"/>
        <v/>
      </c>
      <c r="Y75" s="131" t="str">
        <f t="shared" si="20"/>
        <v/>
      </c>
      <c r="Z75" s="118" t="str">
        <f t="shared" si="21"/>
        <v>품번색상</v>
      </c>
      <c r="AA75" s="118" t="str">
        <f t="shared" si="22"/>
        <v>업체명</v>
      </c>
      <c r="AB75" s="118" t="str">
        <f t="shared" si="23"/>
        <v>발주일</v>
      </c>
      <c r="AE75" s="382"/>
      <c r="AF75" s="381"/>
      <c r="AG75" s="382"/>
      <c r="AH75" s="383"/>
      <c r="AI75" s="383"/>
      <c r="AJ75" s="114"/>
      <c r="AK75" s="114"/>
    </row>
    <row r="76" spans="5:37">
      <c r="E76" s="128"/>
      <c r="G76" s="130" t="str">
        <f>IF(ISERROR(VLOOKUP(MID(H76,1,5)&amp;MID(H76,8,5),품번정리!$A:$B,2,FALSE))=TRUE,MID(H76,1,5)&amp;MID(H76,8,5),VLOOKUP(MID(H76,1,5)&amp;MID(H76,8,5),품번정리!$A:$B,2,FALSE))</f>
        <v/>
      </c>
      <c r="H76" s="130" t="str">
        <f t="shared" si="12"/>
        <v/>
      </c>
      <c r="I76" s="130" t="str">
        <f t="shared" si="13"/>
        <v/>
      </c>
      <c r="J76" s="131" t="str">
        <f t="shared" si="14"/>
        <v/>
      </c>
      <c r="K76" s="118" t="str">
        <f t="shared" si="15"/>
        <v>BRKBAF5501GY</v>
      </c>
      <c r="L76" s="118" t="str">
        <f t="shared" si="16"/>
        <v>동일모자</v>
      </c>
      <c r="M76" s="118">
        <f t="shared" si="17"/>
        <v>41738</v>
      </c>
      <c r="N76" s="388" t="s">
        <v>1550</v>
      </c>
      <c r="O76" s="388" t="s">
        <v>1174</v>
      </c>
      <c r="P76" s="404">
        <v>41738</v>
      </c>
      <c r="Q76" s="388" t="s">
        <v>1172</v>
      </c>
      <c r="R76" s="404"/>
      <c r="S76" s="389">
        <v>561</v>
      </c>
      <c r="T76" s="389">
        <v>0</v>
      </c>
      <c r="U76" s="124"/>
      <c r="V76" s="130" t="str">
        <f>IF(ISERROR(VLOOKUP(MID(W76,1,5)&amp;MID(W76,8,5),품번정리!$A:$B,2,FALSE))=TRUE,MID(W76,1,5)&amp;MID(W76,8,5),VLOOKUP(MID(W76,1,5)&amp;MID(W76,8,5),품번정리!$A:$B,2,FALSE))</f>
        <v/>
      </c>
      <c r="W76" s="130" t="str">
        <f t="shared" si="18"/>
        <v/>
      </c>
      <c r="X76" s="130" t="str">
        <f t="shared" si="19"/>
        <v/>
      </c>
      <c r="Y76" s="131" t="str">
        <f t="shared" si="20"/>
        <v/>
      </c>
      <c r="Z76" s="118" t="str">
        <f t="shared" si="21"/>
        <v>품번색상</v>
      </c>
      <c r="AA76" s="118" t="str">
        <f t="shared" si="22"/>
        <v>업체명</v>
      </c>
      <c r="AB76" s="118" t="str">
        <f t="shared" si="23"/>
        <v>발주일</v>
      </c>
      <c r="AE76" s="382"/>
      <c r="AF76" s="381"/>
      <c r="AG76" s="382"/>
      <c r="AH76" s="383"/>
      <c r="AI76" s="383"/>
      <c r="AJ76" s="114"/>
      <c r="AK76" s="114"/>
    </row>
    <row r="77" spans="5:37">
      <c r="G77" s="130" t="str">
        <f>IF(ISERROR(VLOOKUP(MID(H77,1,5)&amp;MID(H77,8,5),품번정리!$A:$B,2,FALSE))=TRUE,MID(H77,1,5)&amp;MID(H77,8,5),VLOOKUP(MID(H77,1,5)&amp;MID(H77,8,5),품번정리!$A:$B,2,FALSE))</f>
        <v/>
      </c>
      <c r="H77" s="130" t="str">
        <f t="shared" si="12"/>
        <v/>
      </c>
      <c r="I77" s="130" t="str">
        <f t="shared" si="13"/>
        <v/>
      </c>
      <c r="J77" s="131" t="str">
        <f t="shared" si="14"/>
        <v/>
      </c>
      <c r="K77" s="118" t="str">
        <f t="shared" si="15"/>
        <v>BRKBAF5501PK</v>
      </c>
      <c r="L77" s="118" t="str">
        <f t="shared" si="16"/>
        <v>동일모자</v>
      </c>
      <c r="M77" s="118">
        <f t="shared" si="17"/>
        <v>41738</v>
      </c>
      <c r="N77" s="388" t="s">
        <v>1551</v>
      </c>
      <c r="O77" s="388" t="s">
        <v>1174</v>
      </c>
      <c r="P77" s="404">
        <v>41738</v>
      </c>
      <c r="Q77" s="388" t="s">
        <v>1172</v>
      </c>
      <c r="R77" s="404"/>
      <c r="S77" s="389">
        <v>562</v>
      </c>
      <c r="T77" s="389">
        <v>0</v>
      </c>
      <c r="U77" s="124"/>
      <c r="V77" s="130" t="str">
        <f>IF(ISERROR(VLOOKUP(MID(W77,1,5)&amp;MID(W77,8,5),품번정리!$A:$B,2,FALSE))=TRUE,MID(W77,1,5)&amp;MID(W77,8,5),VLOOKUP(MID(W77,1,5)&amp;MID(W77,8,5),품번정리!$A:$B,2,FALSE))</f>
        <v/>
      </c>
      <c r="W77" s="130" t="str">
        <f t="shared" si="18"/>
        <v/>
      </c>
      <c r="X77" s="130" t="str">
        <f t="shared" si="19"/>
        <v/>
      </c>
      <c r="Y77" s="131" t="str">
        <f t="shared" si="20"/>
        <v/>
      </c>
      <c r="Z77" s="118" t="str">
        <f t="shared" si="21"/>
        <v>품번색상</v>
      </c>
      <c r="AA77" s="118" t="str">
        <f t="shared" si="22"/>
        <v>업체명</v>
      </c>
      <c r="AB77" s="118" t="str">
        <f t="shared" si="23"/>
        <v>발주일</v>
      </c>
      <c r="AE77" s="382"/>
      <c r="AF77" s="381"/>
      <c r="AG77" s="382"/>
      <c r="AH77" s="383"/>
      <c r="AI77" s="383"/>
      <c r="AJ77" s="114"/>
      <c r="AK77" s="114"/>
    </row>
    <row r="78" spans="5:37">
      <c r="E78" s="128"/>
      <c r="G78" s="130" t="str">
        <f>IF(ISERROR(VLOOKUP(MID(H78,1,5)&amp;MID(H78,8,5),품번정리!$A:$B,2,FALSE))=TRUE,MID(H78,1,5)&amp;MID(H78,8,5),VLOOKUP(MID(H78,1,5)&amp;MID(H78,8,5),품번정리!$A:$B,2,FALSE))</f>
        <v/>
      </c>
      <c r="H78" s="130" t="str">
        <f t="shared" si="12"/>
        <v/>
      </c>
      <c r="I78" s="130" t="str">
        <f t="shared" si="13"/>
        <v/>
      </c>
      <c r="J78" s="131" t="str">
        <f t="shared" si="14"/>
        <v/>
      </c>
      <c r="K78" s="118" t="str">
        <f t="shared" si="15"/>
        <v>BRKERF5504WH</v>
      </c>
      <c r="L78" s="118" t="str">
        <f t="shared" si="16"/>
        <v>동일모자</v>
      </c>
      <c r="M78" s="118">
        <f t="shared" si="17"/>
        <v>41738</v>
      </c>
      <c r="N78" s="388" t="s">
        <v>1552</v>
      </c>
      <c r="O78" s="388" t="s">
        <v>1174</v>
      </c>
      <c r="P78" s="404">
        <v>41738</v>
      </c>
      <c r="Q78" s="388" t="s">
        <v>1172</v>
      </c>
      <c r="R78" s="404"/>
      <c r="S78" s="389">
        <v>355</v>
      </c>
      <c r="T78" s="389">
        <v>0</v>
      </c>
      <c r="U78" s="124"/>
      <c r="V78" s="130" t="str">
        <f>IF(ISERROR(VLOOKUP(MID(W78,1,5)&amp;MID(W78,8,5),품번정리!$A:$B,2,FALSE))=TRUE,MID(W78,1,5)&amp;MID(W78,8,5),VLOOKUP(MID(W78,1,5)&amp;MID(W78,8,5),품번정리!$A:$B,2,FALSE))</f>
        <v/>
      </c>
      <c r="W78" s="130" t="str">
        <f t="shared" si="18"/>
        <v/>
      </c>
      <c r="X78" s="130" t="str">
        <f t="shared" si="19"/>
        <v/>
      </c>
      <c r="Y78" s="131" t="str">
        <f t="shared" si="20"/>
        <v/>
      </c>
      <c r="Z78" s="118" t="str">
        <f t="shared" si="21"/>
        <v>품번색상</v>
      </c>
      <c r="AA78" s="118" t="str">
        <f t="shared" si="22"/>
        <v>업체명</v>
      </c>
      <c r="AB78" s="118" t="str">
        <f t="shared" si="23"/>
        <v>발주일</v>
      </c>
      <c r="AE78" s="382"/>
      <c r="AF78" s="381"/>
      <c r="AG78" s="382"/>
      <c r="AH78" s="383"/>
      <c r="AI78" s="383"/>
      <c r="AJ78" s="114"/>
      <c r="AK78" s="114"/>
    </row>
    <row r="79" spans="5:37">
      <c r="E79" s="128"/>
      <c r="G79" s="130" t="str">
        <f>IF(ISERROR(VLOOKUP(MID(H79,1,5)&amp;MID(H79,8,5),품번정리!$A:$B,2,FALSE))=TRUE,MID(H79,1,5)&amp;MID(H79,8,5),VLOOKUP(MID(H79,1,5)&amp;MID(H79,8,5),품번정리!$A:$B,2,FALSE))</f>
        <v/>
      </c>
      <c r="H79" s="130" t="str">
        <f t="shared" si="12"/>
        <v/>
      </c>
      <c r="I79" s="130" t="str">
        <f t="shared" si="13"/>
        <v/>
      </c>
      <c r="J79" s="131" t="str">
        <f t="shared" si="14"/>
        <v/>
      </c>
      <c r="K79" s="118" t="str">
        <f t="shared" si="15"/>
        <v>BRKERF5505RE</v>
      </c>
      <c r="L79" s="118" t="str">
        <f t="shared" si="16"/>
        <v>동일모자</v>
      </c>
      <c r="M79" s="118">
        <f t="shared" si="17"/>
        <v>41738</v>
      </c>
      <c r="N79" s="388" t="s">
        <v>1553</v>
      </c>
      <c r="O79" s="388" t="s">
        <v>1174</v>
      </c>
      <c r="P79" s="404">
        <v>41738</v>
      </c>
      <c r="Q79" s="388" t="s">
        <v>1172</v>
      </c>
      <c r="R79" s="404"/>
      <c r="S79" s="389">
        <v>385</v>
      </c>
      <c r="T79" s="389">
        <v>0</v>
      </c>
      <c r="U79" s="124"/>
      <c r="V79" s="130" t="str">
        <f>IF(ISERROR(VLOOKUP(MID(W79,1,5)&amp;MID(W79,8,5),품번정리!$A:$B,2,FALSE))=TRUE,MID(W79,1,5)&amp;MID(W79,8,5),VLOOKUP(MID(W79,1,5)&amp;MID(W79,8,5),품번정리!$A:$B,2,FALSE))</f>
        <v/>
      </c>
      <c r="W79" s="130" t="str">
        <f t="shared" si="18"/>
        <v/>
      </c>
      <c r="X79" s="130" t="str">
        <f t="shared" si="19"/>
        <v/>
      </c>
      <c r="Y79" s="131" t="str">
        <f t="shared" si="20"/>
        <v/>
      </c>
      <c r="Z79" s="118" t="str">
        <f t="shared" si="21"/>
        <v>품번색상</v>
      </c>
      <c r="AA79" s="118" t="str">
        <f t="shared" si="22"/>
        <v>업체명</v>
      </c>
      <c r="AB79" s="118" t="str">
        <f t="shared" si="23"/>
        <v>발주일</v>
      </c>
      <c r="AE79" s="382"/>
      <c r="AF79" s="381"/>
      <c r="AG79" s="382"/>
      <c r="AH79" s="383"/>
      <c r="AI79" s="383"/>
      <c r="AJ79" s="114"/>
      <c r="AK79" s="114"/>
    </row>
    <row r="80" spans="5:37">
      <c r="E80" s="128"/>
      <c r="G80" s="130" t="str">
        <f>IF(ISERROR(VLOOKUP(MID(H80,1,5)&amp;MID(H80,8,5),품번정리!$A:$B,2,FALSE))=TRUE,MID(H80,1,5)&amp;MID(H80,8,5),VLOOKUP(MID(H80,1,5)&amp;MID(H80,8,5),품번정리!$A:$B,2,FALSE))</f>
        <v/>
      </c>
      <c r="H80" s="130" t="str">
        <f t="shared" si="12"/>
        <v/>
      </c>
      <c r="I80" s="130" t="str">
        <f t="shared" si="13"/>
        <v/>
      </c>
      <c r="J80" s="131" t="str">
        <f t="shared" si="14"/>
        <v/>
      </c>
      <c r="K80" s="118" t="str">
        <f t="shared" si="15"/>
        <v>BRKERF5506BK</v>
      </c>
      <c r="L80" s="118" t="str">
        <f t="shared" si="16"/>
        <v>동일모자</v>
      </c>
      <c r="M80" s="118">
        <f t="shared" si="17"/>
        <v>41738</v>
      </c>
      <c r="N80" s="388" t="s">
        <v>1554</v>
      </c>
      <c r="O80" s="388" t="s">
        <v>1174</v>
      </c>
      <c r="P80" s="404">
        <v>41738</v>
      </c>
      <c r="Q80" s="388" t="s">
        <v>1172</v>
      </c>
      <c r="R80" s="404"/>
      <c r="S80" s="389">
        <v>359</v>
      </c>
      <c r="T80" s="389">
        <v>0</v>
      </c>
      <c r="U80" s="124"/>
      <c r="V80" s="130" t="str">
        <f>IF(ISERROR(VLOOKUP(MID(W80,1,5)&amp;MID(W80,8,5),품번정리!$A:$B,2,FALSE))=TRUE,MID(W80,1,5)&amp;MID(W80,8,5),VLOOKUP(MID(W80,1,5)&amp;MID(W80,8,5),품번정리!$A:$B,2,FALSE))</f>
        <v/>
      </c>
      <c r="W80" s="130" t="str">
        <f t="shared" si="18"/>
        <v/>
      </c>
      <c r="X80" s="130" t="str">
        <f t="shared" si="19"/>
        <v/>
      </c>
      <c r="Y80" s="131" t="str">
        <f t="shared" si="20"/>
        <v/>
      </c>
      <c r="Z80" s="118" t="str">
        <f t="shared" si="21"/>
        <v>품번색상</v>
      </c>
      <c r="AA80" s="118" t="str">
        <f t="shared" si="22"/>
        <v>업체명</v>
      </c>
      <c r="AB80" s="118" t="str">
        <f t="shared" si="23"/>
        <v>발주일</v>
      </c>
      <c r="AE80" s="382"/>
      <c r="AF80" s="381"/>
      <c r="AG80" s="382"/>
      <c r="AH80" s="383"/>
      <c r="AI80" s="383"/>
      <c r="AJ80" s="114"/>
      <c r="AK80" s="114"/>
    </row>
    <row r="81" spans="5:37">
      <c r="E81" s="128"/>
      <c r="G81" s="130" t="str">
        <f>IF(ISERROR(VLOOKUP(MID(H81,1,5)&amp;MID(H81,8,5),품번정리!$A:$B,2,FALSE))=TRUE,MID(H81,1,5)&amp;MID(H81,8,5),VLOOKUP(MID(H81,1,5)&amp;MID(H81,8,5),품번정리!$A:$B,2,FALSE))</f>
        <v/>
      </c>
      <c r="H81" s="130" t="str">
        <f t="shared" si="12"/>
        <v/>
      </c>
      <c r="I81" s="130" t="str">
        <f t="shared" si="13"/>
        <v/>
      </c>
      <c r="J81" s="131" t="str">
        <f t="shared" si="14"/>
        <v/>
      </c>
      <c r="K81" s="118" t="str">
        <f t="shared" si="15"/>
        <v>SBKBAF5511GY</v>
      </c>
      <c r="L81" s="118" t="str">
        <f t="shared" si="16"/>
        <v>FOREMOST</v>
      </c>
      <c r="M81" s="118">
        <f t="shared" si="17"/>
        <v>41739</v>
      </c>
      <c r="N81" s="388" t="s">
        <v>1622</v>
      </c>
      <c r="O81" s="388" t="s">
        <v>1171</v>
      </c>
      <c r="P81" s="404">
        <v>41739</v>
      </c>
      <c r="Q81" s="388" t="s">
        <v>1172</v>
      </c>
      <c r="R81" s="404"/>
      <c r="S81" s="389">
        <v>290</v>
      </c>
      <c r="T81" s="389">
        <v>0</v>
      </c>
      <c r="U81" s="124"/>
      <c r="V81" s="130" t="str">
        <f>IF(ISERROR(VLOOKUP(MID(W81,1,5)&amp;MID(W81,8,5),품번정리!$A:$B,2,FALSE))=TRUE,MID(W81,1,5)&amp;MID(W81,8,5),VLOOKUP(MID(W81,1,5)&amp;MID(W81,8,5),품번정리!$A:$B,2,FALSE))</f>
        <v/>
      </c>
      <c r="W81" s="130" t="str">
        <f t="shared" si="18"/>
        <v/>
      </c>
      <c r="X81" s="130" t="str">
        <f t="shared" si="19"/>
        <v/>
      </c>
      <c r="Y81" s="131" t="str">
        <f t="shared" si="20"/>
        <v/>
      </c>
      <c r="Z81" s="118" t="str">
        <f t="shared" si="21"/>
        <v>품번색상</v>
      </c>
      <c r="AA81" s="118" t="str">
        <f t="shared" si="22"/>
        <v>업체명</v>
      </c>
      <c r="AB81" s="118" t="str">
        <f t="shared" si="23"/>
        <v>발주일</v>
      </c>
      <c r="AE81" s="382"/>
      <c r="AF81" s="381"/>
      <c r="AG81" s="382"/>
      <c r="AH81" s="383"/>
      <c r="AI81" s="383"/>
      <c r="AJ81" s="114"/>
      <c r="AK81" s="114"/>
    </row>
    <row r="82" spans="5:37">
      <c r="G82" s="130" t="str">
        <f>IF(ISERROR(VLOOKUP(MID(H82,1,5)&amp;MID(H82,8,5),품번정리!$A:$B,2,FALSE))=TRUE,MID(H82,1,5)&amp;MID(H82,8,5),VLOOKUP(MID(H82,1,5)&amp;MID(H82,8,5),품번정리!$A:$B,2,FALSE))</f>
        <v/>
      </c>
      <c r="H82" s="130" t="str">
        <f t="shared" si="12"/>
        <v/>
      </c>
      <c r="I82" s="130" t="str">
        <f t="shared" si="13"/>
        <v/>
      </c>
      <c r="J82" s="131" t="str">
        <f t="shared" si="14"/>
        <v/>
      </c>
      <c r="K82" s="118" t="str">
        <f t="shared" si="15"/>
        <v>SBKBAF5512BG</v>
      </c>
      <c r="L82" s="118" t="str">
        <f t="shared" si="16"/>
        <v>FOREMOST</v>
      </c>
      <c r="M82" s="118">
        <f t="shared" si="17"/>
        <v>41739</v>
      </c>
      <c r="N82" s="388" t="s">
        <v>1623</v>
      </c>
      <c r="O82" s="388" t="s">
        <v>1171</v>
      </c>
      <c r="P82" s="404">
        <v>41739</v>
      </c>
      <c r="Q82" s="388" t="s">
        <v>1172</v>
      </c>
      <c r="R82" s="404"/>
      <c r="S82" s="389">
        <v>370</v>
      </c>
      <c r="T82" s="389">
        <v>0</v>
      </c>
      <c r="U82" s="124"/>
      <c r="V82" s="130" t="str">
        <f>IF(ISERROR(VLOOKUP(MID(W82,1,5)&amp;MID(W82,8,5),품번정리!$A:$B,2,FALSE))=TRUE,MID(W82,1,5)&amp;MID(W82,8,5),VLOOKUP(MID(W82,1,5)&amp;MID(W82,8,5),품번정리!$A:$B,2,FALSE))</f>
        <v/>
      </c>
      <c r="W82" s="130" t="str">
        <f t="shared" si="18"/>
        <v/>
      </c>
      <c r="X82" s="130" t="str">
        <f t="shared" si="19"/>
        <v/>
      </c>
      <c r="Y82" s="131" t="str">
        <f t="shared" si="20"/>
        <v/>
      </c>
      <c r="Z82" s="118" t="str">
        <f t="shared" si="21"/>
        <v>품번색상</v>
      </c>
      <c r="AA82" s="118" t="str">
        <f t="shared" si="22"/>
        <v>업체명</v>
      </c>
      <c r="AB82" s="118" t="str">
        <f t="shared" si="23"/>
        <v>발주일</v>
      </c>
      <c r="AE82" s="382"/>
      <c r="AF82" s="381"/>
      <c r="AG82" s="382"/>
      <c r="AH82" s="383"/>
      <c r="AI82" s="383"/>
      <c r="AJ82" s="114"/>
      <c r="AK82" s="114"/>
    </row>
    <row r="83" spans="5:37">
      <c r="E83" s="128"/>
      <c r="G83" s="130" t="str">
        <f>IF(ISERROR(VLOOKUP(MID(H83,1,5)&amp;MID(H83,8,5),품번정리!$A:$B,2,FALSE))=TRUE,MID(H83,1,5)&amp;MID(H83,8,5),VLOOKUP(MID(H83,1,5)&amp;MID(H83,8,5),품번정리!$A:$B,2,FALSE))</f>
        <v/>
      </c>
      <c r="H83" s="130" t="str">
        <f t="shared" si="12"/>
        <v/>
      </c>
      <c r="I83" s="130" t="str">
        <f t="shared" si="13"/>
        <v/>
      </c>
      <c r="J83" s="131" t="str">
        <f t="shared" si="14"/>
        <v/>
      </c>
      <c r="K83" s="118" t="str">
        <f t="shared" si="15"/>
        <v>SBKMIF5514RE</v>
      </c>
      <c r="L83" s="118" t="str">
        <f t="shared" si="16"/>
        <v>FOREMOST</v>
      </c>
      <c r="M83" s="118">
        <f t="shared" si="17"/>
        <v>41739</v>
      </c>
      <c r="N83" s="388" t="s">
        <v>1634</v>
      </c>
      <c r="O83" s="388" t="s">
        <v>1171</v>
      </c>
      <c r="P83" s="404">
        <v>41739</v>
      </c>
      <c r="Q83" s="388" t="s">
        <v>1172</v>
      </c>
      <c r="R83" s="404"/>
      <c r="S83" s="389">
        <v>450</v>
      </c>
      <c r="T83" s="389">
        <v>0</v>
      </c>
      <c r="U83" s="124"/>
      <c r="V83" s="130" t="str">
        <f>IF(ISERROR(VLOOKUP(MID(W83,1,5)&amp;MID(W83,8,5),품번정리!$A:$B,2,FALSE))=TRUE,MID(W83,1,5)&amp;MID(W83,8,5),VLOOKUP(MID(W83,1,5)&amp;MID(W83,8,5),품번정리!$A:$B,2,FALSE))</f>
        <v/>
      </c>
      <c r="W83" s="130" t="str">
        <f t="shared" si="18"/>
        <v/>
      </c>
      <c r="X83" s="130" t="str">
        <f t="shared" si="19"/>
        <v/>
      </c>
      <c r="Y83" s="131" t="str">
        <f t="shared" si="20"/>
        <v/>
      </c>
      <c r="Z83" s="118" t="str">
        <f t="shared" si="21"/>
        <v>품번색상</v>
      </c>
      <c r="AA83" s="118" t="str">
        <f t="shared" si="22"/>
        <v>업체명</v>
      </c>
      <c r="AB83" s="118" t="str">
        <f t="shared" si="23"/>
        <v>발주일</v>
      </c>
      <c r="AE83" s="382"/>
      <c r="AF83" s="381"/>
      <c r="AG83" s="382"/>
      <c r="AH83" s="383"/>
      <c r="AI83" s="383"/>
      <c r="AJ83" s="114"/>
      <c r="AK83" s="114"/>
    </row>
    <row r="84" spans="5:37">
      <c r="E84" s="128"/>
      <c r="G84" s="130" t="str">
        <f>IF(ISERROR(VLOOKUP(MID(H84,1,5)&amp;MID(H84,8,5),품번정리!$A:$B,2,FALSE))=TRUE,MID(H84,1,5)&amp;MID(H84,8,5),VLOOKUP(MID(H84,1,5)&amp;MID(H84,8,5),품번정리!$A:$B,2,FALSE))</f>
        <v/>
      </c>
      <c r="H84" s="130" t="str">
        <f t="shared" si="12"/>
        <v/>
      </c>
      <c r="I84" s="130" t="str">
        <f t="shared" si="13"/>
        <v/>
      </c>
      <c r="J84" s="131" t="str">
        <f t="shared" si="14"/>
        <v/>
      </c>
      <c r="K84" s="118" t="str">
        <f t="shared" si="15"/>
        <v>SBKMIF5515NY</v>
      </c>
      <c r="L84" s="118" t="str">
        <f t="shared" si="16"/>
        <v>FOREMOST</v>
      </c>
      <c r="M84" s="118">
        <f t="shared" si="17"/>
        <v>41739</v>
      </c>
      <c r="N84" s="388" t="s">
        <v>1635</v>
      </c>
      <c r="O84" s="388" t="s">
        <v>1171</v>
      </c>
      <c r="P84" s="404">
        <v>41739</v>
      </c>
      <c r="Q84" s="388" t="s">
        <v>1172</v>
      </c>
      <c r="R84" s="404"/>
      <c r="S84" s="389">
        <v>192</v>
      </c>
      <c r="T84" s="389">
        <v>0</v>
      </c>
      <c r="U84" s="124"/>
      <c r="V84" s="130" t="str">
        <f>IF(ISERROR(VLOOKUP(MID(W84,1,5)&amp;MID(W84,8,5),품번정리!$A:$B,2,FALSE))=TRUE,MID(W84,1,5)&amp;MID(W84,8,5),VLOOKUP(MID(W84,1,5)&amp;MID(W84,8,5),품번정리!$A:$B,2,FALSE))</f>
        <v/>
      </c>
      <c r="W84" s="130" t="str">
        <f t="shared" si="18"/>
        <v/>
      </c>
      <c r="X84" s="130" t="str">
        <f t="shared" si="19"/>
        <v/>
      </c>
      <c r="Y84" s="131" t="str">
        <f t="shared" si="20"/>
        <v/>
      </c>
      <c r="Z84" s="118" t="str">
        <f t="shared" si="21"/>
        <v>품번색상</v>
      </c>
      <c r="AA84" s="118" t="str">
        <f t="shared" si="22"/>
        <v>업체명</v>
      </c>
      <c r="AB84" s="118" t="str">
        <f t="shared" si="23"/>
        <v>발주일</v>
      </c>
      <c r="AE84" s="382"/>
      <c r="AF84" s="381"/>
      <c r="AG84" s="382"/>
      <c r="AH84" s="383"/>
      <c r="AI84" s="383"/>
      <c r="AJ84" s="114"/>
      <c r="AK84" s="114"/>
    </row>
    <row r="85" spans="5:37">
      <c r="G85" s="130" t="str">
        <f>IF(ISERROR(VLOOKUP(MID(H85,1,5)&amp;MID(H85,8,5),품번정리!$A:$B,2,FALSE))=TRUE,MID(H85,1,5)&amp;MID(H85,8,5),VLOOKUP(MID(H85,1,5)&amp;MID(H85,8,5),품번정리!$A:$B,2,FALSE))</f>
        <v/>
      </c>
      <c r="H85" s="130" t="str">
        <f t="shared" si="12"/>
        <v/>
      </c>
      <c r="I85" s="130" t="str">
        <f t="shared" si="13"/>
        <v/>
      </c>
      <c r="J85" s="131" t="str">
        <f t="shared" si="14"/>
        <v/>
      </c>
      <c r="K85" s="118" t="str">
        <f t="shared" si="15"/>
        <v>SBKMIF5509KH</v>
      </c>
      <c r="L85" s="118" t="str">
        <f t="shared" si="16"/>
        <v>FOREMOST</v>
      </c>
      <c r="M85" s="118">
        <f t="shared" si="17"/>
        <v>41739</v>
      </c>
      <c r="N85" s="388" t="s">
        <v>1636</v>
      </c>
      <c r="O85" s="388" t="s">
        <v>1171</v>
      </c>
      <c r="P85" s="404">
        <v>41739</v>
      </c>
      <c r="Q85" s="388" t="s">
        <v>1172</v>
      </c>
      <c r="R85" s="404"/>
      <c r="S85" s="389">
        <v>449</v>
      </c>
      <c r="T85" s="389">
        <v>0</v>
      </c>
      <c r="U85" s="124"/>
      <c r="V85" s="130" t="str">
        <f>IF(ISERROR(VLOOKUP(MID(W85,1,5)&amp;MID(W85,8,5),품번정리!$A:$B,2,FALSE))=TRUE,MID(W85,1,5)&amp;MID(W85,8,5),VLOOKUP(MID(W85,1,5)&amp;MID(W85,8,5),품번정리!$A:$B,2,FALSE))</f>
        <v/>
      </c>
      <c r="W85" s="130" t="str">
        <f t="shared" si="18"/>
        <v/>
      </c>
      <c r="X85" s="130" t="str">
        <f t="shared" si="19"/>
        <v/>
      </c>
      <c r="Y85" s="131" t="str">
        <f t="shared" si="20"/>
        <v/>
      </c>
      <c r="Z85" s="118" t="str">
        <f t="shared" si="21"/>
        <v>품번색상</v>
      </c>
      <c r="AA85" s="118" t="str">
        <f t="shared" si="22"/>
        <v>업체명</v>
      </c>
      <c r="AB85" s="118" t="str">
        <f t="shared" si="23"/>
        <v>발주일</v>
      </c>
      <c r="AE85" s="382"/>
      <c r="AF85" s="381"/>
      <c r="AG85" s="382"/>
      <c r="AH85" s="383"/>
      <c r="AI85" s="383"/>
      <c r="AJ85" s="114"/>
      <c r="AK85" s="114"/>
    </row>
    <row r="86" spans="5:37">
      <c r="E86" s="128"/>
      <c r="G86" s="130" t="str">
        <f>IF(ISERROR(VLOOKUP(MID(H86,1,5)&amp;MID(H86,8,5),품번정리!$A:$B,2,FALSE))=TRUE,MID(H86,1,5)&amp;MID(H86,8,5),VLOOKUP(MID(H86,1,5)&amp;MID(H86,8,5),품번정리!$A:$B,2,FALSE))</f>
        <v/>
      </c>
      <c r="H86" s="130" t="str">
        <f t="shared" si="12"/>
        <v/>
      </c>
      <c r="I86" s="130" t="str">
        <f t="shared" si="13"/>
        <v/>
      </c>
      <c r="J86" s="131" t="str">
        <f t="shared" si="14"/>
        <v/>
      </c>
      <c r="K86" s="118" t="str">
        <f t="shared" si="15"/>
        <v>SBKERF5519PK</v>
      </c>
      <c r="L86" s="118" t="str">
        <f t="shared" si="16"/>
        <v>FOREMOST</v>
      </c>
      <c r="M86" s="118">
        <f t="shared" si="17"/>
        <v>41739</v>
      </c>
      <c r="N86" s="388" t="s">
        <v>1633</v>
      </c>
      <c r="O86" s="388" t="s">
        <v>1171</v>
      </c>
      <c r="P86" s="404">
        <v>41739</v>
      </c>
      <c r="Q86" s="388" t="s">
        <v>1172</v>
      </c>
      <c r="R86" s="404"/>
      <c r="S86" s="389">
        <v>600</v>
      </c>
      <c r="T86" s="389">
        <v>0</v>
      </c>
      <c r="U86" s="124"/>
      <c r="V86" s="130" t="str">
        <f>IF(ISERROR(VLOOKUP(MID(W86,1,5)&amp;MID(W86,8,5),품번정리!$A:$B,2,FALSE))=TRUE,MID(W86,1,5)&amp;MID(W86,8,5),VLOOKUP(MID(W86,1,5)&amp;MID(W86,8,5),품번정리!$A:$B,2,FALSE))</f>
        <v/>
      </c>
      <c r="W86" s="130" t="str">
        <f t="shared" si="18"/>
        <v/>
      </c>
      <c r="X86" s="130" t="str">
        <f t="shared" si="19"/>
        <v/>
      </c>
      <c r="Y86" s="131" t="str">
        <f t="shared" si="20"/>
        <v/>
      </c>
      <c r="Z86" s="118" t="str">
        <f t="shared" si="21"/>
        <v>품번색상</v>
      </c>
      <c r="AA86" s="118" t="str">
        <f t="shared" si="22"/>
        <v>업체명</v>
      </c>
      <c r="AB86" s="118" t="str">
        <f t="shared" si="23"/>
        <v>발주일</v>
      </c>
      <c r="AE86" s="382"/>
      <c r="AF86" s="381"/>
      <c r="AG86" s="382"/>
      <c r="AH86" s="383"/>
      <c r="AI86" s="383"/>
      <c r="AJ86" s="114"/>
      <c r="AK86" s="114"/>
    </row>
    <row r="87" spans="5:37">
      <c r="G87" s="130" t="str">
        <f>IF(ISERROR(VLOOKUP(MID(H87,1,5)&amp;MID(H87,8,5),품번정리!$A:$B,2,FALSE))=TRUE,MID(H87,1,5)&amp;MID(H87,8,5),VLOOKUP(MID(H87,1,5)&amp;MID(H87,8,5),품번정리!$A:$B,2,FALSE))</f>
        <v/>
      </c>
      <c r="H87" s="130" t="str">
        <f t="shared" si="12"/>
        <v/>
      </c>
      <c r="I87" s="130" t="str">
        <f t="shared" si="13"/>
        <v/>
      </c>
      <c r="J87" s="131" t="str">
        <f t="shared" si="14"/>
        <v/>
      </c>
      <c r="K87" s="118" t="str">
        <f t="shared" si="15"/>
        <v>ELKRPF5590GY</v>
      </c>
      <c r="L87" s="118" t="str">
        <f t="shared" si="16"/>
        <v>아트인드림</v>
      </c>
      <c r="M87" s="118">
        <f t="shared" si="17"/>
        <v>41740</v>
      </c>
      <c r="N87" s="388" t="s">
        <v>1562</v>
      </c>
      <c r="O87" s="388" t="s">
        <v>1178</v>
      </c>
      <c r="P87" s="404">
        <v>41740</v>
      </c>
      <c r="Q87" s="388" t="s">
        <v>1172</v>
      </c>
      <c r="R87" s="404"/>
      <c r="S87" s="389">
        <v>445</v>
      </c>
      <c r="T87" s="389">
        <v>0</v>
      </c>
      <c r="U87" s="124"/>
      <c r="V87" s="130" t="str">
        <f>IF(ISERROR(VLOOKUP(MID(W87,1,5)&amp;MID(W87,8,5),품번정리!$A:$B,2,FALSE))=TRUE,MID(W87,1,5)&amp;MID(W87,8,5),VLOOKUP(MID(W87,1,5)&amp;MID(W87,8,5),품번정리!$A:$B,2,FALSE))</f>
        <v/>
      </c>
      <c r="W87" s="130" t="str">
        <f t="shared" si="18"/>
        <v/>
      </c>
      <c r="X87" s="130" t="str">
        <f t="shared" si="19"/>
        <v/>
      </c>
      <c r="Y87" s="131" t="str">
        <f t="shared" si="20"/>
        <v/>
      </c>
      <c r="Z87" s="118" t="str">
        <f t="shared" si="21"/>
        <v>품번색상</v>
      </c>
      <c r="AA87" s="118" t="str">
        <f t="shared" si="22"/>
        <v>업체명</v>
      </c>
      <c r="AB87" s="118" t="str">
        <f t="shared" si="23"/>
        <v>발주일</v>
      </c>
      <c r="AE87" s="382"/>
      <c r="AF87" s="381"/>
      <c r="AG87" s="382"/>
      <c r="AH87" s="383"/>
      <c r="AI87" s="383"/>
      <c r="AJ87" s="114"/>
      <c r="AK87" s="114"/>
    </row>
    <row r="88" spans="5:37">
      <c r="E88" s="128"/>
      <c r="G88" s="130" t="str">
        <f>IF(ISERROR(VLOOKUP(MID(H88,1,5)&amp;MID(H88,8,5),품번정리!$A:$B,2,FALSE))=TRUE,MID(H88,1,5)&amp;MID(H88,8,5),VLOOKUP(MID(H88,1,5)&amp;MID(H88,8,5),품번정리!$A:$B,2,FALSE))</f>
        <v/>
      </c>
      <c r="H88" s="130" t="str">
        <f t="shared" si="12"/>
        <v/>
      </c>
      <c r="I88" s="130" t="str">
        <f t="shared" si="13"/>
        <v/>
      </c>
      <c r="J88" s="131" t="str">
        <f t="shared" si="14"/>
        <v/>
      </c>
      <c r="K88" s="118" t="str">
        <f t="shared" si="15"/>
        <v>ELKRPF5590PK</v>
      </c>
      <c r="L88" s="118" t="str">
        <f t="shared" si="16"/>
        <v>아트인드림</v>
      </c>
      <c r="M88" s="118">
        <f t="shared" si="17"/>
        <v>41740</v>
      </c>
      <c r="N88" s="388" t="s">
        <v>1563</v>
      </c>
      <c r="O88" s="388" t="s">
        <v>1178</v>
      </c>
      <c r="P88" s="404">
        <v>41740</v>
      </c>
      <c r="Q88" s="388" t="s">
        <v>1172</v>
      </c>
      <c r="R88" s="404"/>
      <c r="S88" s="389">
        <v>449</v>
      </c>
      <c r="T88" s="389">
        <v>0</v>
      </c>
      <c r="U88" s="124"/>
      <c r="V88" s="130" t="str">
        <f>IF(ISERROR(VLOOKUP(MID(W88,1,5)&amp;MID(W88,8,5),품번정리!$A:$B,2,FALSE))=TRUE,MID(W88,1,5)&amp;MID(W88,8,5),VLOOKUP(MID(W88,1,5)&amp;MID(W88,8,5),품번정리!$A:$B,2,FALSE))</f>
        <v/>
      </c>
      <c r="W88" s="130" t="str">
        <f t="shared" si="18"/>
        <v/>
      </c>
      <c r="X88" s="130" t="str">
        <f t="shared" si="19"/>
        <v/>
      </c>
      <c r="Y88" s="131" t="str">
        <f t="shared" si="20"/>
        <v/>
      </c>
      <c r="Z88" s="118" t="str">
        <f t="shared" si="21"/>
        <v>품번색상</v>
      </c>
      <c r="AA88" s="118" t="str">
        <f t="shared" si="22"/>
        <v>업체명</v>
      </c>
      <c r="AB88" s="118" t="str">
        <f t="shared" si="23"/>
        <v>발주일</v>
      </c>
      <c r="AE88" s="382"/>
      <c r="AF88" s="381"/>
      <c r="AG88" s="382"/>
      <c r="AH88" s="383"/>
      <c r="AI88" s="383"/>
      <c r="AJ88" s="114"/>
      <c r="AK88" s="114"/>
    </row>
    <row r="89" spans="5:37">
      <c r="G89" s="130" t="str">
        <f>IF(ISERROR(VLOOKUP(MID(H89,1,5)&amp;MID(H89,8,5),품번정리!$A:$B,2,FALSE))=TRUE,MID(H89,1,5)&amp;MID(H89,8,5),VLOOKUP(MID(H89,1,5)&amp;MID(H89,8,5),품번정리!$A:$B,2,FALSE))</f>
        <v/>
      </c>
      <c r="H89" s="130" t="str">
        <f t="shared" si="12"/>
        <v/>
      </c>
      <c r="I89" s="130" t="str">
        <f t="shared" si="13"/>
        <v/>
      </c>
      <c r="J89" s="131" t="str">
        <f t="shared" si="14"/>
        <v/>
      </c>
      <c r="K89" s="118" t="str">
        <f t="shared" si="15"/>
        <v>ELKRPF5591PK</v>
      </c>
      <c r="L89" s="118" t="str">
        <f t="shared" si="16"/>
        <v>아트인드림</v>
      </c>
      <c r="M89" s="118">
        <f t="shared" si="17"/>
        <v>41740</v>
      </c>
      <c r="N89" s="388" t="s">
        <v>1564</v>
      </c>
      <c r="O89" s="388" t="s">
        <v>1178</v>
      </c>
      <c r="P89" s="404">
        <v>41740</v>
      </c>
      <c r="Q89" s="388" t="s">
        <v>1172</v>
      </c>
      <c r="R89" s="404"/>
      <c r="S89" s="389">
        <v>506</v>
      </c>
      <c r="T89" s="389">
        <v>0</v>
      </c>
      <c r="U89" s="124"/>
      <c r="V89" s="130" t="str">
        <f>IF(ISERROR(VLOOKUP(MID(W89,1,5)&amp;MID(W89,8,5),품번정리!$A:$B,2,FALSE))=TRUE,MID(W89,1,5)&amp;MID(W89,8,5),VLOOKUP(MID(W89,1,5)&amp;MID(W89,8,5),품번정리!$A:$B,2,FALSE))</f>
        <v/>
      </c>
      <c r="W89" s="130" t="str">
        <f t="shared" si="18"/>
        <v/>
      </c>
      <c r="X89" s="130" t="str">
        <f t="shared" si="19"/>
        <v/>
      </c>
      <c r="Y89" s="131" t="str">
        <f t="shared" si="20"/>
        <v/>
      </c>
      <c r="Z89" s="118" t="str">
        <f t="shared" si="21"/>
        <v>품번색상</v>
      </c>
      <c r="AA89" s="118" t="str">
        <f t="shared" si="22"/>
        <v>업체명</v>
      </c>
      <c r="AB89" s="118" t="str">
        <f t="shared" si="23"/>
        <v>발주일</v>
      </c>
      <c r="AE89" s="382"/>
      <c r="AF89" s="381"/>
      <c r="AG89" s="382"/>
      <c r="AH89" s="383"/>
      <c r="AI89" s="383"/>
      <c r="AJ89" s="114"/>
      <c r="AK89" s="114"/>
    </row>
    <row r="90" spans="5:37">
      <c r="G90" s="130" t="str">
        <f>IF(ISERROR(VLOOKUP(MID(H90,1,5)&amp;MID(H90,8,5),품번정리!$A:$B,2,FALSE))=TRUE,MID(H90,1,5)&amp;MID(H90,8,5),VLOOKUP(MID(H90,1,5)&amp;MID(H90,8,5),품번정리!$A:$B,2,FALSE))</f>
        <v/>
      </c>
      <c r="H90" s="130" t="str">
        <f t="shared" si="12"/>
        <v/>
      </c>
      <c r="I90" s="130" t="str">
        <f t="shared" si="13"/>
        <v/>
      </c>
      <c r="J90" s="131" t="str">
        <f t="shared" si="14"/>
        <v/>
      </c>
      <c r="K90" s="118" t="str">
        <f t="shared" si="15"/>
        <v>ELKRPF5592BL</v>
      </c>
      <c r="L90" s="118" t="str">
        <f t="shared" si="16"/>
        <v>아트인드림</v>
      </c>
      <c r="M90" s="118">
        <f t="shared" si="17"/>
        <v>41740</v>
      </c>
      <c r="N90" s="388" t="s">
        <v>1565</v>
      </c>
      <c r="O90" s="388" t="s">
        <v>1178</v>
      </c>
      <c r="P90" s="404">
        <v>41740</v>
      </c>
      <c r="Q90" s="388" t="s">
        <v>1172</v>
      </c>
      <c r="R90" s="404"/>
      <c r="S90" s="389">
        <v>503</v>
      </c>
      <c r="T90" s="389">
        <v>0</v>
      </c>
      <c r="U90" s="124"/>
      <c r="V90" s="130" t="str">
        <f>IF(ISERROR(VLOOKUP(MID(W90,1,5)&amp;MID(W90,8,5),품번정리!$A:$B,2,FALSE))=TRUE,MID(W90,1,5)&amp;MID(W90,8,5),VLOOKUP(MID(W90,1,5)&amp;MID(W90,8,5),품번정리!$A:$B,2,FALSE))</f>
        <v/>
      </c>
      <c r="W90" s="130" t="str">
        <f t="shared" si="18"/>
        <v/>
      </c>
      <c r="X90" s="130" t="str">
        <f t="shared" si="19"/>
        <v/>
      </c>
      <c r="Y90" s="131" t="str">
        <f t="shared" si="20"/>
        <v/>
      </c>
      <c r="Z90" s="118" t="str">
        <f t="shared" si="21"/>
        <v>품번색상</v>
      </c>
      <c r="AA90" s="118" t="str">
        <f t="shared" si="22"/>
        <v>업체명</v>
      </c>
      <c r="AB90" s="118" t="str">
        <f t="shared" si="23"/>
        <v>발주일</v>
      </c>
      <c r="AE90" s="382"/>
      <c r="AF90" s="381"/>
      <c r="AG90" s="382"/>
      <c r="AH90" s="383"/>
      <c r="AI90" s="383"/>
      <c r="AJ90" s="114"/>
      <c r="AK90" s="114"/>
    </row>
    <row r="91" spans="5:37">
      <c r="E91" s="128"/>
      <c r="G91" s="130" t="str">
        <f>IF(ISERROR(VLOOKUP(MID(H91,1,5)&amp;MID(H91,8,5),품번정리!$A:$B,2,FALSE))=TRUE,MID(H91,1,5)&amp;MID(H91,8,5),VLOOKUP(MID(H91,1,5)&amp;MID(H91,8,5),품번정리!$A:$B,2,FALSE))</f>
        <v/>
      </c>
      <c r="H91" s="130" t="str">
        <f t="shared" si="12"/>
        <v/>
      </c>
      <c r="I91" s="130" t="str">
        <f t="shared" si="13"/>
        <v/>
      </c>
      <c r="J91" s="131" t="str">
        <f t="shared" si="14"/>
        <v/>
      </c>
      <c r="K91" s="118" t="str">
        <f t="shared" si="15"/>
        <v>ELKRPF5593MT</v>
      </c>
      <c r="L91" s="118" t="str">
        <f t="shared" si="16"/>
        <v>아트인드림</v>
      </c>
      <c r="M91" s="118">
        <f t="shared" si="17"/>
        <v>41740</v>
      </c>
      <c r="N91" s="388" t="s">
        <v>1566</v>
      </c>
      <c r="O91" s="388" t="s">
        <v>1178</v>
      </c>
      <c r="P91" s="404">
        <v>41740</v>
      </c>
      <c r="Q91" s="388" t="s">
        <v>1172</v>
      </c>
      <c r="R91" s="404"/>
      <c r="S91" s="389">
        <v>445</v>
      </c>
      <c r="T91" s="389">
        <v>0</v>
      </c>
      <c r="U91" s="124"/>
      <c r="V91" s="130" t="str">
        <f>IF(ISERROR(VLOOKUP(MID(W91,1,5)&amp;MID(W91,8,5),품번정리!$A:$B,2,FALSE))=TRUE,MID(W91,1,5)&amp;MID(W91,8,5),VLOOKUP(MID(W91,1,5)&amp;MID(W91,8,5),품번정리!$A:$B,2,FALSE))</f>
        <v/>
      </c>
      <c r="W91" s="130" t="str">
        <f t="shared" si="18"/>
        <v/>
      </c>
      <c r="X91" s="130" t="str">
        <f t="shared" si="19"/>
        <v/>
      </c>
      <c r="Y91" s="131" t="str">
        <f t="shared" si="20"/>
        <v/>
      </c>
      <c r="Z91" s="118" t="str">
        <f t="shared" si="21"/>
        <v>품번색상</v>
      </c>
      <c r="AA91" s="118" t="str">
        <f t="shared" si="22"/>
        <v>업체명</v>
      </c>
      <c r="AB91" s="118" t="str">
        <f t="shared" si="23"/>
        <v>발주일</v>
      </c>
      <c r="AE91" s="382"/>
      <c r="AF91" s="381"/>
      <c r="AG91" s="382"/>
      <c r="AH91" s="383"/>
      <c r="AI91" s="383"/>
      <c r="AJ91" s="114"/>
      <c r="AK91" s="114"/>
    </row>
    <row r="92" spans="5:37">
      <c r="E92" s="128"/>
      <c r="G92" s="130" t="str">
        <f>IF(ISERROR(VLOOKUP(MID(H92,1,5)&amp;MID(H92,8,5),품번정리!$A:$B,2,FALSE))=TRUE,MID(H92,1,5)&amp;MID(H92,8,5),VLOOKUP(MID(H92,1,5)&amp;MID(H92,8,5),품번정리!$A:$B,2,FALSE))</f>
        <v/>
      </c>
      <c r="H92" s="130" t="str">
        <f t="shared" si="12"/>
        <v/>
      </c>
      <c r="I92" s="130" t="str">
        <f t="shared" si="13"/>
        <v/>
      </c>
      <c r="J92" s="131" t="str">
        <f t="shared" si="14"/>
        <v/>
      </c>
      <c r="K92" s="118" t="str">
        <f t="shared" si="15"/>
        <v>ELKJPF5594NY</v>
      </c>
      <c r="L92" s="118" t="str">
        <f t="shared" si="16"/>
        <v>대경</v>
      </c>
      <c r="M92" s="118">
        <f t="shared" si="17"/>
        <v>41740</v>
      </c>
      <c r="N92" s="388" t="s">
        <v>1521</v>
      </c>
      <c r="O92" s="388" t="s">
        <v>1177</v>
      </c>
      <c r="P92" s="404">
        <v>41740</v>
      </c>
      <c r="Q92" s="388" t="s">
        <v>1172</v>
      </c>
      <c r="R92" s="404"/>
      <c r="S92" s="389">
        <v>480</v>
      </c>
      <c r="T92" s="389">
        <v>0</v>
      </c>
      <c r="U92" s="124"/>
      <c r="V92" s="130" t="str">
        <f>IF(ISERROR(VLOOKUP(MID(W92,1,5)&amp;MID(W92,8,5),품번정리!$A:$B,2,FALSE))=TRUE,MID(W92,1,5)&amp;MID(W92,8,5),VLOOKUP(MID(W92,1,5)&amp;MID(W92,8,5),품번정리!$A:$B,2,FALSE))</f>
        <v/>
      </c>
      <c r="W92" s="130" t="str">
        <f t="shared" si="18"/>
        <v/>
      </c>
      <c r="X92" s="130" t="str">
        <f t="shared" si="19"/>
        <v/>
      </c>
      <c r="Y92" s="131" t="str">
        <f t="shared" si="20"/>
        <v/>
      </c>
      <c r="Z92" s="118" t="str">
        <f t="shared" si="21"/>
        <v>품번색상</v>
      </c>
      <c r="AA92" s="118" t="str">
        <f t="shared" si="22"/>
        <v>업체명</v>
      </c>
      <c r="AB92" s="118" t="str">
        <f t="shared" si="23"/>
        <v>발주일</v>
      </c>
      <c r="AE92" s="382"/>
      <c r="AF92" s="381"/>
      <c r="AG92" s="382"/>
      <c r="AH92" s="383"/>
      <c r="AI92" s="383"/>
      <c r="AJ92" s="114"/>
      <c r="AK92" s="114"/>
    </row>
    <row r="93" spans="5:37">
      <c r="E93" s="128"/>
      <c r="G93" s="130" t="str">
        <f>IF(ISERROR(VLOOKUP(MID(H93,1,5)&amp;MID(H93,8,5),품번정리!$A:$B,2,FALSE))=TRUE,MID(H93,1,5)&amp;MID(H93,8,5),VLOOKUP(MID(H93,1,5)&amp;MID(H93,8,5),품번정리!$A:$B,2,FALSE))</f>
        <v/>
      </c>
      <c r="H93" s="130" t="str">
        <f t="shared" si="12"/>
        <v/>
      </c>
      <c r="I93" s="130" t="str">
        <f t="shared" si="13"/>
        <v/>
      </c>
      <c r="J93" s="131" t="str">
        <f t="shared" si="14"/>
        <v/>
      </c>
      <c r="K93" s="118" t="str">
        <f t="shared" si="15"/>
        <v>ELKTLF5511MT</v>
      </c>
      <c r="L93" s="118" t="str">
        <f t="shared" si="16"/>
        <v>대경</v>
      </c>
      <c r="M93" s="118">
        <f t="shared" si="17"/>
        <v>41744</v>
      </c>
      <c r="N93" s="388" t="s">
        <v>1514</v>
      </c>
      <c r="O93" s="388" t="s">
        <v>1177</v>
      </c>
      <c r="P93" s="404">
        <v>41744</v>
      </c>
      <c r="Q93" s="388" t="s">
        <v>1172</v>
      </c>
      <c r="R93" s="404"/>
      <c r="S93" s="389">
        <v>399</v>
      </c>
      <c r="T93" s="389">
        <v>0</v>
      </c>
      <c r="U93" s="124"/>
      <c r="V93" s="130" t="str">
        <f>IF(ISERROR(VLOOKUP(MID(W93,1,5)&amp;MID(W93,8,5),품번정리!$A:$B,2,FALSE))=TRUE,MID(W93,1,5)&amp;MID(W93,8,5),VLOOKUP(MID(W93,1,5)&amp;MID(W93,8,5),품번정리!$A:$B,2,FALSE))</f>
        <v/>
      </c>
      <c r="W93" s="130" t="str">
        <f t="shared" si="18"/>
        <v/>
      </c>
      <c r="X93" s="130" t="str">
        <f t="shared" si="19"/>
        <v/>
      </c>
      <c r="Y93" s="131" t="str">
        <f t="shared" si="20"/>
        <v/>
      </c>
      <c r="Z93" s="118" t="str">
        <f t="shared" si="21"/>
        <v>품번색상</v>
      </c>
      <c r="AA93" s="118" t="str">
        <f t="shared" si="22"/>
        <v>업체명</v>
      </c>
      <c r="AB93" s="118" t="str">
        <f t="shared" si="23"/>
        <v>발주일</v>
      </c>
      <c r="AE93" s="382"/>
      <c r="AF93" s="381"/>
      <c r="AG93" s="382"/>
      <c r="AH93" s="383"/>
      <c r="AI93" s="383"/>
      <c r="AJ93" s="114"/>
      <c r="AK93" s="114"/>
    </row>
    <row r="94" spans="5:37">
      <c r="E94" s="128"/>
      <c r="G94" s="130" t="str">
        <f>IF(ISERROR(VLOOKUP(MID(H94,1,5)&amp;MID(H94,8,5),품번정리!$A:$B,2,FALSE))=TRUE,MID(H94,1,5)&amp;MID(H94,8,5),VLOOKUP(MID(H94,1,5)&amp;MID(H94,8,5),품번정리!$A:$B,2,FALSE))</f>
        <v/>
      </c>
      <c r="H94" s="130" t="str">
        <f t="shared" si="12"/>
        <v/>
      </c>
      <c r="I94" s="130" t="str">
        <f t="shared" si="13"/>
        <v/>
      </c>
      <c r="J94" s="131" t="str">
        <f t="shared" si="14"/>
        <v/>
      </c>
      <c r="K94" s="118" t="str">
        <f t="shared" si="15"/>
        <v>ELKTLF5511PK</v>
      </c>
      <c r="L94" s="118" t="str">
        <f t="shared" si="16"/>
        <v>대경</v>
      </c>
      <c r="M94" s="118">
        <f t="shared" si="17"/>
        <v>41744</v>
      </c>
      <c r="N94" s="388" t="s">
        <v>1515</v>
      </c>
      <c r="O94" s="388" t="s">
        <v>1177</v>
      </c>
      <c r="P94" s="404">
        <v>41744</v>
      </c>
      <c r="Q94" s="388" t="s">
        <v>1172</v>
      </c>
      <c r="R94" s="404"/>
      <c r="S94" s="389">
        <v>399</v>
      </c>
      <c r="T94" s="389">
        <v>0</v>
      </c>
      <c r="U94" s="124"/>
      <c r="V94" s="130" t="str">
        <f>IF(ISERROR(VLOOKUP(MID(W94,1,5)&amp;MID(W94,8,5),품번정리!$A:$B,2,FALSE))=TRUE,MID(W94,1,5)&amp;MID(W94,8,5),VLOOKUP(MID(W94,1,5)&amp;MID(W94,8,5),품번정리!$A:$B,2,FALSE))</f>
        <v/>
      </c>
      <c r="W94" s="130" t="str">
        <f t="shared" si="18"/>
        <v/>
      </c>
      <c r="X94" s="130" t="str">
        <f t="shared" si="19"/>
        <v/>
      </c>
      <c r="Y94" s="131" t="str">
        <f t="shared" si="20"/>
        <v/>
      </c>
      <c r="Z94" s="118" t="str">
        <f t="shared" si="21"/>
        <v>품번색상</v>
      </c>
      <c r="AA94" s="118" t="str">
        <f t="shared" si="22"/>
        <v>업체명</v>
      </c>
      <c r="AB94" s="118" t="str">
        <f t="shared" si="23"/>
        <v>발주일</v>
      </c>
      <c r="AE94" s="382"/>
      <c r="AF94" s="381"/>
      <c r="AG94" s="382"/>
      <c r="AH94" s="383"/>
      <c r="AI94" s="383"/>
      <c r="AJ94" s="114"/>
      <c r="AK94" s="114"/>
    </row>
    <row r="95" spans="5:37">
      <c r="E95" s="128"/>
      <c r="G95" s="130" t="str">
        <f>IF(ISERROR(VLOOKUP(MID(H95,1,5)&amp;MID(H95,8,5),품번정리!$A:$B,2,FALSE))=TRUE,MID(H95,1,5)&amp;MID(H95,8,5),VLOOKUP(MID(H95,1,5)&amp;MID(H95,8,5),품번정리!$A:$B,2,FALSE))</f>
        <v/>
      </c>
      <c r="H95" s="130" t="str">
        <f t="shared" si="12"/>
        <v/>
      </c>
      <c r="I95" s="130" t="str">
        <f t="shared" si="13"/>
        <v/>
      </c>
      <c r="J95" s="131" t="str">
        <f t="shared" si="14"/>
        <v/>
      </c>
      <c r="K95" s="118" t="str">
        <f t="shared" si="15"/>
        <v>ELKHPF5513MT</v>
      </c>
      <c r="L95" s="118" t="str">
        <f t="shared" si="16"/>
        <v>대경</v>
      </c>
      <c r="M95" s="118">
        <f t="shared" si="17"/>
        <v>41744</v>
      </c>
      <c r="N95" s="388" t="s">
        <v>1524</v>
      </c>
      <c r="O95" s="388" t="s">
        <v>1177</v>
      </c>
      <c r="P95" s="404">
        <v>41744</v>
      </c>
      <c r="Q95" s="388" t="s">
        <v>1172</v>
      </c>
      <c r="R95" s="404"/>
      <c r="S95" s="389">
        <v>398</v>
      </c>
      <c r="T95" s="389">
        <v>0</v>
      </c>
      <c r="U95" s="124"/>
      <c r="V95" s="130" t="str">
        <f>IF(ISERROR(VLOOKUP(MID(W95,1,5)&amp;MID(W95,8,5),품번정리!$A:$B,2,FALSE))=TRUE,MID(W95,1,5)&amp;MID(W95,8,5),VLOOKUP(MID(W95,1,5)&amp;MID(W95,8,5),품번정리!$A:$B,2,FALSE))</f>
        <v/>
      </c>
      <c r="W95" s="130" t="str">
        <f t="shared" si="18"/>
        <v/>
      </c>
      <c r="X95" s="130" t="str">
        <f t="shared" si="19"/>
        <v/>
      </c>
      <c r="Y95" s="131" t="str">
        <f t="shared" si="20"/>
        <v/>
      </c>
      <c r="Z95" s="118" t="str">
        <f t="shared" si="21"/>
        <v>품번색상</v>
      </c>
      <c r="AA95" s="118" t="str">
        <f t="shared" si="22"/>
        <v>업체명</v>
      </c>
      <c r="AB95" s="118" t="str">
        <f t="shared" si="23"/>
        <v>발주일</v>
      </c>
      <c r="AE95" s="382"/>
      <c r="AF95" s="381"/>
      <c r="AG95" s="382"/>
      <c r="AH95" s="383"/>
      <c r="AI95" s="383"/>
      <c r="AJ95" s="114"/>
      <c r="AK95" s="114"/>
    </row>
    <row r="96" spans="5:37">
      <c r="E96" s="128"/>
      <c r="G96" s="130" t="str">
        <f>IF(ISERROR(VLOOKUP(MID(H96,1,5)&amp;MID(H96,8,5),품번정리!$A:$B,2,FALSE))=TRUE,MID(H96,1,5)&amp;MID(H96,8,5),VLOOKUP(MID(H96,1,5)&amp;MID(H96,8,5),품번정리!$A:$B,2,FALSE))</f>
        <v/>
      </c>
      <c r="H96" s="130" t="str">
        <f t="shared" si="12"/>
        <v/>
      </c>
      <c r="I96" s="130" t="str">
        <f t="shared" si="13"/>
        <v/>
      </c>
      <c r="J96" s="131" t="str">
        <f t="shared" si="14"/>
        <v/>
      </c>
      <c r="K96" s="118" t="str">
        <f t="shared" si="15"/>
        <v>ELKHPF5514PK</v>
      </c>
      <c r="L96" s="118" t="str">
        <f t="shared" si="16"/>
        <v>대경</v>
      </c>
      <c r="M96" s="118">
        <f t="shared" si="17"/>
        <v>41744</v>
      </c>
      <c r="N96" s="388" t="s">
        <v>1525</v>
      </c>
      <c r="O96" s="388" t="s">
        <v>1177</v>
      </c>
      <c r="P96" s="404">
        <v>41744</v>
      </c>
      <c r="Q96" s="388" t="s">
        <v>1172</v>
      </c>
      <c r="R96" s="404"/>
      <c r="S96" s="389">
        <v>320</v>
      </c>
      <c r="T96" s="389">
        <v>0</v>
      </c>
      <c r="U96" s="124"/>
      <c r="V96" s="130" t="str">
        <f>IF(ISERROR(VLOOKUP(MID(W96,1,5)&amp;MID(W96,8,5),품번정리!$A:$B,2,FALSE))=TRUE,MID(W96,1,5)&amp;MID(W96,8,5),VLOOKUP(MID(W96,1,5)&amp;MID(W96,8,5),품번정리!$A:$B,2,FALSE))</f>
        <v/>
      </c>
      <c r="W96" s="130" t="str">
        <f t="shared" si="18"/>
        <v/>
      </c>
      <c r="X96" s="130" t="str">
        <f t="shared" si="19"/>
        <v/>
      </c>
      <c r="Y96" s="131" t="str">
        <f t="shared" si="20"/>
        <v/>
      </c>
      <c r="Z96" s="118" t="str">
        <f t="shared" si="21"/>
        <v>품번색상</v>
      </c>
      <c r="AA96" s="118" t="str">
        <f t="shared" si="22"/>
        <v>업체명</v>
      </c>
      <c r="AB96" s="118" t="str">
        <f t="shared" si="23"/>
        <v>발주일</v>
      </c>
      <c r="AE96" s="382"/>
      <c r="AF96" s="381"/>
      <c r="AG96" s="382"/>
      <c r="AH96" s="383"/>
      <c r="AI96" s="383"/>
      <c r="AJ96" s="114"/>
      <c r="AK96" s="114"/>
    </row>
    <row r="97" spans="5:37">
      <c r="E97" s="128"/>
      <c r="G97" s="130" t="str">
        <f>IF(ISERROR(VLOOKUP(MID(H97,1,5)&amp;MID(H97,8,5),품번정리!$A:$B,2,FALSE))=TRUE,MID(H97,1,5)&amp;MID(H97,8,5),VLOOKUP(MID(H97,1,5)&amp;MID(H97,8,5),품번정리!$A:$B,2,FALSE))</f>
        <v/>
      </c>
      <c r="H97" s="130" t="str">
        <f t="shared" si="12"/>
        <v/>
      </c>
      <c r="I97" s="130" t="str">
        <f t="shared" si="13"/>
        <v/>
      </c>
      <c r="J97" s="131" t="str">
        <f t="shared" si="14"/>
        <v/>
      </c>
      <c r="K97" s="118" t="str">
        <f t="shared" si="15"/>
        <v>ELKHPF5515RE</v>
      </c>
      <c r="L97" s="118" t="str">
        <f t="shared" si="16"/>
        <v>대경</v>
      </c>
      <c r="M97" s="118">
        <f t="shared" si="17"/>
        <v>41744</v>
      </c>
      <c r="N97" s="388" t="s">
        <v>1526</v>
      </c>
      <c r="O97" s="388" t="s">
        <v>1177</v>
      </c>
      <c r="P97" s="404">
        <v>41744</v>
      </c>
      <c r="Q97" s="388" t="s">
        <v>1172</v>
      </c>
      <c r="R97" s="404"/>
      <c r="S97" s="389">
        <v>317</v>
      </c>
      <c r="T97" s="389">
        <v>0</v>
      </c>
      <c r="U97" s="124"/>
      <c r="V97" s="130" t="str">
        <f>IF(ISERROR(VLOOKUP(MID(W97,1,5)&amp;MID(W97,8,5),품번정리!$A:$B,2,FALSE))=TRUE,MID(W97,1,5)&amp;MID(W97,8,5),VLOOKUP(MID(W97,1,5)&amp;MID(W97,8,5),품번정리!$A:$B,2,FALSE))</f>
        <v/>
      </c>
      <c r="W97" s="130" t="str">
        <f t="shared" si="18"/>
        <v/>
      </c>
      <c r="X97" s="130" t="str">
        <f t="shared" si="19"/>
        <v/>
      </c>
      <c r="Y97" s="131" t="str">
        <f t="shared" si="20"/>
        <v/>
      </c>
      <c r="Z97" s="118" t="str">
        <f t="shared" si="21"/>
        <v>품번색상</v>
      </c>
      <c r="AA97" s="118" t="str">
        <f t="shared" si="22"/>
        <v>업체명</v>
      </c>
      <c r="AB97" s="118" t="str">
        <f t="shared" si="23"/>
        <v>발주일</v>
      </c>
      <c r="AE97" s="382"/>
      <c r="AF97" s="381"/>
      <c r="AG97" s="382"/>
      <c r="AH97" s="383"/>
      <c r="AI97" s="383"/>
      <c r="AJ97" s="114"/>
      <c r="AK97" s="114"/>
    </row>
    <row r="98" spans="5:37">
      <c r="E98" s="128"/>
      <c r="G98" s="130" t="str">
        <f>IF(ISERROR(VLOOKUP(MID(H98,1,5)&amp;MID(H98,8,5),품번정리!$A:$B,2,FALSE))=TRUE,MID(H98,1,5)&amp;MID(H98,8,5),VLOOKUP(MID(H98,1,5)&amp;MID(H98,8,5),품번정리!$A:$B,2,FALSE))</f>
        <v/>
      </c>
      <c r="H98" s="130" t="str">
        <f t="shared" si="12"/>
        <v/>
      </c>
      <c r="I98" s="130" t="str">
        <f t="shared" si="13"/>
        <v/>
      </c>
      <c r="J98" s="131" t="str">
        <f t="shared" si="14"/>
        <v/>
      </c>
      <c r="K98" s="118" t="str">
        <f t="shared" si="15"/>
        <v>ELKJPF5516BL</v>
      </c>
      <c r="L98" s="118" t="str">
        <f t="shared" si="16"/>
        <v>대경</v>
      </c>
      <c r="M98" s="118">
        <f t="shared" si="17"/>
        <v>41744</v>
      </c>
      <c r="N98" s="388" t="s">
        <v>1522</v>
      </c>
      <c r="O98" s="388" t="s">
        <v>1177</v>
      </c>
      <c r="P98" s="404">
        <v>41744</v>
      </c>
      <c r="Q98" s="388" t="s">
        <v>1172</v>
      </c>
      <c r="R98" s="404"/>
      <c r="S98" s="389">
        <v>268</v>
      </c>
      <c r="T98" s="389">
        <v>0</v>
      </c>
      <c r="U98" s="124"/>
      <c r="V98" s="130" t="str">
        <f>IF(ISERROR(VLOOKUP(MID(W98,1,5)&amp;MID(W98,8,5),품번정리!$A:$B,2,FALSE))=TRUE,MID(W98,1,5)&amp;MID(W98,8,5),VLOOKUP(MID(W98,1,5)&amp;MID(W98,8,5),품번정리!$A:$B,2,FALSE))</f>
        <v/>
      </c>
      <c r="W98" s="130" t="str">
        <f t="shared" si="18"/>
        <v/>
      </c>
      <c r="X98" s="130" t="str">
        <f t="shared" si="19"/>
        <v/>
      </c>
      <c r="Y98" s="131" t="str">
        <f t="shared" si="20"/>
        <v/>
      </c>
      <c r="Z98" s="118" t="str">
        <f t="shared" si="21"/>
        <v>품번색상</v>
      </c>
      <c r="AA98" s="118" t="str">
        <f t="shared" si="22"/>
        <v>업체명</v>
      </c>
      <c r="AB98" s="118" t="str">
        <f t="shared" si="23"/>
        <v>발주일</v>
      </c>
      <c r="AE98" s="382"/>
      <c r="AF98" s="381"/>
      <c r="AG98" s="382"/>
      <c r="AH98" s="383"/>
      <c r="AI98" s="383"/>
      <c r="AJ98" s="114"/>
      <c r="AK98" s="114"/>
    </row>
    <row r="99" spans="5:37">
      <c r="G99" s="130" t="str">
        <f>IF(ISERROR(VLOOKUP(MID(H99,1,5)&amp;MID(H99,8,5),품번정리!$A:$B,2,FALSE))=TRUE,MID(H99,1,5)&amp;MID(H99,8,5),VLOOKUP(MID(H99,1,5)&amp;MID(H99,8,5),품번정리!$A:$B,2,FALSE))</f>
        <v/>
      </c>
      <c r="H99" s="130" t="str">
        <f t="shared" si="12"/>
        <v/>
      </c>
      <c r="I99" s="130" t="str">
        <f t="shared" si="13"/>
        <v/>
      </c>
      <c r="J99" s="131" t="str">
        <f t="shared" si="14"/>
        <v/>
      </c>
      <c r="K99" s="118" t="str">
        <f t="shared" si="15"/>
        <v>ELKJPF5516PK</v>
      </c>
      <c r="L99" s="118" t="str">
        <f t="shared" si="16"/>
        <v>대경</v>
      </c>
      <c r="M99" s="118">
        <f t="shared" si="17"/>
        <v>41744</v>
      </c>
      <c r="N99" s="388" t="s">
        <v>1523</v>
      </c>
      <c r="O99" s="388" t="s">
        <v>1177</v>
      </c>
      <c r="P99" s="404">
        <v>41744</v>
      </c>
      <c r="Q99" s="388" t="s">
        <v>1172</v>
      </c>
      <c r="R99" s="404"/>
      <c r="S99" s="389">
        <v>266</v>
      </c>
      <c r="T99" s="389">
        <v>0</v>
      </c>
      <c r="U99" s="124"/>
      <c r="V99" s="130" t="str">
        <f>IF(ISERROR(VLOOKUP(MID(W99,1,5)&amp;MID(W99,8,5),품번정리!$A:$B,2,FALSE))=TRUE,MID(W99,1,5)&amp;MID(W99,8,5),VLOOKUP(MID(W99,1,5)&amp;MID(W99,8,5),품번정리!$A:$B,2,FALSE))</f>
        <v/>
      </c>
      <c r="W99" s="130" t="str">
        <f t="shared" si="18"/>
        <v/>
      </c>
      <c r="X99" s="130" t="str">
        <f t="shared" si="19"/>
        <v/>
      </c>
      <c r="Y99" s="131" t="str">
        <f t="shared" si="20"/>
        <v/>
      </c>
      <c r="Z99" s="118" t="str">
        <f t="shared" si="21"/>
        <v>품번색상</v>
      </c>
      <c r="AA99" s="118" t="str">
        <f t="shared" si="22"/>
        <v>업체명</v>
      </c>
      <c r="AB99" s="118" t="str">
        <f t="shared" si="23"/>
        <v>발주일</v>
      </c>
      <c r="AE99" s="382"/>
      <c r="AF99" s="381"/>
      <c r="AG99" s="382"/>
      <c r="AH99" s="383"/>
      <c r="AI99" s="383"/>
      <c r="AJ99" s="114"/>
      <c r="AK99" s="114"/>
    </row>
    <row r="100" spans="5:37">
      <c r="E100" s="128"/>
      <c r="G100" s="130" t="str">
        <f>IF(ISERROR(VLOOKUP(MID(H100,1,5)&amp;MID(H100,8,5),품번정리!$A:$B,2,FALSE))=TRUE,MID(H100,1,5)&amp;MID(H100,8,5),VLOOKUP(MID(H100,1,5)&amp;MID(H100,8,5),품번정리!$A:$B,2,FALSE))</f>
        <v/>
      </c>
      <c r="H100" s="130" t="str">
        <f t="shared" si="12"/>
        <v/>
      </c>
      <c r="I100" s="130" t="str">
        <f t="shared" si="13"/>
        <v/>
      </c>
      <c r="J100" s="131" t="str">
        <f t="shared" si="14"/>
        <v/>
      </c>
      <c r="K100" s="118" t="str">
        <f t="shared" si="15"/>
        <v>ELKTHF5517BK</v>
      </c>
      <c r="L100" s="118" t="str">
        <f t="shared" si="16"/>
        <v>아트인드림</v>
      </c>
      <c r="M100" s="118">
        <f t="shared" si="17"/>
        <v>41744</v>
      </c>
      <c r="N100" s="388" t="s">
        <v>1559</v>
      </c>
      <c r="O100" s="388" t="s">
        <v>1178</v>
      </c>
      <c r="P100" s="404">
        <v>41744</v>
      </c>
      <c r="Q100" s="388" t="s">
        <v>1172</v>
      </c>
      <c r="R100" s="404"/>
      <c r="S100" s="389">
        <v>406</v>
      </c>
      <c r="T100" s="389">
        <v>0</v>
      </c>
      <c r="U100" s="124"/>
      <c r="V100" s="130" t="str">
        <f>IF(ISERROR(VLOOKUP(MID(W100,1,5)&amp;MID(W100,8,5),품번정리!$A:$B,2,FALSE))=TRUE,MID(W100,1,5)&amp;MID(W100,8,5),VLOOKUP(MID(W100,1,5)&amp;MID(W100,8,5),품번정리!$A:$B,2,FALSE))</f>
        <v/>
      </c>
      <c r="W100" s="130" t="str">
        <f t="shared" si="18"/>
        <v/>
      </c>
      <c r="X100" s="130" t="str">
        <f t="shared" si="19"/>
        <v/>
      </c>
      <c r="Y100" s="131" t="str">
        <f t="shared" si="20"/>
        <v/>
      </c>
      <c r="Z100" s="118" t="str">
        <f t="shared" si="21"/>
        <v>품번색상</v>
      </c>
      <c r="AA100" s="118" t="str">
        <f t="shared" si="22"/>
        <v>업체명</v>
      </c>
      <c r="AB100" s="118" t="str">
        <f t="shared" si="23"/>
        <v>발주일</v>
      </c>
      <c r="AE100" s="382"/>
      <c r="AF100" s="381"/>
      <c r="AG100" s="382"/>
      <c r="AH100" s="383"/>
      <c r="AI100" s="383"/>
      <c r="AJ100" s="114"/>
      <c r="AK100" s="114"/>
    </row>
    <row r="101" spans="5:37">
      <c r="E101" s="128"/>
      <c r="G101" s="130" t="str">
        <f>IF(ISERROR(VLOOKUP(MID(H101,1,5)&amp;MID(H101,8,5),품번정리!$A:$B,2,FALSE))=TRUE,MID(H101,1,5)&amp;MID(H101,8,5),VLOOKUP(MID(H101,1,5)&amp;MID(H101,8,5),품번정리!$A:$B,2,FALSE))</f>
        <v/>
      </c>
      <c r="H101" s="130" t="str">
        <f t="shared" si="12"/>
        <v/>
      </c>
      <c r="I101" s="130" t="str">
        <f t="shared" si="13"/>
        <v/>
      </c>
      <c r="J101" s="131" t="str">
        <f t="shared" si="14"/>
        <v/>
      </c>
      <c r="K101" s="118" t="str">
        <f t="shared" si="15"/>
        <v>ELKTHF5517RE</v>
      </c>
      <c r="L101" s="118" t="str">
        <f t="shared" si="16"/>
        <v>아트인드림</v>
      </c>
      <c r="M101" s="118">
        <f t="shared" si="17"/>
        <v>41744</v>
      </c>
      <c r="N101" s="388" t="s">
        <v>1560</v>
      </c>
      <c r="O101" s="388" t="s">
        <v>1178</v>
      </c>
      <c r="P101" s="404">
        <v>41744</v>
      </c>
      <c r="Q101" s="388" t="s">
        <v>1172</v>
      </c>
      <c r="R101" s="404"/>
      <c r="S101" s="389">
        <v>409</v>
      </c>
      <c r="T101" s="389">
        <v>0</v>
      </c>
      <c r="U101" s="124"/>
      <c r="V101" s="130" t="str">
        <f>IF(ISERROR(VLOOKUP(MID(W101,1,5)&amp;MID(W101,8,5),품번정리!$A:$B,2,FALSE))=TRUE,MID(W101,1,5)&amp;MID(W101,8,5),VLOOKUP(MID(W101,1,5)&amp;MID(W101,8,5),품번정리!$A:$B,2,FALSE))</f>
        <v/>
      </c>
      <c r="W101" s="130" t="str">
        <f t="shared" si="18"/>
        <v/>
      </c>
      <c r="X101" s="130" t="str">
        <f t="shared" si="19"/>
        <v/>
      </c>
      <c r="Y101" s="131" t="str">
        <f t="shared" si="20"/>
        <v/>
      </c>
      <c r="Z101" s="118" t="str">
        <f t="shared" si="21"/>
        <v>품번색상</v>
      </c>
      <c r="AA101" s="118" t="str">
        <f t="shared" si="22"/>
        <v>업체명</v>
      </c>
      <c r="AB101" s="118" t="str">
        <f t="shared" si="23"/>
        <v>발주일</v>
      </c>
      <c r="AE101" s="382"/>
      <c r="AF101" s="381"/>
      <c r="AG101" s="382"/>
      <c r="AH101" s="383"/>
      <c r="AI101" s="383"/>
      <c r="AJ101" s="114"/>
      <c r="AK101" s="114"/>
    </row>
    <row r="102" spans="5:37">
      <c r="E102" s="128"/>
      <c r="G102" s="130" t="str">
        <f>IF(ISERROR(VLOOKUP(MID(H102,1,5)&amp;MID(H102,8,5),품번정리!$A:$B,2,FALSE))=TRUE,MID(H102,1,5)&amp;MID(H102,8,5),VLOOKUP(MID(H102,1,5)&amp;MID(H102,8,5),품번정리!$A:$B,2,FALSE))</f>
        <v/>
      </c>
      <c r="H102" s="130" t="str">
        <f t="shared" si="12"/>
        <v/>
      </c>
      <c r="I102" s="130" t="str">
        <f t="shared" si="13"/>
        <v/>
      </c>
      <c r="J102" s="131" t="str">
        <f t="shared" si="14"/>
        <v/>
      </c>
      <c r="K102" s="118" t="str">
        <f t="shared" si="15"/>
        <v>ELKTHF5518YE</v>
      </c>
      <c r="L102" s="118" t="str">
        <f t="shared" si="16"/>
        <v>아트인드림</v>
      </c>
      <c r="M102" s="118">
        <f t="shared" si="17"/>
        <v>41744</v>
      </c>
      <c r="N102" s="388" t="s">
        <v>1561</v>
      </c>
      <c r="O102" s="388" t="s">
        <v>1178</v>
      </c>
      <c r="P102" s="404">
        <v>41744</v>
      </c>
      <c r="Q102" s="388" t="s">
        <v>1172</v>
      </c>
      <c r="R102" s="404"/>
      <c r="S102" s="389">
        <v>433</v>
      </c>
      <c r="T102" s="389">
        <v>0</v>
      </c>
      <c r="U102" s="124"/>
      <c r="V102" s="130" t="str">
        <f>IF(ISERROR(VLOOKUP(MID(W102,1,5)&amp;MID(W102,8,5),품번정리!$A:$B,2,FALSE))=TRUE,MID(W102,1,5)&amp;MID(W102,8,5),VLOOKUP(MID(W102,1,5)&amp;MID(W102,8,5),품번정리!$A:$B,2,FALSE))</f>
        <v/>
      </c>
      <c r="W102" s="130" t="str">
        <f t="shared" si="18"/>
        <v/>
      </c>
      <c r="X102" s="130" t="str">
        <f t="shared" si="19"/>
        <v/>
      </c>
      <c r="Y102" s="131" t="str">
        <f t="shared" si="20"/>
        <v/>
      </c>
      <c r="Z102" s="118" t="str">
        <f t="shared" si="21"/>
        <v>품번색상</v>
      </c>
      <c r="AA102" s="118" t="str">
        <f t="shared" si="22"/>
        <v>업체명</v>
      </c>
      <c r="AB102" s="118" t="str">
        <f t="shared" si="23"/>
        <v>발주일</v>
      </c>
      <c r="AE102" s="382"/>
      <c r="AF102" s="381"/>
      <c r="AG102" s="382"/>
      <c r="AH102" s="383"/>
      <c r="AI102" s="383"/>
      <c r="AJ102" s="114"/>
      <c r="AK102" s="114"/>
    </row>
    <row r="103" spans="5:37">
      <c r="E103" s="128"/>
      <c r="G103" s="130" t="str">
        <f>IF(ISERROR(VLOOKUP(MID(H103,1,5)&amp;MID(H103,8,5),품번정리!$A:$B,2,FALSE))=TRUE,MID(H103,1,5)&amp;MID(H103,8,5),VLOOKUP(MID(H103,1,5)&amp;MID(H103,8,5),품번정리!$A:$B,2,FALSE))</f>
        <v/>
      </c>
      <c r="H103" s="130" t="str">
        <f t="shared" si="12"/>
        <v/>
      </c>
      <c r="I103" s="130" t="str">
        <f t="shared" si="13"/>
        <v/>
      </c>
      <c r="J103" s="131" t="str">
        <f t="shared" si="14"/>
        <v/>
      </c>
      <c r="K103" s="118" t="str">
        <f t="shared" si="15"/>
        <v>ELKTLF5510NY</v>
      </c>
      <c r="L103" s="118" t="str">
        <f t="shared" si="16"/>
        <v>EVERGREEN</v>
      </c>
      <c r="M103" s="118">
        <f t="shared" si="17"/>
        <v>41744</v>
      </c>
      <c r="N103" s="388" t="s">
        <v>1571</v>
      </c>
      <c r="O103" s="388" t="s">
        <v>1179</v>
      </c>
      <c r="P103" s="404">
        <v>41744</v>
      </c>
      <c r="Q103" s="388" t="s">
        <v>1172</v>
      </c>
      <c r="R103" s="404"/>
      <c r="S103" s="389">
        <v>419</v>
      </c>
      <c r="T103" s="389">
        <v>0</v>
      </c>
      <c r="U103" s="124"/>
      <c r="V103" s="130" t="str">
        <f>IF(ISERROR(VLOOKUP(MID(W103,1,5)&amp;MID(W103,8,5),품번정리!$A:$B,2,FALSE))=TRUE,MID(W103,1,5)&amp;MID(W103,8,5),VLOOKUP(MID(W103,1,5)&amp;MID(W103,8,5),품번정리!$A:$B,2,FALSE))</f>
        <v/>
      </c>
      <c r="W103" s="130" t="str">
        <f t="shared" si="18"/>
        <v/>
      </c>
      <c r="X103" s="130" t="str">
        <f t="shared" si="19"/>
        <v/>
      </c>
      <c r="Y103" s="131" t="str">
        <f t="shared" si="20"/>
        <v/>
      </c>
      <c r="Z103" s="118" t="str">
        <f t="shared" si="21"/>
        <v>품번색상</v>
      </c>
      <c r="AA103" s="118" t="str">
        <f t="shared" si="22"/>
        <v>업체명</v>
      </c>
      <c r="AB103" s="118" t="str">
        <f t="shared" si="23"/>
        <v>발주일</v>
      </c>
      <c r="AE103" s="382"/>
      <c r="AF103" s="381"/>
      <c r="AG103" s="382"/>
      <c r="AH103" s="383"/>
      <c r="AI103" s="383"/>
      <c r="AJ103" s="114"/>
      <c r="AK103" s="114"/>
    </row>
    <row r="104" spans="5:37">
      <c r="G104" s="130" t="str">
        <f>IF(ISERROR(VLOOKUP(MID(H104,1,5)&amp;MID(H104,8,5),품번정리!$A:$B,2,FALSE))=TRUE,MID(H104,1,5)&amp;MID(H104,8,5),VLOOKUP(MID(H104,1,5)&amp;MID(H104,8,5),품번정리!$A:$B,2,FALSE))</f>
        <v/>
      </c>
      <c r="H104" s="130" t="str">
        <f t="shared" si="12"/>
        <v/>
      </c>
      <c r="I104" s="130" t="str">
        <f t="shared" si="13"/>
        <v/>
      </c>
      <c r="J104" s="131" t="str">
        <f t="shared" si="14"/>
        <v/>
      </c>
      <c r="K104" s="118" t="str">
        <f t="shared" si="15"/>
        <v>ELKTLF5521RE</v>
      </c>
      <c r="L104" s="118" t="str">
        <f t="shared" si="16"/>
        <v>EVERGREEN</v>
      </c>
      <c r="M104" s="118">
        <f t="shared" si="17"/>
        <v>41744</v>
      </c>
      <c r="N104" s="388" t="s">
        <v>1572</v>
      </c>
      <c r="O104" s="388" t="s">
        <v>1179</v>
      </c>
      <c r="P104" s="404">
        <v>41744</v>
      </c>
      <c r="Q104" s="388" t="s">
        <v>1172</v>
      </c>
      <c r="R104" s="404"/>
      <c r="S104" s="389">
        <v>462</v>
      </c>
      <c r="T104" s="389">
        <v>0</v>
      </c>
      <c r="U104" s="124"/>
      <c r="V104" s="130" t="str">
        <f>IF(ISERROR(VLOOKUP(MID(W104,1,5)&amp;MID(W104,8,5),품번정리!$A:$B,2,FALSE))=TRUE,MID(W104,1,5)&amp;MID(W104,8,5),VLOOKUP(MID(W104,1,5)&amp;MID(W104,8,5),품번정리!$A:$B,2,FALSE))</f>
        <v/>
      </c>
      <c r="W104" s="130" t="str">
        <f t="shared" si="18"/>
        <v/>
      </c>
      <c r="X104" s="130" t="str">
        <f t="shared" si="19"/>
        <v/>
      </c>
      <c r="Y104" s="131" t="str">
        <f t="shared" si="20"/>
        <v/>
      </c>
      <c r="Z104" s="118" t="str">
        <f t="shared" si="21"/>
        <v>품번색상</v>
      </c>
      <c r="AA104" s="118" t="str">
        <f t="shared" si="22"/>
        <v>업체명</v>
      </c>
      <c r="AB104" s="118" t="str">
        <f t="shared" si="23"/>
        <v>발주일</v>
      </c>
      <c r="AE104" s="382"/>
      <c r="AF104" s="381"/>
      <c r="AG104" s="382"/>
      <c r="AH104" s="383"/>
      <c r="AI104" s="383"/>
      <c r="AJ104" s="114"/>
      <c r="AK104" s="114"/>
    </row>
    <row r="105" spans="5:37">
      <c r="E105" s="128"/>
      <c r="G105" s="130" t="str">
        <f>IF(ISERROR(VLOOKUP(MID(H105,1,5)&amp;MID(H105,8,5),품번정리!$A:$B,2,FALSE))=TRUE,MID(H105,1,5)&amp;MID(H105,8,5),VLOOKUP(MID(H105,1,5)&amp;MID(H105,8,5),품번정리!$A:$B,2,FALSE))</f>
        <v/>
      </c>
      <c r="H105" s="130" t="str">
        <f t="shared" si="12"/>
        <v/>
      </c>
      <c r="I105" s="130" t="str">
        <f t="shared" si="13"/>
        <v/>
      </c>
      <c r="J105" s="131" t="str">
        <f t="shared" si="14"/>
        <v/>
      </c>
      <c r="K105" s="118" t="str">
        <f t="shared" si="15"/>
        <v>ELKTHF5522BL</v>
      </c>
      <c r="L105" s="118" t="str">
        <f t="shared" si="16"/>
        <v>EVERGREEN</v>
      </c>
      <c r="M105" s="118">
        <f t="shared" si="17"/>
        <v>41744</v>
      </c>
      <c r="N105" s="388" t="s">
        <v>1567</v>
      </c>
      <c r="O105" s="388" t="s">
        <v>1179</v>
      </c>
      <c r="P105" s="404">
        <v>41744</v>
      </c>
      <c r="Q105" s="388" t="s">
        <v>1172</v>
      </c>
      <c r="R105" s="404"/>
      <c r="S105" s="389">
        <v>413</v>
      </c>
      <c r="T105" s="389">
        <v>0</v>
      </c>
      <c r="U105" s="124"/>
      <c r="V105" s="130" t="str">
        <f>IF(ISERROR(VLOOKUP(MID(W105,1,5)&amp;MID(W105,8,5),품번정리!$A:$B,2,FALSE))=TRUE,MID(W105,1,5)&amp;MID(W105,8,5),VLOOKUP(MID(W105,1,5)&amp;MID(W105,8,5),품번정리!$A:$B,2,FALSE))</f>
        <v/>
      </c>
      <c r="W105" s="130" t="str">
        <f t="shared" si="18"/>
        <v/>
      </c>
      <c r="X105" s="130" t="str">
        <f t="shared" si="19"/>
        <v/>
      </c>
      <c r="Y105" s="131" t="str">
        <f t="shared" si="20"/>
        <v/>
      </c>
      <c r="Z105" s="118" t="str">
        <f t="shared" si="21"/>
        <v>품번색상</v>
      </c>
      <c r="AA105" s="118" t="str">
        <f t="shared" si="22"/>
        <v>업체명</v>
      </c>
      <c r="AB105" s="118" t="str">
        <f t="shared" si="23"/>
        <v>발주일</v>
      </c>
      <c r="AE105" s="382"/>
      <c r="AF105" s="381"/>
      <c r="AG105" s="382"/>
      <c r="AH105" s="383"/>
      <c r="AI105" s="383"/>
      <c r="AJ105" s="114"/>
      <c r="AK105" s="114"/>
    </row>
    <row r="106" spans="5:37">
      <c r="E106" s="128"/>
      <c r="G106" s="130" t="str">
        <f>IF(ISERROR(VLOOKUP(MID(H106,1,5)&amp;MID(H106,8,5),품번정리!$A:$B,2,FALSE))=TRUE,MID(H106,1,5)&amp;MID(H106,8,5),VLOOKUP(MID(H106,1,5)&amp;MID(H106,8,5),품번정리!$A:$B,2,FALSE))</f>
        <v/>
      </c>
      <c r="H106" s="130" t="str">
        <f t="shared" si="12"/>
        <v/>
      </c>
      <c r="I106" s="130" t="str">
        <f t="shared" si="13"/>
        <v/>
      </c>
      <c r="J106" s="131" t="str">
        <f t="shared" si="14"/>
        <v/>
      </c>
      <c r="K106" s="118" t="str">
        <f t="shared" si="15"/>
        <v>ELKTHF5522PK</v>
      </c>
      <c r="L106" s="118" t="str">
        <f t="shared" si="16"/>
        <v>EVERGREEN</v>
      </c>
      <c r="M106" s="118">
        <f t="shared" si="17"/>
        <v>41744</v>
      </c>
      <c r="N106" s="388" t="s">
        <v>1568</v>
      </c>
      <c r="O106" s="388" t="s">
        <v>1179</v>
      </c>
      <c r="P106" s="404">
        <v>41744</v>
      </c>
      <c r="Q106" s="388" t="s">
        <v>1172</v>
      </c>
      <c r="R106" s="404"/>
      <c r="S106" s="389">
        <v>437</v>
      </c>
      <c r="T106" s="389">
        <v>0</v>
      </c>
      <c r="U106" s="124"/>
      <c r="V106" s="130" t="str">
        <f>IF(ISERROR(VLOOKUP(MID(W106,1,5)&amp;MID(W106,8,5),품번정리!$A:$B,2,FALSE))=TRUE,MID(W106,1,5)&amp;MID(W106,8,5),VLOOKUP(MID(W106,1,5)&amp;MID(W106,8,5),품번정리!$A:$B,2,FALSE))</f>
        <v/>
      </c>
      <c r="W106" s="130" t="str">
        <f t="shared" si="18"/>
        <v/>
      </c>
      <c r="X106" s="130" t="str">
        <f t="shared" si="19"/>
        <v/>
      </c>
      <c r="Y106" s="131" t="str">
        <f t="shared" si="20"/>
        <v/>
      </c>
      <c r="Z106" s="118" t="str">
        <f t="shared" si="21"/>
        <v>품번색상</v>
      </c>
      <c r="AA106" s="118" t="str">
        <f t="shared" si="22"/>
        <v>업체명</v>
      </c>
      <c r="AB106" s="118" t="str">
        <f t="shared" si="23"/>
        <v>발주일</v>
      </c>
      <c r="AE106" s="382"/>
      <c r="AF106" s="381"/>
      <c r="AG106" s="382"/>
      <c r="AH106" s="383"/>
      <c r="AI106" s="383"/>
      <c r="AJ106" s="114"/>
      <c r="AK106" s="114"/>
    </row>
    <row r="107" spans="5:37">
      <c r="E107" s="128"/>
      <c r="G107" s="130" t="str">
        <f>IF(ISERROR(VLOOKUP(MID(H107,1,5)&amp;MID(H107,8,5),품번정리!$A:$B,2,FALSE))=TRUE,MID(H107,1,5)&amp;MID(H107,8,5),VLOOKUP(MID(H107,1,5)&amp;MID(H107,8,5),품번정리!$A:$B,2,FALSE))</f>
        <v/>
      </c>
      <c r="H107" s="130" t="str">
        <f t="shared" si="12"/>
        <v/>
      </c>
      <c r="I107" s="130" t="str">
        <f t="shared" si="13"/>
        <v/>
      </c>
      <c r="J107" s="131" t="str">
        <f t="shared" si="14"/>
        <v/>
      </c>
      <c r="K107" s="118" t="str">
        <f t="shared" si="15"/>
        <v>ELKPTF5524BK</v>
      </c>
      <c r="L107" s="118" t="str">
        <f t="shared" si="16"/>
        <v>EVERGREEN</v>
      </c>
      <c r="M107" s="118">
        <f t="shared" si="17"/>
        <v>41744</v>
      </c>
      <c r="N107" s="388" t="s">
        <v>1573</v>
      </c>
      <c r="O107" s="388" t="s">
        <v>1179</v>
      </c>
      <c r="P107" s="404">
        <v>41744</v>
      </c>
      <c r="Q107" s="388" t="s">
        <v>1172</v>
      </c>
      <c r="R107" s="404"/>
      <c r="S107" s="389">
        <v>234</v>
      </c>
      <c r="T107" s="389">
        <v>0</v>
      </c>
      <c r="U107" s="124"/>
      <c r="V107" s="130" t="str">
        <f>IF(ISERROR(VLOOKUP(MID(W107,1,5)&amp;MID(W107,8,5),품번정리!$A:$B,2,FALSE))=TRUE,MID(W107,1,5)&amp;MID(W107,8,5),VLOOKUP(MID(W107,1,5)&amp;MID(W107,8,5),품번정리!$A:$B,2,FALSE))</f>
        <v/>
      </c>
      <c r="W107" s="130" t="str">
        <f t="shared" si="18"/>
        <v/>
      </c>
      <c r="X107" s="130" t="str">
        <f t="shared" si="19"/>
        <v/>
      </c>
      <c r="Y107" s="131" t="str">
        <f t="shared" si="20"/>
        <v/>
      </c>
      <c r="Z107" s="118" t="str">
        <f t="shared" si="21"/>
        <v>품번색상</v>
      </c>
      <c r="AA107" s="118" t="str">
        <f t="shared" si="22"/>
        <v>업체명</v>
      </c>
      <c r="AB107" s="118" t="str">
        <f t="shared" si="23"/>
        <v>발주일</v>
      </c>
      <c r="AE107" s="382"/>
      <c r="AF107" s="381"/>
      <c r="AG107" s="382"/>
      <c r="AH107" s="383"/>
      <c r="AI107" s="383"/>
      <c r="AJ107" s="114"/>
      <c r="AK107" s="114"/>
    </row>
    <row r="108" spans="5:37">
      <c r="E108" s="128"/>
      <c r="G108" s="130" t="str">
        <f>IF(ISERROR(VLOOKUP(MID(H108,1,5)&amp;MID(H108,8,5),품번정리!$A:$B,2,FALSE))=TRUE,MID(H108,1,5)&amp;MID(H108,8,5),VLOOKUP(MID(H108,1,5)&amp;MID(H108,8,5),품번정리!$A:$B,2,FALSE))</f>
        <v/>
      </c>
      <c r="H108" s="130" t="str">
        <f t="shared" si="12"/>
        <v/>
      </c>
      <c r="I108" s="130" t="str">
        <f t="shared" si="13"/>
        <v/>
      </c>
      <c r="J108" s="131" t="str">
        <f t="shared" si="14"/>
        <v/>
      </c>
      <c r="K108" s="118" t="str">
        <f t="shared" si="15"/>
        <v>ELKTLF5526BK</v>
      </c>
      <c r="L108" s="118" t="str">
        <f t="shared" si="16"/>
        <v>아트인드림</v>
      </c>
      <c r="M108" s="118">
        <f t="shared" si="17"/>
        <v>41744</v>
      </c>
      <c r="N108" s="388" t="s">
        <v>1637</v>
      </c>
      <c r="O108" s="388" t="s">
        <v>1178</v>
      </c>
      <c r="P108" s="404">
        <v>41744</v>
      </c>
      <c r="Q108" s="388" t="s">
        <v>1172</v>
      </c>
      <c r="R108" s="404"/>
      <c r="S108" s="389">
        <v>448</v>
      </c>
      <c r="T108" s="389">
        <v>0</v>
      </c>
      <c r="U108" s="124"/>
      <c r="V108" s="130" t="str">
        <f>IF(ISERROR(VLOOKUP(MID(W108,1,5)&amp;MID(W108,8,5),품번정리!$A:$B,2,FALSE))=TRUE,MID(W108,1,5)&amp;MID(W108,8,5),VLOOKUP(MID(W108,1,5)&amp;MID(W108,8,5),품번정리!$A:$B,2,FALSE))</f>
        <v/>
      </c>
      <c r="W108" s="130" t="str">
        <f t="shared" si="18"/>
        <v/>
      </c>
      <c r="X108" s="130" t="str">
        <f t="shared" si="19"/>
        <v/>
      </c>
      <c r="Y108" s="131" t="str">
        <f t="shared" si="20"/>
        <v/>
      </c>
      <c r="Z108" s="118" t="str">
        <f t="shared" si="21"/>
        <v>품번색상</v>
      </c>
      <c r="AA108" s="118" t="str">
        <f t="shared" si="22"/>
        <v>업체명</v>
      </c>
      <c r="AB108" s="118" t="str">
        <f t="shared" si="23"/>
        <v>발주일</v>
      </c>
      <c r="AE108" s="382"/>
      <c r="AF108" s="381"/>
      <c r="AG108" s="382"/>
      <c r="AH108" s="383"/>
      <c r="AI108" s="383"/>
      <c r="AJ108" s="114"/>
      <c r="AK108" s="114"/>
    </row>
    <row r="109" spans="5:37">
      <c r="E109" s="128"/>
      <c r="G109" s="130" t="str">
        <f>IF(ISERROR(VLOOKUP(MID(H109,1,5)&amp;MID(H109,8,5),품번정리!$A:$B,2,FALSE))=TRUE,MID(H109,1,5)&amp;MID(H109,8,5),VLOOKUP(MID(H109,1,5)&amp;MID(H109,8,5),품번정리!$A:$B,2,FALSE))</f>
        <v/>
      </c>
      <c r="H109" s="130" t="str">
        <f t="shared" si="12"/>
        <v/>
      </c>
      <c r="I109" s="130" t="str">
        <f t="shared" si="13"/>
        <v/>
      </c>
      <c r="J109" s="131" t="str">
        <f t="shared" si="14"/>
        <v/>
      </c>
      <c r="K109" s="118" t="str">
        <f t="shared" si="15"/>
        <v>HCKMIF5501NY</v>
      </c>
      <c r="L109" s="118" t="str">
        <f t="shared" si="16"/>
        <v>동일모자</v>
      </c>
      <c r="M109" s="118">
        <f t="shared" si="17"/>
        <v>41743</v>
      </c>
      <c r="N109" s="388" t="s">
        <v>1544</v>
      </c>
      <c r="O109" s="388" t="s">
        <v>1174</v>
      </c>
      <c r="P109" s="404">
        <v>41743</v>
      </c>
      <c r="Q109" s="388" t="s">
        <v>1172</v>
      </c>
      <c r="R109" s="404"/>
      <c r="S109" s="389">
        <v>451</v>
      </c>
      <c r="T109" s="389">
        <v>0</v>
      </c>
      <c r="U109" s="124"/>
      <c r="V109" s="130" t="str">
        <f>IF(ISERROR(VLOOKUP(MID(W109,1,5)&amp;MID(W109,8,5),품번정리!$A:$B,2,FALSE))=TRUE,MID(W109,1,5)&amp;MID(W109,8,5),VLOOKUP(MID(W109,1,5)&amp;MID(W109,8,5),품번정리!$A:$B,2,FALSE))</f>
        <v/>
      </c>
      <c r="W109" s="130" t="str">
        <f t="shared" si="18"/>
        <v/>
      </c>
      <c r="X109" s="130" t="str">
        <f t="shared" si="19"/>
        <v/>
      </c>
      <c r="Y109" s="131" t="str">
        <f t="shared" si="20"/>
        <v/>
      </c>
      <c r="Z109" s="118" t="str">
        <f t="shared" si="21"/>
        <v>품번색상</v>
      </c>
      <c r="AA109" s="118" t="str">
        <f t="shared" si="22"/>
        <v>업체명</v>
      </c>
      <c r="AB109" s="118" t="str">
        <f t="shared" si="23"/>
        <v>발주일</v>
      </c>
      <c r="AE109" s="382"/>
      <c r="AF109" s="381"/>
      <c r="AG109" s="382"/>
      <c r="AH109" s="383"/>
      <c r="AI109" s="383"/>
      <c r="AJ109" s="114"/>
      <c r="AK109" s="114"/>
    </row>
    <row r="110" spans="5:37">
      <c r="E110" s="128"/>
      <c r="G110" s="130" t="str">
        <f>IF(ISERROR(VLOOKUP(MID(H110,1,5)&amp;MID(H110,8,5),품번정리!$A:$B,2,FALSE))=TRUE,MID(H110,1,5)&amp;MID(H110,8,5),VLOOKUP(MID(H110,1,5)&amp;MID(H110,8,5),품번정리!$A:$B,2,FALSE))</f>
        <v/>
      </c>
      <c r="H110" s="130" t="str">
        <f t="shared" si="12"/>
        <v/>
      </c>
      <c r="I110" s="130" t="str">
        <f t="shared" si="13"/>
        <v/>
      </c>
      <c r="J110" s="131" t="str">
        <f t="shared" si="14"/>
        <v/>
      </c>
      <c r="K110" s="118" t="str">
        <f t="shared" si="15"/>
        <v>JOKERF5501IV</v>
      </c>
      <c r="L110" s="118" t="str">
        <f t="shared" si="16"/>
        <v>동일모자</v>
      </c>
      <c r="M110" s="118">
        <f t="shared" si="17"/>
        <v>41745</v>
      </c>
      <c r="N110" s="388" t="s">
        <v>1540</v>
      </c>
      <c r="O110" s="388" t="s">
        <v>1174</v>
      </c>
      <c r="P110" s="404">
        <v>41745</v>
      </c>
      <c r="Q110" s="388" t="s">
        <v>1172</v>
      </c>
      <c r="R110" s="404"/>
      <c r="S110" s="389">
        <v>250</v>
      </c>
      <c r="T110" s="389">
        <v>0</v>
      </c>
      <c r="U110" s="124"/>
      <c r="V110" s="130" t="str">
        <f>IF(ISERROR(VLOOKUP(MID(W110,1,5)&amp;MID(W110,8,5),품번정리!$A:$B,2,FALSE))=TRUE,MID(W110,1,5)&amp;MID(W110,8,5),VLOOKUP(MID(W110,1,5)&amp;MID(W110,8,5),품번정리!$A:$B,2,FALSE))</f>
        <v/>
      </c>
      <c r="W110" s="130" t="str">
        <f t="shared" si="18"/>
        <v/>
      </c>
      <c r="X110" s="130" t="str">
        <f t="shared" si="19"/>
        <v/>
      </c>
      <c r="Y110" s="131" t="str">
        <f t="shared" si="20"/>
        <v/>
      </c>
      <c r="Z110" s="118" t="str">
        <f t="shared" si="21"/>
        <v>품번색상</v>
      </c>
      <c r="AA110" s="118" t="str">
        <f t="shared" si="22"/>
        <v>업체명</v>
      </c>
      <c r="AB110" s="118" t="str">
        <f t="shared" si="23"/>
        <v>발주일</v>
      </c>
      <c r="AE110" s="382"/>
      <c r="AF110" s="381"/>
      <c r="AG110" s="382"/>
      <c r="AH110" s="383"/>
      <c r="AI110" s="383"/>
      <c r="AJ110" s="114"/>
      <c r="AK110" s="114"/>
    </row>
    <row r="111" spans="5:37">
      <c r="E111" s="128"/>
      <c r="G111" s="130" t="str">
        <f>IF(ISERROR(VLOOKUP(MID(H111,1,5)&amp;MID(H111,8,5),품번정리!$A:$B,2,FALSE))=TRUE,MID(H111,1,5)&amp;MID(H111,8,5),VLOOKUP(MID(H111,1,5)&amp;MID(H111,8,5),품번정리!$A:$B,2,FALSE))</f>
        <v/>
      </c>
      <c r="H111" s="130" t="str">
        <f t="shared" si="12"/>
        <v/>
      </c>
      <c r="I111" s="130" t="str">
        <f t="shared" si="13"/>
        <v/>
      </c>
      <c r="J111" s="131" t="str">
        <f t="shared" si="14"/>
        <v/>
      </c>
      <c r="K111" s="118" t="str">
        <f t="shared" si="15"/>
        <v>JOKEBF5502PK</v>
      </c>
      <c r="L111" s="118" t="str">
        <f t="shared" si="16"/>
        <v>KIDS FIRST TOYS</v>
      </c>
      <c r="M111" s="118">
        <f t="shared" si="17"/>
        <v>41745</v>
      </c>
      <c r="N111" s="388" t="s">
        <v>1583</v>
      </c>
      <c r="O111" s="388" t="s">
        <v>1828</v>
      </c>
      <c r="P111" s="404">
        <v>41745</v>
      </c>
      <c r="Q111" s="388" t="s">
        <v>1172</v>
      </c>
      <c r="R111" s="404"/>
      <c r="S111" s="389">
        <v>549</v>
      </c>
      <c r="T111" s="389">
        <v>0</v>
      </c>
      <c r="U111" s="124"/>
      <c r="V111" s="130" t="str">
        <f>IF(ISERROR(VLOOKUP(MID(W111,1,5)&amp;MID(W111,8,5),품번정리!$A:$B,2,FALSE))=TRUE,MID(W111,1,5)&amp;MID(W111,8,5),VLOOKUP(MID(W111,1,5)&amp;MID(W111,8,5),품번정리!$A:$B,2,FALSE))</f>
        <v/>
      </c>
      <c r="W111" s="130" t="str">
        <f t="shared" si="18"/>
        <v/>
      </c>
      <c r="X111" s="130" t="str">
        <f t="shared" si="19"/>
        <v/>
      </c>
      <c r="Y111" s="131" t="str">
        <f t="shared" si="20"/>
        <v/>
      </c>
      <c r="Z111" s="118" t="str">
        <f t="shared" si="21"/>
        <v>품번색상</v>
      </c>
      <c r="AA111" s="118" t="str">
        <f t="shared" si="22"/>
        <v>업체명</v>
      </c>
      <c r="AB111" s="118" t="str">
        <f t="shared" si="23"/>
        <v>발주일</v>
      </c>
      <c r="AE111" s="382"/>
      <c r="AF111" s="381"/>
      <c r="AG111" s="382"/>
      <c r="AH111" s="383"/>
      <c r="AI111" s="383"/>
      <c r="AJ111" s="114"/>
      <c r="AK111" s="114"/>
    </row>
    <row r="112" spans="5:37">
      <c r="G112" s="130" t="str">
        <f>IF(ISERROR(VLOOKUP(MID(H112,1,5)&amp;MID(H112,8,5),품번정리!$A:$B,2,FALSE))=TRUE,MID(H112,1,5)&amp;MID(H112,8,5),VLOOKUP(MID(H112,1,5)&amp;MID(H112,8,5),품번정리!$A:$B,2,FALSE))</f>
        <v/>
      </c>
      <c r="H112" s="130" t="str">
        <f t="shared" si="12"/>
        <v/>
      </c>
      <c r="I112" s="130" t="str">
        <f t="shared" si="13"/>
        <v/>
      </c>
      <c r="J112" s="131" t="str">
        <f t="shared" si="14"/>
        <v/>
      </c>
      <c r="K112" s="118" t="str">
        <f t="shared" si="15"/>
        <v>JOKMUF5503PK</v>
      </c>
      <c r="L112" s="118" t="str">
        <f t="shared" si="16"/>
        <v>KIDS FIRST TOYS</v>
      </c>
      <c r="M112" s="118">
        <f t="shared" si="17"/>
        <v>41745</v>
      </c>
      <c r="N112" s="388" t="s">
        <v>1588</v>
      </c>
      <c r="O112" s="388" t="s">
        <v>1828</v>
      </c>
      <c r="P112" s="404">
        <v>41745</v>
      </c>
      <c r="Q112" s="388" t="s">
        <v>1172</v>
      </c>
      <c r="R112" s="404"/>
      <c r="S112" s="389">
        <v>100</v>
      </c>
      <c r="T112" s="389">
        <v>0</v>
      </c>
      <c r="U112" s="124"/>
      <c r="V112" s="130" t="str">
        <f>IF(ISERROR(VLOOKUP(MID(W112,1,5)&amp;MID(W112,8,5),품번정리!$A:$B,2,FALSE))=TRUE,MID(W112,1,5)&amp;MID(W112,8,5),VLOOKUP(MID(W112,1,5)&amp;MID(W112,8,5),품번정리!$A:$B,2,FALSE))</f>
        <v/>
      </c>
      <c r="W112" s="130" t="str">
        <f t="shared" si="18"/>
        <v/>
      </c>
      <c r="X112" s="130" t="str">
        <f t="shared" si="19"/>
        <v/>
      </c>
      <c r="Y112" s="131" t="str">
        <f t="shared" si="20"/>
        <v/>
      </c>
      <c r="Z112" s="118" t="str">
        <f t="shared" si="21"/>
        <v>품번색상</v>
      </c>
      <c r="AA112" s="118" t="str">
        <f t="shared" si="22"/>
        <v>업체명</v>
      </c>
      <c r="AB112" s="118" t="str">
        <f t="shared" si="23"/>
        <v>발주일</v>
      </c>
      <c r="AE112" s="382"/>
      <c r="AF112" s="381"/>
      <c r="AG112" s="382"/>
      <c r="AH112" s="383"/>
      <c r="AI112" s="383"/>
      <c r="AJ112" s="114"/>
      <c r="AK112" s="114"/>
    </row>
    <row r="113" spans="5:37">
      <c r="E113" s="128"/>
      <c r="G113" s="130" t="str">
        <f>IF(ISERROR(VLOOKUP(MID(H113,1,5)&amp;MID(H113,8,5),품번정리!$A:$B,2,FALSE))=TRUE,MID(H113,1,5)&amp;MID(H113,8,5),VLOOKUP(MID(H113,1,5)&amp;MID(H113,8,5),품번정리!$A:$B,2,FALSE))</f>
        <v/>
      </c>
      <c r="H113" s="130" t="str">
        <f t="shared" si="12"/>
        <v/>
      </c>
      <c r="I113" s="130" t="str">
        <f t="shared" si="13"/>
        <v/>
      </c>
      <c r="J113" s="131" t="str">
        <f t="shared" si="14"/>
        <v/>
      </c>
      <c r="K113" s="118" t="str">
        <f t="shared" si="15"/>
        <v>JOKEDF5504PK</v>
      </c>
      <c r="L113" s="118" t="str">
        <f t="shared" si="16"/>
        <v>KIDS FIRST TOYS</v>
      </c>
      <c r="M113" s="118">
        <f t="shared" si="17"/>
        <v>41745</v>
      </c>
      <c r="N113" s="388" t="s">
        <v>1586</v>
      </c>
      <c r="O113" s="388" t="s">
        <v>1828</v>
      </c>
      <c r="P113" s="404">
        <v>41745</v>
      </c>
      <c r="Q113" s="388" t="s">
        <v>1172</v>
      </c>
      <c r="R113" s="404"/>
      <c r="S113" s="389">
        <v>159</v>
      </c>
      <c r="T113" s="389">
        <v>0</v>
      </c>
      <c r="U113" s="124"/>
      <c r="V113" s="130" t="str">
        <f>IF(ISERROR(VLOOKUP(MID(W113,1,5)&amp;MID(W113,8,5),품번정리!$A:$B,2,FALSE))=TRUE,MID(W113,1,5)&amp;MID(W113,8,5),VLOOKUP(MID(W113,1,5)&amp;MID(W113,8,5),품번정리!$A:$B,2,FALSE))</f>
        <v/>
      </c>
      <c r="W113" s="130" t="str">
        <f t="shared" si="18"/>
        <v/>
      </c>
      <c r="X113" s="130" t="str">
        <f t="shared" si="19"/>
        <v/>
      </c>
      <c r="Y113" s="131" t="str">
        <f t="shared" si="20"/>
        <v/>
      </c>
      <c r="Z113" s="118" t="str">
        <f t="shared" si="21"/>
        <v>품번색상</v>
      </c>
      <c r="AA113" s="118" t="str">
        <f t="shared" si="22"/>
        <v>업체명</v>
      </c>
      <c r="AB113" s="118" t="str">
        <f t="shared" si="23"/>
        <v>발주일</v>
      </c>
      <c r="AE113" s="382"/>
      <c r="AF113" s="381"/>
      <c r="AG113" s="382"/>
      <c r="AH113" s="383"/>
      <c r="AI113" s="383"/>
      <c r="AJ113" s="114"/>
      <c r="AK113" s="114"/>
    </row>
    <row r="114" spans="5:37">
      <c r="E114" s="128"/>
      <c r="G114" s="130" t="str">
        <f>IF(ISERROR(VLOOKUP(MID(H114,1,5)&amp;MID(H114,8,5),품번정리!$A:$B,2,FALSE))=TRUE,MID(H114,1,5)&amp;MID(H114,8,5),VLOOKUP(MID(H114,1,5)&amp;MID(H114,8,5),품번정리!$A:$B,2,FALSE))</f>
        <v/>
      </c>
      <c r="H114" s="130" t="str">
        <f t="shared" si="12"/>
        <v/>
      </c>
      <c r="I114" s="130" t="str">
        <f t="shared" si="13"/>
        <v/>
      </c>
      <c r="J114" s="131" t="str">
        <f t="shared" si="14"/>
        <v/>
      </c>
      <c r="K114" s="118" t="str">
        <f t="shared" si="15"/>
        <v>JOKEBF5505BL</v>
      </c>
      <c r="L114" s="118" t="str">
        <f t="shared" si="16"/>
        <v>KIDS FIRST TOYS</v>
      </c>
      <c r="M114" s="118">
        <f t="shared" si="17"/>
        <v>41745</v>
      </c>
      <c r="N114" s="388" t="s">
        <v>1584</v>
      </c>
      <c r="O114" s="388" t="s">
        <v>1828</v>
      </c>
      <c r="P114" s="404">
        <v>41745</v>
      </c>
      <c r="Q114" s="388" t="s">
        <v>1172</v>
      </c>
      <c r="R114" s="404"/>
      <c r="S114" s="389">
        <v>547</v>
      </c>
      <c r="T114" s="389">
        <v>0</v>
      </c>
      <c r="U114" s="124"/>
      <c r="V114" s="130" t="str">
        <f>IF(ISERROR(VLOOKUP(MID(W114,1,5)&amp;MID(W114,8,5),품번정리!$A:$B,2,FALSE))=TRUE,MID(W114,1,5)&amp;MID(W114,8,5),VLOOKUP(MID(W114,1,5)&amp;MID(W114,8,5),품번정리!$A:$B,2,FALSE))</f>
        <v/>
      </c>
      <c r="W114" s="130" t="str">
        <f t="shared" si="18"/>
        <v/>
      </c>
      <c r="X114" s="130" t="str">
        <f t="shared" si="19"/>
        <v/>
      </c>
      <c r="Y114" s="131" t="str">
        <f t="shared" si="20"/>
        <v/>
      </c>
      <c r="Z114" s="118" t="str">
        <f t="shared" si="21"/>
        <v>품번색상</v>
      </c>
      <c r="AA114" s="118" t="str">
        <f t="shared" si="22"/>
        <v>업체명</v>
      </c>
      <c r="AB114" s="118" t="str">
        <f t="shared" si="23"/>
        <v>발주일</v>
      </c>
      <c r="AE114" s="382"/>
      <c r="AF114" s="381"/>
      <c r="AG114" s="382"/>
      <c r="AH114" s="383"/>
      <c r="AI114" s="383"/>
      <c r="AJ114" s="114"/>
      <c r="AK114" s="114"/>
    </row>
    <row r="115" spans="5:37">
      <c r="G115" s="130" t="str">
        <f>IF(ISERROR(VLOOKUP(MID(H115,1,5)&amp;MID(H115,8,5),품번정리!$A:$B,2,FALSE))=TRUE,MID(H115,1,5)&amp;MID(H115,8,5),VLOOKUP(MID(H115,1,5)&amp;MID(H115,8,5),품번정리!$A:$B,2,FALSE))</f>
        <v/>
      </c>
      <c r="H115" s="130" t="str">
        <f t="shared" si="12"/>
        <v/>
      </c>
      <c r="I115" s="130" t="str">
        <f t="shared" si="13"/>
        <v/>
      </c>
      <c r="J115" s="131" t="str">
        <f t="shared" si="14"/>
        <v/>
      </c>
      <c r="K115" s="118" t="str">
        <f t="shared" si="15"/>
        <v>JOKMUF5506BL</v>
      </c>
      <c r="L115" s="118" t="str">
        <f t="shared" si="16"/>
        <v>KIDS FIRST TOYS</v>
      </c>
      <c r="M115" s="118">
        <f t="shared" si="17"/>
        <v>41745</v>
      </c>
      <c r="N115" s="388" t="s">
        <v>1589</v>
      </c>
      <c r="O115" s="388" t="s">
        <v>1828</v>
      </c>
      <c r="P115" s="404">
        <v>41745</v>
      </c>
      <c r="Q115" s="388" t="s">
        <v>1172</v>
      </c>
      <c r="R115" s="404"/>
      <c r="S115" s="389">
        <v>100</v>
      </c>
      <c r="T115" s="389">
        <v>0</v>
      </c>
      <c r="U115" s="124"/>
      <c r="V115" s="130" t="str">
        <f>IF(ISERROR(VLOOKUP(MID(W115,1,5)&amp;MID(W115,8,5),품번정리!$A:$B,2,FALSE))=TRUE,MID(W115,1,5)&amp;MID(W115,8,5),VLOOKUP(MID(W115,1,5)&amp;MID(W115,8,5),품번정리!$A:$B,2,FALSE))</f>
        <v/>
      </c>
      <c r="W115" s="130" t="str">
        <f t="shared" si="18"/>
        <v/>
      </c>
      <c r="X115" s="130" t="str">
        <f t="shared" si="19"/>
        <v/>
      </c>
      <c r="Y115" s="131" t="str">
        <f t="shared" si="20"/>
        <v/>
      </c>
      <c r="Z115" s="118" t="str">
        <f t="shared" si="21"/>
        <v>품번색상</v>
      </c>
      <c r="AA115" s="118" t="str">
        <f t="shared" si="22"/>
        <v>업체명</v>
      </c>
      <c r="AB115" s="118" t="str">
        <f t="shared" si="23"/>
        <v>발주일</v>
      </c>
      <c r="AE115" s="382"/>
      <c r="AF115" s="381"/>
      <c r="AG115" s="382"/>
      <c r="AH115" s="383"/>
      <c r="AI115" s="383"/>
      <c r="AJ115" s="114"/>
      <c r="AK115" s="114"/>
    </row>
    <row r="116" spans="5:37">
      <c r="E116" s="128"/>
      <c r="G116" s="130" t="str">
        <f>IF(ISERROR(VLOOKUP(MID(H116,1,5)&amp;MID(H116,8,5),품번정리!$A:$B,2,FALSE))=TRUE,MID(H116,1,5)&amp;MID(H116,8,5),VLOOKUP(MID(H116,1,5)&amp;MID(H116,8,5),품번정리!$A:$B,2,FALSE))</f>
        <v/>
      </c>
      <c r="H116" s="130" t="str">
        <f t="shared" si="12"/>
        <v/>
      </c>
      <c r="I116" s="130" t="str">
        <f t="shared" si="13"/>
        <v/>
      </c>
      <c r="J116" s="131" t="str">
        <f t="shared" si="14"/>
        <v/>
      </c>
      <c r="K116" s="118" t="str">
        <f t="shared" si="15"/>
        <v>JOKEDF5507BL</v>
      </c>
      <c r="L116" s="118" t="str">
        <f t="shared" si="16"/>
        <v>KIDS FIRST TOYS</v>
      </c>
      <c r="M116" s="118">
        <f t="shared" si="17"/>
        <v>41745</v>
      </c>
      <c r="N116" s="388" t="s">
        <v>1587</v>
      </c>
      <c r="O116" s="388" t="s">
        <v>1828</v>
      </c>
      <c r="P116" s="404">
        <v>41745</v>
      </c>
      <c r="Q116" s="388" t="s">
        <v>1172</v>
      </c>
      <c r="R116" s="404"/>
      <c r="S116" s="389">
        <v>160</v>
      </c>
      <c r="T116" s="389">
        <v>0</v>
      </c>
      <c r="U116" s="124"/>
      <c r="V116" s="130" t="str">
        <f>IF(ISERROR(VLOOKUP(MID(W116,1,5)&amp;MID(W116,8,5),품번정리!$A:$B,2,FALSE))=TRUE,MID(W116,1,5)&amp;MID(W116,8,5),VLOOKUP(MID(W116,1,5)&amp;MID(W116,8,5),품번정리!$A:$B,2,FALSE))</f>
        <v/>
      </c>
      <c r="W116" s="130" t="str">
        <f t="shared" si="18"/>
        <v/>
      </c>
      <c r="X116" s="130" t="str">
        <f t="shared" si="19"/>
        <v/>
      </c>
      <c r="Y116" s="131" t="str">
        <f t="shared" si="20"/>
        <v/>
      </c>
      <c r="Z116" s="118" t="str">
        <f t="shared" si="21"/>
        <v>품번색상</v>
      </c>
      <c r="AA116" s="118" t="str">
        <f t="shared" si="22"/>
        <v>업체명</v>
      </c>
      <c r="AB116" s="118" t="str">
        <f t="shared" si="23"/>
        <v>발주일</v>
      </c>
      <c r="AE116" s="382"/>
      <c r="AF116" s="381"/>
      <c r="AG116" s="382"/>
      <c r="AH116" s="383"/>
      <c r="AI116" s="383"/>
      <c r="AJ116" s="114"/>
      <c r="AK116" s="114"/>
    </row>
    <row r="117" spans="5:37">
      <c r="E117" s="128"/>
      <c r="G117" s="130" t="str">
        <f>IF(ISERROR(VLOOKUP(MID(H117,1,5)&amp;MID(H117,8,5),품번정리!$A:$B,2,FALSE))=TRUE,MID(H117,1,5)&amp;MID(H117,8,5),VLOOKUP(MID(H117,1,5)&amp;MID(H117,8,5),품번정리!$A:$B,2,FALSE))</f>
        <v/>
      </c>
      <c r="H117" s="130" t="str">
        <f t="shared" si="12"/>
        <v/>
      </c>
      <c r="I117" s="130" t="str">
        <f t="shared" si="13"/>
        <v/>
      </c>
      <c r="J117" s="131" t="str">
        <f t="shared" si="14"/>
        <v/>
      </c>
      <c r="K117" s="118" t="str">
        <f t="shared" si="15"/>
        <v>JOKEBF5508IV</v>
      </c>
      <c r="L117" s="118" t="str">
        <f t="shared" si="16"/>
        <v>KIDS FIRST TOYS</v>
      </c>
      <c r="M117" s="118">
        <f t="shared" si="17"/>
        <v>41745</v>
      </c>
      <c r="N117" s="388" t="s">
        <v>1585</v>
      </c>
      <c r="O117" s="388" t="s">
        <v>1828</v>
      </c>
      <c r="P117" s="404">
        <v>41745</v>
      </c>
      <c r="Q117" s="388" t="s">
        <v>1172</v>
      </c>
      <c r="R117" s="404"/>
      <c r="S117" s="389">
        <v>549</v>
      </c>
      <c r="T117" s="389">
        <v>0</v>
      </c>
      <c r="U117" s="124"/>
      <c r="V117" s="130" t="str">
        <f>IF(ISERROR(VLOOKUP(MID(W117,1,5)&amp;MID(W117,8,5),품번정리!$A:$B,2,FALSE))=TRUE,MID(W117,1,5)&amp;MID(W117,8,5),VLOOKUP(MID(W117,1,5)&amp;MID(W117,8,5),품번정리!$A:$B,2,FALSE))</f>
        <v/>
      </c>
      <c r="W117" s="130" t="str">
        <f t="shared" si="18"/>
        <v/>
      </c>
      <c r="X117" s="130" t="str">
        <f t="shared" si="19"/>
        <v/>
      </c>
      <c r="Y117" s="131" t="str">
        <f t="shared" si="20"/>
        <v/>
      </c>
      <c r="Z117" s="118" t="str">
        <f t="shared" si="21"/>
        <v>품번색상</v>
      </c>
      <c r="AA117" s="118" t="str">
        <f t="shared" si="22"/>
        <v>업체명</v>
      </c>
      <c r="AB117" s="118" t="str">
        <f t="shared" si="23"/>
        <v>발주일</v>
      </c>
      <c r="AE117" s="382"/>
      <c r="AF117" s="381"/>
      <c r="AG117" s="382"/>
      <c r="AH117" s="383"/>
      <c r="AI117" s="383"/>
      <c r="AJ117" s="114"/>
      <c r="AK117" s="114"/>
    </row>
    <row r="118" spans="5:37">
      <c r="G118" s="130" t="str">
        <f>IF(ISERROR(VLOOKUP(MID(H118,1,5)&amp;MID(H118,8,5),품번정리!$A:$B,2,FALSE))=TRUE,MID(H118,1,5)&amp;MID(H118,8,5),VLOOKUP(MID(H118,1,5)&amp;MID(H118,8,5),품번정리!$A:$B,2,FALSE))</f>
        <v/>
      </c>
      <c r="H118" s="130" t="str">
        <f t="shared" si="12"/>
        <v/>
      </c>
      <c r="I118" s="130" t="str">
        <f t="shared" si="13"/>
        <v/>
      </c>
      <c r="J118" s="131" t="str">
        <f t="shared" si="14"/>
        <v/>
      </c>
      <c r="K118" s="118" t="str">
        <f t="shared" si="15"/>
        <v>WTKBAF5504RE</v>
      </c>
      <c r="L118" s="118" t="str">
        <f t="shared" si="16"/>
        <v>동일모자</v>
      </c>
      <c r="M118" s="118">
        <f t="shared" si="17"/>
        <v>41747</v>
      </c>
      <c r="N118" s="388" t="s">
        <v>1545</v>
      </c>
      <c r="O118" s="388" t="s">
        <v>1174</v>
      </c>
      <c r="P118" s="404">
        <v>41747</v>
      </c>
      <c r="Q118" s="388" t="s">
        <v>1172</v>
      </c>
      <c r="R118" s="404"/>
      <c r="S118" s="389">
        <v>289</v>
      </c>
      <c r="T118" s="389">
        <v>0</v>
      </c>
      <c r="U118" s="124"/>
      <c r="V118" s="130" t="str">
        <f>IF(ISERROR(VLOOKUP(MID(W118,1,5)&amp;MID(W118,8,5),품번정리!$A:$B,2,FALSE))=TRUE,MID(W118,1,5)&amp;MID(W118,8,5),VLOOKUP(MID(W118,1,5)&amp;MID(W118,8,5),품번정리!$A:$B,2,FALSE))</f>
        <v/>
      </c>
      <c r="W118" s="130" t="str">
        <f t="shared" si="18"/>
        <v/>
      </c>
      <c r="X118" s="130" t="str">
        <f t="shared" si="19"/>
        <v/>
      </c>
      <c r="Y118" s="131" t="str">
        <f t="shared" si="20"/>
        <v/>
      </c>
      <c r="Z118" s="118" t="str">
        <f t="shared" si="21"/>
        <v>품번색상</v>
      </c>
      <c r="AA118" s="118" t="str">
        <f t="shared" si="22"/>
        <v>업체명</v>
      </c>
      <c r="AB118" s="118" t="str">
        <f t="shared" si="23"/>
        <v>발주일</v>
      </c>
      <c r="AE118" s="382"/>
      <c r="AF118" s="381"/>
      <c r="AG118" s="382"/>
      <c r="AH118" s="383"/>
      <c r="AI118" s="383"/>
      <c r="AJ118" s="114"/>
      <c r="AK118" s="114"/>
    </row>
    <row r="119" spans="5:37">
      <c r="G119" s="130" t="str">
        <f>IF(ISERROR(VLOOKUP(MID(H119,1,5)&amp;MID(H119,8,5),품번정리!$A:$B,2,FALSE))=TRUE,MID(H119,1,5)&amp;MID(H119,8,5),VLOOKUP(MID(H119,1,5)&amp;MID(H119,8,5),품번정리!$A:$B,2,FALSE))</f>
        <v/>
      </c>
      <c r="H119" s="130" t="str">
        <f t="shared" si="12"/>
        <v/>
      </c>
      <c r="I119" s="130" t="str">
        <f t="shared" si="13"/>
        <v/>
      </c>
      <c r="J119" s="131" t="str">
        <f t="shared" si="14"/>
        <v/>
      </c>
      <c r="K119" s="118" t="str">
        <f t="shared" si="15"/>
        <v>WTKBAF5505BW</v>
      </c>
      <c r="L119" s="118" t="str">
        <f t="shared" si="16"/>
        <v>동일모자</v>
      </c>
      <c r="M119" s="118">
        <f t="shared" si="17"/>
        <v>41747</v>
      </c>
      <c r="N119" s="388" t="s">
        <v>1546</v>
      </c>
      <c r="O119" s="388" t="s">
        <v>1174</v>
      </c>
      <c r="P119" s="404">
        <v>41747</v>
      </c>
      <c r="Q119" s="388" t="s">
        <v>1172</v>
      </c>
      <c r="R119" s="404"/>
      <c r="S119" s="389">
        <v>241</v>
      </c>
      <c r="T119" s="389">
        <v>0</v>
      </c>
      <c r="U119" s="124"/>
      <c r="V119" s="130" t="str">
        <f>IF(ISERROR(VLOOKUP(MID(W119,1,5)&amp;MID(W119,8,5),품번정리!$A:$B,2,FALSE))=TRUE,MID(W119,1,5)&amp;MID(W119,8,5),VLOOKUP(MID(W119,1,5)&amp;MID(W119,8,5),품번정리!$A:$B,2,FALSE))</f>
        <v/>
      </c>
      <c r="W119" s="130" t="str">
        <f t="shared" si="18"/>
        <v/>
      </c>
      <c r="X119" s="130" t="str">
        <f t="shared" si="19"/>
        <v/>
      </c>
      <c r="Y119" s="131" t="str">
        <f t="shared" si="20"/>
        <v/>
      </c>
      <c r="Z119" s="118" t="str">
        <f t="shared" si="21"/>
        <v>품번색상</v>
      </c>
      <c r="AA119" s="118" t="str">
        <f t="shared" si="22"/>
        <v>업체명</v>
      </c>
      <c r="AB119" s="118" t="str">
        <f t="shared" si="23"/>
        <v>발주일</v>
      </c>
      <c r="AE119" s="382"/>
      <c r="AF119" s="381"/>
      <c r="AG119" s="382"/>
      <c r="AH119" s="383"/>
      <c r="AI119" s="383"/>
      <c r="AJ119" s="114"/>
      <c r="AK119" s="114"/>
    </row>
    <row r="120" spans="5:37">
      <c r="G120" s="130" t="str">
        <f>IF(ISERROR(VLOOKUP(MID(H120,1,5)&amp;MID(H120,8,5),품번정리!$A:$B,2,FALSE))=TRUE,MID(H120,1,5)&amp;MID(H120,8,5),VLOOKUP(MID(H120,1,5)&amp;MID(H120,8,5),품번정리!$A:$B,2,FALSE))</f>
        <v/>
      </c>
      <c r="H120" s="130" t="str">
        <f t="shared" si="12"/>
        <v/>
      </c>
      <c r="I120" s="130" t="str">
        <f t="shared" si="13"/>
        <v/>
      </c>
      <c r="J120" s="131" t="str">
        <f t="shared" si="14"/>
        <v/>
      </c>
      <c r="K120" s="118" t="str">
        <f t="shared" si="15"/>
        <v>WTKBAF5506BG</v>
      </c>
      <c r="L120" s="118" t="str">
        <f t="shared" si="16"/>
        <v>동일모자</v>
      </c>
      <c r="M120" s="118">
        <f t="shared" si="17"/>
        <v>41747</v>
      </c>
      <c r="N120" s="388" t="s">
        <v>1547</v>
      </c>
      <c r="O120" s="388" t="s">
        <v>1174</v>
      </c>
      <c r="P120" s="404">
        <v>41747</v>
      </c>
      <c r="Q120" s="388" t="s">
        <v>1172</v>
      </c>
      <c r="R120" s="404"/>
      <c r="S120" s="389">
        <v>302</v>
      </c>
      <c r="T120" s="389">
        <v>0</v>
      </c>
      <c r="U120" s="124"/>
      <c r="V120" s="130" t="str">
        <f>IF(ISERROR(VLOOKUP(MID(W120,1,5)&amp;MID(W120,8,5),품번정리!$A:$B,2,FALSE))=TRUE,MID(W120,1,5)&amp;MID(W120,8,5),VLOOKUP(MID(W120,1,5)&amp;MID(W120,8,5),품번정리!$A:$B,2,FALSE))</f>
        <v/>
      </c>
      <c r="W120" s="130" t="str">
        <f t="shared" si="18"/>
        <v/>
      </c>
      <c r="X120" s="130" t="str">
        <f t="shared" si="19"/>
        <v/>
      </c>
      <c r="Y120" s="131" t="str">
        <f t="shared" si="20"/>
        <v/>
      </c>
      <c r="Z120" s="118" t="str">
        <f t="shared" si="21"/>
        <v>품번색상</v>
      </c>
      <c r="AA120" s="118" t="str">
        <f t="shared" si="22"/>
        <v>업체명</v>
      </c>
      <c r="AB120" s="118" t="str">
        <f t="shared" si="23"/>
        <v>발주일</v>
      </c>
      <c r="AE120" s="382"/>
      <c r="AF120" s="381"/>
      <c r="AG120" s="382"/>
      <c r="AH120" s="383"/>
      <c r="AI120" s="383"/>
      <c r="AJ120" s="114"/>
      <c r="AK120" s="114"/>
    </row>
    <row r="121" spans="5:37">
      <c r="E121" s="128"/>
      <c r="G121" s="130" t="str">
        <f>IF(ISERROR(VLOOKUP(MID(H121,1,5)&amp;MID(H121,8,5),품번정리!$A:$B,2,FALSE))=TRUE,MID(H121,1,5)&amp;MID(H121,8,5),VLOOKUP(MID(H121,1,5)&amp;MID(H121,8,5),품번정리!$A:$B,2,FALSE))</f>
        <v/>
      </c>
      <c r="H121" s="130" t="str">
        <f t="shared" si="12"/>
        <v/>
      </c>
      <c r="I121" s="130" t="str">
        <f t="shared" si="13"/>
        <v/>
      </c>
      <c r="J121" s="131" t="str">
        <f t="shared" si="14"/>
        <v/>
      </c>
      <c r="K121" s="118" t="str">
        <f t="shared" si="15"/>
        <v>WTKERF5511BG</v>
      </c>
      <c r="L121" s="118" t="str">
        <f t="shared" si="16"/>
        <v>동일모자</v>
      </c>
      <c r="M121" s="118">
        <f t="shared" si="17"/>
        <v>41747</v>
      </c>
      <c r="N121" s="388" t="s">
        <v>1548</v>
      </c>
      <c r="O121" s="388" t="s">
        <v>1174</v>
      </c>
      <c r="P121" s="404">
        <v>41747</v>
      </c>
      <c r="Q121" s="388" t="s">
        <v>1172</v>
      </c>
      <c r="R121" s="404"/>
      <c r="S121" s="389">
        <v>400</v>
      </c>
      <c r="T121" s="389">
        <v>0</v>
      </c>
      <c r="U121" s="124"/>
      <c r="V121" s="130" t="str">
        <f>IF(ISERROR(VLOOKUP(MID(W121,1,5)&amp;MID(W121,8,5),품번정리!$A:$B,2,FALSE))=TRUE,MID(W121,1,5)&amp;MID(W121,8,5),VLOOKUP(MID(W121,1,5)&amp;MID(W121,8,5),품번정리!$A:$B,2,FALSE))</f>
        <v/>
      </c>
      <c r="W121" s="130" t="str">
        <f t="shared" si="18"/>
        <v/>
      </c>
      <c r="X121" s="130" t="str">
        <f t="shared" si="19"/>
        <v/>
      </c>
      <c r="Y121" s="131" t="str">
        <f t="shared" si="20"/>
        <v/>
      </c>
      <c r="Z121" s="118" t="str">
        <f t="shared" si="21"/>
        <v>품번색상</v>
      </c>
      <c r="AA121" s="118" t="str">
        <f t="shared" si="22"/>
        <v>업체명</v>
      </c>
      <c r="AB121" s="118" t="str">
        <f t="shared" si="23"/>
        <v>발주일</v>
      </c>
      <c r="AE121" s="382"/>
      <c r="AF121" s="381"/>
      <c r="AG121" s="382"/>
      <c r="AH121" s="383"/>
      <c r="AI121" s="383"/>
      <c r="AJ121" s="114"/>
      <c r="AK121" s="114"/>
    </row>
    <row r="122" spans="5:37">
      <c r="E122" s="128"/>
      <c r="G122" s="130" t="str">
        <f>IF(ISERROR(VLOOKUP(MID(H122,1,5)&amp;MID(H122,8,5),품번정리!$A:$B,2,FALSE))=TRUE,MID(H122,1,5)&amp;MID(H122,8,5),VLOOKUP(MID(H122,1,5)&amp;MID(H122,8,5),품번정리!$A:$B,2,FALSE))</f>
        <v/>
      </c>
      <c r="H122" s="130" t="str">
        <f t="shared" si="12"/>
        <v/>
      </c>
      <c r="I122" s="130" t="str">
        <f t="shared" si="13"/>
        <v/>
      </c>
      <c r="J122" s="131" t="str">
        <f t="shared" si="14"/>
        <v/>
      </c>
      <c r="K122" s="118" t="str">
        <f t="shared" si="15"/>
        <v>WTKERF5512PK</v>
      </c>
      <c r="L122" s="118" t="str">
        <f t="shared" si="16"/>
        <v>동일모자</v>
      </c>
      <c r="M122" s="118">
        <f t="shared" si="17"/>
        <v>41747</v>
      </c>
      <c r="N122" s="388" t="s">
        <v>1549</v>
      </c>
      <c r="O122" s="388" t="s">
        <v>1174</v>
      </c>
      <c r="P122" s="404">
        <v>41747</v>
      </c>
      <c r="Q122" s="388" t="s">
        <v>1172</v>
      </c>
      <c r="R122" s="404"/>
      <c r="S122" s="389">
        <v>164</v>
      </c>
      <c r="T122" s="389">
        <v>0</v>
      </c>
      <c r="U122" s="124"/>
      <c r="V122" s="130" t="str">
        <f>IF(ISERROR(VLOOKUP(MID(W122,1,5)&amp;MID(W122,8,5),품번정리!$A:$B,2,FALSE))=TRUE,MID(W122,1,5)&amp;MID(W122,8,5),VLOOKUP(MID(W122,1,5)&amp;MID(W122,8,5),품번정리!$A:$B,2,FALSE))</f>
        <v/>
      </c>
      <c r="W122" s="130" t="str">
        <f t="shared" si="18"/>
        <v/>
      </c>
      <c r="X122" s="130" t="str">
        <f t="shared" si="19"/>
        <v/>
      </c>
      <c r="Y122" s="131" t="str">
        <f t="shared" si="20"/>
        <v/>
      </c>
      <c r="Z122" s="118" t="str">
        <f t="shared" si="21"/>
        <v>품번색상</v>
      </c>
      <c r="AA122" s="118" t="str">
        <f t="shared" si="22"/>
        <v>업체명</v>
      </c>
      <c r="AB122" s="118" t="str">
        <f t="shared" si="23"/>
        <v>발주일</v>
      </c>
      <c r="AE122" s="382"/>
      <c r="AF122" s="381"/>
      <c r="AG122" s="382"/>
      <c r="AH122" s="383"/>
      <c r="AI122" s="383"/>
      <c r="AJ122" s="114"/>
      <c r="AK122" s="114"/>
    </row>
    <row r="123" spans="5:37">
      <c r="E123" s="128"/>
      <c r="G123" s="130" t="str">
        <f>IF(ISERROR(VLOOKUP(MID(H123,1,5)&amp;MID(H123,8,5),품번정리!$A:$B,2,FALSE))=TRUE,MID(H123,1,5)&amp;MID(H123,8,5),VLOOKUP(MID(H123,1,5)&amp;MID(H123,8,5),품번정리!$A:$B,2,FALSE))</f>
        <v/>
      </c>
      <c r="H123" s="130" t="str">
        <f t="shared" si="12"/>
        <v/>
      </c>
      <c r="I123" s="130" t="str">
        <f t="shared" si="13"/>
        <v/>
      </c>
      <c r="J123" s="131" t="str">
        <f t="shared" si="14"/>
        <v/>
      </c>
      <c r="K123" s="118" t="str">
        <f t="shared" si="15"/>
        <v>ELKERF5516OR</v>
      </c>
      <c r="L123" s="118" t="str">
        <f t="shared" si="16"/>
        <v>FOREMOST</v>
      </c>
      <c r="M123" s="118">
        <f t="shared" si="17"/>
        <v>41750</v>
      </c>
      <c r="N123" s="388" t="s">
        <v>1593</v>
      </c>
      <c r="O123" s="388" t="s">
        <v>1171</v>
      </c>
      <c r="P123" s="404">
        <v>41750</v>
      </c>
      <c r="Q123" s="388" t="s">
        <v>1172</v>
      </c>
      <c r="R123" s="404"/>
      <c r="S123" s="389">
        <v>587</v>
      </c>
      <c r="T123" s="389">
        <v>0</v>
      </c>
      <c r="U123" s="124"/>
      <c r="V123" s="130" t="str">
        <f>IF(ISERROR(VLOOKUP(MID(W123,1,5)&amp;MID(W123,8,5),품번정리!$A:$B,2,FALSE))=TRUE,MID(W123,1,5)&amp;MID(W123,8,5),VLOOKUP(MID(W123,1,5)&amp;MID(W123,8,5),품번정리!$A:$B,2,FALSE))</f>
        <v/>
      </c>
      <c r="W123" s="130" t="str">
        <f t="shared" si="18"/>
        <v/>
      </c>
      <c r="X123" s="130" t="str">
        <f t="shared" si="19"/>
        <v/>
      </c>
      <c r="Y123" s="131" t="str">
        <f t="shared" si="20"/>
        <v/>
      </c>
      <c r="Z123" s="118" t="str">
        <f t="shared" si="21"/>
        <v>품번색상</v>
      </c>
      <c r="AA123" s="118" t="str">
        <f t="shared" si="22"/>
        <v>업체명</v>
      </c>
      <c r="AB123" s="118" t="str">
        <f t="shared" si="23"/>
        <v>발주일</v>
      </c>
      <c r="AE123" s="382"/>
      <c r="AF123" s="381"/>
      <c r="AG123" s="382"/>
      <c r="AH123" s="383"/>
      <c r="AI123" s="383"/>
      <c r="AJ123" s="114"/>
      <c r="AK123" s="114"/>
    </row>
    <row r="124" spans="5:37">
      <c r="E124" s="128"/>
      <c r="G124" s="130" t="str">
        <f>IF(ISERROR(VLOOKUP(MID(H124,1,5)&amp;MID(H124,8,5),품번정리!$A:$B,2,FALSE))=TRUE,MID(H124,1,5)&amp;MID(H124,8,5),VLOOKUP(MID(H124,1,5)&amp;MID(H124,8,5),품번정리!$A:$B,2,FALSE))</f>
        <v/>
      </c>
      <c r="H124" s="130" t="str">
        <f t="shared" si="12"/>
        <v/>
      </c>
      <c r="I124" s="130" t="str">
        <f t="shared" si="13"/>
        <v/>
      </c>
      <c r="J124" s="131" t="str">
        <f t="shared" si="14"/>
        <v/>
      </c>
      <c r="K124" s="118" t="str">
        <f t="shared" si="15"/>
        <v>ELKTPF5517BK</v>
      </c>
      <c r="L124" s="118" t="str">
        <f t="shared" si="16"/>
        <v>FOREMOST</v>
      </c>
      <c r="M124" s="118">
        <f t="shared" si="17"/>
        <v>41750</v>
      </c>
      <c r="N124" s="388" t="s">
        <v>1594</v>
      </c>
      <c r="O124" s="388" t="s">
        <v>1171</v>
      </c>
      <c r="P124" s="404">
        <v>41750</v>
      </c>
      <c r="Q124" s="388" t="s">
        <v>1172</v>
      </c>
      <c r="R124" s="404"/>
      <c r="S124" s="389">
        <v>154</v>
      </c>
      <c r="T124" s="389">
        <v>0</v>
      </c>
      <c r="U124" s="124"/>
      <c r="V124" s="130" t="str">
        <f>IF(ISERROR(VLOOKUP(MID(W124,1,5)&amp;MID(W124,8,5),품번정리!$A:$B,2,FALSE))=TRUE,MID(W124,1,5)&amp;MID(W124,8,5),VLOOKUP(MID(W124,1,5)&amp;MID(W124,8,5),품번정리!$A:$B,2,FALSE))</f>
        <v/>
      </c>
      <c r="W124" s="130" t="str">
        <f t="shared" si="18"/>
        <v/>
      </c>
      <c r="X124" s="130" t="str">
        <f t="shared" si="19"/>
        <v/>
      </c>
      <c r="Y124" s="131" t="str">
        <f t="shared" si="20"/>
        <v/>
      </c>
      <c r="Z124" s="118" t="str">
        <f t="shared" si="21"/>
        <v>품번색상</v>
      </c>
      <c r="AA124" s="118" t="str">
        <f t="shared" si="22"/>
        <v>업체명</v>
      </c>
      <c r="AB124" s="118" t="str">
        <f t="shared" si="23"/>
        <v>발주일</v>
      </c>
      <c r="AE124" s="382"/>
      <c r="AF124" s="381"/>
      <c r="AG124" s="382"/>
      <c r="AH124" s="383"/>
      <c r="AI124" s="383"/>
      <c r="AJ124" s="114"/>
      <c r="AK124" s="114"/>
    </row>
    <row r="125" spans="5:37">
      <c r="E125" s="128"/>
      <c r="G125" s="130" t="str">
        <f>IF(ISERROR(VLOOKUP(MID(H125,1,5)&amp;MID(H125,8,5),품번정리!$A:$B,2,FALSE))=TRUE,MID(H125,1,5)&amp;MID(H125,8,5),VLOOKUP(MID(H125,1,5)&amp;MID(H125,8,5),품번정리!$A:$B,2,FALSE))</f>
        <v/>
      </c>
      <c r="H125" s="130" t="str">
        <f t="shared" si="12"/>
        <v/>
      </c>
      <c r="I125" s="130" t="str">
        <f t="shared" si="13"/>
        <v/>
      </c>
      <c r="J125" s="131" t="str">
        <f t="shared" si="14"/>
        <v/>
      </c>
      <c r="K125" s="118" t="str">
        <f t="shared" si="15"/>
        <v>ELKTPF5515RE</v>
      </c>
      <c r="L125" s="118" t="str">
        <f t="shared" si="16"/>
        <v>FOREMOST</v>
      </c>
      <c r="M125" s="118">
        <f t="shared" si="17"/>
        <v>41750</v>
      </c>
      <c r="N125" s="388" t="s">
        <v>1595</v>
      </c>
      <c r="O125" s="388" t="s">
        <v>1171</v>
      </c>
      <c r="P125" s="404">
        <v>41750</v>
      </c>
      <c r="Q125" s="388" t="s">
        <v>1172</v>
      </c>
      <c r="R125" s="404"/>
      <c r="S125" s="389">
        <v>150</v>
      </c>
      <c r="T125" s="389">
        <v>0</v>
      </c>
      <c r="U125" s="124"/>
      <c r="V125" s="130" t="str">
        <f>IF(ISERROR(VLOOKUP(MID(W125,1,5)&amp;MID(W125,8,5),품번정리!$A:$B,2,FALSE))=TRUE,MID(W125,1,5)&amp;MID(W125,8,5),VLOOKUP(MID(W125,1,5)&amp;MID(W125,8,5),품번정리!$A:$B,2,FALSE))</f>
        <v/>
      </c>
      <c r="W125" s="130" t="str">
        <f t="shared" si="18"/>
        <v/>
      </c>
      <c r="X125" s="130" t="str">
        <f t="shared" si="19"/>
        <v/>
      </c>
      <c r="Y125" s="131" t="str">
        <f t="shared" si="20"/>
        <v/>
      </c>
      <c r="Z125" s="118" t="str">
        <f t="shared" si="21"/>
        <v>품번색상</v>
      </c>
      <c r="AA125" s="118" t="str">
        <f t="shared" si="22"/>
        <v>업체명</v>
      </c>
      <c r="AB125" s="118" t="str">
        <f t="shared" si="23"/>
        <v>발주일</v>
      </c>
      <c r="AE125" s="382"/>
      <c r="AF125" s="381"/>
      <c r="AG125" s="382"/>
      <c r="AH125" s="383"/>
      <c r="AI125" s="383"/>
      <c r="AJ125" s="114"/>
      <c r="AK125" s="114"/>
    </row>
    <row r="126" spans="5:37">
      <c r="G126" s="130" t="str">
        <f>IF(ISERROR(VLOOKUP(MID(H126,1,5)&amp;MID(H126,8,5),품번정리!$A:$B,2,FALSE))=TRUE,MID(H126,1,5)&amp;MID(H126,8,5),VLOOKUP(MID(H126,1,5)&amp;MID(H126,8,5),품번정리!$A:$B,2,FALSE))</f>
        <v/>
      </c>
      <c r="H126" s="130" t="str">
        <f t="shared" si="12"/>
        <v/>
      </c>
      <c r="I126" s="130" t="str">
        <f t="shared" si="13"/>
        <v/>
      </c>
      <c r="J126" s="131" t="str">
        <f t="shared" si="14"/>
        <v/>
      </c>
      <c r="K126" s="118" t="str">
        <f t="shared" si="15"/>
        <v>ELKEDF5522YE</v>
      </c>
      <c r="L126" s="118" t="str">
        <f t="shared" si="16"/>
        <v>FOREMOST</v>
      </c>
      <c r="M126" s="118">
        <f t="shared" si="17"/>
        <v>41750</v>
      </c>
      <c r="N126" s="388" t="s">
        <v>1590</v>
      </c>
      <c r="O126" s="388" t="s">
        <v>1171</v>
      </c>
      <c r="P126" s="404">
        <v>41750</v>
      </c>
      <c r="Q126" s="388" t="s">
        <v>1172</v>
      </c>
      <c r="R126" s="404"/>
      <c r="S126" s="389">
        <v>160</v>
      </c>
      <c r="T126" s="389">
        <v>0</v>
      </c>
      <c r="U126" s="124"/>
      <c r="V126" s="130" t="str">
        <f>IF(ISERROR(VLOOKUP(MID(W126,1,5)&amp;MID(W126,8,5),품번정리!$A:$B,2,FALSE))=TRUE,MID(W126,1,5)&amp;MID(W126,8,5),VLOOKUP(MID(W126,1,5)&amp;MID(W126,8,5),품번정리!$A:$B,2,FALSE))</f>
        <v/>
      </c>
      <c r="W126" s="130" t="str">
        <f t="shared" si="18"/>
        <v/>
      </c>
      <c r="X126" s="130" t="str">
        <f t="shared" si="19"/>
        <v/>
      </c>
      <c r="Y126" s="131" t="str">
        <f t="shared" si="20"/>
        <v/>
      </c>
      <c r="Z126" s="118" t="str">
        <f t="shared" si="21"/>
        <v>품번색상</v>
      </c>
      <c r="AA126" s="118" t="str">
        <f t="shared" si="22"/>
        <v>업체명</v>
      </c>
      <c r="AB126" s="118" t="str">
        <f t="shared" si="23"/>
        <v>발주일</v>
      </c>
      <c r="AE126" s="382"/>
      <c r="AF126" s="381"/>
      <c r="AG126" s="382"/>
      <c r="AH126" s="383"/>
      <c r="AI126" s="383"/>
      <c r="AJ126" s="114"/>
      <c r="AK126" s="114"/>
    </row>
    <row r="127" spans="5:37">
      <c r="E127" s="128"/>
      <c r="G127" s="130" t="str">
        <f>IF(ISERROR(VLOOKUP(MID(H127,1,5)&amp;MID(H127,8,5),품번정리!$A:$B,2,FALSE))=TRUE,MID(H127,1,5)&amp;MID(H127,8,5),VLOOKUP(MID(H127,1,5)&amp;MID(H127,8,5),품번정리!$A:$B,2,FALSE))</f>
        <v/>
      </c>
      <c r="H127" s="130" t="str">
        <f t="shared" si="12"/>
        <v/>
      </c>
      <c r="I127" s="130" t="str">
        <f t="shared" si="13"/>
        <v/>
      </c>
      <c r="J127" s="131" t="str">
        <f t="shared" si="14"/>
        <v/>
      </c>
      <c r="K127" s="118" t="str">
        <f t="shared" si="15"/>
        <v>ELKEDF5523BK</v>
      </c>
      <c r="L127" s="118" t="str">
        <f t="shared" si="16"/>
        <v>FOREMOST</v>
      </c>
      <c r="M127" s="118">
        <f t="shared" si="17"/>
        <v>41750</v>
      </c>
      <c r="N127" s="388" t="s">
        <v>1591</v>
      </c>
      <c r="O127" s="388" t="s">
        <v>1171</v>
      </c>
      <c r="P127" s="404">
        <v>41750</v>
      </c>
      <c r="Q127" s="388" t="s">
        <v>1172</v>
      </c>
      <c r="R127" s="404"/>
      <c r="S127" s="389">
        <v>159</v>
      </c>
      <c r="T127" s="389">
        <v>0</v>
      </c>
      <c r="U127" s="124"/>
      <c r="V127" s="130" t="str">
        <f>IF(ISERROR(VLOOKUP(MID(W127,1,5)&amp;MID(W127,8,5),품번정리!$A:$B,2,FALSE))=TRUE,MID(W127,1,5)&amp;MID(W127,8,5),VLOOKUP(MID(W127,1,5)&amp;MID(W127,8,5),품번정리!$A:$B,2,FALSE))</f>
        <v/>
      </c>
      <c r="W127" s="130" t="str">
        <f t="shared" si="18"/>
        <v/>
      </c>
      <c r="X127" s="130" t="str">
        <f t="shared" si="19"/>
        <v/>
      </c>
      <c r="Y127" s="131" t="str">
        <f t="shared" si="20"/>
        <v/>
      </c>
      <c r="Z127" s="118" t="str">
        <f t="shared" si="21"/>
        <v>품번색상</v>
      </c>
      <c r="AA127" s="118" t="str">
        <f t="shared" si="22"/>
        <v>업체명</v>
      </c>
      <c r="AB127" s="118" t="str">
        <f t="shared" si="23"/>
        <v>발주일</v>
      </c>
      <c r="AE127" s="382"/>
      <c r="AF127" s="381"/>
      <c r="AG127" s="382"/>
      <c r="AH127" s="383"/>
      <c r="AI127" s="383"/>
      <c r="AJ127" s="114"/>
      <c r="AK127" s="114"/>
    </row>
    <row r="128" spans="5:37">
      <c r="E128" s="128"/>
      <c r="G128" s="130" t="str">
        <f>IF(ISERROR(VLOOKUP(MID(H128,1,5)&amp;MID(H128,8,5),품번정리!$A:$B,2,FALSE))=TRUE,MID(H128,1,5)&amp;MID(H128,8,5),VLOOKUP(MID(H128,1,5)&amp;MID(H128,8,5),품번정리!$A:$B,2,FALSE))</f>
        <v/>
      </c>
      <c r="H128" s="130" t="str">
        <f t="shared" si="12"/>
        <v/>
      </c>
      <c r="I128" s="130" t="str">
        <f t="shared" si="13"/>
        <v/>
      </c>
      <c r="J128" s="131" t="str">
        <f t="shared" si="14"/>
        <v/>
      </c>
      <c r="K128" s="118" t="str">
        <f t="shared" si="15"/>
        <v>ELKEDF5524PK</v>
      </c>
      <c r="L128" s="118" t="str">
        <f t="shared" si="16"/>
        <v>FOREMOST</v>
      </c>
      <c r="M128" s="118">
        <f t="shared" si="17"/>
        <v>41750</v>
      </c>
      <c r="N128" s="388" t="s">
        <v>1592</v>
      </c>
      <c r="O128" s="388" t="s">
        <v>1171</v>
      </c>
      <c r="P128" s="404">
        <v>41750</v>
      </c>
      <c r="Q128" s="388" t="s">
        <v>1172</v>
      </c>
      <c r="R128" s="404"/>
      <c r="S128" s="389">
        <v>160</v>
      </c>
      <c r="T128" s="389">
        <v>0</v>
      </c>
      <c r="U128" s="124"/>
      <c r="V128" s="130" t="str">
        <f>IF(ISERROR(VLOOKUP(MID(W128,1,5)&amp;MID(W128,8,5),품번정리!$A:$B,2,FALSE))=TRUE,MID(W128,1,5)&amp;MID(W128,8,5),VLOOKUP(MID(W128,1,5)&amp;MID(W128,8,5),품번정리!$A:$B,2,FALSE))</f>
        <v/>
      </c>
      <c r="W128" s="130" t="str">
        <f t="shared" si="18"/>
        <v/>
      </c>
      <c r="X128" s="130" t="str">
        <f t="shared" si="19"/>
        <v/>
      </c>
      <c r="Y128" s="131" t="str">
        <f t="shared" si="20"/>
        <v/>
      </c>
      <c r="Z128" s="118" t="str">
        <f t="shared" si="21"/>
        <v>품번색상</v>
      </c>
      <c r="AA128" s="118" t="str">
        <f t="shared" si="22"/>
        <v>업체명</v>
      </c>
      <c r="AB128" s="118" t="str">
        <f t="shared" si="23"/>
        <v>발주일</v>
      </c>
      <c r="AE128" s="382"/>
      <c r="AF128" s="381"/>
      <c r="AG128" s="382"/>
      <c r="AH128" s="383"/>
      <c r="AI128" s="383"/>
      <c r="AJ128" s="114"/>
      <c r="AK128" s="114"/>
    </row>
    <row r="129" spans="5:37">
      <c r="E129" s="128"/>
      <c r="G129" s="130" t="str">
        <f>IF(ISERROR(VLOOKUP(MID(H129,1,5)&amp;MID(H129,8,5),품번정리!$A:$B,2,FALSE))=TRUE,MID(H129,1,5)&amp;MID(H129,8,5),VLOOKUP(MID(H129,1,5)&amp;MID(H129,8,5),품번정리!$A:$B,2,FALSE))</f>
        <v/>
      </c>
      <c r="H129" s="130" t="str">
        <f t="shared" si="12"/>
        <v/>
      </c>
      <c r="I129" s="130" t="str">
        <f t="shared" si="13"/>
        <v/>
      </c>
      <c r="J129" s="131" t="str">
        <f t="shared" si="14"/>
        <v/>
      </c>
      <c r="K129" s="118" t="str">
        <f t="shared" si="15"/>
        <v>ELKBAF5518PP</v>
      </c>
      <c r="L129" s="118" t="str">
        <f t="shared" si="16"/>
        <v>동일모자</v>
      </c>
      <c r="M129" s="118">
        <f t="shared" si="17"/>
        <v>41750</v>
      </c>
      <c r="N129" s="388" t="s">
        <v>1531</v>
      </c>
      <c r="O129" s="388" t="s">
        <v>1174</v>
      </c>
      <c r="P129" s="404">
        <v>41750</v>
      </c>
      <c r="Q129" s="388" t="s">
        <v>1172</v>
      </c>
      <c r="R129" s="404"/>
      <c r="S129" s="389">
        <v>178</v>
      </c>
      <c r="T129" s="389">
        <v>0</v>
      </c>
      <c r="U129" s="124"/>
      <c r="V129" s="130" t="str">
        <f>IF(ISERROR(VLOOKUP(MID(W129,1,5)&amp;MID(W129,8,5),품번정리!$A:$B,2,FALSE))=TRUE,MID(W129,1,5)&amp;MID(W129,8,5),VLOOKUP(MID(W129,1,5)&amp;MID(W129,8,5),품번정리!$A:$B,2,FALSE))</f>
        <v/>
      </c>
      <c r="W129" s="130" t="str">
        <f t="shared" si="18"/>
        <v/>
      </c>
      <c r="X129" s="130" t="str">
        <f t="shared" si="19"/>
        <v/>
      </c>
      <c r="Y129" s="131" t="str">
        <f t="shared" si="20"/>
        <v/>
      </c>
      <c r="Z129" s="118" t="str">
        <f t="shared" si="21"/>
        <v>품번색상</v>
      </c>
      <c r="AA129" s="118" t="str">
        <f t="shared" si="22"/>
        <v>업체명</v>
      </c>
      <c r="AB129" s="118" t="str">
        <f t="shared" si="23"/>
        <v>발주일</v>
      </c>
      <c r="AE129" s="382"/>
      <c r="AF129" s="381"/>
      <c r="AG129" s="382"/>
      <c r="AH129" s="383"/>
      <c r="AI129" s="383"/>
      <c r="AJ129" s="114"/>
      <c r="AK129" s="114"/>
    </row>
    <row r="130" spans="5:37">
      <c r="E130" s="128"/>
      <c r="G130" s="130" t="str">
        <f>IF(ISERROR(VLOOKUP(MID(H130,1,5)&amp;MID(H130,8,5),품번정리!$A:$B,2,FALSE))=TRUE,MID(H130,1,5)&amp;MID(H130,8,5),VLOOKUP(MID(H130,1,5)&amp;MID(H130,8,5),품번정리!$A:$B,2,FALSE))</f>
        <v/>
      </c>
      <c r="H130" s="130" t="str">
        <f t="shared" si="12"/>
        <v/>
      </c>
      <c r="I130" s="130" t="str">
        <f t="shared" si="13"/>
        <v/>
      </c>
      <c r="J130" s="131" t="str">
        <f t="shared" si="14"/>
        <v/>
      </c>
      <c r="K130" s="118" t="str">
        <f t="shared" si="15"/>
        <v>ELKERF5519RE</v>
      </c>
      <c r="L130" s="118" t="str">
        <f t="shared" si="16"/>
        <v>동일모자</v>
      </c>
      <c r="M130" s="118">
        <f t="shared" si="17"/>
        <v>41750</v>
      </c>
      <c r="N130" s="388" t="s">
        <v>1535</v>
      </c>
      <c r="O130" s="388" t="s">
        <v>1174</v>
      </c>
      <c r="P130" s="404">
        <v>41750</v>
      </c>
      <c r="Q130" s="388" t="s">
        <v>1172</v>
      </c>
      <c r="R130" s="404"/>
      <c r="S130" s="389">
        <v>553</v>
      </c>
      <c r="T130" s="389">
        <v>0</v>
      </c>
      <c r="U130" s="124"/>
      <c r="V130" s="130" t="str">
        <f>IF(ISERROR(VLOOKUP(MID(W130,1,5)&amp;MID(W130,8,5),품번정리!$A:$B,2,FALSE))=TRUE,MID(W130,1,5)&amp;MID(W130,8,5),VLOOKUP(MID(W130,1,5)&amp;MID(W130,8,5),품번정리!$A:$B,2,FALSE))</f>
        <v/>
      </c>
      <c r="W130" s="130" t="str">
        <f t="shared" si="18"/>
        <v/>
      </c>
      <c r="X130" s="130" t="str">
        <f t="shared" si="19"/>
        <v/>
      </c>
      <c r="Y130" s="131" t="str">
        <f t="shared" si="20"/>
        <v/>
      </c>
      <c r="Z130" s="118" t="str">
        <f t="shared" si="21"/>
        <v>품번색상</v>
      </c>
      <c r="AA130" s="118" t="str">
        <f t="shared" si="22"/>
        <v>업체명</v>
      </c>
      <c r="AB130" s="118" t="str">
        <f t="shared" si="23"/>
        <v>발주일</v>
      </c>
      <c r="AE130" s="382"/>
      <c r="AF130" s="381"/>
      <c r="AG130" s="382"/>
      <c r="AH130" s="383"/>
      <c r="AI130" s="383"/>
      <c r="AJ130" s="114"/>
      <c r="AK130" s="114"/>
    </row>
    <row r="131" spans="5:37">
      <c r="E131" s="128"/>
      <c r="G131" s="130" t="str">
        <f>IF(ISERROR(VLOOKUP(MID(H131,1,5)&amp;MID(H131,8,5),품번정리!$A:$B,2,FALSE))=TRUE,MID(H131,1,5)&amp;MID(H131,8,5),VLOOKUP(MID(H131,1,5)&amp;MID(H131,8,5),품번정리!$A:$B,2,FALSE))</f>
        <v/>
      </c>
      <c r="H131" s="130" t="str">
        <f t="shared" si="12"/>
        <v/>
      </c>
      <c r="I131" s="130" t="str">
        <f t="shared" si="13"/>
        <v/>
      </c>
      <c r="J131" s="131" t="str">
        <f t="shared" si="14"/>
        <v/>
      </c>
      <c r="K131" s="118" t="str">
        <f t="shared" si="15"/>
        <v>ELKERF5520BL</v>
      </c>
      <c r="L131" s="118" t="str">
        <f t="shared" si="16"/>
        <v>동일모자</v>
      </c>
      <c r="M131" s="118">
        <f t="shared" si="17"/>
        <v>41750</v>
      </c>
      <c r="N131" s="388" t="s">
        <v>1536</v>
      </c>
      <c r="O131" s="388" t="s">
        <v>1174</v>
      </c>
      <c r="P131" s="404">
        <v>41750</v>
      </c>
      <c r="Q131" s="388" t="s">
        <v>1172</v>
      </c>
      <c r="R131" s="404"/>
      <c r="S131" s="389">
        <v>175</v>
      </c>
      <c r="T131" s="389">
        <v>0</v>
      </c>
      <c r="U131" s="124"/>
      <c r="V131" s="130" t="str">
        <f>IF(ISERROR(VLOOKUP(MID(W131,1,5)&amp;MID(W131,8,5),품번정리!$A:$B,2,FALSE))=TRUE,MID(W131,1,5)&amp;MID(W131,8,5),VLOOKUP(MID(W131,1,5)&amp;MID(W131,8,5),품번정리!$A:$B,2,FALSE))</f>
        <v/>
      </c>
      <c r="W131" s="130" t="str">
        <f t="shared" si="18"/>
        <v/>
      </c>
      <c r="X131" s="130" t="str">
        <f t="shared" si="19"/>
        <v/>
      </c>
      <c r="Y131" s="131" t="str">
        <f t="shared" si="20"/>
        <v/>
      </c>
      <c r="Z131" s="118" t="str">
        <f t="shared" si="21"/>
        <v>품번색상</v>
      </c>
      <c r="AA131" s="118" t="str">
        <f t="shared" si="22"/>
        <v>업체명</v>
      </c>
      <c r="AB131" s="118" t="str">
        <f t="shared" si="23"/>
        <v>발주일</v>
      </c>
      <c r="AE131" s="382"/>
      <c r="AF131" s="381"/>
      <c r="AG131" s="382"/>
      <c r="AH131" s="383"/>
      <c r="AI131" s="383"/>
      <c r="AJ131" s="114"/>
      <c r="AK131" s="114"/>
    </row>
    <row r="132" spans="5:37">
      <c r="E132" s="128"/>
      <c r="G132" s="130" t="str">
        <f>IF(ISERROR(VLOOKUP(MID(H132,1,5)&amp;MID(H132,8,5),품번정리!$A:$B,2,FALSE))=TRUE,MID(H132,1,5)&amp;MID(H132,8,5),VLOOKUP(MID(H132,1,5)&amp;MID(H132,8,5),품번정리!$A:$B,2,FALSE))</f>
        <v/>
      </c>
      <c r="H132" s="130" t="str">
        <f t="shared" ref="H132:H195" si="24">IF($R132="","",K132)</f>
        <v/>
      </c>
      <c r="I132" s="130" t="str">
        <f t="shared" ref="I132:I195" si="25">IF($R132="","",L132)</f>
        <v/>
      </c>
      <c r="J132" s="131" t="str">
        <f t="shared" ref="J132:J195" si="26">IF($R132="","",M132)</f>
        <v/>
      </c>
      <c r="K132" s="118" t="str">
        <f t="shared" ref="K132:K195" si="27">IF(N132="",K131,N132)</f>
        <v>ELKERF5521GY</v>
      </c>
      <c r="L132" s="118" t="str">
        <f t="shared" ref="L132:L195" si="28">IF(O132="",L131,O132)</f>
        <v>동일모자</v>
      </c>
      <c r="M132" s="118">
        <f t="shared" ref="M132:M195" si="29">IF(P132="",M131,P132)</f>
        <v>41750</v>
      </c>
      <c r="N132" s="388" t="s">
        <v>1537</v>
      </c>
      <c r="O132" s="388" t="s">
        <v>1174</v>
      </c>
      <c r="P132" s="404">
        <v>41750</v>
      </c>
      <c r="Q132" s="388" t="s">
        <v>1172</v>
      </c>
      <c r="R132" s="404"/>
      <c r="S132" s="389">
        <v>180</v>
      </c>
      <c r="T132" s="389">
        <v>0</v>
      </c>
      <c r="U132" s="124"/>
      <c r="V132" s="130" t="str">
        <f>IF(ISERROR(VLOOKUP(MID(W132,1,5)&amp;MID(W132,8,5),품번정리!$A:$B,2,FALSE))=TRUE,MID(W132,1,5)&amp;MID(W132,8,5),VLOOKUP(MID(W132,1,5)&amp;MID(W132,8,5),품번정리!$A:$B,2,FALSE))</f>
        <v/>
      </c>
      <c r="W132" s="130" t="str">
        <f t="shared" ref="W132:W195" si="30">IF($AG132="","",Z132)</f>
        <v/>
      </c>
      <c r="X132" s="130" t="str">
        <f t="shared" ref="X132:X195" si="31">IF($AG132="","",AA132)</f>
        <v/>
      </c>
      <c r="Y132" s="131" t="str">
        <f t="shared" ref="Y132:Y195" si="32">IF($AG132="","",AB132)</f>
        <v/>
      </c>
      <c r="Z132" s="118" t="str">
        <f t="shared" ref="Z132:Z195" si="33">IF(AC132="",Z131,AC132)</f>
        <v>품번색상</v>
      </c>
      <c r="AA132" s="118" t="str">
        <f t="shared" ref="AA132:AA195" si="34">IF(AD132="",AA131,AD132)</f>
        <v>업체명</v>
      </c>
      <c r="AB132" s="118" t="str">
        <f t="shared" ref="AB132:AB195" si="35">IF(AE132="",AB131,AE132)</f>
        <v>발주일</v>
      </c>
      <c r="AE132" s="382"/>
      <c r="AF132" s="381"/>
      <c r="AG132" s="382"/>
      <c r="AH132" s="383"/>
      <c r="AI132" s="383"/>
      <c r="AJ132" s="114"/>
      <c r="AK132" s="114"/>
    </row>
    <row r="133" spans="5:37">
      <c r="E133" s="128"/>
      <c r="G133" s="130" t="str">
        <f>IF(ISERROR(VLOOKUP(MID(H133,1,5)&amp;MID(H133,8,5),품번정리!$A:$B,2,FALSE))=TRUE,MID(H133,1,5)&amp;MID(H133,8,5),VLOOKUP(MID(H133,1,5)&amp;MID(H133,8,5),품번정리!$A:$B,2,FALSE))</f>
        <v/>
      </c>
      <c r="H133" s="130" t="str">
        <f t="shared" si="24"/>
        <v/>
      </c>
      <c r="I133" s="130" t="str">
        <f t="shared" si="25"/>
        <v/>
      </c>
      <c r="J133" s="131" t="str">
        <f t="shared" si="26"/>
        <v/>
      </c>
      <c r="K133" s="118" t="str">
        <f t="shared" si="27"/>
        <v>ELKTPF5514MT</v>
      </c>
      <c r="L133" s="118" t="str">
        <f t="shared" si="28"/>
        <v>동일모자</v>
      </c>
      <c r="M133" s="118">
        <f t="shared" si="29"/>
        <v>41750</v>
      </c>
      <c r="N133" s="388" t="s">
        <v>1538</v>
      </c>
      <c r="O133" s="388" t="s">
        <v>1174</v>
      </c>
      <c r="P133" s="404">
        <v>41750</v>
      </c>
      <c r="Q133" s="388" t="s">
        <v>1172</v>
      </c>
      <c r="R133" s="404"/>
      <c r="S133" s="389">
        <v>120</v>
      </c>
      <c r="T133" s="389">
        <v>0</v>
      </c>
      <c r="U133" s="124"/>
      <c r="V133" s="130" t="str">
        <f>IF(ISERROR(VLOOKUP(MID(W133,1,5)&amp;MID(W133,8,5),품번정리!$A:$B,2,FALSE))=TRUE,MID(W133,1,5)&amp;MID(W133,8,5),VLOOKUP(MID(W133,1,5)&amp;MID(W133,8,5),품번정리!$A:$B,2,FALSE))</f>
        <v/>
      </c>
      <c r="W133" s="130" t="str">
        <f t="shared" si="30"/>
        <v/>
      </c>
      <c r="X133" s="130" t="str">
        <f t="shared" si="31"/>
        <v/>
      </c>
      <c r="Y133" s="131" t="str">
        <f t="shared" si="32"/>
        <v/>
      </c>
      <c r="Z133" s="118" t="str">
        <f t="shared" si="33"/>
        <v>품번색상</v>
      </c>
      <c r="AA133" s="118" t="str">
        <f t="shared" si="34"/>
        <v>업체명</v>
      </c>
      <c r="AB133" s="118" t="str">
        <f t="shared" si="35"/>
        <v>발주일</v>
      </c>
      <c r="AE133" s="382"/>
      <c r="AF133" s="381"/>
      <c r="AG133" s="382"/>
      <c r="AH133" s="383"/>
      <c r="AI133" s="383"/>
      <c r="AJ133" s="114"/>
      <c r="AK133" s="114"/>
    </row>
    <row r="134" spans="5:37">
      <c r="E134" s="128"/>
      <c r="G134" s="130" t="str">
        <f>IF(ISERROR(VLOOKUP(MID(H134,1,5)&amp;MID(H134,8,5),품번정리!$A:$B,2,FALSE))=TRUE,MID(H134,1,5)&amp;MID(H134,8,5),VLOOKUP(MID(H134,1,5)&amp;MID(H134,8,5),품번정리!$A:$B,2,FALSE))</f>
        <v/>
      </c>
      <c r="H134" s="130" t="str">
        <f t="shared" si="24"/>
        <v/>
      </c>
      <c r="I134" s="130" t="str">
        <f t="shared" si="25"/>
        <v/>
      </c>
      <c r="J134" s="131" t="str">
        <f t="shared" si="26"/>
        <v/>
      </c>
      <c r="K134" s="118" t="str">
        <f t="shared" si="27"/>
        <v>ELKTPF5514OR</v>
      </c>
      <c r="L134" s="118" t="str">
        <f t="shared" si="28"/>
        <v>동일모자</v>
      </c>
      <c r="M134" s="118">
        <f t="shared" si="29"/>
        <v>41750</v>
      </c>
      <c r="N134" s="388" t="s">
        <v>1539</v>
      </c>
      <c r="O134" s="388" t="s">
        <v>1174</v>
      </c>
      <c r="P134" s="404">
        <v>41750</v>
      </c>
      <c r="Q134" s="388" t="s">
        <v>1172</v>
      </c>
      <c r="R134" s="404"/>
      <c r="S134" s="389">
        <v>120</v>
      </c>
      <c r="T134" s="389">
        <v>0</v>
      </c>
      <c r="U134" s="124"/>
      <c r="V134" s="130" t="str">
        <f>IF(ISERROR(VLOOKUP(MID(W134,1,5)&amp;MID(W134,8,5),품번정리!$A:$B,2,FALSE))=TRUE,MID(W134,1,5)&amp;MID(W134,8,5),VLOOKUP(MID(W134,1,5)&amp;MID(W134,8,5),품번정리!$A:$B,2,FALSE))</f>
        <v/>
      </c>
      <c r="W134" s="130" t="str">
        <f t="shared" si="30"/>
        <v/>
      </c>
      <c r="X134" s="130" t="str">
        <f t="shared" si="31"/>
        <v/>
      </c>
      <c r="Y134" s="131" t="str">
        <f t="shared" si="32"/>
        <v/>
      </c>
      <c r="Z134" s="118" t="str">
        <f t="shared" si="33"/>
        <v>품번색상</v>
      </c>
      <c r="AA134" s="118" t="str">
        <f t="shared" si="34"/>
        <v>업체명</v>
      </c>
      <c r="AB134" s="118" t="str">
        <f t="shared" si="35"/>
        <v>발주일</v>
      </c>
      <c r="AE134" s="382"/>
      <c r="AF134" s="381"/>
      <c r="AG134" s="382"/>
      <c r="AH134" s="383"/>
      <c r="AI134" s="383"/>
      <c r="AJ134" s="114"/>
      <c r="AK134" s="114"/>
    </row>
    <row r="135" spans="5:37">
      <c r="E135" s="128"/>
      <c r="G135" s="130" t="str">
        <f>IF(ISERROR(VLOOKUP(MID(H135,1,5)&amp;MID(H135,8,5),품번정리!$A:$B,2,FALSE))=TRUE,MID(H135,1,5)&amp;MID(H135,8,5),VLOOKUP(MID(H135,1,5)&amp;MID(H135,8,5),품번정리!$A:$B,2,FALSE))</f>
        <v/>
      </c>
      <c r="H135" s="130" t="str">
        <f t="shared" si="24"/>
        <v/>
      </c>
      <c r="I135" s="130" t="str">
        <f t="shared" si="25"/>
        <v/>
      </c>
      <c r="J135" s="131" t="str">
        <f t="shared" si="26"/>
        <v/>
      </c>
      <c r="K135" s="118" t="str">
        <f t="shared" si="27"/>
        <v>SMKBEF5507GR</v>
      </c>
      <c r="L135" s="118" t="str">
        <f t="shared" si="28"/>
        <v>FOREMOST</v>
      </c>
      <c r="M135" s="118">
        <f t="shared" si="29"/>
        <v>41751</v>
      </c>
      <c r="N135" s="388" t="s">
        <v>1612</v>
      </c>
      <c r="O135" s="388" t="s">
        <v>1171</v>
      </c>
      <c r="P135" s="404">
        <v>41751</v>
      </c>
      <c r="Q135" s="388" t="s">
        <v>1172</v>
      </c>
      <c r="R135" s="404"/>
      <c r="S135" s="389">
        <v>297</v>
      </c>
      <c r="T135" s="389">
        <v>0</v>
      </c>
      <c r="U135" s="124"/>
      <c r="V135" s="130" t="str">
        <f>IF(ISERROR(VLOOKUP(MID(W135,1,5)&amp;MID(W135,8,5),품번정리!$A:$B,2,FALSE))=TRUE,MID(W135,1,5)&amp;MID(W135,8,5),VLOOKUP(MID(W135,1,5)&amp;MID(W135,8,5),품번정리!$A:$B,2,FALSE))</f>
        <v/>
      </c>
      <c r="W135" s="130" t="str">
        <f t="shared" si="30"/>
        <v/>
      </c>
      <c r="X135" s="130" t="str">
        <f t="shared" si="31"/>
        <v/>
      </c>
      <c r="Y135" s="131" t="str">
        <f t="shared" si="32"/>
        <v/>
      </c>
      <c r="Z135" s="118" t="str">
        <f t="shared" si="33"/>
        <v>품번색상</v>
      </c>
      <c r="AA135" s="118" t="str">
        <f t="shared" si="34"/>
        <v>업체명</v>
      </c>
      <c r="AB135" s="118" t="str">
        <f t="shared" si="35"/>
        <v>발주일</v>
      </c>
      <c r="AE135" s="382"/>
      <c r="AF135" s="381"/>
      <c r="AG135" s="382"/>
      <c r="AH135" s="383"/>
      <c r="AI135" s="383"/>
      <c r="AJ135" s="114"/>
      <c r="AK135" s="114"/>
    </row>
    <row r="136" spans="5:37">
      <c r="E136" s="128"/>
      <c r="G136" s="130" t="str">
        <f>IF(ISERROR(VLOOKUP(MID(H136,1,5)&amp;MID(H136,8,5),품번정리!$A:$B,2,FALSE))=TRUE,MID(H136,1,5)&amp;MID(H136,8,5),VLOOKUP(MID(H136,1,5)&amp;MID(H136,8,5),품번정리!$A:$B,2,FALSE))</f>
        <v/>
      </c>
      <c r="H136" s="130" t="str">
        <f t="shared" si="24"/>
        <v/>
      </c>
      <c r="I136" s="130" t="str">
        <f t="shared" si="25"/>
        <v/>
      </c>
      <c r="J136" s="131" t="str">
        <f t="shared" si="26"/>
        <v/>
      </c>
      <c r="K136" s="118" t="str">
        <f t="shared" si="27"/>
        <v>SMKBEF5507RE</v>
      </c>
      <c r="L136" s="118" t="str">
        <f t="shared" si="28"/>
        <v>FOREMOST</v>
      </c>
      <c r="M136" s="118">
        <f t="shared" si="29"/>
        <v>41751</v>
      </c>
      <c r="N136" s="388" t="s">
        <v>1613</v>
      </c>
      <c r="O136" s="388" t="s">
        <v>1171</v>
      </c>
      <c r="P136" s="404">
        <v>41751</v>
      </c>
      <c r="Q136" s="388" t="s">
        <v>1172</v>
      </c>
      <c r="R136" s="404"/>
      <c r="S136" s="389">
        <v>299</v>
      </c>
      <c r="T136" s="389">
        <v>0</v>
      </c>
      <c r="U136" s="124"/>
      <c r="V136" s="130" t="str">
        <f>IF(ISERROR(VLOOKUP(MID(W136,1,5)&amp;MID(W136,8,5),품번정리!$A:$B,2,FALSE))=TRUE,MID(W136,1,5)&amp;MID(W136,8,5),VLOOKUP(MID(W136,1,5)&amp;MID(W136,8,5),품번정리!$A:$B,2,FALSE))</f>
        <v/>
      </c>
      <c r="W136" s="130" t="str">
        <f t="shared" si="30"/>
        <v/>
      </c>
      <c r="X136" s="130" t="str">
        <f t="shared" si="31"/>
        <v/>
      </c>
      <c r="Y136" s="131" t="str">
        <f t="shared" si="32"/>
        <v/>
      </c>
      <c r="Z136" s="118" t="str">
        <f t="shared" si="33"/>
        <v>품번색상</v>
      </c>
      <c r="AA136" s="118" t="str">
        <f t="shared" si="34"/>
        <v>업체명</v>
      </c>
      <c r="AB136" s="118" t="str">
        <f t="shared" si="35"/>
        <v>발주일</v>
      </c>
      <c r="AE136" s="382"/>
      <c r="AF136" s="381"/>
      <c r="AG136" s="382"/>
      <c r="AH136" s="383"/>
      <c r="AI136" s="383"/>
      <c r="AJ136" s="114"/>
      <c r="AK136" s="114"/>
    </row>
    <row r="137" spans="5:37">
      <c r="E137" s="128"/>
      <c r="G137" s="130" t="str">
        <f>IF(ISERROR(VLOOKUP(MID(H137,1,5)&amp;MID(H137,8,5),품번정리!$A:$B,2,FALSE))=TRUE,MID(H137,1,5)&amp;MID(H137,8,5),VLOOKUP(MID(H137,1,5)&amp;MID(H137,8,5),품번정리!$A:$B,2,FALSE))</f>
        <v/>
      </c>
      <c r="H137" s="130" t="str">
        <f t="shared" si="24"/>
        <v/>
      </c>
      <c r="I137" s="130" t="str">
        <f t="shared" si="25"/>
        <v/>
      </c>
      <c r="J137" s="131" t="str">
        <f t="shared" si="26"/>
        <v/>
      </c>
      <c r="K137" s="118" t="str">
        <f t="shared" si="27"/>
        <v>SMKBEF5507PK</v>
      </c>
      <c r="L137" s="118" t="str">
        <f t="shared" si="28"/>
        <v>FOREMOST</v>
      </c>
      <c r="M137" s="118">
        <f t="shared" si="29"/>
        <v>41751</v>
      </c>
      <c r="N137" s="388" t="s">
        <v>1614</v>
      </c>
      <c r="O137" s="388" t="s">
        <v>1171</v>
      </c>
      <c r="P137" s="404">
        <v>41751</v>
      </c>
      <c r="Q137" s="388" t="s">
        <v>1172</v>
      </c>
      <c r="R137" s="404"/>
      <c r="S137" s="389">
        <v>299</v>
      </c>
      <c r="T137" s="389">
        <v>0</v>
      </c>
      <c r="U137" s="124"/>
      <c r="V137" s="130" t="str">
        <f>IF(ISERROR(VLOOKUP(MID(W137,1,5)&amp;MID(W137,8,5),품번정리!$A:$B,2,FALSE))=TRUE,MID(W137,1,5)&amp;MID(W137,8,5),VLOOKUP(MID(W137,1,5)&amp;MID(W137,8,5),품번정리!$A:$B,2,FALSE))</f>
        <v/>
      </c>
      <c r="W137" s="130" t="str">
        <f t="shared" si="30"/>
        <v/>
      </c>
      <c r="X137" s="130" t="str">
        <f t="shared" si="31"/>
        <v/>
      </c>
      <c r="Y137" s="131" t="str">
        <f t="shared" si="32"/>
        <v/>
      </c>
      <c r="Z137" s="118" t="str">
        <f t="shared" si="33"/>
        <v>품번색상</v>
      </c>
      <c r="AA137" s="118" t="str">
        <f t="shared" si="34"/>
        <v>업체명</v>
      </c>
      <c r="AB137" s="118" t="str">
        <f t="shared" si="35"/>
        <v>발주일</v>
      </c>
      <c r="AE137" s="382"/>
      <c r="AF137" s="381"/>
      <c r="AG137" s="382"/>
      <c r="AH137" s="383"/>
      <c r="AI137" s="383"/>
      <c r="AJ137" s="114"/>
      <c r="AK137" s="114"/>
    </row>
    <row r="138" spans="5:37">
      <c r="E138" s="128"/>
      <c r="G138" s="130" t="str">
        <f>IF(ISERROR(VLOOKUP(MID(H138,1,5)&amp;MID(H138,8,5),품번정리!$A:$B,2,FALSE))=TRUE,MID(H138,1,5)&amp;MID(H138,8,5),VLOOKUP(MID(H138,1,5)&amp;MID(H138,8,5),품번정리!$A:$B,2,FALSE))</f>
        <v/>
      </c>
      <c r="H138" s="130" t="str">
        <f t="shared" si="24"/>
        <v/>
      </c>
      <c r="I138" s="130" t="str">
        <f t="shared" si="25"/>
        <v/>
      </c>
      <c r="J138" s="131" t="str">
        <f t="shared" si="26"/>
        <v/>
      </c>
      <c r="K138" s="118" t="str">
        <f t="shared" si="27"/>
        <v>SMKBEF5508PK</v>
      </c>
      <c r="L138" s="118" t="str">
        <f t="shared" si="28"/>
        <v>FOREMOST</v>
      </c>
      <c r="M138" s="118">
        <f t="shared" si="29"/>
        <v>41751</v>
      </c>
      <c r="N138" s="388" t="s">
        <v>1615</v>
      </c>
      <c r="O138" s="388" t="s">
        <v>1171</v>
      </c>
      <c r="P138" s="404">
        <v>41751</v>
      </c>
      <c r="Q138" s="388" t="s">
        <v>1172</v>
      </c>
      <c r="R138" s="404"/>
      <c r="S138" s="389">
        <v>299</v>
      </c>
      <c r="T138" s="389">
        <v>0</v>
      </c>
      <c r="U138" s="124"/>
      <c r="V138" s="130" t="str">
        <f>IF(ISERROR(VLOOKUP(MID(W138,1,5)&amp;MID(W138,8,5),품번정리!$A:$B,2,FALSE))=TRUE,MID(W138,1,5)&amp;MID(W138,8,5),VLOOKUP(MID(W138,1,5)&amp;MID(W138,8,5),품번정리!$A:$B,2,FALSE))</f>
        <v/>
      </c>
      <c r="W138" s="130" t="str">
        <f t="shared" si="30"/>
        <v/>
      </c>
      <c r="X138" s="130" t="str">
        <f t="shared" si="31"/>
        <v/>
      </c>
      <c r="Y138" s="131" t="str">
        <f t="shared" si="32"/>
        <v/>
      </c>
      <c r="Z138" s="118" t="str">
        <f t="shared" si="33"/>
        <v>품번색상</v>
      </c>
      <c r="AA138" s="118" t="str">
        <f t="shared" si="34"/>
        <v>업체명</v>
      </c>
      <c r="AB138" s="118" t="str">
        <f t="shared" si="35"/>
        <v>발주일</v>
      </c>
      <c r="AE138" s="382"/>
      <c r="AF138" s="381"/>
      <c r="AG138" s="382"/>
      <c r="AH138" s="383"/>
      <c r="AI138" s="383"/>
      <c r="AJ138" s="114"/>
      <c r="AK138" s="114"/>
    </row>
    <row r="139" spans="5:37">
      <c r="E139" s="128"/>
      <c r="G139" s="130" t="str">
        <f>IF(ISERROR(VLOOKUP(MID(H139,1,5)&amp;MID(H139,8,5),품번정리!$A:$B,2,FALSE))=TRUE,MID(H139,1,5)&amp;MID(H139,8,5),VLOOKUP(MID(H139,1,5)&amp;MID(H139,8,5),품번정리!$A:$B,2,FALSE))</f>
        <v/>
      </c>
      <c r="H139" s="130" t="str">
        <f t="shared" si="24"/>
        <v/>
      </c>
      <c r="I139" s="130" t="str">
        <f t="shared" si="25"/>
        <v/>
      </c>
      <c r="J139" s="131" t="str">
        <f t="shared" si="26"/>
        <v/>
      </c>
      <c r="K139" s="118" t="str">
        <f t="shared" si="27"/>
        <v>SMKBEF5508RE</v>
      </c>
      <c r="L139" s="118" t="str">
        <f t="shared" si="28"/>
        <v>FOREMOST</v>
      </c>
      <c r="M139" s="118">
        <f t="shared" si="29"/>
        <v>41751</v>
      </c>
      <c r="N139" s="388" t="s">
        <v>1616</v>
      </c>
      <c r="O139" s="388" t="s">
        <v>1171</v>
      </c>
      <c r="P139" s="404">
        <v>41751</v>
      </c>
      <c r="Q139" s="388" t="s">
        <v>1172</v>
      </c>
      <c r="R139" s="404"/>
      <c r="S139" s="389">
        <v>299</v>
      </c>
      <c r="T139" s="389">
        <v>0</v>
      </c>
      <c r="U139" s="124"/>
      <c r="V139" s="130" t="str">
        <f>IF(ISERROR(VLOOKUP(MID(W139,1,5)&amp;MID(W139,8,5),품번정리!$A:$B,2,FALSE))=TRUE,MID(W139,1,5)&amp;MID(W139,8,5),VLOOKUP(MID(W139,1,5)&amp;MID(W139,8,5),품번정리!$A:$B,2,FALSE))</f>
        <v/>
      </c>
      <c r="W139" s="130" t="str">
        <f t="shared" si="30"/>
        <v/>
      </c>
      <c r="X139" s="130" t="str">
        <f t="shared" si="31"/>
        <v/>
      </c>
      <c r="Y139" s="131" t="str">
        <f t="shared" si="32"/>
        <v/>
      </c>
      <c r="Z139" s="118" t="str">
        <f t="shared" si="33"/>
        <v>품번색상</v>
      </c>
      <c r="AA139" s="118" t="str">
        <f t="shared" si="34"/>
        <v>업체명</v>
      </c>
      <c r="AB139" s="118" t="str">
        <f t="shared" si="35"/>
        <v>발주일</v>
      </c>
      <c r="AE139" s="382"/>
      <c r="AF139" s="381"/>
      <c r="AG139" s="382"/>
      <c r="AH139" s="383"/>
      <c r="AI139" s="383"/>
      <c r="AJ139" s="114"/>
      <c r="AK139" s="114"/>
    </row>
    <row r="140" spans="5:37">
      <c r="G140" s="130" t="str">
        <f>IF(ISERROR(VLOOKUP(MID(H140,1,5)&amp;MID(H140,8,5),품번정리!$A:$B,2,FALSE))=TRUE,MID(H140,1,5)&amp;MID(H140,8,5),VLOOKUP(MID(H140,1,5)&amp;MID(H140,8,5),품번정리!$A:$B,2,FALSE))</f>
        <v/>
      </c>
      <c r="H140" s="130" t="str">
        <f t="shared" si="24"/>
        <v/>
      </c>
      <c r="I140" s="130" t="str">
        <f t="shared" si="25"/>
        <v/>
      </c>
      <c r="J140" s="131" t="str">
        <f t="shared" si="26"/>
        <v/>
      </c>
      <c r="K140" s="118" t="str">
        <f t="shared" si="27"/>
        <v>SWKBEF5509PK</v>
      </c>
      <c r="L140" s="118" t="str">
        <f t="shared" si="28"/>
        <v>FOREMOST</v>
      </c>
      <c r="M140" s="118">
        <f t="shared" si="29"/>
        <v>41751</v>
      </c>
      <c r="N140" s="388" t="s">
        <v>1619</v>
      </c>
      <c r="O140" s="388" t="s">
        <v>1171</v>
      </c>
      <c r="P140" s="404">
        <v>41751</v>
      </c>
      <c r="Q140" s="388" t="s">
        <v>1172</v>
      </c>
      <c r="R140" s="404"/>
      <c r="S140" s="389">
        <v>100</v>
      </c>
      <c r="T140" s="389">
        <v>0</v>
      </c>
      <c r="U140" s="124"/>
      <c r="V140" s="130" t="str">
        <f>IF(ISERROR(VLOOKUP(MID(W140,1,5)&amp;MID(W140,8,5),품번정리!$A:$B,2,FALSE))=TRUE,MID(W140,1,5)&amp;MID(W140,8,5),VLOOKUP(MID(W140,1,5)&amp;MID(W140,8,5),품번정리!$A:$B,2,FALSE))</f>
        <v/>
      </c>
      <c r="W140" s="130" t="str">
        <f t="shared" si="30"/>
        <v/>
      </c>
      <c r="X140" s="130" t="str">
        <f t="shared" si="31"/>
        <v/>
      </c>
      <c r="Y140" s="131" t="str">
        <f t="shared" si="32"/>
        <v/>
      </c>
      <c r="Z140" s="118" t="str">
        <f t="shared" si="33"/>
        <v>품번색상</v>
      </c>
      <c r="AA140" s="118" t="str">
        <f t="shared" si="34"/>
        <v>업체명</v>
      </c>
      <c r="AB140" s="118" t="str">
        <f t="shared" si="35"/>
        <v>발주일</v>
      </c>
      <c r="AE140" s="382"/>
      <c r="AF140" s="381"/>
      <c r="AG140" s="382"/>
      <c r="AH140" s="383"/>
      <c r="AI140" s="383"/>
      <c r="AJ140" s="114"/>
      <c r="AK140" s="114"/>
    </row>
    <row r="141" spans="5:37">
      <c r="E141" s="128"/>
      <c r="G141" s="130" t="str">
        <f>IF(ISERROR(VLOOKUP(MID(H141,1,5)&amp;MID(H141,8,5),품번정리!$A:$B,2,FALSE))=TRUE,MID(H141,1,5)&amp;MID(H141,8,5),VLOOKUP(MID(H141,1,5)&amp;MID(H141,8,5),품번정리!$A:$B,2,FALSE))</f>
        <v/>
      </c>
      <c r="H141" s="130" t="str">
        <f t="shared" si="24"/>
        <v/>
      </c>
      <c r="I141" s="130" t="str">
        <f t="shared" si="25"/>
        <v/>
      </c>
      <c r="J141" s="131" t="str">
        <f t="shared" si="26"/>
        <v/>
      </c>
      <c r="K141" s="118" t="str">
        <f t="shared" si="27"/>
        <v>SWKBEF5509BL</v>
      </c>
      <c r="L141" s="118" t="str">
        <f t="shared" si="28"/>
        <v>FOREMOST</v>
      </c>
      <c r="M141" s="118">
        <f t="shared" si="29"/>
        <v>41751</v>
      </c>
      <c r="N141" s="388" t="s">
        <v>1620</v>
      </c>
      <c r="O141" s="388" t="s">
        <v>1171</v>
      </c>
      <c r="P141" s="404">
        <v>41751</v>
      </c>
      <c r="Q141" s="388" t="s">
        <v>1172</v>
      </c>
      <c r="R141" s="404"/>
      <c r="S141" s="389">
        <v>100</v>
      </c>
      <c r="T141" s="389">
        <v>0</v>
      </c>
      <c r="U141" s="124"/>
      <c r="V141" s="130" t="str">
        <f>IF(ISERROR(VLOOKUP(MID(W141,1,5)&amp;MID(W141,8,5),품번정리!$A:$B,2,FALSE))=TRUE,MID(W141,1,5)&amp;MID(W141,8,5),VLOOKUP(MID(W141,1,5)&amp;MID(W141,8,5),품번정리!$A:$B,2,FALSE))</f>
        <v/>
      </c>
      <c r="W141" s="130" t="str">
        <f t="shared" si="30"/>
        <v/>
      </c>
      <c r="X141" s="130" t="str">
        <f t="shared" si="31"/>
        <v/>
      </c>
      <c r="Y141" s="131" t="str">
        <f t="shared" si="32"/>
        <v/>
      </c>
      <c r="Z141" s="118" t="str">
        <f t="shared" si="33"/>
        <v>품번색상</v>
      </c>
      <c r="AA141" s="118" t="str">
        <f t="shared" si="34"/>
        <v>업체명</v>
      </c>
      <c r="AB141" s="118" t="str">
        <f t="shared" si="35"/>
        <v>발주일</v>
      </c>
      <c r="AE141" s="382"/>
      <c r="AF141" s="381"/>
      <c r="AG141" s="382"/>
      <c r="AH141" s="383"/>
      <c r="AI141" s="383"/>
      <c r="AJ141" s="114"/>
      <c r="AK141" s="114"/>
    </row>
    <row r="142" spans="5:37">
      <c r="E142" s="128"/>
      <c r="G142" s="130" t="str">
        <f>IF(ISERROR(VLOOKUP(MID(H142,1,5)&amp;MID(H142,8,5),품번정리!$A:$B,2,FALSE))=TRUE,MID(H142,1,5)&amp;MID(H142,8,5),VLOOKUP(MID(H142,1,5)&amp;MID(H142,8,5),품번정리!$A:$B,2,FALSE))</f>
        <v/>
      </c>
      <c r="H142" s="130" t="str">
        <f t="shared" si="24"/>
        <v/>
      </c>
      <c r="I142" s="130" t="str">
        <f t="shared" si="25"/>
        <v/>
      </c>
      <c r="J142" s="131" t="str">
        <f t="shared" si="26"/>
        <v/>
      </c>
      <c r="K142" s="118" t="str">
        <f t="shared" si="27"/>
        <v>SWKBEF5511PK</v>
      </c>
      <c r="L142" s="118" t="str">
        <f t="shared" si="28"/>
        <v>FOREMOST</v>
      </c>
      <c r="M142" s="118">
        <f t="shared" si="29"/>
        <v>41751</v>
      </c>
      <c r="N142" s="388" t="s">
        <v>1621</v>
      </c>
      <c r="O142" s="388" t="s">
        <v>1171</v>
      </c>
      <c r="P142" s="404">
        <v>41751</v>
      </c>
      <c r="Q142" s="388" t="s">
        <v>1172</v>
      </c>
      <c r="R142" s="404"/>
      <c r="S142" s="389">
        <v>489</v>
      </c>
      <c r="T142" s="389">
        <v>0</v>
      </c>
      <c r="U142" s="124"/>
      <c r="V142" s="130" t="str">
        <f>IF(ISERROR(VLOOKUP(MID(W142,1,5)&amp;MID(W142,8,5),품번정리!$A:$B,2,FALSE))=TRUE,MID(W142,1,5)&amp;MID(W142,8,5),VLOOKUP(MID(W142,1,5)&amp;MID(W142,8,5),품번정리!$A:$B,2,FALSE))</f>
        <v/>
      </c>
      <c r="W142" s="130" t="str">
        <f t="shared" si="30"/>
        <v/>
      </c>
      <c r="X142" s="130" t="str">
        <f t="shared" si="31"/>
        <v/>
      </c>
      <c r="Y142" s="131" t="str">
        <f t="shared" si="32"/>
        <v/>
      </c>
      <c r="Z142" s="118" t="str">
        <f t="shared" si="33"/>
        <v>품번색상</v>
      </c>
      <c r="AA142" s="118" t="str">
        <f t="shared" si="34"/>
        <v>업체명</v>
      </c>
      <c r="AB142" s="118" t="str">
        <f t="shared" si="35"/>
        <v>발주일</v>
      </c>
      <c r="AE142" s="382"/>
      <c r="AF142" s="381"/>
      <c r="AG142" s="382"/>
      <c r="AH142" s="383"/>
      <c r="AI142" s="383"/>
      <c r="AJ142" s="114"/>
      <c r="AK142" s="114"/>
    </row>
    <row r="143" spans="5:37">
      <c r="G143" s="130" t="str">
        <f>IF(ISERROR(VLOOKUP(MID(H143,1,5)&amp;MID(H143,8,5),품번정리!$A:$B,2,FALSE))=TRUE,MID(H143,1,5)&amp;MID(H143,8,5),VLOOKUP(MID(H143,1,5)&amp;MID(H143,8,5),품번정리!$A:$B,2,FALSE))</f>
        <v/>
      </c>
      <c r="H143" s="130" t="str">
        <f t="shared" si="24"/>
        <v/>
      </c>
      <c r="I143" s="130" t="str">
        <f t="shared" si="25"/>
        <v/>
      </c>
      <c r="J143" s="131" t="str">
        <f t="shared" si="26"/>
        <v/>
      </c>
      <c r="K143" s="118" t="str">
        <f t="shared" si="27"/>
        <v>SMKBEF5512BK</v>
      </c>
      <c r="L143" s="118" t="str">
        <f t="shared" si="28"/>
        <v>Y&amp;Y</v>
      </c>
      <c r="M143" s="118">
        <f t="shared" si="29"/>
        <v>41751</v>
      </c>
      <c r="N143" s="388" t="s">
        <v>1496</v>
      </c>
      <c r="O143" s="388" t="s">
        <v>1829</v>
      </c>
      <c r="P143" s="404">
        <v>41751</v>
      </c>
      <c r="Q143" s="388" t="s">
        <v>1172</v>
      </c>
      <c r="R143" s="404"/>
      <c r="S143" s="389">
        <v>250</v>
      </c>
      <c r="T143" s="389">
        <v>0</v>
      </c>
      <c r="U143" s="124"/>
      <c r="V143" s="130" t="str">
        <f>IF(ISERROR(VLOOKUP(MID(W143,1,5)&amp;MID(W143,8,5),품번정리!$A:$B,2,FALSE))=TRUE,MID(W143,1,5)&amp;MID(W143,8,5),VLOOKUP(MID(W143,1,5)&amp;MID(W143,8,5),품번정리!$A:$B,2,FALSE))</f>
        <v/>
      </c>
      <c r="W143" s="130" t="str">
        <f t="shared" si="30"/>
        <v/>
      </c>
      <c r="X143" s="130" t="str">
        <f t="shared" si="31"/>
        <v/>
      </c>
      <c r="Y143" s="131" t="str">
        <f t="shared" si="32"/>
        <v/>
      </c>
      <c r="Z143" s="118" t="str">
        <f t="shared" si="33"/>
        <v>품번색상</v>
      </c>
      <c r="AA143" s="118" t="str">
        <f t="shared" si="34"/>
        <v>업체명</v>
      </c>
      <c r="AB143" s="118" t="str">
        <f t="shared" si="35"/>
        <v>발주일</v>
      </c>
      <c r="AE143" s="382"/>
      <c r="AF143" s="381"/>
      <c r="AG143" s="382"/>
      <c r="AH143" s="383"/>
      <c r="AI143" s="383"/>
      <c r="AJ143" s="114"/>
      <c r="AK143" s="114"/>
    </row>
    <row r="144" spans="5:37">
      <c r="G144" s="130" t="str">
        <f>IF(ISERROR(VLOOKUP(MID(H144,1,5)&amp;MID(H144,8,5),품번정리!$A:$B,2,FALSE))=TRUE,MID(H144,1,5)&amp;MID(H144,8,5),VLOOKUP(MID(H144,1,5)&amp;MID(H144,8,5),품번정리!$A:$B,2,FALSE))</f>
        <v/>
      </c>
      <c r="H144" s="130" t="str">
        <f t="shared" si="24"/>
        <v/>
      </c>
      <c r="I144" s="130" t="str">
        <f t="shared" si="25"/>
        <v/>
      </c>
      <c r="J144" s="131" t="str">
        <f t="shared" si="26"/>
        <v/>
      </c>
      <c r="K144" s="118" t="str">
        <f t="shared" si="27"/>
        <v>SMKBEF5512PP</v>
      </c>
      <c r="L144" s="118" t="str">
        <f t="shared" si="28"/>
        <v>Y&amp;Y</v>
      </c>
      <c r="M144" s="118">
        <f t="shared" si="29"/>
        <v>41751</v>
      </c>
      <c r="N144" s="388" t="s">
        <v>1497</v>
      </c>
      <c r="O144" s="388" t="s">
        <v>1829</v>
      </c>
      <c r="P144" s="404">
        <v>41751</v>
      </c>
      <c r="Q144" s="388" t="s">
        <v>1172</v>
      </c>
      <c r="R144" s="404"/>
      <c r="S144" s="389">
        <v>250</v>
      </c>
      <c r="T144" s="389">
        <v>0</v>
      </c>
      <c r="U144" s="124"/>
      <c r="V144" s="130" t="str">
        <f>IF(ISERROR(VLOOKUP(MID(W144,1,5)&amp;MID(W144,8,5),품번정리!$A:$B,2,FALSE))=TRUE,MID(W144,1,5)&amp;MID(W144,8,5),VLOOKUP(MID(W144,1,5)&amp;MID(W144,8,5),품번정리!$A:$B,2,FALSE))</f>
        <v/>
      </c>
      <c r="W144" s="130" t="str">
        <f t="shared" si="30"/>
        <v/>
      </c>
      <c r="X144" s="130" t="str">
        <f t="shared" si="31"/>
        <v/>
      </c>
      <c r="Y144" s="131" t="str">
        <f t="shared" si="32"/>
        <v/>
      </c>
      <c r="Z144" s="118" t="str">
        <f t="shared" si="33"/>
        <v>품번색상</v>
      </c>
      <c r="AA144" s="118" t="str">
        <f t="shared" si="34"/>
        <v>업체명</v>
      </c>
      <c r="AB144" s="118" t="str">
        <f t="shared" si="35"/>
        <v>발주일</v>
      </c>
      <c r="AE144" s="382"/>
      <c r="AF144" s="381"/>
      <c r="AG144" s="382"/>
      <c r="AH144" s="383"/>
      <c r="AI144" s="383"/>
      <c r="AJ144" s="114"/>
      <c r="AK144" s="114"/>
    </row>
    <row r="145" spans="5:37">
      <c r="E145" s="128"/>
      <c r="G145" s="130" t="str">
        <f>IF(ISERROR(VLOOKUP(MID(H145,1,5)&amp;MID(H145,8,5),품번정리!$A:$B,2,FALSE))=TRUE,MID(H145,1,5)&amp;MID(H145,8,5),VLOOKUP(MID(H145,1,5)&amp;MID(H145,8,5),품번정리!$A:$B,2,FALSE))</f>
        <v/>
      </c>
      <c r="H145" s="130" t="str">
        <f t="shared" si="24"/>
        <v/>
      </c>
      <c r="I145" s="130" t="str">
        <f t="shared" si="25"/>
        <v/>
      </c>
      <c r="J145" s="131" t="str">
        <f t="shared" si="26"/>
        <v/>
      </c>
      <c r="K145" s="118" t="str">
        <f t="shared" si="27"/>
        <v>SMKBEF5512PK</v>
      </c>
      <c r="L145" s="118" t="str">
        <f t="shared" si="28"/>
        <v>Y&amp;Y</v>
      </c>
      <c r="M145" s="118">
        <f t="shared" si="29"/>
        <v>41751</v>
      </c>
      <c r="N145" s="388" t="s">
        <v>1498</v>
      </c>
      <c r="O145" s="388" t="s">
        <v>1829</v>
      </c>
      <c r="P145" s="404">
        <v>41751</v>
      </c>
      <c r="Q145" s="388" t="s">
        <v>1172</v>
      </c>
      <c r="R145" s="404"/>
      <c r="S145" s="389">
        <v>250</v>
      </c>
      <c r="T145" s="389">
        <v>0</v>
      </c>
      <c r="U145" s="124"/>
      <c r="V145" s="130" t="str">
        <f>IF(ISERROR(VLOOKUP(MID(W145,1,5)&amp;MID(W145,8,5),품번정리!$A:$B,2,FALSE))=TRUE,MID(W145,1,5)&amp;MID(W145,8,5),VLOOKUP(MID(W145,1,5)&amp;MID(W145,8,5),품번정리!$A:$B,2,FALSE))</f>
        <v/>
      </c>
      <c r="W145" s="130" t="str">
        <f t="shared" si="30"/>
        <v/>
      </c>
      <c r="X145" s="130" t="str">
        <f t="shared" si="31"/>
        <v/>
      </c>
      <c r="Y145" s="131" t="str">
        <f t="shared" si="32"/>
        <v/>
      </c>
      <c r="Z145" s="118" t="str">
        <f t="shared" si="33"/>
        <v>품번색상</v>
      </c>
      <c r="AA145" s="118" t="str">
        <f t="shared" si="34"/>
        <v>업체명</v>
      </c>
      <c r="AB145" s="118" t="str">
        <f t="shared" si="35"/>
        <v>발주일</v>
      </c>
      <c r="AE145" s="382"/>
      <c r="AF145" s="381"/>
      <c r="AG145" s="382"/>
      <c r="AH145" s="383"/>
      <c r="AI145" s="383"/>
      <c r="AJ145" s="114"/>
      <c r="AK145" s="114"/>
    </row>
    <row r="146" spans="5:37">
      <c r="E146" s="128"/>
      <c r="G146" s="130" t="str">
        <f>IF(ISERROR(VLOOKUP(MID(H146,1,5)&amp;MID(H146,8,5),품번정리!$A:$B,2,FALSE))=TRUE,MID(H146,1,5)&amp;MID(H146,8,5),VLOOKUP(MID(H146,1,5)&amp;MID(H146,8,5),품번정리!$A:$B,2,FALSE))</f>
        <v/>
      </c>
      <c r="H146" s="130" t="str">
        <f t="shared" si="24"/>
        <v/>
      </c>
      <c r="I146" s="130" t="str">
        <f t="shared" si="25"/>
        <v/>
      </c>
      <c r="J146" s="131" t="str">
        <f t="shared" si="26"/>
        <v/>
      </c>
      <c r="K146" s="118" t="str">
        <f t="shared" si="27"/>
        <v>SMKBEF5512RE</v>
      </c>
      <c r="L146" s="118" t="str">
        <f t="shared" si="28"/>
        <v>Y&amp;Y</v>
      </c>
      <c r="M146" s="118">
        <f t="shared" si="29"/>
        <v>41751</v>
      </c>
      <c r="N146" s="388" t="s">
        <v>1499</v>
      </c>
      <c r="O146" s="388" t="s">
        <v>1829</v>
      </c>
      <c r="P146" s="404">
        <v>41751</v>
      </c>
      <c r="Q146" s="388" t="s">
        <v>1172</v>
      </c>
      <c r="R146" s="404"/>
      <c r="S146" s="389">
        <v>249</v>
      </c>
      <c r="T146" s="389">
        <v>0</v>
      </c>
      <c r="U146" s="124"/>
      <c r="V146" s="130" t="str">
        <f>IF(ISERROR(VLOOKUP(MID(W146,1,5)&amp;MID(W146,8,5),품번정리!$A:$B,2,FALSE))=TRUE,MID(W146,1,5)&amp;MID(W146,8,5),VLOOKUP(MID(W146,1,5)&amp;MID(W146,8,5),품번정리!$A:$B,2,FALSE))</f>
        <v/>
      </c>
      <c r="W146" s="130" t="str">
        <f t="shared" si="30"/>
        <v/>
      </c>
      <c r="X146" s="130" t="str">
        <f t="shared" si="31"/>
        <v/>
      </c>
      <c r="Y146" s="131" t="str">
        <f t="shared" si="32"/>
        <v/>
      </c>
      <c r="Z146" s="118" t="str">
        <f t="shared" si="33"/>
        <v>품번색상</v>
      </c>
      <c r="AA146" s="118" t="str">
        <f t="shared" si="34"/>
        <v>업체명</v>
      </c>
      <c r="AB146" s="118" t="str">
        <f t="shared" si="35"/>
        <v>발주일</v>
      </c>
      <c r="AE146" s="382"/>
      <c r="AF146" s="381"/>
      <c r="AG146" s="382"/>
      <c r="AH146" s="383"/>
      <c r="AI146" s="383"/>
      <c r="AJ146" s="114"/>
      <c r="AK146" s="114"/>
    </row>
    <row r="147" spans="5:37">
      <c r="E147" s="128"/>
      <c r="G147" s="130" t="str">
        <f>IF(ISERROR(VLOOKUP(MID(H147,1,5)&amp;MID(H147,8,5),품번정리!$A:$B,2,FALSE))=TRUE,MID(H147,1,5)&amp;MID(H147,8,5),VLOOKUP(MID(H147,1,5)&amp;MID(H147,8,5),품번정리!$A:$B,2,FALSE))</f>
        <v/>
      </c>
      <c r="H147" s="130" t="str">
        <f t="shared" si="24"/>
        <v/>
      </c>
      <c r="I147" s="130" t="str">
        <f t="shared" si="25"/>
        <v/>
      </c>
      <c r="J147" s="131" t="str">
        <f t="shared" si="26"/>
        <v/>
      </c>
      <c r="K147" s="118" t="str">
        <f t="shared" si="27"/>
        <v>SBKBEF5531BK</v>
      </c>
      <c r="L147" s="118" t="str">
        <f t="shared" si="28"/>
        <v>Y&amp;Y</v>
      </c>
      <c r="M147" s="118">
        <f t="shared" si="29"/>
        <v>41751</v>
      </c>
      <c r="N147" s="388" t="s">
        <v>1500</v>
      </c>
      <c r="O147" s="388" t="s">
        <v>1829</v>
      </c>
      <c r="P147" s="404">
        <v>41751</v>
      </c>
      <c r="Q147" s="388" t="s">
        <v>1172</v>
      </c>
      <c r="R147" s="404"/>
      <c r="S147" s="389">
        <v>200</v>
      </c>
      <c r="T147" s="389">
        <v>0</v>
      </c>
      <c r="U147" s="124"/>
      <c r="V147" s="130" t="str">
        <f>IF(ISERROR(VLOOKUP(MID(W147,1,5)&amp;MID(W147,8,5),품번정리!$A:$B,2,FALSE))=TRUE,MID(W147,1,5)&amp;MID(W147,8,5),VLOOKUP(MID(W147,1,5)&amp;MID(W147,8,5),품번정리!$A:$B,2,FALSE))</f>
        <v/>
      </c>
      <c r="W147" s="130" t="str">
        <f t="shared" si="30"/>
        <v/>
      </c>
      <c r="X147" s="130" t="str">
        <f t="shared" si="31"/>
        <v/>
      </c>
      <c r="Y147" s="131" t="str">
        <f t="shared" si="32"/>
        <v/>
      </c>
      <c r="Z147" s="118" t="str">
        <f t="shared" si="33"/>
        <v>품번색상</v>
      </c>
      <c r="AA147" s="118" t="str">
        <f t="shared" si="34"/>
        <v>업체명</v>
      </c>
      <c r="AB147" s="118" t="str">
        <f t="shared" si="35"/>
        <v>발주일</v>
      </c>
      <c r="AE147" s="382"/>
      <c r="AF147" s="381"/>
      <c r="AG147" s="382"/>
      <c r="AH147" s="383"/>
      <c r="AI147" s="383"/>
      <c r="AJ147" s="114"/>
      <c r="AK147" s="114"/>
    </row>
    <row r="148" spans="5:37">
      <c r="E148" s="128"/>
      <c r="G148" s="130" t="str">
        <f>IF(ISERROR(VLOOKUP(MID(H148,1,5)&amp;MID(H148,8,5),품번정리!$A:$B,2,FALSE))=TRUE,MID(H148,1,5)&amp;MID(H148,8,5),VLOOKUP(MID(H148,1,5)&amp;MID(H148,8,5),품번정리!$A:$B,2,FALSE))</f>
        <v/>
      </c>
      <c r="H148" s="130" t="str">
        <f t="shared" si="24"/>
        <v/>
      </c>
      <c r="I148" s="130" t="str">
        <f t="shared" si="25"/>
        <v/>
      </c>
      <c r="J148" s="131" t="str">
        <f t="shared" si="26"/>
        <v/>
      </c>
      <c r="K148" s="118" t="str">
        <f t="shared" si="27"/>
        <v>SBKBEF5531GY</v>
      </c>
      <c r="L148" s="118" t="str">
        <f t="shared" si="28"/>
        <v>Y&amp;Y</v>
      </c>
      <c r="M148" s="118">
        <f t="shared" si="29"/>
        <v>41751</v>
      </c>
      <c r="N148" s="388" t="s">
        <v>1501</v>
      </c>
      <c r="O148" s="388" t="s">
        <v>1829</v>
      </c>
      <c r="P148" s="404">
        <v>41751</v>
      </c>
      <c r="Q148" s="388" t="s">
        <v>1172</v>
      </c>
      <c r="R148" s="404"/>
      <c r="S148" s="389">
        <v>200</v>
      </c>
      <c r="T148" s="389">
        <v>0</v>
      </c>
      <c r="U148" s="124"/>
      <c r="V148" s="130" t="str">
        <f>IF(ISERROR(VLOOKUP(MID(W148,1,5)&amp;MID(W148,8,5),품번정리!$A:$B,2,FALSE))=TRUE,MID(W148,1,5)&amp;MID(W148,8,5),VLOOKUP(MID(W148,1,5)&amp;MID(W148,8,5),품번정리!$A:$B,2,FALSE))</f>
        <v/>
      </c>
      <c r="W148" s="130" t="str">
        <f t="shared" si="30"/>
        <v/>
      </c>
      <c r="X148" s="130" t="str">
        <f t="shared" si="31"/>
        <v/>
      </c>
      <c r="Y148" s="131" t="str">
        <f t="shared" si="32"/>
        <v/>
      </c>
      <c r="Z148" s="118" t="str">
        <f t="shared" si="33"/>
        <v>품번색상</v>
      </c>
      <c r="AA148" s="118" t="str">
        <f t="shared" si="34"/>
        <v>업체명</v>
      </c>
      <c r="AB148" s="118" t="str">
        <f t="shared" si="35"/>
        <v>발주일</v>
      </c>
      <c r="AE148" s="382"/>
      <c r="AF148" s="381"/>
      <c r="AG148" s="382"/>
      <c r="AH148" s="383"/>
      <c r="AI148" s="383"/>
      <c r="AJ148" s="114"/>
      <c r="AK148" s="114"/>
    </row>
    <row r="149" spans="5:37">
      <c r="E149" s="128"/>
      <c r="G149" s="130" t="str">
        <f>IF(ISERROR(VLOOKUP(MID(H149,1,5)&amp;MID(H149,8,5),품번정리!$A:$B,2,FALSE))=TRUE,MID(H149,1,5)&amp;MID(H149,8,5),VLOOKUP(MID(H149,1,5)&amp;MID(H149,8,5),품번정리!$A:$B,2,FALSE))</f>
        <v/>
      </c>
      <c r="H149" s="130" t="str">
        <f t="shared" si="24"/>
        <v/>
      </c>
      <c r="I149" s="130" t="str">
        <f t="shared" si="25"/>
        <v/>
      </c>
      <c r="J149" s="131" t="str">
        <f t="shared" si="26"/>
        <v/>
      </c>
      <c r="K149" s="118" t="str">
        <f t="shared" si="27"/>
        <v>SBKBEF5531BL</v>
      </c>
      <c r="L149" s="118" t="str">
        <f t="shared" si="28"/>
        <v>Y&amp;Y</v>
      </c>
      <c r="M149" s="118">
        <f t="shared" si="29"/>
        <v>41751</v>
      </c>
      <c r="N149" s="388" t="s">
        <v>1502</v>
      </c>
      <c r="O149" s="388" t="s">
        <v>1829</v>
      </c>
      <c r="P149" s="404">
        <v>41751</v>
      </c>
      <c r="Q149" s="388" t="s">
        <v>1172</v>
      </c>
      <c r="R149" s="404"/>
      <c r="S149" s="389">
        <v>200</v>
      </c>
      <c r="T149" s="389">
        <v>0</v>
      </c>
      <c r="U149" s="124"/>
      <c r="V149" s="130" t="str">
        <f>IF(ISERROR(VLOOKUP(MID(W149,1,5)&amp;MID(W149,8,5),품번정리!$A:$B,2,FALSE))=TRUE,MID(W149,1,5)&amp;MID(W149,8,5),VLOOKUP(MID(W149,1,5)&amp;MID(W149,8,5),품번정리!$A:$B,2,FALSE))</f>
        <v/>
      </c>
      <c r="W149" s="130" t="str">
        <f t="shared" si="30"/>
        <v/>
      </c>
      <c r="X149" s="130" t="str">
        <f t="shared" si="31"/>
        <v/>
      </c>
      <c r="Y149" s="131" t="str">
        <f t="shared" si="32"/>
        <v/>
      </c>
      <c r="Z149" s="118" t="str">
        <f t="shared" si="33"/>
        <v>품번색상</v>
      </c>
      <c r="AA149" s="118" t="str">
        <f t="shared" si="34"/>
        <v>업체명</v>
      </c>
      <c r="AB149" s="118" t="str">
        <f t="shared" si="35"/>
        <v>발주일</v>
      </c>
      <c r="AE149" s="382"/>
      <c r="AF149" s="381"/>
      <c r="AG149" s="382"/>
      <c r="AH149" s="383"/>
      <c r="AI149" s="383"/>
      <c r="AJ149" s="114"/>
      <c r="AK149" s="114"/>
    </row>
    <row r="150" spans="5:37">
      <c r="E150" s="128"/>
      <c r="G150" s="130" t="str">
        <f>IF(ISERROR(VLOOKUP(MID(H150,1,5)&amp;MID(H150,8,5),품번정리!$A:$B,2,FALSE))=TRUE,MID(H150,1,5)&amp;MID(H150,8,5),VLOOKUP(MID(H150,1,5)&amp;MID(H150,8,5),품번정리!$A:$B,2,FALSE))</f>
        <v/>
      </c>
      <c r="H150" s="130" t="str">
        <f t="shared" si="24"/>
        <v/>
      </c>
      <c r="I150" s="130" t="str">
        <f t="shared" si="25"/>
        <v/>
      </c>
      <c r="J150" s="131" t="str">
        <f t="shared" si="26"/>
        <v/>
      </c>
      <c r="K150" s="118" t="str">
        <f t="shared" si="27"/>
        <v>SBKBEF5531RE</v>
      </c>
      <c r="L150" s="118" t="str">
        <f t="shared" si="28"/>
        <v>Y&amp;Y</v>
      </c>
      <c r="M150" s="118">
        <f t="shared" si="29"/>
        <v>41751</v>
      </c>
      <c r="N150" s="388" t="s">
        <v>1503</v>
      </c>
      <c r="O150" s="388" t="s">
        <v>1829</v>
      </c>
      <c r="P150" s="404">
        <v>41751</v>
      </c>
      <c r="Q150" s="388" t="s">
        <v>1172</v>
      </c>
      <c r="R150" s="404"/>
      <c r="S150" s="389">
        <v>200</v>
      </c>
      <c r="T150" s="389">
        <v>0</v>
      </c>
      <c r="U150" s="124"/>
      <c r="V150" s="130" t="str">
        <f>IF(ISERROR(VLOOKUP(MID(W150,1,5)&amp;MID(W150,8,5),품번정리!$A:$B,2,FALSE))=TRUE,MID(W150,1,5)&amp;MID(W150,8,5),VLOOKUP(MID(W150,1,5)&amp;MID(W150,8,5),품번정리!$A:$B,2,FALSE))</f>
        <v/>
      </c>
      <c r="W150" s="130" t="str">
        <f t="shared" si="30"/>
        <v/>
      </c>
      <c r="X150" s="130" t="str">
        <f t="shared" si="31"/>
        <v/>
      </c>
      <c r="Y150" s="131" t="str">
        <f t="shared" si="32"/>
        <v/>
      </c>
      <c r="Z150" s="118" t="str">
        <f t="shared" si="33"/>
        <v>품번색상</v>
      </c>
      <c r="AA150" s="118" t="str">
        <f t="shared" si="34"/>
        <v>업체명</v>
      </c>
      <c r="AB150" s="118" t="str">
        <f t="shared" si="35"/>
        <v>발주일</v>
      </c>
      <c r="AE150" s="382"/>
      <c r="AF150" s="381"/>
      <c r="AG150" s="382"/>
      <c r="AH150" s="383"/>
      <c r="AI150" s="383"/>
      <c r="AJ150" s="114"/>
      <c r="AK150" s="114"/>
    </row>
    <row r="151" spans="5:37">
      <c r="E151" s="128"/>
      <c r="G151" s="130" t="str">
        <f>IF(ISERROR(VLOOKUP(MID(H151,1,5)&amp;MID(H151,8,5),품번정리!$A:$B,2,FALSE))=TRUE,MID(H151,1,5)&amp;MID(H151,8,5),VLOOKUP(MID(H151,1,5)&amp;MID(H151,8,5),품번정리!$A:$B,2,FALSE))</f>
        <v/>
      </c>
      <c r="H151" s="130" t="str">
        <f t="shared" si="24"/>
        <v/>
      </c>
      <c r="I151" s="130" t="str">
        <f t="shared" si="25"/>
        <v/>
      </c>
      <c r="J151" s="131" t="str">
        <f t="shared" si="26"/>
        <v/>
      </c>
      <c r="K151" s="118" t="str">
        <f t="shared" si="27"/>
        <v>SBKBEF5531PK</v>
      </c>
      <c r="L151" s="118" t="str">
        <f t="shared" si="28"/>
        <v>Y&amp;Y</v>
      </c>
      <c r="M151" s="118">
        <f t="shared" si="29"/>
        <v>41751</v>
      </c>
      <c r="N151" s="388" t="s">
        <v>1504</v>
      </c>
      <c r="O151" s="388" t="s">
        <v>1829</v>
      </c>
      <c r="P151" s="404">
        <v>41751</v>
      </c>
      <c r="Q151" s="388" t="s">
        <v>1172</v>
      </c>
      <c r="R151" s="404"/>
      <c r="S151" s="389">
        <v>199</v>
      </c>
      <c r="T151" s="389">
        <v>0</v>
      </c>
      <c r="U151" s="124"/>
      <c r="V151" s="130" t="str">
        <f>IF(ISERROR(VLOOKUP(MID(W151,1,5)&amp;MID(W151,8,5),품번정리!$A:$B,2,FALSE))=TRUE,MID(W151,1,5)&amp;MID(W151,8,5),VLOOKUP(MID(W151,1,5)&amp;MID(W151,8,5),품번정리!$A:$B,2,FALSE))</f>
        <v/>
      </c>
      <c r="W151" s="130" t="str">
        <f t="shared" si="30"/>
        <v/>
      </c>
      <c r="X151" s="130" t="str">
        <f t="shared" si="31"/>
        <v/>
      </c>
      <c r="Y151" s="131" t="str">
        <f t="shared" si="32"/>
        <v/>
      </c>
      <c r="Z151" s="118" t="str">
        <f t="shared" si="33"/>
        <v>품번색상</v>
      </c>
      <c r="AA151" s="118" t="str">
        <f t="shared" si="34"/>
        <v>업체명</v>
      </c>
      <c r="AB151" s="118" t="str">
        <f t="shared" si="35"/>
        <v>발주일</v>
      </c>
      <c r="AE151" s="382"/>
      <c r="AF151" s="381"/>
      <c r="AG151" s="382"/>
      <c r="AH151" s="383"/>
      <c r="AI151" s="383"/>
      <c r="AJ151" s="114"/>
      <c r="AK151" s="114"/>
    </row>
    <row r="152" spans="5:37">
      <c r="E152" s="128"/>
      <c r="G152" s="130" t="str">
        <f>IF(ISERROR(VLOOKUP(MID(H152,1,5)&amp;MID(H152,8,5),품번정리!$A:$B,2,FALSE))=TRUE,MID(H152,1,5)&amp;MID(H152,8,5),VLOOKUP(MID(H152,1,5)&amp;MID(H152,8,5),품번정리!$A:$B,2,FALSE))</f>
        <v/>
      </c>
      <c r="H152" s="130" t="str">
        <f t="shared" si="24"/>
        <v/>
      </c>
      <c r="I152" s="130" t="str">
        <f t="shared" si="25"/>
        <v/>
      </c>
      <c r="J152" s="131" t="str">
        <f t="shared" si="26"/>
        <v/>
      </c>
      <c r="K152" s="118" t="str">
        <f t="shared" si="27"/>
        <v>SBKBEF5532YE</v>
      </c>
      <c r="L152" s="118" t="str">
        <f t="shared" si="28"/>
        <v>Y&amp;Y</v>
      </c>
      <c r="M152" s="118">
        <f t="shared" si="29"/>
        <v>41751</v>
      </c>
      <c r="N152" s="388" t="s">
        <v>1505</v>
      </c>
      <c r="O152" s="388" t="s">
        <v>1829</v>
      </c>
      <c r="P152" s="404">
        <v>41751</v>
      </c>
      <c r="Q152" s="388" t="s">
        <v>1172</v>
      </c>
      <c r="R152" s="404"/>
      <c r="S152" s="389">
        <v>245</v>
      </c>
      <c r="T152" s="389">
        <v>0</v>
      </c>
      <c r="U152" s="124"/>
      <c r="V152" s="130" t="str">
        <f>IF(ISERROR(VLOOKUP(MID(W152,1,5)&amp;MID(W152,8,5),품번정리!$A:$B,2,FALSE))=TRUE,MID(W152,1,5)&amp;MID(W152,8,5),VLOOKUP(MID(W152,1,5)&amp;MID(W152,8,5),품번정리!$A:$B,2,FALSE))</f>
        <v/>
      </c>
      <c r="W152" s="130" t="str">
        <f t="shared" si="30"/>
        <v/>
      </c>
      <c r="X152" s="130" t="str">
        <f t="shared" si="31"/>
        <v/>
      </c>
      <c r="Y152" s="131" t="str">
        <f t="shared" si="32"/>
        <v/>
      </c>
      <c r="Z152" s="118" t="str">
        <f t="shared" si="33"/>
        <v>품번색상</v>
      </c>
      <c r="AA152" s="118" t="str">
        <f t="shared" si="34"/>
        <v>업체명</v>
      </c>
      <c r="AB152" s="118" t="str">
        <f t="shared" si="35"/>
        <v>발주일</v>
      </c>
      <c r="AE152" s="382"/>
      <c r="AF152" s="381"/>
      <c r="AG152" s="382"/>
      <c r="AH152" s="383"/>
      <c r="AI152" s="383"/>
      <c r="AJ152" s="114"/>
      <c r="AK152" s="114"/>
    </row>
    <row r="153" spans="5:37">
      <c r="E153" s="128"/>
      <c r="G153" s="130" t="str">
        <f>IF(ISERROR(VLOOKUP(MID(H153,1,5)&amp;MID(H153,8,5),품번정리!$A:$B,2,FALSE))=TRUE,MID(H153,1,5)&amp;MID(H153,8,5),VLOOKUP(MID(H153,1,5)&amp;MID(H153,8,5),품번정리!$A:$B,2,FALSE))</f>
        <v/>
      </c>
      <c r="H153" s="130" t="str">
        <f t="shared" si="24"/>
        <v/>
      </c>
      <c r="I153" s="130" t="str">
        <f t="shared" si="25"/>
        <v/>
      </c>
      <c r="J153" s="131" t="str">
        <f t="shared" si="26"/>
        <v/>
      </c>
      <c r="K153" s="118" t="str">
        <f t="shared" si="27"/>
        <v>SBKBEF5532BL</v>
      </c>
      <c r="L153" s="118" t="str">
        <f t="shared" si="28"/>
        <v>Y&amp;Y</v>
      </c>
      <c r="M153" s="118">
        <f t="shared" si="29"/>
        <v>41751</v>
      </c>
      <c r="N153" s="388" t="s">
        <v>1506</v>
      </c>
      <c r="O153" s="388" t="s">
        <v>1829</v>
      </c>
      <c r="P153" s="404">
        <v>41751</v>
      </c>
      <c r="Q153" s="388" t="s">
        <v>1172</v>
      </c>
      <c r="R153" s="404"/>
      <c r="S153" s="389">
        <v>250</v>
      </c>
      <c r="T153" s="389">
        <v>0</v>
      </c>
      <c r="U153" s="124"/>
      <c r="V153" s="130" t="str">
        <f>IF(ISERROR(VLOOKUP(MID(W153,1,5)&amp;MID(W153,8,5),품번정리!$A:$B,2,FALSE))=TRUE,MID(W153,1,5)&amp;MID(W153,8,5),VLOOKUP(MID(W153,1,5)&amp;MID(W153,8,5),품번정리!$A:$B,2,FALSE))</f>
        <v/>
      </c>
      <c r="W153" s="130" t="str">
        <f t="shared" si="30"/>
        <v/>
      </c>
      <c r="X153" s="130" t="str">
        <f t="shared" si="31"/>
        <v/>
      </c>
      <c r="Y153" s="131" t="str">
        <f t="shared" si="32"/>
        <v/>
      </c>
      <c r="Z153" s="118" t="str">
        <f t="shared" si="33"/>
        <v>품번색상</v>
      </c>
      <c r="AA153" s="118" t="str">
        <f t="shared" si="34"/>
        <v>업체명</v>
      </c>
      <c r="AB153" s="118" t="str">
        <f t="shared" si="35"/>
        <v>발주일</v>
      </c>
      <c r="AE153" s="382"/>
      <c r="AF153" s="381"/>
      <c r="AG153" s="382"/>
      <c r="AH153" s="383"/>
      <c r="AI153" s="383"/>
      <c r="AJ153" s="114"/>
      <c r="AK153" s="114"/>
    </row>
    <row r="154" spans="5:37">
      <c r="E154" s="128"/>
      <c r="G154" s="130" t="str">
        <f>IF(ISERROR(VLOOKUP(MID(H154,1,5)&amp;MID(H154,8,5),품번정리!$A:$B,2,FALSE))=TRUE,MID(H154,1,5)&amp;MID(H154,8,5),VLOOKUP(MID(H154,1,5)&amp;MID(H154,8,5),품번정리!$A:$B,2,FALSE))</f>
        <v/>
      </c>
      <c r="H154" s="130" t="str">
        <f t="shared" si="24"/>
        <v/>
      </c>
      <c r="I154" s="130" t="str">
        <f t="shared" si="25"/>
        <v/>
      </c>
      <c r="J154" s="131" t="str">
        <f t="shared" si="26"/>
        <v/>
      </c>
      <c r="K154" s="118" t="str">
        <f t="shared" si="27"/>
        <v>SBKBEF5532RE</v>
      </c>
      <c r="L154" s="118" t="str">
        <f t="shared" si="28"/>
        <v>Y&amp;Y</v>
      </c>
      <c r="M154" s="118">
        <f t="shared" si="29"/>
        <v>41751</v>
      </c>
      <c r="N154" s="388" t="s">
        <v>1507</v>
      </c>
      <c r="O154" s="388" t="s">
        <v>1829</v>
      </c>
      <c r="P154" s="404">
        <v>41751</v>
      </c>
      <c r="Q154" s="388" t="s">
        <v>1172</v>
      </c>
      <c r="R154" s="404"/>
      <c r="S154" s="389">
        <v>249</v>
      </c>
      <c r="T154" s="389">
        <v>0</v>
      </c>
      <c r="U154" s="124"/>
      <c r="V154" s="130" t="str">
        <f>IF(ISERROR(VLOOKUP(MID(W154,1,5)&amp;MID(W154,8,5),품번정리!$A:$B,2,FALSE))=TRUE,MID(W154,1,5)&amp;MID(W154,8,5),VLOOKUP(MID(W154,1,5)&amp;MID(W154,8,5),품번정리!$A:$B,2,FALSE))</f>
        <v/>
      </c>
      <c r="W154" s="130" t="str">
        <f t="shared" si="30"/>
        <v/>
      </c>
      <c r="X154" s="130" t="str">
        <f t="shared" si="31"/>
        <v/>
      </c>
      <c r="Y154" s="131" t="str">
        <f t="shared" si="32"/>
        <v/>
      </c>
      <c r="Z154" s="118" t="str">
        <f t="shared" si="33"/>
        <v>품번색상</v>
      </c>
      <c r="AA154" s="118" t="str">
        <f t="shared" si="34"/>
        <v>업체명</v>
      </c>
      <c r="AB154" s="118" t="str">
        <f t="shared" si="35"/>
        <v>발주일</v>
      </c>
      <c r="AE154" s="382"/>
      <c r="AF154" s="381"/>
      <c r="AG154" s="382"/>
      <c r="AH154" s="383"/>
      <c r="AI154" s="383"/>
      <c r="AJ154" s="114"/>
      <c r="AK154" s="114"/>
    </row>
    <row r="155" spans="5:37">
      <c r="E155" s="128"/>
      <c r="G155" s="130" t="str">
        <f>IF(ISERROR(VLOOKUP(MID(H155,1,5)&amp;MID(H155,8,5),품번정리!$A:$B,2,FALSE))=TRUE,MID(H155,1,5)&amp;MID(H155,8,5),VLOOKUP(MID(H155,1,5)&amp;MID(H155,8,5),품번정리!$A:$B,2,FALSE))</f>
        <v/>
      </c>
      <c r="H155" s="130" t="str">
        <f t="shared" si="24"/>
        <v/>
      </c>
      <c r="I155" s="130" t="str">
        <f t="shared" si="25"/>
        <v/>
      </c>
      <c r="J155" s="131" t="str">
        <f t="shared" si="26"/>
        <v/>
      </c>
      <c r="K155" s="118" t="str">
        <f t="shared" si="27"/>
        <v>SBKBEF5532GR</v>
      </c>
      <c r="L155" s="118" t="str">
        <f t="shared" si="28"/>
        <v>Y&amp;Y</v>
      </c>
      <c r="M155" s="118">
        <f t="shared" si="29"/>
        <v>41751</v>
      </c>
      <c r="N155" s="388" t="s">
        <v>1508</v>
      </c>
      <c r="O155" s="388" t="s">
        <v>1829</v>
      </c>
      <c r="P155" s="404">
        <v>41751</v>
      </c>
      <c r="Q155" s="388" t="s">
        <v>1172</v>
      </c>
      <c r="R155" s="404"/>
      <c r="S155" s="389">
        <v>250</v>
      </c>
      <c r="T155" s="389">
        <v>0</v>
      </c>
      <c r="U155" s="124"/>
      <c r="V155" s="130" t="str">
        <f>IF(ISERROR(VLOOKUP(MID(W155,1,5)&amp;MID(W155,8,5),품번정리!$A:$B,2,FALSE))=TRUE,MID(W155,1,5)&amp;MID(W155,8,5),VLOOKUP(MID(W155,1,5)&amp;MID(W155,8,5),품번정리!$A:$B,2,FALSE))</f>
        <v/>
      </c>
      <c r="W155" s="130" t="str">
        <f t="shared" si="30"/>
        <v/>
      </c>
      <c r="X155" s="130" t="str">
        <f t="shared" si="31"/>
        <v/>
      </c>
      <c r="Y155" s="131" t="str">
        <f t="shared" si="32"/>
        <v/>
      </c>
      <c r="Z155" s="118" t="str">
        <f t="shared" si="33"/>
        <v>품번색상</v>
      </c>
      <c r="AA155" s="118" t="str">
        <f t="shared" si="34"/>
        <v>업체명</v>
      </c>
      <c r="AB155" s="118" t="str">
        <f t="shared" si="35"/>
        <v>발주일</v>
      </c>
      <c r="AE155" s="382"/>
      <c r="AF155" s="381"/>
      <c r="AG155" s="382"/>
      <c r="AH155" s="383"/>
      <c r="AI155" s="383"/>
      <c r="AJ155" s="114"/>
      <c r="AK155" s="114"/>
    </row>
    <row r="156" spans="5:37">
      <c r="E156" s="128"/>
      <c r="G156" s="130" t="str">
        <f>IF(ISERROR(VLOOKUP(MID(H156,1,5)&amp;MID(H156,8,5),품번정리!$A:$B,2,FALSE))=TRUE,MID(H156,1,5)&amp;MID(H156,8,5),VLOOKUP(MID(H156,1,5)&amp;MID(H156,8,5),품번정리!$A:$B,2,FALSE))</f>
        <v/>
      </c>
      <c r="H156" s="130" t="str">
        <f t="shared" si="24"/>
        <v/>
      </c>
      <c r="I156" s="130" t="str">
        <f t="shared" si="25"/>
        <v/>
      </c>
      <c r="J156" s="131" t="str">
        <f t="shared" si="26"/>
        <v/>
      </c>
      <c r="K156" s="118" t="str">
        <f t="shared" si="27"/>
        <v>SBKBEF5532IV</v>
      </c>
      <c r="L156" s="118" t="str">
        <f t="shared" si="28"/>
        <v>Y&amp;Y</v>
      </c>
      <c r="M156" s="118">
        <f t="shared" si="29"/>
        <v>41751</v>
      </c>
      <c r="N156" s="388" t="s">
        <v>1509</v>
      </c>
      <c r="O156" s="388" t="s">
        <v>1829</v>
      </c>
      <c r="P156" s="404">
        <v>41751</v>
      </c>
      <c r="Q156" s="388" t="s">
        <v>1172</v>
      </c>
      <c r="R156" s="404"/>
      <c r="S156" s="389">
        <v>250</v>
      </c>
      <c r="T156" s="389">
        <v>0</v>
      </c>
      <c r="U156" s="124"/>
      <c r="V156" s="130" t="str">
        <f>IF(ISERROR(VLOOKUP(MID(W156,1,5)&amp;MID(W156,8,5),품번정리!$A:$B,2,FALSE))=TRUE,MID(W156,1,5)&amp;MID(W156,8,5),VLOOKUP(MID(W156,1,5)&amp;MID(W156,8,5),품번정리!$A:$B,2,FALSE))</f>
        <v/>
      </c>
      <c r="W156" s="130" t="str">
        <f t="shared" si="30"/>
        <v/>
      </c>
      <c r="X156" s="130" t="str">
        <f t="shared" si="31"/>
        <v/>
      </c>
      <c r="Y156" s="131" t="str">
        <f t="shared" si="32"/>
        <v/>
      </c>
      <c r="Z156" s="118" t="str">
        <f t="shared" si="33"/>
        <v>품번색상</v>
      </c>
      <c r="AA156" s="118" t="str">
        <f t="shared" si="34"/>
        <v>업체명</v>
      </c>
      <c r="AB156" s="118" t="str">
        <f t="shared" si="35"/>
        <v>발주일</v>
      </c>
      <c r="AE156" s="382"/>
      <c r="AF156" s="381"/>
      <c r="AG156" s="382"/>
      <c r="AH156" s="383"/>
      <c r="AI156" s="383"/>
      <c r="AJ156" s="114"/>
      <c r="AK156" s="114"/>
    </row>
    <row r="157" spans="5:37">
      <c r="E157" s="128"/>
      <c r="G157" s="130" t="str">
        <f>IF(ISERROR(VLOOKUP(MID(H157,1,5)&amp;MID(H157,8,5),품번정리!$A:$B,2,FALSE))=TRUE,MID(H157,1,5)&amp;MID(H157,8,5),VLOOKUP(MID(H157,1,5)&amp;MID(H157,8,5),품번정리!$A:$B,2,FALSE))</f>
        <v/>
      </c>
      <c r="H157" s="130" t="str">
        <f t="shared" si="24"/>
        <v/>
      </c>
      <c r="I157" s="130" t="str">
        <f t="shared" si="25"/>
        <v/>
      </c>
      <c r="J157" s="131" t="str">
        <f t="shared" si="26"/>
        <v/>
      </c>
      <c r="K157" s="118" t="str">
        <f t="shared" si="27"/>
        <v>SBKBEF5532GY</v>
      </c>
      <c r="L157" s="118" t="str">
        <f t="shared" si="28"/>
        <v>Y&amp;Y</v>
      </c>
      <c r="M157" s="118">
        <f t="shared" si="29"/>
        <v>41751</v>
      </c>
      <c r="N157" s="388" t="s">
        <v>1510</v>
      </c>
      <c r="O157" s="388" t="s">
        <v>1829</v>
      </c>
      <c r="P157" s="404">
        <v>41751</v>
      </c>
      <c r="Q157" s="388" t="s">
        <v>1172</v>
      </c>
      <c r="R157" s="404"/>
      <c r="S157" s="389">
        <v>239</v>
      </c>
      <c r="T157" s="389">
        <v>0</v>
      </c>
      <c r="U157" s="124"/>
      <c r="V157" s="130" t="str">
        <f>IF(ISERROR(VLOOKUP(MID(W157,1,5)&amp;MID(W157,8,5),품번정리!$A:$B,2,FALSE))=TRUE,MID(W157,1,5)&amp;MID(W157,8,5),VLOOKUP(MID(W157,1,5)&amp;MID(W157,8,5),품번정리!$A:$B,2,FALSE))</f>
        <v/>
      </c>
      <c r="W157" s="130" t="str">
        <f t="shared" si="30"/>
        <v/>
      </c>
      <c r="X157" s="130" t="str">
        <f t="shared" si="31"/>
        <v/>
      </c>
      <c r="Y157" s="131" t="str">
        <f t="shared" si="32"/>
        <v/>
      </c>
      <c r="Z157" s="118" t="str">
        <f t="shared" si="33"/>
        <v>품번색상</v>
      </c>
      <c r="AA157" s="118" t="str">
        <f t="shared" si="34"/>
        <v>업체명</v>
      </c>
      <c r="AB157" s="118" t="str">
        <f t="shared" si="35"/>
        <v>발주일</v>
      </c>
      <c r="AE157" s="382"/>
      <c r="AF157" s="381"/>
      <c r="AG157" s="382"/>
      <c r="AH157" s="383"/>
      <c r="AI157" s="383"/>
      <c r="AJ157" s="114"/>
      <c r="AK157" s="114"/>
    </row>
    <row r="158" spans="5:37">
      <c r="E158" s="128"/>
      <c r="G158" s="130" t="str">
        <f>IF(ISERROR(VLOOKUP(MID(H158,1,5)&amp;MID(H158,8,5),품번정리!$A:$B,2,FALSE))=TRUE,MID(H158,1,5)&amp;MID(H158,8,5),VLOOKUP(MID(H158,1,5)&amp;MID(H158,8,5),품번정리!$A:$B,2,FALSE))</f>
        <v/>
      </c>
      <c r="H158" s="130" t="str">
        <f t="shared" si="24"/>
        <v/>
      </c>
      <c r="I158" s="130" t="str">
        <f t="shared" si="25"/>
        <v/>
      </c>
      <c r="J158" s="131" t="str">
        <f t="shared" si="26"/>
        <v/>
      </c>
      <c r="K158" s="118" t="str">
        <f t="shared" si="27"/>
        <v>SBKBEF5532BK</v>
      </c>
      <c r="L158" s="118" t="str">
        <f t="shared" si="28"/>
        <v>Y&amp;Y</v>
      </c>
      <c r="M158" s="118">
        <f t="shared" si="29"/>
        <v>41751</v>
      </c>
      <c r="N158" s="388" t="s">
        <v>1511</v>
      </c>
      <c r="O158" s="388" t="s">
        <v>1829</v>
      </c>
      <c r="P158" s="404">
        <v>41751</v>
      </c>
      <c r="Q158" s="388" t="s">
        <v>1172</v>
      </c>
      <c r="R158" s="404"/>
      <c r="S158" s="389">
        <v>250</v>
      </c>
      <c r="T158" s="389">
        <v>0</v>
      </c>
      <c r="U158" s="124"/>
      <c r="V158" s="130" t="str">
        <f>IF(ISERROR(VLOOKUP(MID(W158,1,5)&amp;MID(W158,8,5),품번정리!$A:$B,2,FALSE))=TRUE,MID(W158,1,5)&amp;MID(W158,8,5),VLOOKUP(MID(W158,1,5)&amp;MID(W158,8,5),품번정리!$A:$B,2,FALSE))</f>
        <v/>
      </c>
      <c r="W158" s="130" t="str">
        <f t="shared" si="30"/>
        <v/>
      </c>
      <c r="X158" s="130" t="str">
        <f t="shared" si="31"/>
        <v/>
      </c>
      <c r="Y158" s="131" t="str">
        <f t="shared" si="32"/>
        <v/>
      </c>
      <c r="Z158" s="118" t="str">
        <f t="shared" si="33"/>
        <v>품번색상</v>
      </c>
      <c r="AA158" s="118" t="str">
        <f t="shared" si="34"/>
        <v>업체명</v>
      </c>
      <c r="AB158" s="118" t="str">
        <f t="shared" si="35"/>
        <v>발주일</v>
      </c>
      <c r="AE158" s="382"/>
      <c r="AF158" s="381"/>
      <c r="AG158" s="382"/>
      <c r="AH158" s="383"/>
      <c r="AI158" s="383"/>
      <c r="AJ158" s="114"/>
      <c r="AK158" s="114"/>
    </row>
    <row r="159" spans="5:37">
      <c r="E159" s="128"/>
      <c r="G159" s="130" t="str">
        <f>IF(ISERROR(VLOOKUP(MID(H159,1,5)&amp;MID(H159,8,5),품번정리!$A:$B,2,FALSE))=TRUE,MID(H159,1,5)&amp;MID(H159,8,5),VLOOKUP(MID(H159,1,5)&amp;MID(H159,8,5),품번정리!$A:$B,2,FALSE))</f>
        <v/>
      </c>
      <c r="H159" s="130" t="str">
        <f t="shared" si="24"/>
        <v/>
      </c>
      <c r="I159" s="130" t="str">
        <f t="shared" si="25"/>
        <v/>
      </c>
      <c r="J159" s="131" t="str">
        <f t="shared" si="26"/>
        <v/>
      </c>
      <c r="K159" s="118" t="str">
        <f t="shared" si="27"/>
        <v>SBKBEF5533BL</v>
      </c>
      <c r="L159" s="118" t="str">
        <f t="shared" si="28"/>
        <v>Y&amp;Y</v>
      </c>
      <c r="M159" s="118">
        <f t="shared" si="29"/>
        <v>41751</v>
      </c>
      <c r="N159" s="388" t="s">
        <v>1512</v>
      </c>
      <c r="O159" s="388" t="s">
        <v>1829</v>
      </c>
      <c r="P159" s="404">
        <v>41751</v>
      </c>
      <c r="Q159" s="388" t="s">
        <v>1172</v>
      </c>
      <c r="R159" s="404"/>
      <c r="S159" s="389">
        <v>199</v>
      </c>
      <c r="T159" s="389">
        <v>0</v>
      </c>
      <c r="U159" s="124"/>
      <c r="V159" s="130" t="str">
        <f>IF(ISERROR(VLOOKUP(MID(W159,1,5)&amp;MID(W159,8,5),품번정리!$A:$B,2,FALSE))=TRUE,MID(W159,1,5)&amp;MID(W159,8,5),VLOOKUP(MID(W159,1,5)&amp;MID(W159,8,5),품번정리!$A:$B,2,FALSE))</f>
        <v/>
      </c>
      <c r="W159" s="130" t="str">
        <f t="shared" si="30"/>
        <v/>
      </c>
      <c r="X159" s="130" t="str">
        <f t="shared" si="31"/>
        <v/>
      </c>
      <c r="Y159" s="131" t="str">
        <f t="shared" si="32"/>
        <v/>
      </c>
      <c r="Z159" s="118" t="str">
        <f t="shared" si="33"/>
        <v>품번색상</v>
      </c>
      <c r="AA159" s="118" t="str">
        <f t="shared" si="34"/>
        <v>업체명</v>
      </c>
      <c r="AB159" s="118" t="str">
        <f t="shared" si="35"/>
        <v>발주일</v>
      </c>
      <c r="AE159" s="382"/>
      <c r="AF159" s="381"/>
      <c r="AG159" s="382"/>
      <c r="AH159" s="383"/>
      <c r="AI159" s="383"/>
      <c r="AJ159" s="114"/>
      <c r="AK159" s="114"/>
    </row>
    <row r="160" spans="5:37">
      <c r="G160" s="130" t="str">
        <f>IF(ISERROR(VLOOKUP(MID(H160,1,5)&amp;MID(H160,8,5),품번정리!$A:$B,2,FALSE))=TRUE,MID(H160,1,5)&amp;MID(H160,8,5),VLOOKUP(MID(H160,1,5)&amp;MID(H160,8,5),품번정리!$A:$B,2,FALSE))</f>
        <v/>
      </c>
      <c r="H160" s="130" t="str">
        <f t="shared" si="24"/>
        <v/>
      </c>
      <c r="I160" s="130" t="str">
        <f t="shared" si="25"/>
        <v/>
      </c>
      <c r="J160" s="131" t="str">
        <f t="shared" si="26"/>
        <v/>
      </c>
      <c r="K160" s="118" t="str">
        <f t="shared" si="27"/>
        <v>SBKBEF5533RE</v>
      </c>
      <c r="L160" s="118" t="str">
        <f t="shared" si="28"/>
        <v>Y&amp;Y</v>
      </c>
      <c r="M160" s="118">
        <f t="shared" si="29"/>
        <v>41751</v>
      </c>
      <c r="N160" s="388" t="s">
        <v>1513</v>
      </c>
      <c r="O160" s="388" t="s">
        <v>1829</v>
      </c>
      <c r="P160" s="404">
        <v>41751</v>
      </c>
      <c r="Q160" s="388" t="s">
        <v>1172</v>
      </c>
      <c r="R160" s="404"/>
      <c r="S160" s="389">
        <v>199</v>
      </c>
      <c r="T160" s="389">
        <v>0</v>
      </c>
      <c r="U160" s="124"/>
      <c r="V160" s="130" t="str">
        <f>IF(ISERROR(VLOOKUP(MID(W160,1,5)&amp;MID(W160,8,5),품번정리!$A:$B,2,FALSE))=TRUE,MID(W160,1,5)&amp;MID(W160,8,5),VLOOKUP(MID(W160,1,5)&amp;MID(W160,8,5),품번정리!$A:$B,2,FALSE))</f>
        <v/>
      </c>
      <c r="W160" s="130" t="str">
        <f t="shared" si="30"/>
        <v/>
      </c>
      <c r="X160" s="130" t="str">
        <f t="shared" si="31"/>
        <v/>
      </c>
      <c r="Y160" s="131" t="str">
        <f t="shared" si="32"/>
        <v/>
      </c>
      <c r="Z160" s="118" t="str">
        <f t="shared" si="33"/>
        <v>품번색상</v>
      </c>
      <c r="AA160" s="118" t="str">
        <f t="shared" si="34"/>
        <v>업체명</v>
      </c>
      <c r="AB160" s="118" t="str">
        <f t="shared" si="35"/>
        <v>발주일</v>
      </c>
      <c r="AE160" s="382"/>
      <c r="AF160" s="381"/>
      <c r="AG160" s="382"/>
      <c r="AH160" s="383"/>
      <c r="AI160" s="383"/>
      <c r="AJ160" s="114"/>
      <c r="AK160" s="114"/>
    </row>
    <row r="161" spans="5:37">
      <c r="E161" s="128"/>
      <c r="G161" s="130" t="str">
        <f>IF(ISERROR(VLOOKUP(MID(H161,1,5)&amp;MID(H161,8,5),품번정리!$A:$B,2,FALSE))=TRUE,MID(H161,1,5)&amp;MID(H161,8,5),VLOOKUP(MID(H161,1,5)&amp;MID(H161,8,5),품번정리!$A:$B,2,FALSE))</f>
        <v/>
      </c>
      <c r="H161" s="130" t="str">
        <f t="shared" si="24"/>
        <v/>
      </c>
      <c r="I161" s="130" t="str">
        <f t="shared" si="25"/>
        <v/>
      </c>
      <c r="J161" s="131" t="str">
        <f t="shared" si="26"/>
        <v/>
      </c>
      <c r="K161" s="118" t="str">
        <f t="shared" si="27"/>
        <v>SBKBEF5534BK</v>
      </c>
      <c r="L161" s="118" t="str">
        <f t="shared" si="28"/>
        <v>FOREMOST</v>
      </c>
      <c r="M161" s="118">
        <f t="shared" si="29"/>
        <v>41751</v>
      </c>
      <c r="N161" s="388" t="s">
        <v>1624</v>
      </c>
      <c r="O161" s="388" t="s">
        <v>1171</v>
      </c>
      <c r="P161" s="404">
        <v>41751</v>
      </c>
      <c r="Q161" s="388" t="s">
        <v>1172</v>
      </c>
      <c r="R161" s="404"/>
      <c r="S161" s="389">
        <v>199</v>
      </c>
      <c r="T161" s="389">
        <v>0</v>
      </c>
      <c r="U161" s="124"/>
      <c r="V161" s="130" t="str">
        <f>IF(ISERROR(VLOOKUP(MID(W161,1,5)&amp;MID(W161,8,5),품번정리!$A:$B,2,FALSE))=TRUE,MID(W161,1,5)&amp;MID(W161,8,5),VLOOKUP(MID(W161,1,5)&amp;MID(W161,8,5),품번정리!$A:$B,2,FALSE))</f>
        <v/>
      </c>
      <c r="W161" s="130" t="str">
        <f t="shared" si="30"/>
        <v/>
      </c>
      <c r="X161" s="130" t="str">
        <f t="shared" si="31"/>
        <v/>
      </c>
      <c r="Y161" s="131" t="str">
        <f t="shared" si="32"/>
        <v/>
      </c>
      <c r="Z161" s="118" t="str">
        <f t="shared" si="33"/>
        <v>품번색상</v>
      </c>
      <c r="AA161" s="118" t="str">
        <f t="shared" si="34"/>
        <v>업체명</v>
      </c>
      <c r="AB161" s="118" t="str">
        <f t="shared" si="35"/>
        <v>발주일</v>
      </c>
      <c r="AE161" s="382"/>
      <c r="AF161" s="381"/>
      <c r="AG161" s="382"/>
      <c r="AH161" s="383"/>
      <c r="AI161" s="383"/>
      <c r="AJ161" s="114"/>
      <c r="AK161" s="114"/>
    </row>
    <row r="162" spans="5:37">
      <c r="E162" s="128"/>
      <c r="G162" s="130" t="str">
        <f>IF(ISERROR(VLOOKUP(MID(H162,1,5)&amp;MID(H162,8,5),품번정리!$A:$B,2,FALSE))=TRUE,MID(H162,1,5)&amp;MID(H162,8,5),VLOOKUP(MID(H162,1,5)&amp;MID(H162,8,5),품번정리!$A:$B,2,FALSE))</f>
        <v/>
      </c>
      <c r="H162" s="130" t="str">
        <f t="shared" si="24"/>
        <v/>
      </c>
      <c r="I162" s="130" t="str">
        <f t="shared" si="25"/>
        <v/>
      </c>
      <c r="J162" s="131" t="str">
        <f t="shared" si="26"/>
        <v/>
      </c>
      <c r="K162" s="118" t="str">
        <f t="shared" si="27"/>
        <v>SBKBEF5534BL</v>
      </c>
      <c r="L162" s="118" t="str">
        <f t="shared" si="28"/>
        <v>FOREMOST</v>
      </c>
      <c r="M162" s="118">
        <f t="shared" si="29"/>
        <v>41751</v>
      </c>
      <c r="N162" s="388" t="s">
        <v>1625</v>
      </c>
      <c r="O162" s="388" t="s">
        <v>1171</v>
      </c>
      <c r="P162" s="404">
        <v>41751</v>
      </c>
      <c r="Q162" s="388" t="s">
        <v>1172</v>
      </c>
      <c r="R162" s="404"/>
      <c r="S162" s="389">
        <v>200</v>
      </c>
      <c r="T162" s="389">
        <v>0</v>
      </c>
      <c r="U162" s="124"/>
      <c r="V162" s="130" t="str">
        <f>IF(ISERROR(VLOOKUP(MID(W162,1,5)&amp;MID(W162,8,5),품번정리!$A:$B,2,FALSE))=TRUE,MID(W162,1,5)&amp;MID(W162,8,5),VLOOKUP(MID(W162,1,5)&amp;MID(W162,8,5),품번정리!$A:$B,2,FALSE))</f>
        <v/>
      </c>
      <c r="W162" s="130" t="str">
        <f t="shared" si="30"/>
        <v/>
      </c>
      <c r="X162" s="130" t="str">
        <f t="shared" si="31"/>
        <v/>
      </c>
      <c r="Y162" s="131" t="str">
        <f t="shared" si="32"/>
        <v/>
      </c>
      <c r="Z162" s="118" t="str">
        <f t="shared" si="33"/>
        <v>품번색상</v>
      </c>
      <c r="AA162" s="118" t="str">
        <f t="shared" si="34"/>
        <v>업체명</v>
      </c>
      <c r="AB162" s="118" t="str">
        <f t="shared" si="35"/>
        <v>발주일</v>
      </c>
      <c r="AE162" s="382"/>
      <c r="AF162" s="381"/>
      <c r="AG162" s="382"/>
      <c r="AH162" s="383"/>
      <c r="AI162" s="383"/>
      <c r="AJ162" s="114"/>
      <c r="AK162" s="114"/>
    </row>
    <row r="163" spans="5:37">
      <c r="G163" s="130" t="str">
        <f>IF(ISERROR(VLOOKUP(MID(H163,1,5)&amp;MID(H163,8,5),품번정리!$A:$B,2,FALSE))=TRUE,MID(H163,1,5)&amp;MID(H163,8,5),VLOOKUP(MID(H163,1,5)&amp;MID(H163,8,5),품번정리!$A:$B,2,FALSE))</f>
        <v/>
      </c>
      <c r="H163" s="130" t="str">
        <f t="shared" si="24"/>
        <v/>
      </c>
      <c r="I163" s="130" t="str">
        <f t="shared" si="25"/>
        <v/>
      </c>
      <c r="J163" s="131" t="str">
        <f t="shared" si="26"/>
        <v/>
      </c>
      <c r="K163" s="118" t="str">
        <f t="shared" si="27"/>
        <v>SBKBEF5534PP</v>
      </c>
      <c r="L163" s="118" t="str">
        <f t="shared" si="28"/>
        <v>FOREMOST</v>
      </c>
      <c r="M163" s="118">
        <f t="shared" si="29"/>
        <v>41751</v>
      </c>
      <c r="N163" s="388" t="s">
        <v>1626</v>
      </c>
      <c r="O163" s="388" t="s">
        <v>1171</v>
      </c>
      <c r="P163" s="404">
        <v>41751</v>
      </c>
      <c r="Q163" s="388" t="s">
        <v>1172</v>
      </c>
      <c r="R163" s="404"/>
      <c r="S163" s="389">
        <v>200</v>
      </c>
      <c r="T163" s="389">
        <v>0</v>
      </c>
      <c r="U163" s="124"/>
      <c r="V163" s="130" t="str">
        <f>IF(ISERROR(VLOOKUP(MID(W163,1,5)&amp;MID(W163,8,5),품번정리!$A:$B,2,FALSE))=TRUE,MID(W163,1,5)&amp;MID(W163,8,5),VLOOKUP(MID(W163,1,5)&amp;MID(W163,8,5),품번정리!$A:$B,2,FALSE))</f>
        <v/>
      </c>
      <c r="W163" s="130" t="str">
        <f t="shared" si="30"/>
        <v/>
      </c>
      <c r="X163" s="130" t="str">
        <f t="shared" si="31"/>
        <v/>
      </c>
      <c r="Y163" s="131" t="str">
        <f t="shared" si="32"/>
        <v/>
      </c>
      <c r="Z163" s="118" t="str">
        <f t="shared" si="33"/>
        <v>품번색상</v>
      </c>
      <c r="AA163" s="118" t="str">
        <f t="shared" si="34"/>
        <v>업체명</v>
      </c>
      <c r="AB163" s="118" t="str">
        <f t="shared" si="35"/>
        <v>발주일</v>
      </c>
      <c r="AE163" s="382"/>
      <c r="AF163" s="381"/>
      <c r="AG163" s="382"/>
      <c r="AH163" s="383"/>
      <c r="AI163" s="383"/>
      <c r="AJ163" s="114"/>
      <c r="AK163" s="114"/>
    </row>
    <row r="164" spans="5:37">
      <c r="E164" s="128"/>
      <c r="G164" s="130" t="str">
        <f>IF(ISERROR(VLOOKUP(MID(H164,1,5)&amp;MID(H164,8,5),품번정리!$A:$B,2,FALSE))=TRUE,MID(H164,1,5)&amp;MID(H164,8,5),VLOOKUP(MID(H164,1,5)&amp;MID(H164,8,5),품번정리!$A:$B,2,FALSE))</f>
        <v/>
      </c>
      <c r="H164" s="130" t="str">
        <f t="shared" si="24"/>
        <v/>
      </c>
      <c r="I164" s="130" t="str">
        <f t="shared" si="25"/>
        <v/>
      </c>
      <c r="J164" s="131" t="str">
        <f t="shared" si="26"/>
        <v/>
      </c>
      <c r="K164" s="118" t="str">
        <f t="shared" si="27"/>
        <v>SBKBEF5535BL</v>
      </c>
      <c r="L164" s="118" t="str">
        <f t="shared" si="28"/>
        <v>FOREMOST</v>
      </c>
      <c r="M164" s="118">
        <f t="shared" si="29"/>
        <v>41751</v>
      </c>
      <c r="N164" s="388" t="s">
        <v>1627</v>
      </c>
      <c r="O164" s="388" t="s">
        <v>1171</v>
      </c>
      <c r="P164" s="404">
        <v>41751</v>
      </c>
      <c r="Q164" s="388" t="s">
        <v>1172</v>
      </c>
      <c r="R164" s="404"/>
      <c r="S164" s="389">
        <v>200</v>
      </c>
      <c r="T164" s="389">
        <v>0</v>
      </c>
      <c r="U164" s="124"/>
      <c r="V164" s="130" t="str">
        <f>IF(ISERROR(VLOOKUP(MID(W164,1,5)&amp;MID(W164,8,5),품번정리!$A:$B,2,FALSE))=TRUE,MID(W164,1,5)&amp;MID(W164,8,5),VLOOKUP(MID(W164,1,5)&amp;MID(W164,8,5),품번정리!$A:$B,2,FALSE))</f>
        <v/>
      </c>
      <c r="W164" s="130" t="str">
        <f t="shared" si="30"/>
        <v/>
      </c>
      <c r="X164" s="130" t="str">
        <f t="shared" si="31"/>
        <v/>
      </c>
      <c r="Y164" s="131" t="str">
        <f t="shared" si="32"/>
        <v/>
      </c>
      <c r="Z164" s="118" t="str">
        <f t="shared" si="33"/>
        <v>품번색상</v>
      </c>
      <c r="AA164" s="118" t="str">
        <f t="shared" si="34"/>
        <v>업체명</v>
      </c>
      <c r="AB164" s="118" t="str">
        <f t="shared" si="35"/>
        <v>발주일</v>
      </c>
      <c r="AE164" s="382"/>
      <c r="AF164" s="381"/>
      <c r="AG164" s="382"/>
      <c r="AH164" s="383"/>
      <c r="AI164" s="383"/>
      <c r="AJ164" s="114"/>
      <c r="AK164" s="114"/>
    </row>
    <row r="165" spans="5:37">
      <c r="E165" s="128"/>
      <c r="G165" s="130" t="str">
        <f>IF(ISERROR(VLOOKUP(MID(H165,1,5)&amp;MID(H165,8,5),품번정리!$A:$B,2,FALSE))=TRUE,MID(H165,1,5)&amp;MID(H165,8,5),VLOOKUP(MID(H165,1,5)&amp;MID(H165,8,5),품번정리!$A:$B,2,FALSE))</f>
        <v/>
      </c>
      <c r="H165" s="130" t="str">
        <f t="shared" si="24"/>
        <v/>
      </c>
      <c r="I165" s="130" t="str">
        <f t="shared" si="25"/>
        <v/>
      </c>
      <c r="J165" s="131" t="str">
        <f t="shared" si="26"/>
        <v/>
      </c>
      <c r="K165" s="118" t="str">
        <f t="shared" si="27"/>
        <v>SBKBEF5536KH</v>
      </c>
      <c r="L165" s="118" t="str">
        <f t="shared" si="28"/>
        <v>FOREMOST</v>
      </c>
      <c r="M165" s="118">
        <f t="shared" si="29"/>
        <v>41751</v>
      </c>
      <c r="N165" s="388" t="s">
        <v>1628</v>
      </c>
      <c r="O165" s="388" t="s">
        <v>1171</v>
      </c>
      <c r="P165" s="404">
        <v>41751</v>
      </c>
      <c r="Q165" s="388" t="s">
        <v>1172</v>
      </c>
      <c r="R165" s="404"/>
      <c r="S165" s="389">
        <v>247</v>
      </c>
      <c r="T165" s="389">
        <v>0</v>
      </c>
      <c r="U165" s="124"/>
      <c r="V165" s="130" t="str">
        <f>IF(ISERROR(VLOOKUP(MID(W165,1,5)&amp;MID(W165,8,5),품번정리!$A:$B,2,FALSE))=TRUE,MID(W165,1,5)&amp;MID(W165,8,5),VLOOKUP(MID(W165,1,5)&amp;MID(W165,8,5),품번정리!$A:$B,2,FALSE))</f>
        <v/>
      </c>
      <c r="W165" s="130" t="str">
        <f t="shared" si="30"/>
        <v/>
      </c>
      <c r="X165" s="130" t="str">
        <f t="shared" si="31"/>
        <v/>
      </c>
      <c r="Y165" s="131" t="str">
        <f t="shared" si="32"/>
        <v/>
      </c>
      <c r="Z165" s="118" t="str">
        <f t="shared" si="33"/>
        <v>품번색상</v>
      </c>
      <c r="AA165" s="118" t="str">
        <f t="shared" si="34"/>
        <v>업체명</v>
      </c>
      <c r="AB165" s="118" t="str">
        <f t="shared" si="35"/>
        <v>발주일</v>
      </c>
      <c r="AE165" s="382"/>
      <c r="AF165" s="381"/>
      <c r="AG165" s="382"/>
      <c r="AH165" s="383"/>
      <c r="AI165" s="383"/>
      <c r="AJ165" s="114"/>
      <c r="AK165" s="114"/>
    </row>
    <row r="166" spans="5:37">
      <c r="G166" s="130" t="str">
        <f>IF(ISERROR(VLOOKUP(MID(H166,1,5)&amp;MID(H166,8,5),품번정리!$A:$B,2,FALSE))=TRUE,MID(H166,1,5)&amp;MID(H166,8,5),VLOOKUP(MID(H166,1,5)&amp;MID(H166,8,5),품번정리!$A:$B,2,FALSE))</f>
        <v/>
      </c>
      <c r="H166" s="130" t="str">
        <f t="shared" si="24"/>
        <v/>
      </c>
      <c r="I166" s="130" t="str">
        <f t="shared" si="25"/>
        <v/>
      </c>
      <c r="J166" s="131" t="str">
        <f t="shared" si="26"/>
        <v/>
      </c>
      <c r="K166" s="118" t="str">
        <f t="shared" si="27"/>
        <v>SBKBEF5536RE</v>
      </c>
      <c r="L166" s="118" t="str">
        <f t="shared" si="28"/>
        <v>FOREMOST</v>
      </c>
      <c r="M166" s="118">
        <f t="shared" si="29"/>
        <v>41751</v>
      </c>
      <c r="N166" s="388" t="s">
        <v>1629</v>
      </c>
      <c r="O166" s="388" t="s">
        <v>1171</v>
      </c>
      <c r="P166" s="404">
        <v>41751</v>
      </c>
      <c r="Q166" s="388" t="s">
        <v>1172</v>
      </c>
      <c r="R166" s="404"/>
      <c r="S166" s="389">
        <v>250</v>
      </c>
      <c r="T166" s="389">
        <v>0</v>
      </c>
      <c r="U166" s="124"/>
      <c r="V166" s="130" t="str">
        <f>IF(ISERROR(VLOOKUP(MID(W166,1,5)&amp;MID(W166,8,5),품번정리!$A:$B,2,FALSE))=TRUE,MID(W166,1,5)&amp;MID(W166,8,5),VLOOKUP(MID(W166,1,5)&amp;MID(W166,8,5),품번정리!$A:$B,2,FALSE))</f>
        <v/>
      </c>
      <c r="W166" s="130" t="str">
        <f t="shared" si="30"/>
        <v/>
      </c>
      <c r="X166" s="130" t="str">
        <f t="shared" si="31"/>
        <v/>
      </c>
      <c r="Y166" s="131" t="str">
        <f t="shared" si="32"/>
        <v/>
      </c>
      <c r="Z166" s="118" t="str">
        <f t="shared" si="33"/>
        <v>품번색상</v>
      </c>
      <c r="AA166" s="118" t="str">
        <f t="shared" si="34"/>
        <v>업체명</v>
      </c>
      <c r="AB166" s="118" t="str">
        <f t="shared" si="35"/>
        <v>발주일</v>
      </c>
      <c r="AE166" s="382"/>
      <c r="AF166" s="381"/>
      <c r="AG166" s="382"/>
      <c r="AH166" s="383"/>
      <c r="AI166" s="383"/>
      <c r="AJ166" s="114"/>
      <c r="AK166" s="114"/>
    </row>
    <row r="167" spans="5:37">
      <c r="E167" s="128"/>
      <c r="G167" s="130" t="str">
        <f>IF(ISERROR(VLOOKUP(MID(H167,1,5)&amp;MID(H167,8,5),품번정리!$A:$B,2,FALSE))=TRUE,MID(H167,1,5)&amp;MID(H167,8,5),VLOOKUP(MID(H167,1,5)&amp;MID(H167,8,5),품번정리!$A:$B,2,FALSE))</f>
        <v/>
      </c>
      <c r="H167" s="130" t="str">
        <f t="shared" si="24"/>
        <v/>
      </c>
      <c r="I167" s="130" t="str">
        <f t="shared" si="25"/>
        <v/>
      </c>
      <c r="J167" s="131" t="str">
        <f t="shared" si="26"/>
        <v/>
      </c>
      <c r="K167" s="118" t="str">
        <f t="shared" si="27"/>
        <v>SBKBEF5538BK</v>
      </c>
      <c r="L167" s="118" t="str">
        <f t="shared" si="28"/>
        <v>FOREMOST</v>
      </c>
      <c r="M167" s="118">
        <f t="shared" si="29"/>
        <v>41751</v>
      </c>
      <c r="N167" s="388" t="s">
        <v>1630</v>
      </c>
      <c r="O167" s="388" t="s">
        <v>1171</v>
      </c>
      <c r="P167" s="404">
        <v>41751</v>
      </c>
      <c r="Q167" s="388" t="s">
        <v>1172</v>
      </c>
      <c r="R167" s="404"/>
      <c r="S167" s="389">
        <v>196</v>
      </c>
      <c r="T167" s="389">
        <v>0</v>
      </c>
      <c r="U167" s="124"/>
      <c r="V167" s="130" t="str">
        <f>IF(ISERROR(VLOOKUP(MID(W167,1,5)&amp;MID(W167,8,5),품번정리!$A:$B,2,FALSE))=TRUE,MID(W167,1,5)&amp;MID(W167,8,5),VLOOKUP(MID(W167,1,5)&amp;MID(W167,8,5),품번정리!$A:$B,2,FALSE))</f>
        <v/>
      </c>
      <c r="W167" s="130" t="str">
        <f t="shared" si="30"/>
        <v/>
      </c>
      <c r="X167" s="130" t="str">
        <f t="shared" si="31"/>
        <v/>
      </c>
      <c r="Y167" s="131" t="str">
        <f t="shared" si="32"/>
        <v/>
      </c>
      <c r="Z167" s="118" t="str">
        <f t="shared" si="33"/>
        <v>품번색상</v>
      </c>
      <c r="AA167" s="118" t="str">
        <f t="shared" si="34"/>
        <v>업체명</v>
      </c>
      <c r="AB167" s="118" t="str">
        <f t="shared" si="35"/>
        <v>발주일</v>
      </c>
      <c r="AE167" s="382"/>
      <c r="AF167" s="381"/>
      <c r="AG167" s="382"/>
      <c r="AH167" s="383"/>
      <c r="AI167" s="383"/>
      <c r="AJ167" s="114"/>
      <c r="AK167" s="114"/>
    </row>
    <row r="168" spans="5:37">
      <c r="E168" s="128"/>
      <c r="G168" s="130" t="str">
        <f>IF(ISERROR(VLOOKUP(MID(H168,1,5)&amp;MID(H168,8,5),품번정리!$A:$B,2,FALSE))=TRUE,MID(H168,1,5)&amp;MID(H168,8,5),VLOOKUP(MID(H168,1,5)&amp;MID(H168,8,5),품번정리!$A:$B,2,FALSE))</f>
        <v/>
      </c>
      <c r="H168" s="130" t="str">
        <f t="shared" si="24"/>
        <v/>
      </c>
      <c r="I168" s="130" t="str">
        <f t="shared" si="25"/>
        <v/>
      </c>
      <c r="J168" s="131" t="str">
        <f t="shared" si="26"/>
        <v/>
      </c>
      <c r="K168" s="118" t="str">
        <f t="shared" si="27"/>
        <v>SBKBEF5540GY</v>
      </c>
      <c r="L168" s="118" t="str">
        <f t="shared" si="28"/>
        <v>FOREMOST</v>
      </c>
      <c r="M168" s="118">
        <f t="shared" si="29"/>
        <v>41751</v>
      </c>
      <c r="N168" s="388" t="s">
        <v>1631</v>
      </c>
      <c r="O168" s="388" t="s">
        <v>1171</v>
      </c>
      <c r="P168" s="404">
        <v>41751</v>
      </c>
      <c r="Q168" s="388" t="s">
        <v>1172</v>
      </c>
      <c r="R168" s="404"/>
      <c r="S168" s="389">
        <v>170</v>
      </c>
      <c r="T168" s="389">
        <v>0</v>
      </c>
      <c r="U168" s="124"/>
      <c r="V168" s="130" t="str">
        <f>IF(ISERROR(VLOOKUP(MID(W168,1,5)&amp;MID(W168,8,5),품번정리!$A:$B,2,FALSE))=TRUE,MID(W168,1,5)&amp;MID(W168,8,5),VLOOKUP(MID(W168,1,5)&amp;MID(W168,8,5),품번정리!$A:$B,2,FALSE))</f>
        <v/>
      </c>
      <c r="W168" s="130" t="str">
        <f t="shared" si="30"/>
        <v/>
      </c>
      <c r="X168" s="130" t="str">
        <f t="shared" si="31"/>
        <v/>
      </c>
      <c r="Y168" s="131" t="str">
        <f t="shared" si="32"/>
        <v/>
      </c>
      <c r="Z168" s="118" t="str">
        <f t="shared" si="33"/>
        <v>품번색상</v>
      </c>
      <c r="AA168" s="118" t="str">
        <f t="shared" si="34"/>
        <v>업체명</v>
      </c>
      <c r="AB168" s="118" t="str">
        <f t="shared" si="35"/>
        <v>발주일</v>
      </c>
      <c r="AE168" s="382"/>
      <c r="AF168" s="381"/>
      <c r="AG168" s="382"/>
      <c r="AH168" s="383"/>
      <c r="AI168" s="383"/>
      <c r="AJ168" s="114"/>
      <c r="AK168" s="114"/>
    </row>
    <row r="169" spans="5:37">
      <c r="E169" s="128"/>
      <c r="G169" s="130" t="str">
        <f>IF(ISERROR(VLOOKUP(MID(H169,1,5)&amp;MID(H169,8,5),품번정리!$A:$B,2,FALSE))=TRUE,MID(H169,1,5)&amp;MID(H169,8,5),VLOOKUP(MID(H169,1,5)&amp;MID(H169,8,5),품번정리!$A:$B,2,FALSE))</f>
        <v/>
      </c>
      <c r="H169" s="130" t="str">
        <f t="shared" si="24"/>
        <v/>
      </c>
      <c r="I169" s="130" t="str">
        <f t="shared" si="25"/>
        <v/>
      </c>
      <c r="J169" s="131" t="str">
        <f t="shared" si="26"/>
        <v/>
      </c>
      <c r="K169" s="118" t="str">
        <f t="shared" si="27"/>
        <v>SBKBEF5540PK</v>
      </c>
      <c r="L169" s="118" t="str">
        <f t="shared" si="28"/>
        <v>FOREMOST</v>
      </c>
      <c r="M169" s="118">
        <f t="shared" si="29"/>
        <v>41751</v>
      </c>
      <c r="N169" s="388" t="s">
        <v>1632</v>
      </c>
      <c r="O169" s="388" t="s">
        <v>1171</v>
      </c>
      <c r="P169" s="404">
        <v>41751</v>
      </c>
      <c r="Q169" s="388" t="s">
        <v>1172</v>
      </c>
      <c r="R169" s="404"/>
      <c r="S169" s="389">
        <v>189</v>
      </c>
      <c r="T169" s="389">
        <v>0</v>
      </c>
      <c r="U169" s="124"/>
      <c r="V169" s="130" t="str">
        <f>IF(ISERROR(VLOOKUP(MID(W169,1,5)&amp;MID(W169,8,5),품번정리!$A:$B,2,FALSE))=TRUE,MID(W169,1,5)&amp;MID(W169,8,5),VLOOKUP(MID(W169,1,5)&amp;MID(W169,8,5),품번정리!$A:$B,2,FALSE))</f>
        <v/>
      </c>
      <c r="W169" s="130" t="str">
        <f t="shared" si="30"/>
        <v/>
      </c>
      <c r="X169" s="130" t="str">
        <f t="shared" si="31"/>
        <v/>
      </c>
      <c r="Y169" s="131" t="str">
        <f t="shared" si="32"/>
        <v/>
      </c>
      <c r="Z169" s="118" t="str">
        <f t="shared" si="33"/>
        <v>품번색상</v>
      </c>
      <c r="AA169" s="118" t="str">
        <f t="shared" si="34"/>
        <v>업체명</v>
      </c>
      <c r="AB169" s="118" t="str">
        <f t="shared" si="35"/>
        <v>발주일</v>
      </c>
      <c r="AE169" s="382"/>
      <c r="AF169" s="381"/>
      <c r="AG169" s="382"/>
      <c r="AH169" s="383"/>
      <c r="AI169" s="383"/>
      <c r="AJ169" s="114"/>
      <c r="AK169" s="114"/>
    </row>
    <row r="170" spans="5:37">
      <c r="E170" s="128"/>
      <c r="G170" s="130" t="str">
        <f>IF(ISERROR(VLOOKUP(MID(H170,1,5)&amp;MID(H170,8,5),품번정리!$A:$B,2,FALSE))=TRUE,MID(H170,1,5)&amp;MID(H170,8,5),VLOOKUP(MID(H170,1,5)&amp;MID(H170,8,5),품번정리!$A:$B,2,FALSE))</f>
        <v/>
      </c>
      <c r="H170" s="130" t="str">
        <f t="shared" si="24"/>
        <v/>
      </c>
      <c r="I170" s="130" t="str">
        <f t="shared" si="25"/>
        <v/>
      </c>
      <c r="J170" s="131" t="str">
        <f t="shared" si="26"/>
        <v/>
      </c>
      <c r="K170" s="118" t="str">
        <f t="shared" si="27"/>
        <v>URKBEF5519BK</v>
      </c>
      <c r="L170" s="118" t="str">
        <f t="shared" si="28"/>
        <v>Y&amp;Y</v>
      </c>
      <c r="M170" s="118">
        <f t="shared" si="29"/>
        <v>41751</v>
      </c>
      <c r="N170" s="388" t="s">
        <v>1617</v>
      </c>
      <c r="O170" s="388" t="s">
        <v>1829</v>
      </c>
      <c r="P170" s="404">
        <v>41751</v>
      </c>
      <c r="Q170" s="388" t="s">
        <v>1172</v>
      </c>
      <c r="R170" s="404"/>
      <c r="S170" s="389">
        <v>250</v>
      </c>
      <c r="T170" s="389">
        <v>0</v>
      </c>
      <c r="U170" s="124"/>
      <c r="V170" s="130" t="str">
        <f>IF(ISERROR(VLOOKUP(MID(W170,1,5)&amp;MID(W170,8,5),품번정리!$A:$B,2,FALSE))=TRUE,MID(W170,1,5)&amp;MID(W170,8,5),VLOOKUP(MID(W170,1,5)&amp;MID(W170,8,5),품번정리!$A:$B,2,FALSE))</f>
        <v/>
      </c>
      <c r="W170" s="130" t="str">
        <f t="shared" si="30"/>
        <v/>
      </c>
      <c r="X170" s="130" t="str">
        <f t="shared" si="31"/>
        <v/>
      </c>
      <c r="Y170" s="131" t="str">
        <f t="shared" si="32"/>
        <v/>
      </c>
      <c r="Z170" s="118" t="str">
        <f t="shared" si="33"/>
        <v>품번색상</v>
      </c>
      <c r="AA170" s="118" t="str">
        <f t="shared" si="34"/>
        <v>업체명</v>
      </c>
      <c r="AB170" s="118" t="str">
        <f t="shared" si="35"/>
        <v>발주일</v>
      </c>
      <c r="AE170" s="382"/>
      <c r="AF170" s="381"/>
      <c r="AG170" s="382"/>
      <c r="AH170" s="383"/>
      <c r="AI170" s="383"/>
      <c r="AJ170" s="114"/>
      <c r="AK170" s="114"/>
    </row>
    <row r="171" spans="5:37">
      <c r="E171" s="128"/>
      <c r="G171" s="130" t="str">
        <f>IF(ISERROR(VLOOKUP(MID(H171,1,5)&amp;MID(H171,8,5),품번정리!$A:$B,2,FALSE))=TRUE,MID(H171,1,5)&amp;MID(H171,8,5),VLOOKUP(MID(H171,1,5)&amp;MID(H171,8,5),품번정리!$A:$B,2,FALSE))</f>
        <v/>
      </c>
      <c r="H171" s="130" t="str">
        <f t="shared" si="24"/>
        <v/>
      </c>
      <c r="I171" s="130" t="str">
        <f t="shared" si="25"/>
        <v/>
      </c>
      <c r="J171" s="131" t="str">
        <f t="shared" si="26"/>
        <v/>
      </c>
      <c r="K171" s="118" t="str">
        <f t="shared" si="27"/>
        <v>URKBEF5519RE</v>
      </c>
      <c r="L171" s="118" t="str">
        <f t="shared" si="28"/>
        <v>Y&amp;Y</v>
      </c>
      <c r="M171" s="118">
        <f t="shared" si="29"/>
        <v>41751</v>
      </c>
      <c r="N171" s="388" t="s">
        <v>1618</v>
      </c>
      <c r="O171" s="388" t="s">
        <v>1829</v>
      </c>
      <c r="P171" s="404">
        <v>41751</v>
      </c>
      <c r="Q171" s="388" t="s">
        <v>1172</v>
      </c>
      <c r="R171" s="404"/>
      <c r="S171" s="389">
        <v>250</v>
      </c>
      <c r="T171" s="389">
        <v>0</v>
      </c>
      <c r="U171" s="124"/>
      <c r="V171" s="130" t="str">
        <f>IF(ISERROR(VLOOKUP(MID(W171,1,5)&amp;MID(W171,8,5),품번정리!$A:$B,2,FALSE))=TRUE,MID(W171,1,5)&amp;MID(W171,8,5),VLOOKUP(MID(W171,1,5)&amp;MID(W171,8,5),품번정리!$A:$B,2,FALSE))</f>
        <v/>
      </c>
      <c r="W171" s="130" t="str">
        <f t="shared" si="30"/>
        <v/>
      </c>
      <c r="X171" s="130" t="str">
        <f t="shared" si="31"/>
        <v/>
      </c>
      <c r="Y171" s="131" t="str">
        <f t="shared" si="32"/>
        <v/>
      </c>
      <c r="Z171" s="118" t="str">
        <f t="shared" si="33"/>
        <v>품번색상</v>
      </c>
      <c r="AA171" s="118" t="str">
        <f t="shared" si="34"/>
        <v>업체명</v>
      </c>
      <c r="AB171" s="118" t="str">
        <f t="shared" si="35"/>
        <v>발주일</v>
      </c>
      <c r="AE171" s="382"/>
      <c r="AF171" s="381"/>
      <c r="AG171" s="382"/>
      <c r="AH171" s="383"/>
      <c r="AI171" s="383"/>
      <c r="AJ171" s="114"/>
      <c r="AK171" s="114"/>
    </row>
    <row r="172" spans="5:37">
      <c r="G172" s="130" t="str">
        <f>IF(ISERROR(VLOOKUP(MID(H172,1,5)&amp;MID(H172,8,5),품번정리!$A:$B,2,FALSE))=TRUE,MID(H172,1,5)&amp;MID(H172,8,5),VLOOKUP(MID(H172,1,5)&amp;MID(H172,8,5),품번정리!$A:$B,2,FALSE))</f>
        <v/>
      </c>
      <c r="H172" s="130" t="str">
        <f t="shared" si="24"/>
        <v/>
      </c>
      <c r="I172" s="130" t="str">
        <f t="shared" si="25"/>
        <v/>
      </c>
      <c r="J172" s="131" t="str">
        <f t="shared" si="26"/>
        <v/>
      </c>
      <c r="K172" s="118" t="str">
        <f t="shared" si="27"/>
        <v>HCKMIF5504NY</v>
      </c>
      <c r="L172" s="118" t="str">
        <f t="shared" si="28"/>
        <v>동일모자</v>
      </c>
      <c r="M172" s="118">
        <f t="shared" si="29"/>
        <v>41752</v>
      </c>
      <c r="N172" s="388" t="s">
        <v>1640</v>
      </c>
      <c r="O172" s="388" t="s">
        <v>1174</v>
      </c>
      <c r="P172" s="404">
        <v>41752</v>
      </c>
      <c r="Q172" s="388" t="s">
        <v>1172</v>
      </c>
      <c r="R172" s="404"/>
      <c r="S172" s="389">
        <v>304</v>
      </c>
      <c r="T172" s="389">
        <v>0</v>
      </c>
      <c r="U172" s="124"/>
      <c r="V172" s="130" t="str">
        <f>IF(ISERROR(VLOOKUP(MID(W172,1,5)&amp;MID(W172,8,5),품번정리!$A:$B,2,FALSE))=TRUE,MID(W172,1,5)&amp;MID(W172,8,5),VLOOKUP(MID(W172,1,5)&amp;MID(W172,8,5),품번정리!$A:$B,2,FALSE))</f>
        <v/>
      </c>
      <c r="W172" s="130" t="str">
        <f t="shared" si="30"/>
        <v/>
      </c>
      <c r="X172" s="130" t="str">
        <f t="shared" si="31"/>
        <v/>
      </c>
      <c r="Y172" s="131" t="str">
        <f t="shared" si="32"/>
        <v/>
      </c>
      <c r="Z172" s="118" t="str">
        <f t="shared" si="33"/>
        <v>품번색상</v>
      </c>
      <c r="AA172" s="118" t="str">
        <f t="shared" si="34"/>
        <v>업체명</v>
      </c>
      <c r="AB172" s="118" t="str">
        <f t="shared" si="35"/>
        <v>발주일</v>
      </c>
      <c r="AE172" s="382"/>
      <c r="AF172" s="381"/>
      <c r="AG172" s="382"/>
      <c r="AH172" s="383"/>
      <c r="AI172" s="383"/>
      <c r="AJ172" s="114"/>
      <c r="AK172" s="114"/>
    </row>
    <row r="173" spans="5:37">
      <c r="E173" s="128"/>
      <c r="G173" s="130" t="str">
        <f>IF(ISERROR(VLOOKUP(MID(H173,1,5)&amp;MID(H173,8,5),품번정리!$A:$B,2,FALSE))=TRUE,MID(H173,1,5)&amp;MID(H173,8,5),VLOOKUP(MID(H173,1,5)&amp;MID(H173,8,5),품번정리!$A:$B,2,FALSE))</f>
        <v/>
      </c>
      <c r="H173" s="130" t="str">
        <f t="shared" si="24"/>
        <v/>
      </c>
      <c r="I173" s="130" t="str">
        <f t="shared" si="25"/>
        <v/>
      </c>
      <c r="J173" s="131" t="str">
        <f t="shared" si="26"/>
        <v/>
      </c>
      <c r="K173" s="118" t="str">
        <f t="shared" si="27"/>
        <v>HCKMIF3506BK</v>
      </c>
      <c r="L173" s="118" t="str">
        <f t="shared" si="28"/>
        <v>동일모자</v>
      </c>
      <c r="M173" s="118">
        <f t="shared" si="29"/>
        <v>41752</v>
      </c>
      <c r="N173" s="388" t="s">
        <v>1641</v>
      </c>
      <c r="O173" s="388" t="s">
        <v>1174</v>
      </c>
      <c r="P173" s="404">
        <v>41752</v>
      </c>
      <c r="Q173" s="388" t="s">
        <v>1172</v>
      </c>
      <c r="R173" s="404"/>
      <c r="S173" s="389">
        <v>306</v>
      </c>
      <c r="T173" s="389">
        <v>0</v>
      </c>
      <c r="U173" s="124"/>
      <c r="V173" s="130" t="str">
        <f>IF(ISERROR(VLOOKUP(MID(W173,1,5)&amp;MID(W173,8,5),품번정리!$A:$B,2,FALSE))=TRUE,MID(W173,1,5)&amp;MID(W173,8,5),VLOOKUP(MID(W173,1,5)&amp;MID(W173,8,5),품번정리!$A:$B,2,FALSE))</f>
        <v/>
      </c>
      <c r="W173" s="130" t="str">
        <f t="shared" si="30"/>
        <v/>
      </c>
      <c r="X173" s="130" t="str">
        <f t="shared" si="31"/>
        <v/>
      </c>
      <c r="Y173" s="131" t="str">
        <f t="shared" si="32"/>
        <v/>
      </c>
      <c r="Z173" s="118" t="str">
        <f t="shared" si="33"/>
        <v>품번색상</v>
      </c>
      <c r="AA173" s="118" t="str">
        <f t="shared" si="34"/>
        <v>업체명</v>
      </c>
      <c r="AB173" s="118" t="str">
        <f t="shared" si="35"/>
        <v>발주일</v>
      </c>
      <c r="AE173" s="382"/>
      <c r="AF173" s="381"/>
      <c r="AG173" s="382"/>
      <c r="AH173" s="383"/>
      <c r="AI173" s="383"/>
      <c r="AJ173" s="114"/>
      <c r="AK173" s="114"/>
    </row>
    <row r="174" spans="5:37">
      <c r="G174" s="130" t="str">
        <f>IF(ISERROR(VLOOKUP(MID(H174,1,5)&amp;MID(H174,8,5),품번정리!$A:$B,2,FALSE))=TRUE,MID(H174,1,5)&amp;MID(H174,8,5),VLOOKUP(MID(H174,1,5)&amp;MID(H174,8,5),품번정리!$A:$B,2,FALSE))</f>
        <v/>
      </c>
      <c r="H174" s="130" t="str">
        <f t="shared" si="24"/>
        <v/>
      </c>
      <c r="I174" s="130" t="str">
        <f t="shared" si="25"/>
        <v/>
      </c>
      <c r="J174" s="131" t="str">
        <f t="shared" si="26"/>
        <v/>
      </c>
      <c r="K174" s="118" t="str">
        <f t="shared" si="27"/>
        <v>HCKMIF3506KH</v>
      </c>
      <c r="L174" s="118" t="str">
        <f t="shared" si="28"/>
        <v>동일모자</v>
      </c>
      <c r="M174" s="118">
        <f t="shared" si="29"/>
        <v>41752</v>
      </c>
      <c r="N174" s="388" t="s">
        <v>1642</v>
      </c>
      <c r="O174" s="388" t="s">
        <v>1174</v>
      </c>
      <c r="P174" s="404">
        <v>41752</v>
      </c>
      <c r="Q174" s="388" t="s">
        <v>1172</v>
      </c>
      <c r="R174" s="404"/>
      <c r="S174" s="389">
        <v>301</v>
      </c>
      <c r="T174" s="389">
        <v>0</v>
      </c>
      <c r="U174" s="124"/>
      <c r="V174" s="130" t="str">
        <f>IF(ISERROR(VLOOKUP(MID(W174,1,5)&amp;MID(W174,8,5),품번정리!$A:$B,2,FALSE))=TRUE,MID(W174,1,5)&amp;MID(W174,8,5),VLOOKUP(MID(W174,1,5)&amp;MID(W174,8,5),품번정리!$A:$B,2,FALSE))</f>
        <v/>
      </c>
      <c r="W174" s="130" t="str">
        <f t="shared" si="30"/>
        <v/>
      </c>
      <c r="X174" s="130" t="str">
        <f t="shared" si="31"/>
        <v/>
      </c>
      <c r="Y174" s="131" t="str">
        <f t="shared" si="32"/>
        <v/>
      </c>
      <c r="Z174" s="118" t="str">
        <f t="shared" si="33"/>
        <v>품번색상</v>
      </c>
      <c r="AA174" s="118" t="str">
        <f t="shared" si="34"/>
        <v>업체명</v>
      </c>
      <c r="AB174" s="118" t="str">
        <f t="shared" si="35"/>
        <v>발주일</v>
      </c>
      <c r="AE174" s="382"/>
      <c r="AF174" s="381"/>
      <c r="AG174" s="382"/>
      <c r="AH174" s="383"/>
      <c r="AI174" s="383"/>
      <c r="AJ174" s="114"/>
      <c r="AK174" s="114"/>
    </row>
    <row r="175" spans="5:37">
      <c r="G175" s="130" t="str">
        <f>IF(ISERROR(VLOOKUP(MID(H175,1,5)&amp;MID(H175,8,5),품번정리!$A:$B,2,FALSE))=TRUE,MID(H175,1,5)&amp;MID(H175,8,5),VLOOKUP(MID(H175,1,5)&amp;MID(H175,8,5),품번정리!$A:$B,2,FALSE))</f>
        <v/>
      </c>
      <c r="H175" s="130" t="str">
        <f t="shared" si="24"/>
        <v/>
      </c>
      <c r="I175" s="130" t="str">
        <f t="shared" si="25"/>
        <v/>
      </c>
      <c r="J175" s="131" t="str">
        <f t="shared" si="26"/>
        <v/>
      </c>
      <c r="K175" s="118" t="str">
        <f t="shared" si="27"/>
        <v>HCKMIF3506NY</v>
      </c>
      <c r="L175" s="118" t="str">
        <f t="shared" si="28"/>
        <v>동일모자</v>
      </c>
      <c r="M175" s="118">
        <f t="shared" si="29"/>
        <v>41752</v>
      </c>
      <c r="N175" s="388" t="s">
        <v>1643</v>
      </c>
      <c r="O175" s="388" t="s">
        <v>1174</v>
      </c>
      <c r="P175" s="404">
        <v>41752</v>
      </c>
      <c r="Q175" s="388" t="s">
        <v>1172</v>
      </c>
      <c r="R175" s="404"/>
      <c r="S175" s="389">
        <v>305</v>
      </c>
      <c r="T175" s="389">
        <v>0</v>
      </c>
      <c r="U175" s="124"/>
      <c r="V175" s="130" t="str">
        <f>IF(ISERROR(VLOOKUP(MID(W175,1,5)&amp;MID(W175,8,5),품번정리!$A:$B,2,FALSE))=TRUE,MID(W175,1,5)&amp;MID(W175,8,5),VLOOKUP(MID(W175,1,5)&amp;MID(W175,8,5),품번정리!$A:$B,2,FALSE))</f>
        <v/>
      </c>
      <c r="W175" s="130" t="str">
        <f t="shared" si="30"/>
        <v/>
      </c>
      <c r="X175" s="130" t="str">
        <f t="shared" si="31"/>
        <v/>
      </c>
      <c r="Y175" s="131" t="str">
        <f t="shared" si="32"/>
        <v/>
      </c>
      <c r="Z175" s="118" t="str">
        <f t="shared" si="33"/>
        <v>품번색상</v>
      </c>
      <c r="AA175" s="118" t="str">
        <f t="shared" si="34"/>
        <v>업체명</v>
      </c>
      <c r="AB175" s="118" t="str">
        <f t="shared" si="35"/>
        <v>발주일</v>
      </c>
      <c r="AE175" s="382"/>
      <c r="AF175" s="381"/>
      <c r="AG175" s="382"/>
      <c r="AH175" s="383"/>
      <c r="AI175" s="383"/>
      <c r="AJ175" s="114"/>
      <c r="AK175" s="114"/>
    </row>
    <row r="176" spans="5:37">
      <c r="E176" s="128"/>
      <c r="G176" s="130" t="str">
        <f>IF(ISERROR(VLOOKUP(MID(H176,1,5)&amp;MID(H176,8,5),품번정리!$A:$B,2,FALSE))=TRUE,MID(H176,1,5)&amp;MID(H176,8,5),VLOOKUP(MID(H176,1,5)&amp;MID(H176,8,5),품번정리!$A:$B,2,FALSE))</f>
        <v/>
      </c>
      <c r="H176" s="130" t="str">
        <f t="shared" si="24"/>
        <v/>
      </c>
      <c r="I176" s="130" t="str">
        <f t="shared" si="25"/>
        <v/>
      </c>
      <c r="J176" s="131" t="str">
        <f t="shared" si="26"/>
        <v/>
      </c>
      <c r="K176" s="118" t="str">
        <f t="shared" si="27"/>
        <v>HCKMIF3507GY</v>
      </c>
      <c r="L176" s="118" t="str">
        <f t="shared" si="28"/>
        <v>동일모자</v>
      </c>
      <c r="M176" s="118">
        <f t="shared" si="29"/>
        <v>41752</v>
      </c>
      <c r="N176" s="388" t="s">
        <v>1644</v>
      </c>
      <c r="O176" s="388" t="s">
        <v>1174</v>
      </c>
      <c r="P176" s="404">
        <v>41752</v>
      </c>
      <c r="Q176" s="388" t="s">
        <v>1172</v>
      </c>
      <c r="R176" s="404"/>
      <c r="S176" s="389">
        <v>296</v>
      </c>
      <c r="T176" s="389">
        <v>0</v>
      </c>
      <c r="U176" s="124"/>
      <c r="V176" s="130" t="str">
        <f>IF(ISERROR(VLOOKUP(MID(W176,1,5)&amp;MID(W176,8,5),품번정리!$A:$B,2,FALSE))=TRUE,MID(W176,1,5)&amp;MID(W176,8,5),VLOOKUP(MID(W176,1,5)&amp;MID(W176,8,5),품번정리!$A:$B,2,FALSE))</f>
        <v/>
      </c>
      <c r="W176" s="130" t="str">
        <f t="shared" si="30"/>
        <v/>
      </c>
      <c r="X176" s="130" t="str">
        <f t="shared" si="31"/>
        <v/>
      </c>
      <c r="Y176" s="131" t="str">
        <f t="shared" si="32"/>
        <v/>
      </c>
      <c r="Z176" s="118" t="str">
        <f t="shared" si="33"/>
        <v>품번색상</v>
      </c>
      <c r="AA176" s="118" t="str">
        <f t="shared" si="34"/>
        <v>업체명</v>
      </c>
      <c r="AB176" s="118" t="str">
        <f t="shared" si="35"/>
        <v>발주일</v>
      </c>
      <c r="AE176" s="382"/>
      <c r="AF176" s="381"/>
      <c r="AG176" s="382"/>
      <c r="AH176" s="383"/>
      <c r="AI176" s="383"/>
      <c r="AJ176" s="114"/>
      <c r="AK176" s="114"/>
    </row>
    <row r="177" spans="5:37">
      <c r="G177" s="130" t="str">
        <f>IF(ISERROR(VLOOKUP(MID(H177,1,5)&amp;MID(H177,8,5),품번정리!$A:$B,2,FALSE))=TRUE,MID(H177,1,5)&amp;MID(H177,8,5),VLOOKUP(MID(H177,1,5)&amp;MID(H177,8,5),품번정리!$A:$B,2,FALSE))</f>
        <v/>
      </c>
      <c r="H177" s="130" t="str">
        <f t="shared" si="24"/>
        <v/>
      </c>
      <c r="I177" s="130" t="str">
        <f t="shared" si="25"/>
        <v/>
      </c>
      <c r="J177" s="131" t="str">
        <f t="shared" si="26"/>
        <v/>
      </c>
      <c r="K177" s="118" t="str">
        <f t="shared" si="27"/>
        <v>HCKMIF3507BK</v>
      </c>
      <c r="L177" s="118" t="str">
        <f t="shared" si="28"/>
        <v>동일모자</v>
      </c>
      <c r="M177" s="118">
        <f t="shared" si="29"/>
        <v>41752</v>
      </c>
      <c r="N177" s="388" t="s">
        <v>1645</v>
      </c>
      <c r="O177" s="388" t="s">
        <v>1174</v>
      </c>
      <c r="P177" s="404">
        <v>41752</v>
      </c>
      <c r="Q177" s="388" t="s">
        <v>1172</v>
      </c>
      <c r="R177" s="404"/>
      <c r="S177" s="389">
        <v>304</v>
      </c>
      <c r="T177" s="389">
        <v>0</v>
      </c>
      <c r="U177" s="124"/>
      <c r="V177" s="130" t="str">
        <f>IF(ISERROR(VLOOKUP(MID(W177,1,5)&amp;MID(W177,8,5),품번정리!$A:$B,2,FALSE))=TRUE,MID(W177,1,5)&amp;MID(W177,8,5),VLOOKUP(MID(W177,1,5)&amp;MID(W177,8,5),품번정리!$A:$B,2,FALSE))</f>
        <v/>
      </c>
      <c r="W177" s="130" t="str">
        <f t="shared" si="30"/>
        <v/>
      </c>
      <c r="X177" s="130" t="str">
        <f t="shared" si="31"/>
        <v/>
      </c>
      <c r="Y177" s="131" t="str">
        <f t="shared" si="32"/>
        <v/>
      </c>
      <c r="Z177" s="118" t="str">
        <f t="shared" si="33"/>
        <v>품번색상</v>
      </c>
      <c r="AA177" s="118" t="str">
        <f t="shared" si="34"/>
        <v>업체명</v>
      </c>
      <c r="AB177" s="118" t="str">
        <f t="shared" si="35"/>
        <v>발주일</v>
      </c>
      <c r="AE177" s="382"/>
      <c r="AF177" s="381"/>
      <c r="AG177" s="382"/>
      <c r="AH177" s="383"/>
      <c r="AI177" s="383"/>
      <c r="AJ177" s="114"/>
      <c r="AK177" s="114"/>
    </row>
    <row r="178" spans="5:37">
      <c r="E178" s="128"/>
      <c r="G178" s="130" t="str">
        <f>IF(ISERROR(VLOOKUP(MID(H178,1,5)&amp;MID(H178,8,5),품번정리!$A:$B,2,FALSE))=TRUE,MID(H178,1,5)&amp;MID(H178,8,5),VLOOKUP(MID(H178,1,5)&amp;MID(H178,8,5),품번정리!$A:$B,2,FALSE))</f>
        <v/>
      </c>
      <c r="H178" s="130" t="str">
        <f t="shared" si="24"/>
        <v/>
      </c>
      <c r="I178" s="130" t="str">
        <f t="shared" si="25"/>
        <v/>
      </c>
      <c r="J178" s="131" t="str">
        <f t="shared" si="26"/>
        <v/>
      </c>
      <c r="K178" s="118" t="str">
        <f t="shared" si="27"/>
        <v>POKBAF3501PK</v>
      </c>
      <c r="L178" s="118" t="str">
        <f t="shared" si="28"/>
        <v>동일모자</v>
      </c>
      <c r="M178" s="118">
        <f t="shared" si="29"/>
        <v>41753</v>
      </c>
      <c r="N178" s="388" t="s">
        <v>1646</v>
      </c>
      <c r="O178" s="388" t="s">
        <v>1174</v>
      </c>
      <c r="P178" s="404">
        <v>41753</v>
      </c>
      <c r="Q178" s="388" t="s">
        <v>1172</v>
      </c>
      <c r="R178" s="404"/>
      <c r="S178" s="389">
        <v>146</v>
      </c>
      <c r="T178" s="389">
        <v>0</v>
      </c>
      <c r="U178" s="124"/>
      <c r="V178" s="130" t="str">
        <f>IF(ISERROR(VLOOKUP(MID(W178,1,5)&amp;MID(W178,8,5),품번정리!$A:$B,2,FALSE))=TRUE,MID(W178,1,5)&amp;MID(W178,8,5),VLOOKUP(MID(W178,1,5)&amp;MID(W178,8,5),품번정리!$A:$B,2,FALSE))</f>
        <v/>
      </c>
      <c r="W178" s="130" t="str">
        <f t="shared" si="30"/>
        <v/>
      </c>
      <c r="X178" s="130" t="str">
        <f t="shared" si="31"/>
        <v/>
      </c>
      <c r="Y178" s="131" t="str">
        <f t="shared" si="32"/>
        <v/>
      </c>
      <c r="Z178" s="118" t="str">
        <f t="shared" si="33"/>
        <v>품번색상</v>
      </c>
      <c r="AA178" s="118" t="str">
        <f t="shared" si="34"/>
        <v>업체명</v>
      </c>
      <c r="AB178" s="118" t="str">
        <f t="shared" si="35"/>
        <v>발주일</v>
      </c>
      <c r="AE178" s="382"/>
      <c r="AF178" s="381"/>
      <c r="AG178" s="382"/>
      <c r="AH178" s="383"/>
      <c r="AI178" s="383"/>
      <c r="AJ178" s="114"/>
      <c r="AK178" s="114"/>
    </row>
    <row r="179" spans="5:37">
      <c r="G179" s="130" t="str">
        <f>IF(ISERROR(VLOOKUP(MID(H179,1,5)&amp;MID(H179,8,5),품번정리!$A:$B,2,FALSE))=TRUE,MID(H179,1,5)&amp;MID(H179,8,5),VLOOKUP(MID(H179,1,5)&amp;MID(H179,8,5),품번정리!$A:$B,2,FALSE))</f>
        <v/>
      </c>
      <c r="H179" s="130" t="str">
        <f t="shared" si="24"/>
        <v/>
      </c>
      <c r="I179" s="130" t="str">
        <f t="shared" si="25"/>
        <v/>
      </c>
      <c r="J179" s="131" t="str">
        <f t="shared" si="26"/>
        <v/>
      </c>
      <c r="K179" s="118" t="str">
        <f t="shared" si="27"/>
        <v>POKBAF3502YE</v>
      </c>
      <c r="L179" s="118" t="str">
        <f t="shared" si="28"/>
        <v>동일모자</v>
      </c>
      <c r="M179" s="118">
        <f t="shared" si="29"/>
        <v>41753</v>
      </c>
      <c r="N179" s="388" t="s">
        <v>1647</v>
      </c>
      <c r="O179" s="388" t="s">
        <v>1174</v>
      </c>
      <c r="P179" s="404">
        <v>41753</v>
      </c>
      <c r="Q179" s="388" t="s">
        <v>1172</v>
      </c>
      <c r="R179" s="404"/>
      <c r="S179" s="389">
        <v>148</v>
      </c>
      <c r="T179" s="389">
        <v>0</v>
      </c>
      <c r="U179" s="124"/>
      <c r="V179" s="130" t="str">
        <f>IF(ISERROR(VLOOKUP(MID(W179,1,5)&amp;MID(W179,8,5),품번정리!$A:$B,2,FALSE))=TRUE,MID(W179,1,5)&amp;MID(W179,8,5),VLOOKUP(MID(W179,1,5)&amp;MID(W179,8,5),품번정리!$A:$B,2,FALSE))</f>
        <v/>
      </c>
      <c r="W179" s="130" t="str">
        <f t="shared" si="30"/>
        <v/>
      </c>
      <c r="X179" s="130" t="str">
        <f t="shared" si="31"/>
        <v/>
      </c>
      <c r="Y179" s="131" t="str">
        <f t="shared" si="32"/>
        <v/>
      </c>
      <c r="Z179" s="118" t="str">
        <f t="shared" si="33"/>
        <v>품번색상</v>
      </c>
      <c r="AA179" s="118" t="str">
        <f t="shared" si="34"/>
        <v>업체명</v>
      </c>
      <c r="AB179" s="118" t="str">
        <f t="shared" si="35"/>
        <v>발주일</v>
      </c>
      <c r="AE179" s="382"/>
      <c r="AF179" s="381"/>
      <c r="AG179" s="382"/>
      <c r="AH179" s="383"/>
      <c r="AI179" s="383"/>
      <c r="AJ179" s="114"/>
      <c r="AK179" s="114"/>
    </row>
    <row r="180" spans="5:37">
      <c r="E180" s="128"/>
      <c r="G180" s="130" t="str">
        <f>IF(ISERROR(VLOOKUP(MID(H180,1,5)&amp;MID(H180,8,5),품번정리!$A:$B,2,FALSE))=TRUE,MID(H180,1,5)&amp;MID(H180,8,5),VLOOKUP(MID(H180,1,5)&amp;MID(H180,8,5),품번정리!$A:$B,2,FALSE))</f>
        <v/>
      </c>
      <c r="H180" s="130" t="str">
        <f t="shared" si="24"/>
        <v/>
      </c>
      <c r="I180" s="130" t="str">
        <f t="shared" si="25"/>
        <v/>
      </c>
      <c r="J180" s="131" t="str">
        <f t="shared" si="26"/>
        <v/>
      </c>
      <c r="K180" s="118" t="str">
        <f t="shared" si="27"/>
        <v>ELKBPF3501BL</v>
      </c>
      <c r="L180" s="118" t="str">
        <f t="shared" si="28"/>
        <v>바이칼</v>
      </c>
      <c r="M180" s="118">
        <f t="shared" si="29"/>
        <v>41773</v>
      </c>
      <c r="N180" s="388" t="s">
        <v>1679</v>
      </c>
      <c r="O180" s="388" t="s">
        <v>1176</v>
      </c>
      <c r="P180" s="404">
        <v>41773</v>
      </c>
      <c r="Q180" s="388" t="s">
        <v>1172</v>
      </c>
      <c r="R180" s="404"/>
      <c r="S180" s="389">
        <v>100</v>
      </c>
      <c r="T180" s="389">
        <v>0</v>
      </c>
      <c r="U180" s="124"/>
      <c r="V180" s="130" t="str">
        <f>IF(ISERROR(VLOOKUP(MID(W180,1,5)&amp;MID(W180,8,5),품번정리!$A:$B,2,FALSE))=TRUE,MID(W180,1,5)&amp;MID(W180,8,5),VLOOKUP(MID(W180,1,5)&amp;MID(W180,8,5),품번정리!$A:$B,2,FALSE))</f>
        <v/>
      </c>
      <c r="W180" s="130" t="str">
        <f t="shared" si="30"/>
        <v/>
      </c>
      <c r="X180" s="130" t="str">
        <f t="shared" si="31"/>
        <v/>
      </c>
      <c r="Y180" s="131" t="str">
        <f t="shared" si="32"/>
        <v/>
      </c>
      <c r="Z180" s="118" t="str">
        <f t="shared" si="33"/>
        <v>품번색상</v>
      </c>
      <c r="AA180" s="118" t="str">
        <f t="shared" si="34"/>
        <v>업체명</v>
      </c>
      <c r="AB180" s="118" t="str">
        <f t="shared" si="35"/>
        <v>발주일</v>
      </c>
      <c r="AE180" s="382"/>
      <c r="AF180" s="381"/>
      <c r="AG180" s="382"/>
      <c r="AH180" s="383"/>
      <c r="AI180" s="383"/>
      <c r="AJ180" s="114"/>
      <c r="AK180" s="114"/>
    </row>
    <row r="181" spans="5:37">
      <c r="E181" s="128"/>
      <c r="G181" s="130" t="str">
        <f>IF(ISERROR(VLOOKUP(MID(H181,1,5)&amp;MID(H181,8,5),품번정리!$A:$B,2,FALSE))=TRUE,MID(H181,1,5)&amp;MID(H181,8,5),VLOOKUP(MID(H181,1,5)&amp;MID(H181,8,5),품번정리!$A:$B,2,FALSE))</f>
        <v/>
      </c>
      <c r="H181" s="130" t="str">
        <f t="shared" si="24"/>
        <v/>
      </c>
      <c r="I181" s="130" t="str">
        <f t="shared" si="25"/>
        <v/>
      </c>
      <c r="J181" s="131" t="str">
        <f t="shared" si="26"/>
        <v/>
      </c>
      <c r="K181" s="118" t="str">
        <f t="shared" si="27"/>
        <v>ELKBPF3502PK</v>
      </c>
      <c r="L181" s="118" t="str">
        <f t="shared" si="28"/>
        <v>바이칼</v>
      </c>
      <c r="M181" s="118">
        <f t="shared" si="29"/>
        <v>41773</v>
      </c>
      <c r="N181" s="388" t="s">
        <v>1680</v>
      </c>
      <c r="O181" s="388" t="s">
        <v>1176</v>
      </c>
      <c r="P181" s="404">
        <v>41773</v>
      </c>
      <c r="Q181" s="388" t="s">
        <v>1172</v>
      </c>
      <c r="R181" s="404"/>
      <c r="S181" s="389">
        <v>100</v>
      </c>
      <c r="T181" s="389">
        <v>0</v>
      </c>
      <c r="U181" s="124"/>
      <c r="V181" s="130" t="str">
        <f>IF(ISERROR(VLOOKUP(MID(W181,1,5)&amp;MID(W181,8,5),품번정리!$A:$B,2,FALSE))=TRUE,MID(W181,1,5)&amp;MID(W181,8,5),VLOOKUP(MID(W181,1,5)&amp;MID(W181,8,5),품번정리!$A:$B,2,FALSE))</f>
        <v/>
      </c>
      <c r="W181" s="130" t="str">
        <f t="shared" si="30"/>
        <v/>
      </c>
      <c r="X181" s="130" t="str">
        <f t="shared" si="31"/>
        <v/>
      </c>
      <c r="Y181" s="131" t="str">
        <f t="shared" si="32"/>
        <v/>
      </c>
      <c r="Z181" s="118" t="str">
        <f t="shared" si="33"/>
        <v>품번색상</v>
      </c>
      <c r="AA181" s="118" t="str">
        <f t="shared" si="34"/>
        <v>업체명</v>
      </c>
      <c r="AB181" s="118" t="str">
        <f t="shared" si="35"/>
        <v>발주일</v>
      </c>
      <c r="AE181" s="382"/>
      <c r="AF181" s="381"/>
      <c r="AG181" s="382"/>
      <c r="AH181" s="383"/>
      <c r="AI181" s="383"/>
      <c r="AJ181" s="114"/>
      <c r="AK181" s="114"/>
    </row>
    <row r="182" spans="5:37">
      <c r="E182" s="128"/>
      <c r="G182" s="130" t="str">
        <f>IF(ISERROR(VLOOKUP(MID(H182,1,5)&amp;MID(H182,8,5),품번정리!$A:$B,2,FALSE))=TRUE,MID(H182,1,5)&amp;MID(H182,8,5),VLOOKUP(MID(H182,1,5)&amp;MID(H182,8,5),품번정리!$A:$B,2,FALSE))</f>
        <v/>
      </c>
      <c r="H182" s="130" t="str">
        <f t="shared" si="24"/>
        <v/>
      </c>
      <c r="I182" s="130" t="str">
        <f t="shared" si="25"/>
        <v/>
      </c>
      <c r="J182" s="131" t="str">
        <f t="shared" si="26"/>
        <v/>
      </c>
      <c r="K182" s="118" t="str">
        <f t="shared" si="27"/>
        <v>ELKBPF3503PP</v>
      </c>
      <c r="L182" s="118" t="str">
        <f t="shared" si="28"/>
        <v>바이칼</v>
      </c>
      <c r="M182" s="118">
        <f t="shared" si="29"/>
        <v>41773</v>
      </c>
      <c r="N182" s="388" t="s">
        <v>1681</v>
      </c>
      <c r="O182" s="388" t="s">
        <v>1176</v>
      </c>
      <c r="P182" s="404">
        <v>41773</v>
      </c>
      <c r="Q182" s="388" t="s">
        <v>1172</v>
      </c>
      <c r="R182" s="404"/>
      <c r="S182" s="389">
        <v>100</v>
      </c>
      <c r="T182" s="389">
        <v>0</v>
      </c>
      <c r="U182" s="124"/>
      <c r="V182" s="130" t="str">
        <f>IF(ISERROR(VLOOKUP(MID(W182,1,5)&amp;MID(W182,8,5),품번정리!$A:$B,2,FALSE))=TRUE,MID(W182,1,5)&amp;MID(W182,8,5),VLOOKUP(MID(W182,1,5)&amp;MID(W182,8,5),품번정리!$A:$B,2,FALSE))</f>
        <v/>
      </c>
      <c r="W182" s="130" t="str">
        <f t="shared" si="30"/>
        <v/>
      </c>
      <c r="X182" s="130" t="str">
        <f t="shared" si="31"/>
        <v/>
      </c>
      <c r="Y182" s="131" t="str">
        <f t="shared" si="32"/>
        <v/>
      </c>
      <c r="Z182" s="118" t="str">
        <f t="shared" si="33"/>
        <v>품번색상</v>
      </c>
      <c r="AA182" s="118" t="str">
        <f t="shared" si="34"/>
        <v>업체명</v>
      </c>
      <c r="AB182" s="118" t="str">
        <f t="shared" si="35"/>
        <v>발주일</v>
      </c>
      <c r="AE182" s="382"/>
      <c r="AF182" s="381"/>
      <c r="AG182" s="382"/>
      <c r="AH182" s="383"/>
      <c r="AI182" s="383"/>
      <c r="AJ182" s="114"/>
      <c r="AK182" s="114"/>
    </row>
    <row r="183" spans="5:37">
      <c r="G183" s="130" t="str">
        <f>IF(ISERROR(VLOOKUP(MID(H183,1,5)&amp;MID(H183,8,5),품번정리!$A:$B,2,FALSE))=TRUE,MID(H183,1,5)&amp;MID(H183,8,5),VLOOKUP(MID(H183,1,5)&amp;MID(H183,8,5),품번정리!$A:$B,2,FALSE))</f>
        <v/>
      </c>
      <c r="H183" s="130" t="str">
        <f t="shared" si="24"/>
        <v/>
      </c>
      <c r="I183" s="130" t="str">
        <f t="shared" si="25"/>
        <v/>
      </c>
      <c r="J183" s="131" t="str">
        <f t="shared" si="26"/>
        <v/>
      </c>
      <c r="K183" s="118" t="str">
        <f t="shared" si="27"/>
        <v>SBKEBF5547BG</v>
      </c>
      <c r="L183" s="118" t="str">
        <f t="shared" si="28"/>
        <v>FOREMOST</v>
      </c>
      <c r="M183" s="118">
        <f t="shared" si="29"/>
        <v>41761</v>
      </c>
      <c r="N183" s="388" t="s">
        <v>1657</v>
      </c>
      <c r="O183" s="388" t="s">
        <v>1171</v>
      </c>
      <c r="P183" s="404">
        <v>41761</v>
      </c>
      <c r="Q183" s="388" t="s">
        <v>1172</v>
      </c>
      <c r="R183" s="404"/>
      <c r="S183" s="389">
        <v>200</v>
      </c>
      <c r="T183" s="389">
        <v>0</v>
      </c>
      <c r="U183" s="124"/>
      <c r="V183" s="130" t="str">
        <f>IF(ISERROR(VLOOKUP(MID(W183,1,5)&amp;MID(W183,8,5),품번정리!$A:$B,2,FALSE))=TRUE,MID(W183,1,5)&amp;MID(W183,8,5),VLOOKUP(MID(W183,1,5)&amp;MID(W183,8,5),품번정리!$A:$B,2,FALSE))</f>
        <v/>
      </c>
      <c r="W183" s="130" t="str">
        <f t="shared" si="30"/>
        <v/>
      </c>
      <c r="X183" s="130" t="str">
        <f t="shared" si="31"/>
        <v/>
      </c>
      <c r="Y183" s="131" t="str">
        <f t="shared" si="32"/>
        <v/>
      </c>
      <c r="Z183" s="118" t="str">
        <f t="shared" si="33"/>
        <v>품번색상</v>
      </c>
      <c r="AA183" s="118" t="str">
        <f t="shared" si="34"/>
        <v>업체명</v>
      </c>
      <c r="AB183" s="118" t="str">
        <f t="shared" si="35"/>
        <v>발주일</v>
      </c>
      <c r="AE183" s="382"/>
      <c r="AF183" s="381"/>
      <c r="AG183" s="381"/>
      <c r="AH183" s="383"/>
      <c r="AI183" s="383"/>
      <c r="AJ183" s="114"/>
      <c r="AK183" s="114"/>
    </row>
    <row r="184" spans="5:37">
      <c r="E184" s="128"/>
      <c r="G184" s="130" t="str">
        <f>IF(ISERROR(VLOOKUP(MID(H184,1,5)&amp;MID(H184,8,5),품번정리!$A:$B,2,FALSE))=TRUE,MID(H184,1,5)&amp;MID(H184,8,5),VLOOKUP(MID(H184,1,5)&amp;MID(H184,8,5),품번정리!$A:$B,2,FALSE))</f>
        <v/>
      </c>
      <c r="H184" s="130" t="str">
        <f t="shared" si="24"/>
        <v/>
      </c>
      <c r="I184" s="130" t="str">
        <f t="shared" si="25"/>
        <v/>
      </c>
      <c r="J184" s="131" t="str">
        <f t="shared" si="26"/>
        <v/>
      </c>
      <c r="K184" s="118" t="str">
        <f t="shared" si="27"/>
        <v>SBKEBF5547GY</v>
      </c>
      <c r="L184" s="118" t="str">
        <f t="shared" si="28"/>
        <v>FOREMOST</v>
      </c>
      <c r="M184" s="118">
        <f t="shared" si="29"/>
        <v>41761</v>
      </c>
      <c r="N184" s="388" t="s">
        <v>1658</v>
      </c>
      <c r="O184" s="388" t="s">
        <v>1171</v>
      </c>
      <c r="P184" s="404">
        <v>41761</v>
      </c>
      <c r="Q184" s="388" t="s">
        <v>1172</v>
      </c>
      <c r="R184" s="404"/>
      <c r="S184" s="389">
        <v>198</v>
      </c>
      <c r="T184" s="389">
        <v>0</v>
      </c>
      <c r="U184" s="124"/>
      <c r="V184" s="130" t="str">
        <f>IF(ISERROR(VLOOKUP(MID(W184,1,5)&amp;MID(W184,8,5),품번정리!$A:$B,2,FALSE))=TRUE,MID(W184,1,5)&amp;MID(W184,8,5),VLOOKUP(MID(W184,1,5)&amp;MID(W184,8,5),품번정리!$A:$B,2,FALSE))</f>
        <v/>
      </c>
      <c r="W184" s="130" t="str">
        <f t="shared" si="30"/>
        <v/>
      </c>
      <c r="X184" s="130" t="str">
        <f t="shared" si="31"/>
        <v/>
      </c>
      <c r="Y184" s="131" t="str">
        <f t="shared" si="32"/>
        <v/>
      </c>
      <c r="Z184" s="118" t="str">
        <f t="shared" si="33"/>
        <v>품번색상</v>
      </c>
      <c r="AA184" s="118" t="str">
        <f t="shared" si="34"/>
        <v>업체명</v>
      </c>
      <c r="AB184" s="118" t="str">
        <f t="shared" si="35"/>
        <v>발주일</v>
      </c>
      <c r="AE184" s="382"/>
      <c r="AF184" s="381"/>
      <c r="AG184" s="381"/>
      <c r="AH184" s="383"/>
      <c r="AI184" s="383"/>
      <c r="AJ184" s="114"/>
      <c r="AK184" s="114"/>
    </row>
    <row r="185" spans="5:37">
      <c r="E185" s="128"/>
      <c r="G185" s="130" t="str">
        <f>IF(ISERROR(VLOOKUP(MID(H185,1,5)&amp;MID(H185,8,5),품번정리!$A:$B,2,FALSE))=TRUE,MID(H185,1,5)&amp;MID(H185,8,5),VLOOKUP(MID(H185,1,5)&amp;MID(H185,8,5),품번정리!$A:$B,2,FALSE))</f>
        <v/>
      </c>
      <c r="H185" s="130" t="str">
        <f t="shared" si="24"/>
        <v/>
      </c>
      <c r="I185" s="130" t="str">
        <f t="shared" si="25"/>
        <v/>
      </c>
      <c r="J185" s="131" t="str">
        <f t="shared" si="26"/>
        <v/>
      </c>
      <c r="K185" s="118" t="str">
        <f t="shared" si="27"/>
        <v>SBKEBF5549BG</v>
      </c>
      <c r="L185" s="118" t="str">
        <f t="shared" si="28"/>
        <v>FOREMOST</v>
      </c>
      <c r="M185" s="118">
        <f t="shared" si="29"/>
        <v>41761</v>
      </c>
      <c r="N185" s="388" t="s">
        <v>1659</v>
      </c>
      <c r="O185" s="388" t="s">
        <v>1171</v>
      </c>
      <c r="P185" s="404">
        <v>41761</v>
      </c>
      <c r="Q185" s="388" t="s">
        <v>1172</v>
      </c>
      <c r="R185" s="404"/>
      <c r="S185" s="389">
        <v>79</v>
      </c>
      <c r="T185" s="389">
        <v>0</v>
      </c>
      <c r="U185" s="124"/>
      <c r="V185" s="130" t="str">
        <f>IF(ISERROR(VLOOKUP(MID(W185,1,5)&amp;MID(W185,8,5),품번정리!$A:$B,2,FALSE))=TRUE,MID(W185,1,5)&amp;MID(W185,8,5),VLOOKUP(MID(W185,1,5)&amp;MID(W185,8,5),품번정리!$A:$B,2,FALSE))</f>
        <v/>
      </c>
      <c r="W185" s="130" t="str">
        <f t="shared" si="30"/>
        <v/>
      </c>
      <c r="X185" s="130" t="str">
        <f t="shared" si="31"/>
        <v/>
      </c>
      <c r="Y185" s="131" t="str">
        <f t="shared" si="32"/>
        <v/>
      </c>
      <c r="Z185" s="118" t="str">
        <f t="shared" si="33"/>
        <v>품번색상</v>
      </c>
      <c r="AA185" s="118" t="str">
        <f t="shared" si="34"/>
        <v>업체명</v>
      </c>
      <c r="AB185" s="118" t="str">
        <f t="shared" si="35"/>
        <v>발주일</v>
      </c>
      <c r="AE185" s="382"/>
      <c r="AF185" s="381"/>
      <c r="AG185" s="381"/>
      <c r="AH185" s="383"/>
      <c r="AI185" s="383"/>
      <c r="AJ185" s="114"/>
      <c r="AK185" s="114"/>
    </row>
    <row r="186" spans="5:37">
      <c r="E186" s="128"/>
      <c r="G186" s="130" t="str">
        <f>IF(ISERROR(VLOOKUP(MID(H186,1,5)&amp;MID(H186,8,5),품번정리!$A:$B,2,FALSE))=TRUE,MID(H186,1,5)&amp;MID(H186,8,5),VLOOKUP(MID(H186,1,5)&amp;MID(H186,8,5),품번정리!$A:$B,2,FALSE))</f>
        <v/>
      </c>
      <c r="H186" s="130" t="str">
        <f t="shared" si="24"/>
        <v/>
      </c>
      <c r="I186" s="130" t="str">
        <f t="shared" si="25"/>
        <v/>
      </c>
      <c r="J186" s="131" t="str">
        <f t="shared" si="26"/>
        <v/>
      </c>
      <c r="K186" s="118" t="str">
        <f t="shared" si="27"/>
        <v>SBKEBF5549RE</v>
      </c>
      <c r="L186" s="118" t="str">
        <f t="shared" si="28"/>
        <v>FOREMOST</v>
      </c>
      <c r="M186" s="118">
        <f t="shared" si="29"/>
        <v>41761</v>
      </c>
      <c r="N186" s="388" t="s">
        <v>1660</v>
      </c>
      <c r="O186" s="388" t="s">
        <v>1171</v>
      </c>
      <c r="P186" s="404">
        <v>41761</v>
      </c>
      <c r="Q186" s="388" t="s">
        <v>1172</v>
      </c>
      <c r="R186" s="404"/>
      <c r="S186" s="389">
        <v>80</v>
      </c>
      <c r="T186" s="389">
        <v>0</v>
      </c>
      <c r="U186" s="124"/>
      <c r="V186" s="130" t="str">
        <f>IF(ISERROR(VLOOKUP(MID(W186,1,5)&amp;MID(W186,8,5),품번정리!$A:$B,2,FALSE))=TRUE,MID(W186,1,5)&amp;MID(W186,8,5),VLOOKUP(MID(W186,1,5)&amp;MID(W186,8,5),품번정리!$A:$B,2,FALSE))</f>
        <v/>
      </c>
      <c r="W186" s="130" t="str">
        <f t="shared" si="30"/>
        <v/>
      </c>
      <c r="X186" s="130" t="str">
        <f t="shared" si="31"/>
        <v/>
      </c>
      <c r="Y186" s="131" t="str">
        <f t="shared" si="32"/>
        <v/>
      </c>
      <c r="Z186" s="118" t="str">
        <f t="shared" si="33"/>
        <v>품번색상</v>
      </c>
      <c r="AA186" s="118" t="str">
        <f t="shared" si="34"/>
        <v>업체명</v>
      </c>
      <c r="AB186" s="118" t="str">
        <f t="shared" si="35"/>
        <v>발주일</v>
      </c>
      <c r="AE186" s="382"/>
      <c r="AF186" s="381"/>
      <c r="AG186" s="381"/>
      <c r="AH186" s="383"/>
      <c r="AI186" s="383"/>
      <c r="AJ186" s="114"/>
      <c r="AK186" s="114"/>
    </row>
    <row r="187" spans="5:37">
      <c r="E187" s="128"/>
      <c r="G187" s="130" t="str">
        <f>IF(ISERROR(VLOOKUP(MID(H187,1,5)&amp;MID(H187,8,5),품번정리!$A:$B,2,FALSE))=TRUE,MID(H187,1,5)&amp;MID(H187,8,5),VLOOKUP(MID(H187,1,5)&amp;MID(H187,8,5),품번정리!$A:$B,2,FALSE))</f>
        <v/>
      </c>
      <c r="H187" s="130" t="str">
        <f t="shared" si="24"/>
        <v/>
      </c>
      <c r="I187" s="130" t="str">
        <f t="shared" si="25"/>
        <v/>
      </c>
      <c r="J187" s="131" t="str">
        <f t="shared" si="26"/>
        <v/>
      </c>
      <c r="K187" s="118" t="str">
        <f t="shared" si="27"/>
        <v>SBKEBF5546GY</v>
      </c>
      <c r="L187" s="118" t="str">
        <f t="shared" si="28"/>
        <v>FOREMOST</v>
      </c>
      <c r="M187" s="118">
        <f t="shared" si="29"/>
        <v>41761</v>
      </c>
      <c r="N187" s="388" t="s">
        <v>1664</v>
      </c>
      <c r="O187" s="388" t="s">
        <v>1171</v>
      </c>
      <c r="P187" s="404">
        <v>41761</v>
      </c>
      <c r="Q187" s="388" t="s">
        <v>1172</v>
      </c>
      <c r="R187" s="404"/>
      <c r="S187" s="389">
        <v>200</v>
      </c>
      <c r="T187" s="389">
        <v>0</v>
      </c>
      <c r="U187" s="124"/>
      <c r="V187" s="130" t="str">
        <f>IF(ISERROR(VLOOKUP(MID(W187,1,5)&amp;MID(W187,8,5),품번정리!$A:$B,2,FALSE))=TRUE,MID(W187,1,5)&amp;MID(W187,8,5),VLOOKUP(MID(W187,1,5)&amp;MID(W187,8,5),품번정리!$A:$B,2,FALSE))</f>
        <v/>
      </c>
      <c r="W187" s="130" t="str">
        <f t="shared" si="30"/>
        <v/>
      </c>
      <c r="X187" s="130" t="str">
        <f t="shared" si="31"/>
        <v/>
      </c>
      <c r="Y187" s="131" t="str">
        <f t="shared" si="32"/>
        <v/>
      </c>
      <c r="Z187" s="118" t="str">
        <f t="shared" si="33"/>
        <v>품번색상</v>
      </c>
      <c r="AA187" s="118" t="str">
        <f t="shared" si="34"/>
        <v>업체명</v>
      </c>
      <c r="AB187" s="118" t="str">
        <f t="shared" si="35"/>
        <v>발주일</v>
      </c>
      <c r="AE187" s="382"/>
      <c r="AF187" s="381"/>
      <c r="AG187" s="381"/>
      <c r="AH187" s="383"/>
      <c r="AI187" s="383"/>
      <c r="AJ187" s="114"/>
      <c r="AK187" s="114"/>
    </row>
    <row r="188" spans="5:37">
      <c r="E188" s="128"/>
      <c r="G188" s="130" t="str">
        <f>IF(ISERROR(VLOOKUP(MID(H188,1,5)&amp;MID(H188,8,5),품번정리!$A:$B,2,FALSE))=TRUE,MID(H188,1,5)&amp;MID(H188,8,5),VLOOKUP(MID(H188,1,5)&amp;MID(H188,8,5),품번정리!$A:$B,2,FALSE))</f>
        <v/>
      </c>
      <c r="H188" s="130" t="str">
        <f t="shared" si="24"/>
        <v/>
      </c>
      <c r="I188" s="130" t="str">
        <f t="shared" si="25"/>
        <v/>
      </c>
      <c r="J188" s="131" t="str">
        <f t="shared" si="26"/>
        <v/>
      </c>
      <c r="K188" s="118" t="str">
        <f t="shared" si="27"/>
        <v>SBKEBF5546BL</v>
      </c>
      <c r="L188" s="118" t="str">
        <f t="shared" si="28"/>
        <v>FOREMOST</v>
      </c>
      <c r="M188" s="118">
        <f t="shared" si="29"/>
        <v>41761</v>
      </c>
      <c r="N188" s="388" t="s">
        <v>1665</v>
      </c>
      <c r="O188" s="388" t="s">
        <v>1171</v>
      </c>
      <c r="P188" s="404">
        <v>41761</v>
      </c>
      <c r="Q188" s="388" t="s">
        <v>1172</v>
      </c>
      <c r="R188" s="404"/>
      <c r="S188" s="389">
        <v>200</v>
      </c>
      <c r="T188" s="389">
        <v>0</v>
      </c>
      <c r="U188" s="124"/>
      <c r="V188" s="130" t="str">
        <f>IF(ISERROR(VLOOKUP(MID(W188,1,5)&amp;MID(W188,8,5),품번정리!$A:$B,2,FALSE))=TRUE,MID(W188,1,5)&amp;MID(W188,8,5),VLOOKUP(MID(W188,1,5)&amp;MID(W188,8,5),품번정리!$A:$B,2,FALSE))</f>
        <v/>
      </c>
      <c r="W188" s="130" t="str">
        <f t="shared" si="30"/>
        <v/>
      </c>
      <c r="X188" s="130" t="str">
        <f t="shared" si="31"/>
        <v/>
      </c>
      <c r="Y188" s="131" t="str">
        <f t="shared" si="32"/>
        <v/>
      </c>
      <c r="Z188" s="118" t="str">
        <f t="shared" si="33"/>
        <v>품번색상</v>
      </c>
      <c r="AA188" s="118" t="str">
        <f t="shared" si="34"/>
        <v>업체명</v>
      </c>
      <c r="AB188" s="118" t="str">
        <f t="shared" si="35"/>
        <v>발주일</v>
      </c>
      <c r="AE188" s="382"/>
      <c r="AF188" s="381"/>
      <c r="AG188" s="381"/>
      <c r="AH188" s="383"/>
      <c r="AI188" s="383"/>
      <c r="AJ188" s="114"/>
      <c r="AK188" s="114"/>
    </row>
    <row r="189" spans="5:37">
      <c r="G189" s="130" t="str">
        <f>IF(ISERROR(VLOOKUP(MID(H189,1,5)&amp;MID(H189,8,5),품번정리!$A:$B,2,FALSE))=TRUE,MID(H189,1,5)&amp;MID(H189,8,5),VLOOKUP(MID(H189,1,5)&amp;MID(H189,8,5),품번정리!$A:$B,2,FALSE))</f>
        <v/>
      </c>
      <c r="H189" s="130" t="str">
        <f t="shared" si="24"/>
        <v/>
      </c>
      <c r="I189" s="130" t="str">
        <f t="shared" si="25"/>
        <v/>
      </c>
      <c r="J189" s="131" t="str">
        <f t="shared" si="26"/>
        <v/>
      </c>
      <c r="K189" s="118" t="str">
        <f t="shared" si="27"/>
        <v>SBKEBF5541BG</v>
      </c>
      <c r="L189" s="118" t="str">
        <f t="shared" si="28"/>
        <v>FOREMOST</v>
      </c>
      <c r="M189" s="118">
        <f t="shared" si="29"/>
        <v>41761</v>
      </c>
      <c r="N189" s="388" t="s">
        <v>1666</v>
      </c>
      <c r="O189" s="388" t="s">
        <v>1171</v>
      </c>
      <c r="P189" s="404">
        <v>41761</v>
      </c>
      <c r="Q189" s="388" t="s">
        <v>1172</v>
      </c>
      <c r="R189" s="404"/>
      <c r="S189" s="389">
        <v>197</v>
      </c>
      <c r="T189" s="389">
        <v>0</v>
      </c>
      <c r="U189" s="124"/>
      <c r="V189" s="130" t="str">
        <f>IF(ISERROR(VLOOKUP(MID(W189,1,5)&amp;MID(W189,8,5),품번정리!$A:$B,2,FALSE))=TRUE,MID(W189,1,5)&amp;MID(W189,8,5),VLOOKUP(MID(W189,1,5)&amp;MID(W189,8,5),품번정리!$A:$B,2,FALSE))</f>
        <v/>
      </c>
      <c r="W189" s="130" t="str">
        <f t="shared" si="30"/>
        <v/>
      </c>
      <c r="X189" s="130" t="str">
        <f t="shared" si="31"/>
        <v/>
      </c>
      <c r="Y189" s="131" t="str">
        <f t="shared" si="32"/>
        <v/>
      </c>
      <c r="Z189" s="118" t="str">
        <f t="shared" si="33"/>
        <v>품번색상</v>
      </c>
      <c r="AA189" s="118" t="str">
        <f t="shared" si="34"/>
        <v>업체명</v>
      </c>
      <c r="AB189" s="118" t="str">
        <f t="shared" si="35"/>
        <v>발주일</v>
      </c>
      <c r="AE189" s="382"/>
      <c r="AF189" s="381"/>
      <c r="AG189" s="382"/>
      <c r="AH189" s="383"/>
      <c r="AI189" s="383"/>
      <c r="AJ189" s="114"/>
      <c r="AK189" s="114"/>
    </row>
    <row r="190" spans="5:37">
      <c r="E190" s="128"/>
      <c r="G190" s="130" t="str">
        <f>IF(ISERROR(VLOOKUP(MID(H190,1,5)&amp;MID(H190,8,5),품번정리!$A:$B,2,FALSE))=TRUE,MID(H190,1,5)&amp;MID(H190,8,5),VLOOKUP(MID(H190,1,5)&amp;MID(H190,8,5),품번정리!$A:$B,2,FALSE))</f>
        <v/>
      </c>
      <c r="H190" s="130" t="str">
        <f t="shared" si="24"/>
        <v/>
      </c>
      <c r="I190" s="130" t="str">
        <f t="shared" si="25"/>
        <v/>
      </c>
      <c r="J190" s="131" t="str">
        <f t="shared" si="26"/>
        <v/>
      </c>
      <c r="K190" s="118" t="str">
        <f t="shared" si="27"/>
        <v>SBKEBF5541IV</v>
      </c>
      <c r="L190" s="118" t="str">
        <f t="shared" si="28"/>
        <v>FOREMOST</v>
      </c>
      <c r="M190" s="118">
        <f t="shared" si="29"/>
        <v>41761</v>
      </c>
      <c r="N190" s="388" t="s">
        <v>1667</v>
      </c>
      <c r="O190" s="388" t="s">
        <v>1171</v>
      </c>
      <c r="P190" s="404">
        <v>41761</v>
      </c>
      <c r="Q190" s="388" t="s">
        <v>1172</v>
      </c>
      <c r="R190" s="404"/>
      <c r="S190" s="389">
        <v>198</v>
      </c>
      <c r="T190" s="389">
        <v>0</v>
      </c>
      <c r="U190" s="124"/>
      <c r="V190" s="130" t="str">
        <f>IF(ISERROR(VLOOKUP(MID(W190,1,5)&amp;MID(W190,8,5),품번정리!$A:$B,2,FALSE))=TRUE,MID(W190,1,5)&amp;MID(W190,8,5),VLOOKUP(MID(W190,1,5)&amp;MID(W190,8,5),품번정리!$A:$B,2,FALSE))</f>
        <v/>
      </c>
      <c r="W190" s="130" t="str">
        <f t="shared" si="30"/>
        <v/>
      </c>
      <c r="X190" s="130" t="str">
        <f t="shared" si="31"/>
        <v/>
      </c>
      <c r="Y190" s="131" t="str">
        <f t="shared" si="32"/>
        <v/>
      </c>
      <c r="Z190" s="118" t="str">
        <f t="shared" si="33"/>
        <v>품번색상</v>
      </c>
      <c r="AA190" s="118" t="str">
        <f t="shared" si="34"/>
        <v>업체명</v>
      </c>
      <c r="AB190" s="118" t="str">
        <f t="shared" si="35"/>
        <v>발주일</v>
      </c>
      <c r="AE190" s="382"/>
      <c r="AF190" s="381"/>
      <c r="AG190" s="382"/>
      <c r="AH190" s="383"/>
      <c r="AI190" s="383"/>
      <c r="AJ190" s="114"/>
      <c r="AK190" s="114"/>
    </row>
    <row r="191" spans="5:37">
      <c r="E191" s="128"/>
      <c r="G191" s="130" t="str">
        <f>IF(ISERROR(VLOOKUP(MID(H191,1,5)&amp;MID(H191,8,5),품번정리!$A:$B,2,FALSE))=TRUE,MID(H191,1,5)&amp;MID(H191,8,5),VLOOKUP(MID(H191,1,5)&amp;MID(H191,8,5),품번정리!$A:$B,2,FALSE))</f>
        <v/>
      </c>
      <c r="H191" s="130" t="str">
        <f t="shared" si="24"/>
        <v/>
      </c>
      <c r="I191" s="130" t="str">
        <f t="shared" si="25"/>
        <v/>
      </c>
      <c r="J191" s="131" t="str">
        <f t="shared" si="26"/>
        <v/>
      </c>
      <c r="K191" s="118" t="str">
        <f t="shared" si="27"/>
        <v>SBKBEF5543NY</v>
      </c>
      <c r="L191" s="118" t="str">
        <f t="shared" si="28"/>
        <v>FOREMOST</v>
      </c>
      <c r="M191" s="118">
        <f t="shared" si="29"/>
        <v>41761</v>
      </c>
      <c r="N191" s="388" t="s">
        <v>1652</v>
      </c>
      <c r="O191" s="388" t="s">
        <v>1171</v>
      </c>
      <c r="P191" s="404">
        <v>41761</v>
      </c>
      <c r="Q191" s="388" t="s">
        <v>1172</v>
      </c>
      <c r="R191" s="404"/>
      <c r="S191" s="389">
        <v>200</v>
      </c>
      <c r="T191" s="389">
        <v>0</v>
      </c>
      <c r="U191" s="124"/>
      <c r="V191" s="130" t="str">
        <f>IF(ISERROR(VLOOKUP(MID(W191,1,5)&amp;MID(W191,8,5),품번정리!$A:$B,2,FALSE))=TRUE,MID(W191,1,5)&amp;MID(W191,8,5),VLOOKUP(MID(W191,1,5)&amp;MID(W191,8,5),품번정리!$A:$B,2,FALSE))</f>
        <v/>
      </c>
      <c r="W191" s="130" t="str">
        <f t="shared" si="30"/>
        <v/>
      </c>
      <c r="X191" s="130" t="str">
        <f t="shared" si="31"/>
        <v/>
      </c>
      <c r="Y191" s="131" t="str">
        <f t="shared" si="32"/>
        <v/>
      </c>
      <c r="Z191" s="118" t="str">
        <f t="shared" si="33"/>
        <v>품번색상</v>
      </c>
      <c r="AA191" s="118" t="str">
        <f t="shared" si="34"/>
        <v>업체명</v>
      </c>
      <c r="AB191" s="118" t="str">
        <f t="shared" si="35"/>
        <v>발주일</v>
      </c>
      <c r="AE191" s="382"/>
      <c r="AF191" s="381"/>
      <c r="AG191" s="382"/>
      <c r="AH191" s="383"/>
      <c r="AI191" s="383"/>
      <c r="AJ191" s="114"/>
      <c r="AK191" s="114"/>
    </row>
    <row r="192" spans="5:37">
      <c r="G192" s="130" t="str">
        <f>IF(ISERROR(VLOOKUP(MID(H192,1,5)&amp;MID(H192,8,5),품번정리!$A:$B,2,FALSE))=TRUE,MID(H192,1,5)&amp;MID(H192,8,5),VLOOKUP(MID(H192,1,5)&amp;MID(H192,8,5),품번정리!$A:$B,2,FALSE))</f>
        <v/>
      </c>
      <c r="H192" s="130" t="str">
        <f t="shared" si="24"/>
        <v/>
      </c>
      <c r="I192" s="130" t="str">
        <f t="shared" si="25"/>
        <v/>
      </c>
      <c r="J192" s="131" t="str">
        <f t="shared" si="26"/>
        <v/>
      </c>
      <c r="K192" s="118" t="str">
        <f t="shared" si="27"/>
        <v>SBKBEF5543PP</v>
      </c>
      <c r="L192" s="118" t="str">
        <f t="shared" si="28"/>
        <v>FOREMOST</v>
      </c>
      <c r="M192" s="118">
        <f t="shared" si="29"/>
        <v>41761</v>
      </c>
      <c r="N192" s="388" t="s">
        <v>1653</v>
      </c>
      <c r="O192" s="388" t="s">
        <v>1171</v>
      </c>
      <c r="P192" s="404">
        <v>41761</v>
      </c>
      <c r="Q192" s="388" t="s">
        <v>1172</v>
      </c>
      <c r="R192" s="404"/>
      <c r="S192" s="389">
        <v>200</v>
      </c>
      <c r="T192" s="389">
        <v>0</v>
      </c>
      <c r="U192" s="124"/>
      <c r="V192" s="130" t="str">
        <f>IF(ISERROR(VLOOKUP(MID(W192,1,5)&amp;MID(W192,8,5),품번정리!$A:$B,2,FALSE))=TRUE,MID(W192,1,5)&amp;MID(W192,8,5),VLOOKUP(MID(W192,1,5)&amp;MID(W192,8,5),품번정리!$A:$B,2,FALSE))</f>
        <v/>
      </c>
      <c r="W192" s="130" t="str">
        <f t="shared" si="30"/>
        <v/>
      </c>
      <c r="X192" s="130" t="str">
        <f t="shared" si="31"/>
        <v/>
      </c>
      <c r="Y192" s="131" t="str">
        <f t="shared" si="32"/>
        <v/>
      </c>
      <c r="Z192" s="118" t="str">
        <f t="shared" si="33"/>
        <v>품번색상</v>
      </c>
      <c r="AA192" s="118" t="str">
        <f t="shared" si="34"/>
        <v>업체명</v>
      </c>
      <c r="AB192" s="118" t="str">
        <f t="shared" si="35"/>
        <v>발주일</v>
      </c>
      <c r="AE192" s="382"/>
      <c r="AF192" s="381"/>
      <c r="AG192" s="382"/>
      <c r="AH192" s="383"/>
      <c r="AI192" s="383"/>
      <c r="AJ192" s="114"/>
      <c r="AK192" s="114"/>
    </row>
    <row r="193" spans="5:37">
      <c r="E193" s="128"/>
      <c r="G193" s="130" t="str">
        <f>IF(ISERROR(VLOOKUP(MID(H193,1,5)&amp;MID(H193,8,5),품번정리!$A:$B,2,FALSE))=TRUE,MID(H193,1,5)&amp;MID(H193,8,5),VLOOKUP(MID(H193,1,5)&amp;MID(H193,8,5),품번정리!$A:$B,2,FALSE))</f>
        <v/>
      </c>
      <c r="H193" s="130" t="str">
        <f t="shared" si="24"/>
        <v/>
      </c>
      <c r="I193" s="130" t="str">
        <f t="shared" si="25"/>
        <v/>
      </c>
      <c r="J193" s="131" t="str">
        <f t="shared" si="26"/>
        <v/>
      </c>
      <c r="K193" s="118" t="str">
        <f t="shared" si="27"/>
        <v>SBKBEF5543RE</v>
      </c>
      <c r="L193" s="118" t="str">
        <f t="shared" si="28"/>
        <v>FOREMOST</v>
      </c>
      <c r="M193" s="118">
        <f t="shared" si="29"/>
        <v>41761</v>
      </c>
      <c r="N193" s="388" t="s">
        <v>1654</v>
      </c>
      <c r="O193" s="388" t="s">
        <v>1171</v>
      </c>
      <c r="P193" s="404">
        <v>41761</v>
      </c>
      <c r="Q193" s="388" t="s">
        <v>1172</v>
      </c>
      <c r="R193" s="404"/>
      <c r="S193" s="389">
        <v>198</v>
      </c>
      <c r="T193" s="389">
        <v>0</v>
      </c>
      <c r="U193" s="124"/>
      <c r="V193" s="130" t="str">
        <f>IF(ISERROR(VLOOKUP(MID(W193,1,5)&amp;MID(W193,8,5),품번정리!$A:$B,2,FALSE))=TRUE,MID(W193,1,5)&amp;MID(W193,8,5),VLOOKUP(MID(W193,1,5)&amp;MID(W193,8,5),품번정리!$A:$B,2,FALSE))</f>
        <v/>
      </c>
      <c r="W193" s="130" t="str">
        <f t="shared" si="30"/>
        <v/>
      </c>
      <c r="X193" s="130" t="str">
        <f t="shared" si="31"/>
        <v/>
      </c>
      <c r="Y193" s="131" t="str">
        <f t="shared" si="32"/>
        <v/>
      </c>
      <c r="Z193" s="118" t="str">
        <f t="shared" si="33"/>
        <v>품번색상</v>
      </c>
      <c r="AA193" s="118" t="str">
        <f t="shared" si="34"/>
        <v>업체명</v>
      </c>
      <c r="AB193" s="118" t="str">
        <f t="shared" si="35"/>
        <v>발주일</v>
      </c>
      <c r="AE193" s="382"/>
      <c r="AF193" s="381"/>
      <c r="AG193" s="382"/>
      <c r="AH193" s="383"/>
      <c r="AI193" s="383"/>
      <c r="AJ193" s="114"/>
      <c r="AK193" s="114"/>
    </row>
    <row r="194" spans="5:37">
      <c r="G194" s="130" t="str">
        <f>IF(ISERROR(VLOOKUP(MID(H194,1,5)&amp;MID(H194,8,5),품번정리!$A:$B,2,FALSE))=TRUE,MID(H194,1,5)&amp;MID(H194,8,5),VLOOKUP(MID(H194,1,5)&amp;MID(H194,8,5),품번정리!$A:$B,2,FALSE))</f>
        <v/>
      </c>
      <c r="H194" s="130" t="str">
        <f t="shared" si="24"/>
        <v/>
      </c>
      <c r="I194" s="130" t="str">
        <f t="shared" si="25"/>
        <v/>
      </c>
      <c r="J194" s="131" t="str">
        <f t="shared" si="26"/>
        <v/>
      </c>
      <c r="K194" s="118" t="str">
        <f t="shared" si="27"/>
        <v>SBKEBF5553PK</v>
      </c>
      <c r="L194" s="118" t="str">
        <f t="shared" si="28"/>
        <v>Y&amp;Y</v>
      </c>
      <c r="M194" s="118">
        <f t="shared" si="29"/>
        <v>41761</v>
      </c>
      <c r="N194" s="388" t="s">
        <v>1668</v>
      </c>
      <c r="O194" s="388" t="s">
        <v>1829</v>
      </c>
      <c r="P194" s="404">
        <v>41761</v>
      </c>
      <c r="Q194" s="388" t="s">
        <v>1172</v>
      </c>
      <c r="R194" s="404"/>
      <c r="S194" s="389">
        <v>199</v>
      </c>
      <c r="T194" s="389">
        <v>0</v>
      </c>
      <c r="U194" s="124"/>
      <c r="V194" s="130" t="str">
        <f>IF(ISERROR(VLOOKUP(MID(W194,1,5)&amp;MID(W194,8,5),품번정리!$A:$B,2,FALSE))=TRUE,MID(W194,1,5)&amp;MID(W194,8,5),VLOOKUP(MID(W194,1,5)&amp;MID(W194,8,5),품번정리!$A:$B,2,FALSE))</f>
        <v/>
      </c>
      <c r="W194" s="130" t="str">
        <f t="shared" si="30"/>
        <v/>
      </c>
      <c r="X194" s="130" t="str">
        <f t="shared" si="31"/>
        <v/>
      </c>
      <c r="Y194" s="131" t="str">
        <f t="shared" si="32"/>
        <v/>
      </c>
      <c r="Z194" s="118" t="str">
        <f t="shared" si="33"/>
        <v>품번색상</v>
      </c>
      <c r="AA194" s="118" t="str">
        <f t="shared" si="34"/>
        <v>업체명</v>
      </c>
      <c r="AB194" s="118" t="str">
        <f t="shared" si="35"/>
        <v>발주일</v>
      </c>
      <c r="AE194" s="382"/>
      <c r="AF194" s="381"/>
      <c r="AG194" s="382"/>
      <c r="AH194" s="383"/>
      <c r="AI194" s="383"/>
      <c r="AJ194" s="114"/>
      <c r="AK194" s="114"/>
    </row>
    <row r="195" spans="5:37">
      <c r="G195" s="130" t="str">
        <f>IF(ISERROR(VLOOKUP(MID(H195,1,5)&amp;MID(H195,8,5),품번정리!$A:$B,2,FALSE))=TRUE,MID(H195,1,5)&amp;MID(H195,8,5),VLOOKUP(MID(H195,1,5)&amp;MID(H195,8,5),품번정리!$A:$B,2,FALSE))</f>
        <v/>
      </c>
      <c r="H195" s="130" t="str">
        <f t="shared" si="24"/>
        <v/>
      </c>
      <c r="I195" s="130" t="str">
        <f t="shared" si="25"/>
        <v/>
      </c>
      <c r="J195" s="131" t="str">
        <f t="shared" si="26"/>
        <v/>
      </c>
      <c r="K195" s="118" t="str">
        <f t="shared" si="27"/>
        <v>SBKEBF5553MT</v>
      </c>
      <c r="L195" s="118" t="str">
        <f t="shared" si="28"/>
        <v>Y&amp;Y</v>
      </c>
      <c r="M195" s="118">
        <f t="shared" si="29"/>
        <v>41761</v>
      </c>
      <c r="N195" s="388" t="s">
        <v>1669</v>
      </c>
      <c r="O195" s="388" t="s">
        <v>1829</v>
      </c>
      <c r="P195" s="404">
        <v>41761</v>
      </c>
      <c r="Q195" s="388" t="s">
        <v>1172</v>
      </c>
      <c r="R195" s="404"/>
      <c r="S195" s="389">
        <v>200</v>
      </c>
      <c r="T195" s="389">
        <v>0</v>
      </c>
      <c r="U195" s="124"/>
      <c r="V195" s="130" t="str">
        <f>IF(ISERROR(VLOOKUP(MID(W195,1,5)&amp;MID(W195,8,5),품번정리!$A:$B,2,FALSE))=TRUE,MID(W195,1,5)&amp;MID(W195,8,5),VLOOKUP(MID(W195,1,5)&amp;MID(W195,8,5),품번정리!$A:$B,2,FALSE))</f>
        <v/>
      </c>
      <c r="W195" s="130" t="str">
        <f t="shared" si="30"/>
        <v/>
      </c>
      <c r="X195" s="130" t="str">
        <f t="shared" si="31"/>
        <v/>
      </c>
      <c r="Y195" s="131" t="str">
        <f t="shared" si="32"/>
        <v/>
      </c>
      <c r="Z195" s="118" t="str">
        <f t="shared" si="33"/>
        <v>품번색상</v>
      </c>
      <c r="AA195" s="118" t="str">
        <f t="shared" si="34"/>
        <v>업체명</v>
      </c>
      <c r="AB195" s="118" t="str">
        <f t="shared" si="35"/>
        <v>발주일</v>
      </c>
      <c r="AE195" s="382"/>
      <c r="AF195" s="381"/>
      <c r="AG195" s="382"/>
      <c r="AH195" s="383"/>
      <c r="AI195" s="383"/>
      <c r="AJ195" s="114"/>
      <c r="AK195" s="114"/>
    </row>
    <row r="196" spans="5:37">
      <c r="E196" s="128"/>
      <c r="G196" s="130" t="str">
        <f>IF(ISERROR(VLOOKUP(MID(H196,1,5)&amp;MID(H196,8,5),품번정리!$A:$B,2,FALSE))=TRUE,MID(H196,1,5)&amp;MID(H196,8,5),VLOOKUP(MID(H196,1,5)&amp;MID(H196,8,5),품번정리!$A:$B,2,FALSE))</f>
        <v/>
      </c>
      <c r="H196" s="130" t="str">
        <f t="shared" ref="H196:H259" si="36">IF($R196="","",K196)</f>
        <v/>
      </c>
      <c r="I196" s="130" t="str">
        <f t="shared" ref="I196:I259" si="37">IF($R196="","",L196)</f>
        <v/>
      </c>
      <c r="J196" s="131" t="str">
        <f t="shared" ref="J196:J259" si="38">IF($R196="","",M196)</f>
        <v/>
      </c>
      <c r="K196" s="118" t="str">
        <f t="shared" ref="K196:K259" si="39">IF(N196="",K195,N196)</f>
        <v>SBKEBF5554PP</v>
      </c>
      <c r="L196" s="118" t="str">
        <f t="shared" ref="L196:L259" si="40">IF(O196="",L195,O196)</f>
        <v>Y&amp;Y</v>
      </c>
      <c r="M196" s="118">
        <f t="shared" ref="M196:M259" si="41">IF(P196="",M195,P196)</f>
        <v>41761</v>
      </c>
      <c r="N196" s="388" t="s">
        <v>1670</v>
      </c>
      <c r="O196" s="388" t="s">
        <v>1829</v>
      </c>
      <c r="P196" s="404">
        <v>41761</v>
      </c>
      <c r="Q196" s="388" t="s">
        <v>1172</v>
      </c>
      <c r="R196" s="404"/>
      <c r="S196" s="389">
        <v>80</v>
      </c>
      <c r="T196" s="389">
        <v>0</v>
      </c>
      <c r="U196" s="124"/>
      <c r="V196" s="130" t="str">
        <f>IF(ISERROR(VLOOKUP(MID(W196,1,5)&amp;MID(W196,8,5),품번정리!$A:$B,2,FALSE))=TRUE,MID(W196,1,5)&amp;MID(W196,8,5),VLOOKUP(MID(W196,1,5)&amp;MID(W196,8,5),품번정리!$A:$B,2,FALSE))</f>
        <v/>
      </c>
      <c r="W196" s="130" t="str">
        <f t="shared" ref="W196:W259" si="42">IF($AG196="","",Z196)</f>
        <v/>
      </c>
      <c r="X196" s="130" t="str">
        <f t="shared" ref="X196:X259" si="43">IF($AG196="","",AA196)</f>
        <v/>
      </c>
      <c r="Y196" s="131" t="str">
        <f t="shared" ref="Y196:Y259" si="44">IF($AG196="","",AB196)</f>
        <v/>
      </c>
      <c r="Z196" s="118" t="str">
        <f t="shared" ref="Z196:Z259" si="45">IF(AC196="",Z195,AC196)</f>
        <v>품번색상</v>
      </c>
      <c r="AA196" s="118" t="str">
        <f t="shared" ref="AA196:AA259" si="46">IF(AD196="",AA195,AD196)</f>
        <v>업체명</v>
      </c>
      <c r="AB196" s="118" t="str">
        <f t="shared" ref="AB196:AB259" si="47">IF(AE196="",AB195,AE196)</f>
        <v>발주일</v>
      </c>
      <c r="AE196" s="382"/>
      <c r="AF196" s="381"/>
      <c r="AG196" s="382"/>
      <c r="AH196" s="383"/>
      <c r="AI196" s="383"/>
      <c r="AJ196" s="114"/>
      <c r="AK196" s="114"/>
    </row>
    <row r="197" spans="5:37">
      <c r="G197" s="130" t="str">
        <f>IF(ISERROR(VLOOKUP(MID(H197,1,5)&amp;MID(H197,8,5),품번정리!$A:$B,2,FALSE))=TRUE,MID(H197,1,5)&amp;MID(H197,8,5),VLOOKUP(MID(H197,1,5)&amp;MID(H197,8,5),품번정리!$A:$B,2,FALSE))</f>
        <v/>
      </c>
      <c r="H197" s="130" t="str">
        <f t="shared" si="36"/>
        <v/>
      </c>
      <c r="I197" s="130" t="str">
        <f t="shared" si="37"/>
        <v/>
      </c>
      <c r="J197" s="131" t="str">
        <f t="shared" si="38"/>
        <v/>
      </c>
      <c r="K197" s="118" t="str">
        <f t="shared" si="39"/>
        <v>SBKEBF5554BK</v>
      </c>
      <c r="L197" s="118" t="str">
        <f t="shared" si="40"/>
        <v>Y&amp;Y</v>
      </c>
      <c r="M197" s="118">
        <f t="shared" si="41"/>
        <v>41761</v>
      </c>
      <c r="N197" s="388" t="s">
        <v>1671</v>
      </c>
      <c r="O197" s="388" t="s">
        <v>1829</v>
      </c>
      <c r="P197" s="404">
        <v>41761</v>
      </c>
      <c r="Q197" s="388" t="s">
        <v>1172</v>
      </c>
      <c r="R197" s="404"/>
      <c r="S197" s="389">
        <v>80</v>
      </c>
      <c r="T197" s="389">
        <v>0</v>
      </c>
      <c r="U197" s="124"/>
      <c r="V197" s="130" t="str">
        <f>IF(ISERROR(VLOOKUP(MID(W197,1,5)&amp;MID(W197,8,5),품번정리!$A:$B,2,FALSE))=TRUE,MID(W197,1,5)&amp;MID(W197,8,5),VLOOKUP(MID(W197,1,5)&amp;MID(W197,8,5),품번정리!$A:$B,2,FALSE))</f>
        <v/>
      </c>
      <c r="W197" s="130" t="str">
        <f t="shared" si="42"/>
        <v/>
      </c>
      <c r="X197" s="130" t="str">
        <f t="shared" si="43"/>
        <v/>
      </c>
      <c r="Y197" s="131" t="str">
        <f t="shared" si="44"/>
        <v/>
      </c>
      <c r="Z197" s="118" t="str">
        <f t="shared" si="45"/>
        <v>품번색상</v>
      </c>
      <c r="AA197" s="118" t="str">
        <f t="shared" si="46"/>
        <v>업체명</v>
      </c>
      <c r="AB197" s="118" t="str">
        <f t="shared" si="47"/>
        <v>발주일</v>
      </c>
      <c r="AE197" s="382"/>
      <c r="AF197" s="381"/>
      <c r="AG197" s="382"/>
      <c r="AH197" s="383"/>
      <c r="AI197" s="383"/>
      <c r="AJ197" s="114"/>
      <c r="AK197" s="114"/>
    </row>
    <row r="198" spans="5:37">
      <c r="E198" s="128"/>
      <c r="G198" s="130" t="str">
        <f>IF(ISERROR(VLOOKUP(MID(H198,1,5)&amp;MID(H198,8,5),품번정리!$A:$B,2,FALSE))=TRUE,MID(H198,1,5)&amp;MID(H198,8,5),VLOOKUP(MID(H198,1,5)&amp;MID(H198,8,5),품번정리!$A:$B,2,FALSE))</f>
        <v/>
      </c>
      <c r="H198" s="130" t="str">
        <f t="shared" si="36"/>
        <v/>
      </c>
      <c r="I198" s="130" t="str">
        <f t="shared" si="37"/>
        <v/>
      </c>
      <c r="J198" s="131" t="str">
        <f t="shared" si="38"/>
        <v/>
      </c>
      <c r="K198" s="118" t="str">
        <f t="shared" si="39"/>
        <v>SBKEBF5554RE</v>
      </c>
      <c r="L198" s="118" t="str">
        <f t="shared" si="40"/>
        <v>Y&amp;Y</v>
      </c>
      <c r="M198" s="118">
        <f t="shared" si="41"/>
        <v>41761</v>
      </c>
      <c r="N198" s="388" t="s">
        <v>1672</v>
      </c>
      <c r="O198" s="388" t="s">
        <v>1829</v>
      </c>
      <c r="P198" s="404">
        <v>41761</v>
      </c>
      <c r="Q198" s="388" t="s">
        <v>1172</v>
      </c>
      <c r="R198" s="404"/>
      <c r="S198" s="389">
        <v>80</v>
      </c>
      <c r="T198" s="389">
        <v>0</v>
      </c>
      <c r="U198" s="124"/>
      <c r="V198" s="130" t="str">
        <f>IF(ISERROR(VLOOKUP(MID(W198,1,5)&amp;MID(W198,8,5),품번정리!$A:$B,2,FALSE))=TRUE,MID(W198,1,5)&amp;MID(W198,8,5),VLOOKUP(MID(W198,1,5)&amp;MID(W198,8,5),품번정리!$A:$B,2,FALSE))</f>
        <v/>
      </c>
      <c r="W198" s="130" t="str">
        <f t="shared" si="42"/>
        <v/>
      </c>
      <c r="X198" s="130" t="str">
        <f t="shared" si="43"/>
        <v/>
      </c>
      <c r="Y198" s="131" t="str">
        <f t="shared" si="44"/>
        <v/>
      </c>
      <c r="Z198" s="118" t="str">
        <f t="shared" si="45"/>
        <v>품번색상</v>
      </c>
      <c r="AA198" s="118" t="str">
        <f t="shared" si="46"/>
        <v>업체명</v>
      </c>
      <c r="AB198" s="118" t="str">
        <f t="shared" si="47"/>
        <v>발주일</v>
      </c>
      <c r="AE198" s="382"/>
      <c r="AF198" s="381"/>
      <c r="AG198" s="382"/>
      <c r="AH198" s="383"/>
      <c r="AI198" s="383"/>
      <c r="AJ198" s="114"/>
      <c r="AK198" s="114"/>
    </row>
    <row r="199" spans="5:37">
      <c r="G199" s="130" t="str">
        <f>IF(ISERROR(VLOOKUP(MID(H199,1,5)&amp;MID(H199,8,5),품번정리!$A:$B,2,FALSE))=TRUE,MID(H199,1,5)&amp;MID(H199,8,5),VLOOKUP(MID(H199,1,5)&amp;MID(H199,8,5),품번정리!$A:$B,2,FALSE))</f>
        <v/>
      </c>
      <c r="H199" s="130" t="str">
        <f t="shared" si="36"/>
        <v/>
      </c>
      <c r="I199" s="130" t="str">
        <f t="shared" si="37"/>
        <v/>
      </c>
      <c r="J199" s="131" t="str">
        <f t="shared" si="38"/>
        <v/>
      </c>
      <c r="K199" s="118" t="str">
        <f t="shared" si="39"/>
        <v>PNKTLF4501NY</v>
      </c>
      <c r="L199" s="118" t="str">
        <f t="shared" si="40"/>
        <v>대경</v>
      </c>
      <c r="M199" s="118">
        <f t="shared" si="41"/>
        <v>41767</v>
      </c>
      <c r="N199" s="388" t="s">
        <v>1732</v>
      </c>
      <c r="O199" s="388" t="s">
        <v>1177</v>
      </c>
      <c r="P199" s="404">
        <v>41767</v>
      </c>
      <c r="Q199" s="388" t="s">
        <v>1172</v>
      </c>
      <c r="R199" s="404"/>
      <c r="S199" s="389">
        <v>308</v>
      </c>
      <c r="T199" s="389">
        <v>0</v>
      </c>
      <c r="U199" s="124"/>
      <c r="V199" s="130" t="str">
        <f>IF(ISERROR(VLOOKUP(MID(W199,1,5)&amp;MID(W199,8,5),품번정리!$A:$B,2,FALSE))=TRUE,MID(W199,1,5)&amp;MID(W199,8,5),VLOOKUP(MID(W199,1,5)&amp;MID(W199,8,5),품번정리!$A:$B,2,FALSE))</f>
        <v/>
      </c>
      <c r="W199" s="130" t="str">
        <f t="shared" si="42"/>
        <v/>
      </c>
      <c r="X199" s="130" t="str">
        <f t="shared" si="43"/>
        <v/>
      </c>
      <c r="Y199" s="131" t="str">
        <f t="shared" si="44"/>
        <v/>
      </c>
      <c r="Z199" s="118" t="str">
        <f t="shared" si="45"/>
        <v>품번색상</v>
      </c>
      <c r="AA199" s="118" t="str">
        <f t="shared" si="46"/>
        <v>업체명</v>
      </c>
      <c r="AB199" s="118" t="str">
        <f t="shared" si="47"/>
        <v>발주일</v>
      </c>
      <c r="AE199" s="382"/>
      <c r="AF199" s="381"/>
      <c r="AG199" s="382"/>
      <c r="AH199" s="383"/>
      <c r="AI199" s="383"/>
      <c r="AJ199" s="114"/>
      <c r="AK199" s="114"/>
    </row>
    <row r="200" spans="5:37">
      <c r="E200" s="128"/>
      <c r="G200" s="130" t="str">
        <f>IF(ISERROR(VLOOKUP(MID(H200,1,5)&amp;MID(H200,8,5),품번정리!$A:$B,2,FALSE))=TRUE,MID(H200,1,5)&amp;MID(H200,8,5),VLOOKUP(MID(H200,1,5)&amp;MID(H200,8,5),품번정리!$A:$B,2,FALSE))</f>
        <v/>
      </c>
      <c r="H200" s="130" t="str">
        <f t="shared" si="36"/>
        <v/>
      </c>
      <c r="I200" s="130" t="str">
        <f t="shared" si="37"/>
        <v/>
      </c>
      <c r="J200" s="131" t="str">
        <f t="shared" si="38"/>
        <v/>
      </c>
      <c r="K200" s="118" t="str">
        <f t="shared" si="39"/>
        <v>PNKHPF5506BK</v>
      </c>
      <c r="L200" s="118" t="str">
        <f t="shared" si="40"/>
        <v>대경</v>
      </c>
      <c r="M200" s="118">
        <f t="shared" si="41"/>
        <v>41767</v>
      </c>
      <c r="N200" s="388" t="s">
        <v>1733</v>
      </c>
      <c r="O200" s="388" t="s">
        <v>1177</v>
      </c>
      <c r="P200" s="404">
        <v>41767</v>
      </c>
      <c r="Q200" s="388" t="s">
        <v>1172</v>
      </c>
      <c r="R200" s="404"/>
      <c r="S200" s="389">
        <v>321</v>
      </c>
      <c r="T200" s="389">
        <v>0</v>
      </c>
      <c r="U200" s="124"/>
      <c r="V200" s="130" t="str">
        <f>IF(ISERROR(VLOOKUP(MID(W200,1,5)&amp;MID(W200,8,5),품번정리!$A:$B,2,FALSE))=TRUE,MID(W200,1,5)&amp;MID(W200,8,5),VLOOKUP(MID(W200,1,5)&amp;MID(W200,8,5),품번정리!$A:$B,2,FALSE))</f>
        <v/>
      </c>
      <c r="W200" s="130" t="str">
        <f t="shared" si="42"/>
        <v/>
      </c>
      <c r="X200" s="130" t="str">
        <f t="shared" si="43"/>
        <v/>
      </c>
      <c r="Y200" s="131" t="str">
        <f t="shared" si="44"/>
        <v/>
      </c>
      <c r="Z200" s="118" t="str">
        <f t="shared" si="45"/>
        <v>품번색상</v>
      </c>
      <c r="AA200" s="118" t="str">
        <f t="shared" si="46"/>
        <v>업체명</v>
      </c>
      <c r="AB200" s="118" t="str">
        <f t="shared" si="47"/>
        <v>발주일</v>
      </c>
      <c r="AE200" s="382"/>
      <c r="AF200" s="381"/>
      <c r="AG200" s="382"/>
      <c r="AH200" s="383"/>
      <c r="AI200" s="383"/>
      <c r="AJ200" s="114"/>
      <c r="AK200" s="114"/>
    </row>
    <row r="201" spans="5:37">
      <c r="G201" s="130" t="str">
        <f>IF(ISERROR(VLOOKUP(MID(H201,1,5)&amp;MID(H201,8,5),품번정리!$A:$B,2,FALSE))=TRUE,MID(H201,1,5)&amp;MID(H201,8,5),VLOOKUP(MID(H201,1,5)&amp;MID(H201,8,5),품번정리!$A:$B,2,FALSE))</f>
        <v/>
      </c>
      <c r="H201" s="130" t="str">
        <f t="shared" si="36"/>
        <v/>
      </c>
      <c r="I201" s="130" t="str">
        <f t="shared" si="37"/>
        <v/>
      </c>
      <c r="J201" s="131" t="str">
        <f t="shared" si="38"/>
        <v/>
      </c>
      <c r="K201" s="118" t="str">
        <f t="shared" si="39"/>
        <v>PNKTLF5508GY</v>
      </c>
      <c r="L201" s="118" t="str">
        <f t="shared" si="40"/>
        <v>EVERGREEN</v>
      </c>
      <c r="M201" s="118">
        <f t="shared" si="41"/>
        <v>41767</v>
      </c>
      <c r="N201" s="388" t="s">
        <v>1735</v>
      </c>
      <c r="O201" s="388" t="s">
        <v>1179</v>
      </c>
      <c r="P201" s="404">
        <v>41767</v>
      </c>
      <c r="Q201" s="388" t="s">
        <v>1172</v>
      </c>
      <c r="R201" s="404"/>
      <c r="S201" s="389">
        <v>405</v>
      </c>
      <c r="T201" s="389">
        <v>0</v>
      </c>
      <c r="U201" s="124"/>
      <c r="V201" s="130" t="str">
        <f>IF(ISERROR(VLOOKUP(MID(W201,1,5)&amp;MID(W201,8,5),품번정리!$A:$B,2,FALSE))=TRUE,MID(W201,1,5)&amp;MID(W201,8,5),VLOOKUP(MID(W201,1,5)&amp;MID(W201,8,5),품번정리!$A:$B,2,FALSE))</f>
        <v/>
      </c>
      <c r="W201" s="130" t="str">
        <f t="shared" si="42"/>
        <v/>
      </c>
      <c r="X201" s="130" t="str">
        <f t="shared" si="43"/>
        <v/>
      </c>
      <c r="Y201" s="131" t="str">
        <f t="shared" si="44"/>
        <v/>
      </c>
      <c r="Z201" s="118" t="str">
        <f t="shared" si="45"/>
        <v>품번색상</v>
      </c>
      <c r="AA201" s="118" t="str">
        <f t="shared" si="46"/>
        <v>업체명</v>
      </c>
      <c r="AB201" s="118" t="str">
        <f t="shared" si="47"/>
        <v>발주일</v>
      </c>
      <c r="AE201" s="382"/>
      <c r="AF201" s="381"/>
      <c r="AG201" s="382"/>
      <c r="AH201" s="383"/>
      <c r="AI201" s="383"/>
      <c r="AJ201" s="114"/>
      <c r="AK201" s="114"/>
    </row>
    <row r="202" spans="5:37">
      <c r="E202" s="128"/>
      <c r="G202" s="130" t="str">
        <f>IF(ISERROR(VLOOKUP(MID(H202,1,5)&amp;MID(H202,8,5),품번정리!$A:$B,2,FALSE))=TRUE,MID(H202,1,5)&amp;MID(H202,8,5),VLOOKUP(MID(H202,1,5)&amp;MID(H202,8,5),품번정리!$A:$B,2,FALSE))</f>
        <v/>
      </c>
      <c r="H202" s="130" t="str">
        <f t="shared" si="36"/>
        <v/>
      </c>
      <c r="I202" s="130" t="str">
        <f t="shared" si="37"/>
        <v/>
      </c>
      <c r="J202" s="131" t="str">
        <f t="shared" si="38"/>
        <v/>
      </c>
      <c r="K202" s="118" t="str">
        <f t="shared" si="39"/>
        <v>PNKTLF5508BK</v>
      </c>
      <c r="L202" s="118" t="str">
        <f t="shared" si="40"/>
        <v>EVERGREEN</v>
      </c>
      <c r="M202" s="118">
        <f t="shared" si="41"/>
        <v>41767</v>
      </c>
      <c r="N202" s="388" t="s">
        <v>1736</v>
      </c>
      <c r="O202" s="388" t="s">
        <v>1179</v>
      </c>
      <c r="P202" s="404">
        <v>41767</v>
      </c>
      <c r="Q202" s="388" t="s">
        <v>1172</v>
      </c>
      <c r="R202" s="404"/>
      <c r="S202" s="389">
        <v>407</v>
      </c>
      <c r="T202" s="389">
        <v>0</v>
      </c>
      <c r="U202" s="124"/>
      <c r="V202" s="130" t="str">
        <f>IF(ISERROR(VLOOKUP(MID(W202,1,5)&amp;MID(W202,8,5),품번정리!$A:$B,2,FALSE))=TRUE,MID(W202,1,5)&amp;MID(W202,8,5),VLOOKUP(MID(W202,1,5)&amp;MID(W202,8,5),품번정리!$A:$B,2,FALSE))</f>
        <v/>
      </c>
      <c r="W202" s="130" t="str">
        <f t="shared" si="42"/>
        <v/>
      </c>
      <c r="X202" s="130" t="str">
        <f t="shared" si="43"/>
        <v/>
      </c>
      <c r="Y202" s="131" t="str">
        <f t="shared" si="44"/>
        <v/>
      </c>
      <c r="Z202" s="118" t="str">
        <f t="shared" si="45"/>
        <v>품번색상</v>
      </c>
      <c r="AA202" s="118" t="str">
        <f t="shared" si="46"/>
        <v>업체명</v>
      </c>
      <c r="AB202" s="118" t="str">
        <f t="shared" si="47"/>
        <v>발주일</v>
      </c>
      <c r="AE202" s="382"/>
      <c r="AF202" s="381"/>
      <c r="AG202" s="382"/>
      <c r="AH202" s="383"/>
      <c r="AI202" s="383"/>
      <c r="AJ202" s="114"/>
      <c r="AK202" s="114"/>
    </row>
    <row r="203" spans="5:37">
      <c r="G203" s="130" t="str">
        <f>IF(ISERROR(VLOOKUP(MID(H203,1,5)&amp;MID(H203,8,5),품번정리!$A:$B,2,FALSE))=TRUE,MID(H203,1,5)&amp;MID(H203,8,5),VLOOKUP(MID(H203,1,5)&amp;MID(H203,8,5),품번정리!$A:$B,2,FALSE))</f>
        <v/>
      </c>
      <c r="H203" s="130" t="str">
        <f t="shared" si="36"/>
        <v/>
      </c>
      <c r="I203" s="130" t="str">
        <f t="shared" si="37"/>
        <v/>
      </c>
      <c r="J203" s="131" t="str">
        <f t="shared" si="38"/>
        <v/>
      </c>
      <c r="K203" s="118" t="str">
        <f t="shared" si="39"/>
        <v>PNKPTF5508BK</v>
      </c>
      <c r="L203" s="118" t="str">
        <f t="shared" si="40"/>
        <v>EVERGREEN</v>
      </c>
      <c r="M203" s="118">
        <f t="shared" si="41"/>
        <v>41767</v>
      </c>
      <c r="N203" s="388" t="s">
        <v>1737</v>
      </c>
      <c r="O203" s="388" t="s">
        <v>1179</v>
      </c>
      <c r="P203" s="404">
        <v>41767</v>
      </c>
      <c r="Q203" s="388" t="s">
        <v>1172</v>
      </c>
      <c r="R203" s="404"/>
      <c r="S203" s="389">
        <v>232</v>
      </c>
      <c r="T203" s="389">
        <v>0</v>
      </c>
      <c r="U203" s="124"/>
      <c r="V203" s="130" t="str">
        <f>IF(ISERROR(VLOOKUP(MID(W203,1,5)&amp;MID(W203,8,5),품번정리!$A:$B,2,FALSE))=TRUE,MID(W203,1,5)&amp;MID(W203,8,5),VLOOKUP(MID(W203,1,5)&amp;MID(W203,8,5),품번정리!$A:$B,2,FALSE))</f>
        <v/>
      </c>
      <c r="W203" s="130" t="str">
        <f t="shared" si="42"/>
        <v/>
      </c>
      <c r="X203" s="130" t="str">
        <f t="shared" si="43"/>
        <v/>
      </c>
      <c r="Y203" s="131" t="str">
        <f t="shared" si="44"/>
        <v/>
      </c>
      <c r="Z203" s="118" t="str">
        <f t="shared" si="45"/>
        <v>품번색상</v>
      </c>
      <c r="AA203" s="118" t="str">
        <f t="shared" si="46"/>
        <v>업체명</v>
      </c>
      <c r="AB203" s="118" t="str">
        <f t="shared" si="47"/>
        <v>발주일</v>
      </c>
      <c r="AE203" s="382"/>
      <c r="AF203" s="381"/>
      <c r="AG203" s="382"/>
      <c r="AH203" s="383"/>
      <c r="AI203" s="383"/>
      <c r="AJ203" s="114"/>
      <c r="AK203" s="114"/>
    </row>
    <row r="204" spans="5:37">
      <c r="E204" s="128"/>
      <c r="G204" s="130" t="str">
        <f>IF(ISERROR(VLOOKUP(MID(H204,1,5)&amp;MID(H204,8,5),품번정리!$A:$B,2,FALSE))=TRUE,MID(H204,1,5)&amp;MID(H204,8,5),VLOOKUP(MID(H204,1,5)&amp;MID(H204,8,5),품번정리!$A:$B,2,FALSE))</f>
        <v/>
      </c>
      <c r="H204" s="130" t="str">
        <f t="shared" si="36"/>
        <v/>
      </c>
      <c r="I204" s="130" t="str">
        <f t="shared" si="37"/>
        <v/>
      </c>
      <c r="J204" s="131" t="str">
        <f t="shared" si="38"/>
        <v/>
      </c>
      <c r="K204" s="118" t="str">
        <f t="shared" si="39"/>
        <v>PNKTHF5505BK</v>
      </c>
      <c r="L204" s="118" t="str">
        <f t="shared" si="40"/>
        <v>아트인드림</v>
      </c>
      <c r="M204" s="118">
        <f t="shared" si="41"/>
        <v>41767</v>
      </c>
      <c r="N204" s="388" t="s">
        <v>1734</v>
      </c>
      <c r="O204" s="388" t="s">
        <v>1178</v>
      </c>
      <c r="P204" s="404">
        <v>41767</v>
      </c>
      <c r="Q204" s="388" t="s">
        <v>1172</v>
      </c>
      <c r="R204" s="404"/>
      <c r="S204" s="389">
        <v>410</v>
      </c>
      <c r="T204" s="389">
        <v>0</v>
      </c>
      <c r="U204" s="124"/>
      <c r="V204" s="130" t="str">
        <f>IF(ISERROR(VLOOKUP(MID(W204,1,5)&amp;MID(W204,8,5),품번정리!$A:$B,2,FALSE))=TRUE,MID(W204,1,5)&amp;MID(W204,8,5),VLOOKUP(MID(W204,1,5)&amp;MID(W204,8,5),품번정리!$A:$B,2,FALSE))</f>
        <v/>
      </c>
      <c r="W204" s="130" t="str">
        <f t="shared" si="42"/>
        <v/>
      </c>
      <c r="X204" s="130" t="str">
        <f t="shared" si="43"/>
        <v/>
      </c>
      <c r="Y204" s="131" t="str">
        <f t="shared" si="44"/>
        <v/>
      </c>
      <c r="Z204" s="118" t="str">
        <f t="shared" si="45"/>
        <v>품번색상</v>
      </c>
      <c r="AA204" s="118" t="str">
        <f t="shared" si="46"/>
        <v>업체명</v>
      </c>
      <c r="AB204" s="118" t="str">
        <f t="shared" si="47"/>
        <v>발주일</v>
      </c>
      <c r="AE204" s="382"/>
      <c r="AF204" s="381"/>
      <c r="AG204" s="382"/>
      <c r="AH204" s="383"/>
      <c r="AI204" s="383"/>
      <c r="AJ204" s="114"/>
      <c r="AK204" s="114"/>
    </row>
    <row r="205" spans="5:37">
      <c r="E205" s="128"/>
      <c r="G205" s="130" t="str">
        <f>IF(ISERROR(VLOOKUP(MID(H205,1,5)&amp;MID(H205,8,5),품번정리!$A:$B,2,FALSE))=TRUE,MID(H205,1,5)&amp;MID(H205,8,5),VLOOKUP(MID(H205,1,5)&amp;MID(H205,8,5),품번정리!$A:$B,2,FALSE))</f>
        <v/>
      </c>
      <c r="H205" s="130" t="str">
        <f t="shared" si="36"/>
        <v/>
      </c>
      <c r="I205" s="130" t="str">
        <f t="shared" si="37"/>
        <v/>
      </c>
      <c r="J205" s="131" t="str">
        <f t="shared" si="38"/>
        <v/>
      </c>
      <c r="K205" s="118" t="str">
        <f t="shared" si="39"/>
        <v>SWKSNF5513PK</v>
      </c>
      <c r="L205" s="118" t="str">
        <f t="shared" si="40"/>
        <v>QF</v>
      </c>
      <c r="M205" s="118">
        <f t="shared" si="41"/>
        <v>41771</v>
      </c>
      <c r="N205" s="388" t="s">
        <v>1704</v>
      </c>
      <c r="O205" s="388" t="s">
        <v>1284</v>
      </c>
      <c r="P205" s="404">
        <v>41771</v>
      </c>
      <c r="Q205" s="388" t="s">
        <v>1172</v>
      </c>
      <c r="R205" s="404"/>
      <c r="S205" s="389">
        <v>450</v>
      </c>
      <c r="T205" s="389">
        <v>0</v>
      </c>
      <c r="U205" s="124"/>
      <c r="V205" s="130" t="str">
        <f>IF(ISERROR(VLOOKUP(MID(W205,1,5)&amp;MID(W205,8,5),품번정리!$A:$B,2,FALSE))=TRUE,MID(W205,1,5)&amp;MID(W205,8,5),VLOOKUP(MID(W205,1,5)&amp;MID(W205,8,5),품번정리!$A:$B,2,FALSE))</f>
        <v/>
      </c>
      <c r="W205" s="130" t="str">
        <f t="shared" si="42"/>
        <v/>
      </c>
      <c r="X205" s="130" t="str">
        <f t="shared" si="43"/>
        <v/>
      </c>
      <c r="Y205" s="131" t="str">
        <f t="shared" si="44"/>
        <v/>
      </c>
      <c r="Z205" s="118" t="str">
        <f t="shared" si="45"/>
        <v>품번색상</v>
      </c>
      <c r="AA205" s="118" t="str">
        <f t="shared" si="46"/>
        <v>업체명</v>
      </c>
      <c r="AB205" s="118" t="str">
        <f t="shared" si="47"/>
        <v>발주일</v>
      </c>
      <c r="AE205" s="382"/>
      <c r="AF205" s="381"/>
      <c r="AG205" s="382"/>
      <c r="AH205" s="383"/>
      <c r="AI205" s="383"/>
      <c r="AJ205" s="114"/>
      <c r="AK205" s="114"/>
    </row>
    <row r="206" spans="5:37">
      <c r="E206" s="128"/>
      <c r="G206" s="130" t="str">
        <f>IF(ISERROR(VLOOKUP(MID(H206,1,5)&amp;MID(H206,8,5),품번정리!$A:$B,2,FALSE))=TRUE,MID(H206,1,5)&amp;MID(H206,8,5),VLOOKUP(MID(H206,1,5)&amp;MID(H206,8,5),품번정리!$A:$B,2,FALSE))</f>
        <v/>
      </c>
      <c r="H206" s="130" t="str">
        <f t="shared" si="36"/>
        <v/>
      </c>
      <c r="I206" s="130" t="str">
        <f t="shared" si="37"/>
        <v/>
      </c>
      <c r="J206" s="131" t="str">
        <f t="shared" si="38"/>
        <v/>
      </c>
      <c r="K206" s="118" t="str">
        <f t="shared" si="39"/>
        <v>SWKSNF5504BK</v>
      </c>
      <c r="L206" s="118" t="str">
        <f t="shared" si="40"/>
        <v>QF</v>
      </c>
      <c r="M206" s="118">
        <f t="shared" si="41"/>
        <v>41771</v>
      </c>
      <c r="N206" s="388" t="s">
        <v>1705</v>
      </c>
      <c r="O206" s="388" t="s">
        <v>1284</v>
      </c>
      <c r="P206" s="404">
        <v>41771</v>
      </c>
      <c r="Q206" s="388" t="s">
        <v>1172</v>
      </c>
      <c r="R206" s="404"/>
      <c r="S206" s="389">
        <v>450</v>
      </c>
      <c r="T206" s="389">
        <v>0</v>
      </c>
      <c r="U206" s="124"/>
      <c r="V206" s="130" t="str">
        <f>IF(ISERROR(VLOOKUP(MID(W206,1,5)&amp;MID(W206,8,5),품번정리!$A:$B,2,FALSE))=TRUE,MID(W206,1,5)&amp;MID(W206,8,5),VLOOKUP(MID(W206,1,5)&amp;MID(W206,8,5),품번정리!$A:$B,2,FALSE))</f>
        <v/>
      </c>
      <c r="W206" s="130" t="str">
        <f t="shared" si="42"/>
        <v/>
      </c>
      <c r="X206" s="130" t="str">
        <f t="shared" si="43"/>
        <v/>
      </c>
      <c r="Y206" s="131" t="str">
        <f t="shared" si="44"/>
        <v/>
      </c>
      <c r="Z206" s="118" t="str">
        <f t="shared" si="45"/>
        <v>품번색상</v>
      </c>
      <c r="AA206" s="118" t="str">
        <f t="shared" si="46"/>
        <v>업체명</v>
      </c>
      <c r="AB206" s="118" t="str">
        <f t="shared" si="47"/>
        <v>발주일</v>
      </c>
      <c r="AE206" s="382"/>
      <c r="AF206" s="381"/>
      <c r="AG206" s="382"/>
      <c r="AH206" s="383"/>
      <c r="AI206" s="383"/>
      <c r="AJ206" s="114"/>
      <c r="AK206" s="114"/>
    </row>
    <row r="207" spans="5:37">
      <c r="E207" s="128"/>
      <c r="G207" s="130" t="str">
        <f>IF(ISERROR(VLOOKUP(MID(H207,1,5)&amp;MID(H207,8,5),품번정리!$A:$B,2,FALSE))=TRUE,MID(H207,1,5)&amp;MID(H207,8,5),VLOOKUP(MID(H207,1,5)&amp;MID(H207,8,5),품번정리!$A:$B,2,FALSE))</f>
        <v/>
      </c>
      <c r="H207" s="130" t="str">
        <f t="shared" si="36"/>
        <v/>
      </c>
      <c r="I207" s="130" t="str">
        <f t="shared" si="37"/>
        <v/>
      </c>
      <c r="J207" s="131" t="str">
        <f t="shared" si="38"/>
        <v/>
      </c>
      <c r="K207" s="118" t="str">
        <f t="shared" si="39"/>
        <v>SWKSNF5504PK</v>
      </c>
      <c r="L207" s="118" t="str">
        <f t="shared" si="40"/>
        <v>QF</v>
      </c>
      <c r="M207" s="118">
        <f t="shared" si="41"/>
        <v>41771</v>
      </c>
      <c r="N207" s="388" t="s">
        <v>1650</v>
      </c>
      <c r="O207" s="388" t="s">
        <v>1284</v>
      </c>
      <c r="P207" s="404">
        <v>41771</v>
      </c>
      <c r="Q207" s="388" t="s">
        <v>1172</v>
      </c>
      <c r="R207" s="404"/>
      <c r="S207" s="389">
        <v>450</v>
      </c>
      <c r="T207" s="389">
        <v>0</v>
      </c>
      <c r="U207" s="124"/>
      <c r="V207" s="130" t="str">
        <f>IF(ISERROR(VLOOKUP(MID(W207,1,5)&amp;MID(W207,8,5),품번정리!$A:$B,2,FALSE))=TRUE,MID(W207,1,5)&amp;MID(W207,8,5),VLOOKUP(MID(W207,1,5)&amp;MID(W207,8,5),품번정리!$A:$B,2,FALSE))</f>
        <v/>
      </c>
      <c r="W207" s="130" t="str">
        <f t="shared" si="42"/>
        <v/>
      </c>
      <c r="X207" s="130" t="str">
        <f t="shared" si="43"/>
        <v/>
      </c>
      <c r="Y207" s="131" t="str">
        <f t="shared" si="44"/>
        <v/>
      </c>
      <c r="Z207" s="118" t="str">
        <f t="shared" si="45"/>
        <v>품번색상</v>
      </c>
      <c r="AA207" s="118" t="str">
        <f t="shared" si="46"/>
        <v>업체명</v>
      </c>
      <c r="AB207" s="118" t="str">
        <f t="shared" si="47"/>
        <v>발주일</v>
      </c>
      <c r="AE207" s="382"/>
      <c r="AF207" s="381"/>
      <c r="AG207" s="382"/>
      <c r="AH207" s="383"/>
      <c r="AI207" s="383"/>
      <c r="AJ207" s="114"/>
      <c r="AK207" s="114"/>
    </row>
    <row r="208" spans="5:37">
      <c r="E208" s="128"/>
      <c r="G208" s="130" t="str">
        <f>IF(ISERROR(VLOOKUP(MID(H208,1,5)&amp;MID(H208,8,5),품번정리!$A:$B,2,FALSE))=TRUE,MID(H208,1,5)&amp;MID(H208,8,5),VLOOKUP(MID(H208,1,5)&amp;MID(H208,8,5),품번정리!$A:$B,2,FALSE))</f>
        <v/>
      </c>
      <c r="H208" s="130" t="str">
        <f t="shared" si="36"/>
        <v/>
      </c>
      <c r="I208" s="130" t="str">
        <f t="shared" si="37"/>
        <v/>
      </c>
      <c r="J208" s="131" t="str">
        <f t="shared" si="38"/>
        <v/>
      </c>
      <c r="K208" s="118" t="str">
        <f t="shared" si="39"/>
        <v>SWKERF5514PK</v>
      </c>
      <c r="L208" s="118" t="str">
        <f t="shared" si="40"/>
        <v>QF</v>
      </c>
      <c r="M208" s="118">
        <f t="shared" si="41"/>
        <v>41771</v>
      </c>
      <c r="N208" s="388" t="s">
        <v>1703</v>
      </c>
      <c r="O208" s="388" t="s">
        <v>1284</v>
      </c>
      <c r="P208" s="404">
        <v>41771</v>
      </c>
      <c r="Q208" s="388" t="s">
        <v>1172</v>
      </c>
      <c r="R208" s="404"/>
      <c r="S208" s="389">
        <v>388</v>
      </c>
      <c r="T208" s="389">
        <v>0</v>
      </c>
      <c r="U208" s="124"/>
      <c r="V208" s="130" t="str">
        <f>IF(ISERROR(VLOOKUP(MID(W208,1,5)&amp;MID(W208,8,5),품번정리!$A:$B,2,FALSE))=TRUE,MID(W208,1,5)&amp;MID(W208,8,5),VLOOKUP(MID(W208,1,5)&amp;MID(W208,8,5),품번정리!$A:$B,2,FALSE))</f>
        <v/>
      </c>
      <c r="W208" s="130" t="str">
        <f t="shared" si="42"/>
        <v/>
      </c>
      <c r="X208" s="130" t="str">
        <f t="shared" si="43"/>
        <v/>
      </c>
      <c r="Y208" s="131" t="str">
        <f t="shared" si="44"/>
        <v/>
      </c>
      <c r="Z208" s="118" t="str">
        <f t="shared" si="45"/>
        <v>품번색상</v>
      </c>
      <c r="AA208" s="118" t="str">
        <f t="shared" si="46"/>
        <v>업체명</v>
      </c>
      <c r="AB208" s="118" t="str">
        <f t="shared" si="47"/>
        <v>발주일</v>
      </c>
      <c r="AE208" s="382"/>
      <c r="AF208" s="381"/>
      <c r="AG208" s="382"/>
      <c r="AH208" s="383"/>
      <c r="AI208" s="383"/>
      <c r="AJ208" s="114"/>
      <c r="AK208" s="114"/>
    </row>
    <row r="209" spans="5:37">
      <c r="E209" s="128"/>
      <c r="G209" s="130" t="str">
        <f>IF(ISERROR(VLOOKUP(MID(H209,1,5)&amp;MID(H209,8,5),품번정리!$A:$B,2,FALSE))=TRUE,MID(H209,1,5)&amp;MID(H209,8,5),VLOOKUP(MID(H209,1,5)&amp;MID(H209,8,5),품번정리!$A:$B,2,FALSE))</f>
        <v/>
      </c>
      <c r="H209" s="130" t="str">
        <f t="shared" si="36"/>
        <v/>
      </c>
      <c r="I209" s="130" t="str">
        <f t="shared" si="37"/>
        <v/>
      </c>
      <c r="J209" s="131" t="str">
        <f t="shared" si="38"/>
        <v/>
      </c>
      <c r="K209" s="118" t="str">
        <f t="shared" si="39"/>
        <v>SWKSNF5505BW</v>
      </c>
      <c r="L209" s="118" t="str">
        <f t="shared" si="40"/>
        <v>동일모자</v>
      </c>
      <c r="M209" s="118">
        <f t="shared" si="41"/>
        <v>41771</v>
      </c>
      <c r="N209" s="388" t="s">
        <v>1709</v>
      </c>
      <c r="O209" s="388" t="s">
        <v>1174</v>
      </c>
      <c r="P209" s="404">
        <v>41771</v>
      </c>
      <c r="Q209" s="388" t="s">
        <v>1172</v>
      </c>
      <c r="R209" s="404"/>
      <c r="S209" s="389">
        <v>449</v>
      </c>
      <c r="T209" s="389">
        <v>0</v>
      </c>
      <c r="U209" s="124"/>
      <c r="V209" s="130" t="str">
        <f>IF(ISERROR(VLOOKUP(MID(W209,1,5)&amp;MID(W209,8,5),품번정리!$A:$B,2,FALSE))=TRUE,MID(W209,1,5)&amp;MID(W209,8,5),VLOOKUP(MID(W209,1,5)&amp;MID(W209,8,5),품번정리!$A:$B,2,FALSE))</f>
        <v/>
      </c>
      <c r="W209" s="130" t="str">
        <f t="shared" si="42"/>
        <v/>
      </c>
      <c r="X209" s="130" t="str">
        <f t="shared" si="43"/>
        <v/>
      </c>
      <c r="Y209" s="131" t="str">
        <f t="shared" si="44"/>
        <v/>
      </c>
      <c r="Z209" s="118" t="str">
        <f t="shared" si="45"/>
        <v>품번색상</v>
      </c>
      <c r="AA209" s="118" t="str">
        <f t="shared" si="46"/>
        <v>업체명</v>
      </c>
      <c r="AB209" s="118" t="str">
        <f t="shared" si="47"/>
        <v>발주일</v>
      </c>
      <c r="AE209" s="382"/>
      <c r="AF209" s="381"/>
      <c r="AG209" s="382"/>
      <c r="AH209" s="383"/>
      <c r="AI209" s="383"/>
      <c r="AJ209" s="114"/>
      <c r="AK209" s="114"/>
    </row>
    <row r="210" spans="5:37">
      <c r="E210" s="128"/>
      <c r="G210" s="130" t="str">
        <f>IF(ISERROR(VLOOKUP(MID(H210,1,5)&amp;MID(H210,8,5),품번정리!$A:$B,2,FALSE))=TRUE,MID(H210,1,5)&amp;MID(H210,8,5),VLOOKUP(MID(H210,1,5)&amp;MID(H210,8,5),품번정리!$A:$B,2,FALSE))</f>
        <v/>
      </c>
      <c r="H210" s="130" t="str">
        <f t="shared" si="36"/>
        <v/>
      </c>
      <c r="I210" s="130" t="str">
        <f t="shared" si="37"/>
        <v/>
      </c>
      <c r="J210" s="131" t="str">
        <f t="shared" si="38"/>
        <v/>
      </c>
      <c r="K210" s="118" t="str">
        <f t="shared" si="39"/>
        <v>SWKSNF5506PK</v>
      </c>
      <c r="L210" s="118" t="str">
        <f t="shared" si="40"/>
        <v>동일모자</v>
      </c>
      <c r="M210" s="118">
        <f t="shared" si="41"/>
        <v>41771</v>
      </c>
      <c r="N210" s="388" t="s">
        <v>1651</v>
      </c>
      <c r="O210" s="388" t="s">
        <v>1174</v>
      </c>
      <c r="P210" s="404">
        <v>41771</v>
      </c>
      <c r="Q210" s="388" t="s">
        <v>1172</v>
      </c>
      <c r="R210" s="404"/>
      <c r="S210" s="389">
        <v>435</v>
      </c>
      <c r="T210" s="389">
        <v>0</v>
      </c>
      <c r="U210" s="124"/>
      <c r="V210" s="130" t="str">
        <f>IF(ISERROR(VLOOKUP(MID(W210,1,5)&amp;MID(W210,8,5),품번정리!$A:$B,2,FALSE))=TRUE,MID(W210,1,5)&amp;MID(W210,8,5),VLOOKUP(MID(W210,1,5)&amp;MID(W210,8,5),품번정리!$A:$B,2,FALSE))</f>
        <v/>
      </c>
      <c r="W210" s="130" t="str">
        <f t="shared" si="42"/>
        <v/>
      </c>
      <c r="X210" s="130" t="str">
        <f t="shared" si="43"/>
        <v/>
      </c>
      <c r="Y210" s="131" t="str">
        <f t="shared" si="44"/>
        <v/>
      </c>
      <c r="Z210" s="118" t="str">
        <f t="shared" si="45"/>
        <v>품번색상</v>
      </c>
      <c r="AA210" s="118" t="str">
        <f t="shared" si="46"/>
        <v>업체명</v>
      </c>
      <c r="AB210" s="118" t="str">
        <f t="shared" si="47"/>
        <v>발주일</v>
      </c>
      <c r="AE210" s="382"/>
      <c r="AF210" s="381"/>
      <c r="AG210" s="382"/>
      <c r="AH210" s="383"/>
      <c r="AI210" s="383"/>
      <c r="AJ210" s="114"/>
      <c r="AK210" s="114"/>
    </row>
    <row r="211" spans="5:37">
      <c r="E211" s="128"/>
      <c r="G211" s="130" t="str">
        <f>IF(ISERROR(VLOOKUP(MID(H211,1,5)&amp;MID(H211,8,5),품번정리!$A:$B,2,FALSE))=TRUE,MID(H211,1,5)&amp;MID(H211,8,5),VLOOKUP(MID(H211,1,5)&amp;MID(H211,8,5),품번정리!$A:$B,2,FALSE))</f>
        <v/>
      </c>
      <c r="H211" s="130" t="str">
        <f t="shared" si="36"/>
        <v/>
      </c>
      <c r="I211" s="130" t="str">
        <f t="shared" si="37"/>
        <v/>
      </c>
      <c r="J211" s="131" t="str">
        <f t="shared" si="38"/>
        <v/>
      </c>
      <c r="K211" s="118" t="str">
        <f t="shared" si="39"/>
        <v>SWKSNF5514PK</v>
      </c>
      <c r="L211" s="118" t="str">
        <f t="shared" si="40"/>
        <v>동일모자</v>
      </c>
      <c r="M211" s="118">
        <f t="shared" si="41"/>
        <v>41771</v>
      </c>
      <c r="N211" s="388" t="s">
        <v>1710</v>
      </c>
      <c r="O211" s="388" t="s">
        <v>1174</v>
      </c>
      <c r="P211" s="404">
        <v>41771</v>
      </c>
      <c r="Q211" s="388" t="s">
        <v>1172</v>
      </c>
      <c r="R211" s="404"/>
      <c r="S211" s="389">
        <v>438</v>
      </c>
      <c r="T211" s="389">
        <v>0</v>
      </c>
      <c r="U211" s="124"/>
      <c r="V211" s="130" t="str">
        <f>IF(ISERROR(VLOOKUP(MID(W211,1,5)&amp;MID(W211,8,5),품번정리!$A:$B,2,FALSE))=TRUE,MID(W211,1,5)&amp;MID(W211,8,5),VLOOKUP(MID(W211,1,5)&amp;MID(W211,8,5),품번정리!$A:$B,2,FALSE))</f>
        <v/>
      </c>
      <c r="W211" s="130" t="str">
        <f t="shared" si="42"/>
        <v/>
      </c>
      <c r="X211" s="130" t="str">
        <f t="shared" si="43"/>
        <v/>
      </c>
      <c r="Y211" s="131" t="str">
        <f t="shared" si="44"/>
        <v/>
      </c>
      <c r="Z211" s="118" t="str">
        <f t="shared" si="45"/>
        <v>품번색상</v>
      </c>
      <c r="AA211" s="118" t="str">
        <f t="shared" si="46"/>
        <v>업체명</v>
      </c>
      <c r="AB211" s="118" t="str">
        <f t="shared" si="47"/>
        <v>발주일</v>
      </c>
      <c r="AE211" s="382"/>
      <c r="AF211" s="381"/>
      <c r="AG211" s="382"/>
      <c r="AH211" s="383"/>
      <c r="AI211" s="383"/>
      <c r="AJ211" s="114"/>
      <c r="AK211" s="114"/>
    </row>
    <row r="212" spans="5:37">
      <c r="E212" s="128"/>
      <c r="G212" s="130" t="str">
        <f>IF(ISERROR(VLOOKUP(MID(H212,1,5)&amp;MID(H212,8,5),품번정리!$A:$B,2,FALSE))=TRUE,MID(H212,1,5)&amp;MID(H212,8,5),VLOOKUP(MID(H212,1,5)&amp;MID(H212,8,5),품번정리!$A:$B,2,FALSE))</f>
        <v/>
      </c>
      <c r="H212" s="130" t="str">
        <f t="shared" si="36"/>
        <v/>
      </c>
      <c r="I212" s="130" t="str">
        <f t="shared" si="37"/>
        <v/>
      </c>
      <c r="J212" s="131" t="str">
        <f t="shared" si="38"/>
        <v/>
      </c>
      <c r="K212" s="118" t="str">
        <f t="shared" si="39"/>
        <v>SWKERF5515PK</v>
      </c>
      <c r="L212" s="118" t="str">
        <f t="shared" si="40"/>
        <v>동일모자</v>
      </c>
      <c r="M212" s="118">
        <f t="shared" si="41"/>
        <v>41771</v>
      </c>
      <c r="N212" s="388" t="s">
        <v>1649</v>
      </c>
      <c r="O212" s="388" t="s">
        <v>1174</v>
      </c>
      <c r="P212" s="404">
        <v>41771</v>
      </c>
      <c r="Q212" s="388" t="s">
        <v>1172</v>
      </c>
      <c r="R212" s="404"/>
      <c r="S212" s="389">
        <v>153</v>
      </c>
      <c r="T212" s="389">
        <v>0</v>
      </c>
      <c r="U212" s="124"/>
      <c r="V212" s="130" t="str">
        <f>IF(ISERROR(VLOOKUP(MID(W212,1,5)&amp;MID(W212,8,5),품번정리!$A:$B,2,FALSE))=TRUE,MID(W212,1,5)&amp;MID(W212,8,5),VLOOKUP(MID(W212,1,5)&amp;MID(W212,8,5),품번정리!$A:$B,2,FALSE))</f>
        <v/>
      </c>
      <c r="W212" s="130" t="str">
        <f t="shared" si="42"/>
        <v/>
      </c>
      <c r="X212" s="130" t="str">
        <f t="shared" si="43"/>
        <v/>
      </c>
      <c r="Y212" s="131" t="str">
        <f t="shared" si="44"/>
        <v/>
      </c>
      <c r="Z212" s="118" t="str">
        <f t="shared" si="45"/>
        <v>품번색상</v>
      </c>
      <c r="AA212" s="118" t="str">
        <f t="shared" si="46"/>
        <v>업체명</v>
      </c>
      <c r="AB212" s="118" t="str">
        <f t="shared" si="47"/>
        <v>발주일</v>
      </c>
      <c r="AE212" s="382"/>
      <c r="AF212" s="381"/>
      <c r="AG212" s="382"/>
      <c r="AH212" s="383"/>
      <c r="AI212" s="383"/>
      <c r="AJ212" s="114"/>
      <c r="AK212" s="114"/>
    </row>
    <row r="213" spans="5:37">
      <c r="E213" s="128"/>
      <c r="G213" s="130" t="str">
        <f>IF(ISERROR(VLOOKUP(MID(H213,1,5)&amp;MID(H213,8,5),품번정리!$A:$B,2,FALSE))=TRUE,MID(H213,1,5)&amp;MID(H213,8,5),VLOOKUP(MID(H213,1,5)&amp;MID(H213,8,5),품번정리!$A:$B,2,FALSE))</f>
        <v/>
      </c>
      <c r="H213" s="130" t="str">
        <f t="shared" si="36"/>
        <v/>
      </c>
      <c r="I213" s="130" t="str">
        <f t="shared" si="37"/>
        <v/>
      </c>
      <c r="J213" s="131" t="str">
        <f t="shared" si="38"/>
        <v/>
      </c>
      <c r="K213" s="118" t="str">
        <f t="shared" si="39"/>
        <v>SWKERF5516PK</v>
      </c>
      <c r="L213" s="118" t="str">
        <f t="shared" si="40"/>
        <v>동일모자</v>
      </c>
      <c r="M213" s="118">
        <f t="shared" si="41"/>
        <v>41771</v>
      </c>
      <c r="N213" s="388" t="s">
        <v>1648</v>
      </c>
      <c r="O213" s="388" t="s">
        <v>1174</v>
      </c>
      <c r="P213" s="404">
        <v>41771</v>
      </c>
      <c r="Q213" s="388" t="s">
        <v>1172</v>
      </c>
      <c r="R213" s="404"/>
      <c r="S213" s="389">
        <v>401</v>
      </c>
      <c r="T213" s="389">
        <v>0</v>
      </c>
      <c r="U213" s="124"/>
      <c r="V213" s="130" t="str">
        <f>IF(ISERROR(VLOOKUP(MID(W213,1,5)&amp;MID(W213,8,5),품번정리!$A:$B,2,FALSE))=TRUE,MID(W213,1,5)&amp;MID(W213,8,5),VLOOKUP(MID(W213,1,5)&amp;MID(W213,8,5),품번정리!$A:$B,2,FALSE))</f>
        <v/>
      </c>
      <c r="W213" s="130" t="str">
        <f t="shared" si="42"/>
        <v/>
      </c>
      <c r="X213" s="130" t="str">
        <f t="shared" si="43"/>
        <v/>
      </c>
      <c r="Y213" s="131" t="str">
        <f t="shared" si="44"/>
        <v/>
      </c>
      <c r="Z213" s="118" t="str">
        <f t="shared" si="45"/>
        <v>품번색상</v>
      </c>
      <c r="AA213" s="118" t="str">
        <f t="shared" si="46"/>
        <v>업체명</v>
      </c>
      <c r="AB213" s="118" t="str">
        <f t="shared" si="47"/>
        <v>발주일</v>
      </c>
      <c r="AE213" s="382"/>
      <c r="AF213" s="381"/>
      <c r="AG213" s="382"/>
      <c r="AH213" s="383"/>
      <c r="AI213" s="383"/>
      <c r="AJ213" s="114"/>
      <c r="AK213" s="114"/>
    </row>
    <row r="214" spans="5:37">
      <c r="E214" s="128"/>
      <c r="G214" s="130" t="str">
        <f>IF(ISERROR(VLOOKUP(MID(H214,1,5)&amp;MID(H214,8,5),품번정리!$A:$B,2,FALSE))=TRUE,MID(H214,1,5)&amp;MID(H214,8,5),VLOOKUP(MID(H214,1,5)&amp;MID(H214,8,5),품번정리!$A:$B,2,FALSE))</f>
        <v/>
      </c>
      <c r="H214" s="130" t="str">
        <f t="shared" si="36"/>
        <v/>
      </c>
      <c r="I214" s="130" t="str">
        <f t="shared" si="37"/>
        <v/>
      </c>
      <c r="J214" s="131" t="str">
        <f t="shared" si="38"/>
        <v/>
      </c>
      <c r="K214" s="118" t="str">
        <f t="shared" si="39"/>
        <v>SWKERF5536NY</v>
      </c>
      <c r="L214" s="118" t="str">
        <f t="shared" si="40"/>
        <v>동일모자</v>
      </c>
      <c r="M214" s="118">
        <f t="shared" si="41"/>
        <v>41771</v>
      </c>
      <c r="N214" s="388" t="s">
        <v>1707</v>
      </c>
      <c r="O214" s="388" t="s">
        <v>1174</v>
      </c>
      <c r="P214" s="404">
        <v>41771</v>
      </c>
      <c r="Q214" s="388" t="s">
        <v>1172</v>
      </c>
      <c r="R214" s="404"/>
      <c r="S214" s="389">
        <v>150</v>
      </c>
      <c r="T214" s="389">
        <v>0</v>
      </c>
      <c r="U214" s="124"/>
      <c r="V214" s="130" t="str">
        <f>IF(ISERROR(VLOOKUP(MID(W214,1,5)&amp;MID(W214,8,5),품번정리!$A:$B,2,FALSE))=TRUE,MID(W214,1,5)&amp;MID(W214,8,5),VLOOKUP(MID(W214,1,5)&amp;MID(W214,8,5),품번정리!$A:$B,2,FALSE))</f>
        <v/>
      </c>
      <c r="W214" s="130" t="str">
        <f t="shared" si="42"/>
        <v/>
      </c>
      <c r="X214" s="130" t="str">
        <f t="shared" si="43"/>
        <v/>
      </c>
      <c r="Y214" s="131" t="str">
        <f t="shared" si="44"/>
        <v/>
      </c>
      <c r="Z214" s="118" t="str">
        <f t="shared" si="45"/>
        <v>품번색상</v>
      </c>
      <c r="AA214" s="118" t="str">
        <f t="shared" si="46"/>
        <v>업체명</v>
      </c>
      <c r="AB214" s="118" t="str">
        <f t="shared" si="47"/>
        <v>발주일</v>
      </c>
      <c r="AE214" s="382"/>
      <c r="AF214" s="381"/>
      <c r="AG214" s="382"/>
      <c r="AH214" s="383"/>
      <c r="AI214" s="383"/>
      <c r="AJ214" s="114"/>
      <c r="AK214" s="114"/>
    </row>
    <row r="215" spans="5:37">
      <c r="G215" s="130" t="str">
        <f>IF(ISERROR(VLOOKUP(MID(H215,1,5)&amp;MID(H215,8,5),품번정리!$A:$B,2,FALSE))=TRUE,MID(H215,1,5)&amp;MID(H215,8,5),VLOOKUP(MID(H215,1,5)&amp;MID(H215,8,5),품번정리!$A:$B,2,FALSE))</f>
        <v/>
      </c>
      <c r="H215" s="130" t="str">
        <f t="shared" si="36"/>
        <v/>
      </c>
      <c r="I215" s="130" t="str">
        <f t="shared" si="37"/>
        <v/>
      </c>
      <c r="J215" s="131" t="str">
        <f t="shared" si="38"/>
        <v/>
      </c>
      <c r="K215" s="118" t="str">
        <f t="shared" si="39"/>
        <v>SWKERF5535PP</v>
      </c>
      <c r="L215" s="118" t="str">
        <f t="shared" si="40"/>
        <v>동일모자</v>
      </c>
      <c r="M215" s="118">
        <f t="shared" si="41"/>
        <v>41771</v>
      </c>
      <c r="N215" s="388" t="s">
        <v>1708</v>
      </c>
      <c r="O215" s="388" t="s">
        <v>1174</v>
      </c>
      <c r="P215" s="404">
        <v>41771</v>
      </c>
      <c r="Q215" s="388" t="s">
        <v>1172</v>
      </c>
      <c r="R215" s="404"/>
      <c r="S215" s="389">
        <v>352</v>
      </c>
      <c r="T215" s="389">
        <v>0</v>
      </c>
      <c r="U215" s="124"/>
      <c r="V215" s="130" t="str">
        <f>IF(ISERROR(VLOOKUP(MID(W215,1,5)&amp;MID(W215,8,5),품번정리!$A:$B,2,FALSE))=TRUE,MID(W215,1,5)&amp;MID(W215,8,5),VLOOKUP(MID(W215,1,5)&amp;MID(W215,8,5),품번정리!$A:$B,2,FALSE))</f>
        <v/>
      </c>
      <c r="W215" s="130" t="str">
        <f t="shared" si="42"/>
        <v/>
      </c>
      <c r="X215" s="130" t="str">
        <f t="shared" si="43"/>
        <v/>
      </c>
      <c r="Y215" s="131" t="str">
        <f t="shared" si="44"/>
        <v/>
      </c>
      <c r="Z215" s="118" t="str">
        <f t="shared" si="45"/>
        <v>품번색상</v>
      </c>
      <c r="AA215" s="118" t="str">
        <f t="shared" si="46"/>
        <v>업체명</v>
      </c>
      <c r="AB215" s="118" t="str">
        <f t="shared" si="47"/>
        <v>발주일</v>
      </c>
      <c r="AE215" s="382"/>
      <c r="AF215" s="381"/>
      <c r="AG215" s="382"/>
      <c r="AH215" s="383"/>
      <c r="AI215" s="383"/>
      <c r="AJ215" s="114"/>
      <c r="AK215" s="114"/>
    </row>
    <row r="216" spans="5:37">
      <c r="E216" s="128"/>
      <c r="G216" s="130" t="str">
        <f>IF(ISERROR(VLOOKUP(MID(H216,1,5)&amp;MID(H216,8,5),품번정리!$A:$B,2,FALSE))=TRUE,MID(H216,1,5)&amp;MID(H216,8,5),VLOOKUP(MID(H216,1,5)&amp;MID(H216,8,5),품번정리!$A:$B,2,FALSE))</f>
        <v/>
      </c>
      <c r="H216" s="130" t="str">
        <f t="shared" si="36"/>
        <v/>
      </c>
      <c r="I216" s="130" t="str">
        <f t="shared" si="37"/>
        <v/>
      </c>
      <c r="J216" s="131" t="str">
        <f t="shared" si="38"/>
        <v/>
      </c>
      <c r="K216" s="118" t="str">
        <f t="shared" si="39"/>
        <v>SWKSNF5507NY</v>
      </c>
      <c r="L216" s="118" t="str">
        <f t="shared" si="40"/>
        <v>성진</v>
      </c>
      <c r="M216" s="118">
        <f t="shared" si="41"/>
        <v>41771</v>
      </c>
      <c r="N216" s="388" t="s">
        <v>1690</v>
      </c>
      <c r="O216" s="388" t="s">
        <v>1175</v>
      </c>
      <c r="P216" s="404">
        <v>41771</v>
      </c>
      <c r="Q216" s="388" t="s">
        <v>1172</v>
      </c>
      <c r="R216" s="404"/>
      <c r="S216" s="389">
        <v>180</v>
      </c>
      <c r="T216" s="389">
        <v>0</v>
      </c>
      <c r="U216" s="124"/>
      <c r="V216" s="130" t="str">
        <f>IF(ISERROR(VLOOKUP(MID(W216,1,5)&amp;MID(W216,8,5),품번정리!$A:$B,2,FALSE))=TRUE,MID(W216,1,5)&amp;MID(W216,8,5),VLOOKUP(MID(W216,1,5)&amp;MID(W216,8,5),품번정리!$A:$B,2,FALSE))</f>
        <v/>
      </c>
      <c r="W216" s="130" t="str">
        <f t="shared" si="42"/>
        <v/>
      </c>
      <c r="X216" s="130" t="str">
        <f t="shared" si="43"/>
        <v/>
      </c>
      <c r="Y216" s="131" t="str">
        <f t="shared" si="44"/>
        <v/>
      </c>
      <c r="Z216" s="118" t="str">
        <f t="shared" si="45"/>
        <v>품번색상</v>
      </c>
      <c r="AA216" s="118" t="str">
        <f t="shared" si="46"/>
        <v>업체명</v>
      </c>
      <c r="AB216" s="118" t="str">
        <f t="shared" si="47"/>
        <v>발주일</v>
      </c>
      <c r="AE216" s="382"/>
      <c r="AF216" s="381"/>
      <c r="AG216" s="382"/>
      <c r="AH216" s="383"/>
      <c r="AI216" s="383"/>
      <c r="AJ216" s="114"/>
      <c r="AK216" s="114"/>
    </row>
    <row r="217" spans="5:37">
      <c r="E217" s="128"/>
      <c r="G217" s="130" t="str">
        <f>IF(ISERROR(VLOOKUP(MID(H217,1,5)&amp;MID(H217,8,5),품번정리!$A:$B,2,FALSE))=TRUE,MID(H217,1,5)&amp;MID(H217,8,5),VLOOKUP(MID(H217,1,5)&amp;MID(H217,8,5),품번정리!$A:$B,2,FALSE))</f>
        <v/>
      </c>
      <c r="H217" s="130" t="str">
        <f t="shared" si="36"/>
        <v/>
      </c>
      <c r="I217" s="130" t="str">
        <f t="shared" si="37"/>
        <v/>
      </c>
      <c r="J217" s="131" t="str">
        <f t="shared" si="38"/>
        <v/>
      </c>
      <c r="K217" s="118" t="str">
        <f t="shared" si="39"/>
        <v>SWKSNF5507PK</v>
      </c>
      <c r="L217" s="118" t="str">
        <f t="shared" si="40"/>
        <v>성진</v>
      </c>
      <c r="M217" s="118">
        <f t="shared" si="41"/>
        <v>41771</v>
      </c>
      <c r="N217" s="388" t="s">
        <v>1691</v>
      </c>
      <c r="O217" s="388" t="s">
        <v>1175</v>
      </c>
      <c r="P217" s="404">
        <v>41771</v>
      </c>
      <c r="Q217" s="388" t="s">
        <v>1172</v>
      </c>
      <c r="R217" s="404"/>
      <c r="S217" s="389">
        <v>480</v>
      </c>
      <c r="T217" s="389">
        <v>0</v>
      </c>
      <c r="U217" s="124"/>
      <c r="V217" s="130" t="str">
        <f>IF(ISERROR(VLOOKUP(MID(W217,1,5)&amp;MID(W217,8,5),품번정리!$A:$B,2,FALSE))=TRUE,MID(W217,1,5)&amp;MID(W217,8,5),VLOOKUP(MID(W217,1,5)&amp;MID(W217,8,5),품번정리!$A:$B,2,FALSE))</f>
        <v/>
      </c>
      <c r="W217" s="130" t="str">
        <f t="shared" si="42"/>
        <v/>
      </c>
      <c r="X217" s="130" t="str">
        <f t="shared" si="43"/>
        <v/>
      </c>
      <c r="Y217" s="131" t="str">
        <f t="shared" si="44"/>
        <v/>
      </c>
      <c r="Z217" s="118" t="str">
        <f t="shared" si="45"/>
        <v>품번색상</v>
      </c>
      <c r="AA217" s="118" t="str">
        <f t="shared" si="46"/>
        <v>업체명</v>
      </c>
      <c r="AB217" s="118" t="str">
        <f t="shared" si="47"/>
        <v>발주일</v>
      </c>
      <c r="AE217" s="382"/>
      <c r="AF217" s="381"/>
      <c r="AG217" s="382"/>
      <c r="AH217" s="383"/>
      <c r="AI217" s="383"/>
      <c r="AJ217" s="114"/>
      <c r="AK217" s="114"/>
    </row>
    <row r="218" spans="5:37">
      <c r="E218" s="128"/>
      <c r="G218" s="130" t="str">
        <f>IF(ISERROR(VLOOKUP(MID(H218,1,5)&amp;MID(H218,8,5),품번정리!$A:$B,2,FALSE))=TRUE,MID(H218,1,5)&amp;MID(H218,8,5),VLOOKUP(MID(H218,1,5)&amp;MID(H218,8,5),품번정리!$A:$B,2,FALSE))</f>
        <v/>
      </c>
      <c r="H218" s="130" t="str">
        <f t="shared" si="36"/>
        <v/>
      </c>
      <c r="I218" s="130" t="str">
        <f t="shared" si="37"/>
        <v/>
      </c>
      <c r="J218" s="131" t="str">
        <f t="shared" si="38"/>
        <v/>
      </c>
      <c r="K218" s="118" t="str">
        <f t="shared" si="39"/>
        <v>SWKSNF5507BL</v>
      </c>
      <c r="L218" s="118" t="str">
        <f t="shared" si="40"/>
        <v>성진</v>
      </c>
      <c r="M218" s="118">
        <f t="shared" si="41"/>
        <v>41771</v>
      </c>
      <c r="N218" s="388" t="s">
        <v>1692</v>
      </c>
      <c r="O218" s="388" t="s">
        <v>1175</v>
      </c>
      <c r="P218" s="404">
        <v>41771</v>
      </c>
      <c r="Q218" s="388" t="s">
        <v>1172</v>
      </c>
      <c r="R218" s="404"/>
      <c r="S218" s="389">
        <v>300</v>
      </c>
      <c r="T218" s="389">
        <v>0</v>
      </c>
      <c r="U218" s="124"/>
      <c r="V218" s="130" t="str">
        <f>IF(ISERROR(VLOOKUP(MID(W218,1,5)&amp;MID(W218,8,5),품번정리!$A:$B,2,FALSE))=TRUE,MID(W218,1,5)&amp;MID(W218,8,5),VLOOKUP(MID(W218,1,5)&amp;MID(W218,8,5),품번정리!$A:$B,2,FALSE))</f>
        <v/>
      </c>
      <c r="W218" s="130" t="str">
        <f t="shared" si="42"/>
        <v/>
      </c>
      <c r="X218" s="130" t="str">
        <f t="shared" si="43"/>
        <v/>
      </c>
      <c r="Y218" s="131" t="str">
        <f t="shared" si="44"/>
        <v/>
      </c>
      <c r="Z218" s="118" t="str">
        <f t="shared" si="45"/>
        <v>품번색상</v>
      </c>
      <c r="AA218" s="118" t="str">
        <f t="shared" si="46"/>
        <v>업체명</v>
      </c>
      <c r="AB218" s="118" t="str">
        <f t="shared" si="47"/>
        <v>발주일</v>
      </c>
      <c r="AE218" s="382"/>
      <c r="AF218" s="381"/>
      <c r="AG218" s="382"/>
      <c r="AH218" s="383"/>
      <c r="AI218" s="383"/>
      <c r="AJ218" s="114"/>
      <c r="AK218" s="114"/>
    </row>
    <row r="219" spans="5:37">
      <c r="G219" s="130" t="str">
        <f>IF(ISERROR(VLOOKUP(MID(H219,1,5)&amp;MID(H219,8,5),품번정리!$A:$B,2,FALSE))=TRUE,MID(H219,1,5)&amp;MID(H219,8,5),VLOOKUP(MID(H219,1,5)&amp;MID(H219,8,5),품번정리!$A:$B,2,FALSE))</f>
        <v/>
      </c>
      <c r="H219" s="130" t="str">
        <f t="shared" si="36"/>
        <v/>
      </c>
      <c r="I219" s="130" t="str">
        <f t="shared" si="37"/>
        <v/>
      </c>
      <c r="J219" s="131" t="str">
        <f t="shared" si="38"/>
        <v/>
      </c>
      <c r="K219" s="118" t="str">
        <f t="shared" si="39"/>
        <v>SWKSNF5508NY</v>
      </c>
      <c r="L219" s="118" t="str">
        <f t="shared" si="40"/>
        <v>성진</v>
      </c>
      <c r="M219" s="118">
        <f t="shared" si="41"/>
        <v>41771</v>
      </c>
      <c r="N219" s="388" t="s">
        <v>1693</v>
      </c>
      <c r="O219" s="388" t="s">
        <v>1175</v>
      </c>
      <c r="P219" s="404">
        <v>41771</v>
      </c>
      <c r="Q219" s="388" t="s">
        <v>1172</v>
      </c>
      <c r="R219" s="404"/>
      <c r="S219" s="389">
        <v>150</v>
      </c>
      <c r="T219" s="389">
        <v>0</v>
      </c>
      <c r="U219" s="124"/>
      <c r="V219" s="130" t="str">
        <f>IF(ISERROR(VLOOKUP(MID(W219,1,5)&amp;MID(W219,8,5),품번정리!$A:$B,2,FALSE))=TRUE,MID(W219,1,5)&amp;MID(W219,8,5),VLOOKUP(MID(W219,1,5)&amp;MID(W219,8,5),품번정리!$A:$B,2,FALSE))</f>
        <v/>
      </c>
      <c r="W219" s="130" t="str">
        <f t="shared" si="42"/>
        <v/>
      </c>
      <c r="X219" s="130" t="str">
        <f t="shared" si="43"/>
        <v/>
      </c>
      <c r="Y219" s="131" t="str">
        <f t="shared" si="44"/>
        <v/>
      </c>
      <c r="Z219" s="118" t="str">
        <f t="shared" si="45"/>
        <v>품번색상</v>
      </c>
      <c r="AA219" s="118" t="str">
        <f t="shared" si="46"/>
        <v>업체명</v>
      </c>
      <c r="AB219" s="118" t="str">
        <f t="shared" si="47"/>
        <v>발주일</v>
      </c>
      <c r="AE219" s="382"/>
      <c r="AF219" s="381"/>
      <c r="AG219" s="382"/>
      <c r="AH219" s="383"/>
      <c r="AI219" s="383"/>
      <c r="AJ219" s="114"/>
      <c r="AK219" s="114"/>
    </row>
    <row r="220" spans="5:37">
      <c r="G220" s="130" t="str">
        <f>IF(ISERROR(VLOOKUP(MID(H220,1,5)&amp;MID(H220,8,5),품번정리!$A:$B,2,FALSE))=TRUE,MID(H220,1,5)&amp;MID(H220,8,5),VLOOKUP(MID(H220,1,5)&amp;MID(H220,8,5),품번정리!$A:$B,2,FALSE))</f>
        <v/>
      </c>
      <c r="H220" s="130" t="str">
        <f t="shared" si="36"/>
        <v/>
      </c>
      <c r="I220" s="130" t="str">
        <f t="shared" si="37"/>
        <v/>
      </c>
      <c r="J220" s="131" t="str">
        <f t="shared" si="38"/>
        <v/>
      </c>
      <c r="K220" s="118" t="str">
        <f t="shared" si="39"/>
        <v>SWKSNF5508PK</v>
      </c>
      <c r="L220" s="118" t="str">
        <f t="shared" si="40"/>
        <v>성진</v>
      </c>
      <c r="M220" s="118">
        <f t="shared" si="41"/>
        <v>41771</v>
      </c>
      <c r="N220" s="388" t="s">
        <v>1694</v>
      </c>
      <c r="O220" s="388" t="s">
        <v>1175</v>
      </c>
      <c r="P220" s="404">
        <v>41771</v>
      </c>
      <c r="Q220" s="388" t="s">
        <v>1172</v>
      </c>
      <c r="R220" s="404"/>
      <c r="S220" s="389">
        <v>450</v>
      </c>
      <c r="T220" s="389">
        <v>0</v>
      </c>
      <c r="U220" s="124"/>
      <c r="V220" s="130" t="str">
        <f>IF(ISERROR(VLOOKUP(MID(W220,1,5)&amp;MID(W220,8,5),품번정리!$A:$B,2,FALSE))=TRUE,MID(W220,1,5)&amp;MID(W220,8,5),VLOOKUP(MID(W220,1,5)&amp;MID(W220,8,5),품번정리!$A:$B,2,FALSE))</f>
        <v/>
      </c>
      <c r="W220" s="130" t="str">
        <f t="shared" si="42"/>
        <v/>
      </c>
      <c r="X220" s="130" t="str">
        <f t="shared" si="43"/>
        <v/>
      </c>
      <c r="Y220" s="131" t="str">
        <f t="shared" si="44"/>
        <v/>
      </c>
      <c r="Z220" s="118" t="str">
        <f t="shared" si="45"/>
        <v>품번색상</v>
      </c>
      <c r="AA220" s="118" t="str">
        <f t="shared" si="46"/>
        <v>업체명</v>
      </c>
      <c r="AB220" s="118" t="str">
        <f t="shared" si="47"/>
        <v>발주일</v>
      </c>
      <c r="AE220" s="382"/>
      <c r="AF220" s="381"/>
      <c r="AG220" s="382"/>
      <c r="AH220" s="383"/>
      <c r="AI220" s="383"/>
      <c r="AJ220" s="114"/>
      <c r="AK220" s="114"/>
    </row>
    <row r="221" spans="5:37">
      <c r="E221" s="128"/>
      <c r="G221" s="130" t="str">
        <f>IF(ISERROR(VLOOKUP(MID(H221,1,5)&amp;MID(H221,8,5),품번정리!$A:$B,2,FALSE))=TRUE,MID(H221,1,5)&amp;MID(H221,8,5),VLOOKUP(MID(H221,1,5)&amp;MID(H221,8,5),품번정리!$A:$B,2,FALSE))</f>
        <v/>
      </c>
      <c r="H221" s="130" t="str">
        <f t="shared" si="36"/>
        <v/>
      </c>
      <c r="I221" s="130" t="str">
        <f t="shared" si="37"/>
        <v/>
      </c>
      <c r="J221" s="131" t="str">
        <f t="shared" si="38"/>
        <v/>
      </c>
      <c r="K221" s="118" t="str">
        <f t="shared" si="39"/>
        <v>SWKSNF5508RE</v>
      </c>
      <c r="L221" s="118" t="str">
        <f t="shared" si="40"/>
        <v>성진</v>
      </c>
      <c r="M221" s="118">
        <f t="shared" si="41"/>
        <v>41771</v>
      </c>
      <c r="N221" s="388" t="s">
        <v>1695</v>
      </c>
      <c r="O221" s="388" t="s">
        <v>1175</v>
      </c>
      <c r="P221" s="404">
        <v>41771</v>
      </c>
      <c r="Q221" s="388" t="s">
        <v>1172</v>
      </c>
      <c r="R221" s="404"/>
      <c r="S221" s="389">
        <v>300</v>
      </c>
      <c r="T221" s="389">
        <v>0</v>
      </c>
      <c r="U221" s="124"/>
      <c r="V221" s="130" t="str">
        <f>IF(ISERROR(VLOOKUP(MID(W221,1,5)&amp;MID(W221,8,5),품번정리!$A:$B,2,FALSE))=TRUE,MID(W221,1,5)&amp;MID(W221,8,5),VLOOKUP(MID(W221,1,5)&amp;MID(W221,8,5),품번정리!$A:$B,2,FALSE))</f>
        <v/>
      </c>
      <c r="W221" s="130" t="str">
        <f t="shared" si="42"/>
        <v/>
      </c>
      <c r="X221" s="130" t="str">
        <f t="shared" si="43"/>
        <v/>
      </c>
      <c r="Y221" s="131" t="str">
        <f t="shared" si="44"/>
        <v/>
      </c>
      <c r="Z221" s="118" t="str">
        <f t="shared" si="45"/>
        <v>품번색상</v>
      </c>
      <c r="AA221" s="118" t="str">
        <f t="shared" si="46"/>
        <v>업체명</v>
      </c>
      <c r="AB221" s="118" t="str">
        <f t="shared" si="47"/>
        <v>발주일</v>
      </c>
      <c r="AE221" s="382"/>
      <c r="AF221" s="381"/>
      <c r="AG221" s="382"/>
      <c r="AH221" s="383"/>
      <c r="AI221" s="383"/>
      <c r="AJ221" s="114"/>
      <c r="AK221" s="114"/>
    </row>
    <row r="222" spans="5:37">
      <c r="E222" s="128"/>
      <c r="G222" s="130" t="str">
        <f>IF(ISERROR(VLOOKUP(MID(H222,1,5)&amp;MID(H222,8,5),품번정리!$A:$B,2,FALSE))=TRUE,MID(H222,1,5)&amp;MID(H222,8,5),VLOOKUP(MID(H222,1,5)&amp;MID(H222,8,5),품번정리!$A:$B,2,FALSE))</f>
        <v/>
      </c>
      <c r="H222" s="130" t="str">
        <f t="shared" si="36"/>
        <v/>
      </c>
      <c r="I222" s="130" t="str">
        <f t="shared" si="37"/>
        <v/>
      </c>
      <c r="J222" s="131" t="str">
        <f t="shared" si="38"/>
        <v/>
      </c>
      <c r="K222" s="118" t="str">
        <f t="shared" si="39"/>
        <v>SWKSNF5515OR</v>
      </c>
      <c r="L222" s="118" t="str">
        <f t="shared" si="40"/>
        <v>성진</v>
      </c>
      <c r="M222" s="118">
        <f t="shared" si="41"/>
        <v>41771</v>
      </c>
      <c r="N222" s="388" t="s">
        <v>1696</v>
      </c>
      <c r="O222" s="388" t="s">
        <v>1175</v>
      </c>
      <c r="P222" s="404">
        <v>41771</v>
      </c>
      <c r="Q222" s="388" t="s">
        <v>1172</v>
      </c>
      <c r="R222" s="404"/>
      <c r="S222" s="389">
        <v>350</v>
      </c>
      <c r="T222" s="389">
        <v>0</v>
      </c>
      <c r="U222" s="124"/>
      <c r="V222" s="130" t="str">
        <f>IF(ISERROR(VLOOKUP(MID(W222,1,5)&amp;MID(W222,8,5),품번정리!$A:$B,2,FALSE))=TRUE,MID(W222,1,5)&amp;MID(W222,8,5),VLOOKUP(MID(W222,1,5)&amp;MID(W222,8,5),품번정리!$A:$B,2,FALSE))</f>
        <v/>
      </c>
      <c r="W222" s="130" t="str">
        <f t="shared" si="42"/>
        <v/>
      </c>
      <c r="X222" s="130" t="str">
        <f t="shared" si="43"/>
        <v/>
      </c>
      <c r="Y222" s="131" t="str">
        <f t="shared" si="44"/>
        <v/>
      </c>
      <c r="Z222" s="118" t="str">
        <f t="shared" si="45"/>
        <v>품번색상</v>
      </c>
      <c r="AA222" s="118" t="str">
        <f t="shared" si="46"/>
        <v>업체명</v>
      </c>
      <c r="AB222" s="118" t="str">
        <f t="shared" si="47"/>
        <v>발주일</v>
      </c>
      <c r="AE222" s="382"/>
      <c r="AF222" s="381"/>
      <c r="AG222" s="382"/>
      <c r="AH222" s="383"/>
      <c r="AI222" s="383"/>
      <c r="AJ222" s="114"/>
      <c r="AK222" s="114"/>
    </row>
    <row r="223" spans="5:37">
      <c r="G223" s="130" t="str">
        <f>IF(ISERROR(VLOOKUP(MID(H223,1,5)&amp;MID(H223,8,5),품번정리!$A:$B,2,FALSE))=TRUE,MID(H223,1,5)&amp;MID(H223,8,5),VLOOKUP(MID(H223,1,5)&amp;MID(H223,8,5),품번정리!$A:$B,2,FALSE))</f>
        <v/>
      </c>
      <c r="H223" s="130" t="str">
        <f t="shared" si="36"/>
        <v/>
      </c>
      <c r="I223" s="130" t="str">
        <f t="shared" si="37"/>
        <v/>
      </c>
      <c r="J223" s="131" t="str">
        <f t="shared" si="38"/>
        <v/>
      </c>
      <c r="K223" s="118" t="str">
        <f t="shared" si="39"/>
        <v>SWKERF5517PK</v>
      </c>
      <c r="L223" s="118" t="str">
        <f t="shared" si="40"/>
        <v>성진</v>
      </c>
      <c r="M223" s="118">
        <f t="shared" si="41"/>
        <v>41771</v>
      </c>
      <c r="N223" s="388" t="s">
        <v>1711</v>
      </c>
      <c r="O223" s="388" t="s">
        <v>1175</v>
      </c>
      <c r="P223" s="404">
        <v>41771</v>
      </c>
      <c r="Q223" s="388" t="s">
        <v>1172</v>
      </c>
      <c r="R223" s="404"/>
      <c r="S223" s="389">
        <v>400</v>
      </c>
      <c r="T223" s="389">
        <v>0</v>
      </c>
      <c r="U223" s="124"/>
      <c r="V223" s="130" t="str">
        <f>IF(ISERROR(VLOOKUP(MID(W223,1,5)&amp;MID(W223,8,5),품번정리!$A:$B,2,FALSE))=TRUE,MID(W223,1,5)&amp;MID(W223,8,5),VLOOKUP(MID(W223,1,5)&amp;MID(W223,8,5),품번정리!$A:$B,2,FALSE))</f>
        <v/>
      </c>
      <c r="W223" s="130" t="str">
        <f t="shared" si="42"/>
        <v/>
      </c>
      <c r="X223" s="130" t="str">
        <f t="shared" si="43"/>
        <v/>
      </c>
      <c r="Y223" s="131" t="str">
        <f t="shared" si="44"/>
        <v/>
      </c>
      <c r="Z223" s="118" t="str">
        <f t="shared" si="45"/>
        <v>품번색상</v>
      </c>
      <c r="AA223" s="118" t="str">
        <f t="shared" si="46"/>
        <v>업체명</v>
      </c>
      <c r="AB223" s="118" t="str">
        <f t="shared" si="47"/>
        <v>발주일</v>
      </c>
      <c r="AE223" s="382"/>
      <c r="AF223" s="381"/>
      <c r="AG223" s="382"/>
      <c r="AH223" s="383"/>
      <c r="AI223" s="383"/>
      <c r="AJ223" s="114"/>
      <c r="AK223" s="114"/>
    </row>
    <row r="224" spans="5:37">
      <c r="G224" s="130" t="str">
        <f>IF(ISERROR(VLOOKUP(MID(H224,1,5)&amp;MID(H224,8,5),품번정리!$A:$B,2,FALSE))=TRUE,MID(H224,1,5)&amp;MID(H224,8,5),VLOOKUP(MID(H224,1,5)&amp;MID(H224,8,5),품번정리!$A:$B,2,FALSE))</f>
        <v/>
      </c>
      <c r="H224" s="130" t="str">
        <f t="shared" si="36"/>
        <v/>
      </c>
      <c r="I224" s="130" t="str">
        <f t="shared" si="37"/>
        <v/>
      </c>
      <c r="J224" s="131" t="str">
        <f t="shared" si="38"/>
        <v/>
      </c>
      <c r="K224" s="118" t="str">
        <f t="shared" si="39"/>
        <v>SMKSNF5516RE</v>
      </c>
      <c r="L224" s="118" t="str">
        <f t="shared" si="40"/>
        <v>QF</v>
      </c>
      <c r="M224" s="118">
        <f t="shared" si="41"/>
        <v>41771</v>
      </c>
      <c r="N224" s="388" t="s">
        <v>1701</v>
      </c>
      <c r="O224" s="388" t="s">
        <v>1284</v>
      </c>
      <c r="P224" s="404">
        <v>41771</v>
      </c>
      <c r="Q224" s="388" t="s">
        <v>1172</v>
      </c>
      <c r="R224" s="404"/>
      <c r="S224" s="389">
        <v>450</v>
      </c>
      <c r="T224" s="389">
        <v>0</v>
      </c>
      <c r="U224" s="124"/>
      <c r="V224" s="130" t="str">
        <f>IF(ISERROR(VLOOKUP(MID(W224,1,5)&amp;MID(W224,8,5),품번정리!$A:$B,2,FALSE))=TRUE,MID(W224,1,5)&amp;MID(W224,8,5),VLOOKUP(MID(W224,1,5)&amp;MID(W224,8,5),품번정리!$A:$B,2,FALSE))</f>
        <v/>
      </c>
      <c r="W224" s="130" t="str">
        <f t="shared" si="42"/>
        <v/>
      </c>
      <c r="X224" s="130" t="str">
        <f t="shared" si="43"/>
        <v/>
      </c>
      <c r="Y224" s="131" t="str">
        <f t="shared" si="44"/>
        <v/>
      </c>
      <c r="Z224" s="118" t="str">
        <f t="shared" si="45"/>
        <v>품번색상</v>
      </c>
      <c r="AA224" s="118" t="str">
        <f t="shared" si="46"/>
        <v>업체명</v>
      </c>
      <c r="AB224" s="118" t="str">
        <f t="shared" si="47"/>
        <v>발주일</v>
      </c>
      <c r="AE224" s="382"/>
      <c r="AF224" s="381"/>
      <c r="AG224" s="382"/>
      <c r="AH224" s="383"/>
      <c r="AI224" s="383"/>
      <c r="AJ224" s="114"/>
      <c r="AK224" s="114"/>
    </row>
    <row r="225" spans="5:37">
      <c r="E225" s="128"/>
      <c r="G225" s="130" t="str">
        <f>IF(ISERROR(VLOOKUP(MID(H225,1,5)&amp;MID(H225,8,5),품번정리!$A:$B,2,FALSE))=TRUE,MID(H225,1,5)&amp;MID(H225,8,5),VLOOKUP(MID(H225,1,5)&amp;MID(H225,8,5),품번정리!$A:$B,2,FALSE))</f>
        <v/>
      </c>
      <c r="H225" s="130" t="str">
        <f t="shared" si="36"/>
        <v/>
      </c>
      <c r="I225" s="130" t="str">
        <f t="shared" si="37"/>
        <v/>
      </c>
      <c r="J225" s="131" t="str">
        <f t="shared" si="38"/>
        <v/>
      </c>
      <c r="K225" s="118" t="str">
        <f t="shared" si="39"/>
        <v>SMKSNF5517NY</v>
      </c>
      <c r="L225" s="118" t="str">
        <f t="shared" si="40"/>
        <v>QF</v>
      </c>
      <c r="M225" s="118">
        <f t="shared" si="41"/>
        <v>41771</v>
      </c>
      <c r="N225" s="388" t="s">
        <v>1702</v>
      </c>
      <c r="O225" s="388" t="s">
        <v>1284</v>
      </c>
      <c r="P225" s="404">
        <v>41771</v>
      </c>
      <c r="Q225" s="388" t="s">
        <v>1172</v>
      </c>
      <c r="R225" s="404"/>
      <c r="S225" s="389">
        <v>426</v>
      </c>
      <c r="T225" s="389">
        <v>0</v>
      </c>
      <c r="U225" s="124"/>
      <c r="V225" s="130" t="str">
        <f>IF(ISERROR(VLOOKUP(MID(W225,1,5)&amp;MID(W225,8,5),품번정리!$A:$B,2,FALSE))=TRUE,MID(W225,1,5)&amp;MID(W225,8,5),VLOOKUP(MID(W225,1,5)&amp;MID(W225,8,5),품번정리!$A:$B,2,FALSE))</f>
        <v/>
      </c>
      <c r="W225" s="130" t="str">
        <f t="shared" si="42"/>
        <v/>
      </c>
      <c r="X225" s="130" t="str">
        <f t="shared" si="43"/>
        <v/>
      </c>
      <c r="Y225" s="131" t="str">
        <f t="shared" si="44"/>
        <v/>
      </c>
      <c r="Z225" s="118" t="str">
        <f t="shared" si="45"/>
        <v>품번색상</v>
      </c>
      <c r="AA225" s="118" t="str">
        <f t="shared" si="46"/>
        <v>업체명</v>
      </c>
      <c r="AB225" s="118" t="str">
        <f t="shared" si="47"/>
        <v>발주일</v>
      </c>
      <c r="AE225" s="382"/>
      <c r="AF225" s="381"/>
      <c r="AG225" s="382"/>
      <c r="AH225" s="383"/>
      <c r="AI225" s="383"/>
      <c r="AJ225" s="114"/>
      <c r="AK225" s="114"/>
    </row>
    <row r="226" spans="5:37">
      <c r="G226" s="130" t="str">
        <f>IF(ISERROR(VLOOKUP(MID(H226,1,5)&amp;MID(H226,8,5),품번정리!$A:$B,2,FALSE))=TRUE,MID(H226,1,5)&amp;MID(H226,8,5),VLOOKUP(MID(H226,1,5)&amp;MID(H226,8,5),품번정리!$A:$B,2,FALSE))</f>
        <v/>
      </c>
      <c r="H226" s="130" t="str">
        <f t="shared" si="36"/>
        <v/>
      </c>
      <c r="I226" s="130" t="str">
        <f t="shared" si="37"/>
        <v/>
      </c>
      <c r="J226" s="131" t="str">
        <f t="shared" si="38"/>
        <v/>
      </c>
      <c r="K226" s="118" t="str">
        <f t="shared" si="39"/>
        <v>SMKERF5518PK</v>
      </c>
      <c r="L226" s="118" t="str">
        <f t="shared" si="40"/>
        <v>QF</v>
      </c>
      <c r="M226" s="118">
        <f t="shared" si="41"/>
        <v>41771</v>
      </c>
      <c r="N226" s="388" t="s">
        <v>1697</v>
      </c>
      <c r="O226" s="388" t="s">
        <v>1284</v>
      </c>
      <c r="P226" s="404">
        <v>41771</v>
      </c>
      <c r="Q226" s="388" t="s">
        <v>1172</v>
      </c>
      <c r="R226" s="404"/>
      <c r="S226" s="389">
        <v>350</v>
      </c>
      <c r="T226" s="389">
        <v>0</v>
      </c>
      <c r="U226" s="124"/>
      <c r="V226" s="130" t="str">
        <f>IF(ISERROR(VLOOKUP(MID(W226,1,5)&amp;MID(W226,8,5),품번정리!$A:$B,2,FALSE))=TRUE,MID(W226,1,5)&amp;MID(W226,8,5),VLOOKUP(MID(W226,1,5)&amp;MID(W226,8,5),품번정리!$A:$B,2,FALSE))</f>
        <v/>
      </c>
      <c r="W226" s="130" t="str">
        <f t="shared" si="42"/>
        <v/>
      </c>
      <c r="X226" s="130" t="str">
        <f t="shared" si="43"/>
        <v/>
      </c>
      <c r="Y226" s="131" t="str">
        <f t="shared" si="44"/>
        <v/>
      </c>
      <c r="Z226" s="118" t="str">
        <f t="shared" si="45"/>
        <v>품번색상</v>
      </c>
      <c r="AA226" s="118" t="str">
        <f t="shared" si="46"/>
        <v>업체명</v>
      </c>
      <c r="AB226" s="118" t="str">
        <f t="shared" si="47"/>
        <v>발주일</v>
      </c>
      <c r="AE226" s="382"/>
      <c r="AF226" s="381"/>
      <c r="AG226" s="382"/>
      <c r="AH226" s="383"/>
      <c r="AI226" s="383"/>
      <c r="AJ226" s="114"/>
      <c r="AK226" s="114"/>
    </row>
    <row r="227" spans="5:37">
      <c r="G227" s="130" t="str">
        <f>IF(ISERROR(VLOOKUP(MID(H227,1,5)&amp;MID(H227,8,5),품번정리!$A:$B,2,FALSE))=TRUE,MID(H227,1,5)&amp;MID(H227,8,5),VLOOKUP(MID(H227,1,5)&amp;MID(H227,8,5),품번정리!$A:$B,2,FALSE))</f>
        <v/>
      </c>
      <c r="H227" s="130" t="str">
        <f t="shared" si="36"/>
        <v/>
      </c>
      <c r="I227" s="130" t="str">
        <f t="shared" si="37"/>
        <v/>
      </c>
      <c r="J227" s="131" t="str">
        <f t="shared" si="38"/>
        <v/>
      </c>
      <c r="K227" s="118" t="str">
        <f t="shared" si="39"/>
        <v>SMKERF5520BK</v>
      </c>
      <c r="L227" s="118" t="str">
        <f t="shared" si="40"/>
        <v>QF</v>
      </c>
      <c r="M227" s="118">
        <f t="shared" si="41"/>
        <v>41771</v>
      </c>
      <c r="N227" s="388" t="s">
        <v>1698</v>
      </c>
      <c r="O227" s="388" t="s">
        <v>1284</v>
      </c>
      <c r="P227" s="404">
        <v>41771</v>
      </c>
      <c r="Q227" s="388" t="s">
        <v>1172</v>
      </c>
      <c r="R227" s="404"/>
      <c r="S227" s="389">
        <v>349</v>
      </c>
      <c r="T227" s="389">
        <v>0</v>
      </c>
      <c r="U227" s="124"/>
      <c r="V227" s="130" t="str">
        <f>IF(ISERROR(VLOOKUP(MID(W227,1,5)&amp;MID(W227,8,5),품번정리!$A:$B,2,FALSE))=TRUE,MID(W227,1,5)&amp;MID(W227,8,5),VLOOKUP(MID(W227,1,5)&amp;MID(W227,8,5),품번정리!$A:$B,2,FALSE))</f>
        <v/>
      </c>
      <c r="W227" s="130" t="str">
        <f t="shared" si="42"/>
        <v/>
      </c>
      <c r="X227" s="130" t="str">
        <f t="shared" si="43"/>
        <v/>
      </c>
      <c r="Y227" s="131" t="str">
        <f t="shared" si="44"/>
        <v/>
      </c>
      <c r="Z227" s="118" t="str">
        <f t="shared" si="45"/>
        <v>품번색상</v>
      </c>
      <c r="AA227" s="118" t="str">
        <f t="shared" si="46"/>
        <v>업체명</v>
      </c>
      <c r="AB227" s="118" t="str">
        <f t="shared" si="47"/>
        <v>발주일</v>
      </c>
      <c r="AE227" s="382"/>
      <c r="AF227" s="381"/>
      <c r="AG227" s="382"/>
      <c r="AH227" s="383"/>
      <c r="AI227" s="383"/>
      <c r="AJ227" s="114"/>
      <c r="AK227" s="114"/>
    </row>
    <row r="228" spans="5:37">
      <c r="E228" s="128"/>
      <c r="G228" s="130" t="str">
        <f>IF(ISERROR(VLOOKUP(MID(H228,1,5)&amp;MID(H228,8,5),품번정리!$A:$B,2,FALSE))=TRUE,MID(H228,1,5)&amp;MID(H228,8,5),VLOOKUP(MID(H228,1,5)&amp;MID(H228,8,5),품번정리!$A:$B,2,FALSE))</f>
        <v/>
      </c>
      <c r="H228" s="130" t="str">
        <f t="shared" si="36"/>
        <v/>
      </c>
      <c r="I228" s="130" t="str">
        <f t="shared" si="37"/>
        <v/>
      </c>
      <c r="J228" s="131" t="str">
        <f t="shared" si="38"/>
        <v/>
      </c>
      <c r="K228" s="118" t="str">
        <f t="shared" si="39"/>
        <v>SMKERF5521NY</v>
      </c>
      <c r="L228" s="118" t="str">
        <f t="shared" si="40"/>
        <v>QF</v>
      </c>
      <c r="M228" s="118">
        <f t="shared" si="41"/>
        <v>41771</v>
      </c>
      <c r="N228" s="388" t="s">
        <v>1699</v>
      </c>
      <c r="O228" s="388" t="s">
        <v>1284</v>
      </c>
      <c r="P228" s="404">
        <v>41771</v>
      </c>
      <c r="Q228" s="388" t="s">
        <v>1172</v>
      </c>
      <c r="R228" s="404"/>
      <c r="S228" s="389">
        <v>120</v>
      </c>
      <c r="T228" s="389">
        <v>0</v>
      </c>
      <c r="U228" s="124"/>
      <c r="V228" s="130" t="str">
        <f>IF(ISERROR(VLOOKUP(MID(W228,1,5)&amp;MID(W228,8,5),품번정리!$A:$B,2,FALSE))=TRUE,MID(W228,1,5)&amp;MID(W228,8,5),VLOOKUP(MID(W228,1,5)&amp;MID(W228,8,5),품번정리!$A:$B,2,FALSE))</f>
        <v/>
      </c>
      <c r="W228" s="130" t="str">
        <f t="shared" si="42"/>
        <v/>
      </c>
      <c r="X228" s="130" t="str">
        <f t="shared" si="43"/>
        <v/>
      </c>
      <c r="Y228" s="131" t="str">
        <f t="shared" si="44"/>
        <v/>
      </c>
      <c r="Z228" s="118" t="str">
        <f t="shared" si="45"/>
        <v>품번색상</v>
      </c>
      <c r="AA228" s="118" t="str">
        <f t="shared" si="46"/>
        <v>업체명</v>
      </c>
      <c r="AB228" s="118" t="str">
        <f t="shared" si="47"/>
        <v>발주일</v>
      </c>
      <c r="AE228" s="382"/>
      <c r="AF228" s="381"/>
      <c r="AG228" s="382"/>
      <c r="AH228" s="383"/>
      <c r="AI228" s="383"/>
      <c r="AJ228" s="114"/>
      <c r="AK228" s="114"/>
    </row>
    <row r="229" spans="5:37">
      <c r="E229" s="128"/>
      <c r="G229" s="130" t="str">
        <f>IF(ISERROR(VLOOKUP(MID(H229,1,5)&amp;MID(H229,8,5),품번정리!$A:$B,2,FALSE))=TRUE,MID(H229,1,5)&amp;MID(H229,8,5),VLOOKUP(MID(H229,1,5)&amp;MID(H229,8,5),품번정리!$A:$B,2,FALSE))</f>
        <v/>
      </c>
      <c r="H229" s="130" t="str">
        <f t="shared" si="36"/>
        <v/>
      </c>
      <c r="I229" s="130" t="str">
        <f t="shared" si="37"/>
        <v/>
      </c>
      <c r="J229" s="131" t="str">
        <f t="shared" si="38"/>
        <v/>
      </c>
      <c r="K229" s="118" t="str">
        <f t="shared" si="39"/>
        <v>SMKERF5522RE</v>
      </c>
      <c r="L229" s="118" t="str">
        <f t="shared" si="40"/>
        <v>QF</v>
      </c>
      <c r="M229" s="118">
        <f t="shared" si="41"/>
        <v>41771</v>
      </c>
      <c r="N229" s="388" t="s">
        <v>1700</v>
      </c>
      <c r="O229" s="388" t="s">
        <v>1284</v>
      </c>
      <c r="P229" s="404">
        <v>41771</v>
      </c>
      <c r="Q229" s="388" t="s">
        <v>1172</v>
      </c>
      <c r="R229" s="404"/>
      <c r="S229" s="389">
        <v>120</v>
      </c>
      <c r="T229" s="389">
        <v>0</v>
      </c>
      <c r="U229" s="124"/>
      <c r="V229" s="130" t="str">
        <f>IF(ISERROR(VLOOKUP(MID(W229,1,5)&amp;MID(W229,8,5),품번정리!$A:$B,2,FALSE))=TRUE,MID(W229,1,5)&amp;MID(W229,8,5),VLOOKUP(MID(W229,1,5)&amp;MID(W229,8,5),품번정리!$A:$B,2,FALSE))</f>
        <v/>
      </c>
      <c r="W229" s="130" t="str">
        <f t="shared" si="42"/>
        <v/>
      </c>
      <c r="X229" s="130" t="str">
        <f t="shared" si="43"/>
        <v/>
      </c>
      <c r="Y229" s="131" t="str">
        <f t="shared" si="44"/>
        <v/>
      </c>
      <c r="Z229" s="118" t="str">
        <f t="shared" si="45"/>
        <v>품번색상</v>
      </c>
      <c r="AA229" s="118" t="str">
        <f t="shared" si="46"/>
        <v>업체명</v>
      </c>
      <c r="AB229" s="118" t="str">
        <f t="shared" si="47"/>
        <v>발주일</v>
      </c>
      <c r="AE229" s="382"/>
      <c r="AF229" s="381"/>
      <c r="AG229" s="382"/>
      <c r="AH229" s="383"/>
      <c r="AI229" s="383"/>
      <c r="AJ229" s="114"/>
      <c r="AK229" s="114"/>
    </row>
    <row r="230" spans="5:37">
      <c r="E230" s="128"/>
      <c r="G230" s="130" t="str">
        <f>IF(ISERROR(VLOOKUP(MID(H230,1,5)&amp;MID(H230,8,5),품번정리!$A:$B,2,FALSE))=TRUE,MID(H230,1,5)&amp;MID(H230,8,5),VLOOKUP(MID(H230,1,5)&amp;MID(H230,8,5),품번정리!$A:$B,2,FALSE))</f>
        <v/>
      </c>
      <c r="H230" s="130" t="str">
        <f t="shared" si="36"/>
        <v/>
      </c>
      <c r="I230" s="130" t="str">
        <f t="shared" si="37"/>
        <v/>
      </c>
      <c r="J230" s="131" t="str">
        <f t="shared" si="38"/>
        <v/>
      </c>
      <c r="K230" s="118" t="str">
        <f t="shared" si="39"/>
        <v>SMKBAF5526GY</v>
      </c>
      <c r="L230" s="118" t="str">
        <f t="shared" si="40"/>
        <v>동일모자</v>
      </c>
      <c r="M230" s="118">
        <f t="shared" si="41"/>
        <v>41771</v>
      </c>
      <c r="N230" s="388" t="s">
        <v>1687</v>
      </c>
      <c r="O230" s="388" t="s">
        <v>1174</v>
      </c>
      <c r="P230" s="404">
        <v>41771</v>
      </c>
      <c r="Q230" s="388" t="s">
        <v>1172</v>
      </c>
      <c r="R230" s="404"/>
      <c r="S230" s="389">
        <v>151</v>
      </c>
      <c r="T230" s="389">
        <v>0</v>
      </c>
      <c r="U230" s="124"/>
      <c r="V230" s="130" t="str">
        <f>IF(ISERROR(VLOOKUP(MID(W230,1,5)&amp;MID(W230,8,5),품번정리!$A:$B,2,FALSE))=TRUE,MID(W230,1,5)&amp;MID(W230,8,5),VLOOKUP(MID(W230,1,5)&amp;MID(W230,8,5),품번정리!$A:$B,2,FALSE))</f>
        <v/>
      </c>
      <c r="W230" s="130" t="str">
        <f t="shared" si="42"/>
        <v/>
      </c>
      <c r="X230" s="130" t="str">
        <f t="shared" si="43"/>
        <v/>
      </c>
      <c r="Y230" s="131" t="str">
        <f t="shared" si="44"/>
        <v/>
      </c>
      <c r="Z230" s="118" t="str">
        <f t="shared" si="45"/>
        <v>품번색상</v>
      </c>
      <c r="AA230" s="118" t="str">
        <f t="shared" si="46"/>
        <v>업체명</v>
      </c>
      <c r="AB230" s="118" t="str">
        <f t="shared" si="47"/>
        <v>발주일</v>
      </c>
      <c r="AE230" s="382"/>
      <c r="AF230" s="381"/>
      <c r="AG230" s="382"/>
      <c r="AH230" s="383"/>
      <c r="AI230" s="383"/>
      <c r="AJ230" s="114"/>
      <c r="AK230" s="114"/>
    </row>
    <row r="231" spans="5:37">
      <c r="G231" s="130" t="str">
        <f>IF(ISERROR(VLOOKUP(MID(H231,1,5)&amp;MID(H231,8,5),품번정리!$A:$B,2,FALSE))=TRUE,MID(H231,1,5)&amp;MID(H231,8,5),VLOOKUP(MID(H231,1,5)&amp;MID(H231,8,5),품번정리!$A:$B,2,FALSE))</f>
        <v/>
      </c>
      <c r="H231" s="130" t="str">
        <f t="shared" si="36"/>
        <v/>
      </c>
      <c r="I231" s="130" t="str">
        <f t="shared" si="37"/>
        <v/>
      </c>
      <c r="J231" s="131" t="str">
        <f t="shared" si="38"/>
        <v/>
      </c>
      <c r="K231" s="118" t="str">
        <f t="shared" si="39"/>
        <v>SMKERF5529NY</v>
      </c>
      <c r="L231" s="118" t="str">
        <f t="shared" si="40"/>
        <v>동일모자</v>
      </c>
      <c r="M231" s="118">
        <f t="shared" si="41"/>
        <v>41771</v>
      </c>
      <c r="N231" s="388" t="s">
        <v>1706</v>
      </c>
      <c r="O231" s="388" t="s">
        <v>1174</v>
      </c>
      <c r="P231" s="404">
        <v>41771</v>
      </c>
      <c r="Q231" s="388" t="s">
        <v>1172</v>
      </c>
      <c r="R231" s="404"/>
      <c r="S231" s="389">
        <v>125</v>
      </c>
      <c r="T231" s="389">
        <v>0</v>
      </c>
      <c r="U231" s="124"/>
      <c r="V231" s="130" t="str">
        <f>IF(ISERROR(VLOOKUP(MID(W231,1,5)&amp;MID(W231,8,5),품번정리!$A:$B,2,FALSE))=TRUE,MID(W231,1,5)&amp;MID(W231,8,5),VLOOKUP(MID(W231,1,5)&amp;MID(W231,8,5),품번정리!$A:$B,2,FALSE))</f>
        <v/>
      </c>
      <c r="W231" s="130" t="str">
        <f t="shared" si="42"/>
        <v/>
      </c>
      <c r="X231" s="130" t="str">
        <f t="shared" si="43"/>
        <v/>
      </c>
      <c r="Y231" s="131" t="str">
        <f t="shared" si="44"/>
        <v/>
      </c>
      <c r="Z231" s="118" t="str">
        <f t="shared" si="45"/>
        <v>품번색상</v>
      </c>
      <c r="AA231" s="118" t="str">
        <f t="shared" si="46"/>
        <v>업체명</v>
      </c>
      <c r="AB231" s="118" t="str">
        <f t="shared" si="47"/>
        <v>발주일</v>
      </c>
      <c r="AE231" s="382"/>
      <c r="AF231" s="381"/>
      <c r="AG231" s="382"/>
      <c r="AH231" s="383"/>
      <c r="AI231" s="383"/>
      <c r="AJ231" s="114"/>
      <c r="AK231" s="114"/>
    </row>
    <row r="232" spans="5:37">
      <c r="E232" s="128"/>
      <c r="G232" s="130" t="str">
        <f>IF(ISERROR(VLOOKUP(MID(H232,1,5)&amp;MID(H232,8,5),품번정리!$A:$B,2,FALSE))=TRUE,MID(H232,1,5)&amp;MID(H232,8,5),VLOOKUP(MID(H232,1,5)&amp;MID(H232,8,5),품번정리!$A:$B,2,FALSE))</f>
        <v/>
      </c>
      <c r="H232" s="130" t="str">
        <f t="shared" si="36"/>
        <v/>
      </c>
      <c r="I232" s="130" t="str">
        <f t="shared" si="37"/>
        <v/>
      </c>
      <c r="J232" s="131" t="str">
        <f t="shared" si="38"/>
        <v/>
      </c>
      <c r="K232" s="118" t="str">
        <f t="shared" si="39"/>
        <v>SMKFIF3705BK</v>
      </c>
      <c r="L232" s="118" t="str">
        <f t="shared" si="40"/>
        <v>성진</v>
      </c>
      <c r="M232" s="118">
        <f t="shared" si="41"/>
        <v>41771</v>
      </c>
      <c r="N232" s="388" t="s">
        <v>1682</v>
      </c>
      <c r="O232" s="388" t="s">
        <v>1175</v>
      </c>
      <c r="P232" s="404">
        <v>41771</v>
      </c>
      <c r="Q232" s="388" t="s">
        <v>449</v>
      </c>
      <c r="R232" s="404"/>
      <c r="S232" s="389">
        <v>1400</v>
      </c>
      <c r="T232" s="389">
        <v>0</v>
      </c>
      <c r="U232" s="124"/>
      <c r="V232" s="130" t="str">
        <f>IF(ISERROR(VLOOKUP(MID(W232,1,5)&amp;MID(W232,8,5),품번정리!$A:$B,2,FALSE))=TRUE,MID(W232,1,5)&amp;MID(W232,8,5),VLOOKUP(MID(W232,1,5)&amp;MID(W232,8,5),품번정리!$A:$B,2,FALSE))</f>
        <v/>
      </c>
      <c r="W232" s="130" t="str">
        <f t="shared" si="42"/>
        <v/>
      </c>
      <c r="X232" s="130" t="str">
        <f t="shared" si="43"/>
        <v/>
      </c>
      <c r="Y232" s="131" t="str">
        <f t="shared" si="44"/>
        <v/>
      </c>
      <c r="Z232" s="118" t="str">
        <f t="shared" si="45"/>
        <v>품번색상</v>
      </c>
      <c r="AA232" s="118" t="str">
        <f t="shared" si="46"/>
        <v>업체명</v>
      </c>
      <c r="AB232" s="118" t="str">
        <f t="shared" si="47"/>
        <v>발주일</v>
      </c>
      <c r="AE232" s="382"/>
      <c r="AF232" s="381"/>
      <c r="AG232" s="382"/>
      <c r="AH232" s="383"/>
      <c r="AI232" s="383"/>
      <c r="AJ232" s="114"/>
      <c r="AK232" s="114"/>
    </row>
    <row r="233" spans="5:37">
      <c r="E233" s="128"/>
      <c r="G233" s="130" t="str">
        <f>IF(ISERROR(VLOOKUP(MID(H233,1,5)&amp;MID(H233,8,5),품번정리!$A:$B,2,FALSE))=TRUE,MID(H233,1,5)&amp;MID(H233,8,5),VLOOKUP(MID(H233,1,5)&amp;MID(H233,8,5),품번정리!$A:$B,2,FALSE))</f>
        <v/>
      </c>
      <c r="H233" s="130" t="str">
        <f t="shared" si="36"/>
        <v/>
      </c>
      <c r="I233" s="130" t="str">
        <f t="shared" si="37"/>
        <v/>
      </c>
      <c r="J233" s="131" t="str">
        <f t="shared" si="38"/>
        <v/>
      </c>
      <c r="K233" s="118" t="str">
        <f t="shared" si="39"/>
        <v>ELKBAF3841BK</v>
      </c>
      <c r="L233" s="118" t="str">
        <f t="shared" si="40"/>
        <v>동일모자</v>
      </c>
      <c r="M233" s="118">
        <f t="shared" si="41"/>
        <v>41772</v>
      </c>
      <c r="N233" s="388" t="s">
        <v>1688</v>
      </c>
      <c r="O233" s="388" t="s">
        <v>1174</v>
      </c>
      <c r="P233" s="404">
        <v>41772</v>
      </c>
      <c r="Q233" s="388" t="s">
        <v>449</v>
      </c>
      <c r="R233" s="404"/>
      <c r="S233" s="389">
        <v>410</v>
      </c>
      <c r="T233" s="389">
        <v>0</v>
      </c>
      <c r="U233" s="124"/>
      <c r="V233" s="130" t="str">
        <f>IF(ISERROR(VLOOKUP(MID(W233,1,5)&amp;MID(W233,8,5),품번정리!$A:$B,2,FALSE))=TRUE,MID(W233,1,5)&amp;MID(W233,8,5),VLOOKUP(MID(W233,1,5)&amp;MID(W233,8,5),품번정리!$A:$B,2,FALSE))</f>
        <v/>
      </c>
      <c r="W233" s="130" t="str">
        <f t="shared" si="42"/>
        <v/>
      </c>
      <c r="X233" s="130" t="str">
        <f t="shared" si="43"/>
        <v/>
      </c>
      <c r="Y233" s="131" t="str">
        <f t="shared" si="44"/>
        <v/>
      </c>
      <c r="Z233" s="118" t="str">
        <f t="shared" si="45"/>
        <v>품번색상</v>
      </c>
      <c r="AA233" s="118" t="str">
        <f t="shared" si="46"/>
        <v>업체명</v>
      </c>
      <c r="AB233" s="118" t="str">
        <f t="shared" si="47"/>
        <v>발주일</v>
      </c>
      <c r="AE233" s="382"/>
      <c r="AF233" s="381"/>
      <c r="AG233" s="382"/>
      <c r="AH233" s="383"/>
      <c r="AI233" s="383"/>
      <c r="AJ233" s="114"/>
      <c r="AK233" s="114"/>
    </row>
    <row r="234" spans="5:37">
      <c r="E234" s="128"/>
      <c r="G234" s="130" t="str">
        <f>IF(ISERROR(VLOOKUP(MID(H234,1,5)&amp;MID(H234,8,5),품번정리!$A:$B,2,FALSE))=TRUE,MID(H234,1,5)&amp;MID(H234,8,5),VLOOKUP(MID(H234,1,5)&amp;MID(H234,8,5),품번정리!$A:$B,2,FALSE))</f>
        <v/>
      </c>
      <c r="H234" s="130" t="str">
        <f t="shared" si="36"/>
        <v/>
      </c>
      <c r="I234" s="130" t="str">
        <f t="shared" si="37"/>
        <v/>
      </c>
      <c r="J234" s="131" t="str">
        <f t="shared" si="38"/>
        <v/>
      </c>
      <c r="K234" s="118" t="str">
        <f t="shared" si="39"/>
        <v>ELKBAF3841RE</v>
      </c>
      <c r="L234" s="118" t="str">
        <f t="shared" si="40"/>
        <v>동일모자</v>
      </c>
      <c r="M234" s="118">
        <f t="shared" si="41"/>
        <v>41772</v>
      </c>
      <c r="N234" s="388" t="s">
        <v>1689</v>
      </c>
      <c r="O234" s="388" t="s">
        <v>1174</v>
      </c>
      <c r="P234" s="404">
        <v>41772</v>
      </c>
      <c r="Q234" s="388" t="s">
        <v>449</v>
      </c>
      <c r="R234" s="404"/>
      <c r="S234" s="389">
        <v>791</v>
      </c>
      <c r="T234" s="389">
        <v>0</v>
      </c>
      <c r="U234" s="124"/>
      <c r="V234" s="130" t="str">
        <f>IF(ISERROR(VLOOKUP(MID(W234,1,5)&amp;MID(W234,8,5),품번정리!$A:$B,2,FALSE))=TRUE,MID(W234,1,5)&amp;MID(W234,8,5),VLOOKUP(MID(W234,1,5)&amp;MID(W234,8,5),품번정리!$A:$B,2,FALSE))</f>
        <v/>
      </c>
      <c r="W234" s="130" t="str">
        <f t="shared" si="42"/>
        <v/>
      </c>
      <c r="X234" s="130" t="str">
        <f t="shared" si="43"/>
        <v/>
      </c>
      <c r="Y234" s="131" t="str">
        <f t="shared" si="44"/>
        <v/>
      </c>
      <c r="Z234" s="118" t="str">
        <f t="shared" si="45"/>
        <v>품번색상</v>
      </c>
      <c r="AA234" s="118" t="str">
        <f t="shared" si="46"/>
        <v>업체명</v>
      </c>
      <c r="AB234" s="118" t="str">
        <f t="shared" si="47"/>
        <v>발주일</v>
      </c>
      <c r="AE234" s="382"/>
      <c r="AF234" s="381"/>
      <c r="AG234" s="382"/>
      <c r="AH234" s="383"/>
      <c r="AI234" s="383"/>
      <c r="AJ234" s="114"/>
      <c r="AK234" s="114"/>
    </row>
    <row r="235" spans="5:37">
      <c r="E235" s="128"/>
      <c r="G235" s="130" t="str">
        <f>IF(ISERROR(VLOOKUP(MID(H235,1,5)&amp;MID(H235,8,5),품번정리!$A:$B,2,FALSE))=TRUE,MID(H235,1,5)&amp;MID(H235,8,5),VLOOKUP(MID(H235,1,5)&amp;MID(H235,8,5),품번정리!$A:$B,2,FALSE))</f>
        <v/>
      </c>
      <c r="H235" s="130" t="str">
        <f t="shared" si="36"/>
        <v/>
      </c>
      <c r="I235" s="130" t="str">
        <f t="shared" si="37"/>
        <v/>
      </c>
      <c r="J235" s="131" t="str">
        <f t="shared" si="38"/>
        <v/>
      </c>
      <c r="K235" s="118" t="str">
        <f t="shared" si="39"/>
        <v>ELKBAF3531GY</v>
      </c>
      <c r="L235" s="118" t="str">
        <f t="shared" si="40"/>
        <v>동일모자</v>
      </c>
      <c r="M235" s="118">
        <f t="shared" si="41"/>
        <v>41773</v>
      </c>
      <c r="N235" s="388" t="s">
        <v>1712</v>
      </c>
      <c r="O235" s="388" t="s">
        <v>1174</v>
      </c>
      <c r="P235" s="404">
        <v>41773</v>
      </c>
      <c r="Q235" s="388" t="s">
        <v>1172</v>
      </c>
      <c r="R235" s="404"/>
      <c r="S235" s="389">
        <v>169</v>
      </c>
      <c r="T235" s="389">
        <v>0</v>
      </c>
      <c r="U235" s="124"/>
      <c r="V235" s="130" t="str">
        <f>IF(ISERROR(VLOOKUP(MID(W235,1,5)&amp;MID(W235,8,5),품번정리!$A:$B,2,FALSE))=TRUE,MID(W235,1,5)&amp;MID(W235,8,5),VLOOKUP(MID(W235,1,5)&amp;MID(W235,8,5),품번정리!$A:$B,2,FALSE))</f>
        <v/>
      </c>
      <c r="W235" s="130" t="str">
        <f t="shared" si="42"/>
        <v/>
      </c>
      <c r="X235" s="130" t="str">
        <f t="shared" si="43"/>
        <v/>
      </c>
      <c r="Y235" s="131" t="str">
        <f t="shared" si="44"/>
        <v/>
      </c>
      <c r="Z235" s="118" t="str">
        <f t="shared" si="45"/>
        <v>품번색상</v>
      </c>
      <c r="AA235" s="118" t="str">
        <f t="shared" si="46"/>
        <v>업체명</v>
      </c>
      <c r="AB235" s="118" t="str">
        <f t="shared" si="47"/>
        <v>발주일</v>
      </c>
      <c r="AE235" s="382"/>
      <c r="AF235" s="381"/>
      <c r="AG235" s="382"/>
      <c r="AH235" s="383"/>
      <c r="AI235" s="383"/>
      <c r="AJ235" s="114"/>
      <c r="AK235" s="114"/>
    </row>
    <row r="236" spans="5:37">
      <c r="E236" s="128"/>
      <c r="G236" s="130" t="str">
        <f>IF(ISERROR(VLOOKUP(MID(H236,1,5)&amp;MID(H236,8,5),품번정리!$A:$B,2,FALSE))=TRUE,MID(H236,1,5)&amp;MID(H236,8,5),VLOOKUP(MID(H236,1,5)&amp;MID(H236,8,5),품번정리!$A:$B,2,FALSE))</f>
        <v/>
      </c>
      <c r="H236" s="130" t="str">
        <f t="shared" si="36"/>
        <v/>
      </c>
      <c r="I236" s="130" t="str">
        <f t="shared" si="37"/>
        <v/>
      </c>
      <c r="J236" s="131" t="str">
        <f t="shared" si="38"/>
        <v/>
      </c>
      <c r="K236" s="118" t="str">
        <f t="shared" si="39"/>
        <v>ELKERF5532PK</v>
      </c>
      <c r="L236" s="118" t="str">
        <f t="shared" si="40"/>
        <v>동일모자</v>
      </c>
      <c r="M236" s="118">
        <f t="shared" si="41"/>
        <v>41773</v>
      </c>
      <c r="N236" s="388" t="s">
        <v>1713</v>
      </c>
      <c r="O236" s="388" t="s">
        <v>1174</v>
      </c>
      <c r="P236" s="404">
        <v>41773</v>
      </c>
      <c r="Q236" s="388" t="s">
        <v>1172</v>
      </c>
      <c r="R236" s="404"/>
      <c r="S236" s="389">
        <v>178</v>
      </c>
      <c r="T236" s="389">
        <v>0</v>
      </c>
      <c r="U236" s="124"/>
      <c r="V236" s="130" t="str">
        <f>IF(ISERROR(VLOOKUP(MID(W236,1,5)&amp;MID(W236,8,5),품번정리!$A:$B,2,FALSE))=TRUE,MID(W236,1,5)&amp;MID(W236,8,5),VLOOKUP(MID(W236,1,5)&amp;MID(W236,8,5),품번정리!$A:$B,2,FALSE))</f>
        <v/>
      </c>
      <c r="W236" s="130" t="str">
        <f t="shared" si="42"/>
        <v/>
      </c>
      <c r="X236" s="130" t="str">
        <f t="shared" si="43"/>
        <v/>
      </c>
      <c r="Y236" s="131" t="str">
        <f t="shared" si="44"/>
        <v/>
      </c>
      <c r="Z236" s="118" t="str">
        <f t="shared" si="45"/>
        <v>품번색상</v>
      </c>
      <c r="AA236" s="118" t="str">
        <f t="shared" si="46"/>
        <v>업체명</v>
      </c>
      <c r="AB236" s="118" t="str">
        <f t="shared" si="47"/>
        <v>발주일</v>
      </c>
      <c r="AE236" s="382"/>
      <c r="AF236" s="381"/>
      <c r="AG236" s="382"/>
      <c r="AH236" s="383"/>
      <c r="AI236" s="383"/>
      <c r="AJ236" s="114"/>
      <c r="AK236" s="114"/>
    </row>
    <row r="237" spans="5:37">
      <c r="E237" s="128"/>
      <c r="G237" s="130" t="str">
        <f>IF(ISERROR(VLOOKUP(MID(H237,1,5)&amp;MID(H237,8,5),품번정리!$A:$B,2,FALSE))=TRUE,MID(H237,1,5)&amp;MID(H237,8,5),VLOOKUP(MID(H237,1,5)&amp;MID(H237,8,5),품번정리!$A:$B,2,FALSE))</f>
        <v/>
      </c>
      <c r="H237" s="130" t="str">
        <f t="shared" si="36"/>
        <v/>
      </c>
      <c r="I237" s="130" t="str">
        <f t="shared" si="37"/>
        <v/>
      </c>
      <c r="J237" s="131" t="str">
        <f t="shared" si="38"/>
        <v/>
      </c>
      <c r="K237" s="118" t="str">
        <f t="shared" si="39"/>
        <v>POKFIF3901BL</v>
      </c>
      <c r="L237" s="118" t="str">
        <f t="shared" si="40"/>
        <v>캡보이2</v>
      </c>
      <c r="M237" s="118">
        <f t="shared" si="41"/>
        <v>41775</v>
      </c>
      <c r="N237" s="388" t="s">
        <v>1683</v>
      </c>
      <c r="O237" s="388" t="s">
        <v>1285</v>
      </c>
      <c r="P237" s="404">
        <v>41775</v>
      </c>
      <c r="Q237" s="388" t="s">
        <v>449</v>
      </c>
      <c r="R237" s="404"/>
      <c r="S237" s="389">
        <v>500</v>
      </c>
      <c r="T237" s="389">
        <v>0</v>
      </c>
      <c r="U237" s="124"/>
      <c r="V237" s="130" t="str">
        <f>IF(ISERROR(VLOOKUP(MID(W237,1,5)&amp;MID(W237,8,5),품번정리!$A:$B,2,FALSE))=TRUE,MID(W237,1,5)&amp;MID(W237,8,5),VLOOKUP(MID(W237,1,5)&amp;MID(W237,8,5),품번정리!$A:$B,2,FALSE))</f>
        <v/>
      </c>
      <c r="W237" s="130" t="str">
        <f t="shared" si="42"/>
        <v/>
      </c>
      <c r="X237" s="130" t="str">
        <f t="shared" si="43"/>
        <v/>
      </c>
      <c r="Y237" s="131" t="str">
        <f t="shared" si="44"/>
        <v/>
      </c>
      <c r="Z237" s="118" t="str">
        <f t="shared" si="45"/>
        <v>품번색상</v>
      </c>
      <c r="AA237" s="118" t="str">
        <f t="shared" si="46"/>
        <v>업체명</v>
      </c>
      <c r="AB237" s="118" t="str">
        <f t="shared" si="47"/>
        <v>발주일</v>
      </c>
      <c r="AE237" s="382"/>
      <c r="AF237" s="381"/>
      <c r="AG237" s="382"/>
      <c r="AH237" s="383"/>
      <c r="AI237" s="383"/>
      <c r="AJ237" s="114"/>
      <c r="AK237" s="114"/>
    </row>
    <row r="238" spans="5:37">
      <c r="E238" s="128"/>
      <c r="G238" s="130" t="str">
        <f>IF(ISERROR(VLOOKUP(MID(H238,1,5)&amp;MID(H238,8,5),품번정리!$A:$B,2,FALSE))=TRUE,MID(H238,1,5)&amp;MID(H238,8,5),VLOOKUP(MID(H238,1,5)&amp;MID(H238,8,5),품번정리!$A:$B,2,FALSE))</f>
        <v/>
      </c>
      <c r="H238" s="130" t="str">
        <f t="shared" si="36"/>
        <v/>
      </c>
      <c r="I238" s="130" t="str">
        <f t="shared" si="37"/>
        <v/>
      </c>
      <c r="J238" s="131" t="str">
        <f t="shared" si="38"/>
        <v/>
      </c>
      <c r="K238" s="118" t="str">
        <f t="shared" si="39"/>
        <v>POKFIF3902RE</v>
      </c>
      <c r="L238" s="118" t="str">
        <f t="shared" si="40"/>
        <v>캡보이2</v>
      </c>
      <c r="M238" s="118">
        <f t="shared" si="41"/>
        <v>41775</v>
      </c>
      <c r="N238" s="388" t="s">
        <v>1684</v>
      </c>
      <c r="O238" s="388" t="s">
        <v>1285</v>
      </c>
      <c r="P238" s="404">
        <v>41775</v>
      </c>
      <c r="Q238" s="388" t="s">
        <v>449</v>
      </c>
      <c r="R238" s="404"/>
      <c r="S238" s="389">
        <v>240</v>
      </c>
      <c r="T238" s="389">
        <v>0</v>
      </c>
      <c r="U238" s="124"/>
      <c r="V238" s="130" t="str">
        <f>IF(ISERROR(VLOOKUP(MID(W238,1,5)&amp;MID(W238,8,5),품번정리!$A:$B,2,FALSE))=TRUE,MID(W238,1,5)&amp;MID(W238,8,5),VLOOKUP(MID(W238,1,5)&amp;MID(W238,8,5),품번정리!$A:$B,2,FALSE))</f>
        <v/>
      </c>
      <c r="W238" s="130" t="str">
        <f t="shared" si="42"/>
        <v/>
      </c>
      <c r="X238" s="130" t="str">
        <f t="shared" si="43"/>
        <v/>
      </c>
      <c r="Y238" s="131" t="str">
        <f t="shared" si="44"/>
        <v/>
      </c>
      <c r="Z238" s="118" t="str">
        <f t="shared" si="45"/>
        <v>품번색상</v>
      </c>
      <c r="AA238" s="118" t="str">
        <f t="shared" si="46"/>
        <v>업체명</v>
      </c>
      <c r="AB238" s="118" t="str">
        <f t="shared" si="47"/>
        <v>발주일</v>
      </c>
      <c r="AE238" s="382"/>
      <c r="AF238" s="381"/>
      <c r="AG238" s="382"/>
      <c r="AH238" s="383"/>
      <c r="AI238" s="383"/>
      <c r="AJ238" s="114"/>
      <c r="AK238" s="114"/>
    </row>
    <row r="239" spans="5:37">
      <c r="E239" s="128"/>
      <c r="G239" s="130" t="str">
        <f>IF(ISERROR(VLOOKUP(MID(H239,1,5)&amp;MID(H239,8,5),품번정리!$A:$B,2,FALSE))=TRUE,MID(H239,1,5)&amp;MID(H239,8,5),VLOOKUP(MID(H239,1,5)&amp;MID(H239,8,5),품번정리!$A:$B,2,FALSE))</f>
        <v/>
      </c>
      <c r="H239" s="130" t="str">
        <f t="shared" si="36"/>
        <v/>
      </c>
      <c r="I239" s="130" t="str">
        <f t="shared" si="37"/>
        <v/>
      </c>
      <c r="J239" s="131" t="str">
        <f t="shared" si="38"/>
        <v/>
      </c>
      <c r="K239" s="118" t="str">
        <f t="shared" si="39"/>
        <v>POKFIF3903PK</v>
      </c>
      <c r="L239" s="118" t="str">
        <f t="shared" si="40"/>
        <v>캡보이2</v>
      </c>
      <c r="M239" s="118">
        <f t="shared" si="41"/>
        <v>41775</v>
      </c>
      <c r="N239" s="388" t="s">
        <v>1685</v>
      </c>
      <c r="O239" s="388" t="s">
        <v>1285</v>
      </c>
      <c r="P239" s="404">
        <v>41775</v>
      </c>
      <c r="Q239" s="388" t="s">
        <v>449</v>
      </c>
      <c r="R239" s="404"/>
      <c r="S239" s="389">
        <v>240</v>
      </c>
      <c r="T239" s="389">
        <v>0</v>
      </c>
      <c r="U239" s="124"/>
      <c r="V239" s="130" t="str">
        <f>IF(ISERROR(VLOOKUP(MID(W239,1,5)&amp;MID(W239,8,5),품번정리!$A:$B,2,FALSE))=TRUE,MID(W239,1,5)&amp;MID(W239,8,5),VLOOKUP(MID(W239,1,5)&amp;MID(W239,8,5),품번정리!$A:$B,2,FALSE))</f>
        <v/>
      </c>
      <c r="W239" s="130" t="str">
        <f t="shared" si="42"/>
        <v/>
      </c>
      <c r="X239" s="130" t="str">
        <f t="shared" si="43"/>
        <v/>
      </c>
      <c r="Y239" s="131" t="str">
        <f t="shared" si="44"/>
        <v/>
      </c>
      <c r="Z239" s="118" t="str">
        <f t="shared" si="45"/>
        <v>품번색상</v>
      </c>
      <c r="AA239" s="118" t="str">
        <f t="shared" si="46"/>
        <v>업체명</v>
      </c>
      <c r="AB239" s="118" t="str">
        <f t="shared" si="47"/>
        <v>발주일</v>
      </c>
      <c r="AE239" s="382"/>
      <c r="AF239" s="381"/>
      <c r="AG239" s="382"/>
      <c r="AH239" s="383"/>
      <c r="AI239" s="383"/>
      <c r="AJ239" s="114"/>
      <c r="AK239" s="114"/>
    </row>
    <row r="240" spans="5:37">
      <c r="E240" s="128"/>
      <c r="G240" s="130" t="str">
        <f>IF(ISERROR(VLOOKUP(MID(H240,1,5)&amp;MID(H240,8,5),품번정리!$A:$B,2,FALSE))=TRUE,MID(H240,1,5)&amp;MID(H240,8,5),VLOOKUP(MID(H240,1,5)&amp;MID(H240,8,5),품번정리!$A:$B,2,FALSE))</f>
        <v/>
      </c>
      <c r="H240" s="130" t="str">
        <f t="shared" si="36"/>
        <v/>
      </c>
      <c r="I240" s="130" t="str">
        <f t="shared" si="37"/>
        <v/>
      </c>
      <c r="J240" s="131" t="str">
        <f t="shared" si="38"/>
        <v/>
      </c>
      <c r="K240" s="118" t="str">
        <f t="shared" si="39"/>
        <v>POKFIF3904GR</v>
      </c>
      <c r="L240" s="118" t="str">
        <f t="shared" si="40"/>
        <v>캡보이2</v>
      </c>
      <c r="M240" s="118">
        <f t="shared" si="41"/>
        <v>41775</v>
      </c>
      <c r="N240" s="388" t="s">
        <v>1686</v>
      </c>
      <c r="O240" s="388" t="s">
        <v>1285</v>
      </c>
      <c r="P240" s="404">
        <v>41775</v>
      </c>
      <c r="Q240" s="388" t="s">
        <v>449</v>
      </c>
      <c r="R240" s="404"/>
      <c r="S240" s="389">
        <v>220</v>
      </c>
      <c r="T240" s="389">
        <v>0</v>
      </c>
      <c r="U240" s="124"/>
      <c r="V240" s="130" t="str">
        <f>IF(ISERROR(VLOOKUP(MID(W240,1,5)&amp;MID(W240,8,5),품번정리!$A:$B,2,FALSE))=TRUE,MID(W240,1,5)&amp;MID(W240,8,5),VLOOKUP(MID(W240,1,5)&amp;MID(W240,8,5),품번정리!$A:$B,2,FALSE))</f>
        <v/>
      </c>
      <c r="W240" s="130" t="str">
        <f t="shared" si="42"/>
        <v/>
      </c>
      <c r="X240" s="130" t="str">
        <f t="shared" si="43"/>
        <v/>
      </c>
      <c r="Y240" s="131" t="str">
        <f t="shared" si="44"/>
        <v/>
      </c>
      <c r="Z240" s="118" t="str">
        <f t="shared" si="45"/>
        <v>품번색상</v>
      </c>
      <c r="AA240" s="118" t="str">
        <f t="shared" si="46"/>
        <v>업체명</v>
      </c>
      <c r="AB240" s="118" t="str">
        <f t="shared" si="47"/>
        <v>발주일</v>
      </c>
      <c r="AE240" s="382"/>
      <c r="AF240" s="381"/>
      <c r="AG240" s="382"/>
      <c r="AH240" s="383"/>
      <c r="AI240" s="383"/>
      <c r="AJ240" s="114"/>
      <c r="AK240" s="114"/>
    </row>
    <row r="241" spans="5:37">
      <c r="G241" s="130" t="str">
        <f>IF(ISERROR(VLOOKUP(MID(H241,1,5)&amp;MID(H241,8,5),품번정리!$A:$B,2,FALSE))=TRUE,MID(H241,1,5)&amp;MID(H241,8,5),VLOOKUP(MID(H241,1,5)&amp;MID(H241,8,5),품번정리!$A:$B,2,FALSE))</f>
        <v/>
      </c>
      <c r="H241" s="130" t="str">
        <f t="shared" si="36"/>
        <v/>
      </c>
      <c r="I241" s="130" t="str">
        <f t="shared" si="37"/>
        <v/>
      </c>
      <c r="J241" s="131" t="str">
        <f t="shared" si="38"/>
        <v/>
      </c>
      <c r="K241" s="118" t="str">
        <f t="shared" si="39"/>
        <v>VBKBAF3603RE</v>
      </c>
      <c r="L241" s="118" t="str">
        <f t="shared" si="40"/>
        <v>FOREMOST</v>
      </c>
      <c r="M241" s="118">
        <f t="shared" si="41"/>
        <v>41779</v>
      </c>
      <c r="N241" s="388" t="s">
        <v>1720</v>
      </c>
      <c r="O241" s="388" t="s">
        <v>1171</v>
      </c>
      <c r="P241" s="404">
        <v>41779</v>
      </c>
      <c r="Q241" s="388" t="s">
        <v>449</v>
      </c>
      <c r="R241" s="404"/>
      <c r="S241" s="389">
        <v>124</v>
      </c>
      <c r="T241" s="389">
        <v>0</v>
      </c>
      <c r="U241" s="124"/>
      <c r="V241" s="130" t="str">
        <f>IF(ISERROR(VLOOKUP(MID(W241,1,5)&amp;MID(W241,8,5),품번정리!$A:$B,2,FALSE))=TRUE,MID(W241,1,5)&amp;MID(W241,8,5),VLOOKUP(MID(W241,1,5)&amp;MID(W241,8,5),품번정리!$A:$B,2,FALSE))</f>
        <v/>
      </c>
      <c r="W241" s="130" t="str">
        <f t="shared" si="42"/>
        <v/>
      </c>
      <c r="X241" s="130" t="str">
        <f t="shared" si="43"/>
        <v/>
      </c>
      <c r="Y241" s="131" t="str">
        <f t="shared" si="44"/>
        <v/>
      </c>
      <c r="Z241" s="118" t="str">
        <f t="shared" si="45"/>
        <v>품번색상</v>
      </c>
      <c r="AA241" s="118" t="str">
        <f t="shared" si="46"/>
        <v>업체명</v>
      </c>
      <c r="AB241" s="118" t="str">
        <f t="shared" si="47"/>
        <v>발주일</v>
      </c>
      <c r="AE241" s="382"/>
      <c r="AF241" s="381"/>
      <c r="AG241" s="382"/>
      <c r="AH241" s="383"/>
      <c r="AI241" s="383"/>
      <c r="AJ241" s="114"/>
      <c r="AK241" s="114"/>
    </row>
    <row r="242" spans="5:37">
      <c r="E242" s="128"/>
      <c r="G242" s="130" t="str">
        <f>IF(ISERROR(VLOOKUP(MID(H242,1,5)&amp;MID(H242,8,5),품번정리!$A:$B,2,FALSE))=TRUE,MID(H242,1,5)&amp;MID(H242,8,5),VLOOKUP(MID(H242,1,5)&amp;MID(H242,8,5),품번정리!$A:$B,2,FALSE))</f>
        <v/>
      </c>
      <c r="H242" s="130" t="str">
        <f t="shared" si="36"/>
        <v/>
      </c>
      <c r="I242" s="130" t="str">
        <f t="shared" si="37"/>
        <v/>
      </c>
      <c r="J242" s="131" t="str">
        <f t="shared" si="38"/>
        <v/>
      </c>
      <c r="K242" s="118" t="str">
        <f t="shared" si="39"/>
        <v>VBKBAF3603GR</v>
      </c>
      <c r="L242" s="118" t="str">
        <f t="shared" si="40"/>
        <v>FOREMOST</v>
      </c>
      <c r="M242" s="118">
        <f t="shared" si="41"/>
        <v>41779</v>
      </c>
      <c r="N242" s="388" t="s">
        <v>1721</v>
      </c>
      <c r="O242" s="388" t="s">
        <v>1171</v>
      </c>
      <c r="P242" s="404">
        <v>41779</v>
      </c>
      <c r="Q242" s="388" t="s">
        <v>449</v>
      </c>
      <c r="R242" s="404"/>
      <c r="S242" s="389">
        <v>176</v>
      </c>
      <c r="T242" s="389">
        <v>0</v>
      </c>
      <c r="U242" s="124"/>
      <c r="V242" s="130" t="str">
        <f>IF(ISERROR(VLOOKUP(MID(W242,1,5)&amp;MID(W242,8,5),품번정리!$A:$B,2,FALSE))=TRUE,MID(W242,1,5)&amp;MID(W242,8,5),VLOOKUP(MID(W242,1,5)&amp;MID(W242,8,5),품번정리!$A:$B,2,FALSE))</f>
        <v/>
      </c>
      <c r="W242" s="130" t="str">
        <f t="shared" si="42"/>
        <v/>
      </c>
      <c r="X242" s="130" t="str">
        <f t="shared" si="43"/>
        <v/>
      </c>
      <c r="Y242" s="131" t="str">
        <f t="shared" si="44"/>
        <v/>
      </c>
      <c r="Z242" s="118" t="str">
        <f t="shared" si="45"/>
        <v>품번색상</v>
      </c>
      <c r="AA242" s="118" t="str">
        <f t="shared" si="46"/>
        <v>업체명</v>
      </c>
      <c r="AB242" s="118" t="str">
        <f t="shared" si="47"/>
        <v>발주일</v>
      </c>
      <c r="AE242" s="382"/>
      <c r="AF242" s="381"/>
      <c r="AG242" s="382"/>
      <c r="AH242" s="383"/>
      <c r="AI242" s="383"/>
      <c r="AJ242" s="114"/>
      <c r="AK242" s="114"/>
    </row>
    <row r="243" spans="5:37">
      <c r="E243" s="128"/>
      <c r="G243" s="130" t="str">
        <f>IF(ISERROR(VLOOKUP(MID(H243,1,5)&amp;MID(H243,8,5),품번정리!$A:$B,2,FALSE))=TRUE,MID(H243,1,5)&amp;MID(H243,8,5),VLOOKUP(MID(H243,1,5)&amp;MID(H243,8,5),품번정리!$A:$B,2,FALSE))</f>
        <v/>
      </c>
      <c r="H243" s="130" t="str">
        <f t="shared" si="36"/>
        <v/>
      </c>
      <c r="I243" s="130" t="str">
        <f t="shared" si="37"/>
        <v/>
      </c>
      <c r="J243" s="131" t="str">
        <f t="shared" si="38"/>
        <v/>
      </c>
      <c r="K243" s="118" t="str">
        <f t="shared" si="39"/>
        <v>JOKBAF3509PK</v>
      </c>
      <c r="L243" s="118" t="str">
        <f t="shared" si="40"/>
        <v>동일모자</v>
      </c>
      <c r="M243" s="118">
        <f t="shared" si="41"/>
        <v>41782</v>
      </c>
      <c r="N243" s="388" t="s">
        <v>1715</v>
      </c>
      <c r="O243" s="388" t="s">
        <v>1174</v>
      </c>
      <c r="P243" s="404">
        <v>41782</v>
      </c>
      <c r="Q243" s="388" t="s">
        <v>1172</v>
      </c>
      <c r="R243" s="404"/>
      <c r="S243" s="389">
        <v>463</v>
      </c>
      <c r="T243" s="389">
        <v>0</v>
      </c>
      <c r="U243" s="124"/>
      <c r="V243" s="130" t="str">
        <f>IF(ISERROR(VLOOKUP(MID(W243,1,5)&amp;MID(W243,8,5),품번정리!$A:$B,2,FALSE))=TRUE,MID(W243,1,5)&amp;MID(W243,8,5),VLOOKUP(MID(W243,1,5)&amp;MID(W243,8,5),품번정리!$A:$B,2,FALSE))</f>
        <v/>
      </c>
      <c r="W243" s="130" t="str">
        <f t="shared" si="42"/>
        <v/>
      </c>
      <c r="X243" s="130" t="str">
        <f t="shared" si="43"/>
        <v/>
      </c>
      <c r="Y243" s="131" t="str">
        <f t="shared" si="44"/>
        <v/>
      </c>
      <c r="Z243" s="118" t="str">
        <f t="shared" si="45"/>
        <v>품번색상</v>
      </c>
      <c r="AA243" s="118" t="str">
        <f t="shared" si="46"/>
        <v>업체명</v>
      </c>
      <c r="AB243" s="118" t="str">
        <f t="shared" si="47"/>
        <v>발주일</v>
      </c>
      <c r="AE243" s="382"/>
      <c r="AF243" s="381"/>
      <c r="AG243" s="382"/>
      <c r="AH243" s="383"/>
      <c r="AI243" s="383"/>
      <c r="AJ243" s="114"/>
      <c r="AK243" s="114"/>
    </row>
    <row r="244" spans="5:37">
      <c r="G244" s="130" t="str">
        <f>IF(ISERROR(VLOOKUP(MID(H244,1,5)&amp;MID(H244,8,5),품번정리!$A:$B,2,FALSE))=TRUE,MID(H244,1,5)&amp;MID(H244,8,5),VLOOKUP(MID(H244,1,5)&amp;MID(H244,8,5),품번정리!$A:$B,2,FALSE))</f>
        <v/>
      </c>
      <c r="H244" s="130" t="str">
        <f t="shared" si="36"/>
        <v/>
      </c>
      <c r="I244" s="130" t="str">
        <f t="shared" si="37"/>
        <v/>
      </c>
      <c r="J244" s="131" t="str">
        <f t="shared" si="38"/>
        <v/>
      </c>
      <c r="K244" s="118" t="str">
        <f t="shared" si="39"/>
        <v>JOKBAF3510YE</v>
      </c>
      <c r="L244" s="118" t="str">
        <f t="shared" si="40"/>
        <v>동일모자</v>
      </c>
      <c r="M244" s="118">
        <f t="shared" si="41"/>
        <v>41782</v>
      </c>
      <c r="N244" s="388" t="s">
        <v>1716</v>
      </c>
      <c r="O244" s="388" t="s">
        <v>1174</v>
      </c>
      <c r="P244" s="404">
        <v>41782</v>
      </c>
      <c r="Q244" s="388" t="s">
        <v>1172</v>
      </c>
      <c r="R244" s="404"/>
      <c r="S244" s="389">
        <v>478</v>
      </c>
      <c r="T244" s="389">
        <v>0</v>
      </c>
      <c r="U244" s="124"/>
      <c r="V244" s="130" t="str">
        <f>IF(ISERROR(VLOOKUP(MID(W244,1,5)&amp;MID(W244,8,5),품번정리!$A:$B,2,FALSE))=TRUE,MID(W244,1,5)&amp;MID(W244,8,5),VLOOKUP(MID(W244,1,5)&amp;MID(W244,8,5),품번정리!$A:$B,2,FALSE))</f>
        <v/>
      </c>
      <c r="W244" s="130" t="str">
        <f t="shared" si="42"/>
        <v/>
      </c>
      <c r="X244" s="130" t="str">
        <f t="shared" si="43"/>
        <v/>
      </c>
      <c r="Y244" s="131" t="str">
        <f t="shared" si="44"/>
        <v/>
      </c>
      <c r="Z244" s="118" t="str">
        <f t="shared" si="45"/>
        <v>품번색상</v>
      </c>
      <c r="AA244" s="118" t="str">
        <f t="shared" si="46"/>
        <v>업체명</v>
      </c>
      <c r="AB244" s="118" t="str">
        <f t="shared" si="47"/>
        <v>발주일</v>
      </c>
      <c r="AE244" s="382"/>
      <c r="AF244" s="381"/>
      <c r="AG244" s="382"/>
      <c r="AH244" s="383"/>
      <c r="AI244" s="383"/>
      <c r="AJ244" s="114"/>
      <c r="AK244" s="114"/>
    </row>
    <row r="245" spans="5:37">
      <c r="E245" s="128"/>
      <c r="G245" s="130" t="str">
        <f>IF(ISERROR(VLOOKUP(MID(H245,1,5)&amp;MID(H245,8,5),품번정리!$A:$B,2,FALSE))=TRUE,MID(H245,1,5)&amp;MID(H245,8,5),VLOOKUP(MID(H245,1,5)&amp;MID(H245,8,5),품번정리!$A:$B,2,FALSE))</f>
        <v/>
      </c>
      <c r="H245" s="130" t="str">
        <f t="shared" si="36"/>
        <v/>
      </c>
      <c r="I245" s="130" t="str">
        <f t="shared" si="37"/>
        <v/>
      </c>
      <c r="J245" s="131" t="str">
        <f t="shared" si="38"/>
        <v/>
      </c>
      <c r="K245" s="118" t="str">
        <f t="shared" si="39"/>
        <v>JOKBAF3511GY</v>
      </c>
      <c r="L245" s="118" t="str">
        <f t="shared" si="40"/>
        <v>동일모자</v>
      </c>
      <c r="M245" s="118">
        <f t="shared" si="41"/>
        <v>41782</v>
      </c>
      <c r="N245" s="388" t="s">
        <v>1717</v>
      </c>
      <c r="O245" s="388" t="s">
        <v>1174</v>
      </c>
      <c r="P245" s="404">
        <v>41782</v>
      </c>
      <c r="Q245" s="388" t="s">
        <v>1172</v>
      </c>
      <c r="R245" s="404"/>
      <c r="S245" s="389">
        <v>398</v>
      </c>
      <c r="T245" s="389">
        <v>0</v>
      </c>
      <c r="U245" s="124"/>
      <c r="V245" s="130" t="str">
        <f>IF(ISERROR(VLOOKUP(MID(W245,1,5)&amp;MID(W245,8,5),품번정리!$A:$B,2,FALSE))=TRUE,MID(W245,1,5)&amp;MID(W245,8,5),VLOOKUP(MID(W245,1,5)&amp;MID(W245,8,5),품번정리!$A:$B,2,FALSE))</f>
        <v/>
      </c>
      <c r="W245" s="130" t="str">
        <f t="shared" si="42"/>
        <v/>
      </c>
      <c r="X245" s="130" t="str">
        <f t="shared" si="43"/>
        <v/>
      </c>
      <c r="Y245" s="131" t="str">
        <f t="shared" si="44"/>
        <v/>
      </c>
      <c r="Z245" s="118" t="str">
        <f t="shared" si="45"/>
        <v>품번색상</v>
      </c>
      <c r="AA245" s="118" t="str">
        <f t="shared" si="46"/>
        <v>업체명</v>
      </c>
      <c r="AB245" s="118" t="str">
        <f t="shared" si="47"/>
        <v>발주일</v>
      </c>
      <c r="AE245" s="382"/>
      <c r="AF245" s="381"/>
      <c r="AG245" s="382"/>
      <c r="AH245" s="383"/>
      <c r="AI245" s="383"/>
      <c r="AJ245" s="114"/>
      <c r="AK245" s="114"/>
    </row>
    <row r="246" spans="5:37">
      <c r="E246" s="128"/>
      <c r="G246" s="130" t="str">
        <f>IF(ISERROR(VLOOKUP(MID(H246,1,5)&amp;MID(H246,8,5),품번정리!$A:$B,2,FALSE))=TRUE,MID(H246,1,5)&amp;MID(H246,8,5),VLOOKUP(MID(H246,1,5)&amp;MID(H246,8,5),품번정리!$A:$B,2,FALSE))</f>
        <v/>
      </c>
      <c r="H246" s="130" t="str">
        <f t="shared" si="36"/>
        <v/>
      </c>
      <c r="I246" s="130" t="str">
        <f t="shared" si="37"/>
        <v/>
      </c>
      <c r="J246" s="131" t="str">
        <f t="shared" si="38"/>
        <v/>
      </c>
      <c r="K246" s="118" t="str">
        <f t="shared" si="39"/>
        <v>JOKBAF3512PP</v>
      </c>
      <c r="L246" s="118" t="str">
        <f t="shared" si="40"/>
        <v>동일모자</v>
      </c>
      <c r="M246" s="118">
        <f t="shared" si="41"/>
        <v>41782</v>
      </c>
      <c r="N246" s="388" t="s">
        <v>1718</v>
      </c>
      <c r="O246" s="388" t="s">
        <v>1174</v>
      </c>
      <c r="P246" s="404">
        <v>41782</v>
      </c>
      <c r="Q246" s="388" t="s">
        <v>1172</v>
      </c>
      <c r="R246" s="404"/>
      <c r="S246" s="389">
        <v>392</v>
      </c>
      <c r="T246" s="389">
        <v>0</v>
      </c>
      <c r="U246" s="124"/>
      <c r="V246" s="130" t="str">
        <f>IF(ISERROR(VLOOKUP(MID(W246,1,5)&amp;MID(W246,8,5),품번정리!$A:$B,2,FALSE))=TRUE,MID(W246,1,5)&amp;MID(W246,8,5),VLOOKUP(MID(W246,1,5)&amp;MID(W246,8,5),품번정리!$A:$B,2,FALSE))</f>
        <v/>
      </c>
      <c r="W246" s="130" t="str">
        <f t="shared" si="42"/>
        <v/>
      </c>
      <c r="X246" s="130" t="str">
        <f t="shared" si="43"/>
        <v/>
      </c>
      <c r="Y246" s="131" t="str">
        <f t="shared" si="44"/>
        <v/>
      </c>
      <c r="Z246" s="118" t="str">
        <f t="shared" si="45"/>
        <v>품번색상</v>
      </c>
      <c r="AA246" s="118" t="str">
        <f t="shared" si="46"/>
        <v>업체명</v>
      </c>
      <c r="AB246" s="118" t="str">
        <f t="shared" si="47"/>
        <v>발주일</v>
      </c>
      <c r="AE246" s="382"/>
      <c r="AF246" s="381"/>
      <c r="AG246" s="382"/>
      <c r="AH246" s="383"/>
      <c r="AI246" s="383"/>
      <c r="AJ246" s="114"/>
      <c r="AK246" s="114"/>
    </row>
    <row r="247" spans="5:37">
      <c r="E247" s="128"/>
      <c r="G247" s="130" t="str">
        <f>IF(ISERROR(VLOOKUP(MID(H247,1,5)&amp;MID(H247,8,5),품번정리!$A:$B,2,FALSE))=TRUE,MID(H247,1,5)&amp;MID(H247,8,5),VLOOKUP(MID(H247,1,5)&amp;MID(H247,8,5),품번정리!$A:$B,2,FALSE))</f>
        <v/>
      </c>
      <c r="H247" s="130" t="str">
        <f t="shared" si="36"/>
        <v/>
      </c>
      <c r="I247" s="130" t="str">
        <f t="shared" si="37"/>
        <v/>
      </c>
      <c r="J247" s="131" t="str">
        <f t="shared" si="38"/>
        <v/>
      </c>
      <c r="K247" s="118" t="str">
        <f t="shared" si="39"/>
        <v>JOKBAF5513PK</v>
      </c>
      <c r="L247" s="118" t="str">
        <f t="shared" si="40"/>
        <v>동일모자</v>
      </c>
      <c r="M247" s="118">
        <f t="shared" si="41"/>
        <v>41782</v>
      </c>
      <c r="N247" s="388" t="s">
        <v>1719</v>
      </c>
      <c r="O247" s="388" t="s">
        <v>1174</v>
      </c>
      <c r="P247" s="404">
        <v>41782</v>
      </c>
      <c r="Q247" s="388" t="s">
        <v>1172</v>
      </c>
      <c r="R247" s="404"/>
      <c r="S247" s="389">
        <v>145</v>
      </c>
      <c r="T247" s="389">
        <v>0</v>
      </c>
      <c r="U247" s="124"/>
      <c r="V247" s="130" t="str">
        <f>IF(ISERROR(VLOOKUP(MID(W247,1,5)&amp;MID(W247,8,5),품번정리!$A:$B,2,FALSE))=TRUE,MID(W247,1,5)&amp;MID(W247,8,5),VLOOKUP(MID(W247,1,5)&amp;MID(W247,8,5),품번정리!$A:$B,2,FALSE))</f>
        <v/>
      </c>
      <c r="W247" s="130" t="str">
        <f t="shared" si="42"/>
        <v/>
      </c>
      <c r="X247" s="130" t="str">
        <f t="shared" si="43"/>
        <v/>
      </c>
      <c r="Y247" s="131" t="str">
        <f t="shared" si="44"/>
        <v/>
      </c>
      <c r="Z247" s="118" t="str">
        <f t="shared" si="45"/>
        <v>품번색상</v>
      </c>
      <c r="AA247" s="118" t="str">
        <f t="shared" si="46"/>
        <v>업체명</v>
      </c>
      <c r="AB247" s="118" t="str">
        <f t="shared" si="47"/>
        <v>발주일</v>
      </c>
      <c r="AE247" s="382"/>
      <c r="AF247" s="381"/>
      <c r="AG247" s="382"/>
      <c r="AH247" s="383"/>
      <c r="AI247" s="383"/>
      <c r="AJ247" s="114"/>
      <c r="AK247" s="114"/>
    </row>
    <row r="248" spans="5:37">
      <c r="E248" s="128"/>
      <c r="G248" s="130" t="str">
        <f>IF(ISERROR(VLOOKUP(MID(H248,1,5)&amp;MID(H248,8,5),품번정리!$A:$B,2,FALSE))=TRUE,MID(H248,1,5)&amp;MID(H248,8,5),VLOOKUP(MID(H248,1,5)&amp;MID(H248,8,5),품번정리!$A:$B,2,FALSE))</f>
        <v/>
      </c>
      <c r="H248" s="130" t="str">
        <f t="shared" si="36"/>
        <v/>
      </c>
      <c r="I248" s="130" t="str">
        <f t="shared" si="37"/>
        <v/>
      </c>
      <c r="J248" s="131" t="str">
        <f t="shared" si="38"/>
        <v/>
      </c>
      <c r="K248" s="118" t="str">
        <f t="shared" si="39"/>
        <v>POKEBF5503PK</v>
      </c>
      <c r="L248" s="118" t="str">
        <f t="shared" si="40"/>
        <v>FOREMOST</v>
      </c>
      <c r="M248" s="118">
        <f t="shared" si="41"/>
        <v>41782</v>
      </c>
      <c r="N248" s="388" t="s">
        <v>1722</v>
      </c>
      <c r="O248" s="388" t="s">
        <v>1171</v>
      </c>
      <c r="P248" s="404">
        <v>41782</v>
      </c>
      <c r="Q248" s="388" t="s">
        <v>1172</v>
      </c>
      <c r="R248" s="404"/>
      <c r="S248" s="389">
        <v>150</v>
      </c>
      <c r="T248" s="389">
        <v>0</v>
      </c>
      <c r="U248" s="124"/>
      <c r="V248" s="130" t="str">
        <f>IF(ISERROR(VLOOKUP(MID(W248,1,5)&amp;MID(W248,8,5),품번정리!$A:$B,2,FALSE))=TRUE,MID(W248,1,5)&amp;MID(W248,8,5),VLOOKUP(MID(W248,1,5)&amp;MID(W248,8,5),품번정리!$A:$B,2,FALSE))</f>
        <v/>
      </c>
      <c r="W248" s="130" t="str">
        <f t="shared" si="42"/>
        <v/>
      </c>
      <c r="X248" s="130" t="str">
        <f t="shared" si="43"/>
        <v/>
      </c>
      <c r="Y248" s="131" t="str">
        <f t="shared" si="44"/>
        <v/>
      </c>
      <c r="Z248" s="118" t="str">
        <f t="shared" si="45"/>
        <v>품번색상</v>
      </c>
      <c r="AA248" s="118" t="str">
        <f t="shared" si="46"/>
        <v>업체명</v>
      </c>
      <c r="AB248" s="118" t="str">
        <f t="shared" si="47"/>
        <v>발주일</v>
      </c>
      <c r="AE248" s="382"/>
      <c r="AF248" s="381"/>
      <c r="AG248" s="382"/>
      <c r="AH248" s="383"/>
      <c r="AI248" s="383"/>
      <c r="AJ248" s="114"/>
      <c r="AK248" s="114"/>
    </row>
    <row r="249" spans="5:37">
      <c r="G249" s="130" t="str">
        <f>IF(ISERROR(VLOOKUP(MID(H249,1,5)&amp;MID(H249,8,5),품번정리!$A:$B,2,FALSE))=TRUE,MID(H249,1,5)&amp;MID(H249,8,5),VLOOKUP(MID(H249,1,5)&amp;MID(H249,8,5),품번정리!$A:$B,2,FALSE))</f>
        <v/>
      </c>
      <c r="H249" s="130" t="str">
        <f t="shared" si="36"/>
        <v/>
      </c>
      <c r="I249" s="130" t="str">
        <f t="shared" si="37"/>
        <v/>
      </c>
      <c r="J249" s="131" t="str">
        <f t="shared" si="38"/>
        <v/>
      </c>
      <c r="K249" s="118" t="str">
        <f t="shared" si="39"/>
        <v>POKEBF5504BL</v>
      </c>
      <c r="L249" s="118" t="str">
        <f t="shared" si="40"/>
        <v>FOREMOST</v>
      </c>
      <c r="M249" s="118">
        <f t="shared" si="41"/>
        <v>41782</v>
      </c>
      <c r="N249" s="388" t="s">
        <v>1723</v>
      </c>
      <c r="O249" s="388" t="s">
        <v>1171</v>
      </c>
      <c r="P249" s="404">
        <v>41782</v>
      </c>
      <c r="Q249" s="388" t="s">
        <v>1172</v>
      </c>
      <c r="R249" s="404"/>
      <c r="S249" s="389">
        <v>150</v>
      </c>
      <c r="T249" s="389">
        <v>0</v>
      </c>
      <c r="U249" s="124"/>
      <c r="V249" s="130" t="str">
        <f>IF(ISERROR(VLOOKUP(MID(W249,1,5)&amp;MID(W249,8,5),품번정리!$A:$B,2,FALSE))=TRUE,MID(W249,1,5)&amp;MID(W249,8,5),VLOOKUP(MID(W249,1,5)&amp;MID(W249,8,5),품번정리!$A:$B,2,FALSE))</f>
        <v/>
      </c>
      <c r="W249" s="130" t="str">
        <f t="shared" si="42"/>
        <v/>
      </c>
      <c r="X249" s="130" t="str">
        <f t="shared" si="43"/>
        <v/>
      </c>
      <c r="Y249" s="131" t="str">
        <f t="shared" si="44"/>
        <v/>
      </c>
      <c r="Z249" s="118" t="str">
        <f t="shared" si="45"/>
        <v>품번색상</v>
      </c>
      <c r="AA249" s="118" t="str">
        <f t="shared" si="46"/>
        <v>업체명</v>
      </c>
      <c r="AB249" s="118" t="str">
        <f t="shared" si="47"/>
        <v>발주일</v>
      </c>
      <c r="AE249" s="382"/>
      <c r="AF249" s="381"/>
      <c r="AG249" s="381"/>
      <c r="AH249" s="383"/>
      <c r="AI249" s="383"/>
      <c r="AJ249" s="114"/>
      <c r="AK249" s="114"/>
    </row>
    <row r="250" spans="5:37">
      <c r="E250" s="128"/>
      <c r="G250" s="130" t="str">
        <f>IF(ISERROR(VLOOKUP(MID(H250,1,5)&amp;MID(H250,8,5),품번정리!$A:$B,2,FALSE))=TRUE,MID(H250,1,5)&amp;MID(H250,8,5),VLOOKUP(MID(H250,1,5)&amp;MID(H250,8,5),품번정리!$A:$B,2,FALSE))</f>
        <v/>
      </c>
      <c r="H250" s="130" t="str">
        <f t="shared" si="36"/>
        <v/>
      </c>
      <c r="I250" s="130" t="str">
        <f t="shared" si="37"/>
        <v/>
      </c>
      <c r="J250" s="131" t="str">
        <f t="shared" si="38"/>
        <v/>
      </c>
      <c r="K250" s="118" t="str">
        <f t="shared" si="39"/>
        <v>DPKEBF5508PK</v>
      </c>
      <c r="L250" s="118" t="str">
        <f t="shared" si="40"/>
        <v>FOREMOST</v>
      </c>
      <c r="M250" s="118">
        <f t="shared" si="41"/>
        <v>41782</v>
      </c>
      <c r="N250" s="388" t="s">
        <v>1724</v>
      </c>
      <c r="O250" s="388" t="s">
        <v>1171</v>
      </c>
      <c r="P250" s="404">
        <v>41782</v>
      </c>
      <c r="Q250" s="388" t="s">
        <v>1172</v>
      </c>
      <c r="R250" s="404"/>
      <c r="S250" s="389">
        <v>120</v>
      </c>
      <c r="T250" s="389">
        <v>0</v>
      </c>
      <c r="U250" s="124"/>
      <c r="V250" s="130" t="str">
        <f>IF(ISERROR(VLOOKUP(MID(W250,1,5)&amp;MID(W250,8,5),품번정리!$A:$B,2,FALSE))=TRUE,MID(W250,1,5)&amp;MID(W250,8,5),VLOOKUP(MID(W250,1,5)&amp;MID(W250,8,5),품번정리!$A:$B,2,FALSE))</f>
        <v/>
      </c>
      <c r="W250" s="130" t="str">
        <f t="shared" si="42"/>
        <v/>
      </c>
      <c r="X250" s="130" t="str">
        <f t="shared" si="43"/>
        <v/>
      </c>
      <c r="Y250" s="131" t="str">
        <f t="shared" si="44"/>
        <v/>
      </c>
      <c r="Z250" s="118" t="str">
        <f t="shared" si="45"/>
        <v>품번색상</v>
      </c>
      <c r="AA250" s="118" t="str">
        <f t="shared" si="46"/>
        <v>업체명</v>
      </c>
      <c r="AB250" s="118" t="str">
        <f t="shared" si="47"/>
        <v>발주일</v>
      </c>
      <c r="AE250" s="382"/>
      <c r="AF250" s="381"/>
      <c r="AG250" s="381"/>
      <c r="AH250" s="383"/>
      <c r="AI250" s="383"/>
      <c r="AJ250" s="114"/>
      <c r="AK250" s="114"/>
    </row>
    <row r="251" spans="5:37">
      <c r="E251" s="128"/>
      <c r="G251" s="130" t="str">
        <f>IF(ISERROR(VLOOKUP(MID(H251,1,5)&amp;MID(H251,8,5),품번정리!$A:$B,2,FALSE))=TRUE,MID(H251,1,5)&amp;MID(H251,8,5),VLOOKUP(MID(H251,1,5)&amp;MID(H251,8,5),품번정리!$A:$B,2,FALSE))</f>
        <v/>
      </c>
      <c r="H251" s="130" t="str">
        <f t="shared" si="36"/>
        <v/>
      </c>
      <c r="I251" s="130" t="str">
        <f t="shared" si="37"/>
        <v/>
      </c>
      <c r="J251" s="131" t="str">
        <f t="shared" si="38"/>
        <v/>
      </c>
      <c r="K251" s="118" t="str">
        <f t="shared" si="39"/>
        <v>JOKBPF3514BL</v>
      </c>
      <c r="L251" s="118" t="str">
        <f t="shared" si="40"/>
        <v>KIDS FIRST TOYS</v>
      </c>
      <c r="M251" s="118">
        <f t="shared" si="41"/>
        <v>41786</v>
      </c>
      <c r="N251" s="388" t="s">
        <v>1743</v>
      </c>
      <c r="O251" s="388" t="s">
        <v>1828</v>
      </c>
      <c r="P251" s="404">
        <v>41786</v>
      </c>
      <c r="Q251" s="388" t="s">
        <v>1172</v>
      </c>
      <c r="R251" s="404"/>
      <c r="S251" s="389">
        <v>150</v>
      </c>
      <c r="T251" s="389">
        <v>0</v>
      </c>
      <c r="U251" s="124"/>
      <c r="V251" s="130" t="str">
        <f>IF(ISERROR(VLOOKUP(MID(W251,1,5)&amp;MID(W251,8,5),품번정리!$A:$B,2,FALSE))=TRUE,MID(W251,1,5)&amp;MID(W251,8,5),VLOOKUP(MID(W251,1,5)&amp;MID(W251,8,5),품번정리!$A:$B,2,FALSE))</f>
        <v/>
      </c>
      <c r="W251" s="130" t="str">
        <f t="shared" si="42"/>
        <v/>
      </c>
      <c r="X251" s="130" t="str">
        <f t="shared" si="43"/>
        <v/>
      </c>
      <c r="Y251" s="131" t="str">
        <f t="shared" si="44"/>
        <v/>
      </c>
      <c r="Z251" s="118" t="str">
        <f t="shared" si="45"/>
        <v>품번색상</v>
      </c>
      <c r="AA251" s="118" t="str">
        <f t="shared" si="46"/>
        <v>업체명</v>
      </c>
      <c r="AB251" s="118" t="str">
        <f t="shared" si="47"/>
        <v>발주일</v>
      </c>
      <c r="AE251" s="382"/>
      <c r="AF251" s="381"/>
      <c r="AG251" s="381"/>
      <c r="AH251" s="383"/>
      <c r="AI251" s="383"/>
      <c r="AJ251" s="114"/>
      <c r="AK251" s="114"/>
    </row>
    <row r="252" spans="5:37">
      <c r="E252" s="128"/>
      <c r="G252" s="130" t="str">
        <f>IF(ISERROR(VLOOKUP(MID(H252,1,5)&amp;MID(H252,8,5),품번정리!$A:$B,2,FALSE))=TRUE,MID(H252,1,5)&amp;MID(H252,8,5),VLOOKUP(MID(H252,1,5)&amp;MID(H252,8,5),품번정리!$A:$B,2,FALSE))</f>
        <v/>
      </c>
      <c r="H252" s="130" t="str">
        <f t="shared" si="36"/>
        <v/>
      </c>
      <c r="I252" s="130" t="str">
        <f t="shared" si="37"/>
        <v/>
      </c>
      <c r="J252" s="131" t="str">
        <f t="shared" si="38"/>
        <v/>
      </c>
      <c r="K252" s="118" t="str">
        <f t="shared" si="39"/>
        <v>JOKBPF3515GY</v>
      </c>
      <c r="L252" s="118" t="str">
        <f t="shared" si="40"/>
        <v>KIDS FIRST TOYS</v>
      </c>
      <c r="M252" s="118">
        <f t="shared" si="41"/>
        <v>41786</v>
      </c>
      <c r="N252" s="388" t="s">
        <v>1744</v>
      </c>
      <c r="O252" s="388" t="s">
        <v>1828</v>
      </c>
      <c r="P252" s="404">
        <v>41786</v>
      </c>
      <c r="Q252" s="388" t="s">
        <v>1172</v>
      </c>
      <c r="R252" s="404"/>
      <c r="S252" s="389">
        <v>150</v>
      </c>
      <c r="T252" s="389">
        <v>0</v>
      </c>
      <c r="U252" s="124"/>
      <c r="V252" s="130" t="str">
        <f>IF(ISERROR(VLOOKUP(MID(W252,1,5)&amp;MID(W252,8,5),품번정리!$A:$B,2,FALSE))=TRUE,MID(W252,1,5)&amp;MID(W252,8,5),VLOOKUP(MID(W252,1,5)&amp;MID(W252,8,5),품번정리!$A:$B,2,FALSE))</f>
        <v/>
      </c>
      <c r="W252" s="130" t="str">
        <f t="shared" si="42"/>
        <v/>
      </c>
      <c r="X252" s="130" t="str">
        <f t="shared" si="43"/>
        <v/>
      </c>
      <c r="Y252" s="131" t="str">
        <f t="shared" si="44"/>
        <v/>
      </c>
      <c r="Z252" s="118" t="str">
        <f t="shared" si="45"/>
        <v>품번색상</v>
      </c>
      <c r="AA252" s="118" t="str">
        <f t="shared" si="46"/>
        <v>업체명</v>
      </c>
      <c r="AB252" s="118" t="str">
        <f t="shared" si="47"/>
        <v>발주일</v>
      </c>
      <c r="AE252" s="382"/>
      <c r="AF252" s="381"/>
      <c r="AG252" s="382"/>
      <c r="AH252" s="383"/>
      <c r="AI252" s="383"/>
      <c r="AJ252" s="114"/>
      <c r="AK252" s="114"/>
    </row>
    <row r="253" spans="5:37">
      <c r="E253" s="128"/>
      <c r="G253" s="130" t="str">
        <f>IF(ISERROR(VLOOKUP(MID(H253,1,5)&amp;MID(H253,8,5),품번정리!$A:$B,2,FALSE))=TRUE,MID(H253,1,5)&amp;MID(H253,8,5),VLOOKUP(MID(H253,1,5)&amp;MID(H253,8,5),품번정리!$A:$B,2,FALSE))</f>
        <v/>
      </c>
      <c r="H253" s="130" t="str">
        <f t="shared" si="36"/>
        <v/>
      </c>
      <c r="I253" s="130" t="str">
        <f t="shared" si="37"/>
        <v/>
      </c>
      <c r="J253" s="131" t="str">
        <f t="shared" si="38"/>
        <v/>
      </c>
      <c r="K253" s="118" t="str">
        <f t="shared" si="39"/>
        <v>JOKBPF3516PK</v>
      </c>
      <c r="L253" s="118" t="str">
        <f t="shared" si="40"/>
        <v>KIDS FIRST TOYS</v>
      </c>
      <c r="M253" s="118">
        <f t="shared" si="41"/>
        <v>41786</v>
      </c>
      <c r="N253" s="388" t="s">
        <v>1745</v>
      </c>
      <c r="O253" s="388" t="s">
        <v>1828</v>
      </c>
      <c r="P253" s="404">
        <v>41786</v>
      </c>
      <c r="Q253" s="388" t="s">
        <v>1172</v>
      </c>
      <c r="R253" s="404"/>
      <c r="S253" s="389">
        <v>150</v>
      </c>
      <c r="T253" s="389">
        <v>0</v>
      </c>
      <c r="U253" s="124"/>
      <c r="V253" s="130" t="str">
        <f>IF(ISERROR(VLOOKUP(MID(W253,1,5)&amp;MID(W253,8,5),품번정리!$A:$B,2,FALSE))=TRUE,MID(W253,1,5)&amp;MID(W253,8,5),VLOOKUP(MID(W253,1,5)&amp;MID(W253,8,5),품번정리!$A:$B,2,FALSE))</f>
        <v/>
      </c>
      <c r="W253" s="130" t="str">
        <f t="shared" si="42"/>
        <v/>
      </c>
      <c r="X253" s="130" t="str">
        <f t="shared" si="43"/>
        <v/>
      </c>
      <c r="Y253" s="131" t="str">
        <f t="shared" si="44"/>
        <v/>
      </c>
      <c r="Z253" s="118" t="str">
        <f t="shared" si="45"/>
        <v>품번색상</v>
      </c>
      <c r="AA253" s="118" t="str">
        <f t="shared" si="46"/>
        <v>업체명</v>
      </c>
      <c r="AB253" s="118" t="str">
        <f t="shared" si="47"/>
        <v>발주일</v>
      </c>
      <c r="AE253" s="382"/>
      <c r="AF253" s="381"/>
      <c r="AG253" s="382"/>
      <c r="AH253" s="383"/>
      <c r="AI253" s="383"/>
      <c r="AJ253" s="114"/>
      <c r="AK253" s="114"/>
    </row>
    <row r="254" spans="5:37">
      <c r="E254" s="128"/>
      <c r="G254" s="130" t="str">
        <f>IF(ISERROR(VLOOKUP(MID(H254,1,5)&amp;MID(H254,8,5),품번정리!$A:$B,2,FALSE))=TRUE,MID(H254,1,5)&amp;MID(H254,8,5),VLOOKUP(MID(H254,1,5)&amp;MID(H254,8,5),품번정리!$A:$B,2,FALSE))</f>
        <v/>
      </c>
      <c r="H254" s="130" t="str">
        <f t="shared" si="36"/>
        <v/>
      </c>
      <c r="I254" s="130" t="str">
        <f t="shared" si="37"/>
        <v/>
      </c>
      <c r="J254" s="131" t="str">
        <f t="shared" si="38"/>
        <v/>
      </c>
      <c r="K254" s="118" t="str">
        <f t="shared" si="39"/>
        <v>JOKBPF3517IV</v>
      </c>
      <c r="L254" s="118" t="str">
        <f t="shared" si="40"/>
        <v>KIDS FIRST TOYS</v>
      </c>
      <c r="M254" s="118">
        <f t="shared" si="41"/>
        <v>41786</v>
      </c>
      <c r="N254" s="388" t="s">
        <v>1746</v>
      </c>
      <c r="O254" s="388" t="s">
        <v>1828</v>
      </c>
      <c r="P254" s="404">
        <v>41786</v>
      </c>
      <c r="Q254" s="388" t="s">
        <v>1172</v>
      </c>
      <c r="R254" s="404"/>
      <c r="S254" s="389">
        <v>150</v>
      </c>
      <c r="T254" s="389">
        <v>0</v>
      </c>
      <c r="U254" s="124"/>
      <c r="V254" s="130" t="str">
        <f>IF(ISERROR(VLOOKUP(MID(W254,1,5)&amp;MID(W254,8,5),품번정리!$A:$B,2,FALSE))=TRUE,MID(W254,1,5)&amp;MID(W254,8,5),VLOOKUP(MID(W254,1,5)&amp;MID(W254,8,5),품번정리!$A:$B,2,FALSE))</f>
        <v/>
      </c>
      <c r="W254" s="130" t="str">
        <f t="shared" si="42"/>
        <v/>
      </c>
      <c r="X254" s="130" t="str">
        <f t="shared" si="43"/>
        <v/>
      </c>
      <c r="Y254" s="131" t="str">
        <f t="shared" si="44"/>
        <v/>
      </c>
      <c r="Z254" s="118" t="str">
        <f t="shared" si="45"/>
        <v>품번색상</v>
      </c>
      <c r="AA254" s="118" t="str">
        <f t="shared" si="46"/>
        <v>업체명</v>
      </c>
      <c r="AB254" s="118" t="str">
        <f t="shared" si="47"/>
        <v>발주일</v>
      </c>
      <c r="AE254" s="382"/>
      <c r="AF254" s="381"/>
      <c r="AG254" s="382"/>
      <c r="AH254" s="383"/>
      <c r="AI254" s="383"/>
      <c r="AJ254" s="114"/>
      <c r="AK254" s="114"/>
    </row>
    <row r="255" spans="5:37">
      <c r="E255" s="128"/>
      <c r="G255" s="130" t="str">
        <f>IF(ISERROR(VLOOKUP(MID(H255,1,5)&amp;MID(H255,8,5),품번정리!$A:$B,2,FALSE))=TRUE,MID(H255,1,5)&amp;MID(H255,8,5),VLOOKUP(MID(H255,1,5)&amp;MID(H255,8,5),품번정리!$A:$B,2,FALSE))</f>
        <v/>
      </c>
      <c r="H255" s="130" t="str">
        <f t="shared" si="36"/>
        <v/>
      </c>
      <c r="I255" s="130" t="str">
        <f t="shared" si="37"/>
        <v/>
      </c>
      <c r="J255" s="131" t="str">
        <f t="shared" si="38"/>
        <v/>
      </c>
      <c r="K255" s="118" t="str">
        <f t="shared" si="39"/>
        <v>JOKACF3518IV</v>
      </c>
      <c r="L255" s="118" t="str">
        <f t="shared" si="40"/>
        <v>KIDS FIRST TOYS</v>
      </c>
      <c r="M255" s="118">
        <f t="shared" si="41"/>
        <v>41786</v>
      </c>
      <c r="N255" s="388" t="s">
        <v>1738</v>
      </c>
      <c r="O255" s="388" t="s">
        <v>1828</v>
      </c>
      <c r="P255" s="404">
        <v>41786</v>
      </c>
      <c r="Q255" s="388" t="s">
        <v>1172</v>
      </c>
      <c r="R255" s="404"/>
      <c r="S255" s="389">
        <v>348</v>
      </c>
      <c r="T255" s="389">
        <v>0</v>
      </c>
      <c r="U255" s="124"/>
      <c r="V255" s="130" t="str">
        <f>IF(ISERROR(VLOOKUP(MID(W255,1,5)&amp;MID(W255,8,5),품번정리!$A:$B,2,FALSE))=TRUE,MID(W255,1,5)&amp;MID(W255,8,5),VLOOKUP(MID(W255,1,5)&amp;MID(W255,8,5),품번정리!$A:$B,2,FALSE))</f>
        <v/>
      </c>
      <c r="W255" s="130" t="str">
        <f t="shared" si="42"/>
        <v/>
      </c>
      <c r="X255" s="130" t="str">
        <f t="shared" si="43"/>
        <v/>
      </c>
      <c r="Y255" s="131" t="str">
        <f t="shared" si="44"/>
        <v/>
      </c>
      <c r="Z255" s="118" t="str">
        <f t="shared" si="45"/>
        <v>품번색상</v>
      </c>
      <c r="AA255" s="118" t="str">
        <f t="shared" si="46"/>
        <v>업체명</v>
      </c>
      <c r="AB255" s="118" t="str">
        <f t="shared" si="47"/>
        <v>발주일</v>
      </c>
      <c r="AE255" s="382"/>
      <c r="AF255" s="381"/>
      <c r="AG255" s="382"/>
      <c r="AH255" s="383"/>
      <c r="AI255" s="383"/>
      <c r="AJ255" s="114"/>
      <c r="AK255" s="114"/>
    </row>
    <row r="256" spans="5:37">
      <c r="G256" s="130" t="str">
        <f>IF(ISERROR(VLOOKUP(MID(H256,1,5)&amp;MID(H256,8,5),품번정리!$A:$B,2,FALSE))=TRUE,MID(H256,1,5)&amp;MID(H256,8,5),VLOOKUP(MID(H256,1,5)&amp;MID(H256,8,5),품번정리!$A:$B,2,FALSE))</f>
        <v/>
      </c>
      <c r="H256" s="130" t="str">
        <f t="shared" si="36"/>
        <v/>
      </c>
      <c r="I256" s="130" t="str">
        <f t="shared" si="37"/>
        <v/>
      </c>
      <c r="J256" s="131" t="str">
        <f t="shared" si="38"/>
        <v/>
      </c>
      <c r="K256" s="118" t="str">
        <f t="shared" si="39"/>
        <v>JOKACF3519YE</v>
      </c>
      <c r="L256" s="118" t="str">
        <f t="shared" si="40"/>
        <v>KIDS FIRST TOYS</v>
      </c>
      <c r="M256" s="118">
        <f t="shared" si="41"/>
        <v>41786</v>
      </c>
      <c r="N256" s="388" t="s">
        <v>1739</v>
      </c>
      <c r="O256" s="388" t="s">
        <v>1828</v>
      </c>
      <c r="P256" s="404">
        <v>41786</v>
      </c>
      <c r="Q256" s="388" t="s">
        <v>1172</v>
      </c>
      <c r="R256" s="404"/>
      <c r="S256" s="389">
        <v>350</v>
      </c>
      <c r="T256" s="389">
        <v>0</v>
      </c>
      <c r="U256" s="124"/>
      <c r="V256" s="130" t="str">
        <f>IF(ISERROR(VLOOKUP(MID(W256,1,5)&amp;MID(W256,8,5),품번정리!$A:$B,2,FALSE))=TRUE,MID(W256,1,5)&amp;MID(W256,8,5),VLOOKUP(MID(W256,1,5)&amp;MID(W256,8,5),품번정리!$A:$B,2,FALSE))</f>
        <v/>
      </c>
      <c r="W256" s="130" t="str">
        <f t="shared" si="42"/>
        <v/>
      </c>
      <c r="X256" s="130" t="str">
        <f t="shared" si="43"/>
        <v/>
      </c>
      <c r="Y256" s="131" t="str">
        <f t="shared" si="44"/>
        <v/>
      </c>
      <c r="Z256" s="118" t="str">
        <f t="shared" si="45"/>
        <v>품번색상</v>
      </c>
      <c r="AA256" s="118" t="str">
        <f t="shared" si="46"/>
        <v>업체명</v>
      </c>
      <c r="AB256" s="118" t="str">
        <f t="shared" si="47"/>
        <v>발주일</v>
      </c>
      <c r="AE256" s="382"/>
      <c r="AF256" s="381"/>
      <c r="AG256" s="381"/>
      <c r="AH256" s="383"/>
      <c r="AI256" s="383"/>
      <c r="AJ256" s="114"/>
      <c r="AK256" s="114"/>
    </row>
    <row r="257" spans="5:37">
      <c r="E257" s="128"/>
      <c r="G257" s="130" t="str">
        <f>IF(ISERROR(VLOOKUP(MID(H257,1,5)&amp;MID(H257,8,5),품번정리!$A:$B,2,FALSE))=TRUE,MID(H257,1,5)&amp;MID(H257,8,5),VLOOKUP(MID(H257,1,5)&amp;MID(H257,8,5),품번정리!$A:$B,2,FALSE))</f>
        <v/>
      </c>
      <c r="H257" s="130" t="str">
        <f t="shared" si="36"/>
        <v/>
      </c>
      <c r="I257" s="130" t="str">
        <f t="shared" si="37"/>
        <v/>
      </c>
      <c r="J257" s="131" t="str">
        <f t="shared" si="38"/>
        <v/>
      </c>
      <c r="K257" s="118" t="str">
        <f t="shared" si="39"/>
        <v>JOKACF3520PK</v>
      </c>
      <c r="L257" s="118" t="str">
        <f t="shared" si="40"/>
        <v>KIDS FIRST TOYS</v>
      </c>
      <c r="M257" s="118">
        <f t="shared" si="41"/>
        <v>41786</v>
      </c>
      <c r="N257" s="388" t="s">
        <v>1740</v>
      </c>
      <c r="O257" s="388" t="s">
        <v>1828</v>
      </c>
      <c r="P257" s="404">
        <v>41786</v>
      </c>
      <c r="Q257" s="388" t="s">
        <v>1172</v>
      </c>
      <c r="R257" s="404"/>
      <c r="S257" s="389">
        <v>399</v>
      </c>
      <c r="T257" s="389">
        <v>0</v>
      </c>
      <c r="U257" s="124"/>
      <c r="V257" s="130" t="str">
        <f>IF(ISERROR(VLOOKUP(MID(W257,1,5)&amp;MID(W257,8,5),품번정리!$A:$B,2,FALSE))=TRUE,MID(W257,1,5)&amp;MID(W257,8,5),VLOOKUP(MID(W257,1,5)&amp;MID(W257,8,5),품번정리!$A:$B,2,FALSE))</f>
        <v/>
      </c>
      <c r="W257" s="130" t="str">
        <f t="shared" si="42"/>
        <v/>
      </c>
      <c r="X257" s="130" t="str">
        <f t="shared" si="43"/>
        <v/>
      </c>
      <c r="Y257" s="131" t="str">
        <f t="shared" si="44"/>
        <v/>
      </c>
      <c r="Z257" s="118" t="str">
        <f t="shared" si="45"/>
        <v>품번색상</v>
      </c>
      <c r="AA257" s="118" t="str">
        <f t="shared" si="46"/>
        <v>업체명</v>
      </c>
      <c r="AB257" s="118" t="str">
        <f t="shared" si="47"/>
        <v>발주일</v>
      </c>
      <c r="AE257" s="382"/>
      <c r="AF257" s="381"/>
      <c r="AG257" s="382"/>
      <c r="AH257" s="383"/>
      <c r="AI257" s="383"/>
      <c r="AJ257" s="114"/>
      <c r="AK257" s="114"/>
    </row>
    <row r="258" spans="5:37">
      <c r="G258" s="130" t="str">
        <f>IF(ISERROR(VLOOKUP(MID(H258,1,5)&amp;MID(H258,8,5),품번정리!$A:$B,2,FALSE))=TRUE,MID(H258,1,5)&amp;MID(H258,8,5),VLOOKUP(MID(H258,1,5)&amp;MID(H258,8,5),품번정리!$A:$B,2,FALSE))</f>
        <v/>
      </c>
      <c r="H258" s="130" t="str">
        <f t="shared" si="36"/>
        <v/>
      </c>
      <c r="I258" s="130" t="str">
        <f t="shared" si="37"/>
        <v/>
      </c>
      <c r="J258" s="131" t="str">
        <f t="shared" si="38"/>
        <v/>
      </c>
      <c r="K258" s="118" t="str">
        <f t="shared" si="39"/>
        <v>JOKACF3521GR</v>
      </c>
      <c r="L258" s="118" t="str">
        <f t="shared" si="40"/>
        <v>KIDS FIRST TOYS</v>
      </c>
      <c r="M258" s="118">
        <f t="shared" si="41"/>
        <v>41786</v>
      </c>
      <c r="N258" s="388" t="s">
        <v>1741</v>
      </c>
      <c r="O258" s="388" t="s">
        <v>1828</v>
      </c>
      <c r="P258" s="404">
        <v>41786</v>
      </c>
      <c r="Q258" s="388" t="s">
        <v>1172</v>
      </c>
      <c r="R258" s="404"/>
      <c r="S258" s="389">
        <v>396</v>
      </c>
      <c r="T258" s="389">
        <v>0</v>
      </c>
      <c r="U258" s="124"/>
      <c r="V258" s="130" t="str">
        <f>IF(ISERROR(VLOOKUP(MID(W258,1,5)&amp;MID(W258,8,5),품번정리!$A:$B,2,FALSE))=TRUE,MID(W258,1,5)&amp;MID(W258,8,5),VLOOKUP(MID(W258,1,5)&amp;MID(W258,8,5),품번정리!$A:$B,2,FALSE))</f>
        <v/>
      </c>
      <c r="W258" s="130" t="str">
        <f t="shared" si="42"/>
        <v/>
      </c>
      <c r="X258" s="130" t="str">
        <f t="shared" si="43"/>
        <v/>
      </c>
      <c r="Y258" s="131" t="str">
        <f t="shared" si="44"/>
        <v/>
      </c>
      <c r="Z258" s="118" t="str">
        <f t="shared" si="45"/>
        <v>품번색상</v>
      </c>
      <c r="AA258" s="118" t="str">
        <f t="shared" si="46"/>
        <v>업체명</v>
      </c>
      <c r="AB258" s="118" t="str">
        <f t="shared" si="47"/>
        <v>발주일</v>
      </c>
      <c r="AE258" s="382"/>
      <c r="AF258" s="381"/>
      <c r="AG258" s="382"/>
      <c r="AH258" s="383"/>
      <c r="AI258" s="383"/>
      <c r="AJ258" s="114"/>
      <c r="AK258" s="114"/>
    </row>
    <row r="259" spans="5:37">
      <c r="E259" s="128"/>
      <c r="G259" s="130" t="str">
        <f>IF(ISERROR(VLOOKUP(MID(H259,1,5)&amp;MID(H259,8,5),품번정리!$A:$B,2,FALSE))=TRUE,MID(H259,1,5)&amp;MID(H259,8,5),VLOOKUP(MID(H259,1,5)&amp;MID(H259,8,5),품번정리!$A:$B,2,FALSE))</f>
        <v/>
      </c>
      <c r="H259" s="130" t="str">
        <f t="shared" si="36"/>
        <v/>
      </c>
      <c r="I259" s="130" t="str">
        <f t="shared" si="37"/>
        <v/>
      </c>
      <c r="J259" s="131" t="str">
        <f t="shared" si="38"/>
        <v/>
      </c>
      <c r="K259" s="118" t="str">
        <f t="shared" si="39"/>
        <v>JOKACF3522GY</v>
      </c>
      <c r="L259" s="118" t="str">
        <f t="shared" si="40"/>
        <v>KIDS FIRST TOYS</v>
      </c>
      <c r="M259" s="118">
        <f t="shared" si="41"/>
        <v>41786</v>
      </c>
      <c r="N259" s="388" t="s">
        <v>1742</v>
      </c>
      <c r="O259" s="388" t="s">
        <v>1828</v>
      </c>
      <c r="P259" s="404">
        <v>41786</v>
      </c>
      <c r="Q259" s="388" t="s">
        <v>1172</v>
      </c>
      <c r="R259" s="404"/>
      <c r="S259" s="389">
        <v>400</v>
      </c>
      <c r="T259" s="389">
        <v>0</v>
      </c>
      <c r="U259" s="124"/>
      <c r="V259" s="130" t="str">
        <f>IF(ISERROR(VLOOKUP(MID(W259,1,5)&amp;MID(W259,8,5),품번정리!$A:$B,2,FALSE))=TRUE,MID(W259,1,5)&amp;MID(W259,8,5),VLOOKUP(MID(W259,1,5)&amp;MID(W259,8,5),품번정리!$A:$B,2,FALSE))</f>
        <v/>
      </c>
      <c r="W259" s="130" t="str">
        <f t="shared" si="42"/>
        <v/>
      </c>
      <c r="X259" s="130" t="str">
        <f t="shared" si="43"/>
        <v/>
      </c>
      <c r="Y259" s="131" t="str">
        <f t="shared" si="44"/>
        <v/>
      </c>
      <c r="Z259" s="118" t="str">
        <f t="shared" si="45"/>
        <v>품번색상</v>
      </c>
      <c r="AA259" s="118" t="str">
        <f t="shared" si="46"/>
        <v>업체명</v>
      </c>
      <c r="AB259" s="118" t="str">
        <f t="shared" si="47"/>
        <v>발주일</v>
      </c>
      <c r="AE259" s="382"/>
      <c r="AF259" s="381"/>
      <c r="AG259" s="382"/>
      <c r="AH259" s="383"/>
      <c r="AI259" s="383"/>
      <c r="AJ259" s="114"/>
      <c r="AK259" s="114"/>
    </row>
    <row r="260" spans="5:37">
      <c r="G260" s="130" t="str">
        <f>IF(ISERROR(VLOOKUP(MID(H260,1,5)&amp;MID(H260,8,5),품번정리!$A:$B,2,FALSE))=TRUE,MID(H260,1,5)&amp;MID(H260,8,5),VLOOKUP(MID(H260,1,5)&amp;MID(H260,8,5),품번정리!$A:$B,2,FALSE))</f>
        <v/>
      </c>
      <c r="H260" s="130" t="str">
        <f t="shared" ref="H260:H323" si="48">IF($R260="","",K260)</f>
        <v/>
      </c>
      <c r="I260" s="130" t="str">
        <f t="shared" ref="I260:I323" si="49">IF($R260="","",L260)</f>
        <v/>
      </c>
      <c r="J260" s="131" t="str">
        <f t="shared" ref="J260:J323" si="50">IF($R260="","",M260)</f>
        <v/>
      </c>
      <c r="K260" s="118" t="str">
        <f t="shared" ref="K260:K280" si="51">IF(N260="",K259,N260)</f>
        <v>JOKEBF5523IV</v>
      </c>
      <c r="L260" s="118" t="str">
        <f t="shared" ref="L260:L280" si="52">IF(O260="",L259,O260)</f>
        <v>FOREMOST</v>
      </c>
      <c r="M260" s="118">
        <f t="shared" ref="M260:M280" si="53">IF(P260="",M259,P260)</f>
        <v>41786</v>
      </c>
      <c r="N260" s="388" t="s">
        <v>1747</v>
      </c>
      <c r="O260" s="388" t="s">
        <v>1171</v>
      </c>
      <c r="P260" s="404">
        <v>41786</v>
      </c>
      <c r="Q260" s="388" t="s">
        <v>1172</v>
      </c>
      <c r="R260" s="404"/>
      <c r="S260" s="389">
        <v>179</v>
      </c>
      <c r="T260" s="389">
        <v>0</v>
      </c>
      <c r="U260" s="124"/>
      <c r="V260" s="130" t="str">
        <f>IF(ISERROR(VLOOKUP(MID(W260,1,5)&amp;MID(W260,8,5),품번정리!$A:$B,2,FALSE))=TRUE,MID(W260,1,5)&amp;MID(W260,8,5),VLOOKUP(MID(W260,1,5)&amp;MID(W260,8,5),품번정리!$A:$B,2,FALSE))</f>
        <v/>
      </c>
      <c r="W260" s="130" t="str">
        <f t="shared" ref="W260:W280" si="54">IF($AG260="","",Z260)</f>
        <v/>
      </c>
      <c r="X260" s="130" t="str">
        <f t="shared" ref="X260:X280" si="55">IF($AG260="","",AA260)</f>
        <v/>
      </c>
      <c r="Y260" s="131" t="str">
        <f t="shared" ref="Y260:Y280" si="56">IF($AG260="","",AB260)</f>
        <v/>
      </c>
      <c r="Z260" s="118" t="str">
        <f t="shared" ref="Z260:Z280" si="57">IF(AC260="",Z259,AC260)</f>
        <v>품번색상</v>
      </c>
      <c r="AA260" s="118" t="str">
        <f t="shared" ref="AA260:AA280" si="58">IF(AD260="",AA259,AD260)</f>
        <v>업체명</v>
      </c>
      <c r="AB260" s="118" t="str">
        <f t="shared" ref="AB260:AB280" si="59">IF(AE260="",AB259,AE260)</f>
        <v>발주일</v>
      </c>
      <c r="AE260" s="382"/>
      <c r="AF260" s="381"/>
      <c r="AG260" s="382"/>
      <c r="AH260" s="383"/>
      <c r="AI260" s="383"/>
      <c r="AJ260" s="114"/>
      <c r="AK260" s="114"/>
    </row>
    <row r="261" spans="5:37">
      <c r="E261" s="128"/>
      <c r="G261" s="130" t="str">
        <f>IF(ISERROR(VLOOKUP(MID(H261,1,5)&amp;MID(H261,8,5),품번정리!$A:$B,2,FALSE))=TRUE,MID(H261,1,5)&amp;MID(H261,8,5),VLOOKUP(MID(H261,1,5)&amp;MID(H261,8,5),품번정리!$A:$B,2,FALSE))</f>
        <v/>
      </c>
      <c r="H261" s="130" t="str">
        <f t="shared" si="48"/>
        <v/>
      </c>
      <c r="I261" s="130" t="str">
        <f t="shared" si="49"/>
        <v/>
      </c>
      <c r="J261" s="131" t="str">
        <f t="shared" si="50"/>
        <v/>
      </c>
      <c r="K261" s="118" t="str">
        <f t="shared" si="51"/>
        <v>JOKEBF5523BL</v>
      </c>
      <c r="L261" s="118" t="str">
        <f t="shared" si="52"/>
        <v>FOREMOST</v>
      </c>
      <c r="M261" s="118">
        <f t="shared" si="53"/>
        <v>41786</v>
      </c>
      <c r="N261" s="388" t="s">
        <v>1748</v>
      </c>
      <c r="O261" s="388" t="s">
        <v>1171</v>
      </c>
      <c r="P261" s="404">
        <v>41786</v>
      </c>
      <c r="Q261" s="388" t="s">
        <v>1172</v>
      </c>
      <c r="R261" s="404"/>
      <c r="S261" s="389">
        <v>180</v>
      </c>
      <c r="T261" s="389">
        <v>0</v>
      </c>
      <c r="U261" s="124"/>
      <c r="V261" s="130" t="str">
        <f>IF(ISERROR(VLOOKUP(MID(W261,1,5)&amp;MID(W261,8,5),품번정리!$A:$B,2,FALSE))=TRUE,MID(W261,1,5)&amp;MID(W261,8,5),VLOOKUP(MID(W261,1,5)&amp;MID(W261,8,5),품번정리!$A:$B,2,FALSE))</f>
        <v/>
      </c>
      <c r="W261" s="130" t="str">
        <f t="shared" si="54"/>
        <v/>
      </c>
      <c r="X261" s="130" t="str">
        <f t="shared" si="55"/>
        <v/>
      </c>
      <c r="Y261" s="131" t="str">
        <f t="shared" si="56"/>
        <v/>
      </c>
      <c r="Z261" s="118" t="str">
        <f t="shared" si="57"/>
        <v>품번색상</v>
      </c>
      <c r="AA261" s="118" t="str">
        <f t="shared" si="58"/>
        <v>업체명</v>
      </c>
      <c r="AB261" s="118" t="str">
        <f t="shared" si="59"/>
        <v>발주일</v>
      </c>
      <c r="AE261" s="382"/>
      <c r="AF261" s="381"/>
      <c r="AG261" s="382"/>
      <c r="AH261" s="383"/>
      <c r="AI261" s="383"/>
      <c r="AJ261" s="114"/>
      <c r="AK261" s="114"/>
    </row>
    <row r="262" spans="5:37">
      <c r="E262" s="128"/>
      <c r="G262" s="130" t="str">
        <f>IF(ISERROR(VLOOKUP(MID(H262,1,5)&amp;MID(H262,8,5),품번정리!$A:$B,2,FALSE))=TRUE,MID(H262,1,5)&amp;MID(H262,8,5),VLOOKUP(MID(H262,1,5)&amp;MID(H262,8,5),품번정리!$A:$B,2,FALSE))</f>
        <v/>
      </c>
      <c r="H262" s="130" t="str">
        <f t="shared" si="48"/>
        <v/>
      </c>
      <c r="I262" s="130" t="str">
        <f t="shared" si="49"/>
        <v/>
      </c>
      <c r="J262" s="131" t="str">
        <f t="shared" si="50"/>
        <v/>
      </c>
      <c r="K262" s="118" t="str">
        <f t="shared" si="51"/>
        <v>SMKBAF3729NY</v>
      </c>
      <c r="L262" s="118" t="str">
        <f t="shared" si="52"/>
        <v>성진</v>
      </c>
      <c r="M262" s="118">
        <f t="shared" si="53"/>
        <v>41793</v>
      </c>
      <c r="N262" s="388" t="s">
        <v>1749</v>
      </c>
      <c r="O262" s="388" t="s">
        <v>1175</v>
      </c>
      <c r="P262" s="404">
        <v>41793</v>
      </c>
      <c r="Q262" s="388" t="s">
        <v>449</v>
      </c>
      <c r="R262" s="404"/>
      <c r="S262" s="389">
        <v>800</v>
      </c>
      <c r="T262" s="389">
        <v>0</v>
      </c>
      <c r="U262" s="124"/>
      <c r="V262" s="130" t="str">
        <f>IF(ISERROR(VLOOKUP(MID(W262,1,5)&amp;MID(W262,8,5),품번정리!$A:$B,2,FALSE))=TRUE,MID(W262,1,5)&amp;MID(W262,8,5),VLOOKUP(MID(W262,1,5)&amp;MID(W262,8,5),품번정리!$A:$B,2,FALSE))</f>
        <v/>
      </c>
      <c r="W262" s="130" t="str">
        <f t="shared" si="54"/>
        <v/>
      </c>
      <c r="X262" s="130" t="str">
        <f t="shared" si="55"/>
        <v/>
      </c>
      <c r="Y262" s="131" t="str">
        <f t="shared" si="56"/>
        <v/>
      </c>
      <c r="Z262" s="118" t="str">
        <f t="shared" si="57"/>
        <v>품번색상</v>
      </c>
      <c r="AA262" s="118" t="str">
        <f t="shared" si="58"/>
        <v>업체명</v>
      </c>
      <c r="AB262" s="118" t="str">
        <f t="shared" si="59"/>
        <v>발주일</v>
      </c>
      <c r="AE262" s="382"/>
      <c r="AF262" s="381"/>
      <c r="AG262" s="382"/>
      <c r="AH262" s="383"/>
      <c r="AI262" s="383"/>
      <c r="AJ262" s="114"/>
      <c r="AK262" s="114"/>
    </row>
    <row r="263" spans="5:37">
      <c r="E263" s="128"/>
      <c r="G263" s="130" t="str">
        <f>IF(ISERROR(VLOOKUP(MID(H263,1,5)&amp;MID(H263,8,5),품번정리!$A:$B,2,FALSE))=TRUE,MID(H263,1,5)&amp;MID(H263,8,5),VLOOKUP(MID(H263,1,5)&amp;MID(H263,8,5),품번정리!$A:$B,2,FALSE))</f>
        <v/>
      </c>
      <c r="H263" s="130" t="str">
        <f t="shared" si="48"/>
        <v/>
      </c>
      <c r="I263" s="130" t="str">
        <f t="shared" si="49"/>
        <v/>
      </c>
      <c r="J263" s="131" t="str">
        <f t="shared" si="50"/>
        <v/>
      </c>
      <c r="K263" s="118" t="str">
        <f t="shared" si="51"/>
        <v>URKFIF3807BK</v>
      </c>
      <c r="L263" s="118" t="str">
        <f t="shared" si="52"/>
        <v>캡보이2</v>
      </c>
      <c r="M263" s="118">
        <f t="shared" si="53"/>
        <v>41793</v>
      </c>
      <c r="N263" s="388" t="s">
        <v>1750</v>
      </c>
      <c r="O263" s="388" t="s">
        <v>1285</v>
      </c>
      <c r="P263" s="404">
        <v>41793</v>
      </c>
      <c r="Q263" s="388" t="s">
        <v>449</v>
      </c>
      <c r="R263" s="404"/>
      <c r="S263" s="389">
        <v>450</v>
      </c>
      <c r="T263" s="389">
        <v>0</v>
      </c>
      <c r="U263" s="124"/>
      <c r="V263" s="130" t="str">
        <f>IF(ISERROR(VLOOKUP(MID(W263,1,5)&amp;MID(W263,8,5),품번정리!$A:$B,2,FALSE))=TRUE,MID(W263,1,5)&amp;MID(W263,8,5),VLOOKUP(MID(W263,1,5)&amp;MID(W263,8,5),품번정리!$A:$B,2,FALSE))</f>
        <v/>
      </c>
      <c r="W263" s="130" t="str">
        <f t="shared" si="54"/>
        <v/>
      </c>
      <c r="X263" s="130" t="str">
        <f t="shared" si="55"/>
        <v/>
      </c>
      <c r="Y263" s="131" t="str">
        <f t="shared" si="56"/>
        <v/>
      </c>
      <c r="Z263" s="118" t="str">
        <f t="shared" si="57"/>
        <v>품번색상</v>
      </c>
      <c r="AA263" s="118" t="str">
        <f t="shared" si="58"/>
        <v>업체명</v>
      </c>
      <c r="AB263" s="118" t="str">
        <f t="shared" si="59"/>
        <v>발주일</v>
      </c>
      <c r="AE263" s="382"/>
      <c r="AF263" s="381"/>
      <c r="AG263" s="382"/>
      <c r="AH263" s="383"/>
      <c r="AI263" s="383"/>
      <c r="AJ263" s="114"/>
      <c r="AK263" s="114"/>
    </row>
    <row r="264" spans="5:37">
      <c r="E264" s="128"/>
      <c r="G264" s="130" t="str">
        <f>IF(ISERROR(VLOOKUP(MID(H264,1,5)&amp;MID(H264,8,5),품번정리!$A:$B,2,FALSE))=TRUE,MID(H264,1,5)&amp;MID(H264,8,5),VLOOKUP(MID(H264,1,5)&amp;MID(H264,8,5),품번정리!$A:$B,2,FALSE))</f>
        <v/>
      </c>
      <c r="H264" s="130" t="str">
        <f t="shared" si="48"/>
        <v/>
      </c>
      <c r="I264" s="130" t="str">
        <f t="shared" si="49"/>
        <v/>
      </c>
      <c r="J264" s="131" t="str">
        <f t="shared" si="50"/>
        <v/>
      </c>
      <c r="K264" s="118" t="str">
        <f t="shared" si="51"/>
        <v>ELKBEF3533PK</v>
      </c>
      <c r="L264" s="118" t="str">
        <f t="shared" si="52"/>
        <v>아트인드림</v>
      </c>
      <c r="M264" s="118">
        <f t="shared" si="53"/>
        <v>41802</v>
      </c>
      <c r="N264" s="388" t="s">
        <v>1754</v>
      </c>
      <c r="O264" s="388" t="s">
        <v>1178</v>
      </c>
      <c r="P264" s="404">
        <v>41802</v>
      </c>
      <c r="Q264" s="388" t="s">
        <v>1172</v>
      </c>
      <c r="R264" s="404"/>
      <c r="S264" s="389">
        <v>395</v>
      </c>
      <c r="T264" s="389">
        <v>0</v>
      </c>
      <c r="U264" s="124"/>
      <c r="V264" s="130" t="str">
        <f>IF(ISERROR(VLOOKUP(MID(W264,1,5)&amp;MID(W264,8,5),품번정리!$A:$B,2,FALSE))=TRUE,MID(W264,1,5)&amp;MID(W264,8,5),VLOOKUP(MID(W264,1,5)&amp;MID(W264,8,5),품번정리!$A:$B,2,FALSE))</f>
        <v/>
      </c>
      <c r="W264" s="130" t="str">
        <f t="shared" si="54"/>
        <v/>
      </c>
      <c r="X264" s="130" t="str">
        <f t="shared" si="55"/>
        <v/>
      </c>
      <c r="Y264" s="131" t="str">
        <f t="shared" si="56"/>
        <v/>
      </c>
      <c r="Z264" s="118" t="str">
        <f t="shared" si="57"/>
        <v>품번색상</v>
      </c>
      <c r="AA264" s="118" t="str">
        <f t="shared" si="58"/>
        <v>업체명</v>
      </c>
      <c r="AB264" s="118" t="str">
        <f t="shared" si="59"/>
        <v>발주일</v>
      </c>
      <c r="AE264" s="382"/>
      <c r="AF264" s="381"/>
      <c r="AG264" s="382"/>
      <c r="AH264" s="383"/>
      <c r="AI264" s="383"/>
      <c r="AJ264" s="114"/>
      <c r="AK264" s="114"/>
    </row>
    <row r="265" spans="5:37">
      <c r="E265" s="128"/>
      <c r="G265" s="130" t="str">
        <f>IF(ISERROR(VLOOKUP(MID(H265,1,5)&amp;MID(H265,8,5),품번정리!$A:$B,2,FALSE))=TRUE,MID(H265,1,5)&amp;MID(H265,8,5),VLOOKUP(MID(H265,1,5)&amp;MID(H265,8,5),품번정리!$A:$B,2,FALSE))</f>
        <v/>
      </c>
      <c r="H265" s="130" t="str">
        <f t="shared" si="48"/>
        <v/>
      </c>
      <c r="I265" s="130" t="str">
        <f t="shared" si="49"/>
        <v/>
      </c>
      <c r="J265" s="131" t="str">
        <f t="shared" si="50"/>
        <v/>
      </c>
      <c r="K265" s="118" t="str">
        <f t="shared" si="51"/>
        <v>ELKBEF3534BL</v>
      </c>
      <c r="L265" s="118" t="str">
        <f t="shared" si="52"/>
        <v>아트인드림</v>
      </c>
      <c r="M265" s="118">
        <f t="shared" si="53"/>
        <v>41802</v>
      </c>
      <c r="N265" s="388" t="s">
        <v>1755</v>
      </c>
      <c r="O265" s="388" t="s">
        <v>1178</v>
      </c>
      <c r="P265" s="404">
        <v>41802</v>
      </c>
      <c r="Q265" s="388" t="s">
        <v>1172</v>
      </c>
      <c r="R265" s="404"/>
      <c r="S265" s="389">
        <v>390</v>
      </c>
      <c r="T265" s="389">
        <v>0</v>
      </c>
      <c r="U265" s="124"/>
      <c r="V265" s="130" t="str">
        <f>IF(ISERROR(VLOOKUP(MID(W265,1,5)&amp;MID(W265,8,5),품번정리!$A:$B,2,FALSE))=TRUE,MID(W265,1,5)&amp;MID(W265,8,5),VLOOKUP(MID(W265,1,5)&amp;MID(W265,8,5),품번정리!$A:$B,2,FALSE))</f>
        <v/>
      </c>
      <c r="W265" s="130" t="str">
        <f t="shared" si="54"/>
        <v/>
      </c>
      <c r="X265" s="130" t="str">
        <f t="shared" si="55"/>
        <v/>
      </c>
      <c r="Y265" s="131" t="str">
        <f t="shared" si="56"/>
        <v/>
      </c>
      <c r="Z265" s="118" t="str">
        <f t="shared" si="57"/>
        <v>품번색상</v>
      </c>
      <c r="AA265" s="118" t="str">
        <f t="shared" si="58"/>
        <v>업체명</v>
      </c>
      <c r="AB265" s="118" t="str">
        <f t="shared" si="59"/>
        <v>발주일</v>
      </c>
      <c r="AE265" s="382"/>
      <c r="AF265" s="381"/>
      <c r="AG265" s="382"/>
      <c r="AH265" s="383"/>
      <c r="AI265" s="383"/>
      <c r="AJ265" s="114"/>
      <c r="AK265" s="114"/>
    </row>
    <row r="266" spans="5:37">
      <c r="G266" s="130" t="str">
        <f>IF(ISERROR(VLOOKUP(MID(H266,1,5)&amp;MID(H266,8,5),품번정리!$A:$B,2,FALSE))=TRUE,MID(H266,1,5)&amp;MID(H266,8,5),VLOOKUP(MID(H266,1,5)&amp;MID(H266,8,5),품번정리!$A:$B,2,FALSE))</f>
        <v/>
      </c>
      <c r="H266" s="130" t="str">
        <f t="shared" si="48"/>
        <v/>
      </c>
      <c r="I266" s="130" t="str">
        <f t="shared" si="49"/>
        <v/>
      </c>
      <c r="J266" s="131" t="str">
        <f t="shared" si="50"/>
        <v/>
      </c>
      <c r="K266" s="118" t="str">
        <f t="shared" si="51"/>
        <v>ELKBBF4595PK</v>
      </c>
      <c r="L266" s="118" t="str">
        <f t="shared" si="52"/>
        <v>아트인드림</v>
      </c>
      <c r="M266" s="118">
        <f t="shared" si="53"/>
        <v>41802</v>
      </c>
      <c r="N266" s="388" t="s">
        <v>1756</v>
      </c>
      <c r="O266" s="388" t="s">
        <v>1178</v>
      </c>
      <c r="P266" s="404">
        <v>41802</v>
      </c>
      <c r="Q266" s="388" t="s">
        <v>1172</v>
      </c>
      <c r="R266" s="404"/>
      <c r="S266" s="389">
        <v>340</v>
      </c>
      <c r="T266" s="389">
        <v>0</v>
      </c>
      <c r="U266" s="124"/>
      <c r="V266" s="130" t="str">
        <f>IF(ISERROR(VLOOKUP(MID(W266,1,5)&amp;MID(W266,8,5),품번정리!$A:$B,2,FALSE))=TRUE,MID(W266,1,5)&amp;MID(W266,8,5),VLOOKUP(MID(W266,1,5)&amp;MID(W266,8,5),품번정리!$A:$B,2,FALSE))</f>
        <v/>
      </c>
      <c r="W266" s="130" t="str">
        <f t="shared" si="54"/>
        <v/>
      </c>
      <c r="X266" s="130" t="str">
        <f t="shared" si="55"/>
        <v/>
      </c>
      <c r="Y266" s="131" t="str">
        <f t="shared" si="56"/>
        <v/>
      </c>
      <c r="Z266" s="118" t="str">
        <f t="shared" si="57"/>
        <v>품번색상</v>
      </c>
      <c r="AA266" s="118" t="str">
        <f t="shared" si="58"/>
        <v>업체명</v>
      </c>
      <c r="AB266" s="118" t="str">
        <f t="shared" si="59"/>
        <v>발주일</v>
      </c>
      <c r="AE266" s="382"/>
      <c r="AF266" s="381"/>
      <c r="AG266" s="382"/>
      <c r="AH266" s="383"/>
      <c r="AI266" s="383"/>
      <c r="AJ266" s="114"/>
      <c r="AK266" s="114"/>
    </row>
    <row r="267" spans="5:37">
      <c r="E267" s="128"/>
      <c r="G267" s="130" t="str">
        <f>IF(ISERROR(VLOOKUP(MID(H267,1,5)&amp;MID(H267,8,5),품번정리!$A:$B,2,FALSE))=TRUE,MID(H267,1,5)&amp;MID(H267,8,5),VLOOKUP(MID(H267,1,5)&amp;MID(H267,8,5),품번정리!$A:$B,2,FALSE))</f>
        <v/>
      </c>
      <c r="H267" s="130" t="str">
        <f t="shared" si="48"/>
        <v/>
      </c>
      <c r="I267" s="130" t="str">
        <f t="shared" si="49"/>
        <v/>
      </c>
      <c r="J267" s="131" t="str">
        <f t="shared" si="50"/>
        <v/>
      </c>
      <c r="K267" s="118" t="str">
        <f t="shared" si="51"/>
        <v>ELKBBF4596BL</v>
      </c>
      <c r="L267" s="118" t="str">
        <f t="shared" si="52"/>
        <v>아트인드림</v>
      </c>
      <c r="M267" s="118">
        <f t="shared" si="53"/>
        <v>41802</v>
      </c>
      <c r="N267" s="388" t="s">
        <v>1757</v>
      </c>
      <c r="O267" s="388" t="s">
        <v>1178</v>
      </c>
      <c r="P267" s="404">
        <v>41802</v>
      </c>
      <c r="Q267" s="388" t="s">
        <v>1172</v>
      </c>
      <c r="R267" s="404"/>
      <c r="S267" s="389">
        <v>340</v>
      </c>
      <c r="T267" s="389">
        <v>0</v>
      </c>
      <c r="U267" s="124"/>
      <c r="V267" s="130" t="str">
        <f>IF(ISERROR(VLOOKUP(MID(W267,1,5)&amp;MID(W267,8,5),품번정리!$A:$B,2,FALSE))=TRUE,MID(W267,1,5)&amp;MID(W267,8,5),VLOOKUP(MID(W267,1,5)&amp;MID(W267,8,5),품번정리!$A:$B,2,FALSE))</f>
        <v/>
      </c>
      <c r="W267" s="130" t="str">
        <f t="shared" si="54"/>
        <v/>
      </c>
      <c r="X267" s="130" t="str">
        <f t="shared" si="55"/>
        <v/>
      </c>
      <c r="Y267" s="131" t="str">
        <f t="shared" si="56"/>
        <v/>
      </c>
      <c r="Z267" s="118" t="str">
        <f t="shared" si="57"/>
        <v>품번색상</v>
      </c>
      <c r="AA267" s="118" t="str">
        <f t="shared" si="58"/>
        <v>업체명</v>
      </c>
      <c r="AB267" s="118" t="str">
        <f t="shared" si="59"/>
        <v>발주일</v>
      </c>
      <c r="AE267" s="382"/>
      <c r="AF267" s="381"/>
      <c r="AG267" s="382"/>
      <c r="AH267" s="383"/>
      <c r="AI267" s="383"/>
      <c r="AJ267" s="114"/>
      <c r="AK267" s="114"/>
    </row>
    <row r="268" spans="5:37">
      <c r="E268" s="128"/>
      <c r="G268" s="130" t="str">
        <f>IF(ISERROR(VLOOKUP(MID(H268,1,5)&amp;MID(H268,8,5),품번정리!$A:$B,2,FALSE))=TRUE,MID(H268,1,5)&amp;MID(H268,8,5),VLOOKUP(MID(H268,1,5)&amp;MID(H268,8,5),품번정리!$A:$B,2,FALSE))</f>
        <v/>
      </c>
      <c r="H268" s="130" t="str">
        <f t="shared" si="48"/>
        <v/>
      </c>
      <c r="I268" s="130" t="str">
        <f t="shared" si="49"/>
        <v/>
      </c>
      <c r="J268" s="131" t="str">
        <f t="shared" si="50"/>
        <v/>
      </c>
      <c r="K268" s="118" t="str">
        <f t="shared" si="51"/>
        <v>DPKBPF3501PK</v>
      </c>
      <c r="L268" s="118" t="str">
        <f t="shared" si="52"/>
        <v>바이칼</v>
      </c>
      <c r="M268" s="118">
        <f t="shared" si="53"/>
        <v>41806</v>
      </c>
      <c r="N268" s="388" t="s">
        <v>1783</v>
      </c>
      <c r="O268" s="388" t="s">
        <v>1176</v>
      </c>
      <c r="P268" s="404">
        <v>41806</v>
      </c>
      <c r="Q268" s="388" t="s">
        <v>1172</v>
      </c>
      <c r="R268" s="404"/>
      <c r="S268" s="389">
        <v>100</v>
      </c>
      <c r="T268" s="389">
        <v>0</v>
      </c>
      <c r="U268" s="124"/>
      <c r="V268" s="130" t="str">
        <f>IF(ISERROR(VLOOKUP(MID(W268,1,5)&amp;MID(W268,8,5),품번정리!$A:$B,2,FALSE))=TRUE,MID(W268,1,5)&amp;MID(W268,8,5),VLOOKUP(MID(W268,1,5)&amp;MID(W268,8,5),품번정리!$A:$B,2,FALSE))</f>
        <v/>
      </c>
      <c r="W268" s="130" t="str">
        <f t="shared" si="54"/>
        <v/>
      </c>
      <c r="X268" s="130" t="str">
        <f t="shared" si="55"/>
        <v/>
      </c>
      <c r="Y268" s="131" t="str">
        <f t="shared" si="56"/>
        <v/>
      </c>
      <c r="Z268" s="118" t="str">
        <f t="shared" si="57"/>
        <v>품번색상</v>
      </c>
      <c r="AA268" s="118" t="str">
        <f t="shared" si="58"/>
        <v>업체명</v>
      </c>
      <c r="AB268" s="118" t="str">
        <f t="shared" si="59"/>
        <v>발주일</v>
      </c>
      <c r="AE268" s="382"/>
      <c r="AF268" s="381"/>
      <c r="AG268" s="382"/>
      <c r="AH268" s="383"/>
      <c r="AI268" s="383"/>
      <c r="AJ268" s="114"/>
      <c r="AK268" s="114"/>
    </row>
    <row r="269" spans="5:37">
      <c r="G269" s="130" t="str">
        <f>IF(ISERROR(VLOOKUP(MID(H269,1,5)&amp;MID(H269,8,5),품번정리!$A:$B,2,FALSE))=TRUE,MID(H269,1,5)&amp;MID(H269,8,5),VLOOKUP(MID(H269,1,5)&amp;MID(H269,8,5),품번정리!$A:$B,2,FALSE))</f>
        <v/>
      </c>
      <c r="H269" s="130" t="str">
        <f t="shared" si="48"/>
        <v/>
      </c>
      <c r="I269" s="130" t="str">
        <f t="shared" si="49"/>
        <v/>
      </c>
      <c r="J269" s="131" t="str">
        <f t="shared" si="50"/>
        <v/>
      </c>
      <c r="K269" s="118" t="str">
        <f t="shared" si="51"/>
        <v>DPKBPF3502PK</v>
      </c>
      <c r="L269" s="118" t="str">
        <f t="shared" si="52"/>
        <v>바이칼</v>
      </c>
      <c r="M269" s="118">
        <f t="shared" si="53"/>
        <v>41806</v>
      </c>
      <c r="N269" s="388" t="s">
        <v>1784</v>
      </c>
      <c r="O269" s="388" t="s">
        <v>1176</v>
      </c>
      <c r="P269" s="404">
        <v>41806</v>
      </c>
      <c r="Q269" s="388" t="s">
        <v>1172</v>
      </c>
      <c r="R269" s="404"/>
      <c r="S269" s="389">
        <v>100</v>
      </c>
      <c r="T269" s="389">
        <v>0</v>
      </c>
      <c r="U269" s="124"/>
      <c r="V269" s="130" t="str">
        <f>IF(ISERROR(VLOOKUP(MID(W269,1,5)&amp;MID(W269,8,5),품번정리!$A:$B,2,FALSE))=TRUE,MID(W269,1,5)&amp;MID(W269,8,5),VLOOKUP(MID(W269,1,5)&amp;MID(W269,8,5),품번정리!$A:$B,2,FALSE))</f>
        <v/>
      </c>
      <c r="W269" s="130" t="str">
        <f t="shared" si="54"/>
        <v/>
      </c>
      <c r="X269" s="130" t="str">
        <f t="shared" si="55"/>
        <v/>
      </c>
      <c r="Y269" s="131" t="str">
        <f t="shared" si="56"/>
        <v/>
      </c>
      <c r="Z269" s="118" t="str">
        <f t="shared" si="57"/>
        <v>품번색상</v>
      </c>
      <c r="AA269" s="118" t="str">
        <f t="shared" si="58"/>
        <v>업체명</v>
      </c>
      <c r="AB269" s="118" t="str">
        <f t="shared" si="59"/>
        <v>발주일</v>
      </c>
      <c r="AE269" s="382"/>
      <c r="AF269" s="381"/>
      <c r="AG269" s="382"/>
      <c r="AH269" s="383"/>
      <c r="AI269" s="383"/>
      <c r="AJ269" s="114"/>
      <c r="AK269" s="114"/>
    </row>
    <row r="270" spans="5:37">
      <c r="E270" s="128"/>
      <c r="G270" s="130" t="str">
        <f>IF(ISERROR(VLOOKUP(MID(H270,1,5)&amp;MID(H270,8,5),품번정리!$A:$B,2,FALSE))=TRUE,MID(H270,1,5)&amp;MID(H270,8,5),VLOOKUP(MID(H270,1,5)&amp;MID(H270,8,5),품번정리!$A:$B,2,FALSE))</f>
        <v/>
      </c>
      <c r="H270" s="130" t="str">
        <f t="shared" si="48"/>
        <v/>
      </c>
      <c r="I270" s="130" t="str">
        <f t="shared" si="49"/>
        <v/>
      </c>
      <c r="J270" s="131" t="str">
        <f t="shared" si="50"/>
        <v/>
      </c>
      <c r="K270" s="118" t="str">
        <f t="shared" si="51"/>
        <v>DPKBPF3503NY</v>
      </c>
      <c r="L270" s="118" t="str">
        <f t="shared" si="52"/>
        <v>바이칼</v>
      </c>
      <c r="M270" s="118">
        <f t="shared" si="53"/>
        <v>41806</v>
      </c>
      <c r="N270" s="388" t="s">
        <v>1785</v>
      </c>
      <c r="O270" s="388" t="s">
        <v>1176</v>
      </c>
      <c r="P270" s="404">
        <v>41806</v>
      </c>
      <c r="Q270" s="388" t="s">
        <v>1172</v>
      </c>
      <c r="R270" s="404"/>
      <c r="S270" s="389">
        <v>100</v>
      </c>
      <c r="T270" s="389">
        <v>0</v>
      </c>
      <c r="U270" s="124"/>
      <c r="V270" s="130" t="str">
        <f>IF(ISERROR(VLOOKUP(MID(W270,1,5)&amp;MID(W270,8,5),품번정리!$A:$B,2,FALSE))=TRUE,MID(W270,1,5)&amp;MID(W270,8,5),VLOOKUP(MID(W270,1,5)&amp;MID(W270,8,5),품번정리!$A:$B,2,FALSE))</f>
        <v/>
      </c>
      <c r="W270" s="130" t="str">
        <f t="shared" si="54"/>
        <v/>
      </c>
      <c r="X270" s="130" t="str">
        <f t="shared" si="55"/>
        <v/>
      </c>
      <c r="Y270" s="131" t="str">
        <f t="shared" si="56"/>
        <v/>
      </c>
      <c r="Z270" s="118" t="str">
        <f t="shared" si="57"/>
        <v>품번색상</v>
      </c>
      <c r="AA270" s="118" t="str">
        <f t="shared" si="58"/>
        <v>업체명</v>
      </c>
      <c r="AB270" s="118" t="str">
        <f t="shared" si="59"/>
        <v>발주일</v>
      </c>
      <c r="AE270" s="382"/>
      <c r="AF270" s="381"/>
      <c r="AG270" s="382"/>
      <c r="AH270" s="383"/>
      <c r="AI270" s="383"/>
      <c r="AJ270" s="114"/>
      <c r="AK270" s="114"/>
    </row>
    <row r="271" spans="5:37">
      <c r="E271" s="128"/>
      <c r="G271" s="130" t="str">
        <f>IF(ISERROR(VLOOKUP(MID(H271,1,5)&amp;MID(H271,8,5),품번정리!$A:$B,2,FALSE))=TRUE,MID(H271,1,5)&amp;MID(H271,8,5),VLOOKUP(MID(H271,1,5)&amp;MID(H271,8,5),품번정리!$A:$B,2,FALSE))</f>
        <v/>
      </c>
      <c r="H271" s="130" t="str">
        <f t="shared" si="48"/>
        <v/>
      </c>
      <c r="I271" s="130" t="str">
        <f t="shared" si="49"/>
        <v/>
      </c>
      <c r="J271" s="131" t="str">
        <f t="shared" si="50"/>
        <v/>
      </c>
      <c r="K271" s="118" t="str">
        <f t="shared" si="51"/>
        <v>SBKEBF5551WH</v>
      </c>
      <c r="L271" s="118" t="str">
        <f t="shared" si="52"/>
        <v>FOREMOST</v>
      </c>
      <c r="M271" s="118">
        <f t="shared" si="53"/>
        <v>41761</v>
      </c>
      <c r="N271" s="388" t="s">
        <v>1655</v>
      </c>
      <c r="O271" s="388" t="s">
        <v>1171</v>
      </c>
      <c r="P271" s="404">
        <v>41761</v>
      </c>
      <c r="Q271" s="388" t="s">
        <v>1172</v>
      </c>
      <c r="R271" s="404"/>
      <c r="S271" s="389">
        <v>280</v>
      </c>
      <c r="T271" s="389">
        <v>0</v>
      </c>
      <c r="U271" s="124"/>
      <c r="V271" s="130" t="str">
        <f>IF(ISERROR(VLOOKUP(MID(W271,1,5)&amp;MID(W271,8,5),품번정리!$A:$B,2,FALSE))=TRUE,MID(W271,1,5)&amp;MID(W271,8,5),VLOOKUP(MID(W271,1,5)&amp;MID(W271,8,5),품번정리!$A:$B,2,FALSE))</f>
        <v/>
      </c>
      <c r="W271" s="130" t="str">
        <f t="shared" si="54"/>
        <v/>
      </c>
      <c r="X271" s="130" t="str">
        <f t="shared" si="55"/>
        <v/>
      </c>
      <c r="Y271" s="131" t="str">
        <f t="shared" si="56"/>
        <v/>
      </c>
      <c r="Z271" s="118" t="str">
        <f t="shared" si="57"/>
        <v>품번색상</v>
      </c>
      <c r="AA271" s="118" t="str">
        <f t="shared" si="58"/>
        <v>업체명</v>
      </c>
      <c r="AB271" s="118" t="str">
        <f t="shared" si="59"/>
        <v>발주일</v>
      </c>
      <c r="AE271" s="382"/>
      <c r="AF271" s="381"/>
      <c r="AG271" s="382"/>
      <c r="AH271" s="383"/>
      <c r="AI271" s="383"/>
      <c r="AJ271" s="114"/>
      <c r="AK271" s="114"/>
    </row>
    <row r="272" spans="5:37">
      <c r="G272" s="130" t="str">
        <f>IF(ISERROR(VLOOKUP(MID(H272,1,5)&amp;MID(H272,8,5),품번정리!$A:$B,2,FALSE))=TRUE,MID(H272,1,5)&amp;MID(H272,8,5),VLOOKUP(MID(H272,1,5)&amp;MID(H272,8,5),품번정리!$A:$B,2,FALSE))</f>
        <v/>
      </c>
      <c r="H272" s="130" t="str">
        <f t="shared" si="48"/>
        <v/>
      </c>
      <c r="I272" s="130" t="str">
        <f t="shared" si="49"/>
        <v/>
      </c>
      <c r="J272" s="131" t="str">
        <f t="shared" si="50"/>
        <v/>
      </c>
      <c r="K272" s="118" t="str">
        <f t="shared" si="51"/>
        <v>SBKEBF5551YE</v>
      </c>
      <c r="L272" s="118" t="str">
        <f t="shared" si="52"/>
        <v>FOREMOST</v>
      </c>
      <c r="M272" s="118">
        <f t="shared" si="53"/>
        <v>41761</v>
      </c>
      <c r="N272" s="388" t="s">
        <v>1656</v>
      </c>
      <c r="O272" s="388" t="s">
        <v>1171</v>
      </c>
      <c r="P272" s="404">
        <v>41761</v>
      </c>
      <c r="Q272" s="388" t="s">
        <v>1172</v>
      </c>
      <c r="R272" s="404"/>
      <c r="S272" s="389">
        <v>280</v>
      </c>
      <c r="T272" s="389">
        <v>0</v>
      </c>
      <c r="U272" s="124"/>
      <c r="V272" s="130" t="str">
        <f>IF(ISERROR(VLOOKUP(MID(W272,1,5)&amp;MID(W272,8,5),품번정리!$A:$B,2,FALSE))=TRUE,MID(W272,1,5)&amp;MID(W272,8,5),VLOOKUP(MID(W272,1,5)&amp;MID(W272,8,5),품번정리!$A:$B,2,FALSE))</f>
        <v/>
      </c>
      <c r="W272" s="130" t="str">
        <f t="shared" si="54"/>
        <v/>
      </c>
      <c r="X272" s="130" t="str">
        <f t="shared" si="55"/>
        <v/>
      </c>
      <c r="Y272" s="131" t="str">
        <f t="shared" si="56"/>
        <v/>
      </c>
      <c r="Z272" s="118" t="str">
        <f t="shared" si="57"/>
        <v>품번색상</v>
      </c>
      <c r="AA272" s="118" t="str">
        <f t="shared" si="58"/>
        <v>업체명</v>
      </c>
      <c r="AB272" s="118" t="str">
        <f t="shared" si="59"/>
        <v>발주일</v>
      </c>
      <c r="AE272" s="382"/>
      <c r="AF272" s="381"/>
      <c r="AG272" s="381"/>
      <c r="AH272" s="383"/>
      <c r="AI272" s="383"/>
      <c r="AJ272" s="114"/>
      <c r="AK272" s="114"/>
    </row>
    <row r="273" spans="5:37">
      <c r="G273" s="130" t="str">
        <f>IF(ISERROR(VLOOKUP(MID(H273,1,5)&amp;MID(H273,8,5),품번정리!$A:$B,2,FALSE))=TRUE,MID(H273,1,5)&amp;MID(H273,8,5),VLOOKUP(MID(H273,1,5)&amp;MID(H273,8,5),품번정리!$A:$B,2,FALSE))</f>
        <v/>
      </c>
      <c r="H273" s="130" t="str">
        <f t="shared" si="48"/>
        <v/>
      </c>
      <c r="I273" s="130" t="str">
        <f t="shared" si="49"/>
        <v/>
      </c>
      <c r="J273" s="131" t="str">
        <f t="shared" si="50"/>
        <v/>
      </c>
      <c r="K273" s="118" t="str">
        <f t="shared" si="51"/>
        <v>SBKEBF5550MT</v>
      </c>
      <c r="L273" s="118" t="str">
        <f t="shared" si="52"/>
        <v>FOREMOST</v>
      </c>
      <c r="M273" s="118">
        <f t="shared" si="53"/>
        <v>41761</v>
      </c>
      <c r="N273" s="388" t="s">
        <v>1663</v>
      </c>
      <c r="O273" s="388" t="s">
        <v>1171</v>
      </c>
      <c r="P273" s="404">
        <v>41761</v>
      </c>
      <c r="Q273" s="388" t="s">
        <v>1172</v>
      </c>
      <c r="R273" s="404"/>
      <c r="S273" s="389">
        <v>425</v>
      </c>
      <c r="T273" s="389">
        <v>0</v>
      </c>
      <c r="U273" s="124"/>
      <c r="V273" s="130" t="str">
        <f>IF(ISERROR(VLOOKUP(MID(W273,1,5)&amp;MID(W273,8,5),품번정리!$A:$B,2,FALSE))=TRUE,MID(W273,1,5)&amp;MID(W273,8,5),VLOOKUP(MID(W273,1,5)&amp;MID(W273,8,5),품번정리!$A:$B,2,FALSE))</f>
        <v/>
      </c>
      <c r="W273" s="130" t="str">
        <f t="shared" si="54"/>
        <v/>
      </c>
      <c r="X273" s="130" t="str">
        <f t="shared" si="55"/>
        <v/>
      </c>
      <c r="Y273" s="131" t="str">
        <f t="shared" si="56"/>
        <v/>
      </c>
      <c r="Z273" s="118" t="str">
        <f t="shared" si="57"/>
        <v>품번색상</v>
      </c>
      <c r="AA273" s="118" t="str">
        <f t="shared" si="58"/>
        <v>업체명</v>
      </c>
      <c r="AB273" s="118" t="str">
        <f t="shared" si="59"/>
        <v>발주일</v>
      </c>
      <c r="AE273" s="382"/>
      <c r="AF273" s="381"/>
      <c r="AG273" s="382"/>
      <c r="AH273" s="383"/>
      <c r="AI273" s="383"/>
      <c r="AJ273" s="114"/>
      <c r="AK273" s="114"/>
    </row>
    <row r="274" spans="5:37">
      <c r="E274" s="128"/>
      <c r="G274" s="130" t="str">
        <f>IF(ISERROR(VLOOKUP(MID(H274,1,5)&amp;MID(H274,8,5),품번정리!$A:$B,2,FALSE))=TRUE,MID(H274,1,5)&amp;MID(H274,8,5),VLOOKUP(MID(H274,1,5)&amp;MID(H274,8,5),품번정리!$A:$B,2,FALSE))</f>
        <v/>
      </c>
      <c r="H274" s="130" t="str">
        <f t="shared" si="48"/>
        <v/>
      </c>
      <c r="I274" s="130" t="str">
        <f t="shared" si="49"/>
        <v/>
      </c>
      <c r="J274" s="131" t="str">
        <f t="shared" si="50"/>
        <v/>
      </c>
      <c r="K274" s="118" t="str">
        <f t="shared" si="51"/>
        <v>SBKEBF5545PK</v>
      </c>
      <c r="L274" s="118" t="str">
        <f t="shared" si="52"/>
        <v>FOREMOST</v>
      </c>
      <c r="M274" s="118">
        <f t="shared" si="53"/>
        <v>41761</v>
      </c>
      <c r="N274" s="388" t="s">
        <v>1661</v>
      </c>
      <c r="O274" s="388" t="s">
        <v>1171</v>
      </c>
      <c r="P274" s="404">
        <v>41761</v>
      </c>
      <c r="Q274" s="388" t="s">
        <v>1172</v>
      </c>
      <c r="R274" s="404"/>
      <c r="S274" s="389">
        <v>199</v>
      </c>
      <c r="T274" s="389">
        <v>0</v>
      </c>
      <c r="U274" s="124"/>
      <c r="V274" s="130" t="str">
        <f>IF(ISERROR(VLOOKUP(MID(W274,1,5)&amp;MID(W274,8,5),품번정리!$A:$B,2,FALSE))=TRUE,MID(W274,1,5)&amp;MID(W274,8,5),VLOOKUP(MID(W274,1,5)&amp;MID(W274,8,5),품번정리!$A:$B,2,FALSE))</f>
        <v/>
      </c>
      <c r="W274" s="130" t="str">
        <f t="shared" si="54"/>
        <v/>
      </c>
      <c r="X274" s="130" t="str">
        <f t="shared" si="55"/>
        <v/>
      </c>
      <c r="Y274" s="131" t="str">
        <f t="shared" si="56"/>
        <v/>
      </c>
      <c r="Z274" s="118" t="str">
        <f t="shared" si="57"/>
        <v>품번색상</v>
      </c>
      <c r="AA274" s="118" t="str">
        <f t="shared" si="58"/>
        <v>업체명</v>
      </c>
      <c r="AB274" s="118" t="str">
        <f t="shared" si="59"/>
        <v>발주일</v>
      </c>
      <c r="AE274" s="382"/>
      <c r="AF274" s="381"/>
      <c r="AG274" s="382"/>
      <c r="AH274" s="383"/>
      <c r="AI274" s="383"/>
      <c r="AJ274" s="114"/>
      <c r="AK274" s="114"/>
    </row>
    <row r="275" spans="5:37">
      <c r="E275" s="128"/>
      <c r="G275" s="130" t="str">
        <f>IF(ISERROR(VLOOKUP(MID(H275,1,5)&amp;MID(H275,8,5),품번정리!$A:$B,2,FALSE))=TRUE,MID(H275,1,5)&amp;MID(H275,8,5),VLOOKUP(MID(H275,1,5)&amp;MID(H275,8,5),품번정리!$A:$B,2,FALSE))</f>
        <v/>
      </c>
      <c r="H275" s="130" t="str">
        <f t="shared" si="48"/>
        <v/>
      </c>
      <c r="I275" s="130" t="str">
        <f t="shared" si="49"/>
        <v/>
      </c>
      <c r="J275" s="131" t="str">
        <f t="shared" si="50"/>
        <v/>
      </c>
      <c r="K275" s="118" t="str">
        <f t="shared" si="51"/>
        <v>SBKEBF5545NY</v>
      </c>
      <c r="L275" s="118" t="str">
        <f t="shared" si="52"/>
        <v>FOREMOST</v>
      </c>
      <c r="M275" s="118">
        <f t="shared" si="53"/>
        <v>41761</v>
      </c>
      <c r="N275" s="388" t="s">
        <v>1662</v>
      </c>
      <c r="O275" s="388" t="s">
        <v>1171</v>
      </c>
      <c r="P275" s="404">
        <v>41761</v>
      </c>
      <c r="Q275" s="388" t="s">
        <v>1172</v>
      </c>
      <c r="R275" s="404"/>
      <c r="S275" s="389">
        <v>195</v>
      </c>
      <c r="T275" s="389">
        <v>0</v>
      </c>
      <c r="U275" s="124"/>
      <c r="V275" s="130" t="str">
        <f>IF(ISERROR(VLOOKUP(MID(W275,1,5)&amp;MID(W275,8,5),품번정리!$A:$B,2,FALSE))=TRUE,MID(W275,1,5)&amp;MID(W275,8,5),VLOOKUP(MID(W275,1,5)&amp;MID(W275,8,5),품번정리!$A:$B,2,FALSE))</f>
        <v/>
      </c>
      <c r="W275" s="130" t="str">
        <f t="shared" si="54"/>
        <v/>
      </c>
      <c r="X275" s="130" t="str">
        <f t="shared" si="55"/>
        <v/>
      </c>
      <c r="Y275" s="131" t="str">
        <f t="shared" si="56"/>
        <v/>
      </c>
      <c r="Z275" s="118" t="str">
        <f t="shared" si="57"/>
        <v>품번색상</v>
      </c>
      <c r="AA275" s="118" t="str">
        <f t="shared" si="58"/>
        <v>업체명</v>
      </c>
      <c r="AB275" s="118" t="str">
        <f t="shared" si="59"/>
        <v>발주일</v>
      </c>
      <c r="AE275" s="382"/>
      <c r="AF275" s="381"/>
      <c r="AG275" s="382"/>
      <c r="AH275" s="383"/>
      <c r="AI275" s="383"/>
      <c r="AJ275" s="114"/>
      <c r="AK275" s="114"/>
    </row>
    <row r="276" spans="5:37">
      <c r="E276" s="128"/>
      <c r="G276" s="130" t="str">
        <f>IF(ISERROR(VLOOKUP(MID(H276,1,5)&amp;MID(H276,8,5),품번정리!$A:$B,2,FALSE))=TRUE,MID(H276,1,5)&amp;MID(H276,8,5),VLOOKUP(MID(H276,1,5)&amp;MID(H276,8,5),품번정리!$A:$B,2,FALSE))</f>
        <v/>
      </c>
      <c r="H276" s="130" t="str">
        <f t="shared" si="48"/>
        <v/>
      </c>
      <c r="I276" s="130" t="str">
        <f t="shared" si="49"/>
        <v/>
      </c>
      <c r="J276" s="131" t="str">
        <f t="shared" si="50"/>
        <v/>
      </c>
      <c r="K276" s="118" t="str">
        <f t="shared" si="51"/>
        <v>ELKSBF3801BK</v>
      </c>
      <c r="L276" s="118" t="str">
        <f t="shared" si="52"/>
        <v>바이칼</v>
      </c>
      <c r="M276" s="118">
        <f t="shared" si="53"/>
        <v>41822</v>
      </c>
      <c r="N276" s="388" t="s">
        <v>1782</v>
      </c>
      <c r="O276" s="388" t="s">
        <v>1176</v>
      </c>
      <c r="P276" s="404">
        <v>41822</v>
      </c>
      <c r="Q276" s="388" t="s">
        <v>449</v>
      </c>
      <c r="R276" s="404"/>
      <c r="S276" s="389">
        <v>100</v>
      </c>
      <c r="T276" s="389">
        <v>0</v>
      </c>
      <c r="U276" s="124"/>
      <c r="V276" s="130" t="str">
        <f>IF(ISERROR(VLOOKUP(MID(W276,1,5)&amp;MID(W276,8,5),품번정리!$A:$B,2,FALSE))=TRUE,MID(W276,1,5)&amp;MID(W276,8,5),VLOOKUP(MID(W276,1,5)&amp;MID(W276,8,5),품번정리!$A:$B,2,FALSE))</f>
        <v/>
      </c>
      <c r="W276" s="130" t="str">
        <f t="shared" si="54"/>
        <v/>
      </c>
      <c r="X276" s="130" t="str">
        <f t="shared" si="55"/>
        <v/>
      </c>
      <c r="Y276" s="131" t="str">
        <f t="shared" si="56"/>
        <v/>
      </c>
      <c r="Z276" s="118" t="str">
        <f t="shared" si="57"/>
        <v>품번색상</v>
      </c>
      <c r="AA276" s="118" t="str">
        <f t="shared" si="58"/>
        <v>업체명</v>
      </c>
      <c r="AB276" s="118" t="str">
        <f t="shared" si="59"/>
        <v>발주일</v>
      </c>
      <c r="AE276" s="382"/>
      <c r="AF276" s="381"/>
      <c r="AG276" s="382"/>
      <c r="AH276" s="383"/>
      <c r="AI276" s="383"/>
      <c r="AJ276" s="114"/>
      <c r="AK276" s="114"/>
    </row>
    <row r="277" spans="5:37">
      <c r="E277" s="128"/>
      <c r="G277" s="130" t="str">
        <f>IF(ISERROR(VLOOKUP(MID(H277,1,5)&amp;MID(H277,8,5),품번정리!$A:$B,2,FALSE))=TRUE,MID(H277,1,5)&amp;MID(H277,8,5),VLOOKUP(MID(H277,1,5)&amp;MID(H277,8,5),품번정리!$A:$B,2,FALSE))</f>
        <v/>
      </c>
      <c r="H277" s="130" t="str">
        <f t="shared" si="48"/>
        <v/>
      </c>
      <c r="I277" s="130" t="str">
        <f t="shared" si="49"/>
        <v/>
      </c>
      <c r="J277" s="131" t="str">
        <f t="shared" si="50"/>
        <v/>
      </c>
      <c r="K277" s="118" t="str">
        <f t="shared" si="51"/>
        <v>ELKBPF3505BK</v>
      </c>
      <c r="L277" s="118" t="str">
        <f t="shared" si="52"/>
        <v>바이칼</v>
      </c>
      <c r="M277" s="118">
        <f t="shared" si="53"/>
        <v>41824</v>
      </c>
      <c r="N277" s="388" t="s">
        <v>1781</v>
      </c>
      <c r="O277" s="388" t="s">
        <v>1176</v>
      </c>
      <c r="P277" s="404">
        <v>41824</v>
      </c>
      <c r="Q277" s="388" t="s">
        <v>1172</v>
      </c>
      <c r="R277" s="404"/>
      <c r="S277" s="389">
        <v>150</v>
      </c>
      <c r="T277" s="389">
        <v>0</v>
      </c>
      <c r="U277" s="124"/>
      <c r="V277" s="130" t="str">
        <f>IF(ISERROR(VLOOKUP(MID(W277,1,5)&amp;MID(W277,8,5),품번정리!$A:$B,2,FALSE))=TRUE,MID(W277,1,5)&amp;MID(W277,8,5),VLOOKUP(MID(W277,1,5)&amp;MID(W277,8,5),품번정리!$A:$B,2,FALSE))</f>
        <v/>
      </c>
      <c r="W277" s="130" t="str">
        <f t="shared" si="54"/>
        <v/>
      </c>
      <c r="X277" s="130" t="str">
        <f t="shared" si="55"/>
        <v/>
      </c>
      <c r="Y277" s="131" t="str">
        <f t="shared" si="56"/>
        <v/>
      </c>
      <c r="Z277" s="118" t="str">
        <f t="shared" si="57"/>
        <v>품번색상</v>
      </c>
      <c r="AA277" s="118" t="str">
        <f t="shared" si="58"/>
        <v>업체명</v>
      </c>
      <c r="AB277" s="118" t="str">
        <f t="shared" si="59"/>
        <v>발주일</v>
      </c>
      <c r="AE277" s="382"/>
      <c r="AF277" s="381"/>
      <c r="AG277" s="382"/>
      <c r="AH277" s="383"/>
      <c r="AI277" s="383"/>
      <c r="AJ277" s="114"/>
      <c r="AK277" s="114"/>
    </row>
    <row r="278" spans="5:37">
      <c r="E278" s="128"/>
      <c r="G278" s="130" t="str">
        <f>IF(ISERROR(VLOOKUP(MID(H278,1,5)&amp;MID(H278,8,5),품번정리!$A:$B,2,FALSE))=TRUE,MID(H278,1,5)&amp;MID(H278,8,5),VLOOKUP(MID(H278,1,5)&amp;MID(H278,8,5),품번정리!$A:$B,2,FALSE))</f>
        <v/>
      </c>
      <c r="H278" s="130" t="str">
        <f t="shared" si="48"/>
        <v/>
      </c>
      <c r="I278" s="130" t="str">
        <f t="shared" si="49"/>
        <v/>
      </c>
      <c r="J278" s="131" t="str">
        <f t="shared" si="50"/>
        <v/>
      </c>
      <c r="K278" s="118" t="str">
        <f t="shared" si="51"/>
        <v>JOKBEF5524YE</v>
      </c>
      <c r="L278" s="118" t="str">
        <f t="shared" si="52"/>
        <v>PRANCE</v>
      </c>
      <c r="M278" s="118">
        <f t="shared" si="53"/>
        <v>41837</v>
      </c>
      <c r="N278" s="388" t="s">
        <v>1802</v>
      </c>
      <c r="O278" s="388" t="s">
        <v>2651</v>
      </c>
      <c r="P278" s="404">
        <v>41837</v>
      </c>
      <c r="Q278" s="388" t="s">
        <v>1172</v>
      </c>
      <c r="R278" s="404"/>
      <c r="S278" s="389">
        <v>180</v>
      </c>
      <c r="T278" s="389">
        <v>0</v>
      </c>
      <c r="U278" s="124"/>
      <c r="V278" s="130" t="str">
        <f>IF(ISERROR(VLOOKUP(MID(W278,1,5)&amp;MID(W278,8,5),품번정리!$A:$B,2,FALSE))=TRUE,MID(W278,1,5)&amp;MID(W278,8,5),VLOOKUP(MID(W278,1,5)&amp;MID(W278,8,5),품번정리!$A:$B,2,FALSE))</f>
        <v/>
      </c>
      <c r="W278" s="130" t="str">
        <f t="shared" si="54"/>
        <v/>
      </c>
      <c r="X278" s="130" t="str">
        <f t="shared" si="55"/>
        <v/>
      </c>
      <c r="Y278" s="131" t="str">
        <f t="shared" si="56"/>
        <v/>
      </c>
      <c r="Z278" s="118" t="str">
        <f t="shared" si="57"/>
        <v>품번색상</v>
      </c>
      <c r="AA278" s="118" t="str">
        <f t="shared" si="58"/>
        <v>업체명</v>
      </c>
      <c r="AB278" s="118" t="str">
        <f t="shared" si="59"/>
        <v>발주일</v>
      </c>
      <c r="AE278" s="382"/>
      <c r="AF278" s="381"/>
      <c r="AG278" s="382"/>
      <c r="AH278" s="383"/>
      <c r="AI278" s="383"/>
      <c r="AJ278" s="114"/>
      <c r="AK278" s="114"/>
    </row>
    <row r="279" spans="5:37">
      <c r="E279" s="128"/>
      <c r="G279" s="130" t="str">
        <f>IF(ISERROR(VLOOKUP(MID(H279,1,5)&amp;MID(H279,8,5),품번정리!$A:$B,2,FALSE))=TRUE,MID(H279,1,5)&amp;MID(H279,8,5),VLOOKUP(MID(H279,1,5)&amp;MID(H279,8,5),품번정리!$A:$B,2,FALSE))</f>
        <v/>
      </c>
      <c r="H279" s="130" t="str">
        <f t="shared" si="48"/>
        <v/>
      </c>
      <c r="I279" s="130" t="str">
        <f t="shared" si="49"/>
        <v/>
      </c>
      <c r="J279" s="131" t="str">
        <f t="shared" si="50"/>
        <v/>
      </c>
      <c r="K279" s="118" t="str">
        <f t="shared" si="51"/>
        <v>JOKBEF5525MT</v>
      </c>
      <c r="L279" s="118" t="str">
        <f t="shared" si="52"/>
        <v>PRANCE</v>
      </c>
      <c r="M279" s="118">
        <f t="shared" si="53"/>
        <v>41837</v>
      </c>
      <c r="N279" s="388" t="s">
        <v>1803</v>
      </c>
      <c r="O279" s="388" t="s">
        <v>2651</v>
      </c>
      <c r="P279" s="404">
        <v>41837</v>
      </c>
      <c r="Q279" s="388" t="s">
        <v>1172</v>
      </c>
      <c r="R279" s="404"/>
      <c r="S279" s="389">
        <v>180</v>
      </c>
      <c r="T279" s="389">
        <v>0</v>
      </c>
      <c r="U279" s="124"/>
      <c r="V279" s="130" t="str">
        <f>IF(ISERROR(VLOOKUP(MID(W279,1,5)&amp;MID(W279,8,5),품번정리!$A:$B,2,FALSE))=TRUE,MID(W279,1,5)&amp;MID(W279,8,5),VLOOKUP(MID(W279,1,5)&amp;MID(W279,8,5),품번정리!$A:$B,2,FALSE))</f>
        <v/>
      </c>
      <c r="W279" s="130" t="str">
        <f t="shared" si="54"/>
        <v/>
      </c>
      <c r="X279" s="130" t="str">
        <f t="shared" si="55"/>
        <v/>
      </c>
      <c r="Y279" s="131" t="str">
        <f t="shared" si="56"/>
        <v/>
      </c>
      <c r="Z279" s="118" t="str">
        <f t="shared" si="57"/>
        <v>품번색상</v>
      </c>
      <c r="AA279" s="118" t="str">
        <f t="shared" si="58"/>
        <v>업체명</v>
      </c>
      <c r="AB279" s="118" t="str">
        <f t="shared" si="59"/>
        <v>발주일</v>
      </c>
      <c r="AE279" s="382"/>
      <c r="AF279" s="381"/>
      <c r="AG279" s="382"/>
      <c r="AH279" s="383"/>
      <c r="AI279" s="383"/>
      <c r="AJ279" s="114"/>
      <c r="AK279" s="114"/>
    </row>
    <row r="280" spans="5:37">
      <c r="E280" s="128"/>
      <c r="G280" s="130" t="str">
        <f>IF(ISERROR(VLOOKUP(MID(H280,1,5)&amp;MID(H280,8,5),품번정리!$A:$B,2,FALSE))=TRUE,MID(H280,1,5)&amp;MID(H280,8,5),VLOOKUP(MID(H280,1,5)&amp;MID(H280,8,5),품번정리!$A:$B,2,FALSE))</f>
        <v/>
      </c>
      <c r="H280" s="130" t="str">
        <f t="shared" si="48"/>
        <v/>
      </c>
      <c r="I280" s="130" t="str">
        <f t="shared" si="49"/>
        <v/>
      </c>
      <c r="J280" s="131" t="str">
        <f t="shared" si="50"/>
        <v/>
      </c>
      <c r="K280" s="118" t="str">
        <f t="shared" si="51"/>
        <v>ELHBAF3649KH</v>
      </c>
      <c r="L280" s="118" t="str">
        <f t="shared" si="52"/>
        <v>림스스포츠</v>
      </c>
      <c r="M280" s="118">
        <f t="shared" si="53"/>
        <v>41855</v>
      </c>
      <c r="N280" s="388" t="s">
        <v>2038</v>
      </c>
      <c r="O280" s="388" t="s">
        <v>2131</v>
      </c>
      <c r="P280" s="404">
        <v>41855</v>
      </c>
      <c r="Q280" s="388" t="s">
        <v>449</v>
      </c>
      <c r="R280" s="404"/>
      <c r="S280" s="389">
        <v>117</v>
      </c>
      <c r="T280" s="389">
        <v>0</v>
      </c>
      <c r="U280" s="124"/>
      <c r="V280" s="130" t="str">
        <f>IF(ISERROR(VLOOKUP(MID(W280,1,5)&amp;MID(W280,8,5),품번정리!$A:$B,2,FALSE))=TRUE,MID(W280,1,5)&amp;MID(W280,8,5),VLOOKUP(MID(W280,1,5)&amp;MID(W280,8,5),품번정리!$A:$B,2,FALSE))</f>
        <v/>
      </c>
      <c r="W280" s="130" t="str">
        <f t="shared" si="54"/>
        <v/>
      </c>
      <c r="X280" s="130" t="str">
        <f t="shared" si="55"/>
        <v/>
      </c>
      <c r="Y280" s="131" t="str">
        <f t="shared" si="56"/>
        <v/>
      </c>
      <c r="Z280" s="118" t="str">
        <f t="shared" si="57"/>
        <v>품번색상</v>
      </c>
      <c r="AA280" s="118" t="str">
        <f t="shared" si="58"/>
        <v>업체명</v>
      </c>
      <c r="AB280" s="118" t="str">
        <f t="shared" si="59"/>
        <v>발주일</v>
      </c>
      <c r="AE280" s="382"/>
      <c r="AF280" s="381"/>
      <c r="AG280" s="382"/>
      <c r="AH280" s="383"/>
      <c r="AI280" s="383"/>
      <c r="AJ280" s="114"/>
      <c r="AK280" s="114"/>
    </row>
    <row r="281" spans="5:37">
      <c r="E281" s="128"/>
      <c r="G281" s="130" t="str">
        <f>IF(ISERROR(VLOOKUP(MID(H281,1,5)&amp;MID(H281,8,5),품번정리!$A:$B,2,FALSE))=TRUE,MID(H281,1,5)&amp;MID(H281,8,5),VLOOKUP(MID(H281,1,5)&amp;MID(H281,8,5),품번정리!$A:$B,2,FALSE))</f>
        <v/>
      </c>
      <c r="H281" s="130" t="str">
        <f t="shared" si="48"/>
        <v/>
      </c>
      <c r="I281" s="130" t="str">
        <f t="shared" si="49"/>
        <v/>
      </c>
      <c r="J281" s="131" t="str">
        <f t="shared" si="50"/>
        <v/>
      </c>
      <c r="K281" s="118" t="str">
        <f t="shared" ref="K281:K344" si="60">IF(N281="",K280,N281)</f>
        <v>ELHBAF3649PK</v>
      </c>
      <c r="L281" s="118" t="str">
        <f t="shared" ref="L281:L344" si="61">IF(O281="",L280,O281)</f>
        <v>동일모자</v>
      </c>
      <c r="M281" s="118">
        <f t="shared" ref="M281:M344" si="62">IF(P281="",M280,P281)</f>
        <v>41855</v>
      </c>
      <c r="N281" s="388" t="s">
        <v>2039</v>
      </c>
      <c r="O281" s="388" t="s">
        <v>1174</v>
      </c>
      <c r="P281" s="404">
        <v>41855</v>
      </c>
      <c r="Q281" s="388" t="s">
        <v>449</v>
      </c>
      <c r="R281" s="404"/>
      <c r="S281" s="389">
        <v>500</v>
      </c>
      <c r="T281" s="389">
        <v>0</v>
      </c>
      <c r="U281" s="124"/>
      <c r="V281" s="130" t="str">
        <f>IF(ISERROR(VLOOKUP(MID(W281,1,5)&amp;MID(W281,8,5),품번정리!$A:$B,2,FALSE))=TRUE,MID(W281,1,5)&amp;MID(W281,8,5),VLOOKUP(MID(W281,1,5)&amp;MID(W281,8,5),품번정리!$A:$B,2,FALSE))</f>
        <v/>
      </c>
      <c r="W281" s="130" t="str">
        <f t="shared" ref="W281:W344" si="63">IF($AG281="","",Z281)</f>
        <v/>
      </c>
      <c r="X281" s="130" t="str">
        <f t="shared" ref="X281:X344" si="64">IF($AG281="","",AA281)</f>
        <v/>
      </c>
      <c r="Y281" s="131" t="str">
        <f t="shared" ref="Y281:Y344" si="65">IF($AG281="","",AB281)</f>
        <v/>
      </c>
      <c r="Z281" s="118" t="str">
        <f t="shared" ref="Z281:Z344" si="66">IF(AC281="",Z280,AC281)</f>
        <v>품번색상</v>
      </c>
      <c r="AA281" s="118" t="str">
        <f t="shared" ref="AA281:AA344" si="67">IF(AD281="",AA280,AD281)</f>
        <v>업체명</v>
      </c>
      <c r="AB281" s="118" t="str">
        <f t="shared" ref="AB281:AB344" si="68">IF(AE281="",AB280,AE281)</f>
        <v>발주일</v>
      </c>
      <c r="AE281" s="382"/>
      <c r="AF281" s="381"/>
      <c r="AG281" s="382"/>
      <c r="AH281" s="383"/>
      <c r="AI281" s="383"/>
      <c r="AJ281" s="114"/>
      <c r="AK281" s="114"/>
    </row>
    <row r="282" spans="5:37">
      <c r="G282" s="130" t="str">
        <f>IF(ISERROR(VLOOKUP(MID(H282,1,5)&amp;MID(H282,8,5),품번정리!$A:$B,2,FALSE))=TRUE,MID(H282,1,5)&amp;MID(H282,8,5),VLOOKUP(MID(H282,1,5)&amp;MID(H282,8,5),품번정리!$A:$B,2,FALSE))</f>
        <v/>
      </c>
      <c r="H282" s="130" t="str">
        <f t="shared" si="48"/>
        <v/>
      </c>
      <c r="I282" s="130" t="str">
        <f t="shared" si="49"/>
        <v/>
      </c>
      <c r="J282" s="131" t="str">
        <f t="shared" si="50"/>
        <v/>
      </c>
      <c r="K282" s="118" t="str">
        <f t="shared" si="60"/>
        <v>ELHFIF3640GR</v>
      </c>
      <c r="L282" s="118" t="str">
        <f t="shared" si="61"/>
        <v>성진</v>
      </c>
      <c r="M282" s="118">
        <f t="shared" si="62"/>
        <v>41855</v>
      </c>
      <c r="N282" s="388" t="s">
        <v>2041</v>
      </c>
      <c r="O282" s="388" t="s">
        <v>1175</v>
      </c>
      <c r="P282" s="404">
        <v>41855</v>
      </c>
      <c r="Q282" s="388" t="s">
        <v>449</v>
      </c>
      <c r="R282" s="404"/>
      <c r="S282" s="389">
        <v>500</v>
      </c>
      <c r="T282" s="389">
        <v>0</v>
      </c>
      <c r="U282" s="124"/>
      <c r="V282" s="130" t="str">
        <f>IF(ISERROR(VLOOKUP(MID(W282,1,5)&amp;MID(W282,8,5),품번정리!$A:$B,2,FALSE))=TRUE,MID(W282,1,5)&amp;MID(W282,8,5),VLOOKUP(MID(W282,1,5)&amp;MID(W282,8,5),품번정리!$A:$B,2,FALSE))</f>
        <v/>
      </c>
      <c r="W282" s="130" t="str">
        <f t="shared" si="63"/>
        <v/>
      </c>
      <c r="X282" s="130" t="str">
        <f t="shared" si="64"/>
        <v/>
      </c>
      <c r="Y282" s="131" t="str">
        <f t="shared" si="65"/>
        <v/>
      </c>
      <c r="Z282" s="118" t="str">
        <f t="shared" si="66"/>
        <v>품번색상</v>
      </c>
      <c r="AA282" s="118" t="str">
        <f t="shared" si="67"/>
        <v>업체명</v>
      </c>
      <c r="AB282" s="118" t="str">
        <f t="shared" si="68"/>
        <v>발주일</v>
      </c>
      <c r="AJ282" s="114"/>
      <c r="AK282" s="114"/>
    </row>
    <row r="283" spans="5:37">
      <c r="E283" s="128"/>
      <c r="G283" s="130" t="str">
        <f>IF(ISERROR(VLOOKUP(MID(H283,1,5)&amp;MID(H283,8,5),품번정리!$A:$B,2,FALSE))=TRUE,MID(H283,1,5)&amp;MID(H283,8,5),VLOOKUP(MID(H283,1,5)&amp;MID(H283,8,5),품번정리!$A:$B,2,FALSE))</f>
        <v/>
      </c>
      <c r="H283" s="130" t="str">
        <f t="shared" si="48"/>
        <v/>
      </c>
      <c r="I283" s="130" t="str">
        <f t="shared" si="49"/>
        <v/>
      </c>
      <c r="J283" s="131" t="str">
        <f t="shared" si="50"/>
        <v/>
      </c>
      <c r="K283" s="118" t="str">
        <f t="shared" si="60"/>
        <v>ELHFAF3818BL</v>
      </c>
      <c r="L283" s="118" t="str">
        <f t="shared" si="61"/>
        <v>FOREMOST</v>
      </c>
      <c r="M283" s="118">
        <f t="shared" si="62"/>
        <v>41855</v>
      </c>
      <c r="N283" s="388" t="s">
        <v>2075</v>
      </c>
      <c r="O283" s="388" t="s">
        <v>1171</v>
      </c>
      <c r="P283" s="404">
        <v>41855</v>
      </c>
      <c r="Q283" s="388" t="s">
        <v>449</v>
      </c>
      <c r="R283" s="404"/>
      <c r="S283" s="389">
        <v>100</v>
      </c>
      <c r="T283" s="389">
        <v>0</v>
      </c>
      <c r="U283" s="124"/>
      <c r="V283" s="130" t="str">
        <f>IF(ISERROR(VLOOKUP(MID(W283,1,5)&amp;MID(W283,8,5),품번정리!$A:$B,2,FALSE))=TRUE,MID(W283,1,5)&amp;MID(W283,8,5),VLOOKUP(MID(W283,1,5)&amp;MID(W283,8,5),품번정리!$A:$B,2,FALSE))</f>
        <v/>
      </c>
      <c r="W283" s="130" t="str">
        <f t="shared" si="63"/>
        <v/>
      </c>
      <c r="X283" s="130" t="str">
        <f t="shared" si="64"/>
        <v/>
      </c>
      <c r="Y283" s="131" t="str">
        <f t="shared" si="65"/>
        <v/>
      </c>
      <c r="Z283" s="118" t="str">
        <f t="shared" si="66"/>
        <v>품번색상</v>
      </c>
      <c r="AA283" s="118" t="str">
        <f t="shared" si="67"/>
        <v>업체명</v>
      </c>
      <c r="AB283" s="118" t="str">
        <f t="shared" si="68"/>
        <v>발주일</v>
      </c>
      <c r="AJ283" s="114"/>
      <c r="AK283" s="114"/>
    </row>
    <row r="284" spans="5:37">
      <c r="G284" s="130" t="str">
        <f>IF(ISERROR(VLOOKUP(MID(H284,1,5)&amp;MID(H284,8,5),품번정리!$A:$B,2,FALSE))=TRUE,MID(H284,1,5)&amp;MID(H284,8,5),VLOOKUP(MID(H284,1,5)&amp;MID(H284,8,5),품번정리!$A:$B,2,FALSE))</f>
        <v/>
      </c>
      <c r="H284" s="130" t="str">
        <f t="shared" si="48"/>
        <v/>
      </c>
      <c r="I284" s="130" t="str">
        <f t="shared" si="49"/>
        <v/>
      </c>
      <c r="J284" s="131" t="str">
        <f t="shared" si="50"/>
        <v/>
      </c>
      <c r="K284" s="118" t="str">
        <f t="shared" si="60"/>
        <v>ELHBAF3811LI</v>
      </c>
      <c r="L284" s="118" t="str">
        <f t="shared" si="61"/>
        <v>성진</v>
      </c>
      <c r="M284" s="118">
        <f t="shared" si="62"/>
        <v>41855</v>
      </c>
      <c r="N284" s="388" t="s">
        <v>2042</v>
      </c>
      <c r="O284" s="388" t="s">
        <v>1175</v>
      </c>
      <c r="P284" s="404">
        <v>41855</v>
      </c>
      <c r="Q284" s="388" t="s">
        <v>449</v>
      </c>
      <c r="R284" s="404"/>
      <c r="S284" s="389">
        <v>300</v>
      </c>
      <c r="T284" s="389">
        <v>0</v>
      </c>
      <c r="U284" s="124"/>
      <c r="V284" s="130" t="str">
        <f>IF(ISERROR(VLOOKUP(MID(W284,1,5)&amp;MID(W284,8,5),품번정리!$A:$B,2,FALSE))=TRUE,MID(W284,1,5)&amp;MID(W284,8,5),VLOOKUP(MID(W284,1,5)&amp;MID(W284,8,5),품번정리!$A:$B,2,FALSE))</f>
        <v/>
      </c>
      <c r="W284" s="130" t="str">
        <f t="shared" si="63"/>
        <v/>
      </c>
      <c r="X284" s="130" t="str">
        <f t="shared" si="64"/>
        <v/>
      </c>
      <c r="Y284" s="131" t="str">
        <f t="shared" si="65"/>
        <v/>
      </c>
      <c r="Z284" s="118" t="str">
        <f t="shared" si="66"/>
        <v>품번색상</v>
      </c>
      <c r="AA284" s="118" t="str">
        <f t="shared" si="67"/>
        <v>업체명</v>
      </c>
      <c r="AB284" s="118" t="str">
        <f t="shared" si="68"/>
        <v>발주일</v>
      </c>
      <c r="AJ284" s="114"/>
      <c r="AK284" s="114"/>
    </row>
    <row r="285" spans="5:37">
      <c r="G285" s="130" t="str">
        <f>IF(ISERROR(VLOOKUP(MID(H285,1,5)&amp;MID(H285,8,5),품번정리!$A:$B,2,FALSE))=TRUE,MID(H285,1,5)&amp;MID(H285,8,5),VLOOKUP(MID(H285,1,5)&amp;MID(H285,8,5),품번정리!$A:$B,2,FALSE))</f>
        <v/>
      </c>
      <c r="H285" s="130" t="str">
        <f t="shared" si="48"/>
        <v/>
      </c>
      <c r="I285" s="130" t="str">
        <f t="shared" si="49"/>
        <v/>
      </c>
      <c r="J285" s="131" t="str">
        <f t="shared" si="50"/>
        <v/>
      </c>
      <c r="K285" s="118" t="str">
        <f t="shared" si="60"/>
        <v>ELHBAF3811PK</v>
      </c>
      <c r="L285" s="118" t="str">
        <f t="shared" si="61"/>
        <v>성진</v>
      </c>
      <c r="M285" s="118">
        <f t="shared" si="62"/>
        <v>41855</v>
      </c>
      <c r="N285" s="388" t="s">
        <v>2043</v>
      </c>
      <c r="O285" s="388" t="s">
        <v>1175</v>
      </c>
      <c r="P285" s="404">
        <v>41855</v>
      </c>
      <c r="Q285" s="388" t="s">
        <v>449</v>
      </c>
      <c r="R285" s="404"/>
      <c r="S285" s="389">
        <v>500</v>
      </c>
      <c r="T285" s="389">
        <v>0</v>
      </c>
      <c r="U285" s="124"/>
      <c r="V285" s="130" t="str">
        <f>IF(ISERROR(VLOOKUP(MID(W285,1,5)&amp;MID(W285,8,5),품번정리!$A:$B,2,FALSE))=TRUE,MID(W285,1,5)&amp;MID(W285,8,5),VLOOKUP(MID(W285,1,5)&amp;MID(W285,8,5),품번정리!$A:$B,2,FALSE))</f>
        <v/>
      </c>
      <c r="W285" s="130" t="str">
        <f t="shared" si="63"/>
        <v/>
      </c>
      <c r="X285" s="130" t="str">
        <f t="shared" si="64"/>
        <v/>
      </c>
      <c r="Y285" s="131" t="str">
        <f t="shared" si="65"/>
        <v/>
      </c>
      <c r="Z285" s="118" t="str">
        <f t="shared" si="66"/>
        <v>품번색상</v>
      </c>
      <c r="AA285" s="118" t="str">
        <f t="shared" si="67"/>
        <v>업체명</v>
      </c>
      <c r="AB285" s="118" t="str">
        <f t="shared" si="68"/>
        <v>발주일</v>
      </c>
      <c r="AJ285" s="114"/>
      <c r="AK285" s="114"/>
    </row>
    <row r="286" spans="5:37">
      <c r="E286" s="128"/>
      <c r="G286" s="130" t="str">
        <f>IF(ISERROR(VLOOKUP(MID(H286,1,5)&amp;MID(H286,8,5),품번정리!$A:$B,2,FALSE))=TRUE,MID(H286,1,5)&amp;MID(H286,8,5),VLOOKUP(MID(H286,1,5)&amp;MID(H286,8,5),품번정리!$A:$B,2,FALSE))</f>
        <v/>
      </c>
      <c r="H286" s="130" t="str">
        <f t="shared" si="48"/>
        <v/>
      </c>
      <c r="I286" s="130" t="str">
        <f t="shared" si="49"/>
        <v/>
      </c>
      <c r="J286" s="131" t="str">
        <f t="shared" si="50"/>
        <v/>
      </c>
      <c r="K286" s="118" t="str">
        <f t="shared" si="60"/>
        <v>ELHBAF3812NY</v>
      </c>
      <c r="L286" s="118" t="str">
        <f t="shared" si="61"/>
        <v>성진</v>
      </c>
      <c r="M286" s="118">
        <f t="shared" si="62"/>
        <v>41855</v>
      </c>
      <c r="N286" s="388" t="s">
        <v>2044</v>
      </c>
      <c r="O286" s="388" t="s">
        <v>1175</v>
      </c>
      <c r="P286" s="404">
        <v>41855</v>
      </c>
      <c r="Q286" s="388" t="s">
        <v>449</v>
      </c>
      <c r="R286" s="404"/>
      <c r="S286" s="389">
        <v>300</v>
      </c>
      <c r="T286" s="389">
        <v>0</v>
      </c>
      <c r="U286" s="124"/>
      <c r="V286" s="130" t="str">
        <f>IF(ISERROR(VLOOKUP(MID(W286,1,5)&amp;MID(W286,8,5),품번정리!$A:$B,2,FALSE))=TRUE,MID(W286,1,5)&amp;MID(W286,8,5),VLOOKUP(MID(W286,1,5)&amp;MID(W286,8,5),품번정리!$A:$B,2,FALSE))</f>
        <v/>
      </c>
      <c r="W286" s="130" t="str">
        <f t="shared" si="63"/>
        <v/>
      </c>
      <c r="X286" s="130" t="str">
        <f t="shared" si="64"/>
        <v/>
      </c>
      <c r="Y286" s="131" t="str">
        <f t="shared" si="65"/>
        <v/>
      </c>
      <c r="Z286" s="118" t="str">
        <f t="shared" si="66"/>
        <v>품번색상</v>
      </c>
      <c r="AA286" s="118" t="str">
        <f t="shared" si="67"/>
        <v>업체명</v>
      </c>
      <c r="AB286" s="118" t="str">
        <f t="shared" si="68"/>
        <v>발주일</v>
      </c>
      <c r="AJ286" s="114"/>
      <c r="AK286" s="114"/>
    </row>
    <row r="287" spans="5:37">
      <c r="E287" s="128"/>
      <c r="G287" s="130" t="str">
        <f>IF(ISERROR(VLOOKUP(MID(H287,1,5)&amp;MID(H287,8,5),품번정리!$A:$B,2,FALSE))=TRUE,MID(H287,1,5)&amp;MID(H287,8,5),VLOOKUP(MID(H287,1,5)&amp;MID(H287,8,5),품번정리!$A:$B,2,FALSE))</f>
        <v/>
      </c>
      <c r="H287" s="130" t="str">
        <f t="shared" si="48"/>
        <v/>
      </c>
      <c r="I287" s="130" t="str">
        <f t="shared" si="49"/>
        <v/>
      </c>
      <c r="J287" s="131" t="str">
        <f t="shared" si="50"/>
        <v/>
      </c>
      <c r="K287" s="118" t="str">
        <f t="shared" si="60"/>
        <v>ELHFIF3642BL</v>
      </c>
      <c r="L287" s="118" t="str">
        <f t="shared" si="61"/>
        <v>성진</v>
      </c>
      <c r="M287" s="118">
        <f t="shared" si="62"/>
        <v>41855</v>
      </c>
      <c r="N287" s="388" t="s">
        <v>2045</v>
      </c>
      <c r="O287" s="388" t="s">
        <v>1175</v>
      </c>
      <c r="P287" s="404">
        <v>41855</v>
      </c>
      <c r="Q287" s="388" t="s">
        <v>449</v>
      </c>
      <c r="R287" s="404"/>
      <c r="S287" s="389">
        <v>300</v>
      </c>
      <c r="T287" s="389">
        <v>0</v>
      </c>
      <c r="U287" s="124"/>
      <c r="V287" s="130" t="str">
        <f>IF(ISERROR(VLOOKUP(MID(W287,1,5)&amp;MID(W287,8,5),품번정리!$A:$B,2,FALSE))=TRUE,MID(W287,1,5)&amp;MID(W287,8,5),VLOOKUP(MID(W287,1,5)&amp;MID(W287,8,5),품번정리!$A:$B,2,FALSE))</f>
        <v/>
      </c>
      <c r="W287" s="130" t="str">
        <f t="shared" si="63"/>
        <v/>
      </c>
      <c r="X287" s="130" t="str">
        <f t="shared" si="64"/>
        <v/>
      </c>
      <c r="Y287" s="131" t="str">
        <f t="shared" si="65"/>
        <v/>
      </c>
      <c r="Z287" s="118" t="str">
        <f t="shared" si="66"/>
        <v>품번색상</v>
      </c>
      <c r="AA287" s="118" t="str">
        <f t="shared" si="67"/>
        <v>업체명</v>
      </c>
      <c r="AB287" s="118" t="str">
        <f t="shared" si="68"/>
        <v>발주일</v>
      </c>
      <c r="AJ287" s="114"/>
      <c r="AK287" s="114"/>
    </row>
    <row r="288" spans="5:37">
      <c r="G288" s="130" t="str">
        <f>IF(ISERROR(VLOOKUP(MID(H288,1,5)&amp;MID(H288,8,5),품번정리!$A:$B,2,FALSE))=TRUE,MID(H288,1,5)&amp;MID(H288,8,5),VLOOKUP(MID(H288,1,5)&amp;MID(H288,8,5),품번정리!$A:$B,2,FALSE))</f>
        <v/>
      </c>
      <c r="H288" s="130" t="str">
        <f t="shared" si="48"/>
        <v/>
      </c>
      <c r="I288" s="130" t="str">
        <f t="shared" si="49"/>
        <v/>
      </c>
      <c r="J288" s="131" t="str">
        <f t="shared" si="50"/>
        <v/>
      </c>
      <c r="K288" s="118" t="str">
        <f t="shared" si="60"/>
        <v>ELHFIF3720GY</v>
      </c>
      <c r="L288" s="118" t="str">
        <f t="shared" si="61"/>
        <v>성진</v>
      </c>
      <c r="M288" s="118">
        <f t="shared" si="62"/>
        <v>41855</v>
      </c>
      <c r="N288" s="388" t="s">
        <v>2046</v>
      </c>
      <c r="O288" s="388" t="s">
        <v>1175</v>
      </c>
      <c r="P288" s="404">
        <v>41855</v>
      </c>
      <c r="Q288" s="388" t="s">
        <v>449</v>
      </c>
      <c r="R288" s="404"/>
      <c r="S288" s="389">
        <v>300</v>
      </c>
      <c r="T288" s="389">
        <v>0</v>
      </c>
      <c r="U288" s="124"/>
      <c r="V288" s="130" t="str">
        <f>IF(ISERROR(VLOOKUP(MID(W288,1,5)&amp;MID(W288,8,5),품번정리!$A:$B,2,FALSE))=TRUE,MID(W288,1,5)&amp;MID(W288,8,5),VLOOKUP(MID(W288,1,5)&amp;MID(W288,8,5),품번정리!$A:$B,2,FALSE))</f>
        <v/>
      </c>
      <c r="W288" s="130" t="str">
        <f t="shared" si="63"/>
        <v/>
      </c>
      <c r="X288" s="130" t="str">
        <f t="shared" si="64"/>
        <v/>
      </c>
      <c r="Y288" s="131" t="str">
        <f t="shared" si="65"/>
        <v/>
      </c>
      <c r="Z288" s="118" t="str">
        <f t="shared" si="66"/>
        <v>품번색상</v>
      </c>
      <c r="AA288" s="118" t="str">
        <f t="shared" si="67"/>
        <v>업체명</v>
      </c>
      <c r="AB288" s="118" t="str">
        <f t="shared" si="68"/>
        <v>발주일</v>
      </c>
      <c r="AJ288" s="114"/>
      <c r="AK288" s="114"/>
    </row>
    <row r="289" spans="5:37">
      <c r="E289" s="128"/>
      <c r="G289" s="130" t="str">
        <f>IF(ISERROR(VLOOKUP(MID(H289,1,5)&amp;MID(H289,8,5),품번정리!$A:$B,2,FALSE))=TRUE,MID(H289,1,5)&amp;MID(H289,8,5),VLOOKUP(MID(H289,1,5)&amp;MID(H289,8,5),품번정리!$A:$B,2,FALSE))</f>
        <v/>
      </c>
      <c r="H289" s="130" t="str">
        <f t="shared" si="48"/>
        <v/>
      </c>
      <c r="I289" s="130" t="str">
        <f t="shared" si="49"/>
        <v/>
      </c>
      <c r="J289" s="131" t="str">
        <f t="shared" si="50"/>
        <v/>
      </c>
      <c r="K289" s="118" t="str">
        <f t="shared" si="60"/>
        <v>ELHFIF3720PK</v>
      </c>
      <c r="L289" s="118" t="str">
        <f t="shared" si="61"/>
        <v>성진</v>
      </c>
      <c r="M289" s="118">
        <f t="shared" si="62"/>
        <v>41855</v>
      </c>
      <c r="N289" s="388" t="s">
        <v>2047</v>
      </c>
      <c r="O289" s="388" t="s">
        <v>1175</v>
      </c>
      <c r="P289" s="404">
        <v>41855</v>
      </c>
      <c r="Q289" s="388" t="s">
        <v>449</v>
      </c>
      <c r="R289" s="404"/>
      <c r="S289" s="389">
        <v>300</v>
      </c>
      <c r="T289" s="389">
        <v>0</v>
      </c>
      <c r="U289" s="124"/>
      <c r="V289" s="130" t="str">
        <f>IF(ISERROR(VLOOKUP(MID(W289,1,5)&amp;MID(W289,8,5),품번정리!$A:$B,2,FALSE))=TRUE,MID(W289,1,5)&amp;MID(W289,8,5),VLOOKUP(MID(W289,1,5)&amp;MID(W289,8,5),품번정리!$A:$B,2,FALSE))</f>
        <v/>
      </c>
      <c r="W289" s="130" t="str">
        <f t="shared" si="63"/>
        <v/>
      </c>
      <c r="X289" s="130" t="str">
        <f t="shared" si="64"/>
        <v/>
      </c>
      <c r="Y289" s="131" t="str">
        <f t="shared" si="65"/>
        <v/>
      </c>
      <c r="Z289" s="118" t="str">
        <f t="shared" si="66"/>
        <v>품번색상</v>
      </c>
      <c r="AA289" s="118" t="str">
        <f t="shared" si="67"/>
        <v>업체명</v>
      </c>
      <c r="AB289" s="118" t="str">
        <f t="shared" si="68"/>
        <v>발주일</v>
      </c>
      <c r="AJ289" s="114"/>
      <c r="AK289" s="114"/>
    </row>
    <row r="290" spans="5:37">
      <c r="E290" s="128"/>
      <c r="G290" s="130" t="str">
        <f>IF(ISERROR(VLOOKUP(MID(H290,1,5)&amp;MID(H290,8,5),품번정리!$A:$B,2,FALSE))=TRUE,MID(H290,1,5)&amp;MID(H290,8,5),VLOOKUP(MID(H290,1,5)&amp;MID(H290,8,5),품번정리!$A:$B,2,FALSE))</f>
        <v/>
      </c>
      <c r="H290" s="130" t="str">
        <f t="shared" si="48"/>
        <v/>
      </c>
      <c r="I290" s="130" t="str">
        <f t="shared" si="49"/>
        <v/>
      </c>
      <c r="J290" s="131" t="str">
        <f t="shared" si="50"/>
        <v/>
      </c>
      <c r="K290" s="118" t="str">
        <f t="shared" si="60"/>
        <v>ELHFIF3712BL</v>
      </c>
      <c r="L290" s="118" t="str">
        <f t="shared" si="61"/>
        <v>성진</v>
      </c>
      <c r="M290" s="118">
        <f t="shared" si="62"/>
        <v>41855</v>
      </c>
      <c r="N290" s="388" t="s">
        <v>2048</v>
      </c>
      <c r="O290" s="388" t="s">
        <v>1175</v>
      </c>
      <c r="P290" s="404">
        <v>41855</v>
      </c>
      <c r="Q290" s="388" t="s">
        <v>449</v>
      </c>
      <c r="R290" s="404"/>
      <c r="S290" s="389">
        <v>300</v>
      </c>
      <c r="T290" s="389">
        <v>0</v>
      </c>
      <c r="U290" s="124"/>
      <c r="V290" s="130" t="str">
        <f>IF(ISERROR(VLOOKUP(MID(W290,1,5)&amp;MID(W290,8,5),품번정리!$A:$B,2,FALSE))=TRUE,MID(W290,1,5)&amp;MID(W290,8,5),VLOOKUP(MID(W290,1,5)&amp;MID(W290,8,5),품번정리!$A:$B,2,FALSE))</f>
        <v/>
      </c>
      <c r="W290" s="130" t="str">
        <f t="shared" si="63"/>
        <v/>
      </c>
      <c r="X290" s="130" t="str">
        <f t="shared" si="64"/>
        <v/>
      </c>
      <c r="Y290" s="131" t="str">
        <f t="shared" si="65"/>
        <v/>
      </c>
      <c r="Z290" s="118" t="str">
        <f t="shared" si="66"/>
        <v>품번색상</v>
      </c>
      <c r="AA290" s="118" t="str">
        <f t="shared" si="67"/>
        <v>업체명</v>
      </c>
      <c r="AB290" s="118" t="str">
        <f t="shared" si="68"/>
        <v>발주일</v>
      </c>
      <c r="AJ290" s="114"/>
      <c r="AK290" s="114"/>
    </row>
    <row r="291" spans="5:37">
      <c r="E291" s="128"/>
      <c r="G291" s="130" t="str">
        <f>IF(ISERROR(VLOOKUP(MID(H291,1,5)&amp;MID(H291,8,5),품번정리!$A:$B,2,FALSE))=TRUE,MID(H291,1,5)&amp;MID(H291,8,5),VLOOKUP(MID(H291,1,5)&amp;MID(H291,8,5),품번정리!$A:$B,2,FALSE))</f>
        <v/>
      </c>
      <c r="H291" s="130" t="str">
        <f t="shared" si="48"/>
        <v/>
      </c>
      <c r="I291" s="130" t="str">
        <f t="shared" si="49"/>
        <v/>
      </c>
      <c r="J291" s="131" t="str">
        <f t="shared" si="50"/>
        <v/>
      </c>
      <c r="K291" s="118" t="str">
        <f t="shared" si="60"/>
        <v>ELHFIF3714GR</v>
      </c>
      <c r="L291" s="118" t="str">
        <f t="shared" si="61"/>
        <v>성진</v>
      </c>
      <c r="M291" s="118">
        <f t="shared" si="62"/>
        <v>41855</v>
      </c>
      <c r="N291" s="388" t="s">
        <v>2049</v>
      </c>
      <c r="O291" s="388" t="s">
        <v>1175</v>
      </c>
      <c r="P291" s="404">
        <v>41855</v>
      </c>
      <c r="Q291" s="388" t="s">
        <v>449</v>
      </c>
      <c r="R291" s="404"/>
      <c r="S291" s="389">
        <v>500</v>
      </c>
      <c r="T291" s="389">
        <v>0</v>
      </c>
      <c r="U291" s="124"/>
      <c r="V291" s="130" t="str">
        <f>IF(ISERROR(VLOOKUP(MID(W291,1,5)&amp;MID(W291,8,5),품번정리!$A:$B,2,FALSE))=TRUE,MID(W291,1,5)&amp;MID(W291,8,5),VLOOKUP(MID(W291,1,5)&amp;MID(W291,8,5),품번정리!$A:$B,2,FALSE))</f>
        <v/>
      </c>
      <c r="W291" s="130" t="str">
        <f t="shared" si="63"/>
        <v/>
      </c>
      <c r="X291" s="130" t="str">
        <f t="shared" si="64"/>
        <v/>
      </c>
      <c r="Y291" s="131" t="str">
        <f t="shared" si="65"/>
        <v/>
      </c>
      <c r="Z291" s="118" t="str">
        <f t="shared" si="66"/>
        <v>품번색상</v>
      </c>
      <c r="AA291" s="118" t="str">
        <f t="shared" si="67"/>
        <v>업체명</v>
      </c>
      <c r="AB291" s="118" t="str">
        <f t="shared" si="68"/>
        <v>발주일</v>
      </c>
      <c r="AJ291" s="114"/>
      <c r="AK291" s="114"/>
    </row>
    <row r="292" spans="5:37">
      <c r="E292" s="128"/>
      <c r="G292" s="130" t="str">
        <f>IF(ISERROR(VLOOKUP(MID(H292,1,5)&amp;MID(H292,8,5),품번정리!$A:$B,2,FALSE))=TRUE,MID(H292,1,5)&amp;MID(H292,8,5),VLOOKUP(MID(H292,1,5)&amp;MID(H292,8,5),품번정리!$A:$B,2,FALSE))</f>
        <v/>
      </c>
      <c r="H292" s="130" t="str">
        <f t="shared" si="48"/>
        <v/>
      </c>
      <c r="I292" s="130" t="str">
        <f t="shared" si="49"/>
        <v/>
      </c>
      <c r="J292" s="131" t="str">
        <f t="shared" si="50"/>
        <v/>
      </c>
      <c r="K292" s="118" t="str">
        <f t="shared" si="60"/>
        <v>ELHFIF3826KH</v>
      </c>
      <c r="L292" s="118" t="str">
        <f t="shared" si="61"/>
        <v>성진</v>
      </c>
      <c r="M292" s="118">
        <f t="shared" si="62"/>
        <v>41855</v>
      </c>
      <c r="N292" s="388" t="s">
        <v>2050</v>
      </c>
      <c r="O292" s="388" t="s">
        <v>1175</v>
      </c>
      <c r="P292" s="404">
        <v>41855</v>
      </c>
      <c r="Q292" s="388" t="s">
        <v>449</v>
      </c>
      <c r="R292" s="404"/>
      <c r="S292" s="389">
        <v>500</v>
      </c>
      <c r="T292" s="389">
        <v>0</v>
      </c>
      <c r="U292" s="124"/>
      <c r="V292" s="130" t="str">
        <f>IF(ISERROR(VLOOKUP(MID(W292,1,5)&amp;MID(W292,8,5),품번정리!$A:$B,2,FALSE))=TRUE,MID(W292,1,5)&amp;MID(W292,8,5),VLOOKUP(MID(W292,1,5)&amp;MID(W292,8,5),품번정리!$A:$B,2,FALSE))</f>
        <v/>
      </c>
      <c r="W292" s="130" t="str">
        <f t="shared" si="63"/>
        <v/>
      </c>
      <c r="X292" s="130" t="str">
        <f t="shared" si="64"/>
        <v/>
      </c>
      <c r="Y292" s="131" t="str">
        <f t="shared" si="65"/>
        <v/>
      </c>
      <c r="Z292" s="118" t="str">
        <f t="shared" si="66"/>
        <v>품번색상</v>
      </c>
      <c r="AA292" s="118" t="str">
        <f t="shared" si="67"/>
        <v>업체명</v>
      </c>
      <c r="AB292" s="118" t="str">
        <f t="shared" si="68"/>
        <v>발주일</v>
      </c>
      <c r="AJ292" s="114"/>
      <c r="AK292" s="114"/>
    </row>
    <row r="293" spans="5:37">
      <c r="G293" s="130" t="str">
        <f>IF(ISERROR(VLOOKUP(MID(H293,1,5)&amp;MID(H293,8,5),품번정리!$A:$B,2,FALSE))=TRUE,MID(H293,1,5)&amp;MID(H293,8,5),VLOOKUP(MID(H293,1,5)&amp;MID(H293,8,5),품번정리!$A:$B,2,FALSE))</f>
        <v/>
      </c>
      <c r="H293" s="130" t="str">
        <f t="shared" si="48"/>
        <v/>
      </c>
      <c r="I293" s="130" t="str">
        <f t="shared" si="49"/>
        <v/>
      </c>
      <c r="J293" s="131" t="str">
        <f t="shared" si="50"/>
        <v/>
      </c>
      <c r="K293" s="118" t="str">
        <f t="shared" si="60"/>
        <v>ELHFIF3826RE</v>
      </c>
      <c r="L293" s="118" t="str">
        <f t="shared" si="61"/>
        <v>성진</v>
      </c>
      <c r="M293" s="118">
        <f t="shared" si="62"/>
        <v>41855</v>
      </c>
      <c r="N293" s="388" t="s">
        <v>2051</v>
      </c>
      <c r="O293" s="388" t="s">
        <v>1175</v>
      </c>
      <c r="P293" s="404">
        <v>41855</v>
      </c>
      <c r="Q293" s="388" t="s">
        <v>449</v>
      </c>
      <c r="R293" s="404"/>
      <c r="S293" s="389">
        <v>500</v>
      </c>
      <c r="T293" s="389">
        <v>0</v>
      </c>
      <c r="U293" s="124"/>
      <c r="V293" s="130" t="str">
        <f>IF(ISERROR(VLOOKUP(MID(W293,1,5)&amp;MID(W293,8,5),품번정리!$A:$B,2,FALSE))=TRUE,MID(W293,1,5)&amp;MID(W293,8,5),VLOOKUP(MID(W293,1,5)&amp;MID(W293,8,5),품번정리!$A:$B,2,FALSE))</f>
        <v/>
      </c>
      <c r="W293" s="130" t="str">
        <f t="shared" si="63"/>
        <v/>
      </c>
      <c r="X293" s="130" t="str">
        <f t="shared" si="64"/>
        <v/>
      </c>
      <c r="Y293" s="131" t="str">
        <f t="shared" si="65"/>
        <v/>
      </c>
      <c r="Z293" s="118" t="str">
        <f t="shared" si="66"/>
        <v>품번색상</v>
      </c>
      <c r="AA293" s="118" t="str">
        <f t="shared" si="67"/>
        <v>업체명</v>
      </c>
      <c r="AB293" s="118" t="str">
        <f t="shared" si="68"/>
        <v>발주일</v>
      </c>
      <c r="AJ293" s="114"/>
      <c r="AK293" s="114"/>
    </row>
    <row r="294" spans="5:37">
      <c r="E294" s="128"/>
      <c r="G294" s="130" t="str">
        <f>IF(ISERROR(VLOOKUP(MID(H294,1,5)&amp;MID(H294,8,5),품번정리!$A:$B,2,FALSE))=TRUE,MID(H294,1,5)&amp;MID(H294,8,5),VLOOKUP(MID(H294,1,5)&amp;MID(H294,8,5),품번정리!$A:$B,2,FALSE))</f>
        <v/>
      </c>
      <c r="H294" s="130" t="str">
        <f t="shared" si="48"/>
        <v/>
      </c>
      <c r="I294" s="130" t="str">
        <f t="shared" si="49"/>
        <v/>
      </c>
      <c r="J294" s="131" t="str">
        <f t="shared" si="50"/>
        <v/>
      </c>
      <c r="K294" s="118" t="str">
        <f t="shared" si="60"/>
        <v>ELHFIF3721MT</v>
      </c>
      <c r="L294" s="118" t="str">
        <f t="shared" si="61"/>
        <v>캡보이</v>
      </c>
      <c r="M294" s="118">
        <f t="shared" si="62"/>
        <v>41855</v>
      </c>
      <c r="N294" s="388" t="s">
        <v>2071</v>
      </c>
      <c r="O294" s="388" t="s">
        <v>1173</v>
      </c>
      <c r="P294" s="404">
        <v>41855</v>
      </c>
      <c r="Q294" s="388" t="s">
        <v>1172</v>
      </c>
      <c r="R294" s="404"/>
      <c r="S294" s="389">
        <v>500</v>
      </c>
      <c r="T294" s="389">
        <v>0</v>
      </c>
      <c r="U294" s="124"/>
      <c r="V294" s="130" t="str">
        <f>IF(ISERROR(VLOOKUP(MID(W294,1,5)&amp;MID(W294,8,5),품번정리!$A:$B,2,FALSE))=TRUE,MID(W294,1,5)&amp;MID(W294,8,5),VLOOKUP(MID(W294,1,5)&amp;MID(W294,8,5),품번정리!$A:$B,2,FALSE))</f>
        <v/>
      </c>
      <c r="W294" s="130" t="str">
        <f t="shared" si="63"/>
        <v/>
      </c>
      <c r="X294" s="130" t="str">
        <f t="shared" si="64"/>
        <v/>
      </c>
      <c r="Y294" s="131" t="str">
        <f t="shared" si="65"/>
        <v/>
      </c>
      <c r="Z294" s="118" t="str">
        <f t="shared" si="66"/>
        <v>품번색상</v>
      </c>
      <c r="AA294" s="118" t="str">
        <f t="shared" si="67"/>
        <v>업체명</v>
      </c>
      <c r="AB294" s="118" t="str">
        <f t="shared" si="68"/>
        <v>발주일</v>
      </c>
      <c r="AJ294" s="114"/>
      <c r="AK294" s="114"/>
    </row>
    <row r="295" spans="5:37">
      <c r="G295" s="130" t="str">
        <f>IF(ISERROR(VLOOKUP(MID(H295,1,5)&amp;MID(H295,8,5),품번정리!$A:$B,2,FALSE))=TRUE,MID(H295,1,5)&amp;MID(H295,8,5),VLOOKUP(MID(H295,1,5)&amp;MID(H295,8,5),품번정리!$A:$B,2,FALSE))</f>
        <v/>
      </c>
      <c r="H295" s="130" t="str">
        <f t="shared" si="48"/>
        <v/>
      </c>
      <c r="I295" s="130" t="str">
        <f t="shared" si="49"/>
        <v/>
      </c>
      <c r="J295" s="131" t="str">
        <f t="shared" si="50"/>
        <v/>
      </c>
      <c r="K295" s="118" t="str">
        <f t="shared" si="60"/>
        <v>ELHFIF3721OR</v>
      </c>
      <c r="L295" s="118" t="str">
        <f t="shared" si="61"/>
        <v>캡보이</v>
      </c>
      <c r="M295" s="118">
        <f t="shared" si="62"/>
        <v>41855</v>
      </c>
      <c r="N295" s="388" t="s">
        <v>2072</v>
      </c>
      <c r="O295" s="388" t="s">
        <v>1173</v>
      </c>
      <c r="P295" s="404">
        <v>41855</v>
      </c>
      <c r="Q295" s="388" t="s">
        <v>1172</v>
      </c>
      <c r="R295" s="404"/>
      <c r="S295" s="389">
        <v>500</v>
      </c>
      <c r="T295" s="389">
        <v>0</v>
      </c>
      <c r="U295" s="124"/>
      <c r="V295" s="130" t="str">
        <f>IF(ISERROR(VLOOKUP(MID(W295,1,5)&amp;MID(W295,8,5),품번정리!$A:$B,2,FALSE))=TRUE,MID(W295,1,5)&amp;MID(W295,8,5),VLOOKUP(MID(W295,1,5)&amp;MID(W295,8,5),품번정리!$A:$B,2,FALSE))</f>
        <v/>
      </c>
      <c r="W295" s="130" t="str">
        <f t="shared" si="63"/>
        <v/>
      </c>
      <c r="X295" s="130" t="str">
        <f t="shared" si="64"/>
        <v/>
      </c>
      <c r="Y295" s="131" t="str">
        <f t="shared" si="65"/>
        <v/>
      </c>
      <c r="Z295" s="118" t="str">
        <f t="shared" si="66"/>
        <v>품번색상</v>
      </c>
      <c r="AA295" s="118" t="str">
        <f t="shared" si="67"/>
        <v>업체명</v>
      </c>
      <c r="AB295" s="118" t="str">
        <f t="shared" si="68"/>
        <v>발주일</v>
      </c>
      <c r="AJ295" s="114"/>
      <c r="AK295" s="114"/>
    </row>
    <row r="296" spans="5:37">
      <c r="E296" s="128"/>
      <c r="G296" s="130" t="str">
        <f>IF(ISERROR(VLOOKUP(MID(H296,1,5)&amp;MID(H296,8,5),품번정리!$A:$B,2,FALSE))=TRUE,MID(H296,1,5)&amp;MID(H296,8,5),VLOOKUP(MID(H296,1,5)&amp;MID(H296,8,5),품번정리!$A:$B,2,FALSE))</f>
        <v/>
      </c>
      <c r="H296" s="130" t="str">
        <f t="shared" si="48"/>
        <v/>
      </c>
      <c r="I296" s="130" t="str">
        <f t="shared" si="49"/>
        <v/>
      </c>
      <c r="J296" s="131" t="str">
        <f t="shared" si="50"/>
        <v/>
      </c>
      <c r="K296" s="118" t="str">
        <f t="shared" si="60"/>
        <v>ELHFIF3726BL</v>
      </c>
      <c r="L296" s="118" t="str">
        <f t="shared" si="61"/>
        <v>캡보이</v>
      </c>
      <c r="M296" s="118">
        <f t="shared" si="62"/>
        <v>41855</v>
      </c>
      <c r="N296" s="388" t="s">
        <v>2073</v>
      </c>
      <c r="O296" s="388" t="s">
        <v>1173</v>
      </c>
      <c r="P296" s="404">
        <v>41855</v>
      </c>
      <c r="Q296" s="388" t="s">
        <v>1172</v>
      </c>
      <c r="R296" s="404"/>
      <c r="S296" s="389">
        <v>500</v>
      </c>
      <c r="T296" s="389">
        <v>0</v>
      </c>
      <c r="U296" s="124"/>
      <c r="V296" s="130" t="str">
        <f>IF(ISERROR(VLOOKUP(MID(W296,1,5)&amp;MID(W296,8,5),품번정리!$A:$B,2,FALSE))=TRUE,MID(W296,1,5)&amp;MID(W296,8,5),VLOOKUP(MID(W296,1,5)&amp;MID(W296,8,5),품번정리!$A:$B,2,FALSE))</f>
        <v/>
      </c>
      <c r="W296" s="130" t="str">
        <f t="shared" si="63"/>
        <v/>
      </c>
      <c r="X296" s="130" t="str">
        <f t="shared" si="64"/>
        <v/>
      </c>
      <c r="Y296" s="131" t="str">
        <f t="shared" si="65"/>
        <v/>
      </c>
      <c r="Z296" s="118" t="str">
        <f t="shared" si="66"/>
        <v>품번색상</v>
      </c>
      <c r="AA296" s="118" t="str">
        <f t="shared" si="67"/>
        <v>업체명</v>
      </c>
      <c r="AB296" s="118" t="str">
        <f t="shared" si="68"/>
        <v>발주일</v>
      </c>
      <c r="AJ296" s="114"/>
      <c r="AK296" s="114"/>
    </row>
    <row r="297" spans="5:37">
      <c r="E297" s="128"/>
      <c r="G297" s="130" t="str">
        <f>IF(ISERROR(VLOOKUP(MID(H297,1,5)&amp;MID(H297,8,5),품번정리!$A:$B,2,FALSE))=TRUE,MID(H297,1,5)&amp;MID(H297,8,5),VLOOKUP(MID(H297,1,5)&amp;MID(H297,8,5),품번정리!$A:$B,2,FALSE))</f>
        <v/>
      </c>
      <c r="H297" s="130" t="str">
        <f t="shared" si="48"/>
        <v/>
      </c>
      <c r="I297" s="130" t="str">
        <f t="shared" si="49"/>
        <v/>
      </c>
      <c r="J297" s="131" t="str">
        <f t="shared" si="50"/>
        <v/>
      </c>
      <c r="K297" s="118" t="str">
        <f t="shared" si="60"/>
        <v>ELHFIF3727OR</v>
      </c>
      <c r="L297" s="118" t="str">
        <f t="shared" si="61"/>
        <v>캡보이</v>
      </c>
      <c r="M297" s="118">
        <f t="shared" si="62"/>
        <v>41855</v>
      </c>
      <c r="N297" s="388" t="s">
        <v>2074</v>
      </c>
      <c r="O297" s="388" t="s">
        <v>1173</v>
      </c>
      <c r="P297" s="404">
        <v>41855</v>
      </c>
      <c r="Q297" s="388" t="s">
        <v>1172</v>
      </c>
      <c r="R297" s="404"/>
      <c r="S297" s="389">
        <v>300</v>
      </c>
      <c r="T297" s="389">
        <v>0</v>
      </c>
      <c r="U297" s="124"/>
      <c r="V297" s="130" t="str">
        <f>IF(ISERROR(VLOOKUP(MID(W297,1,5)&amp;MID(W297,8,5),품번정리!$A:$B,2,FALSE))=TRUE,MID(W297,1,5)&amp;MID(W297,8,5),VLOOKUP(MID(W297,1,5)&amp;MID(W297,8,5),품번정리!$A:$B,2,FALSE))</f>
        <v/>
      </c>
      <c r="W297" s="130" t="str">
        <f t="shared" si="63"/>
        <v/>
      </c>
      <c r="X297" s="130" t="str">
        <f t="shared" si="64"/>
        <v/>
      </c>
      <c r="Y297" s="131" t="str">
        <f t="shared" si="65"/>
        <v/>
      </c>
      <c r="Z297" s="118" t="str">
        <f t="shared" si="66"/>
        <v>품번색상</v>
      </c>
      <c r="AA297" s="118" t="str">
        <f t="shared" si="67"/>
        <v>업체명</v>
      </c>
      <c r="AB297" s="118" t="str">
        <f t="shared" si="68"/>
        <v>발주일</v>
      </c>
      <c r="AJ297" s="114"/>
      <c r="AK297" s="114"/>
    </row>
    <row r="298" spans="5:37">
      <c r="E298" s="128"/>
      <c r="G298" s="130" t="str">
        <f>IF(ISERROR(VLOOKUP(MID(H298,1,5)&amp;MID(H298,8,5),품번정리!$A:$B,2,FALSE))=TRUE,MID(H298,1,5)&amp;MID(H298,8,5),VLOOKUP(MID(H298,1,5)&amp;MID(H298,8,5),품번정리!$A:$B,2,FALSE))</f>
        <v/>
      </c>
      <c r="H298" s="130" t="str">
        <f t="shared" si="48"/>
        <v/>
      </c>
      <c r="I298" s="130" t="str">
        <f t="shared" si="49"/>
        <v/>
      </c>
      <c r="J298" s="131" t="str">
        <f t="shared" si="50"/>
        <v/>
      </c>
      <c r="K298" s="118" t="str">
        <f t="shared" si="60"/>
        <v>NOHFAF3605BG</v>
      </c>
      <c r="L298" s="118" t="str">
        <f t="shared" si="61"/>
        <v>FOREMOST</v>
      </c>
      <c r="M298" s="118">
        <f t="shared" si="62"/>
        <v>41855</v>
      </c>
      <c r="N298" s="388" t="s">
        <v>2076</v>
      </c>
      <c r="O298" s="388" t="s">
        <v>1171</v>
      </c>
      <c r="P298" s="404">
        <v>41855</v>
      </c>
      <c r="Q298" s="388" t="s">
        <v>449</v>
      </c>
      <c r="R298" s="404"/>
      <c r="S298" s="389">
        <v>101</v>
      </c>
      <c r="T298" s="389">
        <v>0</v>
      </c>
      <c r="U298" s="124"/>
      <c r="V298" s="130" t="str">
        <f>IF(ISERROR(VLOOKUP(MID(W298,1,5)&amp;MID(W298,8,5),품번정리!$A:$B,2,FALSE))=TRUE,MID(W298,1,5)&amp;MID(W298,8,5),VLOOKUP(MID(W298,1,5)&amp;MID(W298,8,5),품번정리!$A:$B,2,FALSE))</f>
        <v/>
      </c>
      <c r="W298" s="130" t="str">
        <f t="shared" si="63"/>
        <v/>
      </c>
      <c r="X298" s="130" t="str">
        <f t="shared" si="64"/>
        <v/>
      </c>
      <c r="Y298" s="131" t="str">
        <f t="shared" si="65"/>
        <v/>
      </c>
      <c r="Z298" s="118" t="str">
        <f t="shared" si="66"/>
        <v>품번색상</v>
      </c>
      <c r="AA298" s="118" t="str">
        <f t="shared" si="67"/>
        <v>업체명</v>
      </c>
      <c r="AB298" s="118" t="str">
        <f t="shared" si="68"/>
        <v>발주일</v>
      </c>
      <c r="AJ298" s="114"/>
      <c r="AK298" s="114"/>
    </row>
    <row r="299" spans="5:37">
      <c r="G299" s="130" t="str">
        <f>IF(ISERROR(VLOOKUP(MID(H299,1,5)&amp;MID(H299,8,5),품번정리!$A:$B,2,FALSE))=TRUE,MID(H299,1,5)&amp;MID(H299,8,5),VLOOKUP(MID(H299,1,5)&amp;MID(H299,8,5),품번정리!$A:$B,2,FALSE))</f>
        <v/>
      </c>
      <c r="H299" s="130" t="str">
        <f t="shared" si="48"/>
        <v/>
      </c>
      <c r="I299" s="130" t="str">
        <f t="shared" si="49"/>
        <v/>
      </c>
      <c r="J299" s="131" t="str">
        <f t="shared" si="50"/>
        <v/>
      </c>
      <c r="K299" s="118" t="str">
        <f t="shared" si="60"/>
        <v>NOHMIF3602RE</v>
      </c>
      <c r="L299" s="118" t="str">
        <f t="shared" si="61"/>
        <v>FOREMOST</v>
      </c>
      <c r="M299" s="118">
        <f t="shared" si="62"/>
        <v>41855</v>
      </c>
      <c r="N299" s="388" t="s">
        <v>2077</v>
      </c>
      <c r="O299" s="388" t="s">
        <v>1171</v>
      </c>
      <c r="P299" s="404">
        <v>41855</v>
      </c>
      <c r="Q299" s="388" t="s">
        <v>449</v>
      </c>
      <c r="R299" s="404"/>
      <c r="S299" s="389">
        <v>210</v>
      </c>
      <c r="T299" s="389">
        <v>0</v>
      </c>
      <c r="U299" s="124"/>
      <c r="V299" s="130" t="str">
        <f>IF(ISERROR(VLOOKUP(MID(W299,1,5)&amp;MID(W299,8,5),품번정리!$A:$B,2,FALSE))=TRUE,MID(W299,1,5)&amp;MID(W299,8,5),VLOOKUP(MID(W299,1,5)&amp;MID(W299,8,5),품번정리!$A:$B,2,FALSE))</f>
        <v/>
      </c>
      <c r="W299" s="130" t="str">
        <f t="shared" si="63"/>
        <v/>
      </c>
      <c r="X299" s="130" t="str">
        <f t="shared" si="64"/>
        <v/>
      </c>
      <c r="Y299" s="131" t="str">
        <f t="shared" si="65"/>
        <v/>
      </c>
      <c r="Z299" s="118" t="str">
        <f t="shared" si="66"/>
        <v>품번색상</v>
      </c>
      <c r="AA299" s="118" t="str">
        <f t="shared" si="67"/>
        <v>업체명</v>
      </c>
      <c r="AB299" s="118" t="str">
        <f t="shared" si="68"/>
        <v>발주일</v>
      </c>
      <c r="AJ299" s="114"/>
      <c r="AK299" s="114"/>
    </row>
    <row r="300" spans="5:37">
      <c r="G300" s="130" t="str">
        <f>IF(ISERROR(VLOOKUP(MID(H300,1,5)&amp;MID(H300,8,5),품번정리!$A:$B,2,FALSE))=TRUE,MID(H300,1,5)&amp;MID(H300,8,5),VLOOKUP(MID(H300,1,5)&amp;MID(H300,8,5),품번정리!$A:$B,2,FALSE))</f>
        <v/>
      </c>
      <c r="H300" s="130" t="str">
        <f t="shared" si="48"/>
        <v/>
      </c>
      <c r="I300" s="130" t="str">
        <f t="shared" si="49"/>
        <v/>
      </c>
      <c r="J300" s="131" t="str">
        <f t="shared" si="50"/>
        <v/>
      </c>
      <c r="K300" s="118" t="str">
        <f t="shared" si="60"/>
        <v>SMHFIF3702RE</v>
      </c>
      <c r="L300" s="118" t="str">
        <f t="shared" si="61"/>
        <v>성진</v>
      </c>
      <c r="M300" s="118">
        <f t="shared" si="62"/>
        <v>41855</v>
      </c>
      <c r="N300" s="388" t="s">
        <v>2061</v>
      </c>
      <c r="O300" s="388" t="s">
        <v>1175</v>
      </c>
      <c r="P300" s="404">
        <v>41855</v>
      </c>
      <c r="Q300" s="388" t="s">
        <v>449</v>
      </c>
      <c r="R300" s="404"/>
      <c r="S300" s="389">
        <v>300</v>
      </c>
      <c r="T300" s="389">
        <v>0</v>
      </c>
      <c r="U300" s="124"/>
      <c r="V300" s="130" t="str">
        <f>IF(ISERROR(VLOOKUP(MID(W300,1,5)&amp;MID(W300,8,5),품번정리!$A:$B,2,FALSE))=TRUE,MID(W300,1,5)&amp;MID(W300,8,5),VLOOKUP(MID(W300,1,5)&amp;MID(W300,8,5),품번정리!$A:$B,2,FALSE))</f>
        <v/>
      </c>
      <c r="W300" s="130" t="str">
        <f t="shared" si="63"/>
        <v/>
      </c>
      <c r="X300" s="130" t="str">
        <f t="shared" si="64"/>
        <v/>
      </c>
      <c r="Y300" s="131" t="str">
        <f t="shared" si="65"/>
        <v/>
      </c>
      <c r="Z300" s="118" t="str">
        <f t="shared" si="66"/>
        <v>품번색상</v>
      </c>
      <c r="AA300" s="118" t="str">
        <f t="shared" si="67"/>
        <v>업체명</v>
      </c>
      <c r="AB300" s="118" t="str">
        <f t="shared" si="68"/>
        <v>발주일</v>
      </c>
      <c r="AJ300" s="114"/>
      <c r="AK300" s="114"/>
    </row>
    <row r="301" spans="5:37">
      <c r="G301" s="130" t="str">
        <f>IF(ISERROR(VLOOKUP(MID(H301,1,5)&amp;MID(H301,8,5),품번정리!$A:$B,2,FALSE))=TRUE,MID(H301,1,5)&amp;MID(H301,8,5),VLOOKUP(MID(H301,1,5)&amp;MID(H301,8,5),품번정리!$A:$B,2,FALSE))</f>
        <v/>
      </c>
      <c r="H301" s="130" t="str">
        <f t="shared" si="48"/>
        <v/>
      </c>
      <c r="I301" s="130" t="str">
        <f t="shared" si="49"/>
        <v/>
      </c>
      <c r="J301" s="131" t="str">
        <f t="shared" si="50"/>
        <v/>
      </c>
      <c r="K301" s="118" t="str">
        <f t="shared" si="60"/>
        <v>SMHFLF3740KH</v>
      </c>
      <c r="L301" s="118" t="str">
        <f t="shared" si="61"/>
        <v>성진</v>
      </c>
      <c r="M301" s="118">
        <f t="shared" si="62"/>
        <v>41855</v>
      </c>
      <c r="N301" s="388" t="s">
        <v>2062</v>
      </c>
      <c r="O301" s="388" t="s">
        <v>1175</v>
      </c>
      <c r="P301" s="404">
        <v>41855</v>
      </c>
      <c r="Q301" s="388" t="s">
        <v>449</v>
      </c>
      <c r="R301" s="404"/>
      <c r="S301" s="389">
        <v>176</v>
      </c>
      <c r="T301" s="389">
        <v>0</v>
      </c>
      <c r="U301" s="124"/>
      <c r="V301" s="130" t="str">
        <f>IF(ISERROR(VLOOKUP(MID(W301,1,5)&amp;MID(W301,8,5),품번정리!$A:$B,2,FALSE))=TRUE,MID(W301,1,5)&amp;MID(W301,8,5),VLOOKUP(MID(W301,1,5)&amp;MID(W301,8,5),품번정리!$A:$B,2,FALSE))</f>
        <v/>
      </c>
      <c r="W301" s="130" t="str">
        <f t="shared" si="63"/>
        <v/>
      </c>
      <c r="X301" s="130" t="str">
        <f t="shared" si="64"/>
        <v/>
      </c>
      <c r="Y301" s="131" t="str">
        <f t="shared" si="65"/>
        <v/>
      </c>
      <c r="Z301" s="118" t="str">
        <f t="shared" si="66"/>
        <v>품번색상</v>
      </c>
      <c r="AA301" s="118" t="str">
        <f t="shared" si="67"/>
        <v>업체명</v>
      </c>
      <c r="AB301" s="118" t="str">
        <f t="shared" si="68"/>
        <v>발주일</v>
      </c>
      <c r="AJ301" s="114"/>
      <c r="AK301" s="114"/>
    </row>
    <row r="302" spans="5:37">
      <c r="G302" s="130" t="str">
        <f>IF(ISERROR(VLOOKUP(MID(H302,1,5)&amp;MID(H302,8,5),품번정리!$A:$B,2,FALSE))=TRUE,MID(H302,1,5)&amp;MID(H302,8,5),VLOOKUP(MID(H302,1,5)&amp;MID(H302,8,5),품번정리!$A:$B,2,FALSE))</f>
        <v/>
      </c>
      <c r="H302" s="130" t="str">
        <f t="shared" si="48"/>
        <v/>
      </c>
      <c r="I302" s="130" t="str">
        <f t="shared" si="49"/>
        <v/>
      </c>
      <c r="J302" s="131" t="str">
        <f t="shared" si="50"/>
        <v/>
      </c>
      <c r="K302" s="118" t="str">
        <f t="shared" si="60"/>
        <v>SMHFLF3744GR</v>
      </c>
      <c r="L302" s="118" t="str">
        <f t="shared" si="61"/>
        <v>성진</v>
      </c>
      <c r="M302" s="118">
        <f t="shared" si="62"/>
        <v>41855</v>
      </c>
      <c r="N302" s="388" t="s">
        <v>2063</v>
      </c>
      <c r="O302" s="388" t="s">
        <v>1175</v>
      </c>
      <c r="P302" s="404">
        <v>41855</v>
      </c>
      <c r="Q302" s="388" t="s">
        <v>449</v>
      </c>
      <c r="R302" s="404"/>
      <c r="S302" s="389">
        <v>100</v>
      </c>
      <c r="T302" s="389">
        <v>0</v>
      </c>
      <c r="U302" s="124"/>
      <c r="V302" s="130" t="str">
        <f>IF(ISERROR(VLOOKUP(MID(W302,1,5)&amp;MID(W302,8,5),품번정리!$A:$B,2,FALSE))=TRUE,MID(W302,1,5)&amp;MID(W302,8,5),VLOOKUP(MID(W302,1,5)&amp;MID(W302,8,5),품번정리!$A:$B,2,FALSE))</f>
        <v/>
      </c>
      <c r="W302" s="130" t="str">
        <f t="shared" si="63"/>
        <v/>
      </c>
      <c r="X302" s="130" t="str">
        <f t="shared" si="64"/>
        <v/>
      </c>
      <c r="Y302" s="131" t="str">
        <f t="shared" si="65"/>
        <v/>
      </c>
      <c r="Z302" s="118" t="str">
        <f t="shared" si="66"/>
        <v>품번색상</v>
      </c>
      <c r="AA302" s="118" t="str">
        <f t="shared" si="67"/>
        <v>업체명</v>
      </c>
      <c r="AB302" s="118" t="str">
        <f t="shared" si="68"/>
        <v>발주일</v>
      </c>
      <c r="AJ302" s="114"/>
      <c r="AK302" s="114"/>
    </row>
    <row r="303" spans="5:37">
      <c r="G303" s="130" t="str">
        <f>IF(ISERROR(VLOOKUP(MID(H303,1,5)&amp;MID(H303,8,5),품번정리!$A:$B,2,FALSE))=TRUE,MID(H303,1,5)&amp;MID(H303,8,5),VLOOKUP(MID(H303,1,5)&amp;MID(H303,8,5),품번정리!$A:$B,2,FALSE))</f>
        <v/>
      </c>
      <c r="H303" s="130" t="str">
        <f t="shared" si="48"/>
        <v/>
      </c>
      <c r="I303" s="130" t="str">
        <f t="shared" si="49"/>
        <v/>
      </c>
      <c r="J303" s="131" t="str">
        <f t="shared" si="50"/>
        <v/>
      </c>
      <c r="K303" s="118" t="str">
        <f t="shared" si="60"/>
        <v>SMHFLF3744RE</v>
      </c>
      <c r="L303" s="118" t="str">
        <f t="shared" si="61"/>
        <v>성진</v>
      </c>
      <c r="M303" s="118">
        <f t="shared" si="62"/>
        <v>41855</v>
      </c>
      <c r="N303" s="388" t="s">
        <v>2064</v>
      </c>
      <c r="O303" s="388" t="s">
        <v>1175</v>
      </c>
      <c r="P303" s="404">
        <v>41855</v>
      </c>
      <c r="Q303" s="388" t="s">
        <v>449</v>
      </c>
      <c r="R303" s="404"/>
      <c r="S303" s="389">
        <v>187</v>
      </c>
      <c r="T303" s="389">
        <v>0</v>
      </c>
      <c r="U303" s="124"/>
      <c r="V303" s="130" t="str">
        <f>IF(ISERROR(VLOOKUP(MID(W303,1,5)&amp;MID(W303,8,5),품번정리!$A:$B,2,FALSE))=TRUE,MID(W303,1,5)&amp;MID(W303,8,5),VLOOKUP(MID(W303,1,5)&amp;MID(W303,8,5),품번정리!$A:$B,2,FALSE))</f>
        <v/>
      </c>
      <c r="W303" s="130" t="str">
        <f t="shared" si="63"/>
        <v/>
      </c>
      <c r="X303" s="130" t="str">
        <f t="shared" si="64"/>
        <v/>
      </c>
      <c r="Y303" s="131" t="str">
        <f t="shared" si="65"/>
        <v/>
      </c>
      <c r="Z303" s="118" t="str">
        <f t="shared" si="66"/>
        <v>품번색상</v>
      </c>
      <c r="AA303" s="118" t="str">
        <f t="shared" si="67"/>
        <v>업체명</v>
      </c>
      <c r="AB303" s="118" t="str">
        <f t="shared" si="68"/>
        <v>발주일</v>
      </c>
      <c r="AJ303" s="114"/>
      <c r="AK303" s="114"/>
    </row>
    <row r="304" spans="5:37">
      <c r="E304" s="128"/>
      <c r="G304" s="130" t="str">
        <f>IF(ISERROR(VLOOKUP(MID(H304,1,5)&amp;MID(H304,8,5),품번정리!$A:$B,2,FALSE))=TRUE,MID(H304,1,5)&amp;MID(H304,8,5),VLOOKUP(MID(H304,1,5)&amp;MID(H304,8,5),품번정리!$A:$B,2,FALSE))</f>
        <v/>
      </c>
      <c r="H304" s="130" t="str">
        <f t="shared" si="48"/>
        <v/>
      </c>
      <c r="I304" s="130" t="str">
        <f t="shared" si="49"/>
        <v/>
      </c>
      <c r="J304" s="131" t="str">
        <f t="shared" si="50"/>
        <v/>
      </c>
      <c r="K304" s="118" t="str">
        <f t="shared" si="60"/>
        <v>SMHFLF3814BU</v>
      </c>
      <c r="L304" s="118" t="str">
        <f t="shared" si="61"/>
        <v>성진</v>
      </c>
      <c r="M304" s="118">
        <f t="shared" si="62"/>
        <v>41855</v>
      </c>
      <c r="N304" s="388" t="s">
        <v>2065</v>
      </c>
      <c r="O304" s="388" t="s">
        <v>1175</v>
      </c>
      <c r="P304" s="404">
        <v>41855</v>
      </c>
      <c r="Q304" s="388" t="s">
        <v>449</v>
      </c>
      <c r="R304" s="404"/>
      <c r="S304" s="389">
        <v>100</v>
      </c>
      <c r="T304" s="389">
        <v>0</v>
      </c>
      <c r="U304" s="124"/>
      <c r="V304" s="130" t="str">
        <f>IF(ISERROR(VLOOKUP(MID(W304,1,5)&amp;MID(W304,8,5),품번정리!$A:$B,2,FALSE))=TRUE,MID(W304,1,5)&amp;MID(W304,8,5),VLOOKUP(MID(W304,1,5)&amp;MID(W304,8,5),품번정리!$A:$B,2,FALSE))</f>
        <v/>
      </c>
      <c r="W304" s="130" t="str">
        <f t="shared" si="63"/>
        <v/>
      </c>
      <c r="X304" s="130" t="str">
        <f t="shared" si="64"/>
        <v/>
      </c>
      <c r="Y304" s="131" t="str">
        <f t="shared" si="65"/>
        <v/>
      </c>
      <c r="Z304" s="118" t="str">
        <f t="shared" si="66"/>
        <v>품번색상</v>
      </c>
      <c r="AA304" s="118" t="str">
        <f t="shared" si="67"/>
        <v>업체명</v>
      </c>
      <c r="AB304" s="118" t="str">
        <f t="shared" si="68"/>
        <v>발주일</v>
      </c>
      <c r="AJ304" s="114"/>
      <c r="AK304" s="114"/>
    </row>
    <row r="305" spans="5:37">
      <c r="G305" s="130" t="str">
        <f>IF(ISERROR(VLOOKUP(MID(H305,1,5)&amp;MID(H305,8,5),품번정리!$A:$B,2,FALSE))=TRUE,MID(H305,1,5)&amp;MID(H305,8,5),VLOOKUP(MID(H305,1,5)&amp;MID(H305,8,5),품번정리!$A:$B,2,FALSE))</f>
        <v/>
      </c>
      <c r="H305" s="130" t="str">
        <f t="shared" si="48"/>
        <v/>
      </c>
      <c r="I305" s="130" t="str">
        <f t="shared" si="49"/>
        <v/>
      </c>
      <c r="J305" s="131" t="str">
        <f t="shared" si="50"/>
        <v/>
      </c>
      <c r="K305" s="118" t="str">
        <f t="shared" si="60"/>
        <v>SMHFLF3816BU</v>
      </c>
      <c r="L305" s="118" t="str">
        <f t="shared" si="61"/>
        <v>성진</v>
      </c>
      <c r="M305" s="118">
        <f t="shared" si="62"/>
        <v>41855</v>
      </c>
      <c r="N305" s="388" t="s">
        <v>2066</v>
      </c>
      <c r="O305" s="388" t="s">
        <v>1175</v>
      </c>
      <c r="P305" s="404">
        <v>41855</v>
      </c>
      <c r="Q305" s="388" t="s">
        <v>449</v>
      </c>
      <c r="R305" s="404"/>
      <c r="S305" s="389">
        <v>100</v>
      </c>
      <c r="T305" s="389">
        <v>0</v>
      </c>
      <c r="U305" s="124"/>
      <c r="V305" s="130" t="str">
        <f>IF(ISERROR(VLOOKUP(MID(W305,1,5)&amp;MID(W305,8,5),품번정리!$A:$B,2,FALSE))=TRUE,MID(W305,1,5)&amp;MID(W305,8,5),VLOOKUP(MID(W305,1,5)&amp;MID(W305,8,5),품번정리!$A:$B,2,FALSE))</f>
        <v/>
      </c>
      <c r="W305" s="130" t="str">
        <f t="shared" si="63"/>
        <v/>
      </c>
      <c r="X305" s="130" t="str">
        <f t="shared" si="64"/>
        <v/>
      </c>
      <c r="Y305" s="131" t="str">
        <f t="shared" si="65"/>
        <v/>
      </c>
      <c r="Z305" s="118" t="str">
        <f t="shared" si="66"/>
        <v>품번색상</v>
      </c>
      <c r="AA305" s="118" t="str">
        <f t="shared" si="67"/>
        <v>업체명</v>
      </c>
      <c r="AB305" s="118" t="str">
        <f t="shared" si="68"/>
        <v>발주일</v>
      </c>
      <c r="AJ305" s="114"/>
      <c r="AK305" s="114"/>
    </row>
    <row r="306" spans="5:37">
      <c r="E306" s="128"/>
      <c r="G306" s="130" t="str">
        <f>IF(ISERROR(VLOOKUP(MID(H306,1,5)&amp;MID(H306,8,5),품번정리!$A:$B,2,FALSE))=TRUE,MID(H306,1,5)&amp;MID(H306,8,5),VLOOKUP(MID(H306,1,5)&amp;MID(H306,8,5),품번정리!$A:$B,2,FALSE))</f>
        <v/>
      </c>
      <c r="H306" s="130" t="str">
        <f t="shared" si="48"/>
        <v/>
      </c>
      <c r="I306" s="130" t="str">
        <f t="shared" si="49"/>
        <v/>
      </c>
      <c r="J306" s="131" t="str">
        <f t="shared" si="50"/>
        <v/>
      </c>
      <c r="K306" s="118" t="str">
        <f t="shared" si="60"/>
        <v>SMHFLF3819NY</v>
      </c>
      <c r="L306" s="118" t="str">
        <f t="shared" si="61"/>
        <v>성진</v>
      </c>
      <c r="M306" s="118">
        <f t="shared" si="62"/>
        <v>41855</v>
      </c>
      <c r="N306" s="388" t="s">
        <v>2067</v>
      </c>
      <c r="O306" s="388" t="s">
        <v>1175</v>
      </c>
      <c r="P306" s="404">
        <v>41855</v>
      </c>
      <c r="Q306" s="388" t="s">
        <v>449</v>
      </c>
      <c r="R306" s="404"/>
      <c r="S306" s="389">
        <v>100</v>
      </c>
      <c r="T306" s="389">
        <v>0</v>
      </c>
      <c r="U306" s="124"/>
      <c r="V306" s="130" t="str">
        <f>IF(ISERROR(VLOOKUP(MID(W306,1,5)&amp;MID(W306,8,5),품번정리!$A:$B,2,FALSE))=TRUE,MID(W306,1,5)&amp;MID(W306,8,5),VLOOKUP(MID(W306,1,5)&amp;MID(W306,8,5),품번정리!$A:$B,2,FALSE))</f>
        <v/>
      </c>
      <c r="W306" s="130" t="str">
        <f t="shared" si="63"/>
        <v/>
      </c>
      <c r="X306" s="130" t="str">
        <f t="shared" si="64"/>
        <v/>
      </c>
      <c r="Y306" s="131" t="str">
        <f t="shared" si="65"/>
        <v/>
      </c>
      <c r="Z306" s="118" t="str">
        <f t="shared" si="66"/>
        <v>품번색상</v>
      </c>
      <c r="AA306" s="118" t="str">
        <f t="shared" si="67"/>
        <v>업체명</v>
      </c>
      <c r="AB306" s="118" t="str">
        <f t="shared" si="68"/>
        <v>발주일</v>
      </c>
      <c r="AJ306" s="114"/>
      <c r="AK306" s="114"/>
    </row>
    <row r="307" spans="5:37">
      <c r="E307" s="128"/>
      <c r="G307" s="130" t="str">
        <f>IF(ISERROR(VLOOKUP(MID(H307,1,5)&amp;MID(H307,8,5),품번정리!$A:$B,2,FALSE))=TRUE,MID(H307,1,5)&amp;MID(H307,8,5),VLOOKUP(MID(H307,1,5)&amp;MID(H307,8,5),품번정리!$A:$B,2,FALSE))</f>
        <v/>
      </c>
      <c r="H307" s="130" t="str">
        <f t="shared" si="48"/>
        <v/>
      </c>
      <c r="I307" s="130" t="str">
        <f t="shared" si="49"/>
        <v/>
      </c>
      <c r="J307" s="131" t="str">
        <f t="shared" si="50"/>
        <v/>
      </c>
      <c r="K307" s="118" t="str">
        <f t="shared" si="60"/>
        <v>SMHFLF3872BK</v>
      </c>
      <c r="L307" s="118" t="str">
        <f t="shared" si="61"/>
        <v>성진</v>
      </c>
      <c r="M307" s="118">
        <f t="shared" si="62"/>
        <v>41855</v>
      </c>
      <c r="N307" s="388" t="s">
        <v>2068</v>
      </c>
      <c r="O307" s="388" t="s">
        <v>1175</v>
      </c>
      <c r="P307" s="404">
        <v>41855</v>
      </c>
      <c r="Q307" s="388" t="s">
        <v>449</v>
      </c>
      <c r="R307" s="404"/>
      <c r="S307" s="389">
        <v>100</v>
      </c>
      <c r="T307" s="389">
        <v>0</v>
      </c>
      <c r="U307" s="124"/>
      <c r="V307" s="130" t="str">
        <f>IF(ISERROR(VLOOKUP(MID(W307,1,5)&amp;MID(W307,8,5),품번정리!$A:$B,2,FALSE))=TRUE,MID(W307,1,5)&amp;MID(W307,8,5),VLOOKUP(MID(W307,1,5)&amp;MID(W307,8,5),품번정리!$A:$B,2,FALSE))</f>
        <v/>
      </c>
      <c r="W307" s="130" t="str">
        <f t="shared" si="63"/>
        <v/>
      </c>
      <c r="X307" s="130" t="str">
        <f t="shared" si="64"/>
        <v/>
      </c>
      <c r="Y307" s="131" t="str">
        <f t="shared" si="65"/>
        <v/>
      </c>
      <c r="Z307" s="118" t="str">
        <f t="shared" si="66"/>
        <v>품번색상</v>
      </c>
      <c r="AA307" s="118" t="str">
        <f t="shared" si="67"/>
        <v>업체명</v>
      </c>
      <c r="AB307" s="118" t="str">
        <f t="shared" si="68"/>
        <v>발주일</v>
      </c>
      <c r="AJ307" s="114"/>
      <c r="AK307" s="114"/>
    </row>
    <row r="308" spans="5:37">
      <c r="E308" s="128"/>
      <c r="G308" s="130" t="str">
        <f>IF(ISERROR(VLOOKUP(MID(H308,1,5)&amp;MID(H308,8,5),품번정리!$A:$B,2,FALSE))=TRUE,MID(H308,1,5)&amp;MID(H308,8,5),VLOOKUP(MID(H308,1,5)&amp;MID(H308,8,5),품번정리!$A:$B,2,FALSE))</f>
        <v/>
      </c>
      <c r="H308" s="130" t="str">
        <f t="shared" si="48"/>
        <v/>
      </c>
      <c r="I308" s="130" t="str">
        <f t="shared" si="49"/>
        <v/>
      </c>
      <c r="J308" s="131" t="str">
        <f t="shared" si="50"/>
        <v/>
      </c>
      <c r="K308" s="118" t="str">
        <f t="shared" si="60"/>
        <v>VBHBAF3811NY</v>
      </c>
      <c r="L308" s="118" t="str">
        <f t="shared" si="61"/>
        <v>FOREMOST</v>
      </c>
      <c r="M308" s="118">
        <f t="shared" si="62"/>
        <v>41855</v>
      </c>
      <c r="N308" s="388" t="s">
        <v>2078</v>
      </c>
      <c r="O308" s="388" t="s">
        <v>1171</v>
      </c>
      <c r="P308" s="404">
        <v>41855</v>
      </c>
      <c r="Q308" s="388" t="s">
        <v>449</v>
      </c>
      <c r="R308" s="404"/>
      <c r="S308" s="389">
        <v>100</v>
      </c>
      <c r="T308" s="389">
        <v>0</v>
      </c>
      <c r="U308" s="124"/>
      <c r="V308" s="130" t="str">
        <f>IF(ISERROR(VLOOKUP(MID(W308,1,5)&amp;MID(W308,8,5),품번정리!$A:$B,2,FALSE))=TRUE,MID(W308,1,5)&amp;MID(W308,8,5),VLOOKUP(MID(W308,1,5)&amp;MID(W308,8,5),품번정리!$A:$B,2,FALSE))</f>
        <v/>
      </c>
      <c r="W308" s="130" t="str">
        <f t="shared" si="63"/>
        <v/>
      </c>
      <c r="X308" s="130" t="str">
        <f t="shared" si="64"/>
        <v/>
      </c>
      <c r="Y308" s="131" t="str">
        <f t="shared" si="65"/>
        <v/>
      </c>
      <c r="Z308" s="118" t="str">
        <f t="shared" si="66"/>
        <v>품번색상</v>
      </c>
      <c r="AA308" s="118" t="str">
        <f t="shared" si="67"/>
        <v>업체명</v>
      </c>
      <c r="AB308" s="118" t="str">
        <f t="shared" si="68"/>
        <v>발주일</v>
      </c>
      <c r="AJ308" s="114"/>
      <c r="AK308" s="114"/>
    </row>
    <row r="309" spans="5:37">
      <c r="E309" s="128"/>
      <c r="G309" s="130" t="str">
        <f>IF(ISERROR(VLOOKUP(MID(H309,1,5)&amp;MID(H309,8,5),품번정리!$A:$B,2,FALSE))=TRUE,MID(H309,1,5)&amp;MID(H309,8,5),VLOOKUP(MID(H309,1,5)&amp;MID(H309,8,5),품번정리!$A:$B,2,FALSE))</f>
        <v/>
      </c>
      <c r="H309" s="130" t="str">
        <f t="shared" si="48"/>
        <v/>
      </c>
      <c r="I309" s="130" t="str">
        <f t="shared" si="49"/>
        <v/>
      </c>
      <c r="J309" s="131" t="str">
        <f t="shared" si="50"/>
        <v/>
      </c>
      <c r="K309" s="118" t="str">
        <f t="shared" si="60"/>
        <v>VBHBAF3812BK</v>
      </c>
      <c r="L309" s="118" t="str">
        <f t="shared" si="61"/>
        <v>FOREMOST</v>
      </c>
      <c r="M309" s="118">
        <f t="shared" si="62"/>
        <v>41855</v>
      </c>
      <c r="N309" s="388" t="s">
        <v>2079</v>
      </c>
      <c r="O309" s="388" t="s">
        <v>1171</v>
      </c>
      <c r="P309" s="404">
        <v>41855</v>
      </c>
      <c r="Q309" s="388" t="s">
        <v>449</v>
      </c>
      <c r="R309" s="404"/>
      <c r="S309" s="389">
        <v>206</v>
      </c>
      <c r="T309" s="389">
        <v>0</v>
      </c>
      <c r="U309" s="124"/>
      <c r="V309" s="130" t="str">
        <f>IF(ISERROR(VLOOKUP(MID(W309,1,5)&amp;MID(W309,8,5),품번정리!$A:$B,2,FALSE))=TRUE,MID(W309,1,5)&amp;MID(W309,8,5),VLOOKUP(MID(W309,1,5)&amp;MID(W309,8,5),품번정리!$A:$B,2,FALSE))</f>
        <v/>
      </c>
      <c r="W309" s="130" t="str">
        <f t="shared" si="63"/>
        <v/>
      </c>
      <c r="X309" s="130" t="str">
        <f t="shared" si="64"/>
        <v/>
      </c>
      <c r="Y309" s="131" t="str">
        <f t="shared" si="65"/>
        <v/>
      </c>
      <c r="Z309" s="118" t="str">
        <f t="shared" si="66"/>
        <v>품번색상</v>
      </c>
      <c r="AA309" s="118" t="str">
        <f t="shared" si="67"/>
        <v>업체명</v>
      </c>
      <c r="AB309" s="118" t="str">
        <f t="shared" si="68"/>
        <v>발주일</v>
      </c>
      <c r="AJ309" s="114"/>
      <c r="AK309" s="114"/>
    </row>
    <row r="310" spans="5:37">
      <c r="G310" s="130" t="str">
        <f>IF(ISERROR(VLOOKUP(MID(H310,1,5)&amp;MID(H310,8,5),품번정리!$A:$B,2,FALSE))=TRUE,MID(H310,1,5)&amp;MID(H310,8,5),VLOOKUP(MID(H310,1,5)&amp;MID(H310,8,5),품번정리!$A:$B,2,FALSE))</f>
        <v/>
      </c>
      <c r="H310" s="130" t="str">
        <f t="shared" si="48"/>
        <v/>
      </c>
      <c r="I310" s="130" t="str">
        <f t="shared" si="49"/>
        <v/>
      </c>
      <c r="J310" s="131" t="str">
        <f t="shared" si="50"/>
        <v/>
      </c>
      <c r="K310" s="118" t="str">
        <f t="shared" si="60"/>
        <v>VBHBAF3813BL</v>
      </c>
      <c r="L310" s="118" t="str">
        <f t="shared" si="61"/>
        <v>FOREMOST</v>
      </c>
      <c r="M310" s="118">
        <f t="shared" si="62"/>
        <v>41855</v>
      </c>
      <c r="N310" s="388" t="s">
        <v>2080</v>
      </c>
      <c r="O310" s="388" t="s">
        <v>1171</v>
      </c>
      <c r="P310" s="404">
        <v>41855</v>
      </c>
      <c r="Q310" s="388" t="s">
        <v>449</v>
      </c>
      <c r="R310" s="404"/>
      <c r="S310" s="389">
        <v>328</v>
      </c>
      <c r="T310" s="389">
        <v>0</v>
      </c>
      <c r="U310" s="124"/>
      <c r="V310" s="130" t="str">
        <f>IF(ISERROR(VLOOKUP(MID(W310,1,5)&amp;MID(W310,8,5),품번정리!$A:$B,2,FALSE))=TRUE,MID(W310,1,5)&amp;MID(W310,8,5),VLOOKUP(MID(W310,1,5)&amp;MID(W310,8,5),품번정리!$A:$B,2,FALSE))</f>
        <v/>
      </c>
      <c r="W310" s="130" t="str">
        <f t="shared" si="63"/>
        <v/>
      </c>
      <c r="X310" s="130" t="str">
        <f t="shared" si="64"/>
        <v/>
      </c>
      <c r="Y310" s="131" t="str">
        <f t="shared" si="65"/>
        <v/>
      </c>
      <c r="Z310" s="118" t="str">
        <f t="shared" si="66"/>
        <v>품번색상</v>
      </c>
      <c r="AA310" s="118" t="str">
        <f t="shared" si="67"/>
        <v>업체명</v>
      </c>
      <c r="AB310" s="118" t="str">
        <f t="shared" si="68"/>
        <v>발주일</v>
      </c>
      <c r="AJ310" s="114"/>
      <c r="AK310" s="114"/>
    </row>
    <row r="311" spans="5:37">
      <c r="E311" s="128"/>
      <c r="G311" s="130" t="str">
        <f>IF(ISERROR(VLOOKUP(MID(H311,1,5)&amp;MID(H311,8,5),품번정리!$A:$B,2,FALSE))=TRUE,MID(H311,1,5)&amp;MID(H311,8,5),VLOOKUP(MID(H311,1,5)&amp;MID(H311,8,5),품번정리!$A:$B,2,FALSE))</f>
        <v/>
      </c>
      <c r="H311" s="130" t="str">
        <f t="shared" si="48"/>
        <v/>
      </c>
      <c r="I311" s="130" t="str">
        <f t="shared" si="49"/>
        <v/>
      </c>
      <c r="J311" s="131" t="str">
        <f t="shared" si="50"/>
        <v/>
      </c>
      <c r="K311" s="118" t="str">
        <f t="shared" si="60"/>
        <v>ELHFIF3620BK</v>
      </c>
      <c r="L311" s="118" t="str">
        <f t="shared" si="61"/>
        <v>성진</v>
      </c>
      <c r="M311" s="118">
        <f t="shared" si="62"/>
        <v>41855</v>
      </c>
      <c r="N311" s="388" t="s">
        <v>2052</v>
      </c>
      <c r="O311" s="388" t="s">
        <v>1175</v>
      </c>
      <c r="P311" s="404">
        <v>41855</v>
      </c>
      <c r="Q311" s="388" t="s">
        <v>449</v>
      </c>
      <c r="R311" s="404"/>
      <c r="S311" s="389">
        <v>20</v>
      </c>
      <c r="T311" s="389">
        <v>0</v>
      </c>
      <c r="U311" s="124"/>
      <c r="V311" s="130" t="str">
        <f>IF(ISERROR(VLOOKUP(MID(W311,1,5)&amp;MID(W311,8,5),품번정리!$A:$B,2,FALSE))=TRUE,MID(W311,1,5)&amp;MID(W311,8,5),VLOOKUP(MID(W311,1,5)&amp;MID(W311,8,5),품번정리!$A:$B,2,FALSE))</f>
        <v/>
      </c>
      <c r="W311" s="130" t="str">
        <f t="shared" si="63"/>
        <v/>
      </c>
      <c r="X311" s="130" t="str">
        <f t="shared" si="64"/>
        <v/>
      </c>
      <c r="Y311" s="131" t="str">
        <f t="shared" si="65"/>
        <v/>
      </c>
      <c r="Z311" s="118" t="str">
        <f t="shared" si="66"/>
        <v>품번색상</v>
      </c>
      <c r="AA311" s="118" t="str">
        <f t="shared" si="67"/>
        <v>업체명</v>
      </c>
      <c r="AB311" s="118" t="str">
        <f t="shared" si="68"/>
        <v>발주일</v>
      </c>
      <c r="AJ311" s="114"/>
      <c r="AK311" s="114"/>
    </row>
    <row r="312" spans="5:37">
      <c r="G312" s="130" t="str">
        <f>IF(ISERROR(VLOOKUP(MID(H312,1,5)&amp;MID(H312,8,5),품번정리!$A:$B,2,FALSE))=TRUE,MID(H312,1,5)&amp;MID(H312,8,5),VLOOKUP(MID(H312,1,5)&amp;MID(H312,8,5),품번정리!$A:$B,2,FALSE))</f>
        <v/>
      </c>
      <c r="H312" s="130" t="str">
        <f t="shared" si="48"/>
        <v/>
      </c>
      <c r="I312" s="130" t="str">
        <f t="shared" si="49"/>
        <v/>
      </c>
      <c r="J312" s="131" t="str">
        <f t="shared" si="50"/>
        <v/>
      </c>
      <c r="K312" s="118" t="str">
        <f t="shared" si="60"/>
        <v>ELHFIF3620RE</v>
      </c>
      <c r="L312" s="118" t="str">
        <f t="shared" si="61"/>
        <v>성진</v>
      </c>
      <c r="M312" s="118">
        <f t="shared" si="62"/>
        <v>41855</v>
      </c>
      <c r="N312" s="388" t="s">
        <v>2053</v>
      </c>
      <c r="O312" s="388" t="s">
        <v>1175</v>
      </c>
      <c r="P312" s="404">
        <v>41855</v>
      </c>
      <c r="Q312" s="388" t="s">
        <v>449</v>
      </c>
      <c r="R312" s="404"/>
      <c r="S312" s="389">
        <v>80</v>
      </c>
      <c r="T312" s="389">
        <v>0</v>
      </c>
      <c r="U312" s="124"/>
      <c r="V312" s="130" t="str">
        <f>IF(ISERROR(VLOOKUP(MID(W312,1,5)&amp;MID(W312,8,5),품번정리!$A:$B,2,FALSE))=TRUE,MID(W312,1,5)&amp;MID(W312,8,5),VLOOKUP(MID(W312,1,5)&amp;MID(W312,8,5),품번정리!$A:$B,2,FALSE))</f>
        <v/>
      </c>
      <c r="W312" s="130" t="str">
        <f t="shared" si="63"/>
        <v/>
      </c>
      <c r="X312" s="130" t="str">
        <f t="shared" si="64"/>
        <v/>
      </c>
      <c r="Y312" s="131" t="str">
        <f t="shared" si="65"/>
        <v/>
      </c>
      <c r="Z312" s="118" t="str">
        <f t="shared" si="66"/>
        <v>품번색상</v>
      </c>
      <c r="AA312" s="118" t="str">
        <f t="shared" si="67"/>
        <v>업체명</v>
      </c>
      <c r="AB312" s="118" t="str">
        <f t="shared" si="68"/>
        <v>발주일</v>
      </c>
      <c r="AJ312" s="127"/>
      <c r="AK312" s="127"/>
    </row>
    <row r="313" spans="5:37">
      <c r="E313" s="128"/>
      <c r="G313" s="130" t="str">
        <f>IF(ISERROR(VLOOKUP(MID(H313,1,5)&amp;MID(H313,8,5),품번정리!$A:$B,2,FALSE))=TRUE,MID(H313,1,5)&amp;MID(H313,8,5),VLOOKUP(MID(H313,1,5)&amp;MID(H313,8,5),품번정리!$A:$B,2,FALSE))</f>
        <v/>
      </c>
      <c r="H313" s="130" t="str">
        <f t="shared" si="48"/>
        <v/>
      </c>
      <c r="I313" s="130" t="str">
        <f t="shared" si="49"/>
        <v/>
      </c>
      <c r="J313" s="131" t="str">
        <f t="shared" si="50"/>
        <v/>
      </c>
      <c r="K313" s="118" t="str">
        <f t="shared" si="60"/>
        <v>ELHFIF3620YE</v>
      </c>
      <c r="L313" s="118" t="str">
        <f t="shared" si="61"/>
        <v>성진</v>
      </c>
      <c r="M313" s="118">
        <f t="shared" si="62"/>
        <v>41855</v>
      </c>
      <c r="N313" s="388" t="s">
        <v>2054</v>
      </c>
      <c r="O313" s="388" t="s">
        <v>1175</v>
      </c>
      <c r="P313" s="404">
        <v>41855</v>
      </c>
      <c r="Q313" s="388" t="s">
        <v>449</v>
      </c>
      <c r="R313" s="404"/>
      <c r="S313" s="389">
        <v>20</v>
      </c>
      <c r="T313" s="389">
        <v>0</v>
      </c>
      <c r="U313" s="124"/>
      <c r="V313" s="130" t="str">
        <f>IF(ISERROR(VLOOKUP(MID(W313,1,5)&amp;MID(W313,8,5),품번정리!$A:$B,2,FALSE))=TRUE,MID(W313,1,5)&amp;MID(W313,8,5),VLOOKUP(MID(W313,1,5)&amp;MID(W313,8,5),품번정리!$A:$B,2,FALSE))</f>
        <v/>
      </c>
      <c r="W313" s="130" t="str">
        <f t="shared" si="63"/>
        <v/>
      </c>
      <c r="X313" s="130" t="str">
        <f t="shared" si="64"/>
        <v/>
      </c>
      <c r="Y313" s="131" t="str">
        <f t="shared" si="65"/>
        <v/>
      </c>
      <c r="Z313" s="118" t="str">
        <f t="shared" si="66"/>
        <v>품번색상</v>
      </c>
      <c r="AA313" s="118" t="str">
        <f t="shared" si="67"/>
        <v>업체명</v>
      </c>
      <c r="AB313" s="118" t="str">
        <f t="shared" si="68"/>
        <v>발주일</v>
      </c>
      <c r="AJ313" s="127"/>
      <c r="AK313" s="127"/>
    </row>
    <row r="314" spans="5:37">
      <c r="G314" s="130" t="str">
        <f>IF(ISERROR(VLOOKUP(MID(H314,1,5)&amp;MID(H314,8,5),품번정리!$A:$B,2,FALSE))=TRUE,MID(H314,1,5)&amp;MID(H314,8,5),VLOOKUP(MID(H314,1,5)&amp;MID(H314,8,5),품번정리!$A:$B,2,FALSE))</f>
        <v/>
      </c>
      <c r="H314" s="130" t="str">
        <f t="shared" si="48"/>
        <v/>
      </c>
      <c r="I314" s="130" t="str">
        <f t="shared" si="49"/>
        <v/>
      </c>
      <c r="J314" s="131" t="str">
        <f t="shared" si="50"/>
        <v/>
      </c>
      <c r="K314" s="118" t="str">
        <f t="shared" si="60"/>
        <v>ELHFIF3643PK</v>
      </c>
      <c r="L314" s="118" t="str">
        <f t="shared" si="61"/>
        <v>성진</v>
      </c>
      <c r="M314" s="118">
        <f t="shared" si="62"/>
        <v>41855</v>
      </c>
      <c r="N314" s="388" t="s">
        <v>2055</v>
      </c>
      <c r="O314" s="388" t="s">
        <v>1175</v>
      </c>
      <c r="P314" s="404">
        <v>41855</v>
      </c>
      <c r="Q314" s="388" t="s">
        <v>449</v>
      </c>
      <c r="R314" s="404"/>
      <c r="S314" s="389">
        <v>80</v>
      </c>
      <c r="T314" s="389">
        <v>0</v>
      </c>
      <c r="U314" s="124"/>
      <c r="V314" s="130" t="str">
        <f>IF(ISERROR(VLOOKUP(MID(W314,1,5)&amp;MID(W314,8,5),품번정리!$A:$B,2,FALSE))=TRUE,MID(W314,1,5)&amp;MID(W314,8,5),VLOOKUP(MID(W314,1,5)&amp;MID(W314,8,5),품번정리!$A:$B,2,FALSE))</f>
        <v/>
      </c>
      <c r="W314" s="130" t="str">
        <f t="shared" si="63"/>
        <v/>
      </c>
      <c r="X314" s="130" t="str">
        <f t="shared" si="64"/>
        <v/>
      </c>
      <c r="Y314" s="131" t="str">
        <f t="shared" si="65"/>
        <v/>
      </c>
      <c r="Z314" s="118" t="str">
        <f t="shared" si="66"/>
        <v>품번색상</v>
      </c>
      <c r="AA314" s="118" t="str">
        <f t="shared" si="67"/>
        <v>업체명</v>
      </c>
      <c r="AB314" s="118" t="str">
        <f t="shared" si="68"/>
        <v>발주일</v>
      </c>
      <c r="AJ314" s="127"/>
      <c r="AK314" s="127"/>
    </row>
    <row r="315" spans="5:37">
      <c r="E315" s="128"/>
      <c r="G315" s="130" t="str">
        <f>IF(ISERROR(VLOOKUP(MID(H315,1,5)&amp;MID(H315,8,5),품번정리!$A:$B,2,FALSE))=TRUE,MID(H315,1,5)&amp;MID(H315,8,5),VLOOKUP(MID(H315,1,5)&amp;MID(H315,8,5),품번정리!$A:$B,2,FALSE))</f>
        <v/>
      </c>
      <c r="H315" s="130" t="str">
        <f t="shared" si="48"/>
        <v/>
      </c>
      <c r="I315" s="130" t="str">
        <f t="shared" si="49"/>
        <v/>
      </c>
      <c r="J315" s="131" t="str">
        <f t="shared" si="50"/>
        <v/>
      </c>
      <c r="K315" s="118" t="str">
        <f t="shared" si="60"/>
        <v>ELHFIF3710GY</v>
      </c>
      <c r="L315" s="118" t="str">
        <f t="shared" si="61"/>
        <v>성진</v>
      </c>
      <c r="M315" s="118">
        <f t="shared" si="62"/>
        <v>41855</v>
      </c>
      <c r="N315" s="388" t="s">
        <v>2056</v>
      </c>
      <c r="O315" s="388" t="s">
        <v>1175</v>
      </c>
      <c r="P315" s="404">
        <v>41855</v>
      </c>
      <c r="Q315" s="388" t="s">
        <v>449</v>
      </c>
      <c r="R315" s="404"/>
      <c r="S315" s="389">
        <v>120</v>
      </c>
      <c r="T315" s="389">
        <v>0</v>
      </c>
      <c r="U315" s="124"/>
      <c r="V315" s="130" t="str">
        <f>IF(ISERROR(VLOOKUP(MID(W315,1,5)&amp;MID(W315,8,5),품번정리!$A:$B,2,FALSE))=TRUE,MID(W315,1,5)&amp;MID(W315,8,5),VLOOKUP(MID(W315,1,5)&amp;MID(W315,8,5),품번정리!$A:$B,2,FALSE))</f>
        <v/>
      </c>
      <c r="W315" s="130" t="str">
        <f t="shared" si="63"/>
        <v/>
      </c>
      <c r="X315" s="130" t="str">
        <f t="shared" si="64"/>
        <v/>
      </c>
      <c r="Y315" s="131" t="str">
        <f t="shared" si="65"/>
        <v/>
      </c>
      <c r="Z315" s="118" t="str">
        <f t="shared" si="66"/>
        <v>품번색상</v>
      </c>
      <c r="AA315" s="118" t="str">
        <f t="shared" si="67"/>
        <v>업체명</v>
      </c>
      <c r="AB315" s="118" t="str">
        <f t="shared" si="68"/>
        <v>발주일</v>
      </c>
      <c r="AJ315" s="127"/>
      <c r="AK315" s="127"/>
    </row>
    <row r="316" spans="5:37">
      <c r="E316" s="128"/>
      <c r="G316" s="130" t="str">
        <f>IF(ISERROR(VLOOKUP(MID(H316,1,5)&amp;MID(H316,8,5),품번정리!$A:$B,2,FALSE))=TRUE,MID(H316,1,5)&amp;MID(H316,8,5),VLOOKUP(MID(H316,1,5)&amp;MID(H316,8,5),품번정리!$A:$B,2,FALSE))</f>
        <v/>
      </c>
      <c r="H316" s="130" t="str">
        <f t="shared" si="48"/>
        <v/>
      </c>
      <c r="I316" s="130" t="str">
        <f t="shared" si="49"/>
        <v/>
      </c>
      <c r="J316" s="131" t="str">
        <f t="shared" si="50"/>
        <v/>
      </c>
      <c r="K316" s="118" t="str">
        <f t="shared" si="60"/>
        <v>ELHFIF3911YE</v>
      </c>
      <c r="L316" s="118" t="str">
        <f t="shared" si="61"/>
        <v>성진</v>
      </c>
      <c r="M316" s="118">
        <f t="shared" si="62"/>
        <v>41855</v>
      </c>
      <c r="N316" s="388" t="s">
        <v>2057</v>
      </c>
      <c r="O316" s="388" t="s">
        <v>1175</v>
      </c>
      <c r="P316" s="404">
        <v>41855</v>
      </c>
      <c r="Q316" s="388" t="s">
        <v>449</v>
      </c>
      <c r="R316" s="404"/>
      <c r="S316" s="389">
        <v>50</v>
      </c>
      <c r="T316" s="389">
        <v>0</v>
      </c>
      <c r="U316" s="124"/>
      <c r="V316" s="130" t="str">
        <f>IF(ISERROR(VLOOKUP(MID(W316,1,5)&amp;MID(W316,8,5),품번정리!$A:$B,2,FALSE))=TRUE,MID(W316,1,5)&amp;MID(W316,8,5),VLOOKUP(MID(W316,1,5)&amp;MID(W316,8,5),품번정리!$A:$B,2,FALSE))</f>
        <v/>
      </c>
      <c r="W316" s="130" t="str">
        <f t="shared" si="63"/>
        <v/>
      </c>
      <c r="X316" s="130" t="str">
        <f t="shared" si="64"/>
        <v/>
      </c>
      <c r="Y316" s="131" t="str">
        <f t="shared" si="65"/>
        <v/>
      </c>
      <c r="Z316" s="118" t="str">
        <f t="shared" si="66"/>
        <v>품번색상</v>
      </c>
      <c r="AA316" s="118" t="str">
        <f t="shared" si="67"/>
        <v>업체명</v>
      </c>
      <c r="AB316" s="118" t="str">
        <f t="shared" si="68"/>
        <v>발주일</v>
      </c>
      <c r="AJ316" s="127"/>
      <c r="AK316" s="127"/>
    </row>
    <row r="317" spans="5:37">
      <c r="G317" s="130" t="str">
        <f>IF(ISERROR(VLOOKUP(MID(H317,1,5)&amp;MID(H317,8,5),품번정리!$A:$B,2,FALSE))=TRUE,MID(H317,1,5)&amp;MID(H317,8,5),VLOOKUP(MID(H317,1,5)&amp;MID(H317,8,5),품번정리!$A:$B,2,FALSE))</f>
        <v/>
      </c>
      <c r="H317" s="130" t="str">
        <f t="shared" si="48"/>
        <v/>
      </c>
      <c r="I317" s="130" t="str">
        <f t="shared" si="49"/>
        <v/>
      </c>
      <c r="J317" s="131" t="str">
        <f t="shared" si="50"/>
        <v/>
      </c>
      <c r="K317" s="118" t="str">
        <f t="shared" si="60"/>
        <v>ELHFIF3922MT</v>
      </c>
      <c r="L317" s="118" t="str">
        <f t="shared" si="61"/>
        <v>성진</v>
      </c>
      <c r="M317" s="118">
        <f t="shared" si="62"/>
        <v>41855</v>
      </c>
      <c r="N317" s="388" t="s">
        <v>2058</v>
      </c>
      <c r="O317" s="388" t="s">
        <v>1175</v>
      </c>
      <c r="P317" s="404">
        <v>41855</v>
      </c>
      <c r="Q317" s="388" t="s">
        <v>449</v>
      </c>
      <c r="R317" s="404"/>
      <c r="S317" s="389">
        <v>50</v>
      </c>
      <c r="T317" s="389">
        <v>0</v>
      </c>
      <c r="U317" s="124"/>
      <c r="V317" s="130" t="str">
        <f>IF(ISERROR(VLOOKUP(MID(W317,1,5)&amp;MID(W317,8,5),품번정리!$A:$B,2,FALSE))=TRUE,MID(W317,1,5)&amp;MID(W317,8,5),VLOOKUP(MID(W317,1,5)&amp;MID(W317,8,5),품번정리!$A:$B,2,FALSE))</f>
        <v/>
      </c>
      <c r="W317" s="130" t="str">
        <f t="shared" si="63"/>
        <v/>
      </c>
      <c r="X317" s="130" t="str">
        <f t="shared" si="64"/>
        <v/>
      </c>
      <c r="Y317" s="131" t="str">
        <f t="shared" si="65"/>
        <v/>
      </c>
      <c r="Z317" s="118" t="str">
        <f t="shared" si="66"/>
        <v>품번색상</v>
      </c>
      <c r="AA317" s="118" t="str">
        <f t="shared" si="67"/>
        <v>업체명</v>
      </c>
      <c r="AB317" s="118" t="str">
        <f t="shared" si="68"/>
        <v>발주일</v>
      </c>
      <c r="AJ317" s="127"/>
      <c r="AK317" s="127"/>
    </row>
    <row r="318" spans="5:37">
      <c r="G318" s="130" t="str">
        <f>IF(ISERROR(VLOOKUP(MID(H318,1,5)&amp;MID(H318,8,5),품번정리!$A:$B,2,FALSE))=TRUE,MID(H318,1,5)&amp;MID(H318,8,5),VLOOKUP(MID(H318,1,5)&amp;MID(H318,8,5),품번정리!$A:$B,2,FALSE))</f>
        <v/>
      </c>
      <c r="H318" s="130" t="str">
        <f t="shared" si="48"/>
        <v/>
      </c>
      <c r="I318" s="130" t="str">
        <f t="shared" si="49"/>
        <v/>
      </c>
      <c r="J318" s="131" t="str">
        <f t="shared" si="50"/>
        <v/>
      </c>
      <c r="K318" s="118" t="str">
        <f t="shared" si="60"/>
        <v>ELHFIF3923PK</v>
      </c>
      <c r="L318" s="118" t="str">
        <f t="shared" si="61"/>
        <v>성진</v>
      </c>
      <c r="M318" s="118">
        <f t="shared" si="62"/>
        <v>41855</v>
      </c>
      <c r="N318" s="388" t="s">
        <v>2059</v>
      </c>
      <c r="O318" s="388" t="s">
        <v>1175</v>
      </c>
      <c r="P318" s="404">
        <v>41855</v>
      </c>
      <c r="Q318" s="388" t="s">
        <v>449</v>
      </c>
      <c r="R318" s="404"/>
      <c r="S318" s="389">
        <v>20</v>
      </c>
      <c r="T318" s="389">
        <v>0</v>
      </c>
      <c r="U318" s="124"/>
      <c r="V318" s="130" t="str">
        <f>IF(ISERROR(VLOOKUP(MID(W318,1,5)&amp;MID(W318,8,5),품번정리!$A:$B,2,FALSE))=TRUE,MID(W318,1,5)&amp;MID(W318,8,5),VLOOKUP(MID(W318,1,5)&amp;MID(W318,8,5),품번정리!$A:$B,2,FALSE))</f>
        <v/>
      </c>
      <c r="W318" s="130" t="str">
        <f t="shared" si="63"/>
        <v/>
      </c>
      <c r="X318" s="130" t="str">
        <f t="shared" si="64"/>
        <v/>
      </c>
      <c r="Y318" s="131" t="str">
        <f t="shared" si="65"/>
        <v/>
      </c>
      <c r="Z318" s="118" t="str">
        <f t="shared" si="66"/>
        <v>품번색상</v>
      </c>
      <c r="AA318" s="118" t="str">
        <f t="shared" si="67"/>
        <v>업체명</v>
      </c>
      <c r="AB318" s="118" t="str">
        <f t="shared" si="68"/>
        <v>발주일</v>
      </c>
      <c r="AJ318" s="127"/>
      <c r="AK318" s="127"/>
    </row>
    <row r="319" spans="5:37">
      <c r="E319" s="128"/>
      <c r="G319" s="130" t="str">
        <f>IF(ISERROR(VLOOKUP(MID(H319,1,5)&amp;MID(H319,8,5),품번정리!$A:$B,2,FALSE))=TRUE,MID(H319,1,5)&amp;MID(H319,8,5),VLOOKUP(MID(H319,1,5)&amp;MID(H319,8,5),품번정리!$A:$B,2,FALSE))</f>
        <v/>
      </c>
      <c r="H319" s="130" t="str">
        <f t="shared" si="48"/>
        <v/>
      </c>
      <c r="I319" s="130" t="str">
        <f t="shared" si="49"/>
        <v/>
      </c>
      <c r="J319" s="131" t="str">
        <f t="shared" si="50"/>
        <v/>
      </c>
      <c r="K319" s="118" t="str">
        <f t="shared" si="60"/>
        <v>JIHFIF3925NY</v>
      </c>
      <c r="L319" s="118" t="str">
        <f t="shared" si="61"/>
        <v>QF</v>
      </c>
      <c r="M319" s="118">
        <f t="shared" si="62"/>
        <v>41855</v>
      </c>
      <c r="N319" s="388" t="s">
        <v>2035</v>
      </c>
      <c r="O319" s="388" t="s">
        <v>1284</v>
      </c>
      <c r="P319" s="404">
        <v>41855</v>
      </c>
      <c r="Q319" s="388" t="s">
        <v>449</v>
      </c>
      <c r="R319" s="404"/>
      <c r="S319" s="389">
        <v>35</v>
      </c>
      <c r="T319" s="389">
        <v>0</v>
      </c>
      <c r="U319" s="124"/>
      <c r="V319" s="130" t="str">
        <f>IF(ISERROR(VLOOKUP(MID(W319,1,5)&amp;MID(W319,8,5),품번정리!$A:$B,2,FALSE))=TRUE,MID(W319,1,5)&amp;MID(W319,8,5),VLOOKUP(MID(W319,1,5)&amp;MID(W319,8,5),품번정리!$A:$B,2,FALSE))</f>
        <v/>
      </c>
      <c r="W319" s="130" t="str">
        <f t="shared" si="63"/>
        <v/>
      </c>
      <c r="X319" s="130" t="str">
        <f t="shared" si="64"/>
        <v/>
      </c>
      <c r="Y319" s="131" t="str">
        <f t="shared" si="65"/>
        <v/>
      </c>
      <c r="Z319" s="118" t="str">
        <f t="shared" si="66"/>
        <v>품번색상</v>
      </c>
      <c r="AA319" s="118" t="str">
        <f t="shared" si="67"/>
        <v>업체명</v>
      </c>
      <c r="AB319" s="118" t="str">
        <f t="shared" si="68"/>
        <v>발주일</v>
      </c>
      <c r="AJ319" s="127"/>
      <c r="AK319" s="127"/>
    </row>
    <row r="320" spans="5:37">
      <c r="E320" s="128"/>
      <c r="G320" s="130" t="str">
        <f>IF(ISERROR(VLOOKUP(MID(H320,1,5)&amp;MID(H320,8,5),품번정리!$A:$B,2,FALSE))=TRUE,MID(H320,1,5)&amp;MID(H320,8,5),VLOOKUP(MID(H320,1,5)&amp;MID(H320,8,5),품번정리!$A:$B,2,FALSE))</f>
        <v/>
      </c>
      <c r="H320" s="130" t="str">
        <f t="shared" si="48"/>
        <v/>
      </c>
      <c r="I320" s="130" t="str">
        <f t="shared" si="49"/>
        <v/>
      </c>
      <c r="J320" s="131" t="str">
        <f t="shared" si="50"/>
        <v/>
      </c>
      <c r="K320" s="118" t="str">
        <f t="shared" si="60"/>
        <v>JIHFIF3926OR</v>
      </c>
      <c r="L320" s="118" t="str">
        <f t="shared" si="61"/>
        <v>QF</v>
      </c>
      <c r="M320" s="118">
        <f t="shared" si="62"/>
        <v>41855</v>
      </c>
      <c r="N320" s="388" t="s">
        <v>2036</v>
      </c>
      <c r="O320" s="388" t="s">
        <v>1284</v>
      </c>
      <c r="P320" s="404">
        <v>41855</v>
      </c>
      <c r="Q320" s="388" t="s">
        <v>449</v>
      </c>
      <c r="R320" s="404"/>
      <c r="S320" s="389">
        <v>41</v>
      </c>
      <c r="T320" s="389">
        <v>0</v>
      </c>
      <c r="U320" s="124"/>
      <c r="V320" s="130" t="str">
        <f>IF(ISERROR(VLOOKUP(MID(W320,1,5)&amp;MID(W320,8,5),품번정리!$A:$B,2,FALSE))=TRUE,MID(W320,1,5)&amp;MID(W320,8,5),VLOOKUP(MID(W320,1,5)&amp;MID(W320,8,5),품번정리!$A:$B,2,FALSE))</f>
        <v/>
      </c>
      <c r="W320" s="130" t="str">
        <f t="shared" si="63"/>
        <v/>
      </c>
      <c r="X320" s="130" t="str">
        <f t="shared" si="64"/>
        <v/>
      </c>
      <c r="Y320" s="131" t="str">
        <f t="shared" si="65"/>
        <v/>
      </c>
      <c r="Z320" s="118" t="str">
        <f t="shared" si="66"/>
        <v>품번색상</v>
      </c>
      <c r="AA320" s="118" t="str">
        <f t="shared" si="67"/>
        <v>업체명</v>
      </c>
      <c r="AB320" s="118" t="str">
        <f t="shared" si="68"/>
        <v>발주일</v>
      </c>
      <c r="AJ320" s="127"/>
      <c r="AK320" s="127"/>
    </row>
    <row r="321" spans="5:37">
      <c r="E321" s="128"/>
      <c r="G321" s="130" t="str">
        <f>IF(ISERROR(VLOOKUP(MID(H321,1,5)&amp;MID(H321,8,5),품번정리!$A:$B,2,FALSE))=TRUE,MID(H321,1,5)&amp;MID(H321,8,5),VLOOKUP(MID(H321,1,5)&amp;MID(H321,8,5),품번정리!$A:$B,2,FALSE))</f>
        <v/>
      </c>
      <c r="H321" s="130" t="str">
        <f t="shared" si="48"/>
        <v/>
      </c>
      <c r="I321" s="130" t="str">
        <f t="shared" si="49"/>
        <v/>
      </c>
      <c r="J321" s="131" t="str">
        <f t="shared" si="50"/>
        <v/>
      </c>
      <c r="K321" s="118" t="str">
        <f t="shared" si="60"/>
        <v>JIHFIF3928WH</v>
      </c>
      <c r="L321" s="118" t="str">
        <f t="shared" si="61"/>
        <v>성진</v>
      </c>
      <c r="M321" s="118">
        <f t="shared" si="62"/>
        <v>41855</v>
      </c>
      <c r="N321" s="388" t="s">
        <v>2069</v>
      </c>
      <c r="O321" s="388" t="s">
        <v>1175</v>
      </c>
      <c r="P321" s="404">
        <v>41855</v>
      </c>
      <c r="Q321" s="388" t="s">
        <v>449</v>
      </c>
      <c r="R321" s="404"/>
      <c r="S321" s="389">
        <v>30</v>
      </c>
      <c r="T321" s="389">
        <v>0</v>
      </c>
      <c r="U321" s="124"/>
      <c r="V321" s="130" t="str">
        <f>IF(ISERROR(VLOOKUP(MID(W321,1,5)&amp;MID(W321,8,5),품번정리!$A:$B,2,FALSE))=TRUE,MID(W321,1,5)&amp;MID(W321,8,5),VLOOKUP(MID(W321,1,5)&amp;MID(W321,8,5),품번정리!$A:$B,2,FALSE))</f>
        <v/>
      </c>
      <c r="W321" s="130" t="str">
        <f t="shared" si="63"/>
        <v/>
      </c>
      <c r="X321" s="130" t="str">
        <f t="shared" si="64"/>
        <v/>
      </c>
      <c r="Y321" s="131" t="str">
        <f t="shared" si="65"/>
        <v/>
      </c>
      <c r="Z321" s="118" t="str">
        <f t="shared" si="66"/>
        <v>품번색상</v>
      </c>
      <c r="AA321" s="118" t="str">
        <f t="shared" si="67"/>
        <v>업체명</v>
      </c>
      <c r="AB321" s="118" t="str">
        <f t="shared" si="68"/>
        <v>발주일</v>
      </c>
      <c r="AJ321" s="127"/>
      <c r="AK321" s="127"/>
    </row>
    <row r="322" spans="5:37">
      <c r="G322" s="130" t="str">
        <f>IF(ISERROR(VLOOKUP(MID(H322,1,5)&amp;MID(H322,8,5),품번정리!$A:$B,2,FALSE))=TRUE,MID(H322,1,5)&amp;MID(H322,8,5),VLOOKUP(MID(H322,1,5)&amp;MID(H322,8,5),품번정리!$A:$B,2,FALSE))</f>
        <v/>
      </c>
      <c r="H322" s="130" t="str">
        <f t="shared" si="48"/>
        <v/>
      </c>
      <c r="I322" s="130" t="str">
        <f t="shared" si="49"/>
        <v/>
      </c>
      <c r="J322" s="131" t="str">
        <f t="shared" si="50"/>
        <v/>
      </c>
      <c r="K322" s="118" t="str">
        <f t="shared" si="60"/>
        <v>JIHFIF3929YE</v>
      </c>
      <c r="L322" s="118" t="str">
        <f t="shared" si="61"/>
        <v>성진</v>
      </c>
      <c r="M322" s="118">
        <f t="shared" si="62"/>
        <v>41855</v>
      </c>
      <c r="N322" s="388" t="s">
        <v>2070</v>
      </c>
      <c r="O322" s="388" t="s">
        <v>1175</v>
      </c>
      <c r="P322" s="404">
        <v>41855</v>
      </c>
      <c r="Q322" s="388" t="s">
        <v>449</v>
      </c>
      <c r="R322" s="404"/>
      <c r="S322" s="389">
        <v>30</v>
      </c>
      <c r="T322" s="389">
        <v>0</v>
      </c>
      <c r="U322" s="124"/>
      <c r="V322" s="130" t="str">
        <f>IF(ISERROR(VLOOKUP(MID(W322,1,5)&amp;MID(W322,8,5),품번정리!$A:$B,2,FALSE))=TRUE,MID(W322,1,5)&amp;MID(W322,8,5),VLOOKUP(MID(W322,1,5)&amp;MID(W322,8,5),품번정리!$A:$B,2,FALSE))</f>
        <v/>
      </c>
      <c r="W322" s="130" t="str">
        <f t="shared" si="63"/>
        <v/>
      </c>
      <c r="X322" s="130" t="str">
        <f t="shared" si="64"/>
        <v/>
      </c>
      <c r="Y322" s="131" t="str">
        <f t="shared" si="65"/>
        <v/>
      </c>
      <c r="Z322" s="118" t="str">
        <f t="shared" si="66"/>
        <v>품번색상</v>
      </c>
      <c r="AA322" s="118" t="str">
        <f t="shared" si="67"/>
        <v>업체명</v>
      </c>
      <c r="AB322" s="118" t="str">
        <f t="shared" si="68"/>
        <v>발주일</v>
      </c>
      <c r="AJ322" s="127"/>
      <c r="AK322" s="127"/>
    </row>
    <row r="323" spans="5:37">
      <c r="G323" s="130" t="str">
        <f>IF(ISERROR(VLOOKUP(MID(H323,1,5)&amp;MID(H323,8,5),품번정리!$A:$B,2,FALSE))=TRUE,MID(H323,1,5)&amp;MID(H323,8,5),VLOOKUP(MID(H323,1,5)&amp;MID(H323,8,5),품번정리!$A:$B,2,FALSE))</f>
        <v/>
      </c>
      <c r="H323" s="130" t="str">
        <f t="shared" si="48"/>
        <v/>
      </c>
      <c r="I323" s="130" t="str">
        <f t="shared" si="49"/>
        <v/>
      </c>
      <c r="J323" s="131" t="str">
        <f t="shared" si="50"/>
        <v/>
      </c>
      <c r="K323" s="118" t="str">
        <f t="shared" si="60"/>
        <v>JOHBAF3901YE</v>
      </c>
      <c r="L323" s="118" t="str">
        <f t="shared" si="61"/>
        <v>동일모자</v>
      </c>
      <c r="M323" s="118">
        <f t="shared" si="62"/>
        <v>41855</v>
      </c>
      <c r="N323" s="388" t="s">
        <v>2040</v>
      </c>
      <c r="O323" s="388" t="s">
        <v>1174</v>
      </c>
      <c r="P323" s="404">
        <v>41855</v>
      </c>
      <c r="Q323" s="388" t="s">
        <v>449</v>
      </c>
      <c r="R323" s="404"/>
      <c r="S323" s="389">
        <v>50</v>
      </c>
      <c r="T323" s="389">
        <v>0</v>
      </c>
      <c r="U323" s="124"/>
      <c r="V323" s="130" t="str">
        <f>IF(ISERROR(VLOOKUP(MID(W323,1,5)&amp;MID(W323,8,5),품번정리!$A:$B,2,FALSE))=TRUE,MID(W323,1,5)&amp;MID(W323,8,5),VLOOKUP(MID(W323,1,5)&amp;MID(W323,8,5),품번정리!$A:$B,2,FALSE))</f>
        <v/>
      </c>
      <c r="W323" s="130" t="str">
        <f t="shared" si="63"/>
        <v/>
      </c>
      <c r="X323" s="130" t="str">
        <f t="shared" si="64"/>
        <v/>
      </c>
      <c r="Y323" s="131" t="str">
        <f t="shared" si="65"/>
        <v/>
      </c>
      <c r="Z323" s="118" t="str">
        <f t="shared" si="66"/>
        <v>품번색상</v>
      </c>
      <c r="AA323" s="118" t="str">
        <f t="shared" si="67"/>
        <v>업체명</v>
      </c>
      <c r="AB323" s="118" t="str">
        <f t="shared" si="68"/>
        <v>발주일</v>
      </c>
      <c r="AJ323" s="127"/>
      <c r="AK323" s="127"/>
    </row>
    <row r="324" spans="5:37">
      <c r="G324" s="130" t="str">
        <f>IF(ISERROR(VLOOKUP(MID(H324,1,5)&amp;MID(H324,8,5),품번정리!$A:$B,2,FALSE))=TRUE,MID(H324,1,5)&amp;MID(H324,8,5),VLOOKUP(MID(H324,1,5)&amp;MID(H324,8,5),품번정리!$A:$B,2,FALSE))</f>
        <v/>
      </c>
      <c r="H324" s="130" t="str">
        <f t="shared" ref="H324:H377" si="69">IF($R324="","",K324)</f>
        <v/>
      </c>
      <c r="I324" s="130" t="str">
        <f t="shared" ref="I324:I377" si="70">IF($R324="","",L324)</f>
        <v/>
      </c>
      <c r="J324" s="131" t="str">
        <f t="shared" ref="J324:J377" si="71">IF($R324="","",M324)</f>
        <v/>
      </c>
      <c r="K324" s="118" t="str">
        <f t="shared" si="60"/>
        <v>SMHBAF3729NY</v>
      </c>
      <c r="L324" s="118" t="str">
        <f t="shared" si="61"/>
        <v>성진</v>
      </c>
      <c r="M324" s="118">
        <f t="shared" si="62"/>
        <v>41855</v>
      </c>
      <c r="N324" s="388" t="s">
        <v>2060</v>
      </c>
      <c r="O324" s="388" t="s">
        <v>1175</v>
      </c>
      <c r="P324" s="404">
        <v>41855</v>
      </c>
      <c r="Q324" s="388" t="s">
        <v>449</v>
      </c>
      <c r="R324" s="404"/>
      <c r="S324" s="389">
        <v>30</v>
      </c>
      <c r="T324" s="389">
        <v>0</v>
      </c>
      <c r="U324" s="124"/>
      <c r="V324" s="130" t="str">
        <f>IF(ISERROR(VLOOKUP(MID(W324,1,5)&amp;MID(W324,8,5),품번정리!$A:$B,2,FALSE))=TRUE,MID(W324,1,5)&amp;MID(W324,8,5),VLOOKUP(MID(W324,1,5)&amp;MID(W324,8,5),품번정리!$A:$B,2,FALSE))</f>
        <v/>
      </c>
      <c r="W324" s="130" t="str">
        <f t="shared" si="63"/>
        <v/>
      </c>
      <c r="X324" s="130" t="str">
        <f t="shared" si="64"/>
        <v/>
      </c>
      <c r="Y324" s="131" t="str">
        <f t="shared" si="65"/>
        <v/>
      </c>
      <c r="Z324" s="118" t="str">
        <f t="shared" si="66"/>
        <v>품번색상</v>
      </c>
      <c r="AA324" s="118" t="str">
        <f t="shared" si="67"/>
        <v>업체명</v>
      </c>
      <c r="AB324" s="118" t="str">
        <f t="shared" si="68"/>
        <v>발주일</v>
      </c>
      <c r="AJ324" s="127"/>
      <c r="AK324" s="127"/>
    </row>
    <row r="325" spans="5:37">
      <c r="G325" s="130" t="str">
        <f>IF(ISERROR(VLOOKUP(MID(H325,1,5)&amp;MID(H325,8,5),품번정리!$A:$B,2,FALSE))=TRUE,MID(H325,1,5)&amp;MID(H325,8,5),VLOOKUP(MID(H325,1,5)&amp;MID(H325,8,5),품번정리!$A:$B,2,FALSE))</f>
        <v/>
      </c>
      <c r="H325" s="130" t="str">
        <f t="shared" si="69"/>
        <v/>
      </c>
      <c r="I325" s="130" t="str">
        <f t="shared" si="70"/>
        <v/>
      </c>
      <c r="J325" s="131" t="str">
        <f t="shared" si="71"/>
        <v/>
      </c>
      <c r="K325" s="118" t="str">
        <f t="shared" si="60"/>
        <v>SMHFIF3957NY</v>
      </c>
      <c r="L325" s="118" t="str">
        <f t="shared" si="61"/>
        <v>QF</v>
      </c>
      <c r="M325" s="118">
        <f t="shared" si="62"/>
        <v>41855</v>
      </c>
      <c r="N325" s="388" t="s">
        <v>2033</v>
      </c>
      <c r="O325" s="388" t="s">
        <v>1284</v>
      </c>
      <c r="P325" s="404">
        <v>41855</v>
      </c>
      <c r="Q325" s="388" t="s">
        <v>449</v>
      </c>
      <c r="R325" s="404"/>
      <c r="S325" s="389">
        <v>50</v>
      </c>
      <c r="T325" s="389">
        <v>0</v>
      </c>
      <c r="U325" s="124"/>
      <c r="V325" s="130" t="str">
        <f>IF(ISERROR(VLOOKUP(MID(W325,1,5)&amp;MID(W325,8,5),품번정리!$A:$B,2,FALSE))=TRUE,MID(W325,1,5)&amp;MID(W325,8,5),VLOOKUP(MID(W325,1,5)&amp;MID(W325,8,5),품번정리!$A:$B,2,FALSE))</f>
        <v/>
      </c>
      <c r="W325" s="130" t="str">
        <f t="shared" si="63"/>
        <v/>
      </c>
      <c r="X325" s="130" t="str">
        <f t="shared" si="64"/>
        <v/>
      </c>
      <c r="Y325" s="131" t="str">
        <f t="shared" si="65"/>
        <v/>
      </c>
      <c r="Z325" s="118" t="str">
        <f t="shared" si="66"/>
        <v>품번색상</v>
      </c>
      <c r="AA325" s="118" t="str">
        <f t="shared" si="67"/>
        <v>업체명</v>
      </c>
      <c r="AB325" s="118" t="str">
        <f t="shared" si="68"/>
        <v>발주일</v>
      </c>
      <c r="AJ325" s="127"/>
      <c r="AK325" s="127"/>
    </row>
    <row r="326" spans="5:37">
      <c r="E326" s="128"/>
      <c r="G326" s="130" t="str">
        <f>IF(ISERROR(VLOOKUP(MID(H326,1,5)&amp;MID(H326,8,5),품번정리!$A:$B,2,FALSE))=TRUE,MID(H326,1,5)&amp;MID(H326,8,5),VLOOKUP(MID(H326,1,5)&amp;MID(H326,8,5),품번정리!$A:$B,2,FALSE))</f>
        <v/>
      </c>
      <c r="H326" s="130" t="str">
        <f t="shared" si="69"/>
        <v/>
      </c>
      <c r="I326" s="130" t="str">
        <f t="shared" si="70"/>
        <v/>
      </c>
      <c r="J326" s="131" t="str">
        <f t="shared" si="71"/>
        <v/>
      </c>
      <c r="K326" s="118" t="str">
        <f t="shared" si="60"/>
        <v>SMHFIF3958PK</v>
      </c>
      <c r="L326" s="118" t="str">
        <f t="shared" si="61"/>
        <v>QF</v>
      </c>
      <c r="M326" s="118">
        <f t="shared" si="62"/>
        <v>41855</v>
      </c>
      <c r="N326" s="388" t="s">
        <v>2034</v>
      </c>
      <c r="O326" s="388" t="s">
        <v>1284</v>
      </c>
      <c r="P326" s="404">
        <v>41855</v>
      </c>
      <c r="Q326" s="388" t="s">
        <v>449</v>
      </c>
      <c r="R326" s="404"/>
      <c r="S326" s="389">
        <v>18</v>
      </c>
      <c r="T326" s="389">
        <v>0</v>
      </c>
      <c r="U326" s="124"/>
      <c r="V326" s="130" t="str">
        <f>IF(ISERROR(VLOOKUP(MID(W326,1,5)&amp;MID(W326,8,5),품번정리!$A:$B,2,FALSE))=TRUE,MID(W326,1,5)&amp;MID(W326,8,5),VLOOKUP(MID(W326,1,5)&amp;MID(W326,8,5),품번정리!$A:$B,2,FALSE))</f>
        <v/>
      </c>
      <c r="W326" s="130" t="str">
        <f t="shared" si="63"/>
        <v/>
      </c>
      <c r="X326" s="130" t="str">
        <f t="shared" si="64"/>
        <v/>
      </c>
      <c r="Y326" s="131" t="str">
        <f t="shared" si="65"/>
        <v/>
      </c>
      <c r="Z326" s="118" t="str">
        <f t="shared" si="66"/>
        <v>품번색상</v>
      </c>
      <c r="AA326" s="118" t="str">
        <f t="shared" si="67"/>
        <v>업체명</v>
      </c>
      <c r="AB326" s="118" t="str">
        <f t="shared" si="68"/>
        <v>발주일</v>
      </c>
      <c r="AJ326" s="127"/>
      <c r="AK326" s="127"/>
    </row>
    <row r="327" spans="5:37">
      <c r="E327" s="128"/>
      <c r="G327" s="130" t="str">
        <f>IF(ISERROR(VLOOKUP(MID(H327,1,5)&amp;MID(H327,8,5),품번정리!$A:$B,2,FALSE))=TRUE,MID(H327,1,5)&amp;MID(H327,8,5),VLOOKUP(MID(H327,1,5)&amp;MID(H327,8,5),품번정리!$A:$B,2,FALSE))</f>
        <v/>
      </c>
      <c r="H327" s="130" t="str">
        <f t="shared" si="69"/>
        <v/>
      </c>
      <c r="I327" s="130" t="str">
        <f t="shared" si="70"/>
        <v/>
      </c>
      <c r="J327" s="131" t="str">
        <f t="shared" si="71"/>
        <v/>
      </c>
      <c r="K327" s="118" t="str">
        <f t="shared" si="60"/>
        <v>URHFIF3909BL</v>
      </c>
      <c r="L327" s="118" t="str">
        <f t="shared" si="61"/>
        <v>QF</v>
      </c>
      <c r="M327" s="118">
        <f t="shared" si="62"/>
        <v>41855</v>
      </c>
      <c r="N327" s="388" t="s">
        <v>2037</v>
      </c>
      <c r="O327" s="388" t="s">
        <v>1284</v>
      </c>
      <c r="P327" s="404">
        <v>41855</v>
      </c>
      <c r="Q327" s="388" t="s">
        <v>449</v>
      </c>
      <c r="R327" s="404"/>
      <c r="S327" s="389">
        <v>50</v>
      </c>
      <c r="T327" s="389">
        <v>0</v>
      </c>
      <c r="U327" s="124"/>
      <c r="V327" s="130" t="str">
        <f>IF(ISERROR(VLOOKUP(MID(W327,1,5)&amp;MID(W327,8,5),품번정리!$A:$B,2,FALSE))=TRUE,MID(W327,1,5)&amp;MID(W327,8,5),VLOOKUP(MID(W327,1,5)&amp;MID(W327,8,5),품번정리!$A:$B,2,FALSE))</f>
        <v/>
      </c>
      <c r="W327" s="130" t="str">
        <f t="shared" si="63"/>
        <v/>
      </c>
      <c r="X327" s="130" t="str">
        <f t="shared" si="64"/>
        <v/>
      </c>
      <c r="Y327" s="131" t="str">
        <f t="shared" si="65"/>
        <v/>
      </c>
      <c r="Z327" s="118" t="str">
        <f t="shared" si="66"/>
        <v>품번색상</v>
      </c>
      <c r="AA327" s="118" t="str">
        <f t="shared" si="67"/>
        <v>업체명</v>
      </c>
      <c r="AB327" s="118" t="str">
        <f t="shared" si="68"/>
        <v>발주일</v>
      </c>
      <c r="AJ327" s="127"/>
      <c r="AK327" s="127"/>
    </row>
    <row r="328" spans="5:37">
      <c r="E328" s="128"/>
      <c r="G328" s="130" t="str">
        <f>IF(ISERROR(VLOOKUP(MID(H328,1,5)&amp;MID(H328,8,5),품번정리!$A:$B,2,FALSE))=TRUE,MID(H328,1,5)&amp;MID(H328,8,5),VLOOKUP(MID(H328,1,5)&amp;MID(H328,8,5),품번정리!$A:$B,2,FALSE))</f>
        <v/>
      </c>
      <c r="H328" s="130" t="str">
        <f t="shared" si="69"/>
        <v/>
      </c>
      <c r="I328" s="130" t="str">
        <f t="shared" si="70"/>
        <v/>
      </c>
      <c r="J328" s="131" t="str">
        <f t="shared" si="71"/>
        <v/>
      </c>
      <c r="K328" s="118" t="str">
        <f t="shared" si="60"/>
        <v>VBHBAF3907OR</v>
      </c>
      <c r="L328" s="118" t="str">
        <f t="shared" si="61"/>
        <v>FOREMOST</v>
      </c>
      <c r="M328" s="118">
        <f t="shared" si="62"/>
        <v>41855</v>
      </c>
      <c r="N328" s="388" t="s">
        <v>2081</v>
      </c>
      <c r="O328" s="388" t="s">
        <v>1171</v>
      </c>
      <c r="P328" s="404">
        <v>41855</v>
      </c>
      <c r="Q328" s="388" t="s">
        <v>449</v>
      </c>
      <c r="R328" s="404"/>
      <c r="S328" s="389">
        <v>50</v>
      </c>
      <c r="T328" s="389">
        <v>0</v>
      </c>
      <c r="U328" s="124"/>
      <c r="V328" s="130" t="str">
        <f>IF(ISERROR(VLOOKUP(MID(W328,1,5)&amp;MID(W328,8,5),품번정리!$A:$B,2,FALSE))=TRUE,MID(W328,1,5)&amp;MID(W328,8,5),VLOOKUP(MID(W328,1,5)&amp;MID(W328,8,5),품번정리!$A:$B,2,FALSE))</f>
        <v/>
      </c>
      <c r="W328" s="130" t="str">
        <f t="shared" si="63"/>
        <v/>
      </c>
      <c r="X328" s="130" t="str">
        <f t="shared" si="64"/>
        <v/>
      </c>
      <c r="Y328" s="131" t="str">
        <f t="shared" si="65"/>
        <v/>
      </c>
      <c r="Z328" s="118" t="str">
        <f t="shared" si="66"/>
        <v>품번색상</v>
      </c>
      <c r="AA328" s="118" t="str">
        <f t="shared" si="67"/>
        <v>업체명</v>
      </c>
      <c r="AB328" s="118" t="str">
        <f t="shared" si="68"/>
        <v>발주일</v>
      </c>
      <c r="AJ328" s="127"/>
      <c r="AK328" s="127"/>
    </row>
    <row r="329" spans="5:37">
      <c r="E329" s="128"/>
      <c r="G329" s="130" t="str">
        <f>IF(ISERROR(VLOOKUP(MID(H329,1,5)&amp;MID(H329,8,5),품번정리!$A:$B,2,FALSE))=TRUE,MID(H329,1,5)&amp;MID(H329,8,5),VLOOKUP(MID(H329,1,5)&amp;MID(H329,8,5),품번정리!$A:$B,2,FALSE))</f>
        <v/>
      </c>
      <c r="H329" s="130" t="str">
        <f t="shared" si="69"/>
        <v/>
      </c>
      <c r="I329" s="130" t="str">
        <f t="shared" si="70"/>
        <v/>
      </c>
      <c r="J329" s="131" t="str">
        <f t="shared" si="71"/>
        <v/>
      </c>
      <c r="K329" s="118" t="str">
        <f t="shared" si="60"/>
        <v>VBHBAF3919LI</v>
      </c>
      <c r="L329" s="118" t="str">
        <f t="shared" si="61"/>
        <v>FOREMOST</v>
      </c>
      <c r="M329" s="118">
        <f t="shared" si="62"/>
        <v>41855</v>
      </c>
      <c r="N329" s="388" t="s">
        <v>2082</v>
      </c>
      <c r="O329" s="388" t="s">
        <v>1171</v>
      </c>
      <c r="P329" s="404">
        <v>41855</v>
      </c>
      <c r="Q329" s="388" t="s">
        <v>449</v>
      </c>
      <c r="R329" s="404"/>
      <c r="S329" s="389">
        <v>50</v>
      </c>
      <c r="T329" s="389">
        <v>0</v>
      </c>
      <c r="U329" s="124"/>
      <c r="V329" s="130" t="str">
        <f>IF(ISERROR(VLOOKUP(MID(W329,1,5)&amp;MID(W329,8,5),품번정리!$A:$B,2,FALSE))=TRUE,MID(W329,1,5)&amp;MID(W329,8,5),VLOOKUP(MID(W329,1,5)&amp;MID(W329,8,5),품번정리!$A:$B,2,FALSE))</f>
        <v/>
      </c>
      <c r="W329" s="130" t="str">
        <f t="shared" si="63"/>
        <v/>
      </c>
      <c r="X329" s="130" t="str">
        <f t="shared" si="64"/>
        <v/>
      </c>
      <c r="Y329" s="131" t="str">
        <f t="shared" si="65"/>
        <v/>
      </c>
      <c r="Z329" s="118" t="str">
        <f t="shared" si="66"/>
        <v>품번색상</v>
      </c>
      <c r="AA329" s="118" t="str">
        <f t="shared" si="67"/>
        <v>업체명</v>
      </c>
      <c r="AB329" s="118" t="str">
        <f t="shared" si="68"/>
        <v>발주일</v>
      </c>
      <c r="AJ329" s="127"/>
      <c r="AK329" s="127"/>
    </row>
    <row r="330" spans="5:37">
      <c r="E330" s="128"/>
      <c r="G330" s="130" t="str">
        <f>IF(ISERROR(VLOOKUP(MID(H330,1,5)&amp;MID(H330,8,5),품번정리!$A:$B,2,FALSE))=TRUE,MID(H330,1,5)&amp;MID(H330,8,5),VLOOKUP(MID(H330,1,5)&amp;MID(H330,8,5),품번정리!$A:$B,2,FALSE))</f>
        <v/>
      </c>
      <c r="H330" s="130" t="str">
        <f t="shared" si="69"/>
        <v/>
      </c>
      <c r="I330" s="130" t="str">
        <f t="shared" si="70"/>
        <v/>
      </c>
      <c r="J330" s="131" t="str">
        <f t="shared" si="71"/>
        <v/>
      </c>
      <c r="K330" s="118" t="str">
        <f t="shared" si="60"/>
        <v>VBHBAF3919OR</v>
      </c>
      <c r="L330" s="118" t="str">
        <f t="shared" si="61"/>
        <v>FOREMOST</v>
      </c>
      <c r="M330" s="118">
        <f t="shared" si="62"/>
        <v>41855</v>
      </c>
      <c r="N330" s="388" t="s">
        <v>2083</v>
      </c>
      <c r="O330" s="388" t="s">
        <v>1171</v>
      </c>
      <c r="P330" s="404">
        <v>41855</v>
      </c>
      <c r="Q330" s="388" t="s">
        <v>449</v>
      </c>
      <c r="R330" s="404"/>
      <c r="S330" s="389">
        <v>30</v>
      </c>
      <c r="T330" s="389">
        <v>0</v>
      </c>
      <c r="U330" s="124"/>
      <c r="V330" s="130" t="str">
        <f>IF(ISERROR(VLOOKUP(MID(W330,1,5)&amp;MID(W330,8,5),품번정리!$A:$B,2,FALSE))=TRUE,MID(W330,1,5)&amp;MID(W330,8,5),VLOOKUP(MID(W330,1,5)&amp;MID(W330,8,5),품번정리!$A:$B,2,FALSE))</f>
        <v/>
      </c>
      <c r="W330" s="130" t="str">
        <f t="shared" si="63"/>
        <v/>
      </c>
      <c r="X330" s="130" t="str">
        <f t="shared" si="64"/>
        <v/>
      </c>
      <c r="Y330" s="131" t="str">
        <f t="shared" si="65"/>
        <v/>
      </c>
      <c r="Z330" s="118" t="str">
        <f t="shared" si="66"/>
        <v>품번색상</v>
      </c>
      <c r="AA330" s="118" t="str">
        <f t="shared" si="67"/>
        <v>업체명</v>
      </c>
      <c r="AB330" s="118" t="str">
        <f t="shared" si="68"/>
        <v>발주일</v>
      </c>
      <c r="AJ330" s="127"/>
      <c r="AK330" s="127"/>
    </row>
    <row r="331" spans="5:37">
      <c r="G331" s="130" t="str">
        <f>IF(ISERROR(VLOOKUP(MID(H331,1,5)&amp;MID(H331,8,5),품번정리!$A:$B,2,FALSE))=TRUE,MID(H331,1,5)&amp;MID(H331,8,5),VLOOKUP(MID(H331,1,5)&amp;MID(H331,8,5),품번정리!$A:$B,2,FALSE))</f>
        <v/>
      </c>
      <c r="H331" s="130" t="str">
        <f t="shared" si="69"/>
        <v/>
      </c>
      <c r="I331" s="130" t="str">
        <f t="shared" si="70"/>
        <v/>
      </c>
      <c r="J331" s="131" t="str">
        <f t="shared" si="71"/>
        <v/>
      </c>
      <c r="K331" s="118" t="str">
        <f t="shared" si="60"/>
        <v>VBHBAF3919PK</v>
      </c>
      <c r="L331" s="118" t="str">
        <f t="shared" si="61"/>
        <v>FOREMOST</v>
      </c>
      <c r="M331" s="118">
        <f t="shared" si="62"/>
        <v>41855</v>
      </c>
      <c r="N331" s="388" t="s">
        <v>2084</v>
      </c>
      <c r="O331" s="388" t="s">
        <v>1171</v>
      </c>
      <c r="P331" s="404">
        <v>41855</v>
      </c>
      <c r="Q331" s="388" t="s">
        <v>449</v>
      </c>
      <c r="R331" s="404"/>
      <c r="S331" s="389">
        <v>30</v>
      </c>
      <c r="T331" s="389">
        <v>0</v>
      </c>
      <c r="U331" s="124"/>
      <c r="V331" s="130" t="str">
        <f>IF(ISERROR(VLOOKUP(MID(W331,1,5)&amp;MID(W331,8,5),품번정리!$A:$B,2,FALSE))=TRUE,MID(W331,1,5)&amp;MID(W331,8,5),VLOOKUP(MID(W331,1,5)&amp;MID(W331,8,5),품번정리!$A:$B,2,FALSE))</f>
        <v/>
      </c>
      <c r="W331" s="130" t="str">
        <f t="shared" si="63"/>
        <v/>
      </c>
      <c r="X331" s="130" t="str">
        <f t="shared" si="64"/>
        <v/>
      </c>
      <c r="Y331" s="131" t="str">
        <f t="shared" si="65"/>
        <v/>
      </c>
      <c r="Z331" s="118" t="str">
        <f t="shared" si="66"/>
        <v>품번색상</v>
      </c>
      <c r="AA331" s="118" t="str">
        <f t="shared" si="67"/>
        <v>업체명</v>
      </c>
      <c r="AB331" s="118" t="str">
        <f t="shared" si="68"/>
        <v>발주일</v>
      </c>
      <c r="AJ331" s="127"/>
      <c r="AK331" s="127"/>
    </row>
    <row r="332" spans="5:37">
      <c r="E332" s="128"/>
      <c r="G332" s="130" t="str">
        <f>IF(ISERROR(VLOOKUP(MID(H332,1,5)&amp;MID(H332,8,5),품번정리!$A:$B,2,FALSE))=TRUE,MID(H332,1,5)&amp;MID(H332,8,5),VLOOKUP(MID(H332,1,5)&amp;MID(H332,8,5),품번정리!$A:$B,2,FALSE))</f>
        <v/>
      </c>
      <c r="H332" s="130" t="str">
        <f t="shared" si="69"/>
        <v/>
      </c>
      <c r="I332" s="130" t="str">
        <f t="shared" si="70"/>
        <v/>
      </c>
      <c r="J332" s="131" t="str">
        <f t="shared" si="71"/>
        <v/>
      </c>
      <c r="K332" s="118" t="str">
        <f t="shared" si="60"/>
        <v>ELHHPF4704NY</v>
      </c>
      <c r="L332" s="118" t="str">
        <f t="shared" si="61"/>
        <v>대경</v>
      </c>
      <c r="M332" s="118">
        <f t="shared" si="62"/>
        <v>41855</v>
      </c>
      <c r="N332" s="388" t="s">
        <v>2104</v>
      </c>
      <c r="O332" s="388" t="s">
        <v>1177</v>
      </c>
      <c r="P332" s="404">
        <v>41855</v>
      </c>
      <c r="Q332" s="388" t="s">
        <v>449</v>
      </c>
      <c r="R332" s="404"/>
      <c r="S332" s="389">
        <v>353</v>
      </c>
      <c r="T332" s="389">
        <v>0</v>
      </c>
      <c r="U332" s="124"/>
      <c r="V332" s="130" t="str">
        <f>IF(ISERROR(VLOOKUP(MID(W332,1,5)&amp;MID(W332,8,5),품번정리!$A:$B,2,FALSE))=TRUE,MID(W332,1,5)&amp;MID(W332,8,5),VLOOKUP(MID(W332,1,5)&amp;MID(W332,8,5),품번정리!$A:$B,2,FALSE))</f>
        <v/>
      </c>
      <c r="W332" s="130" t="str">
        <f t="shared" si="63"/>
        <v/>
      </c>
      <c r="X332" s="130" t="str">
        <f t="shared" si="64"/>
        <v/>
      </c>
      <c r="Y332" s="131" t="str">
        <f t="shared" si="65"/>
        <v/>
      </c>
      <c r="Z332" s="118" t="str">
        <f t="shared" si="66"/>
        <v>품번색상</v>
      </c>
      <c r="AA332" s="118" t="str">
        <f t="shared" si="67"/>
        <v>업체명</v>
      </c>
      <c r="AB332" s="118" t="str">
        <f t="shared" si="68"/>
        <v>발주일</v>
      </c>
      <c r="AJ332" s="127"/>
      <c r="AK332" s="127"/>
    </row>
    <row r="333" spans="5:37">
      <c r="G333" s="130" t="str">
        <f>IF(ISERROR(VLOOKUP(MID(H333,1,5)&amp;MID(H333,8,5),품번정리!$A:$B,2,FALSE))=TRUE,MID(H333,1,5)&amp;MID(H333,8,5),VLOOKUP(MID(H333,1,5)&amp;MID(H333,8,5),품번정리!$A:$B,2,FALSE))</f>
        <v/>
      </c>
      <c r="H333" s="130" t="str">
        <f t="shared" si="69"/>
        <v/>
      </c>
      <c r="I333" s="130" t="str">
        <f t="shared" si="70"/>
        <v/>
      </c>
      <c r="J333" s="131" t="str">
        <f t="shared" si="71"/>
        <v/>
      </c>
      <c r="K333" s="118" t="str">
        <f t="shared" si="60"/>
        <v>ELHHPF4704OR</v>
      </c>
      <c r="L333" s="118" t="str">
        <f t="shared" si="61"/>
        <v>대경</v>
      </c>
      <c r="M333" s="118">
        <f t="shared" si="62"/>
        <v>41855</v>
      </c>
      <c r="N333" s="388" t="s">
        <v>2105</v>
      </c>
      <c r="O333" s="388" t="s">
        <v>1177</v>
      </c>
      <c r="P333" s="404">
        <v>41855</v>
      </c>
      <c r="Q333" s="388" t="s">
        <v>449</v>
      </c>
      <c r="R333" s="404"/>
      <c r="S333" s="389">
        <v>200</v>
      </c>
      <c r="T333" s="389">
        <v>0</v>
      </c>
      <c r="U333" s="124"/>
      <c r="V333" s="130" t="str">
        <f>IF(ISERROR(VLOOKUP(MID(W333,1,5)&amp;MID(W333,8,5),품번정리!$A:$B,2,FALSE))=TRUE,MID(W333,1,5)&amp;MID(W333,8,5),VLOOKUP(MID(W333,1,5)&amp;MID(W333,8,5),품번정리!$A:$B,2,FALSE))</f>
        <v/>
      </c>
      <c r="W333" s="130" t="str">
        <f t="shared" si="63"/>
        <v/>
      </c>
      <c r="X333" s="130" t="str">
        <f t="shared" si="64"/>
        <v/>
      </c>
      <c r="Y333" s="131" t="str">
        <f t="shared" si="65"/>
        <v/>
      </c>
      <c r="Z333" s="118" t="str">
        <f t="shared" si="66"/>
        <v>품번색상</v>
      </c>
      <c r="AA333" s="118" t="str">
        <f t="shared" si="67"/>
        <v>업체명</v>
      </c>
      <c r="AB333" s="118" t="str">
        <f t="shared" si="68"/>
        <v>발주일</v>
      </c>
      <c r="AJ333" s="127"/>
      <c r="AK333" s="127"/>
    </row>
    <row r="334" spans="5:37">
      <c r="E334" s="128"/>
      <c r="G334" s="130" t="str">
        <f>IF(ISERROR(VLOOKUP(MID(H334,1,5)&amp;MID(H334,8,5),품번정리!$A:$B,2,FALSE))=TRUE,MID(H334,1,5)&amp;MID(H334,8,5),VLOOKUP(MID(H334,1,5)&amp;MID(H334,8,5),품번정리!$A:$B,2,FALSE))</f>
        <v/>
      </c>
      <c r="H334" s="130" t="str">
        <f t="shared" si="69"/>
        <v/>
      </c>
      <c r="I334" s="130" t="str">
        <f t="shared" si="70"/>
        <v/>
      </c>
      <c r="J334" s="131" t="str">
        <f t="shared" si="71"/>
        <v/>
      </c>
      <c r="K334" s="118" t="str">
        <f t="shared" si="60"/>
        <v>ELHHPF4705KH</v>
      </c>
      <c r="L334" s="118" t="str">
        <f t="shared" si="61"/>
        <v>대경</v>
      </c>
      <c r="M334" s="118">
        <f t="shared" si="62"/>
        <v>41855</v>
      </c>
      <c r="N334" s="388" t="s">
        <v>2106</v>
      </c>
      <c r="O334" s="388" t="s">
        <v>1177</v>
      </c>
      <c r="P334" s="404">
        <v>41855</v>
      </c>
      <c r="Q334" s="388" t="s">
        <v>449</v>
      </c>
      <c r="R334" s="404"/>
      <c r="S334" s="389">
        <v>200</v>
      </c>
      <c r="T334" s="389">
        <v>0</v>
      </c>
      <c r="U334" s="124"/>
      <c r="V334" s="130" t="str">
        <f>IF(ISERROR(VLOOKUP(MID(W334,1,5)&amp;MID(W334,8,5),품번정리!$A:$B,2,FALSE))=TRUE,MID(W334,1,5)&amp;MID(W334,8,5),VLOOKUP(MID(W334,1,5)&amp;MID(W334,8,5),품번정리!$A:$B,2,FALSE))</f>
        <v/>
      </c>
      <c r="W334" s="130" t="str">
        <f t="shared" si="63"/>
        <v/>
      </c>
      <c r="X334" s="130" t="str">
        <f t="shared" si="64"/>
        <v/>
      </c>
      <c r="Y334" s="131" t="str">
        <f t="shared" si="65"/>
        <v/>
      </c>
      <c r="Z334" s="118" t="str">
        <f t="shared" si="66"/>
        <v>품번색상</v>
      </c>
      <c r="AA334" s="118" t="str">
        <f t="shared" si="67"/>
        <v>업체명</v>
      </c>
      <c r="AB334" s="118" t="str">
        <f t="shared" si="68"/>
        <v>발주일</v>
      </c>
      <c r="AJ334" s="127"/>
      <c r="AK334" s="127"/>
    </row>
    <row r="335" spans="5:37">
      <c r="G335" s="130" t="str">
        <f>IF(ISERROR(VLOOKUP(MID(H335,1,5)&amp;MID(H335,8,5),품번정리!$A:$B,2,FALSE))=TRUE,MID(H335,1,5)&amp;MID(H335,8,5),VLOOKUP(MID(H335,1,5)&amp;MID(H335,8,5),품번정리!$A:$B,2,FALSE))</f>
        <v/>
      </c>
      <c r="H335" s="130" t="str">
        <f t="shared" si="69"/>
        <v/>
      </c>
      <c r="I335" s="130" t="str">
        <f t="shared" si="70"/>
        <v/>
      </c>
      <c r="J335" s="131" t="str">
        <f t="shared" si="71"/>
        <v/>
      </c>
      <c r="K335" s="118" t="str">
        <f t="shared" si="60"/>
        <v>ELHHPF4719OR</v>
      </c>
      <c r="L335" s="118" t="str">
        <f t="shared" si="61"/>
        <v>대경</v>
      </c>
      <c r="M335" s="118">
        <f t="shared" si="62"/>
        <v>41855</v>
      </c>
      <c r="N335" s="388" t="s">
        <v>2107</v>
      </c>
      <c r="O335" s="388" t="s">
        <v>1177</v>
      </c>
      <c r="P335" s="404">
        <v>41855</v>
      </c>
      <c r="Q335" s="388" t="s">
        <v>449</v>
      </c>
      <c r="R335" s="404"/>
      <c r="S335" s="389">
        <v>252</v>
      </c>
      <c r="T335" s="389">
        <v>0</v>
      </c>
      <c r="U335" s="124"/>
      <c r="V335" s="130" t="str">
        <f>IF(ISERROR(VLOOKUP(MID(W335,1,5)&amp;MID(W335,8,5),품번정리!$A:$B,2,FALSE))=TRUE,MID(W335,1,5)&amp;MID(W335,8,5),VLOOKUP(MID(W335,1,5)&amp;MID(W335,8,5),품번정리!$A:$B,2,FALSE))</f>
        <v/>
      </c>
      <c r="W335" s="130" t="str">
        <f t="shared" si="63"/>
        <v/>
      </c>
      <c r="X335" s="130" t="str">
        <f t="shared" si="64"/>
        <v/>
      </c>
      <c r="Y335" s="131" t="str">
        <f t="shared" si="65"/>
        <v/>
      </c>
      <c r="Z335" s="118" t="str">
        <f t="shared" si="66"/>
        <v>품번색상</v>
      </c>
      <c r="AA335" s="118" t="str">
        <f t="shared" si="67"/>
        <v>업체명</v>
      </c>
      <c r="AB335" s="118" t="str">
        <f t="shared" si="68"/>
        <v>발주일</v>
      </c>
      <c r="AJ335" s="127"/>
      <c r="AK335" s="127"/>
    </row>
    <row r="336" spans="5:37">
      <c r="E336" s="128"/>
      <c r="G336" s="130" t="str">
        <f>IF(ISERROR(VLOOKUP(MID(H336,1,5)&amp;MID(H336,8,5),품번정리!$A:$B,2,FALSE))=TRUE,MID(H336,1,5)&amp;MID(H336,8,5),VLOOKUP(MID(H336,1,5)&amp;MID(H336,8,5),품번정리!$A:$B,2,FALSE))</f>
        <v/>
      </c>
      <c r="H336" s="130" t="str">
        <f t="shared" si="69"/>
        <v/>
      </c>
      <c r="I336" s="130" t="str">
        <f t="shared" si="70"/>
        <v/>
      </c>
      <c r="J336" s="131" t="str">
        <f t="shared" si="71"/>
        <v/>
      </c>
      <c r="K336" s="118" t="str">
        <f t="shared" si="60"/>
        <v>ELHHPF4720BL</v>
      </c>
      <c r="L336" s="118" t="str">
        <f t="shared" si="61"/>
        <v>대경</v>
      </c>
      <c r="M336" s="118">
        <f t="shared" si="62"/>
        <v>41855</v>
      </c>
      <c r="N336" s="388" t="s">
        <v>2108</v>
      </c>
      <c r="O336" s="388" t="s">
        <v>1177</v>
      </c>
      <c r="P336" s="404">
        <v>41855</v>
      </c>
      <c r="Q336" s="388" t="s">
        <v>449</v>
      </c>
      <c r="R336" s="404"/>
      <c r="S336" s="389">
        <v>319</v>
      </c>
      <c r="T336" s="389">
        <v>0</v>
      </c>
      <c r="U336" s="124"/>
      <c r="V336" s="130" t="str">
        <f>IF(ISERROR(VLOOKUP(MID(W336,1,5)&amp;MID(W336,8,5),품번정리!$A:$B,2,FALSE))=TRUE,MID(W336,1,5)&amp;MID(W336,8,5),VLOOKUP(MID(W336,1,5)&amp;MID(W336,8,5),품번정리!$A:$B,2,FALSE))</f>
        <v/>
      </c>
      <c r="W336" s="130" t="str">
        <f t="shared" si="63"/>
        <v/>
      </c>
      <c r="X336" s="130" t="str">
        <f t="shared" si="64"/>
        <v/>
      </c>
      <c r="Y336" s="131" t="str">
        <f t="shared" si="65"/>
        <v/>
      </c>
      <c r="Z336" s="118" t="str">
        <f t="shared" si="66"/>
        <v>품번색상</v>
      </c>
      <c r="AA336" s="118" t="str">
        <f t="shared" si="67"/>
        <v>업체명</v>
      </c>
      <c r="AB336" s="118" t="str">
        <f t="shared" si="68"/>
        <v>발주일</v>
      </c>
      <c r="AJ336" s="127"/>
      <c r="AK336" s="127"/>
    </row>
    <row r="337" spans="5:37">
      <c r="E337" s="128"/>
      <c r="G337" s="130" t="str">
        <f>IF(ISERROR(VLOOKUP(MID(H337,1,5)&amp;MID(H337,8,5),품번정리!$A:$B,2,FALSE))=TRUE,MID(H337,1,5)&amp;MID(H337,8,5),VLOOKUP(MID(H337,1,5)&amp;MID(H337,8,5),품번정리!$A:$B,2,FALSE))</f>
        <v/>
      </c>
      <c r="H337" s="130" t="str">
        <f t="shared" si="69"/>
        <v/>
      </c>
      <c r="I337" s="130" t="str">
        <f t="shared" si="70"/>
        <v/>
      </c>
      <c r="J337" s="131" t="str">
        <f t="shared" si="71"/>
        <v/>
      </c>
      <c r="K337" s="118" t="str">
        <f t="shared" si="60"/>
        <v>ELHJSF4638BK</v>
      </c>
      <c r="L337" s="118" t="str">
        <f t="shared" si="61"/>
        <v>대경</v>
      </c>
      <c r="M337" s="118">
        <f t="shared" si="62"/>
        <v>41855</v>
      </c>
      <c r="N337" s="388" t="s">
        <v>2111</v>
      </c>
      <c r="O337" s="388" t="s">
        <v>1177</v>
      </c>
      <c r="P337" s="404">
        <v>41855</v>
      </c>
      <c r="Q337" s="388" t="s">
        <v>449</v>
      </c>
      <c r="R337" s="404"/>
      <c r="S337" s="389">
        <v>172</v>
      </c>
      <c r="T337" s="389">
        <v>0</v>
      </c>
      <c r="U337" s="124"/>
      <c r="V337" s="130" t="str">
        <f>IF(ISERROR(VLOOKUP(MID(W337,1,5)&amp;MID(W337,8,5),품번정리!$A:$B,2,FALSE))=TRUE,MID(W337,1,5)&amp;MID(W337,8,5),VLOOKUP(MID(W337,1,5)&amp;MID(W337,8,5),품번정리!$A:$B,2,FALSE))</f>
        <v/>
      </c>
      <c r="W337" s="130" t="str">
        <f t="shared" si="63"/>
        <v/>
      </c>
      <c r="X337" s="130" t="str">
        <f t="shared" si="64"/>
        <v/>
      </c>
      <c r="Y337" s="131" t="str">
        <f t="shared" si="65"/>
        <v/>
      </c>
      <c r="Z337" s="118" t="str">
        <f t="shared" si="66"/>
        <v>품번색상</v>
      </c>
      <c r="AA337" s="118" t="str">
        <f t="shared" si="67"/>
        <v>업체명</v>
      </c>
      <c r="AB337" s="118" t="str">
        <f t="shared" si="68"/>
        <v>발주일</v>
      </c>
      <c r="AJ337" s="127"/>
      <c r="AK337" s="127"/>
    </row>
    <row r="338" spans="5:37">
      <c r="G338" s="130" t="str">
        <f>IF(ISERROR(VLOOKUP(MID(H338,1,5)&amp;MID(H338,8,5),품번정리!$A:$B,2,FALSE))=TRUE,MID(H338,1,5)&amp;MID(H338,8,5),VLOOKUP(MID(H338,1,5)&amp;MID(H338,8,5),품번정리!$A:$B,2,FALSE))</f>
        <v/>
      </c>
      <c r="H338" s="130" t="str">
        <f t="shared" si="69"/>
        <v/>
      </c>
      <c r="I338" s="130" t="str">
        <f t="shared" si="70"/>
        <v/>
      </c>
      <c r="J338" s="131" t="str">
        <f t="shared" si="71"/>
        <v/>
      </c>
      <c r="K338" s="118" t="str">
        <f t="shared" si="60"/>
        <v>ELHJSF4638PK</v>
      </c>
      <c r="L338" s="118" t="str">
        <f t="shared" si="61"/>
        <v>대경</v>
      </c>
      <c r="M338" s="118">
        <f t="shared" si="62"/>
        <v>41855</v>
      </c>
      <c r="N338" s="388" t="s">
        <v>2112</v>
      </c>
      <c r="O338" s="388" t="s">
        <v>1177</v>
      </c>
      <c r="P338" s="404">
        <v>41855</v>
      </c>
      <c r="Q338" s="388" t="s">
        <v>449</v>
      </c>
      <c r="R338" s="404"/>
      <c r="S338" s="389">
        <v>212</v>
      </c>
      <c r="T338" s="389">
        <v>0</v>
      </c>
      <c r="U338" s="124"/>
      <c r="V338" s="130" t="str">
        <f>IF(ISERROR(VLOOKUP(MID(W338,1,5)&amp;MID(W338,8,5),품번정리!$A:$B,2,FALSE))=TRUE,MID(W338,1,5)&amp;MID(W338,8,5),VLOOKUP(MID(W338,1,5)&amp;MID(W338,8,5),품번정리!$A:$B,2,FALSE))</f>
        <v/>
      </c>
      <c r="W338" s="130" t="str">
        <f t="shared" si="63"/>
        <v/>
      </c>
      <c r="X338" s="130" t="str">
        <f t="shared" si="64"/>
        <v/>
      </c>
      <c r="Y338" s="131" t="str">
        <f t="shared" si="65"/>
        <v/>
      </c>
      <c r="Z338" s="118" t="str">
        <f t="shared" si="66"/>
        <v>품번색상</v>
      </c>
      <c r="AA338" s="118" t="str">
        <f t="shared" si="67"/>
        <v>업체명</v>
      </c>
      <c r="AB338" s="118" t="str">
        <f t="shared" si="68"/>
        <v>발주일</v>
      </c>
      <c r="AJ338" s="127"/>
      <c r="AK338" s="127"/>
    </row>
    <row r="339" spans="5:37">
      <c r="E339" s="128"/>
      <c r="G339" s="130" t="str">
        <f>IF(ISERROR(VLOOKUP(MID(H339,1,5)&amp;MID(H339,8,5),품번정리!$A:$B,2,FALSE))=TRUE,MID(H339,1,5)&amp;MID(H339,8,5),VLOOKUP(MID(H339,1,5)&amp;MID(H339,8,5),품번정리!$A:$B,2,FALSE))</f>
        <v/>
      </c>
      <c r="H339" s="130" t="str">
        <f t="shared" si="69"/>
        <v/>
      </c>
      <c r="I339" s="130" t="str">
        <f t="shared" si="70"/>
        <v/>
      </c>
      <c r="J339" s="131" t="str">
        <f t="shared" si="71"/>
        <v/>
      </c>
      <c r="K339" s="118" t="str">
        <f t="shared" si="60"/>
        <v>ELHJSF4728PK</v>
      </c>
      <c r="L339" s="118" t="str">
        <f t="shared" si="61"/>
        <v>대경</v>
      </c>
      <c r="M339" s="118">
        <f t="shared" si="62"/>
        <v>41855</v>
      </c>
      <c r="N339" s="388" t="s">
        <v>2113</v>
      </c>
      <c r="O339" s="388" t="s">
        <v>1177</v>
      </c>
      <c r="P339" s="404">
        <v>41855</v>
      </c>
      <c r="Q339" s="388" t="s">
        <v>449</v>
      </c>
      <c r="R339" s="404"/>
      <c r="S339" s="389">
        <v>246</v>
      </c>
      <c r="T339" s="389">
        <v>0</v>
      </c>
      <c r="U339" s="124"/>
      <c r="V339" s="130" t="str">
        <f>IF(ISERROR(VLOOKUP(MID(W339,1,5)&amp;MID(W339,8,5),품번정리!$A:$B,2,FALSE))=TRUE,MID(W339,1,5)&amp;MID(W339,8,5),VLOOKUP(MID(W339,1,5)&amp;MID(W339,8,5),품번정리!$A:$B,2,FALSE))</f>
        <v/>
      </c>
      <c r="W339" s="130" t="str">
        <f t="shared" si="63"/>
        <v/>
      </c>
      <c r="X339" s="130" t="str">
        <f t="shared" si="64"/>
        <v/>
      </c>
      <c r="Y339" s="131" t="str">
        <f t="shared" si="65"/>
        <v/>
      </c>
      <c r="Z339" s="118" t="str">
        <f t="shared" si="66"/>
        <v>품번색상</v>
      </c>
      <c r="AA339" s="118" t="str">
        <f t="shared" si="67"/>
        <v>업체명</v>
      </c>
      <c r="AB339" s="118" t="str">
        <f t="shared" si="68"/>
        <v>발주일</v>
      </c>
      <c r="AJ339" s="127"/>
      <c r="AK339" s="127"/>
    </row>
    <row r="340" spans="5:37">
      <c r="E340" s="128"/>
      <c r="G340" s="130" t="str">
        <f>IF(ISERROR(VLOOKUP(MID(H340,1,5)&amp;MID(H340,8,5),품번정리!$A:$B,2,FALSE))=TRUE,MID(H340,1,5)&amp;MID(H340,8,5),VLOOKUP(MID(H340,1,5)&amp;MID(H340,8,5),품번정리!$A:$B,2,FALSE))</f>
        <v/>
      </c>
      <c r="H340" s="130" t="str">
        <f t="shared" si="69"/>
        <v/>
      </c>
      <c r="I340" s="130" t="str">
        <f t="shared" si="70"/>
        <v/>
      </c>
      <c r="J340" s="131" t="str">
        <f t="shared" si="71"/>
        <v/>
      </c>
      <c r="K340" s="118" t="str">
        <f t="shared" si="60"/>
        <v>ELHJSF4728YE</v>
      </c>
      <c r="L340" s="118" t="str">
        <f t="shared" si="61"/>
        <v>대경</v>
      </c>
      <c r="M340" s="118">
        <f t="shared" si="62"/>
        <v>41855</v>
      </c>
      <c r="N340" s="388" t="s">
        <v>2114</v>
      </c>
      <c r="O340" s="388" t="s">
        <v>1177</v>
      </c>
      <c r="P340" s="404">
        <v>41855</v>
      </c>
      <c r="Q340" s="388" t="s">
        <v>449</v>
      </c>
      <c r="R340" s="404"/>
      <c r="S340" s="389">
        <v>300</v>
      </c>
      <c r="T340" s="389">
        <v>0</v>
      </c>
      <c r="U340" s="124"/>
      <c r="V340" s="130" t="str">
        <f>IF(ISERROR(VLOOKUP(MID(W340,1,5)&amp;MID(W340,8,5),품번정리!$A:$B,2,FALSE))=TRUE,MID(W340,1,5)&amp;MID(W340,8,5),VLOOKUP(MID(W340,1,5)&amp;MID(W340,8,5),품번정리!$A:$B,2,FALSE))</f>
        <v/>
      </c>
      <c r="W340" s="130" t="str">
        <f t="shared" si="63"/>
        <v/>
      </c>
      <c r="X340" s="130" t="str">
        <f t="shared" si="64"/>
        <v/>
      </c>
      <c r="Y340" s="131" t="str">
        <f t="shared" si="65"/>
        <v/>
      </c>
      <c r="Z340" s="118" t="str">
        <f t="shared" si="66"/>
        <v>품번색상</v>
      </c>
      <c r="AA340" s="118" t="str">
        <f t="shared" si="67"/>
        <v>업체명</v>
      </c>
      <c r="AB340" s="118" t="str">
        <f t="shared" si="68"/>
        <v>발주일</v>
      </c>
      <c r="AJ340" s="127"/>
      <c r="AK340" s="127"/>
    </row>
    <row r="341" spans="5:37">
      <c r="G341" s="130" t="str">
        <f>IF(ISERROR(VLOOKUP(MID(H341,1,5)&amp;MID(H341,8,5),품번정리!$A:$B,2,FALSE))=TRUE,MID(H341,1,5)&amp;MID(H341,8,5),VLOOKUP(MID(H341,1,5)&amp;MID(H341,8,5),품번정리!$A:$B,2,FALSE))</f>
        <v/>
      </c>
      <c r="H341" s="130" t="str">
        <f t="shared" si="69"/>
        <v/>
      </c>
      <c r="I341" s="130" t="str">
        <f t="shared" si="70"/>
        <v/>
      </c>
      <c r="J341" s="131" t="str">
        <f t="shared" si="71"/>
        <v/>
      </c>
      <c r="K341" s="118" t="str">
        <f t="shared" si="60"/>
        <v>ELHPTF4729KH</v>
      </c>
      <c r="L341" s="118" t="str">
        <f t="shared" si="61"/>
        <v>대경</v>
      </c>
      <c r="M341" s="118">
        <f t="shared" si="62"/>
        <v>41855</v>
      </c>
      <c r="N341" s="388" t="s">
        <v>2117</v>
      </c>
      <c r="O341" s="388" t="s">
        <v>1177</v>
      </c>
      <c r="P341" s="404">
        <v>41855</v>
      </c>
      <c r="Q341" s="388" t="s">
        <v>449</v>
      </c>
      <c r="R341" s="404"/>
      <c r="S341" s="389">
        <v>160</v>
      </c>
      <c r="T341" s="389">
        <v>0</v>
      </c>
      <c r="U341" s="124"/>
      <c r="V341" s="130" t="str">
        <f>IF(ISERROR(VLOOKUP(MID(W341,1,5)&amp;MID(W341,8,5),품번정리!$A:$B,2,FALSE))=TRUE,MID(W341,1,5)&amp;MID(W341,8,5),VLOOKUP(MID(W341,1,5)&amp;MID(W341,8,5),품번정리!$A:$B,2,FALSE))</f>
        <v/>
      </c>
      <c r="W341" s="130" t="str">
        <f t="shared" si="63"/>
        <v/>
      </c>
      <c r="X341" s="130" t="str">
        <f t="shared" si="64"/>
        <v/>
      </c>
      <c r="Y341" s="131" t="str">
        <f t="shared" si="65"/>
        <v/>
      </c>
      <c r="Z341" s="118" t="str">
        <f t="shared" si="66"/>
        <v>품번색상</v>
      </c>
      <c r="AA341" s="118" t="str">
        <f t="shared" si="67"/>
        <v>업체명</v>
      </c>
      <c r="AB341" s="118" t="str">
        <f t="shared" si="68"/>
        <v>발주일</v>
      </c>
      <c r="AJ341" s="127"/>
      <c r="AK341" s="127"/>
    </row>
    <row r="342" spans="5:37">
      <c r="G342" s="130" t="str">
        <f>IF(ISERROR(VLOOKUP(MID(H342,1,5)&amp;MID(H342,8,5),품번정리!$A:$B,2,FALSE))=TRUE,MID(H342,1,5)&amp;MID(H342,8,5),VLOOKUP(MID(H342,1,5)&amp;MID(H342,8,5),품번정리!$A:$B,2,FALSE))</f>
        <v/>
      </c>
      <c r="H342" s="130" t="str">
        <f t="shared" si="69"/>
        <v/>
      </c>
      <c r="I342" s="130" t="str">
        <f t="shared" si="70"/>
        <v/>
      </c>
      <c r="J342" s="131" t="str">
        <f t="shared" si="71"/>
        <v/>
      </c>
      <c r="K342" s="118" t="str">
        <f t="shared" si="60"/>
        <v>ELHTHF4701PK</v>
      </c>
      <c r="L342" s="118" t="str">
        <f t="shared" si="61"/>
        <v>대경</v>
      </c>
      <c r="M342" s="118">
        <f t="shared" si="62"/>
        <v>41855</v>
      </c>
      <c r="N342" s="388" t="s">
        <v>2085</v>
      </c>
      <c r="O342" s="388" t="s">
        <v>1177</v>
      </c>
      <c r="P342" s="404">
        <v>41855</v>
      </c>
      <c r="Q342" s="388" t="s">
        <v>449</v>
      </c>
      <c r="R342" s="404"/>
      <c r="S342" s="389">
        <v>250</v>
      </c>
      <c r="T342" s="389">
        <v>0</v>
      </c>
      <c r="U342" s="124"/>
      <c r="V342" s="130" t="str">
        <f>IF(ISERROR(VLOOKUP(MID(W342,1,5)&amp;MID(W342,8,5),품번정리!$A:$B,2,FALSE))=TRUE,MID(W342,1,5)&amp;MID(W342,8,5),VLOOKUP(MID(W342,1,5)&amp;MID(W342,8,5),품번정리!$A:$B,2,FALSE))</f>
        <v/>
      </c>
      <c r="W342" s="130" t="str">
        <f t="shared" si="63"/>
        <v/>
      </c>
      <c r="X342" s="130" t="str">
        <f t="shared" si="64"/>
        <v/>
      </c>
      <c r="Y342" s="131" t="str">
        <f t="shared" si="65"/>
        <v/>
      </c>
      <c r="Z342" s="118" t="str">
        <f t="shared" si="66"/>
        <v>품번색상</v>
      </c>
      <c r="AA342" s="118" t="str">
        <f t="shared" si="67"/>
        <v>업체명</v>
      </c>
      <c r="AB342" s="118" t="str">
        <f t="shared" si="68"/>
        <v>발주일</v>
      </c>
      <c r="AJ342" s="127"/>
      <c r="AK342" s="127"/>
    </row>
    <row r="343" spans="5:37">
      <c r="E343" s="128"/>
      <c r="G343" s="130" t="str">
        <f>IF(ISERROR(VLOOKUP(MID(H343,1,5)&amp;MID(H343,8,5),품번정리!$A:$B,2,FALSE))=TRUE,MID(H343,1,5)&amp;MID(H343,8,5),VLOOKUP(MID(H343,1,5)&amp;MID(H343,8,5),품번정리!$A:$B,2,FALSE))</f>
        <v/>
      </c>
      <c r="H343" s="130" t="str">
        <f t="shared" si="69"/>
        <v/>
      </c>
      <c r="I343" s="130" t="str">
        <f t="shared" si="70"/>
        <v/>
      </c>
      <c r="J343" s="131" t="str">
        <f t="shared" si="71"/>
        <v/>
      </c>
      <c r="K343" s="118" t="str">
        <f t="shared" si="60"/>
        <v>ELHTHF4702PK</v>
      </c>
      <c r="L343" s="118" t="str">
        <f t="shared" si="61"/>
        <v>대경</v>
      </c>
      <c r="M343" s="118">
        <f t="shared" si="62"/>
        <v>41855</v>
      </c>
      <c r="N343" s="388" t="s">
        <v>2086</v>
      </c>
      <c r="O343" s="388" t="s">
        <v>1177</v>
      </c>
      <c r="P343" s="404">
        <v>41855</v>
      </c>
      <c r="Q343" s="388" t="s">
        <v>449</v>
      </c>
      <c r="R343" s="404"/>
      <c r="S343" s="389">
        <v>194</v>
      </c>
      <c r="T343" s="389">
        <v>0</v>
      </c>
      <c r="U343" s="124"/>
      <c r="V343" s="130" t="str">
        <f>IF(ISERROR(VLOOKUP(MID(W343,1,5)&amp;MID(W343,8,5),품번정리!$A:$B,2,FALSE))=TRUE,MID(W343,1,5)&amp;MID(W343,8,5),VLOOKUP(MID(W343,1,5)&amp;MID(W343,8,5),품번정리!$A:$B,2,FALSE))</f>
        <v/>
      </c>
      <c r="W343" s="130" t="str">
        <f t="shared" si="63"/>
        <v/>
      </c>
      <c r="X343" s="130" t="str">
        <f t="shared" si="64"/>
        <v/>
      </c>
      <c r="Y343" s="131" t="str">
        <f t="shared" si="65"/>
        <v/>
      </c>
      <c r="Z343" s="118" t="str">
        <f t="shared" si="66"/>
        <v>품번색상</v>
      </c>
      <c r="AA343" s="118" t="str">
        <f t="shared" si="67"/>
        <v>업체명</v>
      </c>
      <c r="AB343" s="118" t="str">
        <f t="shared" si="68"/>
        <v>발주일</v>
      </c>
      <c r="AJ343" s="127"/>
      <c r="AK343" s="127"/>
    </row>
    <row r="344" spans="5:37">
      <c r="G344" s="130" t="str">
        <f>IF(ISERROR(VLOOKUP(MID(H344,1,5)&amp;MID(H344,8,5),품번정리!$A:$B,2,FALSE))=TRUE,MID(H344,1,5)&amp;MID(H344,8,5),VLOOKUP(MID(H344,1,5)&amp;MID(H344,8,5),품번정리!$A:$B,2,FALSE))</f>
        <v/>
      </c>
      <c r="H344" s="130" t="str">
        <f t="shared" si="69"/>
        <v/>
      </c>
      <c r="I344" s="130" t="str">
        <f t="shared" si="70"/>
        <v/>
      </c>
      <c r="J344" s="131" t="str">
        <f t="shared" si="71"/>
        <v/>
      </c>
      <c r="K344" s="118" t="str">
        <f t="shared" si="60"/>
        <v>ELHTHF4703BL</v>
      </c>
      <c r="L344" s="118" t="str">
        <f t="shared" si="61"/>
        <v>대경</v>
      </c>
      <c r="M344" s="118">
        <f t="shared" si="62"/>
        <v>41855</v>
      </c>
      <c r="N344" s="388" t="s">
        <v>2087</v>
      </c>
      <c r="O344" s="388" t="s">
        <v>1177</v>
      </c>
      <c r="P344" s="404">
        <v>41855</v>
      </c>
      <c r="Q344" s="388" t="s">
        <v>449</v>
      </c>
      <c r="R344" s="404"/>
      <c r="S344" s="389">
        <v>295</v>
      </c>
      <c r="T344" s="389">
        <v>0</v>
      </c>
      <c r="U344" s="124"/>
      <c r="V344" s="130" t="str">
        <f>IF(ISERROR(VLOOKUP(MID(W344,1,5)&amp;MID(W344,8,5),품번정리!$A:$B,2,FALSE))=TRUE,MID(W344,1,5)&amp;MID(W344,8,5),VLOOKUP(MID(W344,1,5)&amp;MID(W344,8,5),품번정리!$A:$B,2,FALSE))</f>
        <v/>
      </c>
      <c r="W344" s="130" t="str">
        <f t="shared" si="63"/>
        <v/>
      </c>
      <c r="X344" s="130" t="str">
        <f t="shared" si="64"/>
        <v/>
      </c>
      <c r="Y344" s="131" t="str">
        <f t="shared" si="65"/>
        <v/>
      </c>
      <c r="Z344" s="118" t="str">
        <f t="shared" si="66"/>
        <v>품번색상</v>
      </c>
      <c r="AA344" s="118" t="str">
        <f t="shared" si="67"/>
        <v>업체명</v>
      </c>
      <c r="AB344" s="118" t="str">
        <f t="shared" si="68"/>
        <v>발주일</v>
      </c>
      <c r="AJ344" s="127"/>
      <c r="AK344" s="127"/>
    </row>
    <row r="345" spans="5:37">
      <c r="E345" s="128"/>
      <c r="G345" s="130" t="str">
        <f>IF(ISERROR(VLOOKUP(MID(H345,1,5)&amp;MID(H345,8,5),품번정리!$A:$B,2,FALSE))=TRUE,MID(H345,1,5)&amp;MID(H345,8,5),VLOOKUP(MID(H345,1,5)&amp;MID(H345,8,5),품번정리!$A:$B,2,FALSE))</f>
        <v/>
      </c>
      <c r="H345" s="130" t="str">
        <f t="shared" si="69"/>
        <v/>
      </c>
      <c r="I345" s="130" t="str">
        <f t="shared" si="70"/>
        <v/>
      </c>
      <c r="J345" s="131" t="str">
        <f t="shared" si="71"/>
        <v/>
      </c>
      <c r="K345" s="118" t="str">
        <f t="shared" ref="K345:K377" si="72">IF(N345="",K344,N345)</f>
        <v>ELHTHF4721BK</v>
      </c>
      <c r="L345" s="118" t="str">
        <f t="shared" ref="L345:L377" si="73">IF(O345="",L344,O345)</f>
        <v>대경</v>
      </c>
      <c r="M345" s="118">
        <f t="shared" ref="M345:M377" si="74">IF(P345="",M344,P345)</f>
        <v>41855</v>
      </c>
      <c r="N345" s="388" t="s">
        <v>2088</v>
      </c>
      <c r="O345" s="388" t="s">
        <v>1177</v>
      </c>
      <c r="P345" s="404">
        <v>41855</v>
      </c>
      <c r="Q345" s="388" t="s">
        <v>449</v>
      </c>
      <c r="R345" s="404"/>
      <c r="S345" s="389">
        <v>321</v>
      </c>
      <c r="T345" s="389">
        <v>0</v>
      </c>
      <c r="U345" s="124"/>
      <c r="V345" s="130" t="str">
        <f>IF(ISERROR(VLOOKUP(MID(W345,1,5)&amp;MID(W345,8,5),품번정리!$A:$B,2,FALSE))=TRUE,MID(W345,1,5)&amp;MID(W345,8,5),VLOOKUP(MID(W345,1,5)&amp;MID(W345,8,5),품번정리!$A:$B,2,FALSE))</f>
        <v/>
      </c>
      <c r="W345" s="130" t="str">
        <f t="shared" ref="W345:W377" si="75">IF($AG345="","",Z345)</f>
        <v/>
      </c>
      <c r="X345" s="130" t="str">
        <f t="shared" ref="X345:X377" si="76">IF($AG345="","",AA345)</f>
        <v/>
      </c>
      <c r="Y345" s="131" t="str">
        <f t="shared" ref="Y345:Y377" si="77">IF($AG345="","",AB345)</f>
        <v/>
      </c>
      <c r="Z345" s="118" t="str">
        <f t="shared" ref="Z345:Z377" si="78">IF(AC345="",Z344,AC345)</f>
        <v>품번색상</v>
      </c>
      <c r="AA345" s="118" t="str">
        <f t="shared" ref="AA345:AA377" si="79">IF(AD345="",AA344,AD345)</f>
        <v>업체명</v>
      </c>
      <c r="AB345" s="118" t="str">
        <f t="shared" ref="AB345:AB377" si="80">IF(AE345="",AB344,AE345)</f>
        <v>발주일</v>
      </c>
      <c r="AJ345" s="127"/>
      <c r="AK345" s="127"/>
    </row>
    <row r="346" spans="5:37">
      <c r="E346" s="128"/>
      <c r="G346" s="130" t="str">
        <f>IF(ISERROR(VLOOKUP(MID(H346,1,5)&amp;MID(H346,8,5),품번정리!$A:$B,2,FALSE))=TRUE,MID(H346,1,5)&amp;MID(H346,8,5),VLOOKUP(MID(H346,1,5)&amp;MID(H346,8,5),품번정리!$A:$B,2,FALSE))</f>
        <v/>
      </c>
      <c r="H346" s="130" t="str">
        <f t="shared" si="69"/>
        <v/>
      </c>
      <c r="I346" s="130" t="str">
        <f t="shared" si="70"/>
        <v/>
      </c>
      <c r="J346" s="131" t="str">
        <f t="shared" si="71"/>
        <v/>
      </c>
      <c r="K346" s="118" t="str">
        <f t="shared" si="72"/>
        <v>ELHTHF4725GY</v>
      </c>
      <c r="L346" s="118" t="str">
        <f t="shared" si="73"/>
        <v>대경</v>
      </c>
      <c r="M346" s="118">
        <f t="shared" si="74"/>
        <v>41855</v>
      </c>
      <c r="N346" s="388" t="s">
        <v>2089</v>
      </c>
      <c r="O346" s="388" t="s">
        <v>1177</v>
      </c>
      <c r="P346" s="404">
        <v>41855</v>
      </c>
      <c r="Q346" s="388" t="s">
        <v>449</v>
      </c>
      <c r="R346" s="404"/>
      <c r="S346" s="389">
        <v>394</v>
      </c>
      <c r="T346" s="389">
        <v>0</v>
      </c>
      <c r="U346" s="124"/>
      <c r="V346" s="130" t="str">
        <f>IF(ISERROR(VLOOKUP(MID(W346,1,5)&amp;MID(W346,8,5),품번정리!$A:$B,2,FALSE))=TRUE,MID(W346,1,5)&amp;MID(W346,8,5),VLOOKUP(MID(W346,1,5)&amp;MID(W346,8,5),품번정리!$A:$B,2,FALSE))</f>
        <v/>
      </c>
      <c r="W346" s="130" t="str">
        <f t="shared" si="75"/>
        <v/>
      </c>
      <c r="X346" s="130" t="str">
        <f t="shared" si="76"/>
        <v/>
      </c>
      <c r="Y346" s="131" t="str">
        <f t="shared" si="77"/>
        <v/>
      </c>
      <c r="Z346" s="118" t="str">
        <f t="shared" si="78"/>
        <v>품번색상</v>
      </c>
      <c r="AA346" s="118" t="str">
        <f t="shared" si="79"/>
        <v>업체명</v>
      </c>
      <c r="AB346" s="118" t="str">
        <f t="shared" si="80"/>
        <v>발주일</v>
      </c>
      <c r="AJ346" s="127"/>
      <c r="AK346" s="127"/>
    </row>
    <row r="347" spans="5:37">
      <c r="G347" s="130" t="str">
        <f>IF(ISERROR(VLOOKUP(MID(H347,1,5)&amp;MID(H347,8,5),품번정리!$A:$B,2,FALSE))=TRUE,MID(H347,1,5)&amp;MID(H347,8,5),VLOOKUP(MID(H347,1,5)&amp;MID(H347,8,5),품번정리!$A:$B,2,FALSE))</f>
        <v/>
      </c>
      <c r="H347" s="130" t="str">
        <f t="shared" si="69"/>
        <v/>
      </c>
      <c r="I347" s="130" t="str">
        <f t="shared" si="70"/>
        <v/>
      </c>
      <c r="J347" s="131" t="str">
        <f t="shared" si="71"/>
        <v/>
      </c>
      <c r="K347" s="118" t="str">
        <f t="shared" si="72"/>
        <v>ELHTHF4725MT</v>
      </c>
      <c r="L347" s="118" t="str">
        <f t="shared" si="73"/>
        <v>대경</v>
      </c>
      <c r="M347" s="118">
        <f t="shared" si="74"/>
        <v>41855</v>
      </c>
      <c r="N347" s="388" t="s">
        <v>2090</v>
      </c>
      <c r="O347" s="388" t="s">
        <v>1177</v>
      </c>
      <c r="P347" s="404">
        <v>41855</v>
      </c>
      <c r="Q347" s="388" t="s">
        <v>449</v>
      </c>
      <c r="R347" s="404"/>
      <c r="S347" s="389">
        <v>169</v>
      </c>
      <c r="T347" s="389">
        <v>0</v>
      </c>
      <c r="U347" s="124"/>
      <c r="V347" s="130" t="str">
        <f>IF(ISERROR(VLOOKUP(MID(W347,1,5)&amp;MID(W347,8,5),품번정리!$A:$B,2,FALSE))=TRUE,MID(W347,1,5)&amp;MID(W347,8,5),VLOOKUP(MID(W347,1,5)&amp;MID(W347,8,5),품번정리!$A:$B,2,FALSE))</f>
        <v/>
      </c>
      <c r="W347" s="130" t="str">
        <f t="shared" si="75"/>
        <v/>
      </c>
      <c r="X347" s="130" t="str">
        <f t="shared" si="76"/>
        <v/>
      </c>
      <c r="Y347" s="131" t="str">
        <f t="shared" si="77"/>
        <v/>
      </c>
      <c r="Z347" s="118" t="str">
        <f t="shared" si="78"/>
        <v>품번색상</v>
      </c>
      <c r="AA347" s="118" t="str">
        <f t="shared" si="79"/>
        <v>업체명</v>
      </c>
      <c r="AB347" s="118" t="str">
        <f t="shared" si="80"/>
        <v>발주일</v>
      </c>
      <c r="AJ347" s="127"/>
      <c r="AK347" s="127"/>
    </row>
    <row r="348" spans="5:37">
      <c r="E348" s="128"/>
      <c r="G348" s="130" t="str">
        <f>IF(ISERROR(VLOOKUP(MID(H348,1,5)&amp;MID(H348,8,5),품번정리!$A:$B,2,FALSE))=TRUE,MID(H348,1,5)&amp;MID(H348,8,5),VLOOKUP(MID(H348,1,5)&amp;MID(H348,8,5),품번정리!$A:$B,2,FALSE))</f>
        <v/>
      </c>
      <c r="H348" s="130" t="str">
        <f t="shared" si="69"/>
        <v/>
      </c>
      <c r="I348" s="130" t="str">
        <f t="shared" si="70"/>
        <v/>
      </c>
      <c r="J348" s="131" t="str">
        <f t="shared" si="71"/>
        <v/>
      </c>
      <c r="K348" s="118" t="str">
        <f t="shared" si="72"/>
        <v>ELHTHF4725PK</v>
      </c>
      <c r="L348" s="118" t="str">
        <f t="shared" si="73"/>
        <v>대경</v>
      </c>
      <c r="M348" s="118">
        <f t="shared" si="74"/>
        <v>41855</v>
      </c>
      <c r="N348" s="388" t="s">
        <v>2091</v>
      </c>
      <c r="O348" s="388" t="s">
        <v>1177</v>
      </c>
      <c r="P348" s="404">
        <v>41855</v>
      </c>
      <c r="Q348" s="388" t="s">
        <v>449</v>
      </c>
      <c r="R348" s="404"/>
      <c r="S348" s="389">
        <v>45</v>
      </c>
      <c r="T348" s="389">
        <v>0</v>
      </c>
      <c r="U348" s="124"/>
      <c r="V348" s="130" t="str">
        <f>IF(ISERROR(VLOOKUP(MID(W348,1,5)&amp;MID(W348,8,5),품번정리!$A:$B,2,FALSE))=TRUE,MID(W348,1,5)&amp;MID(W348,8,5),VLOOKUP(MID(W348,1,5)&amp;MID(W348,8,5),품번정리!$A:$B,2,FALSE))</f>
        <v/>
      </c>
      <c r="W348" s="130" t="str">
        <f t="shared" si="75"/>
        <v/>
      </c>
      <c r="X348" s="130" t="str">
        <f t="shared" si="76"/>
        <v/>
      </c>
      <c r="Y348" s="131" t="str">
        <f t="shared" si="77"/>
        <v/>
      </c>
      <c r="Z348" s="118" t="str">
        <f t="shared" si="78"/>
        <v>품번색상</v>
      </c>
      <c r="AA348" s="118" t="str">
        <f t="shared" si="79"/>
        <v>업체명</v>
      </c>
      <c r="AB348" s="118" t="str">
        <f t="shared" si="80"/>
        <v>발주일</v>
      </c>
      <c r="AJ348" s="127"/>
      <c r="AK348" s="127"/>
    </row>
    <row r="349" spans="5:37">
      <c r="G349" s="130" t="str">
        <f>IF(ISERROR(VLOOKUP(MID(H349,1,5)&amp;MID(H349,8,5),품번정리!$A:$B,2,FALSE))=TRUE,MID(H349,1,5)&amp;MID(H349,8,5),VLOOKUP(MID(H349,1,5)&amp;MID(H349,8,5),품번정리!$A:$B,2,FALSE))</f>
        <v/>
      </c>
      <c r="H349" s="130" t="str">
        <f t="shared" si="69"/>
        <v/>
      </c>
      <c r="I349" s="130" t="str">
        <f t="shared" si="70"/>
        <v/>
      </c>
      <c r="J349" s="131" t="str">
        <f t="shared" si="71"/>
        <v/>
      </c>
      <c r="K349" s="118" t="str">
        <f t="shared" si="72"/>
        <v>ELHTHF4726NY</v>
      </c>
      <c r="L349" s="118" t="str">
        <f t="shared" si="73"/>
        <v>대경</v>
      </c>
      <c r="M349" s="118">
        <f t="shared" si="74"/>
        <v>41855</v>
      </c>
      <c r="N349" s="388" t="s">
        <v>2092</v>
      </c>
      <c r="O349" s="388" t="s">
        <v>1177</v>
      </c>
      <c r="P349" s="404">
        <v>41855</v>
      </c>
      <c r="Q349" s="388" t="s">
        <v>449</v>
      </c>
      <c r="R349" s="404"/>
      <c r="S349" s="389">
        <v>405</v>
      </c>
      <c r="T349" s="389">
        <v>0</v>
      </c>
      <c r="U349" s="124"/>
      <c r="V349" s="130" t="str">
        <f>IF(ISERROR(VLOOKUP(MID(W349,1,5)&amp;MID(W349,8,5),품번정리!$A:$B,2,FALSE))=TRUE,MID(W349,1,5)&amp;MID(W349,8,5),VLOOKUP(MID(W349,1,5)&amp;MID(W349,8,5),품번정리!$A:$B,2,FALSE))</f>
        <v/>
      </c>
      <c r="W349" s="130" t="str">
        <f t="shared" si="75"/>
        <v/>
      </c>
      <c r="X349" s="130" t="str">
        <f t="shared" si="76"/>
        <v/>
      </c>
      <c r="Y349" s="131" t="str">
        <f t="shared" si="77"/>
        <v/>
      </c>
      <c r="Z349" s="118" t="str">
        <f t="shared" si="78"/>
        <v>품번색상</v>
      </c>
      <c r="AA349" s="118" t="str">
        <f t="shared" si="79"/>
        <v>업체명</v>
      </c>
      <c r="AB349" s="118" t="str">
        <f t="shared" si="80"/>
        <v>발주일</v>
      </c>
      <c r="AJ349" s="127"/>
      <c r="AK349" s="127"/>
    </row>
    <row r="350" spans="5:37">
      <c r="E350" s="128"/>
      <c r="G350" s="130" t="str">
        <f>IF(ISERROR(VLOOKUP(MID(H350,1,5)&amp;MID(H350,8,5),품번정리!$A:$B,2,FALSE))=TRUE,MID(H350,1,5)&amp;MID(H350,8,5),VLOOKUP(MID(H350,1,5)&amp;MID(H350,8,5),품번정리!$A:$B,2,FALSE))</f>
        <v/>
      </c>
      <c r="H350" s="130" t="str">
        <f t="shared" si="69"/>
        <v/>
      </c>
      <c r="I350" s="130" t="str">
        <f t="shared" si="70"/>
        <v/>
      </c>
      <c r="J350" s="131" t="str">
        <f t="shared" si="71"/>
        <v/>
      </c>
      <c r="K350" s="118" t="str">
        <f t="shared" si="72"/>
        <v>ELHTHF4726RE</v>
      </c>
      <c r="L350" s="118" t="str">
        <f t="shared" si="73"/>
        <v>대경</v>
      </c>
      <c r="M350" s="118">
        <f t="shared" si="74"/>
        <v>41855</v>
      </c>
      <c r="N350" s="388" t="s">
        <v>2093</v>
      </c>
      <c r="O350" s="388" t="s">
        <v>1177</v>
      </c>
      <c r="P350" s="404">
        <v>41855</v>
      </c>
      <c r="Q350" s="388" t="s">
        <v>449</v>
      </c>
      <c r="R350" s="404"/>
      <c r="S350" s="389">
        <v>236</v>
      </c>
      <c r="T350" s="389">
        <v>0</v>
      </c>
      <c r="U350" s="124"/>
      <c r="V350" s="130" t="str">
        <f>IF(ISERROR(VLOOKUP(MID(W350,1,5)&amp;MID(W350,8,5),품번정리!$A:$B,2,FALSE))=TRUE,MID(W350,1,5)&amp;MID(W350,8,5),VLOOKUP(MID(W350,1,5)&amp;MID(W350,8,5),품번정리!$A:$B,2,FALSE))</f>
        <v/>
      </c>
      <c r="W350" s="130" t="str">
        <f t="shared" si="75"/>
        <v/>
      </c>
      <c r="X350" s="130" t="str">
        <f t="shared" si="76"/>
        <v/>
      </c>
      <c r="Y350" s="131" t="str">
        <f t="shared" si="77"/>
        <v/>
      </c>
      <c r="Z350" s="118" t="str">
        <f t="shared" si="78"/>
        <v>품번색상</v>
      </c>
      <c r="AA350" s="118" t="str">
        <f t="shared" si="79"/>
        <v>업체명</v>
      </c>
      <c r="AB350" s="118" t="str">
        <f t="shared" si="80"/>
        <v>발주일</v>
      </c>
      <c r="AJ350" s="127"/>
      <c r="AK350" s="127"/>
    </row>
    <row r="351" spans="5:37">
      <c r="E351" s="128"/>
      <c r="G351" s="130" t="str">
        <f>IF(ISERROR(VLOOKUP(MID(H351,1,5)&amp;MID(H351,8,5),품번정리!$A:$B,2,FALSE))=TRUE,MID(H351,1,5)&amp;MID(H351,8,5),VLOOKUP(MID(H351,1,5)&amp;MID(H351,8,5),품번정리!$A:$B,2,FALSE))</f>
        <v/>
      </c>
      <c r="H351" s="130" t="str">
        <f t="shared" si="69"/>
        <v/>
      </c>
      <c r="I351" s="130" t="str">
        <f t="shared" si="70"/>
        <v/>
      </c>
      <c r="J351" s="131" t="str">
        <f t="shared" si="71"/>
        <v/>
      </c>
      <c r="K351" s="118" t="str">
        <f t="shared" si="72"/>
        <v>ELHTHF4726YE</v>
      </c>
      <c r="L351" s="118" t="str">
        <f t="shared" si="73"/>
        <v>대경</v>
      </c>
      <c r="M351" s="118">
        <f t="shared" si="74"/>
        <v>41855</v>
      </c>
      <c r="N351" s="388" t="s">
        <v>2094</v>
      </c>
      <c r="O351" s="388" t="s">
        <v>1177</v>
      </c>
      <c r="P351" s="404">
        <v>41855</v>
      </c>
      <c r="Q351" s="388" t="s">
        <v>449</v>
      </c>
      <c r="R351" s="404"/>
      <c r="S351" s="389">
        <v>284</v>
      </c>
      <c r="T351" s="389">
        <v>0</v>
      </c>
      <c r="U351" s="124"/>
      <c r="V351" s="130" t="str">
        <f>IF(ISERROR(VLOOKUP(MID(W351,1,5)&amp;MID(W351,8,5),품번정리!$A:$B,2,FALSE))=TRUE,MID(W351,1,5)&amp;MID(W351,8,5),VLOOKUP(MID(W351,1,5)&amp;MID(W351,8,5),품번정리!$A:$B,2,FALSE))</f>
        <v/>
      </c>
      <c r="W351" s="130" t="str">
        <f t="shared" si="75"/>
        <v/>
      </c>
      <c r="X351" s="130" t="str">
        <f t="shared" si="76"/>
        <v/>
      </c>
      <c r="Y351" s="131" t="str">
        <f t="shared" si="77"/>
        <v/>
      </c>
      <c r="Z351" s="118" t="str">
        <f t="shared" si="78"/>
        <v>품번색상</v>
      </c>
      <c r="AA351" s="118" t="str">
        <f t="shared" si="79"/>
        <v>업체명</v>
      </c>
      <c r="AB351" s="118" t="str">
        <f t="shared" si="80"/>
        <v>발주일</v>
      </c>
      <c r="AJ351" s="127"/>
      <c r="AK351" s="127"/>
    </row>
    <row r="352" spans="5:37">
      <c r="E352" s="128"/>
      <c r="G352" s="130" t="str">
        <f>IF(ISERROR(VLOOKUP(MID(H352,1,5)&amp;MID(H352,8,5),품번정리!$A:$B,2,FALSE))=TRUE,MID(H352,1,5)&amp;MID(H352,8,5),VLOOKUP(MID(H352,1,5)&amp;MID(H352,8,5),품번정리!$A:$B,2,FALSE))</f>
        <v/>
      </c>
      <c r="H352" s="130" t="str">
        <f t="shared" si="69"/>
        <v/>
      </c>
      <c r="I352" s="130" t="str">
        <f t="shared" si="70"/>
        <v/>
      </c>
      <c r="J352" s="131" t="str">
        <f t="shared" si="71"/>
        <v/>
      </c>
      <c r="K352" s="118" t="str">
        <f t="shared" si="72"/>
        <v>ELHTHF4727BK</v>
      </c>
      <c r="L352" s="118" t="str">
        <f t="shared" si="73"/>
        <v>대경</v>
      </c>
      <c r="M352" s="118">
        <f t="shared" si="74"/>
        <v>41855</v>
      </c>
      <c r="N352" s="388" t="s">
        <v>2095</v>
      </c>
      <c r="O352" s="388" t="s">
        <v>1177</v>
      </c>
      <c r="P352" s="404">
        <v>41855</v>
      </c>
      <c r="Q352" s="388" t="s">
        <v>449</v>
      </c>
      <c r="R352" s="404"/>
      <c r="S352" s="389">
        <v>227</v>
      </c>
      <c r="T352" s="389">
        <v>0</v>
      </c>
      <c r="U352" s="124"/>
      <c r="V352" s="130" t="str">
        <f>IF(ISERROR(VLOOKUP(MID(W352,1,5)&amp;MID(W352,8,5),품번정리!$A:$B,2,FALSE))=TRUE,MID(W352,1,5)&amp;MID(W352,8,5),VLOOKUP(MID(W352,1,5)&amp;MID(W352,8,5),품번정리!$A:$B,2,FALSE))</f>
        <v/>
      </c>
      <c r="W352" s="130" t="str">
        <f t="shared" si="75"/>
        <v/>
      </c>
      <c r="X352" s="130" t="str">
        <f t="shared" si="76"/>
        <v/>
      </c>
      <c r="Y352" s="131" t="str">
        <f t="shared" si="77"/>
        <v/>
      </c>
      <c r="Z352" s="118" t="str">
        <f t="shared" si="78"/>
        <v>품번색상</v>
      </c>
      <c r="AA352" s="118" t="str">
        <f t="shared" si="79"/>
        <v>업체명</v>
      </c>
      <c r="AB352" s="118" t="str">
        <f t="shared" si="80"/>
        <v>발주일</v>
      </c>
      <c r="AJ352" s="127"/>
      <c r="AK352" s="127"/>
    </row>
    <row r="353" spans="5:37">
      <c r="G353" s="130" t="str">
        <f>IF(ISERROR(VLOOKUP(MID(H353,1,5)&amp;MID(H353,8,5),품번정리!$A:$B,2,FALSE))=TRUE,MID(H353,1,5)&amp;MID(H353,8,5),VLOOKUP(MID(H353,1,5)&amp;MID(H353,8,5),품번정리!$A:$B,2,FALSE))</f>
        <v/>
      </c>
      <c r="H353" s="130" t="str">
        <f t="shared" si="69"/>
        <v/>
      </c>
      <c r="I353" s="130" t="str">
        <f t="shared" si="70"/>
        <v/>
      </c>
      <c r="J353" s="131" t="str">
        <f t="shared" si="71"/>
        <v/>
      </c>
      <c r="K353" s="118" t="str">
        <f t="shared" si="72"/>
        <v>ELHTLF4706RE</v>
      </c>
      <c r="L353" s="118" t="str">
        <f t="shared" si="73"/>
        <v>대경</v>
      </c>
      <c r="M353" s="118">
        <f t="shared" si="74"/>
        <v>41855</v>
      </c>
      <c r="N353" s="388" t="s">
        <v>2097</v>
      </c>
      <c r="O353" s="388" t="s">
        <v>1177</v>
      </c>
      <c r="P353" s="404">
        <v>41855</v>
      </c>
      <c r="Q353" s="388" t="s">
        <v>449</v>
      </c>
      <c r="R353" s="404"/>
      <c r="S353" s="389">
        <v>106</v>
      </c>
      <c r="T353" s="389">
        <v>0</v>
      </c>
      <c r="U353" s="124"/>
      <c r="V353" s="130" t="str">
        <f>IF(ISERROR(VLOOKUP(MID(W353,1,5)&amp;MID(W353,8,5),품번정리!$A:$B,2,FALSE))=TRUE,MID(W353,1,5)&amp;MID(W353,8,5),VLOOKUP(MID(W353,1,5)&amp;MID(W353,8,5),품번정리!$A:$B,2,FALSE))</f>
        <v/>
      </c>
      <c r="W353" s="130" t="str">
        <f t="shared" si="75"/>
        <v/>
      </c>
      <c r="X353" s="130" t="str">
        <f t="shared" si="76"/>
        <v/>
      </c>
      <c r="Y353" s="131" t="str">
        <f t="shared" si="77"/>
        <v/>
      </c>
      <c r="Z353" s="118" t="str">
        <f t="shared" si="78"/>
        <v>품번색상</v>
      </c>
      <c r="AA353" s="118" t="str">
        <f t="shared" si="79"/>
        <v>업체명</v>
      </c>
      <c r="AB353" s="118" t="str">
        <f t="shared" si="80"/>
        <v>발주일</v>
      </c>
      <c r="AJ353" s="127"/>
      <c r="AK353" s="127"/>
    </row>
    <row r="354" spans="5:37">
      <c r="G354" s="130" t="str">
        <f>IF(ISERROR(VLOOKUP(MID(H354,1,5)&amp;MID(H354,8,5),품번정리!$A:$B,2,FALSE))=TRUE,MID(H354,1,5)&amp;MID(H354,8,5),VLOOKUP(MID(H354,1,5)&amp;MID(H354,8,5),품번정리!$A:$B,2,FALSE))</f>
        <v/>
      </c>
      <c r="H354" s="130" t="str">
        <f t="shared" si="69"/>
        <v/>
      </c>
      <c r="I354" s="130" t="str">
        <f t="shared" si="70"/>
        <v/>
      </c>
      <c r="J354" s="131" t="str">
        <f t="shared" si="71"/>
        <v/>
      </c>
      <c r="K354" s="118" t="str">
        <f t="shared" si="72"/>
        <v>ELHTLF4707PK</v>
      </c>
      <c r="L354" s="118" t="str">
        <f t="shared" si="73"/>
        <v>대경</v>
      </c>
      <c r="M354" s="118">
        <f t="shared" si="74"/>
        <v>41855</v>
      </c>
      <c r="N354" s="388" t="s">
        <v>2098</v>
      </c>
      <c r="O354" s="388" t="s">
        <v>1177</v>
      </c>
      <c r="P354" s="404">
        <v>41855</v>
      </c>
      <c r="Q354" s="388" t="s">
        <v>449</v>
      </c>
      <c r="R354" s="404"/>
      <c r="S354" s="389">
        <v>126</v>
      </c>
      <c r="T354" s="389">
        <v>0</v>
      </c>
      <c r="U354" s="124"/>
      <c r="V354" s="130" t="str">
        <f>IF(ISERROR(VLOOKUP(MID(W354,1,5)&amp;MID(W354,8,5),품번정리!$A:$B,2,FALSE))=TRUE,MID(W354,1,5)&amp;MID(W354,8,5),VLOOKUP(MID(W354,1,5)&amp;MID(W354,8,5),품번정리!$A:$B,2,FALSE))</f>
        <v/>
      </c>
      <c r="W354" s="130" t="str">
        <f t="shared" si="75"/>
        <v/>
      </c>
      <c r="X354" s="130" t="str">
        <f t="shared" si="76"/>
        <v/>
      </c>
      <c r="Y354" s="131" t="str">
        <f t="shared" si="77"/>
        <v/>
      </c>
      <c r="Z354" s="118" t="str">
        <f t="shared" si="78"/>
        <v>품번색상</v>
      </c>
      <c r="AA354" s="118" t="str">
        <f t="shared" si="79"/>
        <v>업체명</v>
      </c>
      <c r="AB354" s="118" t="str">
        <f t="shared" si="80"/>
        <v>발주일</v>
      </c>
      <c r="AJ354" s="127"/>
      <c r="AK354" s="127"/>
    </row>
    <row r="355" spans="5:37">
      <c r="E355" s="128"/>
      <c r="G355" s="130" t="str">
        <f>IF(ISERROR(VLOOKUP(MID(H355,1,5)&amp;MID(H355,8,5),품번정리!$A:$B,2,FALSE))=TRUE,MID(H355,1,5)&amp;MID(H355,8,5),VLOOKUP(MID(H355,1,5)&amp;MID(H355,8,5),품번정리!$A:$B,2,FALSE))</f>
        <v/>
      </c>
      <c r="H355" s="130" t="str">
        <f t="shared" si="69"/>
        <v/>
      </c>
      <c r="I355" s="130" t="str">
        <f t="shared" si="70"/>
        <v/>
      </c>
      <c r="J355" s="131" t="str">
        <f t="shared" si="71"/>
        <v/>
      </c>
      <c r="K355" s="118" t="str">
        <f t="shared" si="72"/>
        <v>ELHTLF4708OR</v>
      </c>
      <c r="L355" s="118" t="str">
        <f t="shared" si="73"/>
        <v>대경</v>
      </c>
      <c r="M355" s="118">
        <f t="shared" si="74"/>
        <v>41855</v>
      </c>
      <c r="N355" s="388" t="s">
        <v>2099</v>
      </c>
      <c r="O355" s="388" t="s">
        <v>1177</v>
      </c>
      <c r="P355" s="404">
        <v>41855</v>
      </c>
      <c r="Q355" s="388" t="s">
        <v>449</v>
      </c>
      <c r="R355" s="404"/>
      <c r="S355" s="389">
        <v>107</v>
      </c>
      <c r="T355" s="389">
        <v>0</v>
      </c>
      <c r="U355" s="124"/>
      <c r="V355" s="130" t="str">
        <f>IF(ISERROR(VLOOKUP(MID(W355,1,5)&amp;MID(W355,8,5),품번정리!$A:$B,2,FALSE))=TRUE,MID(W355,1,5)&amp;MID(W355,8,5),VLOOKUP(MID(W355,1,5)&amp;MID(W355,8,5),품번정리!$A:$B,2,FALSE))</f>
        <v/>
      </c>
      <c r="W355" s="130" t="str">
        <f t="shared" si="75"/>
        <v/>
      </c>
      <c r="X355" s="130" t="str">
        <f t="shared" si="76"/>
        <v/>
      </c>
      <c r="Y355" s="131" t="str">
        <f t="shared" si="77"/>
        <v/>
      </c>
      <c r="Z355" s="118" t="str">
        <f t="shared" si="78"/>
        <v>품번색상</v>
      </c>
      <c r="AA355" s="118" t="str">
        <f t="shared" si="79"/>
        <v>업체명</v>
      </c>
      <c r="AB355" s="118" t="str">
        <f t="shared" si="80"/>
        <v>발주일</v>
      </c>
      <c r="AJ355" s="127"/>
      <c r="AK355" s="127"/>
    </row>
    <row r="356" spans="5:37">
      <c r="E356" s="128"/>
      <c r="G356" s="130" t="str">
        <f>IF(ISERROR(VLOOKUP(MID(H356,1,5)&amp;MID(H356,8,5),품번정리!$A:$B,2,FALSE))=TRUE,MID(H356,1,5)&amp;MID(H356,8,5),VLOOKUP(MID(H356,1,5)&amp;MID(H356,8,5),품번정리!$A:$B,2,FALSE))</f>
        <v/>
      </c>
      <c r="H356" s="130" t="str">
        <f t="shared" si="69"/>
        <v/>
      </c>
      <c r="I356" s="130" t="str">
        <f t="shared" si="70"/>
        <v/>
      </c>
      <c r="J356" s="131" t="str">
        <f t="shared" si="71"/>
        <v/>
      </c>
      <c r="K356" s="118" t="str">
        <f t="shared" si="72"/>
        <v>ELHTLF4722BW</v>
      </c>
      <c r="L356" s="118" t="str">
        <f t="shared" si="73"/>
        <v>대경</v>
      </c>
      <c r="M356" s="118">
        <f t="shared" si="74"/>
        <v>41855</v>
      </c>
      <c r="N356" s="388" t="s">
        <v>2100</v>
      </c>
      <c r="O356" s="388" t="s">
        <v>1177</v>
      </c>
      <c r="P356" s="404">
        <v>41855</v>
      </c>
      <c r="Q356" s="388" t="s">
        <v>449</v>
      </c>
      <c r="R356" s="404"/>
      <c r="S356" s="389">
        <v>28</v>
      </c>
      <c r="T356" s="389">
        <v>0</v>
      </c>
      <c r="U356" s="124"/>
      <c r="V356" s="130" t="str">
        <f>IF(ISERROR(VLOOKUP(MID(W356,1,5)&amp;MID(W356,8,5),품번정리!$A:$B,2,FALSE))=TRUE,MID(W356,1,5)&amp;MID(W356,8,5),VLOOKUP(MID(W356,1,5)&amp;MID(W356,8,5),품번정리!$A:$B,2,FALSE))</f>
        <v/>
      </c>
      <c r="W356" s="130" t="str">
        <f t="shared" si="75"/>
        <v/>
      </c>
      <c r="X356" s="130" t="str">
        <f t="shared" si="76"/>
        <v/>
      </c>
      <c r="Y356" s="131" t="str">
        <f t="shared" si="77"/>
        <v/>
      </c>
      <c r="Z356" s="118" t="str">
        <f t="shared" si="78"/>
        <v>품번색상</v>
      </c>
      <c r="AA356" s="118" t="str">
        <f t="shared" si="79"/>
        <v>업체명</v>
      </c>
      <c r="AB356" s="118" t="str">
        <f t="shared" si="80"/>
        <v>발주일</v>
      </c>
      <c r="AJ356" s="127"/>
      <c r="AK356" s="127"/>
    </row>
    <row r="357" spans="5:37">
      <c r="E357" s="128"/>
      <c r="G357" s="130" t="str">
        <f>IF(ISERROR(VLOOKUP(MID(H357,1,5)&amp;MID(H357,8,5),품번정리!$A:$B,2,FALSE))=TRUE,MID(H357,1,5)&amp;MID(H357,8,5),VLOOKUP(MID(H357,1,5)&amp;MID(H357,8,5),품번정리!$A:$B,2,FALSE))</f>
        <v/>
      </c>
      <c r="H357" s="130" t="str">
        <f t="shared" si="69"/>
        <v/>
      </c>
      <c r="I357" s="130" t="str">
        <f t="shared" si="70"/>
        <v/>
      </c>
      <c r="J357" s="131" t="str">
        <f t="shared" si="71"/>
        <v/>
      </c>
      <c r="K357" s="118" t="str">
        <f t="shared" si="72"/>
        <v>ELHTLF4723BK</v>
      </c>
      <c r="L357" s="118" t="str">
        <f t="shared" si="73"/>
        <v>대경</v>
      </c>
      <c r="M357" s="118">
        <f t="shared" si="74"/>
        <v>41855</v>
      </c>
      <c r="N357" s="388" t="s">
        <v>2101</v>
      </c>
      <c r="O357" s="388" t="s">
        <v>1177</v>
      </c>
      <c r="P357" s="404">
        <v>41855</v>
      </c>
      <c r="Q357" s="388" t="s">
        <v>449</v>
      </c>
      <c r="R357" s="404"/>
      <c r="S357" s="389">
        <v>106</v>
      </c>
      <c r="T357" s="389">
        <v>0</v>
      </c>
      <c r="U357" s="124"/>
      <c r="V357" s="130" t="str">
        <f>IF(ISERROR(VLOOKUP(MID(W357,1,5)&amp;MID(W357,8,5),품번정리!$A:$B,2,FALSE))=TRUE,MID(W357,1,5)&amp;MID(W357,8,5),VLOOKUP(MID(W357,1,5)&amp;MID(W357,8,5),품번정리!$A:$B,2,FALSE))</f>
        <v/>
      </c>
      <c r="W357" s="130" t="str">
        <f t="shared" si="75"/>
        <v/>
      </c>
      <c r="X357" s="130" t="str">
        <f t="shared" si="76"/>
        <v/>
      </c>
      <c r="Y357" s="131" t="str">
        <f t="shared" si="77"/>
        <v/>
      </c>
      <c r="Z357" s="118" t="str">
        <f t="shared" si="78"/>
        <v>품번색상</v>
      </c>
      <c r="AA357" s="118" t="str">
        <f t="shared" si="79"/>
        <v>업체명</v>
      </c>
      <c r="AB357" s="118" t="str">
        <f t="shared" si="80"/>
        <v>발주일</v>
      </c>
      <c r="AJ357" s="127"/>
      <c r="AK357" s="127"/>
    </row>
    <row r="358" spans="5:37">
      <c r="E358" s="128"/>
      <c r="G358" s="130" t="str">
        <f>IF(ISERROR(VLOOKUP(MID(H358,1,5)&amp;MID(H358,8,5),품번정리!$A:$B,2,FALSE))=TRUE,MID(H358,1,5)&amp;MID(H358,8,5),VLOOKUP(MID(H358,1,5)&amp;MID(H358,8,5),품번정리!$A:$B,2,FALSE))</f>
        <v/>
      </c>
      <c r="H358" s="130" t="str">
        <f t="shared" si="69"/>
        <v/>
      </c>
      <c r="I358" s="130" t="str">
        <f t="shared" si="70"/>
        <v/>
      </c>
      <c r="J358" s="131" t="str">
        <f t="shared" si="71"/>
        <v/>
      </c>
      <c r="K358" s="118" t="str">
        <f t="shared" si="72"/>
        <v>ELHPTF4755YE</v>
      </c>
      <c r="L358" s="118" t="str">
        <f t="shared" si="73"/>
        <v>EVERGREEN</v>
      </c>
      <c r="M358" s="118">
        <f t="shared" si="74"/>
        <v>41855</v>
      </c>
      <c r="N358" s="388" t="s">
        <v>2129</v>
      </c>
      <c r="O358" s="388" t="s">
        <v>1179</v>
      </c>
      <c r="P358" s="404">
        <v>41855</v>
      </c>
      <c r="Q358" s="388" t="s">
        <v>449</v>
      </c>
      <c r="R358" s="404"/>
      <c r="S358" s="389">
        <v>66</v>
      </c>
      <c r="T358" s="389">
        <v>0</v>
      </c>
      <c r="U358" s="124"/>
      <c r="V358" s="130" t="str">
        <f>IF(ISERROR(VLOOKUP(MID(W358,1,5)&amp;MID(W358,8,5),품번정리!$A:$B,2,FALSE))=TRUE,MID(W358,1,5)&amp;MID(W358,8,5),VLOOKUP(MID(W358,1,5)&amp;MID(W358,8,5),품번정리!$A:$B,2,FALSE))</f>
        <v/>
      </c>
      <c r="W358" s="130" t="str">
        <f t="shared" si="75"/>
        <v/>
      </c>
      <c r="X358" s="130" t="str">
        <f t="shared" si="76"/>
        <v/>
      </c>
      <c r="Y358" s="131" t="str">
        <f t="shared" si="77"/>
        <v/>
      </c>
      <c r="Z358" s="118" t="str">
        <f t="shared" si="78"/>
        <v>품번색상</v>
      </c>
      <c r="AA358" s="118" t="str">
        <f t="shared" si="79"/>
        <v>업체명</v>
      </c>
      <c r="AB358" s="118" t="str">
        <f t="shared" si="80"/>
        <v>발주일</v>
      </c>
      <c r="AJ358" s="127"/>
      <c r="AK358" s="127"/>
    </row>
    <row r="359" spans="5:37">
      <c r="G359" s="130" t="str">
        <f>IF(ISERROR(VLOOKUP(MID(H359,1,5)&amp;MID(H359,8,5),품번정리!$A:$B,2,FALSE))=TRUE,MID(H359,1,5)&amp;MID(H359,8,5),VLOOKUP(MID(H359,1,5)&amp;MID(H359,8,5),품번정리!$A:$B,2,FALSE))</f>
        <v/>
      </c>
      <c r="H359" s="130" t="str">
        <f t="shared" si="69"/>
        <v/>
      </c>
      <c r="I359" s="130" t="str">
        <f t="shared" si="70"/>
        <v/>
      </c>
      <c r="J359" s="131" t="str">
        <f t="shared" si="71"/>
        <v/>
      </c>
      <c r="K359" s="118" t="str">
        <f t="shared" si="72"/>
        <v>ELHPTF4757GY</v>
      </c>
      <c r="L359" s="118" t="str">
        <f t="shared" si="73"/>
        <v>아트인드림</v>
      </c>
      <c r="M359" s="118">
        <f t="shared" si="74"/>
        <v>41855</v>
      </c>
      <c r="N359" s="388" t="s">
        <v>2121</v>
      </c>
      <c r="O359" s="388" t="s">
        <v>1178</v>
      </c>
      <c r="P359" s="404">
        <v>41855</v>
      </c>
      <c r="Q359" s="388" t="s">
        <v>449</v>
      </c>
      <c r="R359" s="404"/>
      <c r="S359" s="389">
        <v>61</v>
      </c>
      <c r="T359" s="389">
        <v>0</v>
      </c>
      <c r="U359" s="124"/>
      <c r="V359" s="130" t="str">
        <f>IF(ISERROR(VLOOKUP(MID(W359,1,5)&amp;MID(W359,8,5),품번정리!$A:$B,2,FALSE))=TRUE,MID(W359,1,5)&amp;MID(W359,8,5),VLOOKUP(MID(W359,1,5)&amp;MID(W359,8,5),품번정리!$A:$B,2,FALSE))</f>
        <v/>
      </c>
      <c r="W359" s="130" t="str">
        <f t="shared" si="75"/>
        <v/>
      </c>
      <c r="X359" s="130" t="str">
        <f t="shared" si="76"/>
        <v/>
      </c>
      <c r="Y359" s="131" t="str">
        <f t="shared" si="77"/>
        <v/>
      </c>
      <c r="Z359" s="118" t="str">
        <f t="shared" si="78"/>
        <v>품번색상</v>
      </c>
      <c r="AA359" s="118" t="str">
        <f t="shared" si="79"/>
        <v>업체명</v>
      </c>
      <c r="AB359" s="118" t="str">
        <f t="shared" si="80"/>
        <v>발주일</v>
      </c>
      <c r="AJ359" s="127"/>
      <c r="AK359" s="127"/>
    </row>
    <row r="360" spans="5:37">
      <c r="E360" s="128"/>
      <c r="G360" s="130" t="str">
        <f>IF(ISERROR(VLOOKUP(MID(H360,1,5)&amp;MID(H360,8,5),품번정리!$A:$B,2,FALSE))=TRUE,MID(H360,1,5)&amp;MID(H360,8,5),VLOOKUP(MID(H360,1,5)&amp;MID(H360,8,5),품번정리!$A:$B,2,FALSE))</f>
        <v/>
      </c>
      <c r="H360" s="130" t="str">
        <f t="shared" si="69"/>
        <v/>
      </c>
      <c r="I360" s="130" t="str">
        <f t="shared" si="70"/>
        <v/>
      </c>
      <c r="J360" s="131" t="str">
        <f t="shared" si="71"/>
        <v/>
      </c>
      <c r="K360" s="118" t="str">
        <f t="shared" si="72"/>
        <v>ELHJPF4832BK</v>
      </c>
      <c r="L360" s="118" t="str">
        <f t="shared" si="73"/>
        <v>아트인드림</v>
      </c>
      <c r="M360" s="118">
        <f t="shared" si="74"/>
        <v>41855</v>
      </c>
      <c r="N360" s="388" t="s">
        <v>2118</v>
      </c>
      <c r="O360" s="388" t="s">
        <v>1178</v>
      </c>
      <c r="P360" s="404">
        <v>41855</v>
      </c>
      <c r="Q360" s="388" t="s">
        <v>449</v>
      </c>
      <c r="R360" s="404"/>
      <c r="S360" s="389">
        <v>150</v>
      </c>
      <c r="T360" s="389">
        <v>0</v>
      </c>
      <c r="U360" s="124"/>
      <c r="V360" s="130" t="str">
        <f>IF(ISERROR(VLOOKUP(MID(W360,1,5)&amp;MID(W360,8,5),품번정리!$A:$B,2,FALSE))=TRUE,MID(W360,1,5)&amp;MID(W360,8,5),VLOOKUP(MID(W360,1,5)&amp;MID(W360,8,5),품번정리!$A:$B,2,FALSE))</f>
        <v/>
      </c>
      <c r="W360" s="130" t="str">
        <f t="shared" si="75"/>
        <v/>
      </c>
      <c r="X360" s="130" t="str">
        <f t="shared" si="76"/>
        <v/>
      </c>
      <c r="Y360" s="131" t="str">
        <f t="shared" si="77"/>
        <v/>
      </c>
      <c r="Z360" s="118" t="str">
        <f t="shared" si="78"/>
        <v>품번색상</v>
      </c>
      <c r="AA360" s="118" t="str">
        <f t="shared" si="79"/>
        <v>업체명</v>
      </c>
      <c r="AB360" s="118" t="str">
        <f t="shared" si="80"/>
        <v>발주일</v>
      </c>
      <c r="AJ360" s="127"/>
      <c r="AK360" s="127"/>
    </row>
    <row r="361" spans="5:37">
      <c r="E361" s="128"/>
      <c r="G361" s="130" t="str">
        <f>IF(ISERROR(VLOOKUP(MID(H361,1,5)&amp;MID(H361,8,5),품번정리!$A:$B,2,FALSE))=TRUE,MID(H361,1,5)&amp;MID(H361,8,5),VLOOKUP(MID(H361,1,5)&amp;MID(H361,8,5),품번정리!$A:$B,2,FALSE))</f>
        <v/>
      </c>
      <c r="H361" s="130" t="str">
        <f t="shared" si="69"/>
        <v/>
      </c>
      <c r="I361" s="130" t="str">
        <f t="shared" si="70"/>
        <v/>
      </c>
      <c r="J361" s="131" t="str">
        <f t="shared" si="71"/>
        <v/>
      </c>
      <c r="K361" s="118" t="str">
        <f t="shared" si="72"/>
        <v>ELHJPF4832BW</v>
      </c>
      <c r="L361" s="118" t="str">
        <f t="shared" si="73"/>
        <v>아트인드림</v>
      </c>
      <c r="M361" s="118">
        <f t="shared" si="74"/>
        <v>41855</v>
      </c>
      <c r="N361" s="388" t="s">
        <v>2119</v>
      </c>
      <c r="O361" s="388" t="s">
        <v>1178</v>
      </c>
      <c r="P361" s="404">
        <v>41855</v>
      </c>
      <c r="Q361" s="388" t="s">
        <v>449</v>
      </c>
      <c r="R361" s="404"/>
      <c r="S361" s="389">
        <v>150</v>
      </c>
      <c r="T361" s="389">
        <v>0</v>
      </c>
      <c r="U361" s="124"/>
      <c r="V361" s="130" t="str">
        <f>IF(ISERROR(VLOOKUP(MID(W361,1,5)&amp;MID(W361,8,5),품번정리!$A:$B,2,FALSE))=TRUE,MID(W361,1,5)&amp;MID(W361,8,5),VLOOKUP(MID(W361,1,5)&amp;MID(W361,8,5),품번정리!$A:$B,2,FALSE))</f>
        <v/>
      </c>
      <c r="W361" s="130" t="str">
        <f t="shared" si="75"/>
        <v/>
      </c>
      <c r="X361" s="130" t="str">
        <f t="shared" si="76"/>
        <v/>
      </c>
      <c r="Y361" s="131" t="str">
        <f t="shared" si="77"/>
        <v/>
      </c>
      <c r="Z361" s="118" t="str">
        <f t="shared" si="78"/>
        <v>품번색상</v>
      </c>
      <c r="AA361" s="118" t="str">
        <f t="shared" si="79"/>
        <v>업체명</v>
      </c>
      <c r="AB361" s="118" t="str">
        <f t="shared" si="80"/>
        <v>발주일</v>
      </c>
      <c r="AJ361" s="127"/>
      <c r="AK361" s="127"/>
    </row>
    <row r="362" spans="5:37">
      <c r="E362" s="128"/>
      <c r="G362" s="130" t="str">
        <f>IF(ISERROR(VLOOKUP(MID(H362,1,5)&amp;MID(H362,8,5),품번정리!$A:$B,2,FALSE))=TRUE,MID(H362,1,5)&amp;MID(H362,8,5),VLOOKUP(MID(H362,1,5)&amp;MID(H362,8,5),품번정리!$A:$B,2,FALSE))</f>
        <v/>
      </c>
      <c r="H362" s="130" t="str">
        <f t="shared" si="69"/>
        <v/>
      </c>
      <c r="I362" s="130" t="str">
        <f t="shared" si="70"/>
        <v/>
      </c>
      <c r="J362" s="131" t="str">
        <f t="shared" si="71"/>
        <v/>
      </c>
      <c r="K362" s="118" t="str">
        <f t="shared" si="72"/>
        <v>ELHJPF4832RE</v>
      </c>
      <c r="L362" s="118" t="str">
        <f t="shared" si="73"/>
        <v>아트인드림</v>
      </c>
      <c r="M362" s="118">
        <f t="shared" si="74"/>
        <v>41855</v>
      </c>
      <c r="N362" s="388" t="s">
        <v>2120</v>
      </c>
      <c r="O362" s="388" t="s">
        <v>1178</v>
      </c>
      <c r="P362" s="404">
        <v>41855</v>
      </c>
      <c r="Q362" s="388" t="s">
        <v>449</v>
      </c>
      <c r="R362" s="404"/>
      <c r="S362" s="389">
        <v>150</v>
      </c>
      <c r="T362" s="389">
        <v>0</v>
      </c>
      <c r="U362" s="124"/>
      <c r="V362" s="130" t="str">
        <f>IF(ISERROR(VLOOKUP(MID(W362,1,5)&amp;MID(W362,8,5),품번정리!$A:$B,2,FALSE))=TRUE,MID(W362,1,5)&amp;MID(W362,8,5),VLOOKUP(MID(W362,1,5)&amp;MID(W362,8,5),품번정리!$A:$B,2,FALSE))</f>
        <v/>
      </c>
      <c r="W362" s="130" t="str">
        <f t="shared" si="75"/>
        <v/>
      </c>
      <c r="X362" s="130" t="str">
        <f t="shared" si="76"/>
        <v/>
      </c>
      <c r="Y362" s="131" t="str">
        <f t="shared" si="77"/>
        <v/>
      </c>
      <c r="Z362" s="118" t="str">
        <f t="shared" si="78"/>
        <v>품번색상</v>
      </c>
      <c r="AA362" s="118" t="str">
        <f t="shared" si="79"/>
        <v>업체명</v>
      </c>
      <c r="AB362" s="118" t="str">
        <f t="shared" si="80"/>
        <v>발주일</v>
      </c>
      <c r="AJ362" s="127"/>
      <c r="AK362" s="127"/>
    </row>
    <row r="363" spans="5:37">
      <c r="E363" s="128"/>
      <c r="G363" s="130" t="str">
        <f>IF(ISERROR(VLOOKUP(MID(H363,1,5)&amp;MID(H363,8,5),품번정리!$A:$B,2,FALSE))=TRUE,MID(H363,1,5)&amp;MID(H363,8,5),VLOOKUP(MID(H363,1,5)&amp;MID(H363,8,5),품번정리!$A:$B,2,FALSE))</f>
        <v/>
      </c>
      <c r="H363" s="130" t="str">
        <f t="shared" si="69"/>
        <v/>
      </c>
      <c r="I363" s="130" t="str">
        <f t="shared" si="70"/>
        <v/>
      </c>
      <c r="J363" s="131" t="str">
        <f t="shared" si="71"/>
        <v/>
      </c>
      <c r="K363" s="118" t="str">
        <f t="shared" si="72"/>
        <v>ELHPTF4833BK</v>
      </c>
      <c r="L363" s="118" t="str">
        <f t="shared" si="73"/>
        <v>아트인드림</v>
      </c>
      <c r="M363" s="118">
        <f t="shared" si="74"/>
        <v>41855</v>
      </c>
      <c r="N363" s="388" t="s">
        <v>2122</v>
      </c>
      <c r="O363" s="388" t="s">
        <v>1178</v>
      </c>
      <c r="P363" s="404">
        <v>41855</v>
      </c>
      <c r="Q363" s="388" t="s">
        <v>449</v>
      </c>
      <c r="R363" s="404"/>
      <c r="S363" s="389">
        <v>150</v>
      </c>
      <c r="T363" s="389">
        <v>0</v>
      </c>
      <c r="U363" s="124"/>
      <c r="V363" s="130" t="str">
        <f>IF(ISERROR(VLOOKUP(MID(W363,1,5)&amp;MID(W363,8,5),품번정리!$A:$B,2,FALSE))=TRUE,MID(W363,1,5)&amp;MID(W363,8,5),VLOOKUP(MID(W363,1,5)&amp;MID(W363,8,5),품번정리!$A:$B,2,FALSE))</f>
        <v/>
      </c>
      <c r="W363" s="130" t="str">
        <f t="shared" si="75"/>
        <v/>
      </c>
      <c r="X363" s="130" t="str">
        <f t="shared" si="76"/>
        <v/>
      </c>
      <c r="Y363" s="131" t="str">
        <f t="shared" si="77"/>
        <v/>
      </c>
      <c r="Z363" s="118" t="str">
        <f t="shared" si="78"/>
        <v>품번색상</v>
      </c>
      <c r="AA363" s="118" t="str">
        <f t="shared" si="79"/>
        <v>업체명</v>
      </c>
      <c r="AB363" s="118" t="str">
        <f t="shared" si="80"/>
        <v>발주일</v>
      </c>
      <c r="AJ363" s="127"/>
      <c r="AK363" s="127"/>
    </row>
    <row r="364" spans="5:37">
      <c r="E364" s="128"/>
      <c r="G364" s="130" t="str">
        <f>IF(ISERROR(VLOOKUP(MID(H364,1,5)&amp;MID(H364,8,5),품번정리!$A:$B,2,FALSE))=TRUE,MID(H364,1,5)&amp;MID(H364,8,5),VLOOKUP(MID(H364,1,5)&amp;MID(H364,8,5),품번정리!$A:$B,2,FALSE))</f>
        <v/>
      </c>
      <c r="H364" s="130" t="str">
        <f t="shared" si="69"/>
        <v/>
      </c>
      <c r="I364" s="130" t="str">
        <f t="shared" si="70"/>
        <v/>
      </c>
      <c r="J364" s="131" t="str">
        <f t="shared" si="71"/>
        <v/>
      </c>
      <c r="K364" s="118" t="str">
        <f t="shared" si="72"/>
        <v>ELHPTF4833BW</v>
      </c>
      <c r="L364" s="118" t="str">
        <f t="shared" si="73"/>
        <v>아트인드림</v>
      </c>
      <c r="M364" s="118">
        <f t="shared" si="74"/>
        <v>41855</v>
      </c>
      <c r="N364" s="388" t="s">
        <v>2123</v>
      </c>
      <c r="O364" s="388" t="s">
        <v>1178</v>
      </c>
      <c r="P364" s="404">
        <v>41855</v>
      </c>
      <c r="Q364" s="388" t="s">
        <v>449</v>
      </c>
      <c r="R364" s="404"/>
      <c r="S364" s="389">
        <v>152</v>
      </c>
      <c r="T364" s="389">
        <v>0</v>
      </c>
      <c r="U364" s="124"/>
      <c r="V364" s="130" t="str">
        <f>IF(ISERROR(VLOOKUP(MID(W364,1,5)&amp;MID(W364,8,5),품번정리!$A:$B,2,FALSE))=TRUE,MID(W364,1,5)&amp;MID(W364,8,5),VLOOKUP(MID(W364,1,5)&amp;MID(W364,8,5),품번정리!$A:$B,2,FALSE))</f>
        <v/>
      </c>
      <c r="W364" s="130" t="str">
        <f t="shared" si="75"/>
        <v/>
      </c>
      <c r="X364" s="130" t="str">
        <f t="shared" si="76"/>
        <v/>
      </c>
      <c r="Y364" s="131" t="str">
        <f t="shared" si="77"/>
        <v/>
      </c>
      <c r="Z364" s="118" t="str">
        <f t="shared" si="78"/>
        <v>품번색상</v>
      </c>
      <c r="AA364" s="118" t="str">
        <f t="shared" si="79"/>
        <v>업체명</v>
      </c>
      <c r="AB364" s="118" t="str">
        <f t="shared" si="80"/>
        <v>발주일</v>
      </c>
      <c r="AJ364" s="127"/>
      <c r="AK364" s="127"/>
    </row>
    <row r="365" spans="5:37">
      <c r="E365" s="128"/>
      <c r="G365" s="130" t="str">
        <f>IF(ISERROR(VLOOKUP(MID(H365,1,5)&amp;MID(H365,8,5),품번정리!$A:$B,2,FALSE))=TRUE,MID(H365,1,5)&amp;MID(H365,8,5),VLOOKUP(MID(H365,1,5)&amp;MID(H365,8,5),품번정리!$A:$B,2,FALSE))</f>
        <v/>
      </c>
      <c r="H365" s="130" t="str">
        <f t="shared" si="69"/>
        <v/>
      </c>
      <c r="I365" s="130" t="str">
        <f t="shared" si="70"/>
        <v/>
      </c>
      <c r="J365" s="131" t="str">
        <f t="shared" si="71"/>
        <v/>
      </c>
      <c r="K365" s="118" t="str">
        <f t="shared" si="72"/>
        <v>ELHPTF4833RE</v>
      </c>
      <c r="L365" s="118" t="str">
        <f t="shared" si="73"/>
        <v>아트인드림</v>
      </c>
      <c r="M365" s="118">
        <f t="shared" si="74"/>
        <v>41855</v>
      </c>
      <c r="N365" s="388" t="s">
        <v>2124</v>
      </c>
      <c r="O365" s="388" t="s">
        <v>1178</v>
      </c>
      <c r="P365" s="404">
        <v>41855</v>
      </c>
      <c r="Q365" s="388" t="s">
        <v>449</v>
      </c>
      <c r="R365" s="404"/>
      <c r="S365" s="389">
        <v>150</v>
      </c>
      <c r="T365" s="389">
        <v>0</v>
      </c>
      <c r="U365" s="124"/>
      <c r="V365" s="130" t="str">
        <f>IF(ISERROR(VLOOKUP(MID(W365,1,5)&amp;MID(W365,8,5),품번정리!$A:$B,2,FALSE))=TRUE,MID(W365,1,5)&amp;MID(W365,8,5),VLOOKUP(MID(W365,1,5)&amp;MID(W365,8,5),품번정리!$A:$B,2,FALSE))</f>
        <v/>
      </c>
      <c r="W365" s="130" t="str">
        <f t="shared" si="75"/>
        <v/>
      </c>
      <c r="X365" s="130" t="str">
        <f t="shared" si="76"/>
        <v/>
      </c>
      <c r="Y365" s="131" t="str">
        <f t="shared" si="77"/>
        <v/>
      </c>
      <c r="Z365" s="118" t="str">
        <f t="shared" si="78"/>
        <v>품번색상</v>
      </c>
      <c r="AA365" s="118" t="str">
        <f t="shared" si="79"/>
        <v>업체명</v>
      </c>
      <c r="AB365" s="118" t="str">
        <f t="shared" si="80"/>
        <v>발주일</v>
      </c>
      <c r="AJ365" s="127"/>
      <c r="AK365" s="127"/>
    </row>
    <row r="366" spans="5:37">
      <c r="E366" s="128"/>
      <c r="G366" s="130" t="str">
        <f>IF(ISERROR(VLOOKUP(MID(H366,1,5)&amp;MID(H366,8,5),품번정리!$A:$B,2,FALSE))=TRUE,MID(H366,1,5)&amp;MID(H366,8,5),VLOOKUP(MID(H366,1,5)&amp;MID(H366,8,5),품번정리!$A:$B,2,FALSE))</f>
        <v/>
      </c>
      <c r="H366" s="130" t="str">
        <f t="shared" si="69"/>
        <v/>
      </c>
      <c r="I366" s="130" t="str">
        <f t="shared" si="70"/>
        <v/>
      </c>
      <c r="J366" s="131" t="str">
        <f t="shared" si="71"/>
        <v/>
      </c>
      <c r="K366" s="118" t="str">
        <f t="shared" si="72"/>
        <v>ELHHPF4923RE</v>
      </c>
      <c r="L366" s="118" t="str">
        <f t="shared" si="73"/>
        <v>EVERGREEN</v>
      </c>
      <c r="M366" s="118">
        <f t="shared" si="74"/>
        <v>41855</v>
      </c>
      <c r="N366" s="388" t="s">
        <v>2128</v>
      </c>
      <c r="O366" s="388" t="s">
        <v>1179</v>
      </c>
      <c r="P366" s="404">
        <v>41855</v>
      </c>
      <c r="Q366" s="388" t="s">
        <v>449</v>
      </c>
      <c r="R366" s="404"/>
      <c r="S366" s="389">
        <v>500</v>
      </c>
      <c r="T366" s="389">
        <v>0</v>
      </c>
      <c r="U366" s="124"/>
      <c r="V366" s="130" t="str">
        <f>IF(ISERROR(VLOOKUP(MID(W366,1,5)&amp;MID(W366,8,5),품번정리!$A:$B,2,FALSE))=TRUE,MID(W366,1,5)&amp;MID(W366,8,5),VLOOKUP(MID(W366,1,5)&amp;MID(W366,8,5),품번정리!$A:$B,2,FALSE))</f>
        <v/>
      </c>
      <c r="W366" s="130" t="str">
        <f t="shared" si="75"/>
        <v/>
      </c>
      <c r="X366" s="130" t="str">
        <f t="shared" si="76"/>
        <v/>
      </c>
      <c r="Y366" s="131" t="str">
        <f t="shared" si="77"/>
        <v/>
      </c>
      <c r="Z366" s="118" t="str">
        <f t="shared" si="78"/>
        <v>품번색상</v>
      </c>
      <c r="AA366" s="118" t="str">
        <f t="shared" si="79"/>
        <v>업체명</v>
      </c>
      <c r="AB366" s="118" t="str">
        <f t="shared" si="80"/>
        <v>발주일</v>
      </c>
      <c r="AJ366" s="127"/>
      <c r="AK366" s="127"/>
    </row>
    <row r="367" spans="5:37">
      <c r="G367" s="130" t="str">
        <f>IF(ISERROR(VLOOKUP(MID(H367,1,5)&amp;MID(H367,8,5),품번정리!$A:$B,2,FALSE))=TRUE,MID(H367,1,5)&amp;MID(H367,8,5),VLOOKUP(MID(H367,1,5)&amp;MID(H367,8,5),품번정리!$A:$B,2,FALSE))</f>
        <v/>
      </c>
      <c r="H367" s="130" t="str">
        <f t="shared" si="69"/>
        <v/>
      </c>
      <c r="I367" s="130" t="str">
        <f t="shared" si="70"/>
        <v/>
      </c>
      <c r="J367" s="131" t="str">
        <f t="shared" si="71"/>
        <v/>
      </c>
      <c r="K367" s="118" t="str">
        <f t="shared" si="72"/>
        <v>ELHTHF4930YE</v>
      </c>
      <c r="L367" s="118" t="str">
        <f t="shared" si="73"/>
        <v>EVERGREEN</v>
      </c>
      <c r="M367" s="118">
        <f t="shared" si="74"/>
        <v>41855</v>
      </c>
      <c r="N367" s="388" t="s">
        <v>2127</v>
      </c>
      <c r="O367" s="388" t="s">
        <v>1179</v>
      </c>
      <c r="P367" s="404">
        <v>41855</v>
      </c>
      <c r="Q367" s="388" t="s">
        <v>449</v>
      </c>
      <c r="R367" s="404"/>
      <c r="S367" s="389">
        <v>500</v>
      </c>
      <c r="T367" s="389">
        <v>0</v>
      </c>
      <c r="U367" s="124"/>
      <c r="V367" s="130" t="str">
        <f>IF(ISERROR(VLOOKUP(MID(W367,1,5)&amp;MID(W367,8,5),품번정리!$A:$B,2,FALSE))=TRUE,MID(W367,1,5)&amp;MID(W367,8,5),VLOOKUP(MID(W367,1,5)&amp;MID(W367,8,5),품번정리!$A:$B,2,FALSE))</f>
        <v/>
      </c>
      <c r="W367" s="130" t="str">
        <f t="shared" si="75"/>
        <v/>
      </c>
      <c r="X367" s="130" t="str">
        <f t="shared" si="76"/>
        <v/>
      </c>
      <c r="Y367" s="131" t="str">
        <f t="shared" si="77"/>
        <v/>
      </c>
      <c r="Z367" s="118" t="str">
        <f t="shared" si="78"/>
        <v>품번색상</v>
      </c>
      <c r="AA367" s="118" t="str">
        <f t="shared" si="79"/>
        <v>업체명</v>
      </c>
      <c r="AB367" s="118" t="str">
        <f t="shared" si="80"/>
        <v>발주일</v>
      </c>
      <c r="AJ367" s="127"/>
      <c r="AK367" s="127"/>
    </row>
    <row r="368" spans="5:37">
      <c r="E368" s="128"/>
      <c r="G368" s="130" t="str">
        <f>IF(ISERROR(VLOOKUP(MID(H368,1,5)&amp;MID(H368,8,5),품번정리!$A:$B,2,FALSE))=TRUE,MID(H368,1,5)&amp;MID(H368,8,5),VLOOKUP(MID(H368,1,5)&amp;MID(H368,8,5),품번정리!$A:$B,2,FALSE))</f>
        <v/>
      </c>
      <c r="H368" s="130" t="str">
        <f t="shared" si="69"/>
        <v/>
      </c>
      <c r="I368" s="130" t="str">
        <f t="shared" si="70"/>
        <v/>
      </c>
      <c r="J368" s="131" t="str">
        <f t="shared" si="71"/>
        <v/>
      </c>
      <c r="K368" s="118" t="str">
        <f t="shared" si="72"/>
        <v>ELHPTF4986BK</v>
      </c>
      <c r="L368" s="118" t="str">
        <f t="shared" si="73"/>
        <v>아트인드림</v>
      </c>
      <c r="M368" s="118">
        <f t="shared" si="74"/>
        <v>41855</v>
      </c>
      <c r="N368" s="388" t="s">
        <v>2125</v>
      </c>
      <c r="O368" s="388" t="s">
        <v>1178</v>
      </c>
      <c r="P368" s="404">
        <v>41855</v>
      </c>
      <c r="Q368" s="388" t="s">
        <v>449</v>
      </c>
      <c r="R368" s="404"/>
      <c r="S368" s="389">
        <v>300</v>
      </c>
      <c r="T368" s="389">
        <v>0</v>
      </c>
      <c r="U368" s="124"/>
      <c r="V368" s="130" t="str">
        <f>IF(ISERROR(VLOOKUP(MID(W368,1,5)&amp;MID(W368,8,5),품번정리!$A:$B,2,FALSE))=TRUE,MID(W368,1,5)&amp;MID(W368,8,5),VLOOKUP(MID(W368,1,5)&amp;MID(W368,8,5),품번정리!$A:$B,2,FALSE))</f>
        <v/>
      </c>
      <c r="W368" s="130" t="str">
        <f t="shared" si="75"/>
        <v/>
      </c>
      <c r="X368" s="130" t="str">
        <f t="shared" si="76"/>
        <v/>
      </c>
      <c r="Y368" s="131" t="str">
        <f t="shared" si="77"/>
        <v/>
      </c>
      <c r="Z368" s="118" t="str">
        <f t="shared" si="78"/>
        <v>품번색상</v>
      </c>
      <c r="AA368" s="118" t="str">
        <f t="shared" si="79"/>
        <v>업체명</v>
      </c>
      <c r="AB368" s="118" t="str">
        <f t="shared" si="80"/>
        <v>발주일</v>
      </c>
      <c r="AJ368" s="127"/>
      <c r="AK368" s="127"/>
    </row>
    <row r="369" spans="5:37">
      <c r="G369" s="130" t="str">
        <f>IF(ISERROR(VLOOKUP(MID(H369,1,5)&amp;MID(H369,8,5),품번정리!$A:$B,2,FALSE))=TRUE,MID(H369,1,5)&amp;MID(H369,8,5),VLOOKUP(MID(H369,1,5)&amp;MID(H369,8,5),품번정리!$A:$B,2,FALSE))</f>
        <v/>
      </c>
      <c r="H369" s="130" t="str">
        <f t="shared" si="69"/>
        <v/>
      </c>
      <c r="I369" s="130" t="str">
        <f t="shared" si="70"/>
        <v/>
      </c>
      <c r="J369" s="131" t="str">
        <f t="shared" si="71"/>
        <v/>
      </c>
      <c r="K369" s="118" t="str">
        <f t="shared" si="72"/>
        <v>ELHPTF4987KH</v>
      </c>
      <c r="L369" s="118" t="str">
        <f t="shared" si="73"/>
        <v>아트인드림</v>
      </c>
      <c r="M369" s="118">
        <f t="shared" si="74"/>
        <v>41855</v>
      </c>
      <c r="N369" s="388" t="s">
        <v>2126</v>
      </c>
      <c r="O369" s="388" t="s">
        <v>1178</v>
      </c>
      <c r="P369" s="404">
        <v>41855</v>
      </c>
      <c r="Q369" s="388" t="s">
        <v>449</v>
      </c>
      <c r="R369" s="404"/>
      <c r="S369" s="389">
        <v>300</v>
      </c>
      <c r="T369" s="389">
        <v>0</v>
      </c>
      <c r="U369" s="124"/>
      <c r="V369" s="130" t="str">
        <f>IF(ISERROR(VLOOKUP(MID(W369,1,5)&amp;MID(W369,8,5),품번정리!$A:$B,2,FALSE))=TRUE,MID(W369,1,5)&amp;MID(W369,8,5),VLOOKUP(MID(W369,1,5)&amp;MID(W369,8,5),품번정리!$A:$B,2,FALSE))</f>
        <v/>
      </c>
      <c r="W369" s="130" t="str">
        <f t="shared" si="75"/>
        <v/>
      </c>
      <c r="X369" s="130" t="str">
        <f t="shared" si="76"/>
        <v/>
      </c>
      <c r="Y369" s="131" t="str">
        <f t="shared" si="77"/>
        <v/>
      </c>
      <c r="Z369" s="118" t="str">
        <f t="shared" si="78"/>
        <v>품번색상</v>
      </c>
      <c r="AA369" s="118" t="str">
        <f t="shared" si="79"/>
        <v>업체명</v>
      </c>
      <c r="AB369" s="118" t="str">
        <f t="shared" si="80"/>
        <v>발주일</v>
      </c>
      <c r="AJ369" s="127"/>
      <c r="AK369" s="127"/>
    </row>
    <row r="370" spans="5:37">
      <c r="G370" s="130" t="str">
        <f>IF(ISERROR(VLOOKUP(MID(H370,1,5)&amp;MID(H370,8,5),품번정리!$A:$B,2,FALSE))=TRUE,MID(H370,1,5)&amp;MID(H370,8,5),VLOOKUP(MID(H370,1,5)&amp;MID(H370,8,5),품번정리!$A:$B,2,FALSE))</f>
        <v/>
      </c>
      <c r="H370" s="130" t="str">
        <f t="shared" si="69"/>
        <v/>
      </c>
      <c r="I370" s="130" t="str">
        <f t="shared" si="70"/>
        <v/>
      </c>
      <c r="J370" s="131" t="str">
        <f t="shared" si="71"/>
        <v/>
      </c>
      <c r="K370" s="118" t="str">
        <f t="shared" si="72"/>
        <v>ELHHPF4924YE</v>
      </c>
      <c r="L370" s="118" t="str">
        <f t="shared" si="73"/>
        <v>대경</v>
      </c>
      <c r="M370" s="118">
        <f t="shared" si="74"/>
        <v>41855</v>
      </c>
      <c r="N370" s="388" t="s">
        <v>2109</v>
      </c>
      <c r="O370" s="388" t="s">
        <v>1177</v>
      </c>
      <c r="P370" s="404">
        <v>41855</v>
      </c>
      <c r="Q370" s="388" t="s">
        <v>449</v>
      </c>
      <c r="R370" s="404"/>
      <c r="S370" s="389">
        <v>450</v>
      </c>
      <c r="T370" s="389">
        <v>0</v>
      </c>
      <c r="U370" s="124"/>
      <c r="V370" s="130" t="str">
        <f>IF(ISERROR(VLOOKUP(MID(W370,1,5)&amp;MID(W370,8,5),품번정리!$A:$B,2,FALSE))=TRUE,MID(W370,1,5)&amp;MID(W370,8,5),VLOOKUP(MID(W370,1,5)&amp;MID(W370,8,5),품번정리!$A:$B,2,FALSE))</f>
        <v/>
      </c>
      <c r="W370" s="130" t="str">
        <f t="shared" si="75"/>
        <v/>
      </c>
      <c r="X370" s="130" t="str">
        <f t="shared" si="76"/>
        <v/>
      </c>
      <c r="Y370" s="131" t="str">
        <f t="shared" si="77"/>
        <v/>
      </c>
      <c r="Z370" s="118" t="str">
        <f t="shared" si="78"/>
        <v>품번색상</v>
      </c>
      <c r="AA370" s="118" t="str">
        <f t="shared" si="79"/>
        <v>업체명</v>
      </c>
      <c r="AB370" s="118" t="str">
        <f t="shared" si="80"/>
        <v>발주일</v>
      </c>
      <c r="AJ370" s="127"/>
      <c r="AK370" s="127"/>
    </row>
    <row r="371" spans="5:37">
      <c r="G371" s="130" t="str">
        <f>IF(ISERROR(VLOOKUP(MID(H371,1,5)&amp;MID(H371,8,5),품번정리!$A:$B,2,FALSE))=TRUE,MID(H371,1,5)&amp;MID(H371,8,5),VLOOKUP(MID(H371,1,5)&amp;MID(H371,8,5),품번정리!$A:$B,2,FALSE))</f>
        <v/>
      </c>
      <c r="H371" s="130" t="str">
        <f t="shared" si="69"/>
        <v/>
      </c>
      <c r="I371" s="130" t="str">
        <f t="shared" si="70"/>
        <v/>
      </c>
      <c r="J371" s="131" t="str">
        <f t="shared" si="71"/>
        <v/>
      </c>
      <c r="K371" s="118" t="str">
        <f t="shared" si="72"/>
        <v>ELHHPF4926GY</v>
      </c>
      <c r="L371" s="118" t="str">
        <f t="shared" si="73"/>
        <v>대경</v>
      </c>
      <c r="M371" s="118">
        <f t="shared" si="74"/>
        <v>41855</v>
      </c>
      <c r="N371" s="388" t="s">
        <v>2110</v>
      </c>
      <c r="O371" s="388" t="s">
        <v>1177</v>
      </c>
      <c r="P371" s="404">
        <v>41855</v>
      </c>
      <c r="Q371" s="388" t="s">
        <v>449</v>
      </c>
      <c r="R371" s="404"/>
      <c r="S371" s="389">
        <v>400</v>
      </c>
      <c r="T371" s="389">
        <v>0</v>
      </c>
      <c r="U371" s="124"/>
      <c r="V371" s="130" t="str">
        <f>IF(ISERROR(VLOOKUP(MID(W371,1,5)&amp;MID(W371,8,5),품번정리!$A:$B,2,FALSE))=TRUE,MID(W371,1,5)&amp;MID(W371,8,5),VLOOKUP(MID(W371,1,5)&amp;MID(W371,8,5),품번정리!$A:$B,2,FALSE))</f>
        <v/>
      </c>
      <c r="W371" s="130" t="str">
        <f t="shared" si="75"/>
        <v/>
      </c>
      <c r="X371" s="130" t="str">
        <f t="shared" si="76"/>
        <v/>
      </c>
      <c r="Y371" s="131" t="str">
        <f t="shared" si="77"/>
        <v/>
      </c>
      <c r="Z371" s="118" t="str">
        <f t="shared" si="78"/>
        <v>품번색상</v>
      </c>
      <c r="AA371" s="118" t="str">
        <f t="shared" si="79"/>
        <v>업체명</v>
      </c>
      <c r="AB371" s="118" t="str">
        <f t="shared" si="80"/>
        <v>발주일</v>
      </c>
      <c r="AJ371" s="127"/>
      <c r="AK371" s="127"/>
    </row>
    <row r="372" spans="5:37">
      <c r="E372" s="128"/>
      <c r="G372" s="130" t="str">
        <f>IF(ISERROR(VLOOKUP(MID(H372,1,5)&amp;MID(H372,8,5),품번정리!$A:$B,2,FALSE))=TRUE,MID(H372,1,5)&amp;MID(H372,8,5),VLOOKUP(MID(H372,1,5)&amp;MID(H372,8,5),품번정리!$A:$B,2,FALSE))</f>
        <v/>
      </c>
      <c r="H372" s="130" t="str">
        <f t="shared" si="69"/>
        <v/>
      </c>
      <c r="I372" s="130" t="str">
        <f t="shared" si="70"/>
        <v/>
      </c>
      <c r="J372" s="131" t="str">
        <f t="shared" si="71"/>
        <v/>
      </c>
      <c r="K372" s="118" t="str">
        <f t="shared" si="72"/>
        <v>ELHJPF4928BL</v>
      </c>
      <c r="L372" s="118" t="str">
        <f t="shared" si="73"/>
        <v>대경</v>
      </c>
      <c r="M372" s="118">
        <f t="shared" si="74"/>
        <v>41855</v>
      </c>
      <c r="N372" s="388" t="s">
        <v>2102</v>
      </c>
      <c r="O372" s="388" t="s">
        <v>1177</v>
      </c>
      <c r="P372" s="404">
        <v>41855</v>
      </c>
      <c r="Q372" s="388" t="s">
        <v>449</v>
      </c>
      <c r="R372" s="404"/>
      <c r="S372" s="389">
        <v>300</v>
      </c>
      <c r="T372" s="389">
        <v>0</v>
      </c>
      <c r="U372" s="124"/>
      <c r="V372" s="130" t="str">
        <f>IF(ISERROR(VLOOKUP(MID(W372,1,5)&amp;MID(W372,8,5),품번정리!$A:$B,2,FALSE))=TRUE,MID(W372,1,5)&amp;MID(W372,8,5),VLOOKUP(MID(W372,1,5)&amp;MID(W372,8,5),품번정리!$A:$B,2,FALSE))</f>
        <v/>
      </c>
      <c r="W372" s="130" t="str">
        <f t="shared" si="75"/>
        <v/>
      </c>
      <c r="X372" s="130" t="str">
        <f t="shared" si="76"/>
        <v/>
      </c>
      <c r="Y372" s="131" t="str">
        <f t="shared" si="77"/>
        <v/>
      </c>
      <c r="Z372" s="118" t="str">
        <f t="shared" si="78"/>
        <v>품번색상</v>
      </c>
      <c r="AA372" s="118" t="str">
        <f t="shared" si="79"/>
        <v>업체명</v>
      </c>
      <c r="AB372" s="118" t="str">
        <f t="shared" si="80"/>
        <v>발주일</v>
      </c>
      <c r="AJ372" s="127"/>
      <c r="AK372" s="127"/>
    </row>
    <row r="373" spans="5:37">
      <c r="G373" s="130" t="str">
        <f>IF(ISERROR(VLOOKUP(MID(H373,1,5)&amp;MID(H373,8,5),품번정리!$A:$B,2,FALSE))=TRUE,MID(H373,1,5)&amp;MID(H373,8,5),VLOOKUP(MID(H373,1,5)&amp;MID(H373,8,5),품번정리!$A:$B,2,FALSE))</f>
        <v/>
      </c>
      <c r="H373" s="130" t="str">
        <f t="shared" si="69"/>
        <v/>
      </c>
      <c r="I373" s="130" t="str">
        <f t="shared" si="70"/>
        <v/>
      </c>
      <c r="J373" s="131" t="str">
        <f t="shared" si="71"/>
        <v/>
      </c>
      <c r="K373" s="118" t="str">
        <f t="shared" si="72"/>
        <v>ELHJPF4928RE</v>
      </c>
      <c r="L373" s="118" t="str">
        <f t="shared" si="73"/>
        <v>대경</v>
      </c>
      <c r="M373" s="118">
        <f t="shared" si="74"/>
        <v>41855</v>
      </c>
      <c r="N373" s="388" t="s">
        <v>2103</v>
      </c>
      <c r="O373" s="388" t="s">
        <v>1177</v>
      </c>
      <c r="P373" s="404">
        <v>41855</v>
      </c>
      <c r="Q373" s="388" t="s">
        <v>449</v>
      </c>
      <c r="R373" s="404"/>
      <c r="S373" s="389">
        <v>300</v>
      </c>
      <c r="T373" s="389">
        <v>0</v>
      </c>
      <c r="U373" s="124"/>
      <c r="V373" s="130" t="str">
        <f>IF(ISERROR(VLOOKUP(MID(W373,1,5)&amp;MID(W373,8,5),품번정리!$A:$B,2,FALSE))=TRUE,MID(W373,1,5)&amp;MID(W373,8,5),VLOOKUP(MID(W373,1,5)&amp;MID(W373,8,5),품번정리!$A:$B,2,FALSE))</f>
        <v/>
      </c>
      <c r="W373" s="130" t="str">
        <f t="shared" si="75"/>
        <v/>
      </c>
      <c r="X373" s="130" t="str">
        <f t="shared" si="76"/>
        <v/>
      </c>
      <c r="Y373" s="131" t="str">
        <f t="shared" si="77"/>
        <v/>
      </c>
      <c r="Z373" s="118" t="str">
        <f t="shared" si="78"/>
        <v>품번색상</v>
      </c>
      <c r="AA373" s="118" t="str">
        <f t="shared" si="79"/>
        <v>업체명</v>
      </c>
      <c r="AB373" s="118" t="str">
        <f t="shared" si="80"/>
        <v>발주일</v>
      </c>
      <c r="AJ373" s="127"/>
      <c r="AK373" s="127"/>
    </row>
    <row r="374" spans="5:37">
      <c r="G374" s="130" t="str">
        <f>IF(ISERROR(VLOOKUP(MID(H374,1,5)&amp;MID(H374,8,5),품번정리!$A:$B,2,FALSE))=TRUE,MID(H374,1,5)&amp;MID(H374,8,5),VLOOKUP(MID(H374,1,5)&amp;MID(H374,8,5),품번정리!$A:$B,2,FALSE))</f>
        <v/>
      </c>
      <c r="H374" s="130" t="str">
        <f t="shared" si="69"/>
        <v/>
      </c>
      <c r="I374" s="130" t="str">
        <f t="shared" si="70"/>
        <v/>
      </c>
      <c r="J374" s="131" t="str">
        <f t="shared" si="71"/>
        <v/>
      </c>
      <c r="K374" s="118" t="str">
        <f t="shared" si="72"/>
        <v>ELHJSF4949GY</v>
      </c>
      <c r="L374" s="118" t="str">
        <f t="shared" si="73"/>
        <v>대경</v>
      </c>
      <c r="M374" s="118">
        <f t="shared" si="74"/>
        <v>41855</v>
      </c>
      <c r="N374" s="388" t="s">
        <v>2115</v>
      </c>
      <c r="O374" s="388" t="s">
        <v>1177</v>
      </c>
      <c r="P374" s="404">
        <v>41855</v>
      </c>
      <c r="Q374" s="388" t="s">
        <v>449</v>
      </c>
      <c r="R374" s="404"/>
      <c r="S374" s="389">
        <v>300</v>
      </c>
      <c r="T374" s="389">
        <v>0</v>
      </c>
      <c r="U374" s="124"/>
      <c r="V374" s="130" t="str">
        <f>IF(ISERROR(VLOOKUP(MID(W374,1,5)&amp;MID(W374,8,5),품번정리!$A:$B,2,FALSE))=TRUE,MID(W374,1,5)&amp;MID(W374,8,5),VLOOKUP(MID(W374,1,5)&amp;MID(W374,8,5),품번정리!$A:$B,2,FALSE))</f>
        <v/>
      </c>
      <c r="W374" s="130" t="str">
        <f t="shared" si="75"/>
        <v/>
      </c>
      <c r="X374" s="130" t="str">
        <f t="shared" si="76"/>
        <v/>
      </c>
      <c r="Y374" s="131" t="str">
        <f t="shared" si="77"/>
        <v/>
      </c>
      <c r="Z374" s="118" t="str">
        <f t="shared" si="78"/>
        <v>품번색상</v>
      </c>
      <c r="AA374" s="118" t="str">
        <f t="shared" si="79"/>
        <v>업체명</v>
      </c>
      <c r="AB374" s="118" t="str">
        <f t="shared" si="80"/>
        <v>발주일</v>
      </c>
      <c r="AJ374" s="127"/>
      <c r="AK374" s="127"/>
    </row>
    <row r="375" spans="5:37">
      <c r="G375" s="130" t="str">
        <f>IF(ISERROR(VLOOKUP(MID(H375,1,5)&amp;MID(H375,8,5),품번정리!$A:$B,2,FALSE))=TRUE,MID(H375,1,5)&amp;MID(H375,8,5),VLOOKUP(MID(H375,1,5)&amp;MID(H375,8,5),품번정리!$A:$B,2,FALSE))</f>
        <v/>
      </c>
      <c r="H375" s="130" t="str">
        <f t="shared" si="69"/>
        <v/>
      </c>
      <c r="I375" s="130" t="str">
        <f t="shared" si="70"/>
        <v/>
      </c>
      <c r="J375" s="131" t="str">
        <f t="shared" si="71"/>
        <v/>
      </c>
      <c r="K375" s="118" t="str">
        <f t="shared" si="72"/>
        <v>ELHJSF4950BK</v>
      </c>
      <c r="L375" s="118" t="str">
        <f t="shared" si="73"/>
        <v>대경</v>
      </c>
      <c r="M375" s="118">
        <f t="shared" si="74"/>
        <v>41855</v>
      </c>
      <c r="N375" s="388" t="s">
        <v>2116</v>
      </c>
      <c r="O375" s="388" t="s">
        <v>1177</v>
      </c>
      <c r="P375" s="404">
        <v>41855</v>
      </c>
      <c r="Q375" s="388" t="s">
        <v>449</v>
      </c>
      <c r="R375" s="404"/>
      <c r="S375" s="389">
        <v>301</v>
      </c>
      <c r="T375" s="389">
        <v>0</v>
      </c>
      <c r="U375" s="124"/>
      <c r="V375" s="130" t="str">
        <f>IF(ISERROR(VLOOKUP(MID(W375,1,5)&amp;MID(W375,8,5),품번정리!$A:$B,2,FALSE))=TRUE,MID(W375,1,5)&amp;MID(W375,8,5),VLOOKUP(MID(W375,1,5)&amp;MID(W375,8,5),품번정리!$A:$B,2,FALSE))</f>
        <v/>
      </c>
      <c r="W375" s="130" t="str">
        <f t="shared" si="75"/>
        <v/>
      </c>
      <c r="X375" s="130" t="str">
        <f t="shared" si="76"/>
        <v/>
      </c>
      <c r="Y375" s="131" t="str">
        <f t="shared" si="77"/>
        <v/>
      </c>
      <c r="Z375" s="118" t="str">
        <f t="shared" si="78"/>
        <v>품번색상</v>
      </c>
      <c r="AA375" s="118" t="str">
        <f t="shared" si="79"/>
        <v>업체명</v>
      </c>
      <c r="AB375" s="118" t="str">
        <f t="shared" si="80"/>
        <v>발주일</v>
      </c>
      <c r="AJ375" s="127"/>
      <c r="AK375" s="127"/>
    </row>
    <row r="376" spans="5:37">
      <c r="G376" s="130" t="str">
        <f>IF(ISERROR(VLOOKUP(MID(H376,1,5)&amp;MID(H376,8,5),품번정리!$A:$B,2,FALSE))=TRUE,MID(H376,1,5)&amp;MID(H376,8,5),VLOOKUP(MID(H376,1,5)&amp;MID(H376,8,5),품번정리!$A:$B,2,FALSE))</f>
        <v/>
      </c>
      <c r="H376" s="130" t="str">
        <f t="shared" si="69"/>
        <v/>
      </c>
      <c r="I376" s="130" t="str">
        <f t="shared" si="70"/>
        <v/>
      </c>
      <c r="J376" s="131" t="str">
        <f t="shared" si="71"/>
        <v/>
      </c>
      <c r="K376" s="118" t="str">
        <f t="shared" si="72"/>
        <v>ELHTHF4932MT</v>
      </c>
      <c r="L376" s="118" t="str">
        <f t="shared" si="73"/>
        <v>대경</v>
      </c>
      <c r="M376" s="118">
        <f t="shared" si="74"/>
        <v>41855</v>
      </c>
      <c r="N376" s="388" t="s">
        <v>2096</v>
      </c>
      <c r="O376" s="388" t="s">
        <v>1177</v>
      </c>
      <c r="P376" s="404">
        <v>41855</v>
      </c>
      <c r="Q376" s="388" t="s">
        <v>449</v>
      </c>
      <c r="R376" s="404"/>
      <c r="S376" s="389">
        <v>350</v>
      </c>
      <c r="T376" s="389">
        <v>0</v>
      </c>
      <c r="U376" s="124"/>
      <c r="V376" s="130" t="str">
        <f>IF(ISERROR(VLOOKUP(MID(W376,1,5)&amp;MID(W376,8,5),품번정리!$A:$B,2,FALSE))=TRUE,MID(W376,1,5)&amp;MID(W376,8,5),VLOOKUP(MID(W376,1,5)&amp;MID(W376,8,5),품번정리!$A:$B,2,FALSE))</f>
        <v/>
      </c>
      <c r="W376" s="130" t="str">
        <f t="shared" si="75"/>
        <v/>
      </c>
      <c r="X376" s="130" t="str">
        <f t="shared" si="76"/>
        <v/>
      </c>
      <c r="Y376" s="131" t="str">
        <f t="shared" si="77"/>
        <v/>
      </c>
      <c r="Z376" s="118" t="str">
        <f t="shared" si="78"/>
        <v>품번색상</v>
      </c>
      <c r="AA376" s="118" t="str">
        <f t="shared" si="79"/>
        <v>업체명</v>
      </c>
      <c r="AB376" s="118" t="str">
        <f t="shared" si="80"/>
        <v>발주일</v>
      </c>
      <c r="AJ376" s="127"/>
      <c r="AK376" s="127"/>
    </row>
    <row r="377" spans="5:37">
      <c r="E377" s="128"/>
      <c r="G377" s="130" t="str">
        <f>IF(ISERROR(VLOOKUP(MID(H377,1,5)&amp;MID(H377,8,5),품번정리!$A:$B,2,FALSE))=TRUE,MID(H377,1,5)&amp;MID(H377,8,5),VLOOKUP(MID(H377,1,5)&amp;MID(H377,8,5),품번정리!$A:$B,2,FALSE))</f>
        <v/>
      </c>
      <c r="H377" s="130" t="str">
        <f t="shared" si="69"/>
        <v/>
      </c>
      <c r="I377" s="130" t="str">
        <f t="shared" si="70"/>
        <v/>
      </c>
      <c r="J377" s="131" t="str">
        <f t="shared" si="71"/>
        <v/>
      </c>
      <c r="K377" s="118" t="str">
        <f t="shared" si="72"/>
        <v>SMKBEF5510BK</v>
      </c>
      <c r="L377" s="118" t="str">
        <f t="shared" si="73"/>
        <v>FOREMOST</v>
      </c>
      <c r="M377" s="118">
        <f t="shared" si="74"/>
        <v>41751</v>
      </c>
      <c r="N377" s="388" t="s">
        <v>2328</v>
      </c>
      <c r="O377" s="388" t="s">
        <v>1171</v>
      </c>
      <c r="P377" s="404">
        <v>41751</v>
      </c>
      <c r="Q377" s="388" t="s">
        <v>1172</v>
      </c>
      <c r="R377" s="404"/>
      <c r="S377" s="389">
        <v>500</v>
      </c>
      <c r="T377" s="389">
        <v>0</v>
      </c>
      <c r="U377" s="124"/>
      <c r="V377" s="130" t="str">
        <f>IF(ISERROR(VLOOKUP(MID(W377,1,5)&amp;MID(W377,8,5),품번정리!$A:$B,2,FALSE))=TRUE,MID(W377,1,5)&amp;MID(W377,8,5),VLOOKUP(MID(W377,1,5)&amp;MID(W377,8,5),품번정리!$A:$B,2,FALSE))</f>
        <v/>
      </c>
      <c r="W377" s="130" t="str">
        <f t="shared" si="75"/>
        <v/>
      </c>
      <c r="X377" s="130" t="str">
        <f t="shared" si="76"/>
        <v/>
      </c>
      <c r="Y377" s="131" t="str">
        <f t="shared" si="77"/>
        <v/>
      </c>
      <c r="Z377" s="118" t="str">
        <f t="shared" si="78"/>
        <v>품번색상</v>
      </c>
      <c r="AA377" s="118" t="str">
        <f t="shared" si="79"/>
        <v>업체명</v>
      </c>
      <c r="AB377" s="118" t="str">
        <f t="shared" si="80"/>
        <v>발주일</v>
      </c>
      <c r="AJ377" s="127"/>
      <c r="AK377" s="127"/>
    </row>
    <row r="378" spans="5:37">
      <c r="E378" s="128"/>
      <c r="P378" s="3"/>
      <c r="Q378" s="3"/>
      <c r="R378" s="115"/>
      <c r="S378" s="3"/>
      <c r="T378" s="3"/>
      <c r="U378" s="124"/>
      <c r="V378" s="3"/>
      <c r="W378" s="3"/>
      <c r="X378" s="3"/>
      <c r="AJ378" s="127"/>
      <c r="AK378" s="127"/>
    </row>
    <row r="379" spans="5:37">
      <c r="E379" s="128"/>
      <c r="P379" s="3"/>
      <c r="Q379" s="3"/>
      <c r="R379" s="115"/>
      <c r="S379" s="3"/>
      <c r="T379" s="3"/>
      <c r="U379" s="124"/>
      <c r="V379" s="3"/>
      <c r="W379" s="3"/>
      <c r="X379" s="3"/>
      <c r="AJ379" s="127"/>
      <c r="AK379" s="127"/>
    </row>
    <row r="380" spans="5:37">
      <c r="E380" s="128"/>
      <c r="P380" s="3"/>
      <c r="Q380" s="3"/>
      <c r="R380" s="115"/>
      <c r="S380" s="3"/>
      <c r="T380" s="3"/>
      <c r="U380" s="124"/>
      <c r="V380" s="3"/>
      <c r="W380" s="3"/>
      <c r="X380" s="3"/>
      <c r="AJ380" s="127"/>
      <c r="AK380" s="127"/>
    </row>
    <row r="381" spans="5:37">
      <c r="P381" s="3"/>
      <c r="Q381" s="3"/>
      <c r="R381" s="115"/>
      <c r="S381" s="3"/>
      <c r="T381" s="3"/>
      <c r="U381" s="124"/>
      <c r="V381" s="3"/>
      <c r="W381" s="3"/>
      <c r="X381" s="3"/>
      <c r="AJ381" s="127"/>
      <c r="AK381" s="127"/>
    </row>
    <row r="382" spans="5:37">
      <c r="E382" s="128"/>
      <c r="P382" s="3"/>
      <c r="Q382" s="3"/>
      <c r="R382" s="115"/>
      <c r="S382" s="3"/>
      <c r="T382" s="3"/>
      <c r="U382" s="124"/>
      <c r="V382" s="3"/>
      <c r="W382" s="3"/>
      <c r="X382" s="3"/>
      <c r="AJ382" s="127"/>
      <c r="AK382" s="127"/>
    </row>
    <row r="383" spans="5:37">
      <c r="E383" s="128"/>
      <c r="P383" s="3"/>
      <c r="Q383" s="3"/>
      <c r="R383" s="115"/>
      <c r="S383" s="3"/>
      <c r="T383" s="3"/>
      <c r="U383" s="124"/>
      <c r="V383" s="3"/>
      <c r="W383" s="3"/>
      <c r="X383" s="3"/>
      <c r="AJ383" s="127"/>
      <c r="AK383" s="127"/>
    </row>
    <row r="384" spans="5:37">
      <c r="E384" s="128"/>
      <c r="P384" s="3"/>
      <c r="Q384" s="3"/>
      <c r="R384" s="115"/>
      <c r="S384" s="3"/>
      <c r="T384" s="3"/>
      <c r="U384" s="124"/>
      <c r="V384" s="3"/>
      <c r="W384" s="3"/>
      <c r="X384" s="3"/>
      <c r="AJ384" s="127"/>
      <c r="AK384" s="127"/>
    </row>
    <row r="385" spans="5:37">
      <c r="P385" s="3"/>
      <c r="Q385" s="3"/>
      <c r="R385" s="115"/>
      <c r="S385" s="3"/>
      <c r="T385" s="3"/>
      <c r="U385" s="124"/>
      <c r="V385" s="3"/>
      <c r="W385" s="3"/>
      <c r="X385" s="3"/>
      <c r="AJ385" s="127"/>
      <c r="AK385" s="127"/>
    </row>
    <row r="386" spans="5:37">
      <c r="E386" s="128"/>
      <c r="P386" s="3"/>
      <c r="Q386" s="3"/>
      <c r="R386" s="115"/>
      <c r="S386" s="3"/>
      <c r="T386" s="3"/>
      <c r="U386" s="124"/>
      <c r="V386" s="3"/>
      <c r="W386" s="3"/>
      <c r="X386" s="3"/>
      <c r="AJ386" s="127"/>
      <c r="AK386" s="127"/>
    </row>
    <row r="387" spans="5:37">
      <c r="P387" s="3"/>
      <c r="Q387" s="3"/>
      <c r="R387" s="115"/>
      <c r="S387" s="3"/>
      <c r="T387" s="3"/>
      <c r="U387" s="124"/>
      <c r="V387" s="3"/>
      <c r="W387" s="3"/>
      <c r="X387" s="3"/>
      <c r="AJ387" s="127"/>
      <c r="AK387" s="127"/>
    </row>
    <row r="388" spans="5:37">
      <c r="E388" s="128"/>
      <c r="P388" s="3"/>
      <c r="Q388" s="3"/>
      <c r="R388" s="115"/>
      <c r="S388" s="3"/>
      <c r="T388" s="3"/>
      <c r="U388" s="124"/>
      <c r="V388" s="3"/>
      <c r="W388" s="3"/>
      <c r="X388" s="3"/>
      <c r="AJ388" s="127"/>
      <c r="AK388" s="127"/>
    </row>
    <row r="389" spans="5:37">
      <c r="E389" s="128"/>
      <c r="P389" s="3"/>
      <c r="Q389" s="3"/>
      <c r="R389" s="115"/>
      <c r="S389" s="3"/>
      <c r="T389" s="3"/>
      <c r="U389" s="124"/>
      <c r="V389" s="3"/>
      <c r="W389" s="3"/>
      <c r="X389" s="3"/>
      <c r="AJ389" s="127"/>
      <c r="AK389" s="127"/>
    </row>
    <row r="390" spans="5:37">
      <c r="E390" s="128"/>
      <c r="P390" s="3"/>
      <c r="Q390" s="3"/>
      <c r="R390" s="115"/>
      <c r="S390" s="3"/>
      <c r="T390" s="3"/>
      <c r="U390" s="124"/>
      <c r="V390" s="3"/>
      <c r="W390" s="3"/>
      <c r="X390" s="3"/>
      <c r="AJ390" s="127"/>
      <c r="AK390" s="127"/>
    </row>
    <row r="391" spans="5:37">
      <c r="E391" s="128"/>
      <c r="P391" s="3"/>
      <c r="Q391" s="3"/>
      <c r="R391" s="115"/>
      <c r="S391" s="3"/>
      <c r="T391" s="3"/>
      <c r="U391" s="124"/>
      <c r="V391" s="3"/>
      <c r="W391" s="3"/>
      <c r="X391" s="3"/>
      <c r="AJ391" s="127"/>
      <c r="AK391" s="127"/>
    </row>
    <row r="392" spans="5:37">
      <c r="E392" s="128"/>
      <c r="P392" s="3"/>
      <c r="Q392" s="3"/>
      <c r="R392" s="115"/>
      <c r="S392" s="3"/>
      <c r="T392" s="3"/>
      <c r="U392" s="124"/>
      <c r="V392" s="3"/>
      <c r="W392" s="3"/>
      <c r="X392" s="3"/>
      <c r="AJ392" s="127"/>
      <c r="AK392" s="127"/>
    </row>
    <row r="393" spans="5:37">
      <c r="E393" s="128"/>
      <c r="P393" s="3"/>
      <c r="Q393" s="3"/>
      <c r="R393" s="115"/>
      <c r="S393" s="3"/>
      <c r="T393" s="3"/>
      <c r="U393" s="124"/>
      <c r="V393" s="3"/>
      <c r="W393" s="3"/>
      <c r="X393" s="3"/>
      <c r="AJ393" s="127"/>
      <c r="AK393" s="127"/>
    </row>
    <row r="394" spans="5:37">
      <c r="P394" s="3"/>
      <c r="Q394" s="3"/>
      <c r="R394" s="115"/>
      <c r="S394" s="3"/>
      <c r="T394" s="3"/>
      <c r="U394" s="124"/>
      <c r="V394" s="3"/>
      <c r="W394" s="3"/>
      <c r="X394" s="3"/>
      <c r="AJ394" s="127"/>
      <c r="AK394" s="127"/>
    </row>
    <row r="395" spans="5:37">
      <c r="E395" s="128"/>
      <c r="P395" s="3"/>
      <c r="Q395" s="3"/>
      <c r="R395" s="115"/>
      <c r="S395" s="3"/>
      <c r="T395" s="3"/>
      <c r="U395" s="124"/>
      <c r="V395" s="3"/>
      <c r="W395" s="3"/>
      <c r="X395" s="3"/>
      <c r="AJ395" s="127"/>
      <c r="AK395" s="127"/>
    </row>
    <row r="396" spans="5:37">
      <c r="P396" s="3"/>
      <c r="Q396" s="3"/>
      <c r="R396" s="115"/>
      <c r="S396" s="3"/>
      <c r="T396" s="3"/>
      <c r="U396" s="124"/>
      <c r="V396" s="3"/>
      <c r="W396" s="3"/>
      <c r="X396" s="3"/>
      <c r="AJ396" s="127"/>
      <c r="AK396" s="127"/>
    </row>
    <row r="397" spans="5:37">
      <c r="E397" s="128"/>
      <c r="P397" s="3"/>
      <c r="Q397" s="3"/>
      <c r="R397" s="115"/>
      <c r="S397" s="3"/>
      <c r="T397" s="3"/>
      <c r="U397" s="124"/>
      <c r="V397" s="3"/>
      <c r="W397" s="3"/>
      <c r="X397" s="3"/>
      <c r="AJ397" s="127"/>
      <c r="AK397" s="127"/>
    </row>
    <row r="398" spans="5:37">
      <c r="P398" s="3"/>
      <c r="Q398" s="3"/>
      <c r="R398" s="115"/>
      <c r="S398" s="3"/>
      <c r="T398" s="3"/>
      <c r="U398" s="124"/>
      <c r="V398" s="3"/>
      <c r="W398" s="3"/>
      <c r="X398" s="3"/>
      <c r="AJ398" s="127"/>
      <c r="AK398" s="127"/>
    </row>
    <row r="399" spans="5:37">
      <c r="E399" s="128"/>
      <c r="P399" s="3"/>
      <c r="Q399" s="3"/>
      <c r="R399" s="115"/>
      <c r="S399" s="3"/>
      <c r="T399" s="3"/>
      <c r="U399" s="124"/>
      <c r="V399" s="3"/>
      <c r="W399" s="3"/>
      <c r="X399" s="3"/>
      <c r="AJ399" s="127"/>
      <c r="AK399" s="127"/>
    </row>
    <row r="400" spans="5:37">
      <c r="P400" s="3"/>
      <c r="Q400" s="3"/>
      <c r="R400" s="115"/>
      <c r="S400" s="3"/>
      <c r="T400" s="3"/>
      <c r="U400" s="124"/>
      <c r="V400" s="3"/>
      <c r="W400" s="3"/>
      <c r="X400" s="3"/>
      <c r="AJ400" s="127"/>
      <c r="AK400" s="127"/>
    </row>
    <row r="401" spans="5:37">
      <c r="E401" s="128"/>
      <c r="P401" s="3"/>
      <c r="Q401" s="3"/>
      <c r="R401" s="115"/>
      <c r="S401" s="3"/>
      <c r="T401" s="3"/>
      <c r="U401" s="124"/>
      <c r="V401" s="3"/>
      <c r="W401" s="3"/>
      <c r="X401" s="3"/>
      <c r="AJ401" s="127"/>
      <c r="AK401" s="127"/>
    </row>
    <row r="402" spans="5:37">
      <c r="P402" s="3"/>
      <c r="Q402" s="3"/>
      <c r="R402" s="115"/>
      <c r="S402" s="3"/>
      <c r="T402" s="3"/>
      <c r="U402" s="124"/>
      <c r="V402" s="3"/>
      <c r="W402" s="3"/>
      <c r="X402" s="3"/>
      <c r="AJ402" s="127"/>
      <c r="AK402" s="127"/>
    </row>
    <row r="403" spans="5:37">
      <c r="P403" s="3"/>
      <c r="Q403" s="3"/>
      <c r="R403" s="115"/>
      <c r="S403" s="3"/>
      <c r="T403" s="3"/>
      <c r="U403" s="124"/>
      <c r="V403" s="3"/>
      <c r="W403" s="3"/>
      <c r="X403" s="3"/>
      <c r="AJ403" s="127"/>
      <c r="AK403" s="127"/>
    </row>
    <row r="404" spans="5:37">
      <c r="E404" s="128"/>
      <c r="P404" s="3"/>
      <c r="Q404" s="3"/>
      <c r="R404" s="115"/>
      <c r="S404" s="3"/>
      <c r="T404" s="3"/>
      <c r="U404" s="124"/>
      <c r="V404" s="3"/>
      <c r="W404" s="3"/>
      <c r="X404" s="3"/>
      <c r="AJ404" s="127"/>
      <c r="AK404" s="127"/>
    </row>
    <row r="405" spans="5:37">
      <c r="E405" s="128"/>
      <c r="P405" s="3"/>
      <c r="Q405" s="3"/>
      <c r="R405" s="115"/>
      <c r="S405" s="3"/>
      <c r="T405" s="3"/>
      <c r="U405" s="124"/>
      <c r="V405" s="3"/>
      <c r="W405" s="3"/>
      <c r="X405" s="3"/>
      <c r="AJ405" s="127"/>
      <c r="AK405" s="127"/>
    </row>
    <row r="406" spans="5:37">
      <c r="E406" s="128"/>
      <c r="P406" s="3"/>
      <c r="Q406" s="3"/>
      <c r="R406" s="115"/>
      <c r="S406" s="3"/>
      <c r="T406" s="3"/>
      <c r="U406" s="124"/>
      <c r="V406" s="3"/>
      <c r="W406" s="3"/>
      <c r="X406" s="3"/>
      <c r="AJ406" s="127"/>
      <c r="AK406" s="127"/>
    </row>
    <row r="407" spans="5:37">
      <c r="E407" s="128"/>
      <c r="P407" s="3"/>
      <c r="Q407" s="3"/>
      <c r="R407" s="115"/>
      <c r="S407" s="3"/>
      <c r="T407" s="3"/>
      <c r="U407" s="124"/>
      <c r="V407" s="3"/>
      <c r="W407" s="3"/>
      <c r="X407" s="3"/>
      <c r="AJ407" s="127"/>
      <c r="AK407" s="127"/>
    </row>
    <row r="408" spans="5:37">
      <c r="E408" s="128"/>
      <c r="P408" s="3"/>
      <c r="Q408" s="3"/>
      <c r="R408" s="115"/>
      <c r="S408" s="3"/>
      <c r="T408" s="3"/>
      <c r="U408" s="124"/>
      <c r="V408" s="3"/>
      <c r="W408" s="3"/>
      <c r="X408" s="3"/>
      <c r="AJ408" s="127"/>
      <c r="AK408" s="127"/>
    </row>
    <row r="409" spans="5:37">
      <c r="E409" s="128"/>
      <c r="P409" s="3"/>
      <c r="Q409" s="3"/>
      <c r="R409" s="115"/>
      <c r="S409" s="3"/>
      <c r="T409" s="3"/>
      <c r="U409" s="124"/>
      <c r="V409" s="3"/>
      <c r="W409" s="3"/>
      <c r="X409" s="3"/>
      <c r="AJ409" s="127"/>
      <c r="AK409" s="127"/>
    </row>
    <row r="410" spans="5:37">
      <c r="E410" s="128"/>
      <c r="P410" s="3"/>
      <c r="Q410" s="3"/>
      <c r="R410" s="115"/>
      <c r="S410" s="3"/>
      <c r="T410" s="3"/>
      <c r="U410" s="124"/>
      <c r="V410" s="3"/>
      <c r="W410" s="3"/>
      <c r="X410" s="3"/>
      <c r="AJ410" s="127"/>
      <c r="AK410" s="127"/>
    </row>
    <row r="411" spans="5:37">
      <c r="P411" s="3"/>
      <c r="Q411" s="3"/>
      <c r="R411" s="115"/>
      <c r="S411" s="3"/>
      <c r="T411" s="3"/>
      <c r="U411" s="124"/>
      <c r="V411" s="3"/>
      <c r="W411" s="3"/>
      <c r="X411" s="3"/>
      <c r="AJ411" s="127"/>
      <c r="AK411" s="127"/>
    </row>
    <row r="412" spans="5:37">
      <c r="P412" s="3"/>
      <c r="Q412" s="3"/>
      <c r="R412" s="115"/>
      <c r="S412" s="3"/>
      <c r="T412" s="3"/>
      <c r="U412" s="124"/>
      <c r="V412" s="3"/>
      <c r="W412" s="3"/>
      <c r="X412" s="3"/>
      <c r="AJ412" s="127"/>
      <c r="AK412" s="127"/>
    </row>
    <row r="413" spans="5:37">
      <c r="E413" s="128"/>
      <c r="P413" s="3"/>
      <c r="Q413" s="3"/>
      <c r="R413" s="115"/>
      <c r="S413" s="3"/>
      <c r="T413" s="3"/>
      <c r="U413" s="124"/>
      <c r="V413" s="3"/>
      <c r="W413" s="3"/>
      <c r="X413" s="3"/>
      <c r="AJ413" s="127"/>
      <c r="AK413" s="127"/>
    </row>
    <row r="414" spans="5:37">
      <c r="P414" s="3"/>
      <c r="Q414" s="3"/>
      <c r="R414" s="115"/>
      <c r="S414" s="3"/>
      <c r="T414" s="3"/>
      <c r="U414" s="124"/>
      <c r="V414" s="3"/>
      <c r="W414" s="3"/>
      <c r="X414" s="3"/>
      <c r="AJ414" s="127"/>
      <c r="AK414" s="127"/>
    </row>
    <row r="415" spans="5:37">
      <c r="E415" s="128"/>
      <c r="P415" s="3"/>
      <c r="Q415" s="3"/>
      <c r="R415" s="115"/>
      <c r="S415" s="3"/>
      <c r="T415" s="3"/>
      <c r="U415" s="124"/>
      <c r="V415" s="3"/>
      <c r="W415" s="3"/>
      <c r="X415" s="3"/>
      <c r="AJ415" s="127"/>
      <c r="AK415" s="127"/>
    </row>
    <row r="416" spans="5:37">
      <c r="E416" s="128"/>
      <c r="P416" s="3"/>
      <c r="Q416" s="3"/>
      <c r="R416" s="115"/>
      <c r="S416" s="3"/>
      <c r="T416" s="3"/>
      <c r="U416" s="124"/>
      <c r="V416" s="3"/>
      <c r="W416" s="3"/>
      <c r="X416" s="3"/>
      <c r="AJ416" s="127"/>
      <c r="AK416" s="127"/>
    </row>
    <row r="417" spans="5:37">
      <c r="E417" s="128"/>
      <c r="P417" s="3"/>
      <c r="Q417" s="3"/>
      <c r="R417" s="115"/>
      <c r="S417" s="3"/>
      <c r="T417" s="3"/>
      <c r="U417" s="124"/>
      <c r="V417" s="3"/>
      <c r="W417" s="3"/>
      <c r="X417" s="3"/>
      <c r="AJ417" s="127"/>
      <c r="AK417" s="127"/>
    </row>
    <row r="418" spans="5:37">
      <c r="E418" s="128"/>
      <c r="P418" s="3"/>
      <c r="Q418" s="3"/>
      <c r="R418" s="115"/>
      <c r="S418" s="3"/>
      <c r="T418" s="3"/>
      <c r="U418" s="124"/>
      <c r="V418" s="3"/>
      <c r="W418" s="3"/>
      <c r="X418" s="3"/>
      <c r="AJ418" s="127"/>
      <c r="AK418" s="127"/>
    </row>
    <row r="419" spans="5:37">
      <c r="E419" s="128"/>
      <c r="P419" s="3"/>
      <c r="Q419" s="3"/>
      <c r="R419" s="115"/>
      <c r="S419" s="3"/>
      <c r="T419" s="3"/>
      <c r="U419" s="124"/>
      <c r="V419" s="3"/>
      <c r="W419" s="3"/>
      <c r="X419" s="3"/>
      <c r="AJ419" s="127"/>
      <c r="AK419" s="127"/>
    </row>
    <row r="420" spans="5:37">
      <c r="E420" s="128"/>
      <c r="P420" s="3"/>
      <c r="Q420" s="3"/>
      <c r="R420" s="115"/>
      <c r="S420" s="3"/>
      <c r="T420" s="3"/>
      <c r="U420" s="124"/>
      <c r="V420" s="3"/>
      <c r="W420" s="3"/>
      <c r="X420" s="3"/>
      <c r="AJ420" s="127"/>
      <c r="AK420" s="127"/>
    </row>
    <row r="421" spans="5:37">
      <c r="E421" s="128"/>
      <c r="P421" s="3"/>
      <c r="Q421" s="3"/>
      <c r="R421" s="115"/>
      <c r="S421" s="3"/>
      <c r="T421" s="3"/>
      <c r="U421" s="124"/>
      <c r="V421" s="3"/>
      <c r="W421" s="3"/>
      <c r="X421" s="3"/>
      <c r="AJ421" s="127"/>
      <c r="AK421" s="127"/>
    </row>
    <row r="422" spans="5:37">
      <c r="E422" s="128"/>
      <c r="P422" s="3"/>
      <c r="Q422" s="3"/>
      <c r="R422" s="115"/>
      <c r="S422" s="3"/>
      <c r="T422" s="3"/>
      <c r="U422" s="124"/>
      <c r="V422" s="3"/>
      <c r="W422" s="3"/>
      <c r="X422" s="3"/>
      <c r="AJ422" s="127"/>
      <c r="AK422" s="127"/>
    </row>
    <row r="423" spans="5:37">
      <c r="E423" s="128"/>
      <c r="P423" s="3"/>
      <c r="Q423" s="3"/>
      <c r="R423" s="115"/>
      <c r="S423" s="3"/>
      <c r="T423" s="3"/>
      <c r="U423" s="124"/>
      <c r="V423" s="3"/>
      <c r="W423" s="3"/>
      <c r="X423" s="3"/>
      <c r="AJ423" s="127"/>
      <c r="AK423" s="127"/>
    </row>
    <row r="424" spans="5:37">
      <c r="E424" s="128"/>
      <c r="P424" s="3"/>
      <c r="Q424" s="3"/>
      <c r="R424" s="115"/>
      <c r="S424" s="3"/>
      <c r="T424" s="3"/>
      <c r="U424" s="124"/>
      <c r="V424" s="3"/>
      <c r="W424" s="3"/>
      <c r="X424" s="3"/>
      <c r="AJ424" s="127"/>
      <c r="AK424" s="127"/>
    </row>
    <row r="425" spans="5:37">
      <c r="P425" s="3"/>
      <c r="Q425" s="3"/>
      <c r="R425" s="115"/>
      <c r="S425" s="3"/>
      <c r="T425" s="3"/>
      <c r="U425" s="124"/>
      <c r="V425" s="3"/>
      <c r="W425" s="3"/>
      <c r="X425" s="3"/>
      <c r="AJ425" s="127"/>
      <c r="AK425" s="127"/>
    </row>
    <row r="426" spans="5:37">
      <c r="E426" s="128"/>
      <c r="P426" s="3"/>
      <c r="Q426" s="3"/>
      <c r="R426" s="115"/>
      <c r="S426" s="3"/>
      <c r="T426" s="3"/>
      <c r="U426" s="124"/>
      <c r="V426" s="3"/>
      <c r="W426" s="3"/>
      <c r="X426" s="3"/>
      <c r="AJ426" s="127"/>
      <c r="AK426" s="127"/>
    </row>
    <row r="427" spans="5:37">
      <c r="E427" s="128"/>
      <c r="P427" s="3"/>
      <c r="Q427" s="3"/>
      <c r="R427" s="115"/>
      <c r="S427" s="3"/>
      <c r="T427" s="3"/>
      <c r="U427" s="124"/>
      <c r="V427" s="3"/>
      <c r="W427" s="3"/>
      <c r="X427" s="3"/>
      <c r="AJ427" s="127"/>
      <c r="AK427" s="127"/>
    </row>
    <row r="428" spans="5:37">
      <c r="E428" s="128"/>
      <c r="P428" s="3"/>
      <c r="Q428" s="3"/>
      <c r="R428" s="115"/>
      <c r="S428" s="3"/>
      <c r="T428" s="3"/>
      <c r="U428" s="124"/>
      <c r="V428" s="3"/>
      <c r="W428" s="3"/>
      <c r="X428" s="3"/>
      <c r="AJ428" s="127"/>
      <c r="AK428" s="127"/>
    </row>
    <row r="429" spans="5:37">
      <c r="E429" s="128"/>
      <c r="P429" s="3"/>
      <c r="Q429" s="3"/>
      <c r="R429" s="115"/>
      <c r="S429" s="3"/>
      <c r="T429" s="3"/>
      <c r="U429" s="124"/>
      <c r="V429" s="3"/>
      <c r="W429" s="3"/>
      <c r="X429" s="3"/>
      <c r="AJ429" s="127"/>
      <c r="AK429" s="127"/>
    </row>
    <row r="430" spans="5:37">
      <c r="E430" s="128"/>
      <c r="P430" s="3"/>
      <c r="Q430" s="3"/>
      <c r="R430" s="115"/>
      <c r="S430" s="3"/>
      <c r="T430" s="3"/>
      <c r="U430" s="124"/>
      <c r="V430" s="3"/>
      <c r="W430" s="3"/>
      <c r="X430" s="3"/>
      <c r="AJ430" s="127"/>
      <c r="AK430" s="127"/>
    </row>
    <row r="431" spans="5:37">
      <c r="E431" s="128"/>
      <c r="P431" s="3"/>
      <c r="Q431" s="3"/>
      <c r="R431" s="115"/>
      <c r="S431" s="3"/>
      <c r="T431" s="3"/>
      <c r="U431" s="124"/>
      <c r="V431" s="3"/>
      <c r="W431" s="3"/>
      <c r="X431" s="3"/>
      <c r="AJ431" s="127"/>
      <c r="AK431" s="127"/>
    </row>
    <row r="432" spans="5:37">
      <c r="E432" s="128"/>
      <c r="P432" s="3"/>
      <c r="Q432" s="3"/>
      <c r="R432" s="115"/>
      <c r="S432" s="3"/>
      <c r="T432" s="3"/>
      <c r="U432" s="124"/>
      <c r="V432" s="3"/>
      <c r="W432" s="3"/>
      <c r="X432" s="3"/>
      <c r="AJ432" s="127"/>
      <c r="AK432" s="127"/>
    </row>
    <row r="433" spans="5:37">
      <c r="E433" s="128"/>
      <c r="P433" s="3"/>
      <c r="Q433" s="3"/>
      <c r="R433" s="115"/>
      <c r="S433" s="3"/>
      <c r="T433" s="3"/>
      <c r="U433" s="124"/>
      <c r="V433" s="3"/>
      <c r="W433" s="3"/>
      <c r="X433" s="3"/>
      <c r="AJ433" s="127"/>
      <c r="AK433" s="127"/>
    </row>
    <row r="434" spans="5:37">
      <c r="E434" s="128"/>
      <c r="P434" s="3"/>
      <c r="Q434" s="3"/>
      <c r="R434" s="115"/>
      <c r="S434" s="3"/>
      <c r="T434" s="3"/>
      <c r="U434" s="124"/>
      <c r="V434" s="3"/>
      <c r="W434" s="3"/>
      <c r="X434" s="3"/>
      <c r="AJ434" s="127"/>
      <c r="AK434" s="127"/>
    </row>
    <row r="435" spans="5:37">
      <c r="E435" s="128"/>
      <c r="P435" s="3"/>
      <c r="Q435" s="3"/>
      <c r="R435" s="115"/>
      <c r="S435" s="3"/>
      <c r="T435" s="3"/>
      <c r="U435" s="124"/>
      <c r="V435" s="3"/>
      <c r="W435" s="3"/>
      <c r="X435" s="3"/>
      <c r="AJ435" s="127"/>
      <c r="AK435" s="127"/>
    </row>
    <row r="436" spans="5:37">
      <c r="E436" s="128"/>
      <c r="P436" s="3"/>
      <c r="Q436" s="3"/>
      <c r="R436" s="115"/>
      <c r="S436" s="3"/>
      <c r="T436" s="3"/>
      <c r="U436" s="124"/>
      <c r="V436" s="3"/>
      <c r="W436" s="3"/>
      <c r="X436" s="3"/>
      <c r="AJ436" s="127"/>
      <c r="AK436" s="127"/>
    </row>
    <row r="437" spans="5:37">
      <c r="E437" s="128"/>
      <c r="P437" s="3"/>
      <c r="Q437" s="3"/>
      <c r="R437" s="115"/>
      <c r="S437" s="3"/>
      <c r="T437" s="3"/>
      <c r="U437" s="124"/>
      <c r="V437" s="3"/>
      <c r="W437" s="3"/>
      <c r="X437" s="3"/>
      <c r="AJ437" s="127"/>
      <c r="AK437" s="127"/>
    </row>
    <row r="438" spans="5:37">
      <c r="E438" s="128"/>
      <c r="P438" s="3"/>
      <c r="Q438" s="3"/>
      <c r="R438" s="115"/>
      <c r="S438" s="3"/>
      <c r="T438" s="3"/>
      <c r="U438" s="124"/>
      <c r="V438" s="3"/>
      <c r="W438" s="3"/>
      <c r="X438" s="3"/>
      <c r="AJ438" s="127"/>
      <c r="AK438" s="127"/>
    </row>
    <row r="439" spans="5:37">
      <c r="E439" s="128"/>
      <c r="P439" s="3"/>
      <c r="Q439" s="3"/>
      <c r="R439" s="115"/>
      <c r="S439" s="3"/>
      <c r="T439" s="3"/>
      <c r="U439" s="124"/>
      <c r="V439" s="3"/>
      <c r="W439" s="3"/>
      <c r="X439" s="3"/>
      <c r="AJ439" s="127"/>
      <c r="AK439" s="127"/>
    </row>
    <row r="440" spans="5:37">
      <c r="E440" s="128"/>
      <c r="P440" s="3"/>
      <c r="Q440" s="3"/>
      <c r="R440" s="115"/>
      <c r="S440" s="3"/>
      <c r="T440" s="3"/>
      <c r="U440" s="124"/>
      <c r="V440" s="3"/>
      <c r="W440" s="3"/>
      <c r="X440" s="3"/>
      <c r="AJ440" s="127"/>
      <c r="AK440" s="127"/>
    </row>
    <row r="441" spans="5:37">
      <c r="P441" s="3"/>
      <c r="Q441" s="3"/>
      <c r="R441" s="115"/>
      <c r="S441" s="3"/>
      <c r="T441" s="3"/>
      <c r="U441" s="124"/>
      <c r="V441" s="3"/>
      <c r="W441" s="3"/>
      <c r="X441" s="3"/>
      <c r="AJ441" s="127"/>
      <c r="AK441" s="127"/>
    </row>
    <row r="442" spans="5:37">
      <c r="E442" s="128"/>
      <c r="P442" s="3"/>
      <c r="Q442" s="3"/>
      <c r="R442" s="115"/>
      <c r="S442" s="3"/>
      <c r="T442" s="3"/>
      <c r="U442" s="124"/>
      <c r="V442" s="3"/>
      <c r="W442" s="3"/>
      <c r="X442" s="3"/>
      <c r="AJ442" s="127"/>
      <c r="AK442" s="127"/>
    </row>
    <row r="443" spans="5:37">
      <c r="E443" s="128"/>
      <c r="P443" s="3"/>
      <c r="Q443" s="3"/>
      <c r="R443" s="115"/>
      <c r="S443" s="3"/>
      <c r="T443" s="3"/>
      <c r="U443" s="124"/>
      <c r="V443" s="3"/>
      <c r="W443" s="3"/>
      <c r="X443" s="3"/>
      <c r="AJ443" s="127"/>
      <c r="AK443" s="127"/>
    </row>
    <row r="444" spans="5:37">
      <c r="P444" s="3"/>
      <c r="Q444" s="3"/>
      <c r="R444" s="115"/>
      <c r="S444" s="3"/>
      <c r="T444" s="3"/>
      <c r="U444" s="124"/>
      <c r="V444" s="3"/>
      <c r="W444" s="3"/>
      <c r="X444" s="3"/>
      <c r="AJ444" s="127"/>
      <c r="AK444" s="127"/>
    </row>
    <row r="445" spans="5:37">
      <c r="E445" s="128"/>
      <c r="P445" s="3"/>
      <c r="Q445" s="3"/>
      <c r="R445" s="115"/>
      <c r="S445" s="3"/>
      <c r="T445" s="3"/>
      <c r="U445" s="124"/>
      <c r="V445" s="3"/>
      <c r="W445" s="3"/>
      <c r="X445" s="3"/>
      <c r="AJ445" s="127"/>
      <c r="AK445" s="127"/>
    </row>
    <row r="446" spans="5:37">
      <c r="E446" s="128"/>
      <c r="P446" s="3"/>
      <c r="Q446" s="3"/>
      <c r="R446" s="115"/>
      <c r="S446" s="3"/>
      <c r="T446" s="3"/>
      <c r="U446" s="124"/>
      <c r="V446" s="3"/>
      <c r="W446" s="3"/>
      <c r="X446" s="3"/>
      <c r="AJ446" s="127"/>
      <c r="AK446" s="127"/>
    </row>
    <row r="447" spans="5:37">
      <c r="P447" s="3"/>
      <c r="Q447" s="3"/>
      <c r="R447" s="115"/>
      <c r="S447" s="3"/>
      <c r="T447" s="3"/>
      <c r="U447" s="124"/>
      <c r="V447" s="3"/>
      <c r="W447" s="3"/>
      <c r="X447" s="3"/>
      <c r="AJ447" s="127"/>
      <c r="AK447" s="127"/>
    </row>
    <row r="448" spans="5:37">
      <c r="P448" s="3"/>
      <c r="Q448" s="3"/>
      <c r="R448" s="115"/>
      <c r="S448" s="3"/>
      <c r="T448" s="3"/>
      <c r="U448" s="124"/>
      <c r="V448" s="3"/>
      <c r="W448" s="3"/>
      <c r="X448" s="3"/>
      <c r="AJ448" s="127"/>
      <c r="AK448" s="127"/>
    </row>
    <row r="449" spans="5:37">
      <c r="E449" s="128"/>
      <c r="P449" s="3"/>
      <c r="Q449" s="3"/>
      <c r="R449" s="115"/>
      <c r="S449" s="3"/>
      <c r="T449" s="3"/>
      <c r="U449" s="124"/>
      <c r="V449" s="3"/>
      <c r="W449" s="3"/>
      <c r="X449" s="3"/>
      <c r="AJ449" s="127"/>
      <c r="AK449" s="127"/>
    </row>
    <row r="450" spans="5:37">
      <c r="E450" s="128"/>
      <c r="P450" s="3"/>
      <c r="Q450" s="3"/>
      <c r="R450" s="115"/>
      <c r="S450" s="3"/>
      <c r="T450" s="3"/>
      <c r="U450" s="124"/>
      <c r="V450" s="3"/>
      <c r="W450" s="3"/>
      <c r="X450" s="3"/>
      <c r="AJ450" s="127"/>
      <c r="AK450" s="127"/>
    </row>
    <row r="451" spans="5:37">
      <c r="E451" s="128"/>
      <c r="P451" s="3"/>
      <c r="Q451" s="3"/>
      <c r="R451" s="115"/>
      <c r="S451" s="3"/>
      <c r="T451" s="3"/>
      <c r="U451" s="124"/>
      <c r="V451" s="3"/>
      <c r="W451" s="3"/>
      <c r="X451" s="3"/>
      <c r="AJ451" s="127"/>
      <c r="AK451" s="127"/>
    </row>
    <row r="452" spans="5:37">
      <c r="E452" s="128"/>
      <c r="P452" s="3"/>
      <c r="Q452" s="3"/>
      <c r="R452" s="115"/>
      <c r="S452" s="3"/>
      <c r="T452" s="3"/>
      <c r="U452" s="124"/>
      <c r="V452" s="3"/>
      <c r="W452" s="3"/>
      <c r="X452" s="3"/>
      <c r="AJ452" s="127"/>
      <c r="AK452" s="127"/>
    </row>
    <row r="453" spans="5:37">
      <c r="P453" s="3"/>
      <c r="Q453" s="3"/>
      <c r="R453" s="115"/>
      <c r="S453" s="3"/>
      <c r="T453" s="3"/>
      <c r="U453" s="124"/>
      <c r="V453" s="3"/>
      <c r="W453" s="3"/>
      <c r="X453" s="3"/>
      <c r="AJ453" s="127"/>
      <c r="AK453" s="127"/>
    </row>
    <row r="454" spans="5:37">
      <c r="E454" s="128"/>
      <c r="P454" s="3"/>
      <c r="Q454" s="3"/>
      <c r="R454" s="115"/>
      <c r="S454" s="3"/>
      <c r="T454" s="3"/>
      <c r="U454" s="124"/>
      <c r="V454" s="3"/>
      <c r="W454" s="3"/>
      <c r="X454" s="3"/>
      <c r="AJ454" s="127"/>
      <c r="AK454" s="127"/>
    </row>
    <row r="455" spans="5:37">
      <c r="E455" s="128"/>
      <c r="P455" s="3"/>
      <c r="Q455" s="3"/>
      <c r="R455" s="115"/>
      <c r="S455" s="3"/>
      <c r="T455" s="3"/>
      <c r="U455" s="124"/>
      <c r="V455" s="3"/>
      <c r="W455" s="3"/>
      <c r="X455" s="3"/>
      <c r="AJ455" s="127"/>
      <c r="AK455" s="127"/>
    </row>
    <row r="456" spans="5:37">
      <c r="P456" s="3"/>
      <c r="Q456" s="3"/>
      <c r="R456" s="115"/>
      <c r="S456" s="3"/>
      <c r="T456" s="3"/>
      <c r="U456" s="124"/>
      <c r="V456" s="3"/>
      <c r="W456" s="3"/>
      <c r="X456" s="3"/>
      <c r="AJ456" s="127"/>
      <c r="AK456" s="127"/>
    </row>
    <row r="457" spans="5:37">
      <c r="E457" s="128"/>
      <c r="P457" s="3"/>
      <c r="Q457" s="3"/>
      <c r="R457" s="115"/>
      <c r="S457" s="3"/>
      <c r="T457" s="3"/>
      <c r="U457" s="124"/>
      <c r="V457" s="3"/>
      <c r="W457" s="3"/>
      <c r="X457" s="3"/>
      <c r="AJ457" s="127"/>
      <c r="AK457" s="127"/>
    </row>
    <row r="458" spans="5:37">
      <c r="E458" s="128"/>
      <c r="P458" s="3"/>
      <c r="Q458" s="3"/>
      <c r="R458" s="115"/>
      <c r="S458" s="3"/>
      <c r="T458" s="3"/>
      <c r="U458" s="124"/>
      <c r="V458" s="3"/>
      <c r="W458" s="3"/>
      <c r="X458" s="3"/>
      <c r="AJ458" s="127"/>
      <c r="AK458" s="127"/>
    </row>
    <row r="459" spans="5:37">
      <c r="E459" s="128"/>
      <c r="P459" s="3"/>
      <c r="Q459" s="3"/>
      <c r="R459" s="115"/>
      <c r="S459" s="3"/>
      <c r="T459" s="3"/>
      <c r="U459" s="124"/>
      <c r="V459" s="3"/>
      <c r="W459" s="3"/>
      <c r="X459" s="3"/>
      <c r="AJ459" s="127"/>
      <c r="AK459" s="127"/>
    </row>
    <row r="460" spans="5:37">
      <c r="E460" s="128"/>
      <c r="P460" s="3"/>
      <c r="Q460" s="3"/>
      <c r="R460" s="115"/>
      <c r="S460" s="3"/>
      <c r="T460" s="3"/>
      <c r="U460" s="124"/>
      <c r="V460" s="3"/>
      <c r="W460" s="3"/>
      <c r="X460" s="3"/>
      <c r="AJ460" s="127"/>
      <c r="AK460" s="127"/>
    </row>
    <row r="461" spans="5:37">
      <c r="E461" s="128"/>
      <c r="P461" s="3"/>
      <c r="Q461" s="3"/>
      <c r="R461" s="115"/>
      <c r="S461" s="3"/>
      <c r="T461" s="3"/>
      <c r="U461" s="124"/>
      <c r="V461" s="3"/>
      <c r="W461" s="3"/>
      <c r="X461" s="3"/>
      <c r="AJ461" s="127"/>
      <c r="AK461" s="127"/>
    </row>
    <row r="462" spans="5:37">
      <c r="E462" s="128"/>
      <c r="P462" s="3"/>
      <c r="Q462" s="3"/>
      <c r="R462" s="115"/>
      <c r="S462" s="3"/>
      <c r="T462" s="3"/>
      <c r="U462" s="124"/>
      <c r="V462" s="3"/>
      <c r="W462" s="3"/>
      <c r="X462" s="3"/>
      <c r="AJ462" s="127"/>
      <c r="AK462" s="127"/>
    </row>
    <row r="463" spans="5:37">
      <c r="E463" s="128"/>
      <c r="P463" s="3"/>
      <c r="Q463" s="3"/>
      <c r="R463" s="115"/>
      <c r="S463" s="3"/>
      <c r="T463" s="3"/>
      <c r="U463" s="124"/>
      <c r="V463" s="3"/>
      <c r="W463" s="3"/>
      <c r="X463" s="3"/>
      <c r="AJ463" s="127"/>
      <c r="AK463" s="127"/>
    </row>
    <row r="464" spans="5:37">
      <c r="E464" s="128"/>
      <c r="P464" s="3"/>
      <c r="Q464" s="3"/>
      <c r="R464" s="115"/>
      <c r="S464" s="3"/>
      <c r="T464" s="3"/>
      <c r="U464" s="124"/>
      <c r="V464" s="3"/>
      <c r="W464" s="3"/>
      <c r="X464" s="3"/>
      <c r="AJ464" s="127"/>
      <c r="AK464" s="127"/>
    </row>
    <row r="465" spans="5:37">
      <c r="P465" s="3"/>
      <c r="Q465" s="3"/>
      <c r="R465" s="115"/>
      <c r="S465" s="3"/>
      <c r="T465" s="3"/>
      <c r="U465" s="124"/>
      <c r="V465" s="3"/>
      <c r="W465" s="3"/>
      <c r="X465" s="3"/>
      <c r="AJ465" s="127"/>
      <c r="AK465" s="127"/>
    </row>
    <row r="466" spans="5:37">
      <c r="E466" s="128"/>
      <c r="P466" s="3"/>
      <c r="Q466" s="3"/>
      <c r="R466" s="115"/>
      <c r="S466" s="3"/>
      <c r="T466" s="3"/>
      <c r="U466" s="124"/>
      <c r="V466" s="3"/>
      <c r="W466" s="3"/>
      <c r="X466" s="3"/>
      <c r="AJ466" s="127"/>
      <c r="AK466" s="127"/>
    </row>
    <row r="467" spans="5:37">
      <c r="E467" s="128"/>
      <c r="P467" s="3"/>
      <c r="Q467" s="3"/>
      <c r="R467" s="115"/>
      <c r="S467" s="3"/>
      <c r="T467" s="3"/>
      <c r="U467" s="124"/>
      <c r="V467" s="3"/>
      <c r="W467" s="3"/>
      <c r="X467" s="3"/>
      <c r="AJ467" s="127"/>
      <c r="AK467" s="127"/>
    </row>
    <row r="468" spans="5:37">
      <c r="P468" s="3"/>
      <c r="Q468" s="3"/>
      <c r="R468" s="115"/>
      <c r="S468" s="3"/>
      <c r="T468" s="3"/>
      <c r="U468" s="124"/>
      <c r="V468" s="3"/>
      <c r="W468" s="3"/>
      <c r="X468" s="3"/>
      <c r="AJ468" s="127"/>
      <c r="AK468" s="127"/>
    </row>
    <row r="469" spans="5:37">
      <c r="E469" s="128"/>
      <c r="P469" s="3"/>
      <c r="Q469" s="3"/>
      <c r="R469" s="115"/>
      <c r="S469" s="3"/>
      <c r="T469" s="3"/>
      <c r="U469" s="124"/>
      <c r="V469" s="3"/>
      <c r="W469" s="3"/>
      <c r="X469" s="3"/>
      <c r="AJ469" s="127"/>
      <c r="AK469" s="127"/>
    </row>
    <row r="470" spans="5:37">
      <c r="E470" s="128"/>
      <c r="P470" s="3"/>
      <c r="Q470" s="3"/>
      <c r="R470" s="115"/>
      <c r="S470" s="3"/>
      <c r="T470" s="3"/>
      <c r="U470" s="124"/>
      <c r="V470" s="3"/>
      <c r="W470" s="3"/>
      <c r="X470" s="3"/>
      <c r="AJ470" s="127"/>
      <c r="AK470" s="127"/>
    </row>
    <row r="471" spans="5:37">
      <c r="E471" s="128"/>
      <c r="P471" s="3"/>
      <c r="Q471" s="3"/>
      <c r="R471" s="115"/>
      <c r="S471" s="3"/>
      <c r="T471" s="3"/>
      <c r="U471" s="124"/>
      <c r="V471" s="3"/>
      <c r="W471" s="3"/>
      <c r="X471" s="3"/>
      <c r="AJ471" s="127"/>
      <c r="AK471" s="127"/>
    </row>
    <row r="472" spans="5:37">
      <c r="E472" s="128"/>
      <c r="P472" s="3"/>
      <c r="Q472" s="3"/>
      <c r="R472" s="115"/>
      <c r="S472" s="3"/>
      <c r="T472" s="3"/>
      <c r="U472" s="124"/>
      <c r="V472" s="3"/>
      <c r="W472" s="3"/>
      <c r="X472" s="3"/>
      <c r="AJ472" s="127"/>
      <c r="AK472" s="127"/>
    </row>
    <row r="473" spans="5:37">
      <c r="P473" s="3"/>
      <c r="Q473" s="3"/>
      <c r="R473" s="115"/>
      <c r="S473" s="3"/>
      <c r="T473" s="3"/>
      <c r="U473" s="124"/>
      <c r="V473" s="3"/>
      <c r="W473" s="3"/>
      <c r="X473" s="3"/>
      <c r="AJ473" s="127"/>
      <c r="AK473" s="127"/>
    </row>
    <row r="474" spans="5:37">
      <c r="E474" s="128"/>
      <c r="P474" s="3"/>
      <c r="Q474" s="3"/>
      <c r="R474" s="115"/>
      <c r="S474" s="3"/>
      <c r="T474" s="3"/>
      <c r="U474" s="124"/>
      <c r="V474" s="3"/>
      <c r="W474" s="3"/>
      <c r="X474" s="3"/>
      <c r="AJ474" s="127"/>
      <c r="AK474" s="127"/>
    </row>
    <row r="475" spans="5:37">
      <c r="E475" s="128"/>
      <c r="P475" s="3"/>
      <c r="Q475" s="3"/>
      <c r="R475" s="115"/>
      <c r="S475" s="3"/>
      <c r="T475" s="3"/>
      <c r="U475" s="124"/>
      <c r="V475" s="3"/>
      <c r="W475" s="3"/>
      <c r="X475" s="3"/>
      <c r="AJ475" s="127"/>
      <c r="AK475" s="127"/>
    </row>
    <row r="476" spans="5:37">
      <c r="E476" s="128"/>
      <c r="P476" s="3"/>
      <c r="Q476" s="3"/>
      <c r="R476" s="115"/>
      <c r="S476" s="3"/>
      <c r="T476" s="3"/>
      <c r="U476" s="124"/>
      <c r="V476" s="3"/>
      <c r="W476" s="3"/>
      <c r="X476" s="3"/>
      <c r="AJ476" s="127"/>
      <c r="AK476" s="127"/>
    </row>
    <row r="477" spans="5:37">
      <c r="E477" s="128"/>
      <c r="P477" s="3"/>
      <c r="Q477" s="3"/>
      <c r="R477" s="115"/>
      <c r="S477" s="3"/>
      <c r="T477" s="3"/>
      <c r="U477" s="124"/>
      <c r="V477" s="3"/>
      <c r="W477" s="3"/>
      <c r="X477" s="3"/>
      <c r="AJ477" s="127"/>
      <c r="AK477" s="127"/>
    </row>
    <row r="478" spans="5:37">
      <c r="P478" s="3"/>
      <c r="Q478" s="3"/>
      <c r="R478" s="115"/>
      <c r="S478" s="3"/>
      <c r="T478" s="3"/>
      <c r="U478" s="124"/>
      <c r="V478" s="3"/>
      <c r="W478" s="3"/>
      <c r="X478" s="3"/>
      <c r="AJ478" s="127"/>
      <c r="AK478" s="127"/>
    </row>
    <row r="479" spans="5:37">
      <c r="P479" s="3"/>
      <c r="Q479" s="3"/>
      <c r="R479" s="115"/>
      <c r="S479" s="3"/>
      <c r="T479" s="3"/>
      <c r="U479" s="124"/>
      <c r="V479" s="3"/>
      <c r="W479" s="3"/>
      <c r="X479" s="3"/>
      <c r="AJ479" s="127"/>
      <c r="AK479" s="127"/>
    </row>
    <row r="480" spans="5:37">
      <c r="E480" s="128"/>
      <c r="P480" s="3"/>
      <c r="Q480" s="3"/>
      <c r="R480" s="115"/>
      <c r="S480" s="3"/>
      <c r="T480" s="3"/>
      <c r="U480" s="124"/>
      <c r="V480" s="3"/>
      <c r="W480" s="3"/>
      <c r="X480" s="3"/>
      <c r="AJ480" s="127"/>
      <c r="AK480" s="127"/>
    </row>
    <row r="481" spans="5:24">
      <c r="P481" s="3"/>
      <c r="Q481" s="3"/>
      <c r="R481" s="115"/>
      <c r="S481" s="3"/>
      <c r="T481" s="3"/>
      <c r="U481" s="124"/>
      <c r="V481" s="3"/>
      <c r="W481" s="3"/>
      <c r="X481" s="3"/>
    </row>
    <row r="482" spans="5:24">
      <c r="E482" s="128"/>
      <c r="P482" s="3"/>
      <c r="Q482" s="3"/>
      <c r="R482" s="115"/>
      <c r="S482" s="3"/>
      <c r="T482" s="3"/>
      <c r="U482" s="124"/>
      <c r="V482" s="3"/>
      <c r="W482" s="3"/>
      <c r="X482" s="3"/>
    </row>
    <row r="483" spans="5:24">
      <c r="E483" s="128"/>
      <c r="P483" s="3"/>
      <c r="Q483" s="3"/>
      <c r="R483" s="115"/>
      <c r="S483" s="3"/>
      <c r="T483" s="3"/>
      <c r="U483" s="124"/>
      <c r="V483" s="3"/>
      <c r="W483" s="3"/>
      <c r="X483" s="3"/>
    </row>
    <row r="484" spans="5:24">
      <c r="E484" s="128"/>
      <c r="P484" s="3"/>
      <c r="Q484" s="3"/>
      <c r="R484" s="115"/>
      <c r="S484" s="3"/>
      <c r="T484" s="3"/>
      <c r="U484" s="124"/>
      <c r="V484" s="3"/>
      <c r="W484" s="3"/>
      <c r="X484" s="3"/>
    </row>
    <row r="485" spans="5:24">
      <c r="E485" s="128"/>
      <c r="P485" s="3"/>
      <c r="Q485" s="3"/>
      <c r="R485" s="115"/>
      <c r="S485" s="3"/>
      <c r="T485" s="3"/>
      <c r="U485" s="124"/>
      <c r="V485" s="3"/>
      <c r="W485" s="3"/>
      <c r="X485" s="3"/>
    </row>
    <row r="486" spans="5:24">
      <c r="E486" s="128"/>
      <c r="P486" s="3"/>
      <c r="Q486" s="3"/>
      <c r="R486" s="115"/>
      <c r="S486" s="3"/>
      <c r="T486" s="3"/>
      <c r="U486" s="124"/>
      <c r="V486" s="3"/>
      <c r="W486" s="3"/>
      <c r="X486" s="3"/>
    </row>
    <row r="487" spans="5:24">
      <c r="E487" s="128"/>
      <c r="P487" s="3"/>
      <c r="Q487" s="3"/>
      <c r="R487" s="115"/>
      <c r="S487" s="3"/>
      <c r="T487" s="3"/>
      <c r="U487" s="124"/>
      <c r="V487" s="3"/>
      <c r="W487" s="3"/>
      <c r="X487" s="3"/>
    </row>
    <row r="488" spans="5:24">
      <c r="E488" s="128"/>
      <c r="P488" s="3"/>
      <c r="Q488" s="3"/>
      <c r="R488" s="115"/>
      <c r="S488" s="3"/>
      <c r="T488" s="3"/>
      <c r="U488" s="124"/>
      <c r="V488" s="3"/>
      <c r="W488" s="3"/>
      <c r="X488" s="3"/>
    </row>
    <row r="489" spans="5:24">
      <c r="E489" s="128"/>
      <c r="P489" s="3"/>
      <c r="Q489" s="3"/>
      <c r="R489" s="115"/>
      <c r="S489" s="3"/>
      <c r="T489" s="3"/>
      <c r="U489" s="124"/>
      <c r="V489" s="3"/>
      <c r="W489" s="3"/>
      <c r="X489" s="3"/>
    </row>
    <row r="490" spans="5:24">
      <c r="P490" s="3"/>
      <c r="Q490" s="3"/>
      <c r="R490" s="115"/>
      <c r="S490" s="3"/>
      <c r="T490" s="3"/>
      <c r="U490" s="124"/>
      <c r="V490" s="3"/>
      <c r="W490" s="3"/>
      <c r="X490" s="3"/>
    </row>
    <row r="491" spans="5:24">
      <c r="E491" s="128"/>
      <c r="P491" s="3"/>
      <c r="Q491" s="3"/>
      <c r="R491" s="115"/>
      <c r="S491" s="3"/>
      <c r="T491" s="3"/>
      <c r="U491" s="124"/>
      <c r="V491" s="3"/>
      <c r="W491" s="3"/>
      <c r="X491" s="3"/>
    </row>
    <row r="492" spans="5:24">
      <c r="E492" s="128"/>
      <c r="P492" s="3"/>
      <c r="Q492" s="3"/>
      <c r="R492" s="115"/>
      <c r="S492" s="3"/>
      <c r="T492" s="3"/>
      <c r="U492" s="124"/>
      <c r="V492" s="3"/>
      <c r="W492" s="3"/>
      <c r="X492" s="3"/>
    </row>
    <row r="493" spans="5:24">
      <c r="P493" s="3"/>
      <c r="Q493" s="3"/>
      <c r="R493" s="115"/>
      <c r="S493" s="3"/>
      <c r="T493" s="3"/>
      <c r="U493" s="124"/>
      <c r="V493" s="3"/>
      <c r="W493" s="3"/>
      <c r="X493" s="3"/>
    </row>
    <row r="494" spans="5:24">
      <c r="E494" s="128"/>
      <c r="P494" s="3"/>
      <c r="Q494" s="3"/>
      <c r="R494" s="115"/>
      <c r="S494" s="3"/>
      <c r="T494" s="3"/>
      <c r="U494" s="124"/>
      <c r="V494" s="3"/>
      <c r="W494" s="3"/>
      <c r="X494" s="3"/>
    </row>
    <row r="495" spans="5:24">
      <c r="E495" s="128"/>
      <c r="P495" s="3"/>
      <c r="Q495" s="3"/>
      <c r="R495" s="115"/>
      <c r="S495" s="3"/>
      <c r="T495" s="3"/>
      <c r="U495" s="124"/>
      <c r="V495" s="3"/>
      <c r="W495" s="3"/>
      <c r="X495" s="3"/>
    </row>
    <row r="496" spans="5:24">
      <c r="E496" s="128"/>
      <c r="P496" s="3"/>
      <c r="Q496" s="3"/>
      <c r="R496" s="115"/>
      <c r="S496" s="3"/>
      <c r="T496" s="3"/>
      <c r="U496" s="124"/>
      <c r="V496" s="3"/>
      <c r="W496" s="3"/>
      <c r="X496" s="3"/>
    </row>
    <row r="497" spans="5:24">
      <c r="E497" s="128"/>
      <c r="P497" s="3"/>
      <c r="Q497" s="3"/>
      <c r="R497" s="115"/>
      <c r="S497" s="3"/>
      <c r="T497" s="3"/>
      <c r="U497" s="124"/>
      <c r="V497" s="3"/>
      <c r="W497" s="3"/>
      <c r="X497" s="3"/>
    </row>
    <row r="498" spans="5:24">
      <c r="E498" s="128"/>
      <c r="P498" s="3"/>
      <c r="Q498" s="3"/>
      <c r="R498" s="115"/>
      <c r="S498" s="3"/>
      <c r="T498" s="3"/>
      <c r="U498" s="124"/>
      <c r="V498" s="3"/>
      <c r="W498" s="3"/>
      <c r="X498" s="3"/>
    </row>
    <row r="499" spans="5:24">
      <c r="E499" s="128"/>
      <c r="P499" s="3"/>
      <c r="Q499" s="3"/>
      <c r="R499" s="115"/>
      <c r="S499" s="3"/>
      <c r="T499" s="3"/>
      <c r="U499" s="124"/>
      <c r="V499" s="3"/>
      <c r="W499" s="3"/>
      <c r="X499" s="3"/>
    </row>
    <row r="500" spans="5:24">
      <c r="E500" s="128"/>
      <c r="P500" s="3"/>
      <c r="Q500" s="3"/>
      <c r="R500" s="115"/>
      <c r="S500" s="3"/>
      <c r="T500" s="3"/>
      <c r="U500" s="124"/>
      <c r="V500" s="3"/>
      <c r="W500" s="3"/>
      <c r="X500" s="3"/>
    </row>
    <row r="501" spans="5:24">
      <c r="E501" s="128"/>
      <c r="P501" s="3"/>
      <c r="Q501" s="3"/>
      <c r="R501" s="115"/>
      <c r="S501" s="3"/>
      <c r="T501" s="3"/>
      <c r="U501" s="124"/>
      <c r="V501" s="3"/>
      <c r="W501" s="3"/>
      <c r="X501" s="3"/>
    </row>
    <row r="502" spans="5:24">
      <c r="E502" s="128"/>
      <c r="P502" s="3"/>
      <c r="Q502" s="3"/>
      <c r="R502" s="115"/>
      <c r="S502" s="3"/>
      <c r="T502" s="3"/>
      <c r="U502" s="124"/>
      <c r="V502" s="3"/>
      <c r="W502" s="3"/>
      <c r="X502" s="3"/>
    </row>
    <row r="503" spans="5:24">
      <c r="E503" s="128"/>
      <c r="P503" s="3"/>
      <c r="Q503" s="3"/>
      <c r="R503" s="115"/>
      <c r="S503" s="3"/>
      <c r="T503" s="3"/>
      <c r="U503" s="124"/>
      <c r="V503" s="3"/>
      <c r="W503" s="3"/>
      <c r="X503" s="3"/>
    </row>
    <row r="504" spans="5:24">
      <c r="E504" s="128"/>
      <c r="P504" s="3"/>
      <c r="Q504" s="3"/>
      <c r="R504" s="115"/>
      <c r="S504" s="3"/>
      <c r="T504" s="3"/>
      <c r="U504" s="124"/>
      <c r="V504" s="3"/>
      <c r="W504" s="3"/>
      <c r="X504" s="3"/>
    </row>
    <row r="505" spans="5:24">
      <c r="E505" s="128"/>
      <c r="P505" s="3"/>
      <c r="Q505" s="3"/>
      <c r="R505" s="115"/>
      <c r="S505" s="3"/>
      <c r="T505" s="3"/>
      <c r="U505" s="124"/>
      <c r="V505" s="3"/>
      <c r="W505" s="3"/>
      <c r="X505" s="3"/>
    </row>
    <row r="506" spans="5:24">
      <c r="E506" s="128"/>
      <c r="P506" s="3"/>
      <c r="Q506" s="3"/>
      <c r="R506" s="115"/>
      <c r="S506" s="3"/>
      <c r="T506" s="3"/>
      <c r="U506" s="124"/>
      <c r="V506" s="3"/>
      <c r="W506" s="3"/>
      <c r="X506" s="3"/>
    </row>
    <row r="507" spans="5:24">
      <c r="E507" s="128"/>
      <c r="P507" s="3"/>
      <c r="Q507" s="3"/>
      <c r="R507" s="115"/>
      <c r="S507" s="3"/>
      <c r="T507" s="3"/>
      <c r="U507" s="124"/>
      <c r="V507" s="3"/>
      <c r="W507" s="3"/>
      <c r="X507" s="3"/>
    </row>
    <row r="508" spans="5:24">
      <c r="E508" s="128"/>
      <c r="P508" s="3"/>
      <c r="Q508" s="3"/>
      <c r="R508" s="115"/>
      <c r="S508" s="3"/>
      <c r="T508" s="3"/>
      <c r="U508" s="124"/>
      <c r="V508" s="3"/>
      <c r="W508" s="3"/>
      <c r="X508" s="3"/>
    </row>
    <row r="509" spans="5:24">
      <c r="E509" s="128"/>
      <c r="P509" s="3"/>
      <c r="Q509" s="3"/>
      <c r="R509" s="115"/>
      <c r="S509" s="3"/>
      <c r="T509" s="3"/>
      <c r="U509" s="124"/>
      <c r="V509" s="3"/>
      <c r="W509" s="3"/>
      <c r="X509" s="3"/>
    </row>
    <row r="510" spans="5:24">
      <c r="E510" s="128"/>
      <c r="P510" s="3"/>
      <c r="Q510" s="3"/>
      <c r="R510" s="115"/>
      <c r="S510" s="3"/>
      <c r="T510" s="3"/>
      <c r="U510" s="124"/>
      <c r="V510" s="3"/>
      <c r="W510" s="3"/>
      <c r="X510" s="3"/>
    </row>
    <row r="511" spans="5:24">
      <c r="P511" s="3"/>
      <c r="Q511" s="3"/>
      <c r="R511" s="115"/>
      <c r="S511" s="3"/>
      <c r="T511" s="3"/>
      <c r="U511" s="124"/>
      <c r="V511" s="3"/>
      <c r="W511" s="3"/>
      <c r="X511" s="3"/>
    </row>
    <row r="512" spans="5:24">
      <c r="E512" s="128"/>
      <c r="P512" s="3"/>
      <c r="Q512" s="3"/>
      <c r="R512" s="115"/>
      <c r="S512" s="3"/>
      <c r="T512" s="3"/>
      <c r="U512" s="124"/>
      <c r="V512" s="3"/>
      <c r="W512" s="3"/>
      <c r="X512" s="3"/>
    </row>
    <row r="513" spans="5:24">
      <c r="E513" s="128"/>
      <c r="P513" s="3"/>
      <c r="Q513" s="3"/>
      <c r="R513" s="115"/>
      <c r="S513" s="3"/>
      <c r="T513" s="3"/>
      <c r="U513" s="124"/>
      <c r="V513" s="3"/>
      <c r="W513" s="3"/>
      <c r="X513" s="3"/>
    </row>
    <row r="514" spans="5:24">
      <c r="E514" s="128"/>
      <c r="P514" s="3"/>
      <c r="Q514" s="3"/>
      <c r="R514" s="115"/>
      <c r="S514" s="3"/>
      <c r="T514" s="3"/>
      <c r="U514" s="124"/>
      <c r="V514" s="3"/>
      <c r="W514" s="3"/>
      <c r="X514" s="3"/>
    </row>
    <row r="515" spans="5:24">
      <c r="E515" s="128"/>
      <c r="P515" s="3"/>
      <c r="Q515" s="3"/>
      <c r="R515" s="115"/>
      <c r="S515" s="3"/>
      <c r="T515" s="3"/>
      <c r="U515" s="124"/>
      <c r="V515" s="3"/>
      <c r="W515" s="3"/>
      <c r="X515" s="3"/>
    </row>
    <row r="516" spans="5:24">
      <c r="E516" s="128"/>
      <c r="P516" s="3"/>
      <c r="Q516" s="3"/>
      <c r="R516" s="115"/>
      <c r="S516" s="3"/>
      <c r="T516" s="3"/>
      <c r="U516" s="124"/>
      <c r="V516" s="3"/>
      <c r="W516" s="3"/>
      <c r="X516" s="3"/>
    </row>
    <row r="517" spans="5:24">
      <c r="E517" s="128"/>
      <c r="P517" s="3"/>
      <c r="Q517" s="3"/>
      <c r="R517" s="115"/>
      <c r="S517" s="3"/>
      <c r="T517" s="3"/>
      <c r="U517" s="124"/>
      <c r="V517" s="3"/>
      <c r="W517" s="3"/>
      <c r="X517" s="3"/>
    </row>
    <row r="518" spans="5:24">
      <c r="E518" s="128"/>
      <c r="P518" s="3"/>
      <c r="Q518" s="3"/>
      <c r="R518" s="115"/>
      <c r="S518" s="3"/>
      <c r="T518" s="3"/>
      <c r="U518" s="124"/>
      <c r="V518" s="3"/>
      <c r="W518" s="3"/>
      <c r="X518" s="3"/>
    </row>
    <row r="519" spans="5:24">
      <c r="E519" s="128"/>
      <c r="P519" s="3"/>
      <c r="Q519" s="3"/>
      <c r="R519" s="115"/>
      <c r="S519" s="3"/>
      <c r="T519" s="3"/>
      <c r="U519" s="124"/>
      <c r="V519" s="3"/>
      <c r="W519" s="3"/>
      <c r="X519" s="3"/>
    </row>
    <row r="520" spans="5:24">
      <c r="E520" s="128"/>
      <c r="P520" s="3"/>
      <c r="Q520" s="3"/>
      <c r="R520" s="115"/>
      <c r="S520" s="3"/>
      <c r="T520" s="3"/>
      <c r="U520" s="124"/>
      <c r="V520" s="3"/>
      <c r="W520" s="3"/>
      <c r="X520" s="3"/>
    </row>
    <row r="521" spans="5:24">
      <c r="E521" s="128"/>
      <c r="P521" s="3"/>
      <c r="Q521" s="3"/>
      <c r="R521" s="115"/>
      <c r="S521" s="3"/>
      <c r="T521" s="3"/>
      <c r="U521" s="124"/>
      <c r="V521" s="3"/>
      <c r="W521" s="3"/>
      <c r="X521" s="3"/>
    </row>
    <row r="522" spans="5:24">
      <c r="P522" s="3"/>
      <c r="Q522" s="3"/>
      <c r="R522" s="115"/>
      <c r="S522" s="3"/>
      <c r="T522" s="3"/>
      <c r="U522" s="124"/>
      <c r="V522" s="3"/>
      <c r="W522" s="3"/>
      <c r="X522" s="3"/>
    </row>
    <row r="523" spans="5:24">
      <c r="E523" s="128"/>
      <c r="P523" s="3"/>
      <c r="Q523" s="3"/>
      <c r="R523" s="115"/>
      <c r="S523" s="3"/>
      <c r="T523" s="3"/>
      <c r="U523" s="124"/>
      <c r="V523" s="3"/>
      <c r="W523" s="3"/>
      <c r="X523" s="3"/>
    </row>
    <row r="524" spans="5:24">
      <c r="P524" s="3"/>
      <c r="Q524" s="3"/>
      <c r="R524" s="115"/>
      <c r="S524" s="3"/>
      <c r="T524" s="3"/>
      <c r="U524" s="124"/>
      <c r="V524" s="3"/>
      <c r="W524" s="3"/>
      <c r="X524" s="3"/>
    </row>
    <row r="525" spans="5:24">
      <c r="P525" s="3"/>
      <c r="Q525" s="3"/>
      <c r="R525" s="115"/>
      <c r="S525" s="3"/>
      <c r="T525" s="3"/>
      <c r="U525" s="124"/>
      <c r="V525" s="3"/>
      <c r="W525" s="3"/>
      <c r="X525" s="3"/>
    </row>
    <row r="526" spans="5:24">
      <c r="E526" s="128"/>
      <c r="P526" s="3"/>
      <c r="Q526" s="3"/>
      <c r="R526" s="115"/>
      <c r="S526" s="3"/>
      <c r="T526" s="3"/>
      <c r="U526" s="124"/>
      <c r="V526" s="3"/>
      <c r="W526" s="3"/>
      <c r="X526" s="3"/>
    </row>
    <row r="527" spans="5:24">
      <c r="P527" s="3"/>
      <c r="Q527" s="3"/>
      <c r="R527" s="115"/>
      <c r="S527" s="3"/>
      <c r="T527" s="3"/>
      <c r="U527" s="124"/>
      <c r="V527" s="3"/>
      <c r="W527" s="3"/>
      <c r="X527" s="3"/>
    </row>
    <row r="528" spans="5:24">
      <c r="E528" s="128"/>
      <c r="P528" s="3"/>
      <c r="Q528" s="3"/>
      <c r="R528" s="115"/>
      <c r="S528" s="3"/>
      <c r="T528" s="3"/>
      <c r="U528" s="114"/>
      <c r="V528" s="3"/>
      <c r="W528" s="3"/>
      <c r="X528" s="3"/>
    </row>
    <row r="529" spans="5:24">
      <c r="E529" s="128"/>
      <c r="P529" s="3"/>
      <c r="Q529" s="3"/>
      <c r="R529" s="115"/>
      <c r="S529" s="3"/>
      <c r="T529" s="3"/>
      <c r="U529" s="114"/>
      <c r="V529" s="3"/>
      <c r="W529" s="3"/>
      <c r="X529" s="3"/>
    </row>
    <row r="530" spans="5:24">
      <c r="E530" s="128"/>
      <c r="P530" s="3"/>
      <c r="Q530" s="3"/>
      <c r="R530" s="115"/>
      <c r="S530" s="3"/>
      <c r="T530" s="3"/>
      <c r="U530" s="3"/>
      <c r="V530" s="3"/>
      <c r="W530" s="3"/>
      <c r="X530" s="3"/>
    </row>
    <row r="531" spans="5:24">
      <c r="E531" s="128"/>
      <c r="P531" s="3"/>
      <c r="Q531" s="3"/>
      <c r="R531" s="115"/>
      <c r="S531" s="3"/>
      <c r="T531" s="3"/>
      <c r="U531" s="3"/>
      <c r="V531" s="3"/>
      <c r="W531" s="3"/>
      <c r="X531" s="3"/>
    </row>
    <row r="532" spans="5:24">
      <c r="E532" s="128"/>
      <c r="P532" s="3"/>
      <c r="Q532" s="3"/>
      <c r="R532" s="115"/>
      <c r="S532" s="3"/>
      <c r="T532" s="3"/>
      <c r="U532" s="3"/>
      <c r="V532" s="3"/>
      <c r="W532" s="3"/>
      <c r="X532" s="3"/>
    </row>
    <row r="533" spans="5:24">
      <c r="E533" s="128"/>
      <c r="P533" s="3"/>
      <c r="Q533" s="3"/>
      <c r="R533" s="115"/>
      <c r="S533" s="3"/>
      <c r="T533" s="3"/>
      <c r="U533" s="3"/>
      <c r="V533" s="3"/>
      <c r="W533" s="3"/>
      <c r="X533" s="3"/>
    </row>
    <row r="534" spans="5:24">
      <c r="P534" s="3"/>
      <c r="Q534" s="3"/>
      <c r="R534" s="115"/>
      <c r="S534" s="3"/>
      <c r="T534" s="3"/>
      <c r="U534" s="3"/>
      <c r="V534" s="3"/>
      <c r="W534" s="3"/>
      <c r="X534" s="3"/>
    </row>
    <row r="535" spans="5:24">
      <c r="E535" s="128"/>
      <c r="P535" s="3"/>
      <c r="Q535" s="3"/>
      <c r="R535" s="115"/>
      <c r="S535" s="3"/>
      <c r="T535" s="3"/>
      <c r="U535" s="3"/>
      <c r="V535" s="3"/>
      <c r="W535" s="3"/>
      <c r="X535" s="3"/>
    </row>
    <row r="536" spans="5:24">
      <c r="P536" s="3"/>
      <c r="Q536" s="3"/>
      <c r="R536" s="115"/>
      <c r="S536" s="3"/>
      <c r="T536" s="3"/>
      <c r="U536" s="3"/>
      <c r="V536" s="3"/>
      <c r="W536" s="3"/>
      <c r="X536" s="3"/>
    </row>
    <row r="537" spans="5:24">
      <c r="E537" s="128"/>
      <c r="P537" s="3"/>
      <c r="Q537" s="3"/>
      <c r="R537" s="115"/>
      <c r="S537" s="3"/>
      <c r="T537" s="3"/>
      <c r="U537" s="3"/>
      <c r="V537" s="3"/>
      <c r="W537" s="3"/>
      <c r="X537" s="3"/>
    </row>
    <row r="538" spans="5:24">
      <c r="P538" s="3"/>
      <c r="Q538" s="3"/>
      <c r="R538" s="115"/>
      <c r="S538" s="3"/>
      <c r="T538" s="3"/>
      <c r="U538" s="3"/>
      <c r="V538" s="3"/>
      <c r="W538" s="3"/>
      <c r="X538" s="3"/>
    </row>
    <row r="539" spans="5:24">
      <c r="E539" s="128"/>
      <c r="P539" s="3"/>
      <c r="Q539" s="3"/>
      <c r="R539" s="115"/>
      <c r="S539" s="3"/>
      <c r="T539" s="3"/>
      <c r="U539" s="3"/>
      <c r="V539" s="3"/>
      <c r="W539" s="3"/>
      <c r="X539" s="3"/>
    </row>
    <row r="540" spans="5:24">
      <c r="E540" s="128"/>
      <c r="P540" s="3"/>
      <c r="Q540" s="3"/>
      <c r="R540" s="115"/>
      <c r="S540" s="3"/>
      <c r="T540" s="3"/>
      <c r="U540" s="3"/>
      <c r="V540" s="3"/>
      <c r="W540" s="3"/>
      <c r="X540" s="3"/>
    </row>
    <row r="541" spans="5:24">
      <c r="E541" s="128"/>
      <c r="P541" s="3"/>
      <c r="Q541" s="3"/>
      <c r="R541" s="115"/>
      <c r="S541" s="3"/>
      <c r="T541" s="3"/>
      <c r="U541" s="3"/>
      <c r="V541" s="3"/>
      <c r="W541" s="3"/>
      <c r="X541" s="3"/>
    </row>
    <row r="542" spans="5:24">
      <c r="E542" s="128"/>
      <c r="P542" s="3"/>
      <c r="Q542" s="3"/>
      <c r="R542" s="115"/>
      <c r="S542" s="3"/>
      <c r="T542" s="3"/>
      <c r="U542" s="3"/>
      <c r="V542" s="3"/>
      <c r="W542" s="3"/>
      <c r="X542" s="3"/>
    </row>
    <row r="543" spans="5:24">
      <c r="E543" s="128"/>
      <c r="P543" s="3"/>
      <c r="Q543" s="3"/>
      <c r="R543" s="115"/>
      <c r="S543" s="3"/>
      <c r="T543" s="3"/>
      <c r="U543" s="3"/>
      <c r="V543" s="3"/>
      <c r="W543" s="3"/>
      <c r="X543" s="3"/>
    </row>
    <row r="544" spans="5:24">
      <c r="P544" s="3"/>
      <c r="Q544" s="3"/>
      <c r="R544" s="115"/>
      <c r="S544" s="3"/>
      <c r="T544" s="3"/>
      <c r="U544" s="3"/>
      <c r="V544" s="3"/>
      <c r="W544" s="3"/>
      <c r="X544" s="3"/>
    </row>
    <row r="545" spans="5:24">
      <c r="E545" s="128"/>
      <c r="P545" s="3"/>
      <c r="Q545" s="3"/>
      <c r="R545" s="115"/>
      <c r="S545" s="3"/>
      <c r="T545" s="3"/>
      <c r="U545" s="3"/>
      <c r="V545" s="3"/>
      <c r="W545" s="3"/>
      <c r="X545" s="3"/>
    </row>
    <row r="546" spans="5:24">
      <c r="P546" s="3"/>
      <c r="Q546" s="3"/>
      <c r="R546" s="115"/>
      <c r="S546" s="3"/>
      <c r="T546" s="3"/>
      <c r="U546" s="3"/>
      <c r="V546" s="3"/>
      <c r="W546" s="3"/>
      <c r="X546" s="3"/>
    </row>
    <row r="547" spans="5:24">
      <c r="E547" s="128"/>
      <c r="P547" s="3"/>
      <c r="Q547" s="3"/>
      <c r="R547" s="115"/>
      <c r="S547" s="3"/>
      <c r="T547" s="3"/>
      <c r="U547" s="3"/>
      <c r="V547" s="3"/>
      <c r="W547" s="3"/>
      <c r="X547" s="3"/>
    </row>
    <row r="548" spans="5:24">
      <c r="P548" s="3"/>
      <c r="Q548" s="3"/>
      <c r="R548" s="115"/>
      <c r="S548" s="3"/>
      <c r="T548" s="3"/>
      <c r="U548" s="3"/>
      <c r="V548" s="3"/>
      <c r="W548" s="3"/>
      <c r="X548" s="3"/>
    </row>
    <row r="549" spans="5:24">
      <c r="E549" s="128"/>
      <c r="P549" s="3"/>
      <c r="Q549" s="3"/>
      <c r="R549" s="115"/>
      <c r="S549" s="3"/>
      <c r="T549" s="3"/>
      <c r="U549" s="3"/>
      <c r="V549" s="3"/>
      <c r="W549" s="3"/>
      <c r="X549" s="3"/>
    </row>
    <row r="550" spans="5:24">
      <c r="E550" s="128"/>
      <c r="P550" s="3"/>
      <c r="Q550" s="3"/>
      <c r="R550" s="115"/>
      <c r="S550" s="3"/>
      <c r="T550" s="3"/>
      <c r="U550" s="3"/>
      <c r="V550" s="3"/>
      <c r="W550" s="3"/>
      <c r="X550" s="3"/>
    </row>
    <row r="551" spans="5:24">
      <c r="E551" s="128"/>
      <c r="P551" s="3"/>
      <c r="Q551" s="3"/>
      <c r="R551" s="115"/>
      <c r="S551" s="3"/>
      <c r="T551" s="3"/>
      <c r="U551" s="3"/>
      <c r="V551" s="3"/>
      <c r="W551" s="3"/>
      <c r="X551" s="3"/>
    </row>
    <row r="552" spans="5:24">
      <c r="E552" s="128"/>
      <c r="P552" s="3"/>
      <c r="Q552" s="3"/>
      <c r="R552" s="115"/>
      <c r="S552" s="3"/>
      <c r="T552" s="3"/>
      <c r="U552" s="3"/>
      <c r="V552" s="3"/>
      <c r="W552" s="3"/>
      <c r="X552" s="3"/>
    </row>
    <row r="553" spans="5:24">
      <c r="P553" s="3"/>
      <c r="Q553" s="3"/>
      <c r="R553" s="115"/>
      <c r="S553" s="3"/>
      <c r="T553" s="3"/>
      <c r="U553" s="3"/>
      <c r="V553" s="3"/>
      <c r="W553" s="3"/>
      <c r="X553" s="3"/>
    </row>
    <row r="554" spans="5:24">
      <c r="P554" s="3"/>
      <c r="Q554" s="3"/>
      <c r="R554" s="115"/>
      <c r="S554" s="3"/>
      <c r="T554" s="3"/>
      <c r="U554" s="3"/>
      <c r="V554" s="3"/>
      <c r="W554" s="3"/>
      <c r="X554" s="3"/>
    </row>
    <row r="555" spans="5:24">
      <c r="P555" s="3"/>
      <c r="Q555" s="3"/>
      <c r="R555" s="115"/>
      <c r="S555" s="3"/>
      <c r="T555" s="3"/>
      <c r="U555" s="3"/>
      <c r="V555" s="3"/>
      <c r="W555" s="3"/>
      <c r="X555" s="3"/>
    </row>
    <row r="556" spans="5:24">
      <c r="E556" s="128"/>
      <c r="P556" s="3"/>
      <c r="Q556" s="3"/>
      <c r="R556" s="115"/>
      <c r="S556" s="3"/>
      <c r="T556" s="3"/>
      <c r="U556" s="3"/>
      <c r="V556" s="3"/>
      <c r="W556" s="3"/>
      <c r="X556" s="3"/>
    </row>
    <row r="557" spans="5:24">
      <c r="E557" s="128"/>
      <c r="P557" s="3"/>
      <c r="Q557" s="3"/>
      <c r="R557" s="115"/>
      <c r="S557" s="3"/>
      <c r="T557" s="3"/>
      <c r="U557" s="3"/>
      <c r="V557" s="3"/>
      <c r="W557" s="3"/>
      <c r="X557" s="3"/>
    </row>
    <row r="558" spans="5:24">
      <c r="E558" s="128"/>
      <c r="P558" s="3"/>
      <c r="Q558" s="3"/>
      <c r="R558" s="115"/>
      <c r="S558" s="3"/>
      <c r="T558" s="3"/>
      <c r="U558" s="3"/>
      <c r="V558" s="3"/>
      <c r="W558" s="3"/>
      <c r="X558" s="3"/>
    </row>
    <row r="559" spans="5:24">
      <c r="E559" s="128"/>
      <c r="P559" s="3"/>
      <c r="Q559" s="3"/>
      <c r="R559" s="115"/>
      <c r="S559" s="3"/>
      <c r="T559" s="3"/>
      <c r="U559" s="3"/>
      <c r="V559" s="3"/>
      <c r="W559" s="3"/>
      <c r="X559" s="3"/>
    </row>
    <row r="560" spans="5:24">
      <c r="E560" s="128"/>
      <c r="P560" s="3"/>
      <c r="Q560" s="3"/>
      <c r="R560" s="115"/>
      <c r="S560" s="3"/>
      <c r="T560" s="3"/>
      <c r="U560" s="3"/>
      <c r="V560" s="3"/>
      <c r="W560" s="3"/>
      <c r="X560" s="3"/>
    </row>
    <row r="561" spans="5:24">
      <c r="E561" s="128"/>
      <c r="P561" s="3"/>
      <c r="Q561" s="3"/>
      <c r="R561" s="115"/>
      <c r="S561" s="3"/>
      <c r="T561" s="3"/>
      <c r="U561" s="3"/>
      <c r="V561" s="3"/>
      <c r="W561" s="3"/>
      <c r="X561" s="3"/>
    </row>
    <row r="562" spans="5:24">
      <c r="E562" s="128"/>
      <c r="P562" s="3"/>
      <c r="Q562" s="3"/>
      <c r="R562" s="115"/>
      <c r="S562" s="3"/>
      <c r="T562" s="3"/>
      <c r="U562" s="3"/>
      <c r="V562" s="3"/>
      <c r="W562" s="3"/>
      <c r="X562" s="3"/>
    </row>
    <row r="563" spans="5:24">
      <c r="P563" s="3"/>
      <c r="Q563" s="3"/>
      <c r="R563" s="115"/>
      <c r="S563" s="3"/>
      <c r="T563" s="3"/>
      <c r="U563" s="3"/>
      <c r="V563" s="3"/>
      <c r="W563" s="3"/>
      <c r="X563" s="3"/>
    </row>
    <row r="564" spans="5:24">
      <c r="P564" s="3"/>
      <c r="Q564" s="3"/>
      <c r="R564" s="115"/>
      <c r="S564" s="3"/>
      <c r="T564" s="3"/>
      <c r="U564" s="3"/>
      <c r="V564" s="3"/>
      <c r="W564" s="3"/>
      <c r="X564" s="3"/>
    </row>
    <row r="565" spans="5:24">
      <c r="P565" s="3"/>
      <c r="Q565" s="3"/>
      <c r="R565" s="115"/>
      <c r="S565" s="3"/>
      <c r="T565" s="3"/>
      <c r="U565" s="3"/>
      <c r="V565" s="3"/>
      <c r="W565" s="3"/>
      <c r="X565" s="3"/>
    </row>
    <row r="566" spans="5:24">
      <c r="P566" s="3"/>
      <c r="Q566" s="3"/>
      <c r="R566" s="115"/>
      <c r="S566" s="3"/>
      <c r="T566" s="3"/>
      <c r="U566" s="3"/>
      <c r="V566" s="3"/>
      <c r="W566" s="3"/>
      <c r="X566" s="3"/>
    </row>
    <row r="567" spans="5:24">
      <c r="E567" s="128"/>
      <c r="P567" s="3"/>
      <c r="Q567" s="3"/>
      <c r="R567" s="115"/>
      <c r="S567" s="3"/>
      <c r="T567" s="3"/>
      <c r="U567" s="3"/>
      <c r="V567" s="3"/>
      <c r="W567" s="3"/>
      <c r="X567" s="3"/>
    </row>
    <row r="568" spans="5:24">
      <c r="P568" s="3"/>
      <c r="Q568" s="3"/>
      <c r="R568" s="115"/>
      <c r="S568" s="3"/>
      <c r="T568" s="3"/>
      <c r="U568" s="3"/>
      <c r="V568" s="3"/>
      <c r="W568" s="3"/>
      <c r="X568" s="3"/>
    </row>
    <row r="569" spans="5:24">
      <c r="E569" s="128"/>
      <c r="P569" s="3"/>
      <c r="Q569" s="3"/>
      <c r="R569" s="115"/>
      <c r="S569" s="3"/>
      <c r="T569" s="3"/>
      <c r="U569" s="3"/>
      <c r="V569" s="3"/>
      <c r="W569" s="3"/>
      <c r="X569" s="3"/>
    </row>
    <row r="570" spans="5:24">
      <c r="E570" s="128"/>
      <c r="P570" s="3"/>
      <c r="Q570" s="3"/>
      <c r="R570" s="115"/>
      <c r="S570" s="3"/>
      <c r="T570" s="3"/>
      <c r="U570" s="3"/>
      <c r="V570" s="3"/>
      <c r="W570" s="3"/>
      <c r="X570" s="3"/>
    </row>
    <row r="571" spans="5:24">
      <c r="P571" s="3"/>
      <c r="Q571" s="3"/>
      <c r="R571" s="115"/>
      <c r="S571" s="3"/>
      <c r="T571" s="3"/>
      <c r="U571" s="3"/>
      <c r="V571" s="3"/>
      <c r="W571" s="3"/>
      <c r="X571" s="3"/>
    </row>
    <row r="572" spans="5:24">
      <c r="E572" s="128"/>
      <c r="P572" s="3"/>
      <c r="Q572" s="3"/>
      <c r="R572" s="115"/>
      <c r="S572" s="3"/>
      <c r="T572" s="3"/>
      <c r="U572" s="3"/>
      <c r="V572" s="3"/>
      <c r="W572" s="3"/>
      <c r="X572" s="3"/>
    </row>
    <row r="573" spans="5:24">
      <c r="E573" s="128"/>
      <c r="P573" s="3"/>
      <c r="Q573" s="3"/>
      <c r="R573" s="115"/>
      <c r="S573" s="3"/>
      <c r="T573" s="3"/>
      <c r="U573" s="3"/>
      <c r="V573" s="3"/>
      <c r="W573" s="3"/>
      <c r="X573" s="3"/>
    </row>
    <row r="574" spans="5:24">
      <c r="E574" s="128"/>
      <c r="P574" s="3"/>
      <c r="Q574" s="3"/>
      <c r="R574" s="115"/>
      <c r="S574" s="3"/>
      <c r="T574" s="3"/>
      <c r="U574" s="3"/>
      <c r="V574" s="3"/>
      <c r="W574" s="3"/>
      <c r="X574" s="3"/>
    </row>
    <row r="575" spans="5:24">
      <c r="E575" s="128"/>
      <c r="P575" s="3"/>
      <c r="Q575" s="3"/>
      <c r="R575" s="115"/>
      <c r="S575" s="3"/>
      <c r="T575" s="3"/>
      <c r="U575" s="3"/>
      <c r="V575" s="3"/>
      <c r="W575" s="3"/>
      <c r="X575" s="3"/>
    </row>
    <row r="576" spans="5:24">
      <c r="E576" s="128"/>
      <c r="P576" s="3"/>
      <c r="Q576" s="3"/>
      <c r="R576" s="115"/>
      <c r="S576" s="3"/>
      <c r="T576" s="3"/>
      <c r="U576" s="3"/>
      <c r="V576" s="3"/>
      <c r="W576" s="3"/>
      <c r="X576" s="3"/>
    </row>
    <row r="577" spans="5:24">
      <c r="E577" s="128"/>
      <c r="P577" s="3"/>
      <c r="Q577" s="3"/>
      <c r="R577" s="115"/>
      <c r="S577" s="3"/>
      <c r="T577" s="3"/>
      <c r="U577" s="3"/>
      <c r="V577" s="3"/>
      <c r="W577" s="3"/>
      <c r="X577" s="3"/>
    </row>
    <row r="578" spans="5:24">
      <c r="E578" s="128"/>
      <c r="P578" s="3"/>
      <c r="Q578" s="3"/>
      <c r="R578" s="115"/>
      <c r="S578" s="3"/>
      <c r="T578" s="3"/>
      <c r="U578" s="3"/>
      <c r="V578" s="3"/>
      <c r="W578" s="3"/>
      <c r="X578" s="3"/>
    </row>
    <row r="579" spans="5:24">
      <c r="E579" s="128"/>
      <c r="P579" s="3"/>
      <c r="Q579" s="3"/>
      <c r="R579" s="115"/>
      <c r="S579" s="3"/>
      <c r="T579" s="3"/>
      <c r="U579" s="3"/>
      <c r="V579" s="3"/>
      <c r="W579" s="3"/>
      <c r="X579" s="3"/>
    </row>
    <row r="580" spans="5:24">
      <c r="E580" s="128"/>
      <c r="P580" s="3"/>
      <c r="Q580" s="3"/>
      <c r="R580" s="115"/>
      <c r="S580" s="3"/>
      <c r="T580" s="3"/>
      <c r="U580" s="3"/>
      <c r="V580" s="3"/>
      <c r="W580" s="3"/>
      <c r="X580" s="3"/>
    </row>
    <row r="581" spans="5:24">
      <c r="E581" s="128"/>
      <c r="P581" s="3"/>
      <c r="Q581" s="3"/>
      <c r="R581" s="115"/>
      <c r="S581" s="3"/>
      <c r="T581" s="3"/>
      <c r="U581" s="3"/>
      <c r="V581" s="3"/>
      <c r="W581" s="3"/>
      <c r="X581" s="3"/>
    </row>
    <row r="582" spans="5:24">
      <c r="E582" s="128"/>
      <c r="P582" s="3"/>
      <c r="Q582" s="3"/>
      <c r="R582" s="115"/>
      <c r="S582" s="3"/>
      <c r="T582" s="3"/>
      <c r="U582" s="3"/>
      <c r="V582" s="3"/>
      <c r="W582" s="3"/>
      <c r="X582" s="3"/>
    </row>
    <row r="583" spans="5:24">
      <c r="E583" s="128"/>
      <c r="P583" s="3"/>
      <c r="Q583" s="3"/>
      <c r="R583" s="115"/>
      <c r="S583" s="3"/>
      <c r="T583" s="3"/>
      <c r="U583" s="3"/>
      <c r="V583" s="3"/>
      <c r="W583" s="3"/>
      <c r="X583" s="3"/>
    </row>
    <row r="584" spans="5:24">
      <c r="P584" s="3"/>
      <c r="Q584" s="3"/>
      <c r="R584" s="115"/>
      <c r="S584" s="3"/>
      <c r="T584" s="3"/>
      <c r="U584" s="3"/>
      <c r="V584" s="3"/>
      <c r="W584" s="3"/>
      <c r="X584" s="3"/>
    </row>
    <row r="585" spans="5:24">
      <c r="E585" s="128"/>
      <c r="P585" s="3"/>
      <c r="Q585" s="3"/>
      <c r="R585" s="115"/>
      <c r="S585" s="3"/>
      <c r="T585" s="3"/>
      <c r="U585" s="3"/>
      <c r="V585" s="3"/>
      <c r="W585" s="3"/>
      <c r="X585" s="3"/>
    </row>
    <row r="586" spans="5:24">
      <c r="E586" s="128"/>
      <c r="P586" s="3"/>
      <c r="Q586" s="3"/>
      <c r="R586" s="115"/>
      <c r="S586" s="3"/>
      <c r="T586" s="3"/>
      <c r="U586" s="3"/>
      <c r="V586" s="3"/>
      <c r="W586" s="3"/>
      <c r="X586" s="3"/>
    </row>
    <row r="587" spans="5:24">
      <c r="E587" s="128"/>
      <c r="P587" s="3"/>
      <c r="Q587" s="3"/>
      <c r="R587" s="115"/>
      <c r="S587" s="3"/>
      <c r="T587" s="3"/>
      <c r="U587" s="3"/>
      <c r="V587" s="3"/>
      <c r="W587" s="3"/>
      <c r="X587" s="3"/>
    </row>
    <row r="588" spans="5:24">
      <c r="E588" s="128"/>
      <c r="P588" s="3"/>
      <c r="Q588" s="3"/>
      <c r="R588" s="115"/>
      <c r="S588" s="3"/>
      <c r="T588" s="3"/>
      <c r="U588" s="3"/>
      <c r="V588" s="3"/>
      <c r="W588" s="3"/>
      <c r="X588" s="3"/>
    </row>
    <row r="589" spans="5:24">
      <c r="E589" s="128"/>
      <c r="P589" s="3"/>
      <c r="Q589" s="3"/>
      <c r="R589" s="115"/>
      <c r="S589" s="3"/>
      <c r="T589" s="3"/>
      <c r="U589" s="3"/>
      <c r="V589" s="3"/>
      <c r="W589" s="3"/>
      <c r="X589" s="3"/>
    </row>
    <row r="590" spans="5:24">
      <c r="E590" s="128"/>
      <c r="P590" s="3"/>
      <c r="Q590" s="3"/>
      <c r="R590" s="115"/>
      <c r="S590" s="3"/>
      <c r="T590" s="3"/>
      <c r="U590" s="3"/>
      <c r="V590" s="3"/>
      <c r="W590" s="3"/>
      <c r="X590" s="3"/>
    </row>
    <row r="591" spans="5:24">
      <c r="P591" s="3"/>
      <c r="Q591" s="3"/>
      <c r="R591" s="115"/>
      <c r="S591" s="3"/>
      <c r="T591" s="3"/>
      <c r="U591" s="3"/>
      <c r="V591" s="3"/>
      <c r="W591" s="3"/>
      <c r="X591" s="3"/>
    </row>
    <row r="592" spans="5:24">
      <c r="P592" s="3"/>
      <c r="Q592" s="3"/>
      <c r="R592" s="115"/>
      <c r="S592" s="3"/>
      <c r="T592" s="3"/>
      <c r="U592" s="3"/>
      <c r="V592" s="3"/>
      <c r="W592" s="3"/>
      <c r="X592" s="3"/>
    </row>
    <row r="593" spans="5:24">
      <c r="E593" s="128"/>
      <c r="P593" s="3"/>
      <c r="Q593" s="3"/>
      <c r="R593" s="115"/>
      <c r="S593" s="3"/>
      <c r="T593" s="3"/>
      <c r="U593" s="3"/>
      <c r="V593" s="3"/>
      <c r="W593" s="3"/>
      <c r="X593" s="3"/>
    </row>
    <row r="594" spans="5:24">
      <c r="P594" s="3"/>
      <c r="Q594" s="3"/>
      <c r="R594" s="115"/>
      <c r="S594" s="3"/>
      <c r="T594" s="3"/>
      <c r="U594" s="3"/>
      <c r="V594" s="3"/>
      <c r="W594" s="3"/>
      <c r="X594" s="3"/>
    </row>
    <row r="595" spans="5:24">
      <c r="P595" s="3"/>
      <c r="Q595" s="3"/>
      <c r="R595" s="115"/>
      <c r="S595" s="3"/>
      <c r="T595" s="3"/>
      <c r="U595" s="3"/>
      <c r="V595" s="3"/>
      <c r="W595" s="3"/>
      <c r="X595" s="3"/>
    </row>
    <row r="596" spans="5:24">
      <c r="E596" s="128"/>
      <c r="P596" s="3"/>
      <c r="Q596" s="3"/>
      <c r="R596" s="115"/>
      <c r="S596" s="3"/>
      <c r="T596" s="3"/>
      <c r="U596" s="3"/>
      <c r="V596" s="3"/>
      <c r="W596" s="3"/>
      <c r="X596" s="3"/>
    </row>
    <row r="597" spans="5:24">
      <c r="P597" s="3"/>
      <c r="Q597" s="3"/>
      <c r="R597" s="115"/>
      <c r="S597" s="3"/>
      <c r="T597" s="3"/>
      <c r="U597" s="3"/>
      <c r="V597" s="3"/>
      <c r="W597" s="3"/>
      <c r="X597" s="3"/>
    </row>
    <row r="598" spans="5:24">
      <c r="E598" s="128"/>
      <c r="P598" s="3"/>
      <c r="Q598" s="3"/>
      <c r="R598" s="115"/>
      <c r="S598" s="3"/>
      <c r="T598" s="3"/>
      <c r="U598" s="3"/>
      <c r="V598" s="3"/>
      <c r="W598" s="3"/>
      <c r="X598" s="3"/>
    </row>
    <row r="599" spans="5:24">
      <c r="E599" s="128"/>
      <c r="P599" s="3"/>
      <c r="Q599" s="3"/>
      <c r="R599" s="115"/>
      <c r="S599" s="3"/>
      <c r="T599" s="3"/>
      <c r="U599" s="3"/>
      <c r="V599" s="3"/>
      <c r="W599" s="3"/>
      <c r="X599" s="3"/>
    </row>
    <row r="600" spans="5:24">
      <c r="E600" s="128"/>
      <c r="P600" s="3"/>
      <c r="Q600" s="3"/>
      <c r="R600" s="115"/>
      <c r="S600" s="3"/>
      <c r="T600" s="3"/>
      <c r="U600" s="3"/>
      <c r="V600" s="3"/>
      <c r="W600" s="3"/>
      <c r="X600" s="3"/>
    </row>
    <row r="601" spans="5:24">
      <c r="E601" s="128"/>
      <c r="P601" s="3"/>
      <c r="Q601" s="3"/>
      <c r="R601" s="115"/>
      <c r="S601" s="3"/>
      <c r="T601" s="3"/>
      <c r="U601" s="3"/>
      <c r="V601" s="3"/>
      <c r="W601" s="3"/>
      <c r="X601" s="3"/>
    </row>
    <row r="602" spans="5:24">
      <c r="P602" s="3"/>
      <c r="Q602" s="3"/>
      <c r="R602" s="115"/>
      <c r="S602" s="3"/>
      <c r="T602" s="3"/>
      <c r="U602" s="3"/>
      <c r="V602" s="3"/>
      <c r="W602" s="3"/>
      <c r="X602" s="3"/>
    </row>
    <row r="603" spans="5:24">
      <c r="P603" s="3"/>
      <c r="Q603" s="3"/>
      <c r="R603" s="115"/>
      <c r="S603" s="3"/>
      <c r="T603" s="3"/>
      <c r="U603" s="3"/>
      <c r="V603" s="3"/>
      <c r="W603" s="3"/>
      <c r="X603" s="3"/>
    </row>
    <row r="604" spans="5:24">
      <c r="P604" s="3"/>
      <c r="Q604" s="3"/>
      <c r="R604" s="115"/>
      <c r="S604" s="3"/>
      <c r="T604" s="3"/>
      <c r="U604" s="3"/>
      <c r="V604" s="3"/>
      <c r="W604" s="3"/>
      <c r="X604" s="3"/>
    </row>
    <row r="605" spans="5:24">
      <c r="P605" s="3"/>
      <c r="Q605" s="3"/>
      <c r="R605" s="115"/>
      <c r="S605" s="3"/>
      <c r="T605" s="3"/>
      <c r="U605" s="3"/>
      <c r="V605" s="3"/>
      <c r="W605" s="3"/>
      <c r="X605" s="3"/>
    </row>
    <row r="606" spans="5:24">
      <c r="E606" s="128"/>
      <c r="P606" s="3"/>
      <c r="Q606" s="3"/>
      <c r="R606" s="115"/>
      <c r="S606" s="3"/>
      <c r="T606" s="3"/>
      <c r="U606" s="3"/>
      <c r="V606" s="3"/>
      <c r="W606" s="3"/>
      <c r="X606" s="3"/>
    </row>
    <row r="607" spans="5:24">
      <c r="P607" s="3"/>
      <c r="Q607" s="3"/>
      <c r="R607" s="115"/>
      <c r="S607" s="3"/>
      <c r="T607" s="3"/>
      <c r="U607" s="3"/>
      <c r="V607" s="3"/>
      <c r="W607" s="3"/>
      <c r="X607" s="3"/>
    </row>
    <row r="608" spans="5:24">
      <c r="E608" s="128"/>
      <c r="P608" s="3"/>
      <c r="Q608" s="3"/>
      <c r="R608" s="115"/>
      <c r="S608" s="3"/>
      <c r="T608" s="3"/>
      <c r="U608" s="3"/>
      <c r="V608" s="3"/>
      <c r="W608" s="3"/>
      <c r="X608" s="3"/>
    </row>
    <row r="609" spans="5:24">
      <c r="E609" s="128"/>
      <c r="P609" s="3"/>
      <c r="Q609" s="3"/>
      <c r="R609" s="115"/>
      <c r="S609" s="3"/>
      <c r="T609" s="3"/>
      <c r="U609" s="3"/>
      <c r="V609" s="3"/>
      <c r="W609" s="3"/>
      <c r="X609" s="3"/>
    </row>
    <row r="610" spans="5:24">
      <c r="P610" s="3"/>
      <c r="Q610" s="3"/>
      <c r="R610" s="115"/>
      <c r="S610" s="3"/>
      <c r="T610" s="3"/>
      <c r="U610" s="3"/>
      <c r="V610" s="3"/>
      <c r="W610" s="3"/>
      <c r="X610" s="3"/>
    </row>
    <row r="611" spans="5:24">
      <c r="P611" s="3"/>
      <c r="Q611" s="3"/>
      <c r="R611" s="115"/>
      <c r="S611" s="3"/>
      <c r="T611" s="3"/>
      <c r="U611" s="3"/>
      <c r="V611" s="3"/>
      <c r="W611" s="3"/>
      <c r="X611" s="3"/>
    </row>
    <row r="612" spans="5:24">
      <c r="P612" s="3"/>
      <c r="Q612" s="3"/>
      <c r="R612" s="115"/>
      <c r="S612" s="3"/>
      <c r="T612" s="3"/>
      <c r="U612" s="3"/>
      <c r="V612" s="3"/>
      <c r="W612" s="3"/>
      <c r="X612" s="3"/>
    </row>
    <row r="613" spans="5:24">
      <c r="E613" s="128"/>
      <c r="P613" s="3"/>
      <c r="Q613" s="3"/>
      <c r="R613" s="115"/>
      <c r="S613" s="3"/>
      <c r="T613" s="3"/>
      <c r="U613" s="3"/>
      <c r="V613" s="3"/>
      <c r="W613" s="3"/>
      <c r="X613" s="3"/>
    </row>
    <row r="614" spans="5:24">
      <c r="P614" s="3"/>
      <c r="Q614" s="3"/>
      <c r="R614" s="115"/>
      <c r="S614" s="3"/>
      <c r="T614" s="3"/>
      <c r="U614" s="3"/>
      <c r="V614" s="3"/>
      <c r="W614" s="3"/>
      <c r="X614" s="3"/>
    </row>
    <row r="615" spans="5:24">
      <c r="E615" s="128"/>
      <c r="P615" s="3"/>
      <c r="Q615" s="3"/>
      <c r="R615" s="115"/>
      <c r="S615" s="3"/>
      <c r="T615" s="3"/>
      <c r="U615" s="3"/>
      <c r="V615" s="3"/>
      <c r="W615" s="3"/>
      <c r="X615" s="3"/>
    </row>
    <row r="616" spans="5:24">
      <c r="E616" s="128"/>
      <c r="P616" s="3"/>
      <c r="Q616" s="3"/>
      <c r="R616" s="115"/>
      <c r="S616" s="3"/>
      <c r="T616" s="3"/>
      <c r="U616" s="3"/>
      <c r="V616" s="3"/>
      <c r="W616" s="3"/>
      <c r="X616" s="3"/>
    </row>
    <row r="617" spans="5:24">
      <c r="E617" s="128"/>
      <c r="P617" s="3"/>
      <c r="Q617" s="3"/>
      <c r="R617" s="115"/>
      <c r="S617" s="3"/>
      <c r="T617" s="3"/>
      <c r="U617" s="3"/>
      <c r="V617" s="3"/>
      <c r="W617" s="3"/>
      <c r="X617" s="3"/>
    </row>
    <row r="618" spans="5:24">
      <c r="E618" s="128"/>
      <c r="P618" s="3"/>
      <c r="Q618" s="3"/>
      <c r="R618" s="115"/>
      <c r="S618" s="3"/>
      <c r="T618" s="3"/>
      <c r="U618" s="3"/>
      <c r="V618" s="3"/>
      <c r="W618" s="3"/>
      <c r="X618" s="3"/>
    </row>
    <row r="619" spans="5:24">
      <c r="E619" s="128"/>
      <c r="P619" s="3"/>
      <c r="Q619" s="3"/>
      <c r="R619" s="115"/>
      <c r="S619" s="3"/>
      <c r="T619" s="3"/>
      <c r="U619" s="3"/>
      <c r="V619" s="3"/>
      <c r="W619" s="3"/>
      <c r="X619" s="3"/>
    </row>
    <row r="620" spans="5:24">
      <c r="E620" s="128"/>
      <c r="P620" s="3"/>
      <c r="Q620" s="3"/>
      <c r="R620" s="115"/>
      <c r="S620" s="3"/>
      <c r="T620" s="3"/>
      <c r="U620" s="3"/>
      <c r="V620" s="3"/>
      <c r="W620" s="3"/>
      <c r="X620" s="3"/>
    </row>
    <row r="621" spans="5:24">
      <c r="E621" s="128"/>
      <c r="P621" s="3"/>
      <c r="Q621" s="3"/>
      <c r="R621" s="115"/>
      <c r="S621" s="3"/>
      <c r="T621" s="3"/>
      <c r="U621" s="3"/>
      <c r="V621" s="3"/>
      <c r="W621" s="3"/>
      <c r="X621" s="3"/>
    </row>
    <row r="622" spans="5:24">
      <c r="E622" s="128"/>
      <c r="P622" s="3"/>
      <c r="Q622" s="3"/>
      <c r="R622" s="115"/>
      <c r="S622" s="3"/>
      <c r="T622" s="3"/>
      <c r="U622" s="3"/>
      <c r="V622" s="3"/>
      <c r="W622" s="3"/>
      <c r="X622" s="3"/>
    </row>
    <row r="623" spans="5:24">
      <c r="E623" s="128"/>
      <c r="P623" s="3"/>
      <c r="Q623" s="3"/>
      <c r="R623" s="115"/>
      <c r="S623" s="3"/>
      <c r="T623" s="3"/>
      <c r="U623" s="3"/>
      <c r="V623" s="3"/>
      <c r="W623" s="3"/>
      <c r="X623" s="3"/>
    </row>
    <row r="624" spans="5:24">
      <c r="E624" s="128"/>
      <c r="P624" s="3"/>
      <c r="Q624" s="3"/>
      <c r="R624" s="115"/>
      <c r="S624" s="3"/>
      <c r="T624" s="3"/>
      <c r="U624" s="3"/>
      <c r="V624" s="3"/>
      <c r="W624" s="3"/>
      <c r="X624" s="3"/>
    </row>
    <row r="625" spans="5:24">
      <c r="P625" s="3"/>
      <c r="Q625" s="3"/>
      <c r="R625" s="115"/>
      <c r="S625" s="3"/>
      <c r="T625" s="3"/>
      <c r="U625" s="3"/>
      <c r="V625" s="3"/>
      <c r="W625" s="3"/>
      <c r="X625" s="3"/>
    </row>
    <row r="626" spans="5:24">
      <c r="P626" s="3"/>
      <c r="Q626" s="3"/>
      <c r="R626" s="115"/>
      <c r="S626" s="3"/>
      <c r="T626" s="3"/>
      <c r="U626" s="3"/>
      <c r="V626" s="3"/>
      <c r="W626" s="3"/>
      <c r="X626" s="3"/>
    </row>
    <row r="627" spans="5:24">
      <c r="E627" s="128"/>
      <c r="P627" s="3"/>
      <c r="Q627" s="3"/>
      <c r="R627" s="115"/>
      <c r="S627" s="3"/>
      <c r="T627" s="3"/>
      <c r="U627" s="3"/>
      <c r="V627" s="3"/>
      <c r="W627" s="3"/>
      <c r="X627" s="3"/>
    </row>
    <row r="628" spans="5:24">
      <c r="E628" s="128"/>
      <c r="P628" s="3"/>
      <c r="Q628" s="3"/>
      <c r="R628" s="115"/>
      <c r="S628" s="3"/>
      <c r="T628" s="3"/>
      <c r="U628" s="3"/>
      <c r="V628" s="3"/>
      <c r="W628" s="3"/>
      <c r="X628" s="3"/>
    </row>
    <row r="629" spans="5:24">
      <c r="E629" s="128"/>
      <c r="P629" s="3"/>
      <c r="Q629" s="3"/>
      <c r="R629" s="115"/>
      <c r="S629" s="3"/>
      <c r="T629" s="3"/>
      <c r="U629" s="3"/>
      <c r="V629" s="3"/>
      <c r="W629" s="3"/>
      <c r="X629" s="3"/>
    </row>
    <row r="630" spans="5:24">
      <c r="P630" s="3"/>
      <c r="Q630" s="3"/>
      <c r="R630" s="115"/>
      <c r="S630" s="3"/>
      <c r="T630" s="3"/>
      <c r="U630" s="3"/>
      <c r="V630" s="3"/>
      <c r="W630" s="3"/>
      <c r="X630" s="3"/>
    </row>
    <row r="631" spans="5:24">
      <c r="P631" s="3"/>
      <c r="Q631" s="3"/>
      <c r="R631" s="115"/>
      <c r="S631" s="3"/>
      <c r="T631" s="3"/>
      <c r="U631" s="3"/>
      <c r="V631" s="3"/>
      <c r="W631" s="3"/>
      <c r="X631" s="3"/>
    </row>
    <row r="632" spans="5:24">
      <c r="P632" s="3"/>
      <c r="Q632" s="3"/>
      <c r="R632" s="115"/>
      <c r="S632" s="3"/>
      <c r="T632" s="3"/>
      <c r="U632" s="3"/>
      <c r="V632" s="3"/>
      <c r="W632" s="3"/>
      <c r="X632" s="3"/>
    </row>
    <row r="633" spans="5:24">
      <c r="E633" s="128"/>
      <c r="P633" s="3"/>
      <c r="Q633" s="3"/>
      <c r="R633" s="115"/>
      <c r="S633" s="3"/>
      <c r="T633" s="3"/>
      <c r="U633" s="3"/>
      <c r="V633" s="3"/>
      <c r="W633" s="3"/>
      <c r="X633" s="3"/>
    </row>
    <row r="634" spans="5:24">
      <c r="P634" s="3"/>
      <c r="Q634" s="3"/>
      <c r="R634" s="115"/>
      <c r="S634" s="3"/>
      <c r="T634" s="3"/>
      <c r="U634" s="3"/>
      <c r="V634" s="3"/>
      <c r="W634" s="3"/>
      <c r="X634" s="3"/>
    </row>
    <row r="635" spans="5:24">
      <c r="E635" s="128"/>
      <c r="P635" s="3"/>
      <c r="Q635" s="3"/>
      <c r="R635" s="115"/>
      <c r="S635" s="3"/>
      <c r="T635" s="3"/>
      <c r="U635" s="3"/>
      <c r="V635" s="3"/>
      <c r="W635" s="3"/>
      <c r="X635" s="3"/>
    </row>
    <row r="636" spans="5:24">
      <c r="P636" s="3"/>
      <c r="Q636" s="3"/>
      <c r="R636" s="115"/>
      <c r="S636" s="3"/>
      <c r="T636" s="3"/>
      <c r="U636" s="3"/>
      <c r="V636" s="3"/>
      <c r="W636" s="3"/>
      <c r="X636" s="3"/>
    </row>
    <row r="637" spans="5:24">
      <c r="E637" s="128"/>
      <c r="P637" s="3"/>
      <c r="Q637" s="3"/>
      <c r="R637" s="115"/>
      <c r="S637" s="3"/>
      <c r="T637" s="3"/>
      <c r="U637" s="3"/>
      <c r="V637" s="3"/>
      <c r="W637" s="3"/>
      <c r="X637" s="3"/>
    </row>
    <row r="638" spans="5:24">
      <c r="E638" s="128"/>
      <c r="P638" s="3"/>
      <c r="Q638" s="3"/>
      <c r="R638" s="115"/>
      <c r="S638" s="3"/>
      <c r="T638" s="3"/>
      <c r="U638" s="3"/>
      <c r="V638" s="3"/>
      <c r="W638" s="3"/>
      <c r="X638" s="3"/>
    </row>
    <row r="639" spans="5:24">
      <c r="E639" s="128"/>
      <c r="P639" s="3"/>
      <c r="Q639" s="3"/>
      <c r="R639" s="115"/>
      <c r="S639" s="3"/>
      <c r="T639" s="3"/>
      <c r="U639" s="3"/>
      <c r="V639" s="3"/>
      <c r="W639" s="3"/>
      <c r="X639" s="3"/>
    </row>
    <row r="640" spans="5:24">
      <c r="E640" s="128"/>
      <c r="P640" s="3"/>
      <c r="Q640" s="3"/>
      <c r="R640" s="115"/>
      <c r="S640" s="3"/>
      <c r="T640" s="3"/>
      <c r="U640" s="3"/>
      <c r="V640" s="3"/>
      <c r="W640" s="3"/>
      <c r="X640" s="3"/>
    </row>
    <row r="641" spans="5:24">
      <c r="E641" s="128"/>
      <c r="P641" s="3"/>
      <c r="Q641" s="3"/>
      <c r="R641" s="115"/>
      <c r="S641" s="3"/>
      <c r="T641" s="3"/>
      <c r="U641" s="3"/>
      <c r="V641" s="3"/>
      <c r="W641" s="3"/>
      <c r="X641" s="3"/>
    </row>
    <row r="642" spans="5:24">
      <c r="E642" s="128"/>
      <c r="P642" s="3"/>
      <c r="Q642" s="3"/>
      <c r="R642" s="115"/>
      <c r="S642" s="3"/>
      <c r="T642" s="3"/>
      <c r="U642" s="3"/>
      <c r="V642" s="3"/>
      <c r="W642" s="3"/>
      <c r="X642" s="3"/>
    </row>
    <row r="643" spans="5:24">
      <c r="E643" s="128"/>
      <c r="P643" s="3"/>
      <c r="Q643" s="3"/>
      <c r="R643" s="115"/>
      <c r="S643" s="3"/>
      <c r="T643" s="3"/>
      <c r="U643" s="3"/>
      <c r="V643" s="3"/>
      <c r="W643" s="3"/>
      <c r="X643" s="3"/>
    </row>
    <row r="644" spans="5:24">
      <c r="P644" s="3"/>
      <c r="Q644" s="3"/>
      <c r="R644" s="115"/>
      <c r="S644" s="3"/>
      <c r="T644" s="3"/>
      <c r="U644" s="3"/>
      <c r="V644" s="3"/>
      <c r="W644" s="3"/>
      <c r="X644" s="3"/>
    </row>
    <row r="645" spans="5:24">
      <c r="E645" s="128"/>
      <c r="P645" s="3"/>
      <c r="Q645" s="3"/>
      <c r="R645" s="115"/>
      <c r="S645" s="3"/>
      <c r="T645" s="3"/>
      <c r="U645" s="3"/>
      <c r="V645" s="3"/>
      <c r="W645" s="3"/>
      <c r="X645" s="3"/>
    </row>
    <row r="646" spans="5:24">
      <c r="P646" s="3"/>
      <c r="Q646" s="3"/>
      <c r="R646" s="115"/>
      <c r="S646" s="3"/>
      <c r="T646" s="3"/>
      <c r="U646" s="3"/>
      <c r="V646" s="3"/>
      <c r="W646" s="3"/>
      <c r="X646" s="3"/>
    </row>
    <row r="647" spans="5:24">
      <c r="E647" s="128"/>
      <c r="P647" s="3"/>
      <c r="Q647" s="3"/>
      <c r="R647" s="115"/>
      <c r="S647" s="3"/>
      <c r="T647" s="3"/>
      <c r="U647" s="3"/>
      <c r="V647" s="3"/>
      <c r="W647" s="3"/>
      <c r="X647" s="3"/>
    </row>
    <row r="648" spans="5:24">
      <c r="P648" s="3"/>
      <c r="Q648" s="3"/>
      <c r="R648" s="115"/>
      <c r="S648" s="3"/>
      <c r="T648" s="3"/>
      <c r="U648" s="3"/>
      <c r="V648" s="3"/>
      <c r="W648" s="3"/>
      <c r="X648" s="3"/>
    </row>
    <row r="649" spans="5:24">
      <c r="E649" s="128"/>
      <c r="P649" s="3"/>
      <c r="Q649" s="3"/>
      <c r="R649" s="115"/>
      <c r="S649" s="3"/>
      <c r="T649" s="3"/>
      <c r="U649" s="3"/>
      <c r="V649" s="3"/>
      <c r="W649" s="3"/>
      <c r="X649" s="3"/>
    </row>
    <row r="650" spans="5:24">
      <c r="E650" s="128"/>
      <c r="P650" s="3"/>
      <c r="Q650" s="3"/>
      <c r="R650" s="115"/>
      <c r="S650" s="3"/>
      <c r="T650" s="3"/>
      <c r="U650" s="3"/>
      <c r="V650" s="3"/>
      <c r="W650" s="3"/>
      <c r="X650" s="3"/>
    </row>
    <row r="651" spans="5:24">
      <c r="E651" s="128"/>
      <c r="P651" s="3"/>
      <c r="Q651" s="3"/>
      <c r="R651" s="115"/>
      <c r="S651" s="3"/>
      <c r="T651" s="3"/>
      <c r="U651" s="3"/>
      <c r="V651" s="3"/>
      <c r="W651" s="3"/>
      <c r="X651" s="3"/>
    </row>
    <row r="652" spans="5:24">
      <c r="E652" s="128"/>
      <c r="P652" s="3"/>
      <c r="Q652" s="3"/>
      <c r="R652" s="115"/>
      <c r="S652" s="3"/>
      <c r="T652" s="3"/>
      <c r="U652" s="3"/>
      <c r="V652" s="3"/>
      <c r="W652" s="3"/>
      <c r="X652" s="3"/>
    </row>
    <row r="653" spans="5:24">
      <c r="E653" s="128"/>
      <c r="P653" s="3"/>
      <c r="Q653" s="3"/>
      <c r="R653" s="115"/>
      <c r="S653" s="3"/>
      <c r="T653" s="3"/>
      <c r="U653" s="3"/>
      <c r="V653" s="3"/>
      <c r="W653" s="3"/>
      <c r="X653" s="3"/>
    </row>
    <row r="654" spans="5:24">
      <c r="E654" s="128"/>
      <c r="P654" s="3"/>
      <c r="Q654" s="3"/>
      <c r="R654" s="115"/>
      <c r="S654" s="3"/>
      <c r="T654" s="3"/>
      <c r="U654" s="3"/>
      <c r="V654" s="3"/>
      <c r="W654" s="3"/>
      <c r="X654" s="3"/>
    </row>
    <row r="655" spans="5:24">
      <c r="P655" s="3"/>
      <c r="Q655" s="3"/>
      <c r="R655" s="115"/>
      <c r="S655" s="3"/>
      <c r="T655" s="3"/>
      <c r="U655" s="3"/>
      <c r="V655" s="3"/>
      <c r="W655" s="3"/>
      <c r="X655" s="3"/>
    </row>
    <row r="656" spans="5:24">
      <c r="E656" s="128"/>
      <c r="P656" s="3"/>
      <c r="Q656" s="3"/>
      <c r="R656" s="115"/>
      <c r="S656" s="3"/>
      <c r="T656" s="3"/>
      <c r="U656" s="3"/>
      <c r="V656" s="3"/>
      <c r="W656" s="3"/>
      <c r="X656" s="3"/>
    </row>
    <row r="657" spans="5:24">
      <c r="E657" s="128"/>
      <c r="P657" s="3"/>
      <c r="Q657" s="3"/>
      <c r="R657" s="115"/>
      <c r="S657" s="3"/>
      <c r="T657" s="3"/>
      <c r="U657" s="3"/>
      <c r="V657" s="3"/>
      <c r="W657" s="3"/>
      <c r="X657" s="3"/>
    </row>
    <row r="658" spans="5:24">
      <c r="E658" s="128"/>
      <c r="P658" s="3"/>
      <c r="Q658" s="3"/>
      <c r="R658" s="115"/>
      <c r="S658" s="3"/>
      <c r="T658" s="3"/>
      <c r="U658" s="3"/>
      <c r="V658" s="3"/>
      <c r="W658" s="3"/>
      <c r="X658" s="3"/>
    </row>
    <row r="659" spans="5:24">
      <c r="E659" s="128"/>
      <c r="P659" s="3"/>
      <c r="Q659" s="3"/>
      <c r="R659" s="115"/>
      <c r="S659" s="3"/>
      <c r="T659" s="3"/>
      <c r="U659" s="3"/>
      <c r="V659" s="3"/>
      <c r="W659" s="3"/>
      <c r="X659" s="3"/>
    </row>
    <row r="660" spans="5:24">
      <c r="E660" s="128"/>
      <c r="P660" s="3"/>
      <c r="Q660" s="3"/>
      <c r="R660" s="115"/>
      <c r="S660" s="3"/>
      <c r="T660" s="3"/>
      <c r="U660" s="3"/>
      <c r="V660" s="3"/>
      <c r="W660" s="3"/>
      <c r="X660" s="3"/>
    </row>
    <row r="661" spans="5:24">
      <c r="E661" s="128"/>
      <c r="P661" s="3"/>
      <c r="Q661" s="3"/>
      <c r="R661" s="115"/>
      <c r="S661" s="3"/>
      <c r="T661" s="3"/>
      <c r="U661" s="3"/>
      <c r="V661" s="3"/>
      <c r="W661" s="3"/>
      <c r="X661" s="3"/>
    </row>
    <row r="662" spans="5:24">
      <c r="E662" s="128"/>
      <c r="P662" s="3"/>
      <c r="Q662" s="3"/>
      <c r="R662" s="115"/>
      <c r="S662" s="3"/>
      <c r="T662" s="3"/>
      <c r="U662" s="3"/>
      <c r="V662" s="3"/>
      <c r="W662" s="3"/>
      <c r="X662" s="3"/>
    </row>
    <row r="663" spans="5:24">
      <c r="E663" s="128"/>
      <c r="P663" s="3"/>
      <c r="Q663" s="3"/>
      <c r="R663" s="115"/>
      <c r="S663" s="3"/>
      <c r="T663" s="3"/>
      <c r="U663" s="3"/>
      <c r="V663" s="3"/>
      <c r="W663" s="3"/>
      <c r="X663" s="3"/>
    </row>
    <row r="664" spans="5:24">
      <c r="E664" s="128"/>
      <c r="P664" s="3"/>
      <c r="Q664" s="3"/>
      <c r="R664" s="115"/>
      <c r="S664" s="3"/>
      <c r="T664" s="3"/>
      <c r="U664" s="3"/>
      <c r="V664" s="3"/>
      <c r="W664" s="3"/>
      <c r="X664" s="3"/>
    </row>
    <row r="665" spans="5:24">
      <c r="P665" s="3"/>
      <c r="Q665" s="3"/>
      <c r="R665" s="115"/>
      <c r="S665" s="3"/>
      <c r="T665" s="3"/>
      <c r="U665" s="3"/>
      <c r="V665" s="3"/>
      <c r="W665" s="3"/>
      <c r="X665" s="3"/>
    </row>
    <row r="666" spans="5:24">
      <c r="P666" s="3"/>
      <c r="Q666" s="3"/>
      <c r="R666" s="115"/>
      <c r="S666" s="3"/>
      <c r="T666" s="3"/>
      <c r="U666" s="3"/>
      <c r="V666" s="3"/>
      <c r="W666" s="3"/>
      <c r="X666" s="3"/>
    </row>
    <row r="667" spans="5:24">
      <c r="E667" s="128"/>
      <c r="P667" s="3"/>
      <c r="Q667" s="3"/>
      <c r="R667" s="115"/>
      <c r="S667" s="3"/>
      <c r="T667" s="3"/>
      <c r="U667" s="3"/>
      <c r="V667" s="3"/>
      <c r="W667" s="3"/>
      <c r="X667" s="3"/>
    </row>
    <row r="668" spans="5:24">
      <c r="P668" s="3"/>
      <c r="Q668" s="3"/>
      <c r="R668" s="115"/>
      <c r="S668" s="3"/>
      <c r="T668" s="3"/>
      <c r="U668" s="3"/>
      <c r="V668" s="3"/>
      <c r="W668" s="3"/>
      <c r="X668" s="3"/>
    </row>
    <row r="669" spans="5:24">
      <c r="E669" s="128"/>
      <c r="P669" s="3"/>
      <c r="Q669" s="3"/>
      <c r="R669" s="115"/>
      <c r="S669" s="3"/>
      <c r="T669" s="3"/>
      <c r="U669" s="3"/>
      <c r="V669" s="3"/>
      <c r="W669" s="3"/>
      <c r="X669" s="3"/>
    </row>
    <row r="670" spans="5:24">
      <c r="E670" s="128"/>
      <c r="P670" s="3"/>
      <c r="Q670" s="3"/>
      <c r="R670" s="115"/>
      <c r="S670" s="3"/>
      <c r="T670" s="3"/>
      <c r="U670" s="3"/>
      <c r="V670" s="3"/>
      <c r="W670" s="3"/>
      <c r="X670" s="3"/>
    </row>
    <row r="671" spans="5:24">
      <c r="E671" s="128"/>
      <c r="P671" s="3"/>
      <c r="Q671" s="3"/>
      <c r="R671" s="115"/>
      <c r="S671" s="3"/>
      <c r="T671" s="3"/>
      <c r="U671" s="3"/>
      <c r="V671" s="3"/>
      <c r="W671" s="3"/>
      <c r="X671" s="3"/>
    </row>
    <row r="672" spans="5:24">
      <c r="E672" s="128"/>
      <c r="P672" s="3"/>
      <c r="Q672" s="3"/>
      <c r="R672" s="115"/>
      <c r="S672" s="3"/>
      <c r="T672" s="3"/>
      <c r="U672" s="3"/>
      <c r="V672" s="3"/>
      <c r="W672" s="3"/>
      <c r="X672" s="3"/>
    </row>
    <row r="673" spans="5:24">
      <c r="P673" s="3"/>
      <c r="Q673" s="3"/>
      <c r="R673" s="115"/>
      <c r="S673" s="3"/>
      <c r="T673" s="3"/>
      <c r="U673" s="3"/>
      <c r="V673" s="3"/>
      <c r="W673" s="3"/>
      <c r="X673" s="3"/>
    </row>
    <row r="674" spans="5:24">
      <c r="P674" s="3"/>
      <c r="Q674" s="3"/>
      <c r="R674" s="115"/>
      <c r="S674" s="3"/>
      <c r="T674" s="3"/>
      <c r="U674" s="3"/>
      <c r="V674" s="3"/>
      <c r="W674" s="3"/>
      <c r="X674" s="3"/>
    </row>
    <row r="675" spans="5:24">
      <c r="E675" s="128"/>
      <c r="P675" s="3"/>
      <c r="Q675" s="3"/>
      <c r="R675" s="115"/>
      <c r="S675" s="3"/>
      <c r="T675" s="3"/>
      <c r="U675" s="3"/>
      <c r="V675" s="3"/>
      <c r="W675" s="3"/>
      <c r="X675" s="3"/>
    </row>
    <row r="676" spans="5:24">
      <c r="E676" s="128"/>
      <c r="P676" s="3"/>
      <c r="Q676" s="3"/>
      <c r="R676" s="115"/>
      <c r="S676" s="3"/>
      <c r="T676" s="3"/>
      <c r="U676" s="3"/>
      <c r="V676" s="3"/>
      <c r="W676" s="3"/>
      <c r="X676" s="3"/>
    </row>
    <row r="677" spans="5:24">
      <c r="E677" s="128"/>
      <c r="P677" s="3"/>
      <c r="Q677" s="3"/>
      <c r="R677" s="115"/>
      <c r="S677" s="3"/>
      <c r="T677" s="3"/>
      <c r="U677" s="3"/>
      <c r="V677" s="3"/>
      <c r="W677" s="3"/>
      <c r="X677" s="3"/>
    </row>
    <row r="678" spans="5:24">
      <c r="E678" s="128"/>
      <c r="P678" s="3"/>
      <c r="Q678" s="3"/>
      <c r="R678" s="115"/>
      <c r="S678" s="3"/>
      <c r="T678" s="3"/>
      <c r="U678" s="3"/>
      <c r="V678" s="3"/>
      <c r="W678" s="3"/>
      <c r="X678" s="3"/>
    </row>
    <row r="679" spans="5:24">
      <c r="E679" s="128"/>
      <c r="P679" s="3"/>
      <c r="Q679" s="3"/>
      <c r="R679" s="115"/>
      <c r="S679" s="3"/>
      <c r="T679" s="3"/>
      <c r="U679" s="3"/>
      <c r="V679" s="3"/>
      <c r="W679" s="3"/>
      <c r="X679" s="3"/>
    </row>
    <row r="680" spans="5:24">
      <c r="E680" s="128"/>
      <c r="P680" s="3"/>
      <c r="Q680" s="3"/>
      <c r="R680" s="115"/>
      <c r="S680" s="3"/>
      <c r="T680" s="3"/>
      <c r="U680" s="3"/>
      <c r="V680" s="3"/>
      <c r="W680" s="3"/>
      <c r="X680" s="3"/>
    </row>
    <row r="681" spans="5:24">
      <c r="P681" s="3"/>
      <c r="Q681" s="3"/>
      <c r="R681" s="115"/>
      <c r="S681" s="3"/>
      <c r="T681" s="3"/>
      <c r="U681" s="3"/>
      <c r="V681" s="3"/>
      <c r="W681" s="3"/>
      <c r="X681" s="3"/>
    </row>
    <row r="682" spans="5:24">
      <c r="E682" s="128"/>
      <c r="P682" s="3"/>
      <c r="Q682" s="3"/>
      <c r="R682" s="115"/>
      <c r="S682" s="3"/>
      <c r="T682" s="3"/>
      <c r="U682" s="3"/>
      <c r="V682" s="3"/>
      <c r="W682" s="3"/>
      <c r="X682" s="3"/>
    </row>
    <row r="683" spans="5:24">
      <c r="E683" s="128"/>
      <c r="P683" s="3"/>
      <c r="Q683" s="3"/>
      <c r="R683" s="115"/>
      <c r="S683" s="3"/>
      <c r="T683" s="3"/>
      <c r="U683" s="3"/>
      <c r="V683" s="3"/>
      <c r="W683" s="3"/>
      <c r="X683" s="3"/>
    </row>
    <row r="684" spans="5:24">
      <c r="E684" s="128"/>
      <c r="P684" s="3"/>
      <c r="Q684" s="3"/>
      <c r="R684" s="115"/>
      <c r="S684" s="3"/>
      <c r="T684" s="3"/>
      <c r="U684" s="3"/>
      <c r="V684" s="3"/>
      <c r="W684" s="3"/>
      <c r="X684" s="3"/>
    </row>
    <row r="685" spans="5:24">
      <c r="E685" s="128"/>
      <c r="P685" s="3"/>
      <c r="Q685" s="3"/>
      <c r="R685" s="115"/>
      <c r="S685" s="3"/>
      <c r="T685" s="3"/>
      <c r="U685" s="3"/>
      <c r="V685" s="3"/>
      <c r="W685" s="3"/>
      <c r="X685" s="3"/>
    </row>
    <row r="686" spans="5:24">
      <c r="E686" s="128"/>
      <c r="P686" s="3"/>
      <c r="Q686" s="3"/>
      <c r="R686" s="115"/>
      <c r="S686" s="3"/>
      <c r="T686" s="3"/>
      <c r="U686" s="3"/>
      <c r="V686" s="3"/>
      <c r="W686" s="3"/>
      <c r="X686" s="3"/>
    </row>
    <row r="687" spans="5:24">
      <c r="P687" s="3"/>
      <c r="Q687" s="3"/>
      <c r="R687" s="115"/>
      <c r="S687" s="3"/>
      <c r="T687" s="3"/>
      <c r="U687" s="3"/>
      <c r="V687" s="3"/>
      <c r="W687" s="3"/>
      <c r="X687" s="3"/>
    </row>
    <row r="688" spans="5:24">
      <c r="P688" s="3"/>
      <c r="Q688" s="3"/>
      <c r="R688" s="115"/>
      <c r="S688" s="3"/>
      <c r="T688" s="3"/>
      <c r="U688" s="3"/>
      <c r="V688" s="3"/>
      <c r="W688" s="3"/>
      <c r="X688" s="3"/>
    </row>
    <row r="689" spans="5:24">
      <c r="E689" s="128"/>
      <c r="P689" s="3"/>
      <c r="Q689" s="3"/>
      <c r="R689" s="115"/>
      <c r="S689" s="3"/>
      <c r="T689" s="3"/>
      <c r="U689" s="3"/>
      <c r="V689" s="3"/>
      <c r="W689" s="3"/>
      <c r="X689" s="3"/>
    </row>
    <row r="690" spans="5:24">
      <c r="P690" s="3"/>
      <c r="Q690" s="3"/>
      <c r="R690" s="115"/>
      <c r="S690" s="3"/>
      <c r="T690" s="3"/>
      <c r="U690" s="3"/>
      <c r="V690" s="3"/>
      <c r="W690" s="3"/>
      <c r="X690" s="3"/>
    </row>
    <row r="691" spans="5:24">
      <c r="E691" s="128"/>
      <c r="P691" s="3"/>
      <c r="Q691" s="3"/>
      <c r="R691" s="115"/>
      <c r="S691" s="3"/>
      <c r="T691" s="3"/>
      <c r="U691" s="3"/>
      <c r="V691" s="3"/>
      <c r="W691" s="3"/>
      <c r="X691" s="3"/>
    </row>
    <row r="692" spans="5:24">
      <c r="P692" s="3"/>
      <c r="Q692" s="3"/>
      <c r="R692" s="115"/>
      <c r="S692" s="3"/>
      <c r="T692" s="3"/>
      <c r="U692" s="3"/>
      <c r="V692" s="3"/>
      <c r="W692" s="3"/>
      <c r="X692" s="3"/>
    </row>
    <row r="693" spans="5:24">
      <c r="P693" s="3"/>
      <c r="Q693" s="3"/>
      <c r="R693" s="115"/>
      <c r="S693" s="3"/>
      <c r="T693" s="3"/>
      <c r="U693" s="3"/>
      <c r="V693" s="3"/>
      <c r="W693" s="3"/>
      <c r="X693" s="3"/>
    </row>
    <row r="694" spans="5:24">
      <c r="E694" s="128"/>
      <c r="P694" s="3"/>
      <c r="Q694" s="3"/>
      <c r="R694" s="115"/>
      <c r="S694" s="3"/>
      <c r="T694" s="3"/>
      <c r="U694" s="3"/>
      <c r="V694" s="3"/>
      <c r="W694" s="3"/>
      <c r="X694" s="3"/>
    </row>
    <row r="695" spans="5:24">
      <c r="P695" s="3"/>
      <c r="Q695" s="3"/>
      <c r="R695" s="115"/>
      <c r="S695" s="3"/>
      <c r="T695" s="3"/>
      <c r="U695" s="3"/>
      <c r="V695" s="3"/>
      <c r="W695" s="3"/>
      <c r="X695" s="3"/>
    </row>
    <row r="696" spans="5:24">
      <c r="E696" s="128"/>
      <c r="P696" s="3"/>
      <c r="Q696" s="3"/>
      <c r="R696" s="115"/>
      <c r="S696" s="3"/>
      <c r="T696" s="3"/>
      <c r="U696" s="3"/>
      <c r="V696" s="3"/>
      <c r="W696" s="3"/>
      <c r="X696" s="3"/>
    </row>
    <row r="697" spans="5:24">
      <c r="P697" s="3"/>
      <c r="Q697" s="3"/>
      <c r="R697" s="115"/>
      <c r="S697" s="3"/>
      <c r="T697" s="3"/>
      <c r="U697" s="3"/>
      <c r="V697" s="3"/>
      <c r="W697" s="3"/>
      <c r="X697" s="3"/>
    </row>
    <row r="698" spans="5:24">
      <c r="E698" s="128"/>
      <c r="P698" s="3"/>
      <c r="Q698" s="3"/>
      <c r="R698" s="115"/>
      <c r="S698" s="3"/>
      <c r="T698" s="3"/>
      <c r="U698" s="3"/>
      <c r="V698" s="3"/>
      <c r="W698" s="3"/>
      <c r="X698" s="3"/>
    </row>
    <row r="699" spans="5:24">
      <c r="E699" s="128"/>
      <c r="P699" s="3"/>
      <c r="Q699" s="3"/>
      <c r="R699" s="115"/>
      <c r="S699" s="3"/>
      <c r="T699" s="3"/>
      <c r="U699" s="3"/>
      <c r="V699" s="3"/>
      <c r="W699" s="3"/>
      <c r="X699" s="3"/>
    </row>
    <row r="700" spans="5:24">
      <c r="E700" s="128"/>
      <c r="P700" s="3"/>
      <c r="Q700" s="3"/>
      <c r="R700" s="115"/>
      <c r="S700" s="3"/>
      <c r="T700" s="3"/>
      <c r="U700" s="3"/>
      <c r="V700" s="3"/>
      <c r="W700" s="3"/>
      <c r="X700" s="3"/>
    </row>
    <row r="701" spans="5:24">
      <c r="E701" s="128"/>
      <c r="P701" s="3"/>
      <c r="Q701" s="3"/>
      <c r="R701" s="115"/>
      <c r="S701" s="3"/>
      <c r="T701" s="3"/>
      <c r="U701" s="3"/>
      <c r="V701" s="3"/>
      <c r="W701" s="3"/>
      <c r="X701" s="3"/>
    </row>
    <row r="702" spans="5:24">
      <c r="E702" s="128"/>
      <c r="P702" s="3"/>
      <c r="Q702" s="3"/>
      <c r="R702" s="115"/>
      <c r="S702" s="3"/>
      <c r="T702" s="3"/>
      <c r="U702" s="3"/>
      <c r="V702" s="3"/>
      <c r="W702" s="3"/>
      <c r="X702" s="3"/>
    </row>
    <row r="703" spans="5:24">
      <c r="E703" s="128"/>
      <c r="P703" s="3"/>
      <c r="Q703" s="3"/>
      <c r="R703" s="115"/>
      <c r="S703" s="3"/>
      <c r="T703" s="3"/>
      <c r="U703" s="3"/>
      <c r="V703" s="3"/>
      <c r="W703" s="3"/>
      <c r="X703" s="3"/>
    </row>
    <row r="704" spans="5:24">
      <c r="E704" s="128"/>
      <c r="P704" s="3"/>
      <c r="Q704" s="3"/>
      <c r="R704" s="115"/>
      <c r="S704" s="3"/>
      <c r="T704" s="3"/>
      <c r="U704" s="3"/>
      <c r="V704" s="3"/>
      <c r="W704" s="3"/>
      <c r="X704" s="3"/>
    </row>
    <row r="705" spans="5:24">
      <c r="E705" s="128"/>
      <c r="P705" s="3"/>
      <c r="Q705" s="3"/>
      <c r="R705" s="115"/>
      <c r="S705" s="3"/>
      <c r="T705" s="3"/>
      <c r="U705" s="3"/>
      <c r="V705" s="3"/>
      <c r="W705" s="3"/>
      <c r="X705" s="3"/>
    </row>
    <row r="706" spans="5:24">
      <c r="E706" s="128"/>
      <c r="P706" s="3"/>
      <c r="Q706" s="3"/>
      <c r="R706" s="115"/>
      <c r="S706" s="3"/>
      <c r="T706" s="3"/>
      <c r="U706" s="3"/>
      <c r="V706" s="3"/>
      <c r="W706" s="3"/>
      <c r="X706" s="3"/>
    </row>
    <row r="707" spans="5:24">
      <c r="E707" s="128"/>
      <c r="P707" s="3"/>
      <c r="Q707" s="3"/>
      <c r="R707" s="115"/>
      <c r="S707" s="3"/>
      <c r="T707" s="3"/>
      <c r="U707" s="3"/>
      <c r="V707" s="3"/>
      <c r="W707" s="3"/>
      <c r="X707" s="3"/>
    </row>
    <row r="708" spans="5:24">
      <c r="E708" s="128"/>
      <c r="P708" s="3"/>
      <c r="Q708" s="3"/>
      <c r="R708" s="115"/>
      <c r="S708" s="3"/>
      <c r="T708" s="3"/>
      <c r="U708" s="3"/>
      <c r="V708" s="3"/>
      <c r="W708" s="3"/>
      <c r="X708" s="3"/>
    </row>
    <row r="709" spans="5:24">
      <c r="P709" s="3"/>
      <c r="Q709" s="3"/>
      <c r="R709" s="115"/>
      <c r="S709" s="3"/>
      <c r="T709" s="3"/>
      <c r="U709" s="3"/>
      <c r="V709" s="3"/>
      <c r="W709" s="3"/>
      <c r="X709" s="3"/>
    </row>
    <row r="710" spans="5:24">
      <c r="E710" s="128"/>
      <c r="P710" s="3"/>
      <c r="Q710" s="3"/>
      <c r="R710" s="115"/>
      <c r="S710" s="3"/>
      <c r="T710" s="3"/>
      <c r="U710" s="3"/>
      <c r="V710" s="3"/>
      <c r="W710" s="3"/>
      <c r="X710" s="3"/>
    </row>
    <row r="711" spans="5:24">
      <c r="E711" s="128"/>
      <c r="P711" s="3"/>
      <c r="Q711" s="3"/>
      <c r="R711" s="115"/>
      <c r="S711" s="3"/>
      <c r="T711" s="3"/>
      <c r="U711" s="3"/>
      <c r="V711" s="3"/>
      <c r="W711" s="3"/>
      <c r="X711" s="3"/>
    </row>
    <row r="712" spans="5:24">
      <c r="E712" s="128"/>
      <c r="P712" s="3"/>
      <c r="Q712" s="3"/>
      <c r="R712" s="115"/>
      <c r="S712" s="3"/>
      <c r="T712" s="3"/>
      <c r="U712" s="3"/>
      <c r="V712" s="3"/>
      <c r="W712" s="3"/>
      <c r="X712" s="3"/>
    </row>
    <row r="713" spans="5:24">
      <c r="E713" s="128"/>
      <c r="P713" s="3"/>
      <c r="Q713" s="3"/>
      <c r="R713" s="115"/>
      <c r="S713" s="3"/>
      <c r="T713" s="3"/>
      <c r="U713" s="3"/>
      <c r="V713" s="3"/>
      <c r="W713" s="3"/>
      <c r="X713" s="3"/>
    </row>
    <row r="714" spans="5:24">
      <c r="P714" s="3"/>
      <c r="Q714" s="3"/>
      <c r="R714" s="115"/>
      <c r="S714" s="3"/>
      <c r="T714" s="3"/>
      <c r="U714" s="3"/>
      <c r="V714" s="3"/>
      <c r="W714" s="3"/>
      <c r="X714" s="3"/>
    </row>
    <row r="715" spans="5:24">
      <c r="E715" s="128"/>
      <c r="P715" s="3"/>
      <c r="Q715" s="3"/>
      <c r="R715" s="115"/>
      <c r="S715" s="3"/>
      <c r="T715" s="3"/>
      <c r="U715" s="3"/>
      <c r="V715" s="3"/>
      <c r="W715" s="3"/>
      <c r="X715" s="3"/>
    </row>
    <row r="716" spans="5:24">
      <c r="E716" s="128"/>
      <c r="P716" s="3"/>
      <c r="Q716" s="3"/>
      <c r="R716" s="115"/>
      <c r="S716" s="3"/>
      <c r="T716" s="3"/>
      <c r="U716" s="3"/>
      <c r="V716" s="3"/>
      <c r="W716" s="3"/>
      <c r="X716" s="3"/>
    </row>
    <row r="717" spans="5:24">
      <c r="P717" s="3"/>
      <c r="Q717" s="3"/>
      <c r="R717" s="115"/>
      <c r="S717" s="3"/>
      <c r="T717" s="3"/>
      <c r="U717" s="3"/>
      <c r="V717" s="3"/>
      <c r="W717" s="3"/>
      <c r="X717" s="3"/>
    </row>
    <row r="718" spans="5:24">
      <c r="E718" s="128"/>
      <c r="P718" s="3"/>
      <c r="Q718" s="3"/>
      <c r="R718" s="115"/>
      <c r="S718" s="3"/>
      <c r="T718" s="3"/>
      <c r="U718" s="3"/>
      <c r="V718" s="3"/>
      <c r="W718" s="3"/>
      <c r="X718" s="3"/>
    </row>
    <row r="719" spans="5:24">
      <c r="P719" s="3"/>
      <c r="Q719" s="3"/>
      <c r="R719" s="115"/>
      <c r="S719" s="3"/>
      <c r="T719" s="3"/>
      <c r="U719" s="3"/>
      <c r="V719" s="3"/>
      <c r="W719" s="3"/>
      <c r="X719" s="3"/>
    </row>
    <row r="720" spans="5:24">
      <c r="E720" s="128"/>
      <c r="P720" s="3"/>
      <c r="Q720" s="3"/>
      <c r="R720" s="115"/>
      <c r="S720" s="3"/>
      <c r="T720" s="3"/>
      <c r="U720" s="3"/>
      <c r="V720" s="3"/>
      <c r="W720" s="3"/>
      <c r="X720" s="3"/>
    </row>
    <row r="721" spans="5:24">
      <c r="P721" s="3"/>
      <c r="Q721" s="3"/>
      <c r="R721" s="115"/>
      <c r="S721" s="3"/>
      <c r="T721" s="3"/>
      <c r="U721" s="3"/>
      <c r="V721" s="3"/>
      <c r="W721" s="3"/>
      <c r="X721" s="3"/>
    </row>
    <row r="722" spans="5:24">
      <c r="P722" s="3"/>
      <c r="Q722" s="3"/>
      <c r="R722" s="115"/>
      <c r="S722" s="3"/>
      <c r="T722" s="3"/>
      <c r="U722" s="3"/>
      <c r="V722" s="3"/>
      <c r="W722" s="3"/>
      <c r="X722" s="3"/>
    </row>
    <row r="723" spans="5:24">
      <c r="E723" s="128"/>
      <c r="P723" s="3"/>
      <c r="Q723" s="3"/>
      <c r="R723" s="115"/>
      <c r="S723" s="3"/>
      <c r="T723" s="3"/>
      <c r="U723" s="3"/>
      <c r="V723" s="3"/>
      <c r="W723" s="3"/>
      <c r="X723" s="3"/>
    </row>
    <row r="724" spans="5:24">
      <c r="E724" s="128"/>
      <c r="P724" s="3"/>
      <c r="Q724" s="3"/>
      <c r="R724" s="115"/>
      <c r="S724" s="3"/>
      <c r="T724" s="3"/>
      <c r="U724" s="3"/>
      <c r="V724" s="3"/>
      <c r="W724" s="3"/>
      <c r="X724" s="3"/>
    </row>
    <row r="725" spans="5:24">
      <c r="E725" s="128"/>
      <c r="P725" s="3"/>
      <c r="Q725" s="3"/>
      <c r="R725" s="115"/>
      <c r="S725" s="3"/>
      <c r="T725" s="3"/>
      <c r="U725" s="3"/>
      <c r="V725" s="3"/>
      <c r="W725" s="3"/>
      <c r="X725" s="3"/>
    </row>
    <row r="726" spans="5:24">
      <c r="E726" s="128"/>
      <c r="P726" s="3"/>
      <c r="Q726" s="3"/>
      <c r="R726" s="115"/>
      <c r="S726" s="3"/>
      <c r="T726" s="3"/>
      <c r="U726" s="3"/>
      <c r="V726" s="3"/>
      <c r="W726" s="3"/>
      <c r="X726" s="3"/>
    </row>
    <row r="727" spans="5:24">
      <c r="P727" s="3"/>
      <c r="Q727" s="3"/>
      <c r="R727" s="115"/>
      <c r="S727" s="3"/>
      <c r="T727" s="3"/>
      <c r="U727" s="3"/>
      <c r="V727" s="3"/>
      <c r="W727" s="3"/>
      <c r="X727" s="3"/>
    </row>
    <row r="728" spans="5:24">
      <c r="P728" s="3"/>
      <c r="Q728" s="3"/>
      <c r="R728" s="115"/>
      <c r="S728" s="3"/>
      <c r="T728" s="3"/>
      <c r="U728" s="3"/>
      <c r="V728" s="3"/>
      <c r="W728" s="3"/>
      <c r="X728" s="3"/>
    </row>
    <row r="729" spans="5:24">
      <c r="E729" s="128"/>
      <c r="P729" s="3"/>
      <c r="Q729" s="3"/>
      <c r="R729" s="115"/>
      <c r="S729" s="3"/>
      <c r="T729" s="3"/>
      <c r="U729" s="3"/>
      <c r="V729" s="3"/>
      <c r="W729" s="3"/>
      <c r="X729" s="3"/>
    </row>
    <row r="730" spans="5:24">
      <c r="E730" s="128"/>
      <c r="P730" s="3"/>
      <c r="Q730" s="3"/>
      <c r="R730" s="115"/>
      <c r="S730" s="3"/>
      <c r="T730" s="3"/>
      <c r="U730" s="3"/>
      <c r="V730" s="3"/>
      <c r="W730" s="3"/>
      <c r="X730" s="3"/>
    </row>
    <row r="731" spans="5:24">
      <c r="P731" s="3"/>
      <c r="Q731" s="3"/>
      <c r="R731" s="115"/>
      <c r="S731" s="3"/>
      <c r="T731" s="3"/>
      <c r="U731" s="3"/>
      <c r="V731" s="3"/>
      <c r="W731" s="3"/>
      <c r="X731" s="3"/>
    </row>
    <row r="732" spans="5:24">
      <c r="E732" s="128"/>
      <c r="P732" s="3"/>
      <c r="Q732" s="3"/>
      <c r="R732" s="115"/>
      <c r="S732" s="3"/>
      <c r="T732" s="3"/>
      <c r="U732" s="3"/>
      <c r="V732" s="3"/>
      <c r="W732" s="3"/>
      <c r="X732" s="3"/>
    </row>
    <row r="733" spans="5:24">
      <c r="P733" s="3"/>
      <c r="Q733" s="3"/>
      <c r="R733" s="115"/>
      <c r="S733" s="3"/>
      <c r="T733" s="3"/>
      <c r="U733" s="3"/>
      <c r="V733" s="3"/>
      <c r="W733" s="3"/>
      <c r="X733" s="3"/>
    </row>
    <row r="734" spans="5:24">
      <c r="P734" s="3"/>
      <c r="Q734" s="3"/>
      <c r="R734" s="115"/>
      <c r="S734" s="3"/>
      <c r="T734" s="3"/>
      <c r="U734" s="3"/>
      <c r="V734" s="3"/>
      <c r="W734" s="3"/>
      <c r="X734" s="3"/>
    </row>
    <row r="735" spans="5:24">
      <c r="P735" s="3"/>
      <c r="Q735" s="3"/>
      <c r="R735" s="115"/>
      <c r="S735" s="3"/>
      <c r="T735" s="3"/>
      <c r="U735" s="3"/>
      <c r="V735" s="3"/>
      <c r="W735" s="3"/>
      <c r="X735" s="3"/>
    </row>
    <row r="736" spans="5:24">
      <c r="P736" s="3"/>
      <c r="Q736" s="3"/>
      <c r="R736" s="115"/>
      <c r="S736" s="3"/>
      <c r="T736" s="3"/>
      <c r="U736" s="3"/>
      <c r="V736" s="3"/>
      <c r="W736" s="3"/>
      <c r="X736" s="3"/>
    </row>
    <row r="737" spans="5:24">
      <c r="E737" s="128"/>
      <c r="P737" s="3"/>
      <c r="Q737" s="3"/>
      <c r="R737" s="115"/>
      <c r="S737" s="3"/>
      <c r="T737" s="3"/>
      <c r="U737" s="3"/>
      <c r="V737" s="3"/>
      <c r="W737" s="3"/>
      <c r="X737" s="3"/>
    </row>
    <row r="738" spans="5:24">
      <c r="E738" s="128"/>
      <c r="P738" s="3"/>
      <c r="Q738" s="3"/>
      <c r="R738" s="115"/>
      <c r="S738" s="3"/>
      <c r="T738" s="3"/>
      <c r="U738" s="3"/>
      <c r="V738" s="3"/>
      <c r="W738" s="3"/>
      <c r="X738" s="3"/>
    </row>
    <row r="739" spans="5:24">
      <c r="E739" s="128"/>
      <c r="P739" s="3"/>
      <c r="Q739" s="3"/>
      <c r="R739" s="115"/>
      <c r="S739" s="3"/>
      <c r="T739" s="3"/>
      <c r="U739" s="3"/>
      <c r="V739" s="3"/>
      <c r="W739" s="3"/>
      <c r="X739" s="3"/>
    </row>
    <row r="740" spans="5:24">
      <c r="E740" s="128"/>
      <c r="P740" s="3"/>
      <c r="Q740" s="3"/>
      <c r="R740" s="115"/>
      <c r="S740" s="3"/>
      <c r="T740" s="3"/>
      <c r="U740" s="3"/>
      <c r="V740" s="3"/>
      <c r="W740" s="3"/>
      <c r="X740" s="3"/>
    </row>
    <row r="741" spans="5:24">
      <c r="E741" s="128"/>
      <c r="P741" s="3"/>
      <c r="Q741" s="3"/>
      <c r="R741" s="115"/>
      <c r="S741" s="3"/>
      <c r="T741" s="3"/>
      <c r="U741" s="3"/>
      <c r="V741" s="3"/>
      <c r="W741" s="3"/>
      <c r="X741" s="3"/>
    </row>
    <row r="742" spans="5:24">
      <c r="E742" s="128"/>
      <c r="P742" s="3"/>
      <c r="Q742" s="3"/>
      <c r="R742" s="115"/>
      <c r="S742" s="3"/>
      <c r="T742" s="3"/>
      <c r="U742" s="3"/>
      <c r="V742" s="3"/>
      <c r="W742" s="3"/>
      <c r="X742" s="3"/>
    </row>
    <row r="743" spans="5:24">
      <c r="E743" s="128"/>
      <c r="P743" s="3"/>
      <c r="Q743" s="3"/>
      <c r="R743" s="115"/>
      <c r="S743" s="3"/>
      <c r="T743" s="3"/>
      <c r="U743" s="3"/>
      <c r="V743" s="3"/>
      <c r="W743" s="3"/>
      <c r="X743" s="3"/>
    </row>
    <row r="744" spans="5:24">
      <c r="E744" s="128"/>
      <c r="P744" s="3"/>
      <c r="Q744" s="3"/>
      <c r="R744" s="115"/>
      <c r="S744" s="3"/>
      <c r="T744" s="3"/>
      <c r="U744" s="3"/>
      <c r="V744" s="3"/>
      <c r="W744" s="3"/>
      <c r="X744" s="3"/>
    </row>
    <row r="745" spans="5:24">
      <c r="E745" s="128"/>
      <c r="P745" s="3"/>
      <c r="Q745" s="3"/>
      <c r="R745" s="115"/>
      <c r="S745" s="3"/>
      <c r="T745" s="3"/>
      <c r="U745" s="3"/>
      <c r="V745" s="3"/>
      <c r="W745" s="3"/>
      <c r="X745" s="3"/>
    </row>
    <row r="746" spans="5:24">
      <c r="E746" s="128"/>
      <c r="P746" s="3"/>
      <c r="Q746" s="3"/>
      <c r="R746" s="115"/>
      <c r="S746" s="3"/>
      <c r="T746" s="3"/>
      <c r="U746" s="3"/>
      <c r="V746" s="3"/>
      <c r="W746" s="3"/>
      <c r="X746" s="3"/>
    </row>
    <row r="747" spans="5:24">
      <c r="P747" s="3"/>
      <c r="Q747" s="3"/>
      <c r="R747" s="115"/>
      <c r="S747" s="3"/>
      <c r="T747" s="3"/>
      <c r="U747" s="3"/>
      <c r="V747" s="3"/>
      <c r="W747" s="3"/>
      <c r="X747" s="3"/>
    </row>
    <row r="748" spans="5:24">
      <c r="P748" s="3"/>
      <c r="Q748" s="3"/>
      <c r="R748" s="115"/>
      <c r="S748" s="3"/>
      <c r="T748" s="3"/>
      <c r="U748" s="3"/>
      <c r="V748" s="3"/>
      <c r="W748" s="3"/>
      <c r="X748" s="3"/>
    </row>
    <row r="749" spans="5:24">
      <c r="P749" s="3"/>
      <c r="Q749" s="3"/>
      <c r="R749" s="115"/>
      <c r="S749" s="3"/>
      <c r="T749" s="3"/>
      <c r="U749" s="3"/>
      <c r="V749" s="3"/>
      <c r="W749" s="3"/>
      <c r="X749" s="3"/>
    </row>
    <row r="750" spans="5:24">
      <c r="E750" s="128"/>
      <c r="P750" s="3"/>
      <c r="Q750" s="3"/>
      <c r="R750" s="115"/>
      <c r="S750" s="3"/>
      <c r="T750" s="3"/>
      <c r="U750" s="3"/>
      <c r="V750" s="3"/>
      <c r="W750" s="3"/>
      <c r="X750" s="3"/>
    </row>
    <row r="751" spans="5:24">
      <c r="P751" s="3"/>
      <c r="Q751" s="3"/>
      <c r="R751" s="115"/>
      <c r="S751" s="3"/>
      <c r="T751" s="3"/>
      <c r="U751" s="3"/>
      <c r="V751" s="3"/>
      <c r="W751" s="3"/>
      <c r="X751" s="3"/>
    </row>
    <row r="752" spans="5:24">
      <c r="P752" s="3"/>
      <c r="Q752" s="3"/>
      <c r="R752" s="115"/>
      <c r="S752" s="3"/>
      <c r="T752" s="3"/>
      <c r="U752" s="3"/>
      <c r="V752" s="3"/>
      <c r="W752" s="3"/>
      <c r="X752" s="3"/>
    </row>
    <row r="753" spans="5:24">
      <c r="E753" s="128"/>
      <c r="P753" s="3"/>
      <c r="Q753" s="3"/>
      <c r="R753" s="115"/>
      <c r="S753" s="3"/>
      <c r="T753" s="3"/>
      <c r="U753" s="3"/>
      <c r="V753" s="3"/>
      <c r="W753" s="3"/>
      <c r="X753" s="3"/>
    </row>
    <row r="754" spans="5:24">
      <c r="E754" s="128"/>
      <c r="P754" s="3"/>
      <c r="Q754" s="3"/>
      <c r="R754" s="115"/>
      <c r="S754" s="3"/>
      <c r="T754" s="3"/>
      <c r="U754" s="3"/>
      <c r="V754" s="3"/>
      <c r="W754" s="3"/>
      <c r="X754" s="3"/>
    </row>
    <row r="755" spans="5:24">
      <c r="P755" s="3"/>
      <c r="Q755" s="3"/>
      <c r="R755" s="115"/>
      <c r="S755" s="3"/>
      <c r="T755" s="3"/>
      <c r="U755" s="3"/>
      <c r="V755" s="3"/>
      <c r="W755" s="3"/>
      <c r="X755" s="3"/>
    </row>
    <row r="756" spans="5:24">
      <c r="P756" s="3"/>
      <c r="Q756" s="3"/>
      <c r="R756" s="115"/>
      <c r="S756" s="3"/>
      <c r="T756" s="3"/>
      <c r="U756" s="3"/>
      <c r="V756" s="3"/>
      <c r="W756" s="3"/>
      <c r="X756" s="3"/>
    </row>
    <row r="757" spans="5:24">
      <c r="E757" s="128"/>
      <c r="P757" s="3"/>
      <c r="Q757" s="3"/>
      <c r="R757" s="115"/>
      <c r="S757" s="3"/>
      <c r="T757" s="3"/>
      <c r="U757" s="3"/>
      <c r="V757" s="3"/>
      <c r="W757" s="3"/>
      <c r="X757" s="3"/>
    </row>
    <row r="758" spans="5:24">
      <c r="E758" s="128"/>
      <c r="P758" s="3"/>
      <c r="Q758" s="3"/>
      <c r="R758" s="115"/>
      <c r="S758" s="3"/>
      <c r="T758" s="3"/>
      <c r="U758" s="3"/>
      <c r="V758" s="3"/>
      <c r="W758" s="3"/>
      <c r="X758" s="3"/>
    </row>
    <row r="759" spans="5:24">
      <c r="E759" s="128"/>
      <c r="P759" s="3"/>
      <c r="Q759" s="3"/>
      <c r="R759" s="115"/>
      <c r="S759" s="3"/>
      <c r="T759" s="3"/>
      <c r="U759" s="3"/>
      <c r="V759" s="3"/>
      <c r="W759" s="3"/>
      <c r="X759" s="3"/>
    </row>
    <row r="760" spans="5:24">
      <c r="P760" s="3"/>
      <c r="Q760" s="3"/>
      <c r="R760" s="115"/>
      <c r="S760" s="3"/>
      <c r="T760" s="3"/>
      <c r="U760" s="3"/>
      <c r="V760" s="3"/>
      <c r="W760" s="3"/>
      <c r="X760" s="3"/>
    </row>
    <row r="761" spans="5:24">
      <c r="P761" s="3"/>
      <c r="Q761" s="3"/>
      <c r="R761" s="115"/>
      <c r="S761" s="3"/>
      <c r="T761" s="3"/>
      <c r="U761" s="3"/>
      <c r="V761" s="3"/>
      <c r="W761" s="3"/>
      <c r="X761" s="3"/>
    </row>
    <row r="762" spans="5:24">
      <c r="P762" s="3"/>
      <c r="Q762" s="3"/>
      <c r="R762" s="115"/>
      <c r="S762" s="3"/>
      <c r="T762" s="3"/>
      <c r="U762" s="3"/>
      <c r="V762" s="3"/>
      <c r="W762" s="3"/>
      <c r="X762" s="3"/>
    </row>
    <row r="763" spans="5:24">
      <c r="P763" s="3"/>
      <c r="Q763" s="3"/>
      <c r="R763" s="115"/>
      <c r="S763" s="3"/>
      <c r="T763" s="3"/>
      <c r="U763" s="3"/>
      <c r="V763" s="3"/>
      <c r="W763" s="3"/>
      <c r="X763" s="3"/>
    </row>
    <row r="764" spans="5:24">
      <c r="P764" s="3"/>
      <c r="Q764" s="3"/>
      <c r="R764" s="115"/>
      <c r="S764" s="3"/>
      <c r="T764" s="3"/>
      <c r="U764" s="3"/>
      <c r="V764" s="3"/>
      <c r="W764" s="3"/>
      <c r="X764" s="3"/>
    </row>
    <row r="765" spans="5:24">
      <c r="P765" s="3"/>
      <c r="Q765" s="3"/>
      <c r="R765" s="115"/>
      <c r="S765" s="3"/>
      <c r="T765" s="3"/>
      <c r="U765" s="3"/>
      <c r="V765" s="3"/>
      <c r="W765" s="3"/>
      <c r="X765" s="3"/>
    </row>
    <row r="766" spans="5:24">
      <c r="P766" s="3"/>
      <c r="Q766" s="3"/>
      <c r="R766" s="115"/>
      <c r="S766" s="3"/>
      <c r="T766" s="3"/>
      <c r="U766" s="3"/>
      <c r="V766" s="3"/>
      <c r="W766" s="3"/>
      <c r="X766" s="3"/>
    </row>
    <row r="767" spans="5:24">
      <c r="E767" s="128"/>
      <c r="P767" s="3"/>
      <c r="Q767" s="3"/>
      <c r="R767" s="115"/>
      <c r="S767" s="3"/>
      <c r="T767" s="3"/>
      <c r="U767" s="3"/>
      <c r="V767" s="3"/>
      <c r="W767" s="3"/>
      <c r="X767" s="3"/>
    </row>
    <row r="768" spans="5:24">
      <c r="P768" s="3"/>
      <c r="Q768" s="3"/>
      <c r="R768" s="115"/>
      <c r="S768" s="3"/>
      <c r="T768" s="3"/>
      <c r="U768" s="3"/>
      <c r="V768" s="3"/>
      <c r="W768" s="3"/>
      <c r="X768" s="3"/>
    </row>
    <row r="769" spans="16:24">
      <c r="P769" s="3"/>
      <c r="Q769" s="3"/>
      <c r="R769" s="115"/>
      <c r="S769" s="3"/>
      <c r="T769" s="3"/>
      <c r="U769" s="3"/>
      <c r="V769" s="3"/>
      <c r="W769" s="3"/>
      <c r="X769" s="3"/>
    </row>
    <row r="770" spans="16:24">
      <c r="P770" s="3"/>
      <c r="Q770" s="3"/>
      <c r="R770" s="115"/>
      <c r="S770" s="3"/>
      <c r="T770" s="3"/>
      <c r="U770" s="3"/>
      <c r="V770" s="3"/>
      <c r="W770" s="3"/>
      <c r="X770" s="3"/>
    </row>
    <row r="771" spans="16:24">
      <c r="P771" s="3"/>
      <c r="Q771" s="3"/>
      <c r="R771" s="115"/>
      <c r="S771" s="3"/>
      <c r="T771" s="3"/>
      <c r="U771" s="3"/>
      <c r="V771" s="3"/>
      <c r="W771" s="3"/>
      <c r="X771" s="3"/>
    </row>
    <row r="772" spans="16:24">
      <c r="P772" s="3"/>
      <c r="Q772" s="3"/>
      <c r="R772" s="115"/>
      <c r="S772" s="3"/>
      <c r="T772" s="3"/>
      <c r="U772" s="3"/>
      <c r="V772" s="3"/>
      <c r="W772" s="3"/>
      <c r="X772" s="3"/>
    </row>
    <row r="773" spans="16:24">
      <c r="P773" s="3"/>
      <c r="Q773" s="3"/>
      <c r="R773" s="115"/>
      <c r="S773" s="3"/>
      <c r="T773" s="3"/>
      <c r="U773" s="3"/>
      <c r="V773" s="3"/>
      <c r="W773" s="3"/>
      <c r="X773" s="3"/>
    </row>
    <row r="774" spans="16:24">
      <c r="P774" s="3"/>
      <c r="Q774" s="3"/>
      <c r="R774" s="115"/>
      <c r="S774" s="3"/>
      <c r="T774" s="3"/>
      <c r="U774" s="3"/>
      <c r="V774" s="3"/>
      <c r="W774" s="3"/>
      <c r="X774" s="3"/>
    </row>
    <row r="775" spans="16:24">
      <c r="P775" s="3"/>
      <c r="Q775" s="3"/>
      <c r="R775" s="115"/>
      <c r="S775" s="3"/>
      <c r="T775" s="3"/>
      <c r="U775" s="3"/>
      <c r="V775" s="3"/>
      <c r="W775" s="3"/>
      <c r="X775" s="3"/>
    </row>
    <row r="776" spans="16:24">
      <c r="P776" s="3"/>
      <c r="Q776" s="3"/>
      <c r="R776" s="115"/>
      <c r="S776" s="3"/>
      <c r="T776" s="3"/>
      <c r="U776" s="3"/>
      <c r="V776" s="3"/>
      <c r="W776" s="3"/>
      <c r="X776" s="3"/>
    </row>
    <row r="777" spans="16:24">
      <c r="P777" s="3"/>
      <c r="Q777" s="3"/>
      <c r="R777" s="115"/>
      <c r="S777" s="3"/>
      <c r="T777" s="3"/>
      <c r="U777" s="3"/>
      <c r="V777" s="3"/>
      <c r="W777" s="3"/>
      <c r="X777" s="3"/>
    </row>
    <row r="778" spans="16:24">
      <c r="P778" s="3"/>
      <c r="Q778" s="3"/>
      <c r="R778" s="115"/>
      <c r="S778" s="3"/>
      <c r="T778" s="3"/>
      <c r="U778" s="3"/>
      <c r="V778" s="3"/>
      <c r="W778" s="3"/>
      <c r="X778" s="3"/>
    </row>
    <row r="779" spans="16:24">
      <c r="P779" s="3"/>
      <c r="Q779" s="3"/>
      <c r="R779" s="115"/>
      <c r="S779" s="3"/>
      <c r="T779" s="3"/>
      <c r="U779" s="3"/>
      <c r="V779" s="3"/>
      <c r="W779" s="3"/>
      <c r="X779" s="3"/>
    </row>
    <row r="780" spans="16:24">
      <c r="P780" s="3"/>
      <c r="Q780" s="3"/>
      <c r="R780" s="115"/>
      <c r="S780" s="3"/>
      <c r="T780" s="3"/>
      <c r="U780" s="3"/>
      <c r="V780" s="3"/>
      <c r="W780" s="3"/>
      <c r="X780" s="3"/>
    </row>
    <row r="781" spans="16:24">
      <c r="P781" s="3"/>
      <c r="Q781" s="3"/>
      <c r="R781" s="115"/>
      <c r="S781" s="3"/>
      <c r="T781" s="3"/>
      <c r="U781" s="3"/>
      <c r="V781" s="3"/>
      <c r="W781" s="3"/>
      <c r="X781" s="3"/>
    </row>
    <row r="782" spans="16:24">
      <c r="P782" s="3"/>
      <c r="Q782" s="3"/>
      <c r="R782" s="115"/>
      <c r="S782" s="3"/>
      <c r="T782" s="3"/>
      <c r="U782" s="3"/>
      <c r="V782" s="3"/>
      <c r="W782" s="3"/>
      <c r="X782" s="3"/>
    </row>
    <row r="783" spans="16:24">
      <c r="P783" s="3"/>
      <c r="Q783" s="3"/>
      <c r="R783" s="115"/>
      <c r="S783" s="3"/>
      <c r="T783" s="3"/>
      <c r="U783" s="3"/>
      <c r="V783" s="3"/>
      <c r="W783" s="3"/>
      <c r="X783" s="3"/>
    </row>
    <row r="784" spans="16:24">
      <c r="P784" s="3"/>
      <c r="Q784" s="3"/>
      <c r="R784" s="115"/>
      <c r="S784" s="3"/>
      <c r="T784" s="3"/>
      <c r="U784" s="3"/>
      <c r="V784" s="3"/>
      <c r="W784" s="3"/>
      <c r="X784" s="3"/>
    </row>
    <row r="785" spans="5:24">
      <c r="P785" s="3"/>
      <c r="Q785" s="3"/>
      <c r="R785" s="115"/>
      <c r="S785" s="3"/>
      <c r="T785" s="3"/>
      <c r="U785" s="3"/>
      <c r="V785" s="3"/>
      <c r="W785" s="3"/>
      <c r="X785" s="3"/>
    </row>
    <row r="786" spans="5:24">
      <c r="P786" s="3"/>
      <c r="Q786" s="3"/>
      <c r="R786" s="115"/>
      <c r="S786" s="3"/>
      <c r="T786" s="3"/>
      <c r="U786" s="3"/>
      <c r="V786" s="3"/>
      <c r="W786" s="3"/>
      <c r="X786" s="3"/>
    </row>
    <row r="787" spans="5:24">
      <c r="P787" s="3"/>
      <c r="Q787" s="3"/>
      <c r="R787" s="115"/>
      <c r="S787" s="3"/>
      <c r="T787" s="3"/>
      <c r="U787" s="3"/>
      <c r="V787" s="3"/>
      <c r="W787" s="3"/>
      <c r="X787" s="3"/>
    </row>
    <row r="788" spans="5:24">
      <c r="P788" s="3"/>
      <c r="Q788" s="3"/>
      <c r="R788" s="115"/>
      <c r="S788" s="3"/>
      <c r="T788" s="3"/>
      <c r="U788" s="3"/>
      <c r="V788" s="3"/>
      <c r="W788" s="3"/>
      <c r="X788" s="3"/>
    </row>
    <row r="789" spans="5:24">
      <c r="E789" s="128"/>
      <c r="P789" s="3"/>
      <c r="Q789" s="3"/>
      <c r="R789" s="115"/>
      <c r="S789" s="3"/>
      <c r="T789" s="3"/>
      <c r="U789" s="3"/>
      <c r="V789" s="3"/>
      <c r="W789" s="3"/>
      <c r="X789" s="3"/>
    </row>
    <row r="790" spans="5:24">
      <c r="E790" s="128"/>
      <c r="P790" s="3"/>
      <c r="Q790" s="3"/>
      <c r="R790" s="115"/>
      <c r="S790" s="3"/>
      <c r="T790" s="3"/>
      <c r="U790" s="3"/>
      <c r="V790" s="3"/>
      <c r="W790" s="3"/>
      <c r="X790" s="3"/>
    </row>
    <row r="791" spans="5:24">
      <c r="P791" s="3"/>
      <c r="Q791" s="3"/>
      <c r="R791" s="115"/>
      <c r="S791" s="3"/>
      <c r="T791" s="3"/>
      <c r="U791" s="3"/>
      <c r="V791" s="3"/>
      <c r="W791" s="3"/>
      <c r="X791" s="3"/>
    </row>
    <row r="792" spans="5:24">
      <c r="E792" s="128"/>
      <c r="P792" s="3"/>
      <c r="Q792" s="3"/>
      <c r="R792" s="115"/>
      <c r="S792" s="3"/>
      <c r="T792" s="3"/>
      <c r="U792" s="3"/>
      <c r="V792" s="3"/>
      <c r="W792" s="3"/>
      <c r="X792" s="3"/>
    </row>
    <row r="793" spans="5:24">
      <c r="E793" s="128"/>
      <c r="P793" s="3"/>
      <c r="Q793" s="3"/>
      <c r="R793" s="115"/>
      <c r="S793" s="3"/>
      <c r="T793" s="3"/>
      <c r="U793" s="3"/>
      <c r="V793" s="3"/>
      <c r="W793" s="3"/>
      <c r="X793" s="3"/>
    </row>
    <row r="794" spans="5:24">
      <c r="E794" s="128"/>
      <c r="P794" s="3"/>
      <c r="Q794" s="3"/>
      <c r="R794" s="115"/>
      <c r="S794" s="3"/>
      <c r="T794" s="3"/>
      <c r="U794" s="3"/>
      <c r="V794" s="3"/>
      <c r="W794" s="3"/>
      <c r="X794" s="3"/>
    </row>
    <row r="795" spans="5:24">
      <c r="E795" s="128"/>
      <c r="P795" s="3"/>
      <c r="Q795" s="3"/>
      <c r="R795" s="115"/>
      <c r="S795" s="3"/>
      <c r="T795" s="3"/>
      <c r="U795" s="3"/>
      <c r="V795" s="3"/>
      <c r="W795" s="3"/>
      <c r="X795" s="3"/>
    </row>
    <row r="796" spans="5:24">
      <c r="P796" s="3"/>
      <c r="Q796" s="3"/>
      <c r="R796" s="115"/>
      <c r="S796" s="3"/>
      <c r="T796" s="3"/>
      <c r="U796" s="3"/>
      <c r="V796" s="3"/>
      <c r="W796" s="3"/>
      <c r="X796" s="3"/>
    </row>
    <row r="797" spans="5:24">
      <c r="E797" s="128"/>
      <c r="P797" s="3"/>
      <c r="Q797" s="3"/>
      <c r="R797" s="115"/>
      <c r="S797" s="3"/>
      <c r="T797" s="3"/>
      <c r="U797" s="3"/>
      <c r="V797" s="3"/>
      <c r="W797" s="3"/>
      <c r="X797" s="3"/>
    </row>
    <row r="798" spans="5:24">
      <c r="E798" s="128"/>
      <c r="P798" s="3"/>
      <c r="Q798" s="3"/>
      <c r="R798" s="115"/>
      <c r="S798" s="3"/>
      <c r="T798" s="3"/>
      <c r="U798" s="3"/>
      <c r="V798" s="3"/>
      <c r="W798" s="3"/>
      <c r="X798" s="3"/>
    </row>
    <row r="799" spans="5:24">
      <c r="E799" s="128"/>
      <c r="P799" s="3"/>
      <c r="Q799" s="3"/>
      <c r="R799" s="115"/>
      <c r="S799" s="3"/>
      <c r="T799" s="3"/>
      <c r="U799" s="3"/>
      <c r="V799" s="3"/>
      <c r="W799" s="3"/>
      <c r="X799" s="3"/>
    </row>
    <row r="800" spans="5:24">
      <c r="P800" s="3"/>
      <c r="Q800" s="3"/>
      <c r="R800" s="115"/>
      <c r="S800" s="3"/>
      <c r="T800" s="3"/>
      <c r="U800" s="3"/>
      <c r="V800" s="3"/>
      <c r="W800" s="3"/>
      <c r="X800" s="3"/>
    </row>
    <row r="801" spans="5:24">
      <c r="E801" s="128"/>
      <c r="P801" s="3"/>
      <c r="Q801" s="3"/>
      <c r="R801" s="115"/>
      <c r="S801" s="3"/>
      <c r="T801" s="3"/>
      <c r="U801" s="3"/>
      <c r="V801" s="3"/>
      <c r="W801" s="3"/>
      <c r="X801" s="3"/>
    </row>
    <row r="802" spans="5:24">
      <c r="E802" s="128"/>
      <c r="P802" s="3"/>
      <c r="Q802" s="3"/>
      <c r="R802" s="115"/>
      <c r="S802" s="3"/>
      <c r="T802" s="3"/>
      <c r="U802" s="3"/>
      <c r="V802" s="3"/>
      <c r="W802" s="3"/>
      <c r="X802" s="3"/>
    </row>
    <row r="803" spans="5:24">
      <c r="E803" s="128"/>
      <c r="P803" s="3"/>
      <c r="Q803" s="3"/>
      <c r="R803" s="115"/>
      <c r="S803" s="3"/>
      <c r="T803" s="3"/>
      <c r="U803" s="3"/>
      <c r="V803" s="3"/>
      <c r="W803" s="3"/>
      <c r="X803" s="3"/>
    </row>
    <row r="804" spans="5:24">
      <c r="E804" s="128"/>
      <c r="P804" s="3"/>
      <c r="Q804" s="3"/>
      <c r="R804" s="115"/>
      <c r="S804" s="3"/>
      <c r="T804" s="3"/>
      <c r="U804" s="3"/>
      <c r="V804" s="3"/>
      <c r="W804" s="3"/>
      <c r="X804" s="3"/>
    </row>
    <row r="805" spans="5:24">
      <c r="E805" s="128"/>
      <c r="P805" s="3"/>
      <c r="Q805" s="3"/>
      <c r="R805" s="115"/>
      <c r="S805" s="3"/>
      <c r="T805" s="3"/>
      <c r="U805" s="3"/>
      <c r="V805" s="3"/>
      <c r="W805" s="3"/>
      <c r="X805" s="3"/>
    </row>
    <row r="806" spans="5:24">
      <c r="E806" s="128"/>
      <c r="P806" s="3"/>
      <c r="Q806" s="3"/>
      <c r="R806" s="115"/>
      <c r="S806" s="3"/>
      <c r="T806" s="3"/>
      <c r="U806" s="3"/>
      <c r="V806" s="3"/>
      <c r="W806" s="3"/>
      <c r="X806" s="3"/>
    </row>
    <row r="807" spans="5:24">
      <c r="P807" s="3"/>
      <c r="Q807" s="3"/>
      <c r="R807" s="115"/>
      <c r="S807" s="3"/>
      <c r="T807" s="3"/>
      <c r="U807" s="3"/>
      <c r="V807" s="3"/>
      <c r="W807" s="3"/>
      <c r="X807" s="3"/>
    </row>
    <row r="808" spans="5:24">
      <c r="P808" s="3"/>
      <c r="Q808" s="3"/>
      <c r="R808" s="115"/>
      <c r="S808" s="3"/>
      <c r="T808" s="3"/>
      <c r="U808" s="3"/>
      <c r="V808" s="3"/>
      <c r="W808" s="3"/>
      <c r="X808" s="3"/>
    </row>
    <row r="809" spans="5:24">
      <c r="P809" s="3"/>
      <c r="Q809" s="3"/>
      <c r="R809" s="115"/>
      <c r="S809" s="3"/>
      <c r="T809" s="3"/>
      <c r="U809" s="3"/>
      <c r="V809" s="3"/>
      <c r="W809" s="3"/>
      <c r="X809" s="3"/>
    </row>
    <row r="810" spans="5:24">
      <c r="P810" s="3"/>
      <c r="Q810" s="3"/>
      <c r="R810" s="115"/>
      <c r="S810" s="3"/>
      <c r="T810" s="3"/>
      <c r="U810" s="3"/>
      <c r="V810" s="3"/>
      <c r="W810" s="3"/>
      <c r="X810" s="3"/>
    </row>
    <row r="811" spans="5:24">
      <c r="P811" s="3"/>
      <c r="Q811" s="3"/>
      <c r="R811" s="115"/>
      <c r="S811" s="3"/>
      <c r="T811" s="3"/>
      <c r="U811" s="3"/>
      <c r="V811" s="3"/>
      <c r="W811" s="3"/>
      <c r="X811" s="3"/>
    </row>
    <row r="812" spans="5:24">
      <c r="P812" s="3"/>
      <c r="Q812" s="3"/>
      <c r="R812" s="115"/>
      <c r="S812" s="3"/>
      <c r="T812" s="3"/>
      <c r="U812" s="3"/>
      <c r="V812" s="3"/>
      <c r="W812" s="3"/>
      <c r="X812" s="3"/>
    </row>
    <row r="813" spans="5:24">
      <c r="E813" s="128"/>
      <c r="P813" s="3"/>
      <c r="Q813" s="3"/>
      <c r="R813" s="115"/>
      <c r="S813" s="3"/>
      <c r="T813" s="3"/>
      <c r="U813" s="3"/>
      <c r="V813" s="3"/>
      <c r="W813" s="3"/>
      <c r="X813" s="3"/>
    </row>
    <row r="814" spans="5:24">
      <c r="P814" s="3"/>
      <c r="Q814" s="3"/>
      <c r="R814" s="115"/>
      <c r="S814" s="3"/>
      <c r="T814" s="3"/>
      <c r="U814" s="3"/>
      <c r="V814" s="3"/>
      <c r="W814" s="3"/>
      <c r="X814" s="3"/>
    </row>
    <row r="815" spans="5:24">
      <c r="E815" s="128"/>
      <c r="P815" s="3"/>
      <c r="Q815" s="3"/>
      <c r="R815" s="115"/>
      <c r="S815" s="3"/>
      <c r="T815" s="3"/>
      <c r="U815" s="3"/>
      <c r="V815" s="3"/>
      <c r="W815" s="3"/>
      <c r="X815" s="3"/>
    </row>
    <row r="816" spans="5:24">
      <c r="E816" s="128"/>
      <c r="P816" s="3"/>
      <c r="Q816" s="3"/>
      <c r="R816" s="115"/>
      <c r="S816" s="3"/>
      <c r="T816" s="3"/>
      <c r="U816" s="3"/>
      <c r="V816" s="3"/>
      <c r="W816" s="3"/>
      <c r="X816" s="3"/>
    </row>
    <row r="817" spans="5:24">
      <c r="E817" s="128"/>
      <c r="P817" s="3"/>
      <c r="Q817" s="3"/>
      <c r="R817" s="115"/>
      <c r="S817" s="3"/>
      <c r="T817" s="3"/>
      <c r="U817" s="3"/>
      <c r="V817" s="3"/>
      <c r="W817" s="3"/>
      <c r="X817" s="3"/>
    </row>
    <row r="818" spans="5:24">
      <c r="E818" s="128"/>
      <c r="P818" s="3"/>
      <c r="Q818" s="3"/>
      <c r="R818" s="115"/>
      <c r="S818" s="3"/>
      <c r="T818" s="3"/>
      <c r="U818" s="3"/>
      <c r="V818" s="3"/>
      <c r="W818" s="3"/>
      <c r="X818" s="3"/>
    </row>
    <row r="819" spans="5:24">
      <c r="E819" s="128"/>
      <c r="P819" s="3"/>
      <c r="Q819" s="3"/>
      <c r="R819" s="115"/>
      <c r="S819" s="3"/>
      <c r="T819" s="3"/>
      <c r="U819" s="3"/>
      <c r="V819" s="3"/>
      <c r="W819" s="3"/>
      <c r="X819" s="3"/>
    </row>
    <row r="820" spans="5:24">
      <c r="E820" s="128"/>
      <c r="P820" s="3"/>
      <c r="Q820" s="3"/>
      <c r="R820" s="115"/>
      <c r="S820" s="3"/>
      <c r="T820" s="3"/>
      <c r="U820" s="3"/>
      <c r="V820" s="3"/>
      <c r="W820" s="3"/>
      <c r="X820" s="3"/>
    </row>
    <row r="821" spans="5:24">
      <c r="E821" s="128"/>
      <c r="P821" s="3"/>
      <c r="Q821" s="3"/>
      <c r="R821" s="115"/>
      <c r="S821" s="3"/>
      <c r="T821" s="3"/>
      <c r="U821" s="3"/>
      <c r="V821" s="3"/>
      <c r="W821" s="3"/>
      <c r="X821" s="3"/>
    </row>
    <row r="822" spans="5:24">
      <c r="P822" s="3"/>
      <c r="Q822" s="3"/>
      <c r="R822" s="115"/>
      <c r="S822" s="3"/>
      <c r="T822" s="3"/>
      <c r="U822" s="3"/>
      <c r="V822" s="3"/>
      <c r="W822" s="3"/>
      <c r="X822" s="3"/>
    </row>
    <row r="823" spans="5:24">
      <c r="P823" s="3"/>
      <c r="Q823" s="3"/>
      <c r="R823" s="115"/>
      <c r="S823" s="3"/>
      <c r="T823" s="3"/>
      <c r="U823" s="3"/>
      <c r="V823" s="3"/>
      <c r="W823" s="3"/>
      <c r="X823" s="3"/>
    </row>
    <row r="824" spans="5:24">
      <c r="E824" s="128"/>
      <c r="P824" s="3"/>
      <c r="Q824" s="3"/>
      <c r="R824" s="115"/>
      <c r="S824" s="3"/>
      <c r="T824" s="3"/>
      <c r="U824" s="3"/>
      <c r="V824" s="3"/>
      <c r="W824" s="3"/>
      <c r="X824" s="3"/>
    </row>
    <row r="825" spans="5:24">
      <c r="E825" s="128"/>
      <c r="P825" s="3"/>
      <c r="Q825" s="3"/>
      <c r="R825" s="115"/>
      <c r="S825" s="3"/>
      <c r="T825" s="3"/>
      <c r="U825" s="3"/>
      <c r="V825" s="3"/>
      <c r="W825" s="3"/>
      <c r="X825" s="3"/>
    </row>
    <row r="826" spans="5:24">
      <c r="E826" s="128"/>
      <c r="P826" s="3"/>
      <c r="Q826" s="3"/>
      <c r="R826" s="115"/>
      <c r="S826" s="3"/>
      <c r="T826" s="3"/>
      <c r="U826" s="3"/>
      <c r="V826" s="3"/>
      <c r="W826" s="3"/>
      <c r="X826" s="3"/>
    </row>
    <row r="827" spans="5:24">
      <c r="E827" s="128"/>
      <c r="P827" s="3"/>
      <c r="Q827" s="3"/>
      <c r="R827" s="115"/>
      <c r="S827" s="3"/>
      <c r="T827" s="3"/>
      <c r="U827" s="3"/>
      <c r="V827" s="3"/>
      <c r="W827" s="3"/>
      <c r="X827" s="3"/>
    </row>
    <row r="828" spans="5:24">
      <c r="E828" s="128"/>
      <c r="P828" s="3"/>
      <c r="Q828" s="3"/>
      <c r="R828" s="115"/>
      <c r="S828" s="3"/>
      <c r="T828" s="3"/>
      <c r="U828" s="3"/>
      <c r="V828" s="3"/>
      <c r="W828" s="3"/>
      <c r="X828" s="3"/>
    </row>
    <row r="829" spans="5:24">
      <c r="P829" s="3"/>
      <c r="Q829" s="3"/>
      <c r="R829" s="115"/>
      <c r="S829" s="3"/>
      <c r="T829" s="3"/>
      <c r="U829" s="3"/>
      <c r="V829" s="3"/>
      <c r="W829" s="3"/>
      <c r="X829" s="3"/>
    </row>
    <row r="830" spans="5:24">
      <c r="E830" s="128"/>
      <c r="P830" s="3"/>
      <c r="Q830" s="3"/>
      <c r="R830" s="115"/>
      <c r="S830" s="3"/>
      <c r="T830" s="3"/>
      <c r="U830" s="3"/>
      <c r="V830" s="3"/>
      <c r="W830" s="3"/>
      <c r="X830" s="3"/>
    </row>
    <row r="831" spans="5:24">
      <c r="P831" s="3"/>
      <c r="Q831" s="3"/>
      <c r="R831" s="115"/>
      <c r="S831" s="3"/>
      <c r="T831" s="3"/>
      <c r="U831" s="3"/>
      <c r="V831" s="3"/>
      <c r="W831" s="3"/>
      <c r="X831" s="3"/>
    </row>
    <row r="832" spans="5:24">
      <c r="P832" s="3"/>
      <c r="Q832" s="3"/>
      <c r="R832" s="115"/>
      <c r="S832" s="3"/>
      <c r="T832" s="3"/>
      <c r="U832" s="3"/>
      <c r="V832" s="3"/>
      <c r="W832" s="3"/>
      <c r="X832" s="3"/>
    </row>
    <row r="833" spans="5:24">
      <c r="P833" s="3"/>
      <c r="Q833" s="3"/>
      <c r="R833" s="115"/>
      <c r="S833" s="3"/>
      <c r="T833" s="3"/>
      <c r="U833" s="3"/>
      <c r="V833" s="3"/>
      <c r="W833" s="3"/>
      <c r="X833" s="3"/>
    </row>
    <row r="834" spans="5:24">
      <c r="E834" s="128"/>
      <c r="P834" s="3"/>
      <c r="Q834" s="3"/>
      <c r="R834" s="115"/>
      <c r="S834" s="3"/>
      <c r="T834" s="3"/>
      <c r="U834" s="3"/>
      <c r="V834" s="3"/>
      <c r="W834" s="3"/>
      <c r="X834" s="3"/>
    </row>
    <row r="835" spans="5:24">
      <c r="P835" s="3"/>
      <c r="Q835" s="3"/>
      <c r="R835" s="115"/>
      <c r="S835" s="3"/>
      <c r="T835" s="3"/>
      <c r="U835" s="3"/>
      <c r="V835" s="3"/>
      <c r="W835" s="3"/>
      <c r="X835" s="3"/>
    </row>
    <row r="836" spans="5:24">
      <c r="E836" s="128"/>
      <c r="P836" s="3"/>
      <c r="Q836" s="3"/>
      <c r="R836" s="115"/>
      <c r="S836" s="3"/>
      <c r="T836" s="3"/>
      <c r="U836" s="3"/>
      <c r="V836" s="3"/>
      <c r="W836" s="3"/>
      <c r="X836" s="3"/>
    </row>
    <row r="837" spans="5:24">
      <c r="E837" s="128"/>
      <c r="P837" s="3"/>
      <c r="Q837" s="3"/>
      <c r="R837" s="115"/>
      <c r="S837" s="3"/>
      <c r="T837" s="3"/>
      <c r="U837" s="3"/>
      <c r="V837" s="3"/>
      <c r="W837" s="3"/>
      <c r="X837" s="3"/>
    </row>
    <row r="838" spans="5:24">
      <c r="E838" s="128"/>
      <c r="P838" s="3"/>
      <c r="Q838" s="3"/>
      <c r="R838" s="115"/>
      <c r="S838" s="3"/>
      <c r="T838" s="3"/>
      <c r="U838" s="3"/>
      <c r="V838" s="3"/>
      <c r="W838" s="3"/>
      <c r="X838" s="3"/>
    </row>
    <row r="839" spans="5:24">
      <c r="E839" s="128"/>
      <c r="P839" s="3"/>
      <c r="Q839" s="3"/>
      <c r="R839" s="115"/>
      <c r="S839" s="3"/>
      <c r="T839" s="3"/>
      <c r="U839" s="3"/>
      <c r="V839" s="3"/>
      <c r="W839" s="3"/>
      <c r="X839" s="3"/>
    </row>
    <row r="840" spans="5:24">
      <c r="P840" s="3"/>
      <c r="Q840" s="3"/>
      <c r="R840" s="115"/>
      <c r="S840" s="3"/>
      <c r="T840" s="3"/>
      <c r="U840" s="3"/>
      <c r="V840" s="3"/>
      <c r="W840" s="3"/>
      <c r="X840" s="3"/>
    </row>
    <row r="841" spans="5:24">
      <c r="E841" s="128"/>
      <c r="P841" s="3"/>
      <c r="Q841" s="3"/>
      <c r="R841" s="115"/>
      <c r="S841" s="3"/>
      <c r="T841" s="3"/>
      <c r="U841" s="3"/>
      <c r="V841" s="3"/>
      <c r="W841" s="3"/>
      <c r="X841" s="3"/>
    </row>
    <row r="842" spans="5:24">
      <c r="E842" s="128"/>
      <c r="P842" s="3"/>
      <c r="Q842" s="3"/>
      <c r="R842" s="115"/>
      <c r="S842" s="3"/>
      <c r="T842" s="3"/>
      <c r="U842" s="3"/>
      <c r="V842" s="3"/>
      <c r="W842" s="3"/>
      <c r="X842" s="3"/>
    </row>
    <row r="843" spans="5:24">
      <c r="P843" s="3"/>
      <c r="Q843" s="3"/>
      <c r="R843" s="115"/>
      <c r="S843" s="3"/>
      <c r="T843" s="3"/>
      <c r="U843" s="3"/>
      <c r="V843" s="3"/>
      <c r="W843" s="3"/>
      <c r="X843" s="3"/>
    </row>
    <row r="844" spans="5:24">
      <c r="E844" s="128"/>
      <c r="P844" s="3"/>
      <c r="Q844" s="3"/>
      <c r="R844" s="115"/>
      <c r="S844" s="3"/>
      <c r="T844" s="3"/>
      <c r="U844" s="3"/>
      <c r="V844" s="3"/>
      <c r="W844" s="3"/>
      <c r="X844" s="3"/>
    </row>
    <row r="845" spans="5:24">
      <c r="E845" s="128"/>
      <c r="P845" s="3"/>
      <c r="Q845" s="3"/>
      <c r="R845" s="115"/>
      <c r="S845" s="3"/>
      <c r="T845" s="3"/>
      <c r="U845" s="3"/>
      <c r="V845" s="3"/>
      <c r="W845" s="3"/>
      <c r="X845" s="3"/>
    </row>
    <row r="846" spans="5:24">
      <c r="E846" s="128"/>
      <c r="P846" s="3"/>
      <c r="Q846" s="3"/>
      <c r="R846" s="115"/>
      <c r="S846" s="3"/>
      <c r="T846" s="3"/>
      <c r="U846" s="3"/>
      <c r="V846" s="3"/>
      <c r="W846" s="3"/>
      <c r="X846" s="3"/>
    </row>
    <row r="847" spans="5:24">
      <c r="E847" s="128"/>
      <c r="P847" s="3"/>
      <c r="Q847" s="3"/>
      <c r="R847" s="115"/>
      <c r="S847" s="3"/>
      <c r="T847" s="3"/>
      <c r="U847" s="3"/>
      <c r="V847" s="3"/>
      <c r="W847" s="3"/>
      <c r="X847" s="3"/>
    </row>
    <row r="848" spans="5:24">
      <c r="E848" s="128"/>
      <c r="P848" s="3"/>
      <c r="Q848" s="3"/>
      <c r="R848" s="115"/>
      <c r="S848" s="3"/>
      <c r="T848" s="3"/>
      <c r="U848" s="3"/>
      <c r="V848" s="3"/>
      <c r="W848" s="3"/>
      <c r="X848" s="3"/>
    </row>
    <row r="849" spans="5:24">
      <c r="E849" s="128"/>
      <c r="P849" s="3"/>
      <c r="Q849" s="3"/>
      <c r="R849" s="115"/>
      <c r="S849" s="3"/>
      <c r="T849" s="3"/>
      <c r="U849" s="3"/>
      <c r="V849" s="3"/>
      <c r="W849" s="3"/>
      <c r="X849" s="3"/>
    </row>
    <row r="850" spans="5:24">
      <c r="E850" s="128"/>
      <c r="P850" s="3"/>
      <c r="Q850" s="3"/>
      <c r="R850" s="115"/>
      <c r="S850" s="3"/>
      <c r="T850" s="3"/>
      <c r="U850" s="3"/>
      <c r="V850" s="3"/>
      <c r="W850" s="3"/>
      <c r="X850" s="3"/>
    </row>
    <row r="851" spans="5:24">
      <c r="E851" s="128"/>
      <c r="P851" s="3"/>
      <c r="Q851" s="3"/>
      <c r="R851" s="115"/>
      <c r="S851" s="3"/>
      <c r="T851" s="3"/>
      <c r="U851" s="3"/>
      <c r="V851" s="3"/>
      <c r="W851" s="3"/>
      <c r="X851" s="3"/>
    </row>
    <row r="852" spans="5:24">
      <c r="E852" s="128"/>
      <c r="P852" s="3"/>
      <c r="Q852" s="3"/>
      <c r="R852" s="115"/>
      <c r="S852" s="3"/>
      <c r="T852" s="3"/>
      <c r="U852" s="3"/>
      <c r="V852" s="3"/>
      <c r="W852" s="3"/>
      <c r="X852" s="3"/>
    </row>
    <row r="853" spans="5:24">
      <c r="E853" s="128"/>
      <c r="P853" s="3"/>
      <c r="Q853" s="3"/>
      <c r="R853" s="115"/>
      <c r="S853" s="3"/>
      <c r="T853" s="3"/>
      <c r="U853" s="3"/>
      <c r="V853" s="3"/>
      <c r="W853" s="3"/>
      <c r="X853" s="3"/>
    </row>
    <row r="854" spans="5:24">
      <c r="E854" s="128"/>
      <c r="P854" s="3"/>
      <c r="Q854" s="3"/>
      <c r="R854" s="115"/>
      <c r="S854" s="3"/>
      <c r="T854" s="3"/>
      <c r="U854" s="3"/>
      <c r="V854" s="3"/>
      <c r="W854" s="3"/>
      <c r="X854" s="3"/>
    </row>
    <row r="855" spans="5:24">
      <c r="P855" s="3"/>
      <c r="Q855" s="3"/>
      <c r="R855" s="115"/>
      <c r="S855" s="3"/>
      <c r="T855" s="3"/>
      <c r="U855" s="3"/>
      <c r="V855" s="3"/>
      <c r="W855" s="3"/>
      <c r="X855" s="3"/>
    </row>
    <row r="856" spans="5:24">
      <c r="E856" s="128"/>
      <c r="P856" s="3"/>
      <c r="Q856" s="3"/>
      <c r="R856" s="115"/>
      <c r="S856" s="3"/>
      <c r="T856" s="3"/>
      <c r="U856" s="3"/>
      <c r="V856" s="3"/>
      <c r="W856" s="3"/>
      <c r="X856" s="3"/>
    </row>
    <row r="857" spans="5:24">
      <c r="P857" s="3"/>
      <c r="Q857" s="3"/>
      <c r="R857" s="115"/>
      <c r="S857" s="3"/>
      <c r="T857" s="3"/>
      <c r="U857" s="3"/>
      <c r="V857" s="3"/>
      <c r="W857" s="3"/>
      <c r="X857" s="3"/>
    </row>
    <row r="858" spans="5:24">
      <c r="E858" s="128"/>
      <c r="P858" s="3"/>
      <c r="Q858" s="3"/>
      <c r="R858" s="115"/>
      <c r="S858" s="3"/>
      <c r="T858" s="3"/>
      <c r="U858" s="3"/>
      <c r="V858" s="3"/>
      <c r="W858" s="3"/>
      <c r="X858" s="3"/>
    </row>
    <row r="859" spans="5:24">
      <c r="P859" s="3"/>
      <c r="Q859" s="3"/>
      <c r="R859" s="115"/>
      <c r="S859" s="3"/>
      <c r="T859" s="3"/>
      <c r="U859" s="3"/>
      <c r="V859" s="3"/>
      <c r="W859" s="3"/>
      <c r="X859" s="3"/>
    </row>
    <row r="860" spans="5:24">
      <c r="E860" s="128"/>
      <c r="P860" s="3"/>
      <c r="Q860" s="3"/>
      <c r="R860" s="115"/>
      <c r="S860" s="3"/>
      <c r="T860" s="3"/>
      <c r="U860" s="3"/>
      <c r="V860" s="3"/>
      <c r="W860" s="3"/>
      <c r="X860" s="3"/>
    </row>
    <row r="861" spans="5:24">
      <c r="E861" s="128"/>
      <c r="P861" s="3"/>
      <c r="Q861" s="3"/>
      <c r="R861" s="115"/>
      <c r="S861" s="3"/>
      <c r="T861" s="3"/>
      <c r="U861" s="3"/>
      <c r="V861" s="3"/>
      <c r="W861" s="3"/>
      <c r="X861" s="3"/>
    </row>
    <row r="862" spans="5:24">
      <c r="E862" s="128"/>
      <c r="P862" s="3"/>
      <c r="Q862" s="3"/>
      <c r="R862" s="115"/>
      <c r="S862" s="3"/>
      <c r="T862" s="3"/>
      <c r="U862" s="3"/>
      <c r="V862" s="3"/>
      <c r="W862" s="3"/>
      <c r="X862" s="3"/>
    </row>
    <row r="863" spans="5:24">
      <c r="E863" s="128"/>
      <c r="P863" s="3"/>
      <c r="Q863" s="3"/>
      <c r="R863" s="115"/>
      <c r="S863" s="3"/>
      <c r="T863" s="3"/>
      <c r="U863" s="3"/>
      <c r="V863" s="3"/>
      <c r="W863" s="3"/>
      <c r="X863" s="3"/>
    </row>
    <row r="864" spans="5:24">
      <c r="E864" s="128"/>
      <c r="P864" s="3"/>
      <c r="Q864" s="3"/>
      <c r="R864" s="115"/>
      <c r="S864" s="3"/>
      <c r="T864" s="3"/>
      <c r="U864" s="3"/>
      <c r="V864" s="3"/>
      <c r="W864" s="3"/>
      <c r="X864" s="3"/>
    </row>
    <row r="865" spans="5:24">
      <c r="E865" s="128"/>
      <c r="P865" s="3"/>
      <c r="Q865" s="3"/>
      <c r="R865" s="115"/>
      <c r="S865" s="3"/>
      <c r="T865" s="3"/>
      <c r="U865" s="3"/>
      <c r="V865" s="3"/>
      <c r="W865" s="3"/>
      <c r="X865" s="3"/>
    </row>
    <row r="866" spans="5:24">
      <c r="E866" s="128"/>
      <c r="P866" s="3"/>
      <c r="Q866" s="3"/>
      <c r="R866" s="115"/>
      <c r="S866" s="3"/>
      <c r="T866" s="3"/>
      <c r="U866" s="3"/>
      <c r="V866" s="3"/>
      <c r="W866" s="3"/>
      <c r="X866" s="3"/>
    </row>
    <row r="867" spans="5:24">
      <c r="E867" s="128" t="s">
        <v>1172</v>
      </c>
      <c r="P867" s="3"/>
      <c r="Q867" s="3"/>
      <c r="R867" s="115"/>
      <c r="S867" s="3"/>
      <c r="T867" s="3"/>
      <c r="U867" s="3"/>
      <c r="V867" s="3"/>
      <c r="W867" s="3"/>
      <c r="X867" s="3"/>
    </row>
    <row r="868" spans="5:24">
      <c r="E868" s="128"/>
      <c r="P868" s="3"/>
      <c r="Q868" s="3"/>
      <c r="R868" s="115"/>
      <c r="S868" s="3"/>
      <c r="T868" s="3"/>
      <c r="U868" s="3"/>
      <c r="V868" s="3"/>
      <c r="W868" s="3"/>
      <c r="X868" s="3"/>
    </row>
    <row r="869" spans="5:24">
      <c r="P869" s="3"/>
      <c r="Q869" s="3"/>
      <c r="R869" s="115"/>
      <c r="S869" s="3"/>
      <c r="T869" s="3"/>
      <c r="U869" s="3"/>
      <c r="V869" s="3"/>
      <c r="W869" s="3"/>
      <c r="X869" s="3"/>
    </row>
    <row r="870" spans="5:24">
      <c r="P870" s="3"/>
      <c r="Q870" s="3"/>
      <c r="R870" s="115"/>
      <c r="S870" s="3"/>
      <c r="T870" s="3"/>
      <c r="U870" s="3"/>
      <c r="V870" s="3"/>
      <c r="W870" s="3"/>
      <c r="X870" s="3"/>
    </row>
    <row r="871" spans="5:24">
      <c r="E871" s="128"/>
      <c r="P871" s="3"/>
      <c r="Q871" s="3"/>
      <c r="R871" s="115"/>
      <c r="S871" s="3"/>
      <c r="T871" s="3"/>
      <c r="U871" s="3"/>
      <c r="V871" s="3"/>
      <c r="W871" s="3"/>
      <c r="X871" s="3"/>
    </row>
    <row r="872" spans="5:24">
      <c r="P872" s="3"/>
      <c r="Q872" s="3"/>
      <c r="R872" s="115"/>
      <c r="S872" s="3"/>
      <c r="T872" s="3"/>
      <c r="U872" s="3"/>
      <c r="V872" s="3"/>
      <c r="W872" s="3"/>
      <c r="X872" s="3"/>
    </row>
    <row r="873" spans="5:24">
      <c r="E873" s="128"/>
      <c r="P873" s="3"/>
      <c r="Q873" s="3"/>
      <c r="R873" s="115"/>
      <c r="S873" s="3"/>
      <c r="T873" s="3"/>
      <c r="U873" s="3"/>
      <c r="V873" s="3"/>
      <c r="W873" s="3"/>
      <c r="X873" s="3"/>
    </row>
    <row r="874" spans="5:24">
      <c r="E874" s="128"/>
      <c r="P874" s="3"/>
      <c r="Q874" s="3"/>
      <c r="R874" s="115"/>
      <c r="S874" s="3"/>
      <c r="T874" s="3"/>
      <c r="U874" s="3"/>
      <c r="V874" s="3"/>
      <c r="W874" s="3"/>
      <c r="X874" s="3"/>
    </row>
    <row r="875" spans="5:24">
      <c r="P875" s="3"/>
      <c r="Q875" s="3"/>
      <c r="R875" s="115"/>
      <c r="S875" s="3"/>
      <c r="T875" s="3"/>
      <c r="U875" s="3"/>
      <c r="V875" s="3"/>
      <c r="W875" s="3"/>
      <c r="X875" s="3"/>
    </row>
    <row r="876" spans="5:24">
      <c r="P876" s="3"/>
      <c r="Q876" s="3"/>
      <c r="R876" s="115"/>
      <c r="S876" s="3"/>
      <c r="T876" s="3"/>
      <c r="U876" s="3"/>
      <c r="V876" s="3"/>
      <c r="W876" s="3"/>
      <c r="X876" s="3"/>
    </row>
    <row r="877" spans="5:24">
      <c r="P877" s="3"/>
      <c r="Q877" s="3"/>
      <c r="R877" s="115"/>
      <c r="S877" s="3"/>
      <c r="T877" s="3"/>
      <c r="U877" s="3"/>
      <c r="V877" s="3"/>
      <c r="W877" s="3"/>
      <c r="X877" s="3"/>
    </row>
    <row r="878" spans="5:24">
      <c r="E878" s="128"/>
      <c r="Q878" s="3"/>
      <c r="R878" s="115"/>
      <c r="S878" s="3"/>
      <c r="T878" s="3"/>
      <c r="U878" s="3"/>
      <c r="V878" s="3"/>
      <c r="W878" s="3"/>
      <c r="X878" s="3"/>
    </row>
    <row r="879" spans="5:24">
      <c r="E879" s="128" t="s">
        <v>1172</v>
      </c>
      <c r="Q879" s="3"/>
      <c r="R879" s="115"/>
      <c r="S879" s="3"/>
      <c r="T879" s="3"/>
      <c r="U879" s="3"/>
      <c r="V879" s="3"/>
      <c r="W879" s="3"/>
      <c r="X879" s="3"/>
    </row>
    <row r="880" spans="5:24">
      <c r="Q880" s="3"/>
      <c r="R880" s="115"/>
      <c r="S880" s="3"/>
      <c r="T880" s="3"/>
      <c r="U880" s="3"/>
      <c r="V880" s="3"/>
      <c r="W880" s="3"/>
      <c r="X880" s="3"/>
    </row>
    <row r="881" spans="5:24">
      <c r="Q881" s="3"/>
      <c r="R881" s="115"/>
      <c r="S881" s="3"/>
      <c r="T881" s="3"/>
      <c r="U881" s="3"/>
      <c r="V881" s="3"/>
      <c r="W881" s="3"/>
      <c r="X881" s="3"/>
    </row>
    <row r="882" spans="5:24">
      <c r="E882" s="128" t="s">
        <v>1172</v>
      </c>
      <c r="Q882" s="3"/>
      <c r="R882" s="115"/>
      <c r="S882" s="3"/>
      <c r="T882" s="3"/>
      <c r="U882" s="3"/>
      <c r="V882" s="3"/>
      <c r="W882" s="3"/>
      <c r="X882" s="3"/>
    </row>
    <row r="883" spans="5:24">
      <c r="Q883" s="3"/>
      <c r="R883" s="115"/>
      <c r="S883" s="3"/>
      <c r="T883" s="3"/>
      <c r="U883" s="3"/>
      <c r="V883" s="3"/>
      <c r="W883" s="3"/>
      <c r="X883" s="3"/>
    </row>
    <row r="884" spans="5:24">
      <c r="E884" s="128"/>
      <c r="Q884" s="3"/>
      <c r="R884" s="115"/>
      <c r="S884" s="3"/>
      <c r="T884" s="3"/>
      <c r="U884" s="3"/>
      <c r="V884" s="3"/>
      <c r="W884" s="3"/>
      <c r="X884" s="3"/>
    </row>
    <row r="885" spans="5:24">
      <c r="E885" s="128" t="s">
        <v>1172</v>
      </c>
      <c r="Q885" s="3"/>
      <c r="R885" s="115"/>
      <c r="S885" s="3"/>
      <c r="T885" s="3"/>
      <c r="U885" s="3"/>
      <c r="V885" s="3"/>
      <c r="W885" s="3"/>
      <c r="X885" s="3"/>
    </row>
    <row r="886" spans="5:24">
      <c r="E886" s="128" t="s">
        <v>1172</v>
      </c>
      <c r="Q886" s="3"/>
      <c r="R886" s="115"/>
      <c r="S886" s="3"/>
      <c r="T886" s="3"/>
      <c r="U886" s="3"/>
      <c r="V886" s="3"/>
      <c r="W886" s="3"/>
      <c r="X886" s="3"/>
    </row>
    <row r="887" spans="5:24">
      <c r="E887" s="128" t="s">
        <v>1172</v>
      </c>
      <c r="Q887" s="3"/>
      <c r="R887" s="115"/>
      <c r="S887" s="3"/>
      <c r="T887" s="3"/>
      <c r="U887" s="3"/>
      <c r="V887" s="3"/>
      <c r="W887" s="3"/>
      <c r="X887" s="3"/>
    </row>
    <row r="888" spans="5:24">
      <c r="E888" s="128" t="s">
        <v>1172</v>
      </c>
      <c r="Q888" s="3"/>
      <c r="R888" s="115"/>
      <c r="S888" s="3"/>
      <c r="T888" s="3"/>
      <c r="U888" s="3"/>
      <c r="V888" s="3"/>
      <c r="W888" s="3"/>
      <c r="X888" s="3"/>
    </row>
    <row r="889" spans="5:24">
      <c r="E889" s="128" t="s">
        <v>1172</v>
      </c>
      <c r="Q889" s="3"/>
      <c r="R889" s="115"/>
      <c r="S889" s="3"/>
      <c r="T889" s="3"/>
      <c r="U889" s="3"/>
      <c r="V889" s="3"/>
      <c r="W889" s="3"/>
      <c r="X889" s="3"/>
    </row>
    <row r="890" spans="5:24">
      <c r="E890" s="128" t="s">
        <v>1172</v>
      </c>
      <c r="Q890" s="3"/>
      <c r="R890" s="115"/>
      <c r="S890" s="3"/>
      <c r="T890" s="3"/>
      <c r="U890" s="3"/>
      <c r="V890" s="3"/>
      <c r="W890" s="3"/>
      <c r="X890" s="3"/>
    </row>
    <row r="891" spans="5:24">
      <c r="Q891" s="3"/>
      <c r="R891" s="115"/>
      <c r="S891" s="3"/>
      <c r="T891" s="3"/>
      <c r="U891" s="3"/>
      <c r="V891" s="3"/>
      <c r="W891" s="3"/>
      <c r="X891" s="3"/>
    </row>
    <row r="892" spans="5:24">
      <c r="Q892" s="3"/>
      <c r="R892" s="115"/>
      <c r="S892" s="3"/>
      <c r="T892" s="3"/>
      <c r="U892" s="3"/>
      <c r="V892" s="3"/>
      <c r="W892" s="3"/>
      <c r="X892" s="3"/>
    </row>
    <row r="893" spans="5:24">
      <c r="E893" s="128" t="s">
        <v>1172</v>
      </c>
      <c r="Q893" s="3"/>
      <c r="R893" s="115"/>
      <c r="S893" s="3"/>
      <c r="T893" s="3"/>
      <c r="U893" s="3"/>
      <c r="V893" s="3"/>
      <c r="W893" s="3"/>
      <c r="X893" s="3"/>
    </row>
    <row r="894" spans="5:24">
      <c r="E894" s="128"/>
      <c r="Q894" s="3"/>
      <c r="R894" s="115"/>
      <c r="S894" s="3"/>
      <c r="T894" s="3"/>
      <c r="U894" s="3"/>
      <c r="V894" s="3"/>
      <c r="W894" s="3"/>
      <c r="X894" s="3"/>
    </row>
    <row r="895" spans="5:24">
      <c r="E895" s="128" t="s">
        <v>1172</v>
      </c>
      <c r="Q895" s="3"/>
      <c r="R895" s="115"/>
      <c r="S895" s="3"/>
      <c r="T895" s="3"/>
      <c r="U895" s="3"/>
      <c r="V895" s="3"/>
      <c r="W895" s="3"/>
      <c r="X895" s="3"/>
    </row>
    <row r="896" spans="5:24">
      <c r="E896" s="128"/>
      <c r="Q896" s="3"/>
      <c r="R896" s="115"/>
      <c r="S896" s="3"/>
      <c r="T896" s="3"/>
      <c r="U896" s="3"/>
    </row>
    <row r="897" spans="5:21">
      <c r="E897" s="128"/>
      <c r="Q897" s="3"/>
      <c r="R897" s="115"/>
      <c r="S897" s="3"/>
      <c r="T897" s="3"/>
      <c r="U897" s="3"/>
    </row>
    <row r="898" spans="5:21">
      <c r="E898" s="128"/>
      <c r="Q898" s="3"/>
      <c r="R898" s="115"/>
      <c r="S898" s="3"/>
      <c r="T898" s="3"/>
      <c r="U898" s="3"/>
    </row>
    <row r="899" spans="5:21">
      <c r="E899" s="128" t="s">
        <v>1172</v>
      </c>
      <c r="Q899" s="3"/>
      <c r="R899" s="115"/>
      <c r="S899" s="3"/>
      <c r="T899" s="3"/>
      <c r="U899" s="3"/>
    </row>
    <row r="900" spans="5:21">
      <c r="E900" s="128" t="s">
        <v>1172</v>
      </c>
      <c r="Q900" s="3"/>
      <c r="R900" s="115"/>
      <c r="S900" s="3"/>
      <c r="T900" s="3"/>
      <c r="U900" s="3"/>
    </row>
    <row r="901" spans="5:21">
      <c r="Q901" s="3"/>
      <c r="R901" s="115"/>
      <c r="S901" s="3"/>
      <c r="T901" s="3"/>
      <c r="U901" s="3"/>
    </row>
    <row r="902" spans="5:21">
      <c r="E902" s="128" t="s">
        <v>1172</v>
      </c>
      <c r="Q902" s="3"/>
      <c r="R902" s="115"/>
      <c r="S902" s="3"/>
      <c r="T902" s="3"/>
      <c r="U902" s="3"/>
    </row>
    <row r="903" spans="5:21">
      <c r="E903" s="128" t="s">
        <v>1172</v>
      </c>
      <c r="Q903" s="3"/>
      <c r="R903" s="115"/>
      <c r="S903" s="3"/>
      <c r="T903" s="3"/>
      <c r="U903" s="3"/>
    </row>
    <row r="904" spans="5:21">
      <c r="Q904" s="3"/>
      <c r="R904" s="115"/>
      <c r="S904" s="3"/>
      <c r="T904" s="3"/>
      <c r="U904" s="3"/>
    </row>
    <row r="905" spans="5:21">
      <c r="Q905" s="3"/>
      <c r="R905" s="115"/>
      <c r="S905" s="3"/>
      <c r="T905" s="3"/>
      <c r="U905" s="3"/>
    </row>
    <row r="906" spans="5:21">
      <c r="E906" s="128" t="s">
        <v>1172</v>
      </c>
      <c r="Q906" s="3"/>
      <c r="R906" s="115"/>
      <c r="S906" s="3"/>
      <c r="T906" s="3"/>
      <c r="U906" s="3"/>
    </row>
    <row r="907" spans="5:21">
      <c r="E907" s="128" t="s">
        <v>1172</v>
      </c>
      <c r="Q907" s="3"/>
      <c r="R907" s="115"/>
      <c r="S907" s="3"/>
      <c r="T907" s="3"/>
      <c r="U907" s="3"/>
    </row>
    <row r="908" spans="5:21">
      <c r="E908" s="128" t="s">
        <v>1172</v>
      </c>
      <c r="Q908" s="3"/>
      <c r="R908" s="115"/>
      <c r="S908" s="3"/>
      <c r="T908" s="3"/>
      <c r="U908" s="3"/>
    </row>
    <row r="909" spans="5:21">
      <c r="Q909" s="3"/>
      <c r="R909" s="115"/>
      <c r="S909" s="3"/>
      <c r="T909" s="3"/>
      <c r="U909" s="3"/>
    </row>
    <row r="910" spans="5:21">
      <c r="E910" s="128" t="s">
        <v>1172</v>
      </c>
      <c r="Q910" s="3"/>
      <c r="R910" s="115"/>
      <c r="S910" s="3"/>
      <c r="T910" s="3"/>
      <c r="U910" s="3"/>
    </row>
    <row r="911" spans="5:21">
      <c r="Q911" s="3"/>
      <c r="R911" s="115"/>
      <c r="S911" s="3"/>
      <c r="T911" s="3"/>
      <c r="U911" s="3"/>
    </row>
    <row r="912" spans="5:21">
      <c r="E912" s="128" t="s">
        <v>1172</v>
      </c>
      <c r="Q912" s="3"/>
      <c r="R912" s="115"/>
      <c r="S912" s="3"/>
      <c r="T912" s="3"/>
      <c r="U912" s="3"/>
    </row>
    <row r="913" spans="5:21">
      <c r="Q913" s="3"/>
      <c r="R913" s="115"/>
      <c r="S913" s="3"/>
      <c r="T913" s="3"/>
      <c r="U913" s="3"/>
    </row>
    <row r="914" spans="5:21">
      <c r="E914" s="128" t="s">
        <v>1172</v>
      </c>
      <c r="Q914" s="3"/>
      <c r="R914" s="115"/>
      <c r="S914" s="3"/>
      <c r="T914" s="3"/>
      <c r="U914" s="3"/>
    </row>
    <row r="915" spans="5:21">
      <c r="E915" s="128"/>
      <c r="Q915" s="3"/>
      <c r="R915" s="115"/>
      <c r="S915" s="3"/>
      <c r="T915" s="3"/>
      <c r="U915" s="3"/>
    </row>
    <row r="916" spans="5:21">
      <c r="E916" s="128" t="s">
        <v>1172</v>
      </c>
      <c r="Q916" s="3"/>
      <c r="R916" s="115"/>
      <c r="S916" s="3"/>
      <c r="T916" s="3"/>
      <c r="U916" s="3"/>
    </row>
    <row r="917" spans="5:21">
      <c r="E917" s="128"/>
      <c r="Q917" s="3"/>
      <c r="R917" s="115"/>
      <c r="S917" s="3"/>
      <c r="T917" s="3"/>
      <c r="U917" s="3"/>
    </row>
    <row r="918" spans="5:21">
      <c r="E918" s="128" t="s">
        <v>1172</v>
      </c>
      <c r="Q918" s="3"/>
      <c r="R918" s="115"/>
      <c r="S918" s="3"/>
      <c r="T918" s="3"/>
      <c r="U918" s="3"/>
    </row>
    <row r="919" spans="5:21">
      <c r="Q919" s="3"/>
      <c r="R919" s="115"/>
      <c r="S919" s="3"/>
      <c r="T919" s="3"/>
      <c r="U919" s="3"/>
    </row>
    <row r="920" spans="5:21">
      <c r="Q920" s="3"/>
      <c r="R920" s="115"/>
      <c r="S920" s="3"/>
      <c r="T920" s="3"/>
      <c r="U920" s="3"/>
    </row>
    <row r="921" spans="5:21">
      <c r="E921" s="128" t="s">
        <v>1172</v>
      </c>
      <c r="U921" s="3"/>
    </row>
    <row r="922" spans="5:21">
      <c r="E922" s="128" t="s">
        <v>1172</v>
      </c>
      <c r="U922" s="3"/>
    </row>
    <row r="923" spans="5:21">
      <c r="E923" s="128"/>
      <c r="U923" s="3"/>
    </row>
    <row r="924" spans="5:21">
      <c r="E924" s="128" t="s">
        <v>1172</v>
      </c>
      <c r="U924" s="3"/>
    </row>
    <row r="925" spans="5:21">
      <c r="U925" s="3"/>
    </row>
    <row r="926" spans="5:21">
      <c r="E926" s="128" t="s">
        <v>1172</v>
      </c>
      <c r="U926" s="3"/>
    </row>
    <row r="927" spans="5:21">
      <c r="E927" s="128" t="s">
        <v>1172</v>
      </c>
      <c r="U927" s="3"/>
    </row>
    <row r="928" spans="5:21">
      <c r="E928" s="128" t="s">
        <v>1172</v>
      </c>
      <c r="U928" s="3"/>
    </row>
    <row r="929" spans="5:21">
      <c r="U929" s="3"/>
    </row>
    <row r="930" spans="5:21">
      <c r="E930" s="128" t="s">
        <v>1172</v>
      </c>
      <c r="U930" s="3"/>
    </row>
    <row r="931" spans="5:21">
      <c r="E931" s="128" t="s">
        <v>1172</v>
      </c>
      <c r="U931" s="3"/>
    </row>
    <row r="932" spans="5:21">
      <c r="E932" s="128"/>
      <c r="U932" s="3"/>
    </row>
    <row r="933" spans="5:21">
      <c r="E933" s="96" t="s">
        <v>1172</v>
      </c>
      <c r="U933" s="3"/>
    </row>
    <row r="934" spans="5:21">
      <c r="U934" s="3"/>
    </row>
    <row r="935" spans="5:21">
      <c r="E935" s="128" t="s">
        <v>1172</v>
      </c>
      <c r="U935" s="3"/>
    </row>
    <row r="936" spans="5:21">
      <c r="E936" s="128" t="s">
        <v>1172</v>
      </c>
      <c r="U936" s="3"/>
    </row>
    <row r="937" spans="5:21">
      <c r="U937" s="3"/>
    </row>
    <row r="938" spans="5:21">
      <c r="E938" s="128" t="s">
        <v>1172</v>
      </c>
      <c r="U938" s="3"/>
    </row>
    <row r="939" spans="5:21">
      <c r="E939" s="128"/>
      <c r="U939" s="3"/>
    </row>
    <row r="940" spans="5:21">
      <c r="U940" s="3"/>
    </row>
    <row r="941" spans="5:21">
      <c r="E941" s="128"/>
      <c r="U941" s="3"/>
    </row>
    <row r="942" spans="5:21">
      <c r="E942" s="128"/>
      <c r="U942" s="3"/>
    </row>
    <row r="943" spans="5:21">
      <c r="U943" s="3"/>
    </row>
    <row r="944" spans="5:21">
      <c r="U944" s="3"/>
    </row>
    <row r="945" spans="5:21">
      <c r="E945" s="128"/>
      <c r="U945" s="3"/>
    </row>
    <row r="946" spans="5:21">
      <c r="E946" s="128"/>
      <c r="U946" s="3"/>
    </row>
    <row r="947" spans="5:21">
      <c r="U947" s="3"/>
    </row>
    <row r="948" spans="5:21">
      <c r="E948" s="128"/>
      <c r="U948" s="3"/>
    </row>
    <row r="949" spans="5:21">
      <c r="E949" s="128"/>
      <c r="U949" s="3"/>
    </row>
    <row r="950" spans="5:21">
      <c r="E950" s="128"/>
      <c r="U950" s="3"/>
    </row>
    <row r="951" spans="5:21">
      <c r="E951" s="128"/>
      <c r="U951" s="3"/>
    </row>
    <row r="952" spans="5:21">
      <c r="U952" s="3"/>
    </row>
    <row r="953" spans="5:21">
      <c r="E953" s="128"/>
      <c r="U953" s="3"/>
    </row>
    <row r="954" spans="5:21">
      <c r="E954" s="128"/>
      <c r="U954" s="3"/>
    </row>
    <row r="955" spans="5:21">
      <c r="E955" s="128"/>
      <c r="U955" s="3"/>
    </row>
    <row r="956" spans="5:21">
      <c r="U956" s="3"/>
    </row>
    <row r="957" spans="5:21">
      <c r="E957" s="128"/>
      <c r="U957" s="3"/>
    </row>
    <row r="958" spans="5:21">
      <c r="U958" s="3"/>
    </row>
    <row r="959" spans="5:21">
      <c r="E959" s="128"/>
      <c r="U959" s="3"/>
    </row>
    <row r="960" spans="5:21">
      <c r="E960" s="128"/>
      <c r="U960" s="3"/>
    </row>
    <row r="961" spans="5:21">
      <c r="U961" s="3"/>
    </row>
    <row r="962" spans="5:21">
      <c r="U962" s="3"/>
    </row>
    <row r="963" spans="5:21">
      <c r="E963" s="128"/>
      <c r="U963" s="3"/>
    </row>
    <row r="964" spans="5:21">
      <c r="U964" s="3"/>
    </row>
    <row r="965" spans="5:21">
      <c r="U965" s="3"/>
    </row>
    <row r="966" spans="5:21">
      <c r="E966" s="128"/>
      <c r="U966" s="3"/>
    </row>
    <row r="967" spans="5:21">
      <c r="U967" s="3"/>
    </row>
    <row r="968" spans="5:21">
      <c r="U968" s="3"/>
    </row>
    <row r="969" spans="5:21">
      <c r="U969" s="3"/>
    </row>
    <row r="970" spans="5:21">
      <c r="U970" s="3"/>
    </row>
    <row r="971" spans="5:21">
      <c r="U971" s="3"/>
    </row>
    <row r="972" spans="5:21">
      <c r="U972" s="3"/>
    </row>
    <row r="973" spans="5:21">
      <c r="U973" s="3"/>
    </row>
    <row r="974" spans="5:21">
      <c r="E974" s="128"/>
      <c r="U974" s="3"/>
    </row>
    <row r="975" spans="5:21">
      <c r="U975" s="3"/>
    </row>
    <row r="976" spans="5:21">
      <c r="U976" s="3"/>
    </row>
    <row r="977" spans="5:21">
      <c r="U977" s="3"/>
    </row>
    <row r="978" spans="5:21">
      <c r="E978" s="128"/>
      <c r="U978" s="3"/>
    </row>
    <row r="979" spans="5:21">
      <c r="U979" s="3"/>
    </row>
    <row r="980" spans="5:21">
      <c r="E980" s="128"/>
      <c r="U980" s="3"/>
    </row>
    <row r="981" spans="5:21">
      <c r="U981" s="3"/>
    </row>
    <row r="982" spans="5:21">
      <c r="E982" s="128"/>
      <c r="U982" s="3"/>
    </row>
    <row r="983" spans="5:21">
      <c r="U983" s="3"/>
    </row>
    <row r="984" spans="5:21">
      <c r="E984" s="128"/>
      <c r="U984" s="3"/>
    </row>
    <row r="985" spans="5:21">
      <c r="E985" s="128"/>
      <c r="U985" s="3"/>
    </row>
    <row r="986" spans="5:21">
      <c r="U986" s="3"/>
    </row>
    <row r="987" spans="5:21">
      <c r="U987" s="3"/>
    </row>
    <row r="988" spans="5:21">
      <c r="E988" s="128"/>
      <c r="U988" s="3"/>
    </row>
    <row r="989" spans="5:21">
      <c r="U989" s="3"/>
    </row>
    <row r="990" spans="5:21">
      <c r="U990" s="3"/>
    </row>
    <row r="991" spans="5:21">
      <c r="U991" s="3"/>
    </row>
    <row r="992" spans="5:21">
      <c r="U992" s="3"/>
    </row>
    <row r="993" spans="21:21">
      <c r="U993" s="3"/>
    </row>
    <row r="994" spans="21:21">
      <c r="U994" s="3"/>
    </row>
    <row r="995" spans="21:21">
      <c r="U995" s="3"/>
    </row>
    <row r="996" spans="21:21">
      <c r="U996" s="3"/>
    </row>
    <row r="997" spans="21:21">
      <c r="U997" s="3"/>
    </row>
    <row r="998" spans="21:21">
      <c r="U998" s="3"/>
    </row>
    <row r="999" spans="21:21">
      <c r="U999" s="3"/>
    </row>
    <row r="1000" spans="21:21">
      <c r="U1000" s="3"/>
    </row>
    <row r="1001" spans="21:21">
      <c r="U1001" s="3"/>
    </row>
    <row r="1002" spans="21:21">
      <c r="U1002" s="3"/>
    </row>
    <row r="1003" spans="21:21">
      <c r="U1003" s="3"/>
    </row>
    <row r="1004" spans="21:21">
      <c r="U1004" s="3"/>
    </row>
    <row r="1005" spans="21:21">
      <c r="U1005" s="3"/>
    </row>
    <row r="1006" spans="21:21">
      <c r="U1006" s="3"/>
    </row>
    <row r="1007" spans="21:21">
      <c r="U1007" s="3"/>
    </row>
    <row r="1008" spans="21:21">
      <c r="U1008" s="3"/>
    </row>
    <row r="1009" spans="5:21">
      <c r="U1009" s="3"/>
    </row>
    <row r="1010" spans="5:21">
      <c r="U1010" s="3"/>
    </row>
    <row r="1011" spans="5:21">
      <c r="U1011" s="3"/>
    </row>
    <row r="1012" spans="5:21">
      <c r="E1012" s="128"/>
      <c r="U1012" s="3"/>
    </row>
    <row r="1013" spans="5:21">
      <c r="U1013" s="3"/>
    </row>
    <row r="1014" spans="5:21">
      <c r="U1014" s="3"/>
    </row>
    <row r="1015" spans="5:21">
      <c r="U1015" s="3"/>
    </row>
    <row r="1016" spans="5:21">
      <c r="E1016" s="128"/>
      <c r="U1016" s="3"/>
    </row>
    <row r="1017" spans="5:21">
      <c r="E1017" s="128"/>
      <c r="U1017" s="3"/>
    </row>
    <row r="1018" spans="5:21">
      <c r="E1018" s="128"/>
      <c r="U1018" s="3"/>
    </row>
    <row r="1019" spans="5:21">
      <c r="E1019" s="128"/>
      <c r="U1019" s="3"/>
    </row>
    <row r="1020" spans="5:21">
      <c r="U1020" s="3"/>
    </row>
    <row r="1021" spans="5:21">
      <c r="E1021" s="128"/>
      <c r="U1021" s="3"/>
    </row>
    <row r="1022" spans="5:21">
      <c r="U1022" s="3"/>
    </row>
    <row r="1023" spans="5:21">
      <c r="U1023" s="3"/>
    </row>
    <row r="1024" spans="5:21">
      <c r="E1024" s="128"/>
      <c r="U1024" s="3"/>
    </row>
    <row r="1025" spans="5:21">
      <c r="E1025" s="128"/>
      <c r="U1025" s="3"/>
    </row>
    <row r="1026" spans="5:21">
      <c r="E1026" s="128"/>
      <c r="U1026" s="3"/>
    </row>
    <row r="1027" spans="5:21">
      <c r="U1027" s="3"/>
    </row>
    <row r="1028" spans="5:21">
      <c r="U1028" s="3"/>
    </row>
    <row r="1029" spans="5:21">
      <c r="U1029" s="3"/>
    </row>
    <row r="1030" spans="5:21">
      <c r="U1030" s="3"/>
    </row>
    <row r="1031" spans="5:21">
      <c r="E1031" s="128"/>
      <c r="U1031" s="3"/>
    </row>
    <row r="1032" spans="5:21">
      <c r="E1032" s="128"/>
      <c r="U1032" s="3"/>
    </row>
    <row r="1033" spans="5:21">
      <c r="E1033" s="128"/>
      <c r="U1033" s="3"/>
    </row>
    <row r="1034" spans="5:21">
      <c r="U1034" s="3"/>
    </row>
    <row r="1035" spans="5:21">
      <c r="E1035" s="128"/>
      <c r="U1035" s="3"/>
    </row>
    <row r="1036" spans="5:21">
      <c r="U1036" s="3"/>
    </row>
    <row r="1037" spans="5:21">
      <c r="U1037" s="3"/>
    </row>
    <row r="1038" spans="5:21">
      <c r="U1038" s="3"/>
    </row>
    <row r="1039" spans="5:21">
      <c r="E1039" s="128"/>
      <c r="U1039" s="3"/>
    </row>
    <row r="1040" spans="5:21">
      <c r="U1040" s="3"/>
    </row>
    <row r="1041" spans="5:21">
      <c r="E1041" s="128"/>
      <c r="U1041" s="3"/>
    </row>
    <row r="1042" spans="5:21">
      <c r="E1042" s="128"/>
      <c r="U1042" s="3"/>
    </row>
    <row r="1043" spans="5:21">
      <c r="E1043" s="128"/>
      <c r="U1043" s="3"/>
    </row>
    <row r="1044" spans="5:21">
      <c r="E1044" s="128"/>
      <c r="U1044" s="3"/>
    </row>
    <row r="1045" spans="5:21">
      <c r="U1045" s="3"/>
    </row>
    <row r="1046" spans="5:21">
      <c r="E1046" s="128"/>
      <c r="U1046" s="3"/>
    </row>
    <row r="1047" spans="5:21">
      <c r="U1047" s="3"/>
    </row>
    <row r="1048" spans="5:21">
      <c r="E1048" s="128"/>
      <c r="U1048" s="3"/>
    </row>
    <row r="1049" spans="5:21">
      <c r="E1049" s="128"/>
      <c r="U1049" s="3"/>
    </row>
    <row r="1050" spans="5:21">
      <c r="E1050" s="128"/>
      <c r="U1050" s="3"/>
    </row>
    <row r="1051" spans="5:21">
      <c r="U1051" s="3"/>
    </row>
    <row r="1052" spans="5:21">
      <c r="E1052" s="128"/>
      <c r="U1052" s="3"/>
    </row>
    <row r="1053" spans="5:21">
      <c r="E1053" s="128"/>
      <c r="U1053" s="3"/>
    </row>
    <row r="1054" spans="5:21">
      <c r="U1054" s="3"/>
    </row>
    <row r="1055" spans="5:21">
      <c r="E1055" s="128"/>
      <c r="U1055" s="3"/>
    </row>
    <row r="1056" spans="5:21">
      <c r="U1056" s="3"/>
    </row>
    <row r="1057" spans="5:21">
      <c r="E1057" s="128"/>
      <c r="U1057" s="3"/>
    </row>
    <row r="1058" spans="5:21">
      <c r="E1058" s="128"/>
      <c r="U1058" s="3"/>
    </row>
    <row r="1059" spans="5:21">
      <c r="E1059" s="128"/>
      <c r="U1059" s="3"/>
    </row>
    <row r="1060" spans="5:21">
      <c r="E1060" s="128"/>
      <c r="U1060" s="3"/>
    </row>
    <row r="1061" spans="5:21">
      <c r="E1061" s="128"/>
      <c r="U1061" s="3"/>
    </row>
    <row r="1062" spans="5:21">
      <c r="E1062" s="128"/>
      <c r="U1062" s="3"/>
    </row>
    <row r="1063" spans="5:21">
      <c r="E1063" s="128"/>
      <c r="U1063" s="3"/>
    </row>
    <row r="1064" spans="5:21">
      <c r="U1064" s="3"/>
    </row>
    <row r="1065" spans="5:21">
      <c r="E1065" s="128"/>
      <c r="U1065" s="3"/>
    </row>
    <row r="1066" spans="5:21">
      <c r="E1066" s="128"/>
      <c r="U1066" s="3"/>
    </row>
    <row r="1067" spans="5:21">
      <c r="U1067" s="3"/>
    </row>
    <row r="1068" spans="5:21">
      <c r="U1068" s="3"/>
    </row>
    <row r="1069" spans="5:21">
      <c r="U1069" s="3"/>
    </row>
    <row r="1070" spans="5:21">
      <c r="E1070" s="128"/>
      <c r="U1070" s="3"/>
    </row>
    <row r="1071" spans="5:21">
      <c r="U1071" s="3"/>
    </row>
    <row r="1072" spans="5:21">
      <c r="U1072" s="3"/>
    </row>
    <row r="1073" spans="5:21">
      <c r="E1073" s="128"/>
      <c r="U1073" s="3"/>
    </row>
    <row r="1074" spans="5:21">
      <c r="E1074" s="128"/>
      <c r="U1074" s="3"/>
    </row>
    <row r="1075" spans="5:21">
      <c r="U1075" s="3"/>
    </row>
    <row r="1076" spans="5:21">
      <c r="U1076" s="3"/>
    </row>
    <row r="1077" spans="5:21">
      <c r="U1077" s="3"/>
    </row>
    <row r="1078" spans="5:21">
      <c r="E1078" s="128"/>
      <c r="U1078" s="3"/>
    </row>
    <row r="1079" spans="5:21">
      <c r="U1079" s="3"/>
    </row>
    <row r="1080" spans="5:21">
      <c r="U1080" s="3"/>
    </row>
    <row r="1081" spans="5:21">
      <c r="E1081" s="128"/>
      <c r="U1081" s="3"/>
    </row>
    <row r="1082" spans="5:21">
      <c r="E1082" s="128"/>
      <c r="U1082" s="3"/>
    </row>
    <row r="1083" spans="5:21">
      <c r="U1083" s="3"/>
    </row>
    <row r="1084" spans="5:21">
      <c r="U1084" s="3"/>
    </row>
    <row r="1085" spans="5:21">
      <c r="U1085" s="3"/>
    </row>
    <row r="1086" spans="5:21">
      <c r="U1086" s="3"/>
    </row>
    <row r="1087" spans="5:21">
      <c r="U1087" s="3"/>
    </row>
    <row r="1088" spans="5:21">
      <c r="E1088" s="128"/>
      <c r="U1088" s="3"/>
    </row>
    <row r="1089" spans="5:21">
      <c r="U1089" s="3"/>
    </row>
    <row r="1090" spans="5:21">
      <c r="U1090" s="3"/>
    </row>
    <row r="1091" spans="5:21">
      <c r="U1091" s="3"/>
    </row>
    <row r="1092" spans="5:21">
      <c r="U1092" s="3"/>
    </row>
    <row r="1093" spans="5:21">
      <c r="U1093" s="3"/>
    </row>
    <row r="1094" spans="5:21">
      <c r="U1094" s="3"/>
    </row>
    <row r="1095" spans="5:21">
      <c r="U1095" s="3"/>
    </row>
    <row r="1096" spans="5:21">
      <c r="U1096" s="3"/>
    </row>
    <row r="1097" spans="5:21">
      <c r="U1097" s="3"/>
    </row>
    <row r="1098" spans="5:21">
      <c r="U1098" s="3"/>
    </row>
    <row r="1099" spans="5:21">
      <c r="U1099" s="3"/>
    </row>
    <row r="1100" spans="5:21">
      <c r="E1100" s="128"/>
      <c r="U1100" s="3"/>
    </row>
    <row r="1101" spans="5:21">
      <c r="E1101" s="128"/>
      <c r="U1101" s="3"/>
    </row>
    <row r="1102" spans="5:21">
      <c r="E1102" s="128"/>
      <c r="U1102" s="3"/>
    </row>
    <row r="1103" spans="5:21">
      <c r="E1103" s="128"/>
      <c r="U1103" s="3"/>
    </row>
    <row r="1104" spans="5:21">
      <c r="E1104" s="128"/>
      <c r="U1104" s="3"/>
    </row>
    <row r="1105" spans="5:21">
      <c r="E1105" s="128"/>
      <c r="U1105" s="3"/>
    </row>
    <row r="1106" spans="5:21">
      <c r="E1106" s="128"/>
      <c r="U1106" s="3"/>
    </row>
    <row r="1107" spans="5:21">
      <c r="U1107" s="3"/>
    </row>
    <row r="1108" spans="5:21">
      <c r="U1108" s="3"/>
    </row>
    <row r="1109" spans="5:21">
      <c r="E1109" s="128"/>
      <c r="U1109" s="3"/>
    </row>
    <row r="1110" spans="5:21">
      <c r="E1110" s="128"/>
      <c r="U1110" s="3"/>
    </row>
    <row r="1111" spans="5:21">
      <c r="U1111" s="3"/>
    </row>
    <row r="1112" spans="5:21">
      <c r="E1112" s="128"/>
      <c r="U1112" s="3"/>
    </row>
    <row r="1113" spans="5:21">
      <c r="E1113" s="128"/>
      <c r="U1113" s="3"/>
    </row>
    <row r="1114" spans="5:21">
      <c r="E1114" s="128"/>
      <c r="U1114" s="3"/>
    </row>
    <row r="1115" spans="5:21">
      <c r="E1115" s="128"/>
      <c r="U1115" s="3"/>
    </row>
    <row r="1116" spans="5:21">
      <c r="U1116" s="3"/>
    </row>
    <row r="1117" spans="5:21">
      <c r="U1117" s="3"/>
    </row>
    <row r="1118" spans="5:21">
      <c r="U1118" s="3"/>
    </row>
    <row r="1119" spans="5:21">
      <c r="E1119" s="128"/>
      <c r="U1119" s="3"/>
    </row>
    <row r="1120" spans="5:21">
      <c r="E1120" s="128"/>
      <c r="U1120" s="3"/>
    </row>
    <row r="1121" spans="5:21">
      <c r="U1121" s="3"/>
    </row>
    <row r="1122" spans="5:21">
      <c r="U1122" s="3"/>
    </row>
    <row r="1123" spans="5:21">
      <c r="E1123" s="128"/>
      <c r="U1123" s="3"/>
    </row>
    <row r="1124" spans="5:21">
      <c r="E1124" s="128"/>
      <c r="U1124" s="3"/>
    </row>
    <row r="1125" spans="5:21">
      <c r="E1125" s="128"/>
      <c r="U1125" s="3"/>
    </row>
    <row r="1126" spans="5:21">
      <c r="U1126" s="3"/>
    </row>
    <row r="1127" spans="5:21">
      <c r="E1127" s="128"/>
      <c r="U1127" s="3"/>
    </row>
    <row r="1128" spans="5:21">
      <c r="E1128" s="128"/>
      <c r="U1128" s="3"/>
    </row>
    <row r="1129" spans="5:21">
      <c r="U1129" s="3"/>
    </row>
    <row r="1130" spans="5:21">
      <c r="U1130" s="3"/>
    </row>
    <row r="1131" spans="5:21">
      <c r="E1131" s="128"/>
      <c r="U1131" s="3"/>
    </row>
    <row r="1132" spans="5:21">
      <c r="U1132" s="3"/>
    </row>
    <row r="1133" spans="5:21">
      <c r="E1133" s="128"/>
      <c r="U1133" s="3"/>
    </row>
    <row r="1134" spans="5:21">
      <c r="E1134" s="128"/>
      <c r="U1134" s="3"/>
    </row>
    <row r="1135" spans="5:21">
      <c r="U1135" s="3"/>
    </row>
    <row r="1136" spans="5:21">
      <c r="E1136" s="128"/>
      <c r="U1136" s="3"/>
    </row>
    <row r="1137" spans="5:21">
      <c r="E1137" s="128"/>
      <c r="U1137" s="3"/>
    </row>
    <row r="1138" spans="5:21">
      <c r="U1138" s="3"/>
    </row>
    <row r="1139" spans="5:21">
      <c r="E1139" s="128"/>
      <c r="U1139" s="3"/>
    </row>
    <row r="1140" spans="5:21">
      <c r="E1140" s="128"/>
      <c r="U1140" s="3"/>
    </row>
    <row r="1141" spans="5:21">
      <c r="E1141" s="128"/>
      <c r="U1141" s="3"/>
    </row>
    <row r="1142" spans="5:21">
      <c r="E1142" s="128"/>
      <c r="U1142" s="3"/>
    </row>
    <row r="1143" spans="5:21">
      <c r="E1143" s="128"/>
      <c r="U1143" s="3"/>
    </row>
    <row r="1144" spans="5:21">
      <c r="E1144" s="128"/>
      <c r="U1144" s="3"/>
    </row>
    <row r="1145" spans="5:21">
      <c r="U1145" s="3"/>
    </row>
    <row r="1146" spans="5:21">
      <c r="E1146" s="128"/>
      <c r="U1146" s="3"/>
    </row>
    <row r="1147" spans="5:21">
      <c r="E1147" s="128"/>
      <c r="U1147" s="3"/>
    </row>
    <row r="1148" spans="5:21">
      <c r="E1148" s="128"/>
      <c r="U1148" s="3"/>
    </row>
    <row r="1149" spans="5:21">
      <c r="E1149" s="128"/>
      <c r="U1149" s="3"/>
    </row>
    <row r="1150" spans="5:21">
      <c r="U1150" s="3"/>
    </row>
    <row r="1151" spans="5:21">
      <c r="E1151" s="128"/>
      <c r="U1151" s="3"/>
    </row>
    <row r="1152" spans="5:21">
      <c r="U1152" s="3"/>
    </row>
    <row r="1153" spans="5:21">
      <c r="U1153" s="3"/>
    </row>
    <row r="1154" spans="5:21">
      <c r="E1154" s="128"/>
      <c r="U1154" s="3"/>
    </row>
    <row r="1155" spans="5:21">
      <c r="E1155" s="128"/>
      <c r="U1155" s="3"/>
    </row>
    <row r="1156" spans="5:21">
      <c r="E1156" s="128"/>
      <c r="U1156" s="3"/>
    </row>
    <row r="1157" spans="5:21">
      <c r="U1157" s="3"/>
    </row>
    <row r="1158" spans="5:21">
      <c r="E1158" s="128"/>
      <c r="U1158" s="3"/>
    </row>
    <row r="1159" spans="5:21">
      <c r="U1159" s="3"/>
    </row>
    <row r="1160" spans="5:21">
      <c r="E1160" s="128"/>
      <c r="U1160" s="3"/>
    </row>
    <row r="1161" spans="5:21">
      <c r="E1161" s="128"/>
      <c r="U1161" s="3"/>
    </row>
    <row r="1162" spans="5:21">
      <c r="U1162" s="3"/>
    </row>
    <row r="1163" spans="5:21">
      <c r="U1163" s="3"/>
    </row>
    <row r="1164" spans="5:21">
      <c r="U1164" s="3"/>
    </row>
    <row r="1165" spans="5:21">
      <c r="E1165" s="128"/>
      <c r="U1165" s="3"/>
    </row>
    <row r="1166" spans="5:21">
      <c r="E1166" s="128"/>
      <c r="U1166" s="3"/>
    </row>
    <row r="1167" spans="5:21">
      <c r="U1167" s="3"/>
    </row>
    <row r="1168" spans="5:21">
      <c r="U1168" s="3"/>
    </row>
    <row r="1169" spans="5:21">
      <c r="U1169" s="3"/>
    </row>
    <row r="1170" spans="5:21">
      <c r="E1170" s="128"/>
      <c r="U1170" s="3"/>
    </row>
    <row r="1171" spans="5:21">
      <c r="E1171" s="128"/>
      <c r="U1171" s="3"/>
    </row>
    <row r="1172" spans="5:21">
      <c r="U1172" s="3"/>
    </row>
    <row r="1173" spans="5:21">
      <c r="E1173" s="128"/>
      <c r="U1173" s="3"/>
    </row>
    <row r="1174" spans="5:21">
      <c r="E1174" s="128"/>
      <c r="U1174" s="3"/>
    </row>
    <row r="1175" spans="5:21">
      <c r="E1175" s="128"/>
      <c r="U1175" s="3"/>
    </row>
    <row r="1176" spans="5:21">
      <c r="U1176" s="3"/>
    </row>
    <row r="1177" spans="5:21">
      <c r="U1177" s="3"/>
    </row>
    <row r="1178" spans="5:21">
      <c r="E1178" s="128"/>
      <c r="U1178" s="3"/>
    </row>
    <row r="1179" spans="5:21">
      <c r="E1179" s="128"/>
      <c r="U1179" s="3"/>
    </row>
    <row r="1180" spans="5:21">
      <c r="E1180" s="128"/>
      <c r="U1180" s="3"/>
    </row>
    <row r="1181" spans="5:21">
      <c r="E1181" s="128"/>
      <c r="U1181" s="3"/>
    </row>
    <row r="1182" spans="5:21">
      <c r="E1182" s="128"/>
      <c r="U1182" s="3"/>
    </row>
    <row r="1183" spans="5:21">
      <c r="E1183" s="128"/>
      <c r="U1183" s="3"/>
    </row>
    <row r="1184" spans="5:21">
      <c r="E1184" s="128"/>
      <c r="U1184" s="3"/>
    </row>
    <row r="1185" spans="5:21">
      <c r="E1185" s="128"/>
      <c r="U1185" s="3"/>
    </row>
    <row r="1186" spans="5:21">
      <c r="E1186" s="128"/>
      <c r="U1186" s="3"/>
    </row>
    <row r="1187" spans="5:21">
      <c r="E1187" s="128"/>
      <c r="U1187" s="3"/>
    </row>
    <row r="1188" spans="5:21">
      <c r="E1188" s="128"/>
      <c r="U1188" s="3"/>
    </row>
    <row r="1189" spans="5:21">
      <c r="E1189" s="128"/>
      <c r="U1189" s="3"/>
    </row>
    <row r="1190" spans="5:21">
      <c r="U1190" s="3"/>
    </row>
    <row r="1191" spans="5:21">
      <c r="U1191" s="3"/>
    </row>
    <row r="1192" spans="5:21">
      <c r="E1192" s="128"/>
      <c r="U1192" s="3"/>
    </row>
    <row r="1193" spans="5:21">
      <c r="E1193" s="128"/>
      <c r="U1193" s="3"/>
    </row>
    <row r="1194" spans="5:21">
      <c r="E1194" s="128"/>
      <c r="U1194" s="3"/>
    </row>
    <row r="1195" spans="5:21">
      <c r="E1195" s="128"/>
      <c r="U1195" s="3"/>
    </row>
    <row r="1196" spans="5:21">
      <c r="U1196" s="3"/>
    </row>
    <row r="1197" spans="5:21">
      <c r="U1197" s="3"/>
    </row>
    <row r="1198" spans="5:21">
      <c r="U1198" s="3"/>
    </row>
    <row r="1199" spans="5:21">
      <c r="E1199" s="128"/>
      <c r="U1199" s="3"/>
    </row>
    <row r="1200" spans="5:21">
      <c r="E1200" s="128"/>
    </row>
    <row r="1201" spans="5:5">
      <c r="E1201" s="128"/>
    </row>
    <row r="1202" spans="5:5">
      <c r="E1202" s="128"/>
    </row>
    <row r="1203" spans="5:5">
      <c r="E1203" s="128"/>
    </row>
    <row r="1204" spans="5:5">
      <c r="E1204" s="128"/>
    </row>
    <row r="1205" spans="5:5">
      <c r="E1205" s="128"/>
    </row>
    <row r="1207" spans="5:5">
      <c r="E1207" s="128"/>
    </row>
    <row r="1209" spans="5:5">
      <c r="E1209" s="128"/>
    </row>
    <row r="1210" spans="5:5">
      <c r="E1210" s="128"/>
    </row>
    <row r="1211" spans="5:5">
      <c r="E1211" s="128"/>
    </row>
    <row r="1212" spans="5:5">
      <c r="E1212" s="128"/>
    </row>
    <row r="1213" spans="5:5">
      <c r="E1213" s="128"/>
    </row>
    <row r="1215" spans="5:5">
      <c r="E1215" s="128"/>
    </row>
    <row r="1217" spans="5:5">
      <c r="E1217" s="128"/>
    </row>
    <row r="1218" spans="5:5">
      <c r="E1218" s="128"/>
    </row>
    <row r="1219" spans="5:5">
      <c r="E1219" s="128"/>
    </row>
    <row r="1220" spans="5:5">
      <c r="E1220" s="128"/>
    </row>
    <row r="1221" spans="5:5">
      <c r="E1221" s="128"/>
    </row>
    <row r="1222" spans="5:5">
      <c r="E1222" s="128"/>
    </row>
    <row r="1223" spans="5:5">
      <c r="E1223" s="128"/>
    </row>
    <row r="1224" spans="5:5">
      <c r="E1224" s="128"/>
    </row>
    <row r="1225" spans="5:5">
      <c r="E1225" s="128"/>
    </row>
    <row r="1227" spans="5:5">
      <c r="E1227" s="128"/>
    </row>
    <row r="1228" spans="5:5">
      <c r="E1228" s="128"/>
    </row>
    <row r="1229" spans="5:5">
      <c r="E1229" s="128"/>
    </row>
    <row r="1232" spans="5:5">
      <c r="E1232" s="128"/>
    </row>
    <row r="1234" spans="5:5">
      <c r="E1234" s="128"/>
    </row>
    <row r="1235" spans="5:5">
      <c r="E1235" s="128"/>
    </row>
    <row r="1236" spans="5:5">
      <c r="E1236" s="128"/>
    </row>
    <row r="1238" spans="5:5">
      <c r="E1238" s="128"/>
    </row>
    <row r="1239" spans="5:5">
      <c r="E1239" s="128"/>
    </row>
    <row r="1240" spans="5:5">
      <c r="E1240" s="128"/>
    </row>
    <row r="1241" spans="5:5">
      <c r="E1241" s="128"/>
    </row>
    <row r="1242" spans="5:5">
      <c r="E1242" s="128"/>
    </row>
    <row r="1244" spans="5:5">
      <c r="E1244" s="128"/>
    </row>
    <row r="1246" spans="5:5">
      <c r="E1246" s="128"/>
    </row>
    <row r="1247" spans="5:5">
      <c r="E1247" s="128"/>
    </row>
    <row r="1248" spans="5:5">
      <c r="E1248" s="128"/>
    </row>
    <row r="1250" spans="5:5">
      <c r="E1250" s="128"/>
    </row>
    <row r="1251" spans="5:5">
      <c r="E1251" s="128"/>
    </row>
    <row r="1254" spans="5:5">
      <c r="E1254" s="128"/>
    </row>
    <row r="1255" spans="5:5">
      <c r="E1255" s="128"/>
    </row>
    <row r="1256" spans="5:5">
      <c r="E1256" s="128"/>
    </row>
    <row r="1257" spans="5:5">
      <c r="E1257" s="128"/>
    </row>
    <row r="1258" spans="5:5">
      <c r="E1258" s="128"/>
    </row>
    <row r="1261" spans="5:5">
      <c r="E1261" s="128"/>
    </row>
    <row r="1262" spans="5:5">
      <c r="E1262" s="128"/>
    </row>
    <row r="1263" spans="5:5">
      <c r="E1263" s="128"/>
    </row>
    <row r="1265" spans="5:5">
      <c r="E1265" s="128"/>
    </row>
    <row r="1268" spans="5:5">
      <c r="E1268" s="128"/>
    </row>
    <row r="1272" spans="5:5">
      <c r="E1272" s="128"/>
    </row>
    <row r="1275" spans="5:5">
      <c r="E1275" s="128"/>
    </row>
    <row r="1276" spans="5:5">
      <c r="E1276" s="128"/>
    </row>
    <row r="1277" spans="5:5">
      <c r="E1277" s="128"/>
    </row>
    <row r="1278" spans="5:5">
      <c r="E1278" s="128"/>
    </row>
    <row r="1280" spans="5:5">
      <c r="E1280" s="128"/>
    </row>
    <row r="1282" spans="5:5">
      <c r="E1282" s="128"/>
    </row>
    <row r="1283" spans="5:5">
      <c r="E1283" s="128" t="s">
        <v>1172</v>
      </c>
    </row>
    <row r="1284" spans="5:5">
      <c r="E1284" s="128" t="s">
        <v>1172</v>
      </c>
    </row>
    <row r="1285" spans="5:5">
      <c r="E1285" s="128" t="s">
        <v>1172</v>
      </c>
    </row>
    <row r="1286" spans="5:5">
      <c r="E1286" s="128" t="s">
        <v>1172</v>
      </c>
    </row>
    <row r="1287" spans="5:5">
      <c r="E1287" s="128" t="s">
        <v>1172</v>
      </c>
    </row>
    <row r="1288" spans="5:5">
      <c r="E1288" s="128" t="s">
        <v>1172</v>
      </c>
    </row>
    <row r="1289" spans="5:5">
      <c r="E1289" s="128" t="s">
        <v>1172</v>
      </c>
    </row>
    <row r="1292" spans="5:5">
      <c r="E1292" s="128" t="s">
        <v>1172</v>
      </c>
    </row>
    <row r="1293" spans="5:5">
      <c r="E1293" s="128"/>
    </row>
    <row r="1294" spans="5:5">
      <c r="E1294" s="128" t="s">
        <v>1172</v>
      </c>
    </row>
    <row r="1295" spans="5:5">
      <c r="E1295" s="128" t="s">
        <v>1172</v>
      </c>
    </row>
    <row r="1296" spans="5:5">
      <c r="E1296" s="128"/>
    </row>
    <row r="1297" spans="5:5">
      <c r="E1297" s="128"/>
    </row>
    <row r="1298" spans="5:5">
      <c r="E1298" s="128" t="s">
        <v>1172</v>
      </c>
    </row>
    <row r="1299" spans="5:5">
      <c r="E1299" s="128"/>
    </row>
    <row r="1300" spans="5:5">
      <c r="E1300" s="128" t="s">
        <v>1172</v>
      </c>
    </row>
    <row r="1301" spans="5:5">
      <c r="E1301" s="128"/>
    </row>
    <row r="1302" spans="5:5">
      <c r="E1302" s="128" t="s">
        <v>1172</v>
      </c>
    </row>
    <row r="1303" spans="5:5">
      <c r="E1303" s="128"/>
    </row>
    <row r="1304" spans="5:5">
      <c r="E1304" s="128" t="s">
        <v>1172</v>
      </c>
    </row>
    <row r="1307" spans="5:5">
      <c r="E1307" s="128"/>
    </row>
    <row r="1309" spans="5:5">
      <c r="E1309" s="128" t="s">
        <v>1172</v>
      </c>
    </row>
    <row r="1310" spans="5:5">
      <c r="E1310" s="128"/>
    </row>
    <row r="1313" spans="5:5">
      <c r="E1313" s="128"/>
    </row>
    <row r="1314" spans="5:5">
      <c r="E1314" s="128"/>
    </row>
    <row r="1315" spans="5:5">
      <c r="E1315" s="128"/>
    </row>
    <row r="1317" spans="5:5">
      <c r="E1317" s="128"/>
    </row>
    <row r="1318" spans="5:5">
      <c r="E1318" s="128"/>
    </row>
    <row r="1319" spans="5:5">
      <c r="E1319" s="128"/>
    </row>
    <row r="1320" spans="5:5">
      <c r="E1320" s="128"/>
    </row>
    <row r="1321" spans="5:5">
      <c r="E1321" s="128"/>
    </row>
    <row r="1322" spans="5:5">
      <c r="E1322" s="128" t="s">
        <v>1172</v>
      </c>
    </row>
    <row r="1323" spans="5:5">
      <c r="E1323" s="128" t="s">
        <v>1172</v>
      </c>
    </row>
    <row r="1324" spans="5:5">
      <c r="E1324" s="128" t="s">
        <v>1172</v>
      </c>
    </row>
    <row r="1325" spans="5:5">
      <c r="E1325" s="128"/>
    </row>
    <row r="1326" spans="5:5">
      <c r="E1326" s="128" t="s">
        <v>1172</v>
      </c>
    </row>
    <row r="1327" spans="5:5">
      <c r="E1327" s="128" t="s">
        <v>1172</v>
      </c>
    </row>
    <row r="1328" spans="5:5">
      <c r="E1328" s="128" t="s">
        <v>1172</v>
      </c>
    </row>
    <row r="1330" spans="5:5">
      <c r="E1330" s="128" t="s">
        <v>1172</v>
      </c>
    </row>
    <row r="1331" spans="5:5">
      <c r="E1331" s="128" t="s">
        <v>1172</v>
      </c>
    </row>
    <row r="1332" spans="5:5">
      <c r="E1332" s="128" t="s">
        <v>1172</v>
      </c>
    </row>
    <row r="1333" spans="5:5">
      <c r="E1333" s="128"/>
    </row>
    <row r="1334" spans="5:5">
      <c r="E1334" s="128" t="s">
        <v>1172</v>
      </c>
    </row>
    <row r="1335" spans="5:5">
      <c r="E1335" s="96" t="s">
        <v>1172</v>
      </c>
    </row>
    <row r="1336" spans="5:5">
      <c r="E1336" s="128" t="s">
        <v>1172</v>
      </c>
    </row>
    <row r="1337" spans="5:5">
      <c r="E1337" s="128" t="s">
        <v>1172</v>
      </c>
    </row>
    <row r="1339" spans="5:5">
      <c r="E1339" s="128" t="s">
        <v>1172</v>
      </c>
    </row>
    <row r="1340" spans="5:5">
      <c r="E1340" s="128"/>
    </row>
    <row r="1342" spans="5:5">
      <c r="E1342" s="128"/>
    </row>
    <row r="1343" spans="5:5">
      <c r="E1343" s="96" t="s">
        <v>1172</v>
      </c>
    </row>
    <row r="1344" spans="5:5">
      <c r="E1344" s="128" t="s">
        <v>1172</v>
      </c>
    </row>
    <row r="1345" spans="5:5">
      <c r="E1345" s="128" t="s">
        <v>1172</v>
      </c>
    </row>
    <row r="1346" spans="5:5">
      <c r="E1346" s="128" t="s">
        <v>1172</v>
      </c>
    </row>
    <row r="1347" spans="5:5">
      <c r="E1347" s="96" t="s">
        <v>1172</v>
      </c>
    </row>
    <row r="1348" spans="5:5">
      <c r="E1348" s="128" t="s">
        <v>1172</v>
      </c>
    </row>
    <row r="1349" spans="5:5">
      <c r="E1349" s="128" t="s">
        <v>1172</v>
      </c>
    </row>
    <row r="1350" spans="5:5">
      <c r="E1350" s="128"/>
    </row>
    <row r="1351" spans="5:5">
      <c r="E1351" s="128"/>
    </row>
    <row r="1352" spans="5:5">
      <c r="E1352" s="128" t="s">
        <v>1172</v>
      </c>
    </row>
    <row r="1353" spans="5:5">
      <c r="E1353" s="128" t="s">
        <v>1172</v>
      </c>
    </row>
    <row r="1354" spans="5:5">
      <c r="E1354" s="128"/>
    </row>
    <row r="1355" spans="5:5">
      <c r="E1355" s="128" t="s">
        <v>1172</v>
      </c>
    </row>
    <row r="1356" spans="5:5">
      <c r="E1356" s="128"/>
    </row>
    <row r="1357" spans="5:5">
      <c r="E1357" s="128" t="s">
        <v>1172</v>
      </c>
    </row>
    <row r="1359" spans="5:5">
      <c r="E1359" s="128" t="s">
        <v>1172</v>
      </c>
    </row>
    <row r="1361" spans="5:5">
      <c r="E1361" s="128" t="s">
        <v>1172</v>
      </c>
    </row>
    <row r="1363" spans="5:5">
      <c r="E1363" s="128" t="s">
        <v>1172</v>
      </c>
    </row>
    <row r="1364" spans="5:5">
      <c r="E1364" s="128"/>
    </row>
    <row r="1365" spans="5:5">
      <c r="E1365" s="128"/>
    </row>
    <row r="1366" spans="5:5">
      <c r="E1366" s="128" t="s">
        <v>1172</v>
      </c>
    </row>
    <row r="1367" spans="5:5">
      <c r="E1367" s="128" t="s">
        <v>1172</v>
      </c>
    </row>
    <row r="1368" spans="5:5">
      <c r="E1368" s="128"/>
    </row>
    <row r="1369" spans="5:5">
      <c r="E1369" s="128" t="s">
        <v>1172</v>
      </c>
    </row>
    <row r="1371" spans="5:5">
      <c r="E1371" s="128" t="s">
        <v>1172</v>
      </c>
    </row>
    <row r="1372" spans="5:5">
      <c r="E1372" s="128" t="s">
        <v>1172</v>
      </c>
    </row>
    <row r="1373" spans="5:5">
      <c r="E1373" s="128" t="s">
        <v>1172</v>
      </c>
    </row>
    <row r="1374" spans="5:5">
      <c r="E1374" s="128"/>
    </row>
    <row r="1375" spans="5:5">
      <c r="E1375" s="128"/>
    </row>
    <row r="1376" spans="5:5">
      <c r="E1376" s="128"/>
    </row>
    <row r="1377" spans="5:5">
      <c r="E1377" s="128"/>
    </row>
    <row r="1378" spans="5:5">
      <c r="E1378" s="128" t="s">
        <v>1172</v>
      </c>
    </row>
    <row r="1379" spans="5:5">
      <c r="E1379" s="128"/>
    </row>
    <row r="1380" spans="5:5">
      <c r="E1380" s="128" t="s">
        <v>1172</v>
      </c>
    </row>
    <row r="1381" spans="5:5">
      <c r="E1381" s="128"/>
    </row>
    <row r="1382" spans="5:5">
      <c r="E1382" s="128" t="s">
        <v>1172</v>
      </c>
    </row>
    <row r="1383" spans="5:5">
      <c r="E1383" s="128"/>
    </row>
    <row r="1384" spans="5:5">
      <c r="E1384" s="128" t="s">
        <v>1172</v>
      </c>
    </row>
    <row r="1386" spans="5:5">
      <c r="E1386" s="128" t="s">
        <v>1172</v>
      </c>
    </row>
    <row r="1387" spans="5:5">
      <c r="E1387" s="128"/>
    </row>
    <row r="1388" spans="5:5">
      <c r="E1388" s="128" t="s">
        <v>1172</v>
      </c>
    </row>
    <row r="1389" spans="5:5">
      <c r="E1389" s="128"/>
    </row>
    <row r="1390" spans="5:5">
      <c r="E1390" s="128" t="s">
        <v>1172</v>
      </c>
    </row>
    <row r="1392" spans="5:5">
      <c r="E1392" s="128" t="s">
        <v>1172</v>
      </c>
    </row>
    <row r="1394" spans="5:5">
      <c r="E1394" s="128" t="s">
        <v>1172</v>
      </c>
    </row>
    <row r="1395" spans="5:5">
      <c r="E1395" s="128"/>
    </row>
    <row r="1396" spans="5:5">
      <c r="E1396" s="128" t="s">
        <v>1172</v>
      </c>
    </row>
    <row r="1397" spans="5:5">
      <c r="E1397" s="128"/>
    </row>
    <row r="1398" spans="5:5">
      <c r="E1398" s="128" t="s">
        <v>1172</v>
      </c>
    </row>
    <row r="1399" spans="5:5">
      <c r="E1399" s="128"/>
    </row>
    <row r="1400" spans="5:5">
      <c r="E1400" s="128" t="s">
        <v>1172</v>
      </c>
    </row>
    <row r="1401" spans="5:5">
      <c r="E1401" s="128"/>
    </row>
    <row r="1402" spans="5:5">
      <c r="E1402" s="128" t="s">
        <v>1172</v>
      </c>
    </row>
    <row r="1403" spans="5:5">
      <c r="E1403" s="128"/>
    </row>
    <row r="1404" spans="5:5">
      <c r="E1404" s="128"/>
    </row>
    <row r="1405" spans="5:5">
      <c r="E1405" s="128" t="s">
        <v>1172</v>
      </c>
    </row>
    <row r="1406" spans="5:5">
      <c r="E1406" s="128"/>
    </row>
    <row r="1407" spans="5:5">
      <c r="E1407" s="128" t="s">
        <v>1172</v>
      </c>
    </row>
    <row r="1409" spans="5:5">
      <c r="E1409" s="128"/>
    </row>
    <row r="1410" spans="5:5">
      <c r="E1410" s="128"/>
    </row>
    <row r="1412" spans="5:5">
      <c r="E1412" s="128" t="s">
        <v>1172</v>
      </c>
    </row>
    <row r="1414" spans="5:5">
      <c r="E1414" s="128"/>
    </row>
    <row r="1416" spans="5:5">
      <c r="E1416" s="128"/>
    </row>
    <row r="1418" spans="5:5">
      <c r="E1418" s="128"/>
    </row>
    <row r="1419" spans="5:5">
      <c r="E1419" s="128"/>
    </row>
    <row r="1420" spans="5:5">
      <c r="E1420" s="128"/>
    </row>
    <row r="1421" spans="5:5">
      <c r="E1421" s="128" t="s">
        <v>1172</v>
      </c>
    </row>
    <row r="1422" spans="5:5">
      <c r="E1422" s="128"/>
    </row>
    <row r="1423" spans="5:5">
      <c r="E1423" s="128" t="s">
        <v>1172</v>
      </c>
    </row>
    <row r="1425" spans="5:5">
      <c r="E1425" s="128" t="s">
        <v>1172</v>
      </c>
    </row>
    <row r="1426" spans="5:5">
      <c r="E1426" s="96" t="s">
        <v>1172</v>
      </c>
    </row>
    <row r="1427" spans="5:5">
      <c r="E1427" s="128"/>
    </row>
    <row r="1428" spans="5:5">
      <c r="E1428" s="128" t="s">
        <v>1172</v>
      </c>
    </row>
    <row r="1429" spans="5:5">
      <c r="E1429" s="128"/>
    </row>
    <row r="1430" spans="5:5">
      <c r="E1430" s="128" t="s">
        <v>1172</v>
      </c>
    </row>
    <row r="1431" spans="5:5">
      <c r="E1431" s="96" t="s">
        <v>1172</v>
      </c>
    </row>
    <row r="1432" spans="5:5">
      <c r="E1432" s="128"/>
    </row>
    <row r="1433" spans="5:5">
      <c r="E1433" s="96" t="s">
        <v>1172</v>
      </c>
    </row>
    <row r="1434" spans="5:5">
      <c r="E1434" s="96" t="s">
        <v>1172</v>
      </c>
    </row>
    <row r="1435" spans="5:5">
      <c r="E1435" s="96" t="s">
        <v>1172</v>
      </c>
    </row>
    <row r="1436" spans="5:5">
      <c r="E1436" s="96" t="s">
        <v>1172</v>
      </c>
    </row>
    <row r="1437" spans="5:5">
      <c r="E1437" s="128"/>
    </row>
    <row r="1438" spans="5:5">
      <c r="E1438" s="96" t="s">
        <v>1172</v>
      </c>
    </row>
    <row r="1439" spans="5:5">
      <c r="E1439" s="128" t="s">
        <v>1172</v>
      </c>
    </row>
    <row r="1440" spans="5:5">
      <c r="E1440" s="128"/>
    </row>
    <row r="1441" spans="5:5">
      <c r="E1441" s="128" t="s">
        <v>1172</v>
      </c>
    </row>
    <row r="1442" spans="5:5">
      <c r="E1442" s="128" t="s">
        <v>1172</v>
      </c>
    </row>
    <row r="1443" spans="5:5">
      <c r="E1443" s="128" t="s">
        <v>1172</v>
      </c>
    </row>
    <row r="1444" spans="5:5">
      <c r="E1444" s="128"/>
    </row>
    <row r="1446" spans="5:5">
      <c r="E1446" s="128" t="s">
        <v>1172</v>
      </c>
    </row>
    <row r="1450" spans="5:5">
      <c r="E1450" s="128" t="s">
        <v>1172</v>
      </c>
    </row>
    <row r="1451" spans="5:5">
      <c r="E1451" s="128" t="s">
        <v>1172</v>
      </c>
    </row>
    <row r="1452" spans="5:5">
      <c r="E1452" s="128"/>
    </row>
    <row r="1453" spans="5:5">
      <c r="E1453" s="128" t="s">
        <v>1172</v>
      </c>
    </row>
    <row r="1454" spans="5:5">
      <c r="E1454" s="128"/>
    </row>
    <row r="1455" spans="5:5">
      <c r="E1455" s="128"/>
    </row>
    <row r="1456" spans="5:5">
      <c r="E1456" s="128" t="s">
        <v>1172</v>
      </c>
    </row>
    <row r="1457" spans="5:5">
      <c r="E1457" s="128" t="s">
        <v>1172</v>
      </c>
    </row>
    <row r="1458" spans="5:5">
      <c r="E1458" s="128"/>
    </row>
    <row r="1459" spans="5:5">
      <c r="E1459" s="128"/>
    </row>
    <row r="1460" spans="5:5">
      <c r="E1460" s="128" t="s">
        <v>1172</v>
      </c>
    </row>
    <row r="1461" spans="5:5">
      <c r="E1461" s="128" t="s">
        <v>1172</v>
      </c>
    </row>
    <row r="1462" spans="5:5">
      <c r="E1462" s="128" t="s">
        <v>1172</v>
      </c>
    </row>
    <row r="1463" spans="5:5">
      <c r="E1463" s="128"/>
    </row>
    <row r="1464" spans="5:5">
      <c r="E1464" s="128" t="s">
        <v>1172</v>
      </c>
    </row>
    <row r="1466" spans="5:5">
      <c r="E1466" s="128"/>
    </row>
    <row r="1467" spans="5:5">
      <c r="E1467" s="128"/>
    </row>
    <row r="1469" spans="5:5">
      <c r="E1469" s="128"/>
    </row>
    <row r="1470" spans="5:5">
      <c r="E1470" s="128"/>
    </row>
    <row r="1471" spans="5:5">
      <c r="E1471" s="128"/>
    </row>
    <row r="1473" spans="5:5">
      <c r="E1473" s="128"/>
    </row>
    <row r="1474" spans="5:5">
      <c r="E1474" s="128"/>
    </row>
    <row r="1475" spans="5:5">
      <c r="E1475" s="128"/>
    </row>
    <row r="1476" spans="5:5">
      <c r="E1476" s="128"/>
    </row>
    <row r="1477" spans="5:5">
      <c r="E1477" s="128"/>
    </row>
    <row r="1478" spans="5:5">
      <c r="E1478" s="128"/>
    </row>
    <row r="1479" spans="5:5">
      <c r="E1479" s="128"/>
    </row>
    <row r="1482" spans="5:5">
      <c r="E1482" s="128"/>
    </row>
    <row r="1484" spans="5:5">
      <c r="E1484" s="128"/>
    </row>
    <row r="1485" spans="5:5">
      <c r="E1485" s="128"/>
    </row>
    <row r="1486" spans="5:5">
      <c r="E1486" s="128"/>
    </row>
    <row r="1488" spans="5:5">
      <c r="E1488" s="128"/>
    </row>
    <row r="1490" spans="5:5">
      <c r="E1490" s="128"/>
    </row>
    <row r="1498" spans="5:5">
      <c r="E1498" s="128"/>
    </row>
    <row r="1499" spans="5:5">
      <c r="E1499" s="128"/>
    </row>
    <row r="1501" spans="5:5">
      <c r="E1501" s="128"/>
    </row>
    <row r="1502" spans="5:5">
      <c r="E1502" s="128"/>
    </row>
    <row r="1503" spans="5:5">
      <c r="E1503" s="128"/>
    </row>
    <row r="1504" spans="5:5">
      <c r="E1504" s="128"/>
    </row>
    <row r="1505" spans="5:5">
      <c r="E1505" s="128"/>
    </row>
    <row r="1507" spans="5:5">
      <c r="E1507" s="128"/>
    </row>
    <row r="1509" spans="5:5">
      <c r="E1509" s="128"/>
    </row>
    <row r="1510" spans="5:5">
      <c r="E1510" s="128"/>
    </row>
    <row r="1511" spans="5:5">
      <c r="E1511" s="128"/>
    </row>
    <row r="1513" spans="5:5">
      <c r="E1513" s="128"/>
    </row>
    <row r="1514" spans="5:5">
      <c r="E1514" s="128"/>
    </row>
    <row r="1516" spans="5:5">
      <c r="E1516" s="128"/>
    </row>
    <row r="1517" spans="5:5">
      <c r="E1517" s="128"/>
    </row>
    <row r="1518" spans="5:5">
      <c r="E1518" s="128"/>
    </row>
    <row r="1521" spans="5:5">
      <c r="E1521" s="128"/>
    </row>
    <row r="1523" spans="5:5">
      <c r="E1523" s="128"/>
    </row>
    <row r="1525" spans="5:5">
      <c r="E1525" s="128"/>
    </row>
    <row r="1529" spans="5:5">
      <c r="E1529" s="128"/>
    </row>
    <row r="1534" spans="5:5">
      <c r="E1534" s="128"/>
    </row>
    <row r="1535" spans="5:5">
      <c r="E1535" s="128"/>
    </row>
    <row r="1539" spans="5:5">
      <c r="E1539" s="128"/>
    </row>
    <row r="1541" spans="5:5">
      <c r="E1541" s="128"/>
    </row>
    <row r="1542" spans="5:5">
      <c r="E1542" s="128"/>
    </row>
    <row r="1544" spans="5:5">
      <c r="E1544" s="128"/>
    </row>
    <row r="1546" spans="5:5">
      <c r="E1546" s="128"/>
    </row>
    <row r="1550" spans="5:5">
      <c r="E1550" s="128"/>
    </row>
    <row r="1551" spans="5:5">
      <c r="E1551" s="128"/>
    </row>
    <row r="1554" spans="5:5">
      <c r="E1554" s="128"/>
    </row>
    <row r="1556" spans="5:5">
      <c r="E1556" s="128"/>
    </row>
    <row r="1557" spans="5:5">
      <c r="E1557" s="128"/>
    </row>
    <row r="1559" spans="5:5">
      <c r="E1559" s="128"/>
    </row>
    <row r="1560" spans="5:5">
      <c r="E1560" s="128"/>
    </row>
    <row r="1563" spans="5:5">
      <c r="E1563" s="128"/>
    </row>
    <row r="1566" spans="5:5">
      <c r="E1566" s="128"/>
    </row>
  </sheetData>
  <autoFilter ref="A2:AI877"/>
  <sortState ref="A3:E138">
    <sortCondition ref="A3:A138"/>
    <sortCondition descending="1" ref="D3:D138"/>
  </sortState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E598"/>
  <sheetViews>
    <sheetView zoomScale="80" zoomScaleNormal="80" workbookViewId="0">
      <pane xSplit="1" ySplit="3" topLeftCell="B4" activePane="bottomRight" state="frozen"/>
      <selection activeCell="I47" sqref="I47"/>
      <selection pane="topRight" activeCell="I47" sqref="I47"/>
      <selection pane="bottomLeft" activeCell="I47" sqref="I47"/>
      <selection pane="bottomRight" activeCell="B26" sqref="B26"/>
    </sheetView>
  </sheetViews>
  <sheetFormatPr defaultRowHeight="13.5"/>
  <cols>
    <col min="1" max="1" width="10.88671875" style="3" bestFit="1" customWidth="1"/>
    <col min="2" max="2" width="12.5546875" style="3" bestFit="1" customWidth="1"/>
    <col min="3" max="16384" width="8.88671875" style="3"/>
  </cols>
  <sheetData>
    <row r="1" spans="1:2">
      <c r="A1" s="177" t="s">
        <v>1453</v>
      </c>
    </row>
    <row r="2" spans="1:2">
      <c r="A2" s="12" t="s">
        <v>911</v>
      </c>
      <c r="B2" s="12" t="s">
        <v>818</v>
      </c>
    </row>
    <row r="3" spans="1:2">
      <c r="A3" s="16" t="str">
        <f>IF(ISERROR(VLOOKUP(MID(B3,1,5)&amp;MID(B3,8,5),품번정리!$A:$B,2,FALSE))=TRUE,MID(B3,1,5)&amp;MID(B3,8,5),VLOOKUP(MID(B3,1,5)&amp;MID(B3,8,5),품번정리!$A:$B,2,FALSE))</f>
        <v>SWKSN634RE</v>
      </c>
      <c r="B3" s="3" t="s">
        <v>1557</v>
      </c>
    </row>
    <row r="4" spans="1:2">
      <c r="A4" s="16" t="str">
        <f>IF(ISERROR(VLOOKUP(MID(B4,1,5)&amp;MID(B4,8,5),품번정리!$A:$B,2,FALSE))=TRUE,MID(B4,1,5)&amp;MID(B4,8,5),VLOOKUP(MID(B4,1,5)&amp;MID(B4,8,5),품번정리!$A:$B,2,FALSE))</f>
        <v>ELKTP821MT</v>
      </c>
      <c r="B4" s="3" t="s">
        <v>1638</v>
      </c>
    </row>
    <row r="5" spans="1:2">
      <c r="A5" s="16" t="str">
        <f>IF(ISERROR(VLOOKUP(MID(B5,1,5)&amp;MID(B5,8,5),품번정리!$A:$B,2,FALSE))=TRUE,MID(B5,1,5)&amp;MID(B5,8,5),VLOOKUP(MID(B5,1,5)&amp;MID(B5,8,5),품번정리!$A:$B,2,FALSE))</f>
        <v>ELKTP801NY</v>
      </c>
      <c r="B5" s="3" t="s">
        <v>1639</v>
      </c>
    </row>
    <row r="6" spans="1:2">
      <c r="A6" s="16" t="str">
        <f>IF(ISERROR(VLOOKUP(MID(B6,1,5)&amp;MID(B6,8,5),품번정리!$A:$B,2,FALSE))=TRUE,MID(B6,1,5)&amp;MID(B6,8,5),VLOOKUP(MID(B6,1,5)&amp;MID(B6,8,5),품번정리!$A:$B,2,FALSE))</f>
        <v>JOKEB803BL</v>
      </c>
      <c r="B6" s="3" t="s">
        <v>1596</v>
      </c>
    </row>
    <row r="7" spans="1:2">
      <c r="A7" s="16" t="str">
        <f>IF(ISERROR(VLOOKUP(MID(B7,1,5)&amp;MID(B7,8,5),품번정리!$A:$B,2,FALSE))=TRUE,MID(B7,1,5)&amp;MID(B7,8,5),VLOOKUP(MID(B7,1,5)&amp;MID(B7,8,5),품번정리!$A:$B,2,FALSE))</f>
        <v>JOKEB804RE</v>
      </c>
      <c r="B7" s="3" t="s">
        <v>1597</v>
      </c>
    </row>
    <row r="8" spans="1:2">
      <c r="A8" s="16" t="str">
        <f>IF(ISERROR(VLOOKUP(MID(B8,1,5)&amp;MID(B8,8,5),품번정리!$A:$B,2,FALSE))=TRUE,MID(B8,1,5)&amp;MID(B8,8,5),VLOOKUP(MID(B8,1,5)&amp;MID(B8,8,5),품번정리!$A:$B,2,FALSE))</f>
        <v>JOKVB806NY</v>
      </c>
      <c r="B8" s="3" t="s">
        <v>1598</v>
      </c>
    </row>
    <row r="9" spans="1:2">
      <c r="A9" s="16" t="str">
        <f>IF(ISERROR(VLOOKUP(MID(B9,1,5)&amp;MID(B9,8,5),품번정리!$A:$B,2,FALSE))=TRUE,MID(B9,1,5)&amp;MID(B9,8,5),VLOOKUP(MID(B9,1,5)&amp;MID(B9,8,5),품번정리!$A:$B,2,FALSE))</f>
        <v>JOKVB806PK</v>
      </c>
      <c r="B9" s="3" t="s">
        <v>1599</v>
      </c>
    </row>
    <row r="10" spans="1:2">
      <c r="A10" s="16" t="str">
        <f>IF(ISERROR(VLOOKUP(MID(B10,1,5)&amp;MID(B10,8,5),품번정리!$A:$B,2,FALSE))=TRUE,MID(B10,1,5)&amp;MID(B10,8,5),VLOOKUP(MID(B10,1,5)&amp;MID(B10,8,5),품번정리!$A:$B,2,FALSE))</f>
        <v>SMKSN705BK</v>
      </c>
      <c r="B10" s="3" t="s">
        <v>1682</v>
      </c>
    </row>
    <row r="11" spans="1:2">
      <c r="A11" s="16" t="str">
        <f>IF(ISERROR(VLOOKUP(MID(B11,1,5)&amp;MID(B11,8,5),품번정리!$A:$B,2,FALSE))=TRUE,MID(B11,1,5)&amp;MID(B11,8,5),VLOOKUP(MID(B11,1,5)&amp;MID(B11,8,5),품번정리!$A:$B,2,FALSE))</f>
        <v>ELKBA841BK</v>
      </c>
      <c r="B11" s="3" t="s">
        <v>1688</v>
      </c>
    </row>
    <row r="12" spans="1:2">
      <c r="A12" s="16" t="str">
        <f>IF(ISERROR(VLOOKUP(MID(B12,1,5)&amp;MID(B12,8,5),품번정리!$A:$B,2,FALSE))=TRUE,MID(B12,1,5)&amp;MID(B12,8,5),VLOOKUP(MID(B12,1,5)&amp;MID(B12,8,5),품번정리!$A:$B,2,FALSE))</f>
        <v>ELKBA841RE</v>
      </c>
      <c r="B12" s="3" t="s">
        <v>1689</v>
      </c>
    </row>
    <row r="13" spans="1:2">
      <c r="A13" s="16" t="str">
        <f>IF(ISERROR(VLOOKUP(MID(B13,1,5)&amp;MID(B13,8,5),품번정리!$A:$B,2,FALSE))=TRUE,MID(B13,1,5)&amp;MID(B13,8,5),VLOOKUP(MID(B13,1,5)&amp;MID(B13,8,5),품번정리!$A:$B,2,FALSE))</f>
        <v>POKSN901BL</v>
      </c>
      <c r="B13" s="3" t="s">
        <v>1683</v>
      </c>
    </row>
    <row r="14" spans="1:2">
      <c r="A14" s="16" t="str">
        <f>IF(ISERROR(VLOOKUP(MID(B14,1,5)&amp;MID(B14,8,5),품번정리!$A:$B,2,FALSE))=TRUE,MID(B14,1,5)&amp;MID(B14,8,5),VLOOKUP(MID(B14,1,5)&amp;MID(B14,8,5),품번정리!$A:$B,2,FALSE))</f>
        <v>POKSN902RE</v>
      </c>
      <c r="B14" s="3" t="s">
        <v>1684</v>
      </c>
    </row>
    <row r="15" spans="1:2">
      <c r="A15" s="16" t="str">
        <f>IF(ISERROR(VLOOKUP(MID(B15,1,5)&amp;MID(B15,8,5),품번정리!$A:$B,2,FALSE))=TRUE,MID(B15,1,5)&amp;MID(B15,8,5),VLOOKUP(MID(B15,1,5)&amp;MID(B15,8,5),품번정리!$A:$B,2,FALSE))</f>
        <v>POKSN903PK</v>
      </c>
      <c r="B15" s="3" t="s">
        <v>1685</v>
      </c>
    </row>
    <row r="16" spans="1:2">
      <c r="A16" s="16" t="str">
        <f>IF(ISERROR(VLOOKUP(MID(B16,1,5)&amp;MID(B16,8,5),품번정리!$A:$B,2,FALSE))=TRUE,MID(B16,1,5)&amp;MID(B16,8,5),VLOOKUP(MID(B16,1,5)&amp;MID(B16,8,5),품번정리!$A:$B,2,FALSE))</f>
        <v>POKSN904GR</v>
      </c>
      <c r="B16" s="3" t="s">
        <v>1686</v>
      </c>
    </row>
    <row r="17" spans="1:5">
      <c r="A17" s="16" t="str">
        <f>IF(ISERROR(VLOOKUP(MID(B17,1,5)&amp;MID(B17,8,5),품번정리!$A:$B,2,FALSE))=TRUE,MID(B17,1,5)&amp;MID(B17,8,5),VLOOKUP(MID(B17,1,5)&amp;MID(B17,8,5),품번정리!$A:$B,2,FALSE))</f>
        <v>VBKBA603RE</v>
      </c>
      <c r="B17" s="3" t="s">
        <v>1720</v>
      </c>
    </row>
    <row r="18" spans="1:5">
      <c r="A18" s="16" t="str">
        <f>IF(ISERROR(VLOOKUP(MID(B18,1,5)&amp;MID(B18,8,5),품번정리!$A:$B,2,FALSE))=TRUE,MID(B18,1,5)&amp;MID(B18,8,5),VLOOKUP(MID(B18,1,5)&amp;MID(B18,8,5),품번정리!$A:$B,2,FALSE))</f>
        <v>VBKBA603GR</v>
      </c>
      <c r="B18" s="3" t="s">
        <v>1721</v>
      </c>
    </row>
    <row r="19" spans="1:5">
      <c r="A19" s="16" t="str">
        <f>IF(ISERROR(VLOOKUP(MID(B19,1,5)&amp;MID(B19,8,5),품번정리!$A:$B,2,FALSE))=TRUE,MID(B19,1,5)&amp;MID(B19,8,5),VLOOKUP(MID(B19,1,5)&amp;MID(B19,8,5),품번정리!$A:$B,2,FALSE))</f>
        <v>SMKBA729NY</v>
      </c>
      <c r="B19" s="3" t="s">
        <v>1749</v>
      </c>
    </row>
    <row r="20" spans="1:5">
      <c r="A20" s="16" t="str">
        <f>IF(ISERROR(VLOOKUP(MID(B20,1,5)&amp;MID(B20,8,5),품번정리!$A:$B,2,FALSE))=TRUE,MID(B20,1,5)&amp;MID(B20,8,5),VLOOKUP(MID(B20,1,5)&amp;MID(B20,8,5),품번정리!$A:$B,2,FALSE))</f>
        <v>URKFI807BK</v>
      </c>
      <c r="B20" s="3" t="s">
        <v>1750</v>
      </c>
    </row>
    <row r="21" spans="1:5">
      <c r="A21" s="16" t="str">
        <f>IF(ISERROR(VLOOKUP(MID(B21,1,5)&amp;MID(B21,8,5),품번정리!$A:$B,2,FALSE))=TRUE,MID(B21,1,5)&amp;MID(B21,8,5),VLOOKUP(MID(B21,1,5)&amp;MID(B21,8,5),품번정리!$A:$B,2,FALSE))</f>
        <v>ELKSB801BK</v>
      </c>
      <c r="B21" s="3" t="s">
        <v>1782</v>
      </c>
    </row>
    <row r="22" spans="1:5">
      <c r="A22" s="16" t="str">
        <f>IF(ISERROR(VLOOKUP(MID(B22,1,5)&amp;MID(B22,8,5),품번정리!$A:$B,2,FALSE))=TRUE,MID(B22,1,5)&amp;MID(B22,8,5),VLOOKUP(MID(B22,1,5)&amp;MID(B22,8,5),품번정리!$A:$B,2,FALSE))</f>
        <v>DPKSN504MT</v>
      </c>
      <c r="B22" s="3" t="s">
        <v>1579</v>
      </c>
    </row>
    <row r="23" spans="1:5">
      <c r="A23" s="16" t="str">
        <f>IF(ISERROR(VLOOKUP(MID(B23,1,5)&amp;MID(B23,8,5),품번정리!$A:$B,2,FALSE))=TRUE,MID(B23,1,5)&amp;MID(B23,8,5),VLOOKUP(MID(B23,1,5)&amp;MID(B23,8,5),품번정리!$A:$B,2,FALSE))</f>
        <v>SBKBA511GY</v>
      </c>
      <c r="B23" s="3" t="s">
        <v>1622</v>
      </c>
    </row>
    <row r="24" spans="1:5">
      <c r="A24" s="16" t="str">
        <f>IF(ISERROR(VLOOKUP(MID(B24,1,5)&amp;MID(B24,8,5),품번정리!$A:$B,2,FALSE))=TRUE,MID(B24,1,5)&amp;MID(B24,8,5),VLOOKUP(MID(B24,1,5)&amp;MID(B24,8,5),품번정리!$A:$B,2,FALSE))</f>
        <v>SBKER519PK</v>
      </c>
      <c r="B24" s="3" t="s">
        <v>1633</v>
      </c>
    </row>
    <row r="25" spans="1:5">
      <c r="A25" s="16" t="str">
        <f>IF(ISERROR(VLOOKUP(MID(B25,1,5)&amp;MID(B25,8,5),품번정리!$A:$B,2,FALSE))=TRUE,MID(B25,1,5)&amp;MID(B25,8,5),VLOOKUP(MID(B25,1,5)&amp;MID(B25,8,5),품번정리!$A:$B,2,FALSE))</f>
        <v>POKEB503PK</v>
      </c>
      <c r="B25" s="3" t="s">
        <v>1722</v>
      </c>
    </row>
    <row r="26" spans="1:5">
      <c r="A26" s="16" t="str">
        <f>IF(ISERROR(VLOOKUP(MID(B26,1,5)&amp;MID(B26,8,5),품번정리!$A:$B,2,FALSE))=TRUE,MID(B26,1,5)&amp;MID(B26,8,5),VLOOKUP(MID(B26,1,5)&amp;MID(B26,8,5),품번정리!$A:$B,2,FALSE))</f>
        <v>POKEB504BL</v>
      </c>
      <c r="B26" s="3" t="s">
        <v>1723</v>
      </c>
    </row>
    <row r="27" spans="1:5">
      <c r="A27" s="16" t="str">
        <f>IF(ISERROR(VLOOKUP(MID(B27,1,5)&amp;MID(B27,8,5),품번정리!$A:$B,2,FALSE))=TRUE,MID(B27,1,5)&amp;MID(B27,8,5),VLOOKUP(MID(B27,1,5)&amp;MID(B27,8,5),품번정리!$A:$B,2,FALSE))</f>
        <v>SMKBE512RE</v>
      </c>
      <c r="B27" s="3" t="s">
        <v>1499</v>
      </c>
    </row>
    <row r="28" spans="1:5">
      <c r="A28" s="16" t="str">
        <f>IF(ISERROR(VLOOKUP(MID(B28,1,5)&amp;MID(B28,8,5),품번정리!$A:$B,2,FALSE))=TRUE,MID(B28,1,5)&amp;MID(B28,8,5),VLOOKUP(MID(B28,1,5)&amp;MID(B28,8,5),품번정리!$A:$B,2,FALSE))</f>
        <v>ELKER511GR</v>
      </c>
      <c r="B28" s="3" t="s">
        <v>1532</v>
      </c>
    </row>
    <row r="29" spans="1:5">
      <c r="A29" s="16" t="str">
        <f>IF(ISERROR(VLOOKUP(MID(B29,1,5)&amp;MID(B29,8,5),품번정리!$A:$B,2,FALSE))=TRUE,MID(B29,1,5)&amp;MID(B29,8,5),VLOOKUP(MID(B29,1,5)&amp;MID(B29,8,5),품번정리!$A:$B,2,FALSE))</f>
        <v>ELKER512RE</v>
      </c>
      <c r="B29" s="3" t="s">
        <v>1533</v>
      </c>
    </row>
    <row r="30" spans="1:5">
      <c r="E30"/>
    </row>
    <row r="31" spans="1:5">
      <c r="E31"/>
    </row>
    <row r="32" spans="1:5">
      <c r="E32"/>
    </row>
    <row r="33" spans="5:5">
      <c r="E33"/>
    </row>
    <row r="34" spans="5:5">
      <c r="E34"/>
    </row>
    <row r="35" spans="5:5">
      <c r="E35"/>
    </row>
    <row r="36" spans="5:5">
      <c r="E36"/>
    </row>
    <row r="37" spans="5:5">
      <c r="E37"/>
    </row>
    <row r="38" spans="5:5">
      <c r="E38"/>
    </row>
    <row r="39" spans="5:5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  <row r="56" spans="5:5">
      <c r="E56"/>
    </row>
    <row r="57" spans="5:5">
      <c r="E57"/>
    </row>
    <row r="58" spans="5:5">
      <c r="E58"/>
    </row>
    <row r="59" spans="5:5">
      <c r="E59"/>
    </row>
    <row r="60" spans="5:5">
      <c r="E60"/>
    </row>
    <row r="61" spans="5:5">
      <c r="E61"/>
    </row>
    <row r="62" spans="5:5">
      <c r="E62"/>
    </row>
    <row r="63" spans="5:5">
      <c r="E63"/>
    </row>
    <row r="64" spans="5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76" spans="5:5">
      <c r="E76"/>
    </row>
    <row r="77" spans="5:5">
      <c r="E77"/>
    </row>
    <row r="78" spans="5:5">
      <c r="E78"/>
    </row>
    <row r="79" spans="5:5">
      <c r="E79"/>
    </row>
    <row r="80" spans="5:5">
      <c r="E80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16" spans="5:5">
      <c r="E116"/>
    </row>
    <row r="117" spans="5:5">
      <c r="E117"/>
    </row>
    <row r="118" spans="5:5">
      <c r="E118"/>
    </row>
    <row r="119" spans="5:5">
      <c r="E119"/>
    </row>
    <row r="120" spans="5:5">
      <c r="E120"/>
    </row>
    <row r="121" spans="5:5">
      <c r="E121"/>
    </row>
    <row r="122" spans="5:5">
      <c r="E122"/>
    </row>
    <row r="123" spans="5:5">
      <c r="E123"/>
    </row>
    <row r="124" spans="5:5">
      <c r="E124"/>
    </row>
    <row r="125" spans="5:5">
      <c r="E125"/>
    </row>
    <row r="126" spans="5:5">
      <c r="E126"/>
    </row>
    <row r="127" spans="5:5">
      <c r="E127"/>
    </row>
    <row r="128" spans="5:5">
      <c r="E128"/>
    </row>
    <row r="129" spans="5:5">
      <c r="E129"/>
    </row>
    <row r="130" spans="5:5">
      <c r="E130"/>
    </row>
    <row r="131" spans="5:5">
      <c r="E131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  <row r="280" spans="5:5">
      <c r="E280"/>
    </row>
    <row r="281" spans="5:5">
      <c r="E281"/>
    </row>
    <row r="282" spans="5:5">
      <c r="E282"/>
    </row>
    <row r="283" spans="5:5">
      <c r="E283"/>
    </row>
    <row r="284" spans="5:5">
      <c r="E284"/>
    </row>
    <row r="285" spans="5:5">
      <c r="E285"/>
    </row>
    <row r="286" spans="5:5">
      <c r="E286"/>
    </row>
    <row r="287" spans="5:5">
      <c r="E287"/>
    </row>
    <row r="288" spans="5:5">
      <c r="E288"/>
    </row>
    <row r="289" spans="5:5">
      <c r="E289"/>
    </row>
    <row r="290" spans="5:5">
      <c r="E290"/>
    </row>
    <row r="291" spans="5:5">
      <c r="E291"/>
    </row>
    <row r="292" spans="5:5">
      <c r="E292"/>
    </row>
    <row r="293" spans="5:5">
      <c r="E293"/>
    </row>
    <row r="294" spans="5:5">
      <c r="E294"/>
    </row>
    <row r="295" spans="5:5">
      <c r="E295"/>
    </row>
    <row r="296" spans="5:5">
      <c r="E296"/>
    </row>
    <row r="297" spans="5:5">
      <c r="E297"/>
    </row>
    <row r="298" spans="5:5">
      <c r="E298"/>
    </row>
    <row r="299" spans="5:5">
      <c r="E299"/>
    </row>
    <row r="300" spans="5:5">
      <c r="E300"/>
    </row>
    <row r="301" spans="5:5">
      <c r="E301"/>
    </row>
    <row r="302" spans="5:5">
      <c r="E302"/>
    </row>
    <row r="303" spans="5:5">
      <c r="E303"/>
    </row>
    <row r="304" spans="5:5">
      <c r="E304"/>
    </row>
    <row r="305" spans="5:5">
      <c r="E305"/>
    </row>
    <row r="306" spans="5:5">
      <c r="E306"/>
    </row>
    <row r="307" spans="5:5">
      <c r="E307"/>
    </row>
    <row r="308" spans="5:5">
      <c r="E308"/>
    </row>
    <row r="309" spans="5:5">
      <c r="E309"/>
    </row>
    <row r="310" spans="5:5">
      <c r="E310"/>
    </row>
    <row r="311" spans="5:5">
      <c r="E311"/>
    </row>
    <row r="312" spans="5:5">
      <c r="E312"/>
    </row>
    <row r="313" spans="5:5">
      <c r="E313"/>
    </row>
    <row r="314" spans="5:5">
      <c r="E314"/>
    </row>
    <row r="315" spans="5:5">
      <c r="E315"/>
    </row>
    <row r="316" spans="5:5">
      <c r="E316"/>
    </row>
    <row r="317" spans="5:5">
      <c r="E317"/>
    </row>
    <row r="318" spans="5:5">
      <c r="E318"/>
    </row>
    <row r="319" spans="5:5">
      <c r="E319"/>
    </row>
    <row r="320" spans="5:5">
      <c r="E320"/>
    </row>
    <row r="321" spans="5:5">
      <c r="E321"/>
    </row>
    <row r="322" spans="5:5">
      <c r="E322"/>
    </row>
    <row r="323" spans="5:5">
      <c r="E32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</sheetData>
  <autoFilter ref="A2:E29"/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FF0000"/>
  </sheetPr>
  <dimension ref="A1:AQ339"/>
  <sheetViews>
    <sheetView showGridLines="0" showZeros="0" tabSelected="1" zoomScale="70" zoomScaleNormal="70" workbookViewId="0">
      <pane xSplit="14" ySplit="10" topLeftCell="O300" activePane="bottomRight" state="frozen"/>
      <selection pane="topRight" activeCell="M1" sqref="M1"/>
      <selection pane="bottomLeft" activeCell="A11" sqref="A11"/>
      <selection pane="bottomRight" activeCell="G24" sqref="G24:G315"/>
    </sheetView>
  </sheetViews>
  <sheetFormatPr defaultColWidth="8.88671875" defaultRowHeight="53.25" customHeight="1" outlineLevelCol="2"/>
  <cols>
    <col min="1" max="1" width="8.88671875" style="3" hidden="1" customWidth="1" outlineLevel="1"/>
    <col min="2" max="3" width="4.109375" style="3" hidden="1" customWidth="1" outlineLevel="1"/>
    <col min="4" max="4" width="4.109375" style="151" hidden="1" customWidth="1" outlineLevel="1"/>
    <col min="5" max="5" width="12.21875" style="3" hidden="1" customWidth="1" outlineLevel="1"/>
    <col min="6" max="6" width="7.77734375" style="4" customWidth="1" collapsed="1"/>
    <col min="7" max="7" width="8.88671875" style="96" customWidth="1"/>
    <col min="8" max="8" width="7.77734375" style="4" customWidth="1"/>
    <col min="9" max="9" width="18.33203125" style="97" customWidth="1"/>
    <col min="10" max="11" width="4.6640625" style="4" customWidth="1"/>
    <col min="12" max="12" width="6.109375" style="4" bestFit="1" customWidth="1"/>
    <col min="13" max="15" width="8.33203125" style="7" customWidth="1"/>
    <col min="16" max="16" width="8.33203125" style="19" customWidth="1"/>
    <col min="17" max="17" width="8.33203125" style="7" customWidth="1"/>
    <col min="18" max="18" width="8.33203125" style="17" customWidth="1"/>
    <col min="19" max="20" width="8.33203125" style="7" customWidth="1" outlineLevel="1"/>
    <col min="21" max="21" width="10.33203125" style="106" customWidth="1" outlineLevel="1"/>
    <col min="22" max="23" width="8.33203125" style="7" customWidth="1" outlineLevel="1"/>
    <col min="24" max="24" width="8.33203125" style="106" customWidth="1"/>
    <col min="25" max="25" width="8.33203125" style="52" customWidth="1"/>
    <col min="26" max="26" width="8.33203125" style="19" customWidth="1"/>
    <col min="27" max="27" width="8.33203125" style="7" customWidth="1"/>
    <col min="28" max="28" width="8.33203125" style="9" customWidth="1" outlineLevel="1"/>
    <col min="29" max="29" width="8.33203125" style="19" customWidth="1" outlineLevel="1"/>
    <col min="30" max="30" width="8.33203125" style="19" customWidth="1"/>
    <col min="31" max="31" width="8.33203125" style="7" customWidth="1"/>
    <col min="32" max="32" width="8.33203125" style="22" customWidth="1"/>
    <col min="33" max="33" width="9.5546875" style="416" customWidth="1"/>
    <col min="34" max="34" width="2.109375" style="3" customWidth="1"/>
    <col min="35" max="35" width="8.5546875" style="3" customWidth="1" outlineLevel="1"/>
    <col min="36" max="37" width="8.21875" style="3" customWidth="1" outlineLevel="2"/>
    <col min="38" max="41" width="8.21875" style="3" customWidth="1" outlineLevel="1"/>
    <col min="42" max="42" width="8.21875" style="4" customWidth="1" outlineLevel="1"/>
    <col min="43" max="43" width="11.77734375" style="197" bestFit="1" customWidth="1"/>
    <col min="44" max="16384" width="8.88671875" style="3"/>
  </cols>
  <sheetData>
    <row r="1" spans="1:43" s="70" customFormat="1" ht="20.25">
      <c r="A1" s="184"/>
      <c r="B1" s="184"/>
      <c r="C1" s="184"/>
      <c r="D1" s="185"/>
      <c r="E1" s="184"/>
      <c r="F1" s="143" t="s">
        <v>1797</v>
      </c>
      <c r="H1" s="179"/>
      <c r="I1" s="179"/>
      <c r="J1" s="179"/>
      <c r="K1" s="179"/>
      <c r="L1" s="179"/>
      <c r="M1" s="180"/>
      <c r="N1" s="180"/>
      <c r="O1" s="180"/>
      <c r="P1" s="181"/>
      <c r="Q1" s="180"/>
      <c r="R1" s="182"/>
      <c r="S1" s="180"/>
      <c r="T1" s="180"/>
      <c r="U1" s="106"/>
      <c r="V1" s="180"/>
      <c r="W1" s="180"/>
      <c r="X1" s="106"/>
      <c r="Y1" s="183"/>
      <c r="Z1" s="181"/>
      <c r="AG1" s="179"/>
      <c r="AP1" s="179"/>
      <c r="AQ1" s="196"/>
    </row>
    <row r="2" spans="1:43" ht="13.5">
      <c r="A2" s="16"/>
      <c r="B2" s="16"/>
      <c r="C2" s="16"/>
      <c r="D2" s="154"/>
      <c r="E2" s="16"/>
      <c r="F2" s="3"/>
      <c r="I2" s="4"/>
      <c r="AA2" s="443" t="s">
        <v>926</v>
      </c>
      <c r="AB2" s="444"/>
      <c r="AC2" s="444"/>
      <c r="AD2" s="445"/>
      <c r="AE2" s="445"/>
      <c r="AF2" s="446"/>
      <c r="AG2" s="4"/>
    </row>
    <row r="3" spans="1:43" s="4" customFormat="1" ht="13.5">
      <c r="A3" s="12"/>
      <c r="B3" s="12"/>
      <c r="C3" s="12"/>
      <c r="D3" s="153"/>
      <c r="E3" s="12"/>
      <c r="F3" s="24" t="str">
        <f>"* 러닝상품의 경우 "&amp;'14FW판매DB'!A2&amp;"부터 입고, 판매 자료포함됨"</f>
        <v>* 러닝상품의 경우 13FW부터 입고, 판매 자료포함됨</v>
      </c>
      <c r="M3" s="9"/>
      <c r="N3" s="9"/>
      <c r="O3" s="9"/>
      <c r="P3" s="19"/>
      <c r="Q3" s="9"/>
      <c r="R3" s="18"/>
      <c r="S3" s="9"/>
      <c r="T3" s="9"/>
      <c r="U3" s="112"/>
      <c r="V3" s="9"/>
      <c r="W3" s="9"/>
      <c r="X3" s="107"/>
      <c r="Y3" s="52"/>
      <c r="Z3" s="19"/>
      <c r="AA3" s="165" t="s">
        <v>1798</v>
      </c>
      <c r="AB3" s="167"/>
      <c r="AC3" s="169"/>
      <c r="AD3" s="166">
        <v>42155</v>
      </c>
      <c r="AE3" s="167" t="s">
        <v>1799</v>
      </c>
      <c r="AF3" s="168">
        <v>41943</v>
      </c>
      <c r="AQ3" s="198"/>
    </row>
    <row r="4" spans="1:43" ht="13.5">
      <c r="A4" s="16"/>
      <c r="B4" s="16"/>
      <c r="C4" s="16"/>
      <c r="D4" s="154"/>
      <c r="E4" s="16"/>
      <c r="G4" s="6"/>
      <c r="I4" s="4"/>
      <c r="R4" s="23" t="s">
        <v>912</v>
      </c>
      <c r="U4" s="111">
        <v>1</v>
      </c>
      <c r="V4" s="94">
        <v>7</v>
      </c>
      <c r="Z4" s="46">
        <v>45</v>
      </c>
      <c r="AA4" s="165" t="s">
        <v>1800</v>
      </c>
      <c r="AB4" s="167"/>
      <c r="AC4" s="169"/>
      <c r="AD4" s="166">
        <v>42035</v>
      </c>
      <c r="AE4" s="170" t="s">
        <v>1310</v>
      </c>
      <c r="AF4" s="423">
        <v>42155</v>
      </c>
      <c r="AG4" s="4"/>
    </row>
    <row r="5" spans="1:43" s="4" customFormat="1" ht="13.5">
      <c r="A5" s="12"/>
      <c r="B5" s="12"/>
      <c r="C5" s="12"/>
      <c r="D5" s="153"/>
      <c r="E5" s="447" t="s">
        <v>911</v>
      </c>
      <c r="F5" s="448" t="s">
        <v>1310</v>
      </c>
      <c r="G5" s="451" t="s">
        <v>816</v>
      </c>
      <c r="H5" s="454" t="s">
        <v>1315</v>
      </c>
      <c r="I5" s="457" t="s">
        <v>818</v>
      </c>
      <c r="J5" s="440" t="s">
        <v>3035</v>
      </c>
      <c r="K5" s="440" t="s">
        <v>1801</v>
      </c>
      <c r="L5" s="460" t="s">
        <v>1316</v>
      </c>
      <c r="M5" s="461" t="s">
        <v>1317</v>
      </c>
      <c r="N5" s="464" t="s">
        <v>1311</v>
      </c>
      <c r="O5" s="467" t="s">
        <v>910</v>
      </c>
      <c r="P5" s="468"/>
      <c r="Q5" s="468"/>
      <c r="R5" s="468"/>
      <c r="S5" s="468"/>
      <c r="T5" s="469"/>
      <c r="U5" s="54" t="s">
        <v>1164</v>
      </c>
      <c r="V5" s="55">
        <f>'14FW판매DB'!$A$4</f>
        <v>42463</v>
      </c>
      <c r="W5" s="282" t="s">
        <v>914</v>
      </c>
      <c r="X5" s="286">
        <f>V5-6</f>
        <v>42457</v>
      </c>
      <c r="Y5" s="171" t="s">
        <v>1318</v>
      </c>
      <c r="Z5" s="57">
        <f>V5</f>
        <v>42463</v>
      </c>
      <c r="AA5" s="479" t="s">
        <v>1312</v>
      </c>
      <c r="AB5" s="480"/>
      <c r="AC5" s="480"/>
      <c r="AD5" s="481"/>
      <c r="AE5" s="481"/>
      <c r="AF5" s="482"/>
      <c r="AG5" s="398"/>
      <c r="AQ5" s="198"/>
    </row>
    <row r="6" spans="1:43" s="4" customFormat="1" ht="13.5">
      <c r="A6" s="12"/>
      <c r="B6" s="12"/>
      <c r="C6" s="18">
        <v>0.6</v>
      </c>
      <c r="D6" s="153"/>
      <c r="E6" s="447"/>
      <c r="F6" s="449"/>
      <c r="G6" s="452"/>
      <c r="H6" s="455"/>
      <c r="I6" s="458"/>
      <c r="J6" s="441"/>
      <c r="K6" s="441"/>
      <c r="L6" s="441"/>
      <c r="M6" s="462"/>
      <c r="N6" s="465"/>
      <c r="O6" s="68" t="s">
        <v>1319</v>
      </c>
      <c r="P6" s="470" t="s">
        <v>917</v>
      </c>
      <c r="Q6" s="471"/>
      <c r="R6" s="471"/>
      <c r="S6" s="471"/>
      <c r="T6" s="471"/>
      <c r="U6" s="471"/>
      <c r="V6" s="471"/>
      <c r="W6" s="472"/>
      <c r="X6" s="473" t="s">
        <v>1320</v>
      </c>
      <c r="Y6" s="471"/>
      <c r="Z6" s="474"/>
      <c r="AA6" s="68" t="s">
        <v>917</v>
      </c>
      <c r="AB6" s="475" t="s">
        <v>920</v>
      </c>
      <c r="AC6" s="476"/>
      <c r="AD6" s="477" t="s">
        <v>919</v>
      </c>
      <c r="AE6" s="478"/>
      <c r="AF6" s="69" t="s">
        <v>920</v>
      </c>
      <c r="AG6" s="399" t="s">
        <v>920</v>
      </c>
      <c r="AI6" s="483" t="s">
        <v>1406</v>
      </c>
      <c r="AJ6" s="485" t="s">
        <v>1404</v>
      </c>
      <c r="AK6" s="487" t="s">
        <v>1403</v>
      </c>
      <c r="AL6" s="489" t="s">
        <v>1407</v>
      </c>
      <c r="AM6" s="490"/>
      <c r="AN6" s="490"/>
      <c r="AO6" s="491"/>
      <c r="AP6" s="483" t="s">
        <v>1408</v>
      </c>
      <c r="AQ6" s="198"/>
    </row>
    <row r="7" spans="1:43" s="5" customFormat="1" ht="27.75" thickBot="1">
      <c r="A7" s="71"/>
      <c r="B7" s="71"/>
      <c r="C7" s="150">
        <v>250</v>
      </c>
      <c r="D7" s="152"/>
      <c r="E7" s="447"/>
      <c r="F7" s="450"/>
      <c r="G7" s="453"/>
      <c r="H7" s="456"/>
      <c r="I7" s="459"/>
      <c r="J7" s="442"/>
      <c r="K7" s="442"/>
      <c r="L7" s="442"/>
      <c r="M7" s="463"/>
      <c r="N7" s="466"/>
      <c r="O7" s="58" t="s">
        <v>823</v>
      </c>
      <c r="P7" s="59" t="s">
        <v>821</v>
      </c>
      <c r="Q7" s="60" t="s">
        <v>1321</v>
      </c>
      <c r="R7" s="61" t="s">
        <v>1313</v>
      </c>
      <c r="S7" s="62" t="s">
        <v>1322</v>
      </c>
      <c r="T7" s="63" t="s">
        <v>1323</v>
      </c>
      <c r="U7" s="108" t="s">
        <v>1324</v>
      </c>
      <c r="V7" s="60" t="s">
        <v>827</v>
      </c>
      <c r="W7" s="283" t="s">
        <v>824</v>
      </c>
      <c r="X7" s="287" t="s">
        <v>823</v>
      </c>
      <c r="Y7" s="65" t="s">
        <v>829</v>
      </c>
      <c r="Z7" s="66" t="s">
        <v>828</v>
      </c>
      <c r="AA7" s="58" t="s">
        <v>1314</v>
      </c>
      <c r="AB7" s="121" t="s">
        <v>1239</v>
      </c>
      <c r="AC7" s="125" t="s">
        <v>1238</v>
      </c>
      <c r="AD7" s="59" t="s">
        <v>833</v>
      </c>
      <c r="AE7" s="64" t="s">
        <v>823</v>
      </c>
      <c r="AF7" s="67" t="s">
        <v>823</v>
      </c>
      <c r="AG7" s="400" t="s">
        <v>1457</v>
      </c>
      <c r="AI7" s="484"/>
      <c r="AJ7" s="486"/>
      <c r="AK7" s="488"/>
      <c r="AL7" s="296" t="s">
        <v>1400</v>
      </c>
      <c r="AM7" s="290" t="s">
        <v>1401</v>
      </c>
      <c r="AN7" s="290" t="s">
        <v>1402</v>
      </c>
      <c r="AO7" s="297" t="s">
        <v>1409</v>
      </c>
      <c r="AP7" s="484"/>
      <c r="AQ7" s="199"/>
    </row>
    <row r="8" spans="1:43" s="83" customFormat="1" ht="14.25" thickBot="1">
      <c r="A8" s="71"/>
      <c r="B8" s="71"/>
      <c r="C8" s="71"/>
      <c r="D8" s="152"/>
      <c r="E8" s="71"/>
      <c r="F8" s="72"/>
      <c r="G8" s="201"/>
      <c r="H8" s="47"/>
      <c r="I8" s="101"/>
      <c r="J8" s="101"/>
      <c r="K8" s="101"/>
      <c r="L8" s="101"/>
      <c r="M8" s="73"/>
      <c r="N8" s="74"/>
      <c r="O8" s="75">
        <f>SUBTOTAL(9,O10:O1048576)</f>
        <v>8988</v>
      </c>
      <c r="P8" s="48"/>
      <c r="Q8" s="76">
        <f>SUBTOTAL(9,Q10:Q1048576)</f>
        <v>5659</v>
      </c>
      <c r="R8" s="77">
        <f>IF(ISERROR(Q8/O8)=TRUE,0,Q8/O8)</f>
        <v>0.62961726746773472</v>
      </c>
      <c r="S8" s="78"/>
      <c r="T8" s="79">
        <f>AVERAGE(T10:T1048576)</f>
        <v>0.22146840924563388</v>
      </c>
      <c r="U8" s="109">
        <f>SUBTOTAL(9,U10:U1048576)</f>
        <v>3</v>
      </c>
      <c r="V8" s="76"/>
      <c r="W8" s="284">
        <f>AVERAGE(W10:W1048576)</f>
        <v>1.4718614718614714E-2</v>
      </c>
      <c r="X8" s="288">
        <f>SUBTOTAL(9,X10:X1048576)</f>
        <v>3329</v>
      </c>
      <c r="Y8" s="81"/>
      <c r="Z8" s="49"/>
      <c r="AA8" s="75">
        <f>SUBTOTAL(9,AA10:AA1048576)</f>
        <v>-176</v>
      </c>
      <c r="AB8" s="122"/>
      <c r="AC8" s="126"/>
      <c r="AD8" s="48"/>
      <c r="AE8" s="80">
        <f>SUBTOTAL(9,AE10:AE1048576)</f>
        <v>0</v>
      </c>
      <c r="AF8" s="82">
        <f>SUBTOTAL(9,AF10:AF1048576)</f>
        <v>-3505</v>
      </c>
      <c r="AG8" s="82">
        <f>SUBTOTAL(9,AG10:AG1048576)</f>
        <v>0</v>
      </c>
      <c r="AI8" s="294"/>
      <c r="AJ8" s="293" t="e">
        <f>SUM(AJ10:AJ1048576)</f>
        <v>#VALUE!</v>
      </c>
      <c r="AK8" s="292" t="e">
        <f>SUMPRODUCT($AJ$10:$AJ$288,AK10:AK288)</f>
        <v>#VALUE!</v>
      </c>
      <c r="AL8" s="298"/>
      <c r="AM8" s="291"/>
      <c r="AN8" s="291"/>
      <c r="AO8" s="299" t="e">
        <f>SUMPRODUCT($AJ$10:$AJ$288,AO10:AO288)</f>
        <v>#VALUE!</v>
      </c>
      <c r="AP8" s="304">
        <f>IF(ISERROR(AK8/(AO8*1.1))=TRUE,0,AK8/(AO8*1.1))</f>
        <v>0</v>
      </c>
      <c r="AQ8" s="200">
        <f>SUBTOTAL(9,AQ9:AQ1048576)</f>
        <v>0</v>
      </c>
    </row>
    <row r="9" spans="1:43" s="277" customFormat="1" ht="10.5" hidden="1" customHeight="1" thickBot="1">
      <c r="A9" s="277" t="s">
        <v>1377</v>
      </c>
      <c r="B9" s="277" t="s">
        <v>1378</v>
      </c>
      <c r="C9" s="277" t="s">
        <v>1377</v>
      </c>
      <c r="D9" s="278" t="s">
        <v>1378</v>
      </c>
      <c r="E9" s="277" t="s">
        <v>1379</v>
      </c>
      <c r="F9" s="203" t="s">
        <v>1380</v>
      </c>
      <c r="G9" s="190" t="s">
        <v>816</v>
      </c>
      <c r="H9" s="190" t="s">
        <v>1381</v>
      </c>
      <c r="I9" s="190" t="s">
        <v>1377</v>
      </c>
      <c r="J9" s="190" t="s">
        <v>3035</v>
      </c>
      <c r="K9" s="190" t="s">
        <v>1801</v>
      </c>
      <c r="L9" s="190" t="s">
        <v>1382</v>
      </c>
      <c r="M9" s="191" t="s">
        <v>1383</v>
      </c>
      <c r="N9" s="191" t="s">
        <v>1384</v>
      </c>
      <c r="O9" s="191" t="s">
        <v>1385</v>
      </c>
      <c r="P9" s="192" t="s">
        <v>1386</v>
      </c>
      <c r="Q9" s="191" t="s">
        <v>1387</v>
      </c>
      <c r="R9" s="193" t="s">
        <v>1388</v>
      </c>
      <c r="S9" s="191" t="s">
        <v>1389</v>
      </c>
      <c r="T9" s="191" t="s">
        <v>1390</v>
      </c>
      <c r="U9" s="194" t="s">
        <v>1391</v>
      </c>
      <c r="V9" s="191" t="s">
        <v>1392</v>
      </c>
      <c r="W9" s="191" t="s">
        <v>1325</v>
      </c>
      <c r="X9" s="194" t="s">
        <v>1341</v>
      </c>
      <c r="Y9" s="195" t="s">
        <v>1393</v>
      </c>
      <c r="Z9" s="192" t="s">
        <v>1394</v>
      </c>
      <c r="AA9" s="191" t="s">
        <v>1395</v>
      </c>
      <c r="AB9" s="279" t="s">
        <v>1396</v>
      </c>
      <c r="AC9" s="280" t="s">
        <v>1397</v>
      </c>
      <c r="AD9" s="192" t="s">
        <v>1398</v>
      </c>
      <c r="AE9" s="191" t="s">
        <v>1326</v>
      </c>
      <c r="AF9" s="195" t="s">
        <v>1327</v>
      </c>
      <c r="AG9" s="195" t="s">
        <v>1327</v>
      </c>
      <c r="AH9" s="300"/>
      <c r="AI9" s="306"/>
      <c r="AJ9" s="306"/>
      <c r="AK9" s="306"/>
      <c r="AL9" s="306">
        <v>20</v>
      </c>
      <c r="AM9" s="306">
        <v>0</v>
      </c>
      <c r="AN9" s="306">
        <v>16000</v>
      </c>
      <c r="AO9" s="306">
        <v>16020</v>
      </c>
      <c r="AP9" s="306"/>
      <c r="AQ9" s="300"/>
    </row>
    <row r="10" spans="1:43" ht="53.25" hidden="1" customHeight="1">
      <c r="A10" s="16" t="str">
        <f t="shared" ref="A10:A73" si="0">I10</f>
        <v>BRKBAF5501GY</v>
      </c>
      <c r="B10" s="154">
        <f t="shared" ref="B10:B73" si="1">1/COUNTIF(C:C,C10)</f>
        <v>9.5377346163493934E-7</v>
      </c>
      <c r="C10" s="16" t="str">
        <f t="shared" ref="C10:C73" si="2">IF(AND(R10&gt;=$C$6,X10&lt;$C$7),I10,"")</f>
        <v/>
      </c>
      <c r="D10" s="154">
        <f t="shared" ref="D10:D73" si="3">1/COUNTIF(I:I,I10)</f>
        <v>1</v>
      </c>
      <c r="E10" s="16" t="str">
        <f>IF(ISERROR(VLOOKUP(MID(I10,1,5)&amp;MID(I10,8,5),품번정리!A:B,2,FALSE))=TRUE,MID(I10,1,5)&amp;MID(I10,8,5),VLOOKUP(MID(I10,1,5)&amp;MID(I10,8,5),품번정리!A:B,2,FALSE))</f>
        <v>BRKBA501GY</v>
      </c>
      <c r="F10" s="202" t="str">
        <f>IF(ISERROR(VLOOKUP($E10,러닝품번!$A:$A,1,FALSE))=TRUE,"","러닝")</f>
        <v/>
      </c>
      <c r="G10" s="422"/>
      <c r="H10" s="31" t="str">
        <f>IF(I10=0,0,IF(VLOOKUP(MID($I10,4,2),CODE!K:P,CODE!$O$1,FALSE)="",VLOOKUP(MID($I10,1,3),CODE!$B:$G,CODE!$D$1,FALSE),VLOOKUP(MID($I10,1,3),CODE!$B:$G,CODE!$D$1,FALSE)&amp;"-"&amp;VLOOKUP(MID($I10,4,2),CODE!K:P,CODE!$O$1,FALSE)))</f>
        <v>BRK</v>
      </c>
      <c r="I10" s="103" t="s">
        <v>1550</v>
      </c>
      <c r="J10" s="102" t="str">
        <f>MID(I10,6,2)</f>
        <v>F5</v>
      </c>
      <c r="K10" s="102" t="str">
        <f t="shared" ref="K10:K73" si="4">MID(I10,4,2)</f>
        <v>BA</v>
      </c>
      <c r="L10" s="438">
        <f>(M10-N10)</f>
        <v>20000</v>
      </c>
      <c r="M10" s="36">
        <f>IF(ISERROR(VLOOKUP($E10,'14FW판매DB'!$C:$AF,'14FW판매DB'!J$3-1,FALSE))=TRUE,0,VLOOKUP($E10,'14FW판매DB'!$C:$AF,'14FW판매DB'!J$3-1,FALSE))</f>
        <v>45000</v>
      </c>
      <c r="N10" s="37">
        <f>IF(ISERROR(VLOOKUP($E10,'14FW판매DB'!$C:$AF,'14FW판매DB'!K$3-1,FALSE))=TRUE,0,VLOOKUP($E10,'14FW판매DB'!$C:$AF,'14FW판매DB'!K$3-1,FALSE))</f>
        <v>25000</v>
      </c>
      <c r="O10" s="38">
        <f>SUMIF('14FW판매DB'!$C:$C,E10,'14FW판매DB'!N:N)</f>
        <v>560</v>
      </c>
      <c r="P10" s="39" t="str">
        <f>IF(ISERROR(VLOOKUP($E10,'14FW판매DB'!$C:$AF,'14FW판매DB'!P$3-1,FALSE))=TRUE,0,VLOOKUP($E10,'14FW판매DB'!$C:$AF,'14FW판매DB'!P$3-1,FALSE))</f>
        <v>2014-08-14</v>
      </c>
      <c r="Q10" s="40">
        <f>SUMIF('14FW판매DB'!$C:$C,E10,'14FW판매DB'!U:U)</f>
        <v>75</v>
      </c>
      <c r="R10" s="43">
        <f t="shared" ref="R10:R73" si="5">IF(ISERROR(Q10/O10)=TRUE,0,Q10/O10)</f>
        <v>0.13392857142857142</v>
      </c>
      <c r="S10" s="95">
        <f t="shared" ref="S10:S73" si="6">IF(P10=0,0,$V$5-P10+1)</f>
        <v>599</v>
      </c>
      <c r="T10" s="45">
        <f t="shared" ref="T10:T73" si="7">IF(ISERROR(Q10/S10)=TRUE,0,Q10/S10)</f>
        <v>0.12520868113522537</v>
      </c>
      <c r="U10" s="110">
        <f>SUMIF('14FW판매DB'!$C:$C,$E10,'14FW판매DB'!AD:AD)*$U$4</f>
        <v>0</v>
      </c>
      <c r="V10" s="40">
        <f>IF(P10=0,0,IF($V$5-P10+1&gt;7,7,$V$5-P10+1))</f>
        <v>7</v>
      </c>
      <c r="W10" s="285">
        <f t="shared" ref="W10:W73" si="8">IF(ISERROR(U10/V10)=TRUE,0,U10/V10)</f>
        <v>0</v>
      </c>
      <c r="X10" s="289">
        <f t="shared" ref="X10:X73" si="9">O10-Q10</f>
        <v>485</v>
      </c>
      <c r="Y10" s="53">
        <f t="shared" ref="Y10:Y73" si="10">IF(OR(U10=0,O10=0),0,IF(X10/W10&lt;0,0,X10/W10))</f>
        <v>0</v>
      </c>
      <c r="Z10" s="50">
        <f t="shared" ref="Z10:Z73" si="11">IF(Y10=0,0,$V$5+Y10)</f>
        <v>0</v>
      </c>
      <c r="AA10" s="33">
        <f t="shared" ref="AA10:AA73" si="12">IF(Z10=0,0,IF(F10=$AE$4,($AF$4-$V$5)*W10,IF(MID($I10,6,2)=$AA$3,($AD$3-$V$5)*W10,IF(MID($I10,6,2)=$AE$3,($AF$3-$V$5)*W10,IF(MID($I10,6,2)=$AA$4,($AD$4-$V$5)*W10)))))</f>
        <v>0</v>
      </c>
      <c r="AB10" s="134" t="str">
        <f>IF(ISERROR(VLOOKUP($E10,발주DB!$A:$D,3,FALSE))=TRUE,"",VLOOKUP($E10,발주DB!$A:$D,3,FALSE))</f>
        <v/>
      </c>
      <c r="AC10" s="133" t="str">
        <f>IF(ISERROR(VLOOKUP($E10,발주DB!$A:$D,4,FALSE))=TRUE,"",VLOOKUP($E10,발주DB!$A:$D,4,FALSE))</f>
        <v/>
      </c>
      <c r="AD10" s="39">
        <f>IF(ISERROR(VLOOKUP($E10,입고예정DB!$B:$E,3,FALSE))=TRUE,0,VLOOKUP($E10,입고예정DB!$B:$E,3,FALSE))</f>
        <v>0</v>
      </c>
      <c r="AE10" s="41">
        <f>IF(E10="",0,SUMIF(입고예정DB!$B:$B,$E10,입고예정DB!$E:$E))</f>
        <v>0</v>
      </c>
      <c r="AF10" s="42">
        <f t="shared" ref="AF10:AF73" si="13">AA10-(X10+AE10)</f>
        <v>-485</v>
      </c>
      <c r="AG10" s="414"/>
      <c r="AI10" s="295" t="str">
        <f>VLOOKUP($I10,[1]기획현황!$Z:$AW,8,FALSE)</f>
        <v>동일모자</v>
      </c>
      <c r="AJ10" s="401" t="e">
        <f>SUMIF([1]기획현황!$Z:$Z,$I10,[1]기획현황!$AF:$AF)</f>
        <v>#VALUE!</v>
      </c>
      <c r="AK10" s="302">
        <f>VLOOKUP($I10,[1]기획현황!$Z:$AW,14,FALSE)</f>
        <v>45000</v>
      </c>
      <c r="AL10" s="402">
        <f>VLOOKUP($I10,[1]기획현황!$Z:$AW,22,FALSE)</f>
        <v>20</v>
      </c>
      <c r="AM10" s="301">
        <f>VLOOKUP($I10,[1]기획현황!$Z:$AW,23,FALSE)</f>
        <v>5.9</v>
      </c>
      <c r="AN10" s="302">
        <f>VLOOKUP($I10,[1]기획현황!$Z:$AW,24,FALSE)</f>
        <v>0</v>
      </c>
      <c r="AO10" s="303">
        <f>VLOOKUP($I10,[1]기획현황!$Z:$AW,17,FALSE)</f>
        <v>7379.6600000000008</v>
      </c>
      <c r="AP10" s="305">
        <f t="shared" ref="AP10:AP73" si="14">IF(ISERROR(AK10/(AO10*1.1))=TRUE,0,AK10/(AO10*1.1))</f>
        <v>5.5434926418142441</v>
      </c>
      <c r="AQ10" s="3"/>
    </row>
    <row r="11" spans="1:43" ht="53.25" hidden="1" customHeight="1">
      <c r="A11" s="16" t="str">
        <f t="shared" si="0"/>
        <v>BRKBAF5501PK</v>
      </c>
      <c r="B11" s="154">
        <f t="shared" si="1"/>
        <v>9.5377346163493934E-7</v>
      </c>
      <c r="C11" s="16" t="str">
        <f t="shared" si="2"/>
        <v/>
      </c>
      <c r="D11" s="154">
        <f t="shared" si="3"/>
        <v>1</v>
      </c>
      <c r="E11" s="16" t="str">
        <f>IF(ISERROR(VLOOKUP(MID(I11,1,5)&amp;MID(I11,8,5),품번정리!A:B,2,FALSE))=TRUE,MID(I11,1,5)&amp;MID(I11,8,5),VLOOKUP(MID(I11,1,5)&amp;MID(I11,8,5),품번정리!A:B,2,FALSE))</f>
        <v>BRKBA501PK</v>
      </c>
      <c r="F11" s="202" t="str">
        <f>IF(ISERROR(VLOOKUP($E11,러닝품번!$A:$A,1,FALSE))=TRUE,"","러닝")</f>
        <v/>
      </c>
      <c r="G11" s="422"/>
      <c r="H11" s="31" t="str">
        <f>IF(I11=0,0,IF(VLOOKUP(MID($I11,4,2),CODE!K:P,CODE!$O$1,FALSE)="",VLOOKUP(MID($I11,1,3),CODE!$B:$G,CODE!$D$1,FALSE),VLOOKUP(MID($I11,1,3),CODE!$B:$G,CODE!$D$1,FALSE)&amp;"-"&amp;VLOOKUP(MID($I11,4,2),CODE!K:P,CODE!$O$1,FALSE)))</f>
        <v>BRK</v>
      </c>
      <c r="I11" s="103" t="s">
        <v>1551</v>
      </c>
      <c r="J11" s="102" t="str">
        <f t="shared" ref="J11:J74" si="15">MID(I11,6,2)</f>
        <v>F5</v>
      </c>
      <c r="K11" s="102" t="str">
        <f t="shared" si="4"/>
        <v>BA</v>
      </c>
      <c r="L11" s="438">
        <f t="shared" ref="L11:L74" si="16">(M11-N11)</f>
        <v>20000</v>
      </c>
      <c r="M11" s="36">
        <f>IF(ISERROR(VLOOKUP($E11,'14FW판매DB'!$C:$AF,'14FW판매DB'!J$3-1,FALSE))=TRUE,0,VLOOKUP($E11,'14FW판매DB'!$C:$AF,'14FW판매DB'!J$3-1,FALSE))</f>
        <v>45000</v>
      </c>
      <c r="N11" s="37">
        <f>IF(ISERROR(VLOOKUP($E11,'14FW판매DB'!$C:$AF,'14FW판매DB'!K$3-1,FALSE))=TRUE,0,VLOOKUP($E11,'14FW판매DB'!$C:$AF,'14FW판매DB'!K$3-1,FALSE))</f>
        <v>25000</v>
      </c>
      <c r="O11" s="38">
        <f>SUMIF('14FW판매DB'!$C:$C,E11,'14FW판매DB'!N:N)</f>
        <v>562</v>
      </c>
      <c r="P11" s="39" t="str">
        <f>IF(ISERROR(VLOOKUP($E11,'14FW판매DB'!$C:$AF,'14FW판매DB'!P$3-1,FALSE))=TRUE,0,VLOOKUP($E11,'14FW판매DB'!$C:$AF,'14FW판매DB'!P$3-1,FALSE))</f>
        <v>2014-08-14</v>
      </c>
      <c r="Q11" s="40">
        <f>SUMIF('14FW판매DB'!$C:$C,E11,'14FW판매DB'!U:U)</f>
        <v>87</v>
      </c>
      <c r="R11" s="43">
        <f t="shared" si="5"/>
        <v>0.15480427046263345</v>
      </c>
      <c r="S11" s="95">
        <f t="shared" si="6"/>
        <v>599</v>
      </c>
      <c r="T11" s="45">
        <f t="shared" si="7"/>
        <v>0.14524207011686144</v>
      </c>
      <c r="U11" s="110">
        <f>SUMIF('14FW판매DB'!$C:$C,$E11,'14FW판매DB'!AD:AD)*$U$4</f>
        <v>0</v>
      </c>
      <c r="V11" s="40">
        <f t="shared" ref="V11:V74" si="17">IF(P11=0,0,IF($V$5-P11+1&gt;7,7,$V$5-P11+1))</f>
        <v>7</v>
      </c>
      <c r="W11" s="285">
        <f t="shared" si="8"/>
        <v>0</v>
      </c>
      <c r="X11" s="289">
        <f t="shared" si="9"/>
        <v>475</v>
      </c>
      <c r="Y11" s="53">
        <f t="shared" si="10"/>
        <v>0</v>
      </c>
      <c r="Z11" s="50">
        <f t="shared" si="11"/>
        <v>0</v>
      </c>
      <c r="AA11" s="33">
        <f t="shared" si="12"/>
        <v>0</v>
      </c>
      <c r="AB11" s="134" t="str">
        <f>IF(ISERROR(VLOOKUP($E11,발주DB!$A:$D,3,FALSE))=TRUE,"",VLOOKUP($E11,발주DB!$A:$D,3,FALSE))</f>
        <v/>
      </c>
      <c r="AC11" s="133" t="str">
        <f>IF(ISERROR(VLOOKUP($E11,발주DB!$A:$D,4,FALSE))=TRUE,"",VLOOKUP($E11,발주DB!$A:$D,4,FALSE))</f>
        <v/>
      </c>
      <c r="AD11" s="39">
        <f>IF(ISERROR(VLOOKUP($E11,입고예정DB!$B:$E,3,FALSE))=TRUE,0,VLOOKUP($E11,입고예정DB!$B:$E,3,FALSE))</f>
        <v>0</v>
      </c>
      <c r="AE11" s="41">
        <f>IF(E11="",0,SUMIF(입고예정DB!$B:$B,$E11,입고예정DB!$E:$E))</f>
        <v>0</v>
      </c>
      <c r="AF11" s="42">
        <f t="shared" si="13"/>
        <v>-475</v>
      </c>
      <c r="AG11" s="414"/>
      <c r="AI11" s="295" t="str">
        <f>VLOOKUP($I11,[1]기획현황!$Z:$AW,8,FALSE)</f>
        <v>동일모자</v>
      </c>
      <c r="AJ11" s="401" t="e">
        <f>SUMIF([1]기획현황!$Z:$Z,$I11,[1]기획현황!$AF:$AF)</f>
        <v>#VALUE!</v>
      </c>
      <c r="AK11" s="302">
        <f>VLOOKUP($I11,[1]기획현황!$Z:$AW,14,FALSE)</f>
        <v>45000</v>
      </c>
      <c r="AL11" s="402">
        <f>VLOOKUP($I11,[1]기획현황!$Z:$AW,22,FALSE)</f>
        <v>20</v>
      </c>
      <c r="AM11" s="301">
        <f>VLOOKUP($I11,[1]기획현황!$Z:$AW,23,FALSE)</f>
        <v>5.9</v>
      </c>
      <c r="AN11" s="302">
        <f>VLOOKUP($I11,[1]기획현황!$Z:$AW,24,FALSE)</f>
        <v>0</v>
      </c>
      <c r="AO11" s="303">
        <f>VLOOKUP($I11,[1]기획현황!$Z:$AW,17,FALSE)</f>
        <v>7379.6600000000008</v>
      </c>
      <c r="AP11" s="305">
        <f t="shared" si="14"/>
        <v>5.5434926418142441</v>
      </c>
      <c r="AQ11" s="3"/>
    </row>
    <row r="12" spans="1:43" ht="53.25" hidden="1" customHeight="1">
      <c r="A12" s="16" t="str">
        <f t="shared" si="0"/>
        <v>BRKERF5504WH</v>
      </c>
      <c r="B12" s="154">
        <f t="shared" si="1"/>
        <v>1</v>
      </c>
      <c r="C12" s="16" t="str">
        <f t="shared" si="2"/>
        <v>BRKERF5504WH</v>
      </c>
      <c r="D12" s="154">
        <f t="shared" si="3"/>
        <v>1</v>
      </c>
      <c r="E12" s="16" t="str">
        <f>IF(ISERROR(VLOOKUP(MID(I12,1,5)&amp;MID(I12,8,5),품번정리!A:B,2,FALSE))=TRUE,MID(I12,1,5)&amp;MID(I12,8,5),VLOOKUP(MID(I12,1,5)&amp;MID(I12,8,5),품번정리!A:B,2,FALSE))</f>
        <v>BRKER504WH</v>
      </c>
      <c r="F12" s="202" t="str">
        <f>IF(ISERROR(VLOOKUP($E12,러닝품번!$A:$A,1,FALSE))=TRUE,"","러닝")</f>
        <v/>
      </c>
      <c r="G12" s="422"/>
      <c r="H12" s="31" t="str">
        <f>IF(I12=0,0,IF(VLOOKUP(MID($I12,4,2),CODE!K:P,CODE!$O$1,FALSE)="",VLOOKUP(MID($I12,1,3),CODE!$B:$G,CODE!$D$1,FALSE),VLOOKUP(MID($I12,1,3),CODE!$B:$G,CODE!$D$1,FALSE)&amp;"-"&amp;VLOOKUP(MID($I12,4,2),CODE!K:P,CODE!$O$1,FALSE)))</f>
        <v>BRK</v>
      </c>
      <c r="I12" s="103" t="s">
        <v>1552</v>
      </c>
      <c r="J12" s="102" t="str">
        <f t="shared" si="15"/>
        <v>F5</v>
      </c>
      <c r="K12" s="102" t="str">
        <f t="shared" si="4"/>
        <v>ER</v>
      </c>
      <c r="L12" s="438">
        <f t="shared" si="16"/>
        <v>26000</v>
      </c>
      <c r="M12" s="36">
        <f>IF(ISERROR(VLOOKUP($E12,'14FW판매DB'!$C:$AF,'14FW판매DB'!J$3-1,FALSE))=TRUE,0,VLOOKUP($E12,'14FW판매DB'!$C:$AF,'14FW판매DB'!J$3-1,FALSE))</f>
        <v>55000</v>
      </c>
      <c r="N12" s="37">
        <f>IF(ISERROR(VLOOKUP($E12,'14FW판매DB'!$C:$AF,'14FW판매DB'!K$3-1,FALSE))=TRUE,0,VLOOKUP($E12,'14FW판매DB'!$C:$AF,'14FW판매DB'!K$3-1,FALSE))</f>
        <v>29000</v>
      </c>
      <c r="O12" s="38">
        <f>SUMIF('14FW판매DB'!$C:$C,E12,'14FW판매DB'!N:N)</f>
        <v>355</v>
      </c>
      <c r="P12" s="39" t="str">
        <f>IF(ISERROR(VLOOKUP($E12,'14FW판매DB'!$C:$AF,'14FW판매DB'!P$3-1,FALSE))=TRUE,0,VLOOKUP($E12,'14FW판매DB'!$C:$AF,'14FW판매DB'!P$3-1,FALSE))</f>
        <v>2014-09-30</v>
      </c>
      <c r="Q12" s="40">
        <f>SUMIF('14FW판매DB'!$C:$C,E12,'14FW판매DB'!U:U)</f>
        <v>217</v>
      </c>
      <c r="R12" s="43">
        <f t="shared" si="5"/>
        <v>0.61126760563380278</v>
      </c>
      <c r="S12" s="95">
        <f t="shared" si="6"/>
        <v>552</v>
      </c>
      <c r="T12" s="45">
        <f t="shared" si="7"/>
        <v>0.39311594202898553</v>
      </c>
      <c r="U12" s="110">
        <f>SUMIF('14FW판매DB'!$C:$C,$E12,'14FW판매DB'!AD:AD)*$U$4</f>
        <v>0</v>
      </c>
      <c r="V12" s="40">
        <f t="shared" si="17"/>
        <v>7</v>
      </c>
      <c r="W12" s="285">
        <f t="shared" si="8"/>
        <v>0</v>
      </c>
      <c r="X12" s="289">
        <f t="shared" si="9"/>
        <v>138</v>
      </c>
      <c r="Y12" s="53">
        <f t="shared" si="10"/>
        <v>0</v>
      </c>
      <c r="Z12" s="50">
        <f t="shared" si="11"/>
        <v>0</v>
      </c>
      <c r="AA12" s="33">
        <f t="shared" si="12"/>
        <v>0</v>
      </c>
      <c r="AB12" s="134" t="str">
        <f>IF(ISERROR(VLOOKUP($E12,발주DB!$A:$D,3,FALSE))=TRUE,"",VLOOKUP($E12,발주DB!$A:$D,3,FALSE))</f>
        <v/>
      </c>
      <c r="AC12" s="133" t="str">
        <f>IF(ISERROR(VLOOKUP($E12,발주DB!$A:$D,4,FALSE))=TRUE,"",VLOOKUP($E12,발주DB!$A:$D,4,FALSE))</f>
        <v/>
      </c>
      <c r="AD12" s="39">
        <f>IF(ISERROR(VLOOKUP($E12,입고예정DB!$B:$E,3,FALSE))=TRUE,0,VLOOKUP($E12,입고예정DB!$B:$E,3,FALSE))</f>
        <v>0</v>
      </c>
      <c r="AE12" s="41">
        <f>IF(E12="",0,SUMIF(입고예정DB!$B:$B,$E12,입고예정DB!$E:$E))</f>
        <v>0</v>
      </c>
      <c r="AF12" s="42">
        <f t="shared" si="13"/>
        <v>-138</v>
      </c>
      <c r="AG12" s="414"/>
      <c r="AI12" s="295" t="str">
        <f>VLOOKUP($I12,[1]기획현황!$Z:$AW,8,FALSE)</f>
        <v>동일모자</v>
      </c>
      <c r="AJ12" s="401" t="e">
        <f>SUMIF([1]기획현황!$Z:$Z,$I12,[1]기획현황!$AF:$AF)</f>
        <v>#VALUE!</v>
      </c>
      <c r="AK12" s="302">
        <f>VLOOKUP($I12,[1]기획현황!$Z:$AW,14,FALSE)</f>
        <v>55000</v>
      </c>
      <c r="AL12" s="402">
        <f>VLOOKUP($I12,[1]기획현황!$Z:$AW,22,FALSE)</f>
        <v>20</v>
      </c>
      <c r="AM12" s="301">
        <f>VLOOKUP($I12,[1]기획현황!$Z:$AW,23,FALSE)</f>
        <v>7.5</v>
      </c>
      <c r="AN12" s="302">
        <f>VLOOKUP($I12,[1]기획현황!$Z:$AW,24,FALSE)</f>
        <v>0</v>
      </c>
      <c r="AO12" s="303">
        <f>VLOOKUP($I12,[1]기획현황!$Z:$AW,17,FALSE)</f>
        <v>9375.5</v>
      </c>
      <c r="AP12" s="305">
        <f t="shared" si="14"/>
        <v>5.3330489040584492</v>
      </c>
      <c r="AQ12" s="3"/>
    </row>
    <row r="13" spans="1:43" ht="53.25" hidden="1" customHeight="1">
      <c r="A13" s="16" t="str">
        <f t="shared" si="0"/>
        <v>BRKERF5505RE</v>
      </c>
      <c r="B13" s="154">
        <f t="shared" si="1"/>
        <v>1</v>
      </c>
      <c r="C13" s="16" t="str">
        <f t="shared" si="2"/>
        <v>BRKERF5505RE</v>
      </c>
      <c r="D13" s="154">
        <f t="shared" si="3"/>
        <v>1</v>
      </c>
      <c r="E13" s="16" t="str">
        <f>IF(ISERROR(VLOOKUP(MID(I13,1,5)&amp;MID(I13,8,5),품번정리!A:B,2,FALSE))=TRUE,MID(I13,1,5)&amp;MID(I13,8,5),VLOOKUP(MID(I13,1,5)&amp;MID(I13,8,5),품번정리!A:B,2,FALSE))</f>
        <v>BRKER505RE</v>
      </c>
      <c r="F13" s="202" t="str">
        <f>IF(ISERROR(VLOOKUP($E13,러닝품번!$A:$A,1,FALSE))=TRUE,"","러닝")</f>
        <v/>
      </c>
      <c r="G13" s="422"/>
      <c r="H13" s="31" t="str">
        <f>IF(I13=0,0,IF(VLOOKUP(MID($I13,4,2),CODE!K:P,CODE!$O$1,FALSE)="",VLOOKUP(MID($I13,1,3),CODE!$B:$G,CODE!$D$1,FALSE),VLOOKUP(MID($I13,1,3),CODE!$B:$G,CODE!$D$1,FALSE)&amp;"-"&amp;VLOOKUP(MID($I13,4,2),CODE!K:P,CODE!$O$1,FALSE)))</f>
        <v>BRK</v>
      </c>
      <c r="I13" s="103" t="s">
        <v>1553</v>
      </c>
      <c r="J13" s="102" t="str">
        <f t="shared" si="15"/>
        <v>F5</v>
      </c>
      <c r="K13" s="102" t="str">
        <f t="shared" si="4"/>
        <v>ER</v>
      </c>
      <c r="L13" s="438">
        <f t="shared" si="16"/>
        <v>26000</v>
      </c>
      <c r="M13" s="36">
        <f>IF(ISERROR(VLOOKUP($E13,'14FW판매DB'!$C:$AF,'14FW판매DB'!J$3-1,FALSE))=TRUE,0,VLOOKUP($E13,'14FW판매DB'!$C:$AF,'14FW판매DB'!J$3-1,FALSE))</f>
        <v>55000</v>
      </c>
      <c r="N13" s="37">
        <f>IF(ISERROR(VLOOKUP($E13,'14FW판매DB'!$C:$AF,'14FW판매DB'!K$3-1,FALSE))=TRUE,0,VLOOKUP($E13,'14FW판매DB'!$C:$AF,'14FW판매DB'!K$3-1,FALSE))</f>
        <v>29000</v>
      </c>
      <c r="O13" s="38">
        <f>SUMIF('14FW판매DB'!$C:$C,E13,'14FW판매DB'!N:N)</f>
        <v>385</v>
      </c>
      <c r="P13" s="39" t="str">
        <f>IF(ISERROR(VLOOKUP($E13,'14FW판매DB'!$C:$AF,'14FW판매DB'!P$3-1,FALSE))=TRUE,0,VLOOKUP($E13,'14FW판매DB'!$C:$AF,'14FW판매DB'!P$3-1,FALSE))</f>
        <v>2014-09-12</v>
      </c>
      <c r="Q13" s="40">
        <f>SUMIF('14FW판매DB'!$C:$C,E13,'14FW판매DB'!U:U)</f>
        <v>238</v>
      </c>
      <c r="R13" s="43">
        <f t="shared" si="5"/>
        <v>0.61818181818181817</v>
      </c>
      <c r="S13" s="95">
        <f t="shared" si="6"/>
        <v>570</v>
      </c>
      <c r="T13" s="45">
        <f t="shared" si="7"/>
        <v>0.41754385964912283</v>
      </c>
      <c r="U13" s="110">
        <f>SUMIF('14FW판매DB'!$C:$C,$E13,'14FW판매DB'!AD:AD)*$U$4</f>
        <v>0</v>
      </c>
      <c r="V13" s="40">
        <f t="shared" si="17"/>
        <v>7</v>
      </c>
      <c r="W13" s="285">
        <f t="shared" si="8"/>
        <v>0</v>
      </c>
      <c r="X13" s="289">
        <f t="shared" si="9"/>
        <v>147</v>
      </c>
      <c r="Y13" s="53">
        <f t="shared" si="10"/>
        <v>0</v>
      </c>
      <c r="Z13" s="50">
        <f t="shared" si="11"/>
        <v>0</v>
      </c>
      <c r="AA13" s="33">
        <f t="shared" si="12"/>
        <v>0</v>
      </c>
      <c r="AB13" s="134" t="str">
        <f>IF(ISERROR(VLOOKUP($E13,발주DB!$A:$D,3,FALSE))=TRUE,"",VLOOKUP($E13,발주DB!$A:$D,3,FALSE))</f>
        <v/>
      </c>
      <c r="AC13" s="133" t="str">
        <f>IF(ISERROR(VLOOKUP($E13,발주DB!$A:$D,4,FALSE))=TRUE,"",VLOOKUP($E13,발주DB!$A:$D,4,FALSE))</f>
        <v/>
      </c>
      <c r="AD13" s="39">
        <f>IF(ISERROR(VLOOKUP($E13,입고예정DB!$B:$E,3,FALSE))=TRUE,0,VLOOKUP($E13,입고예정DB!$B:$E,3,FALSE))</f>
        <v>0</v>
      </c>
      <c r="AE13" s="41">
        <f>IF(E13="",0,SUMIF(입고예정DB!$B:$B,$E13,입고예정DB!$E:$E))</f>
        <v>0</v>
      </c>
      <c r="AF13" s="42">
        <f t="shared" si="13"/>
        <v>-147</v>
      </c>
      <c r="AG13" s="414"/>
      <c r="AI13" s="295" t="str">
        <f>VLOOKUP($I13,[1]기획현황!$Z:$AW,8,FALSE)</f>
        <v>동일모자</v>
      </c>
      <c r="AJ13" s="401" t="e">
        <f>SUMIF([1]기획현황!$Z:$Z,$I13,[1]기획현황!$AF:$AF)</f>
        <v>#VALUE!</v>
      </c>
      <c r="AK13" s="302">
        <f>VLOOKUP($I13,[1]기획현황!$Z:$AW,14,FALSE)</f>
        <v>55000</v>
      </c>
      <c r="AL13" s="402">
        <f>VLOOKUP($I13,[1]기획현황!$Z:$AW,22,FALSE)</f>
        <v>20</v>
      </c>
      <c r="AM13" s="301">
        <f>VLOOKUP($I13,[1]기획현황!$Z:$AW,23,FALSE)</f>
        <v>7.2</v>
      </c>
      <c r="AN13" s="302">
        <f>VLOOKUP($I13,[1]기획현황!$Z:$AW,24,FALSE)</f>
        <v>0</v>
      </c>
      <c r="AO13" s="303">
        <f>VLOOKUP($I13,[1]기획현황!$Z:$AW,17,FALSE)</f>
        <v>9001.2800000000007</v>
      </c>
      <c r="AP13" s="305">
        <f t="shared" si="14"/>
        <v>5.5547655444558988</v>
      </c>
      <c r="AQ13" s="3"/>
    </row>
    <row r="14" spans="1:43" ht="53.25" hidden="1" customHeight="1">
      <c r="A14" s="16" t="str">
        <f t="shared" si="0"/>
        <v>BRKERF5506BK</v>
      </c>
      <c r="B14" s="154">
        <f t="shared" si="1"/>
        <v>1</v>
      </c>
      <c r="C14" s="16" t="str">
        <f t="shared" si="2"/>
        <v>BRKERF5506BK</v>
      </c>
      <c r="D14" s="154">
        <f t="shared" si="3"/>
        <v>1</v>
      </c>
      <c r="E14" s="16" t="str">
        <f>IF(ISERROR(VLOOKUP(MID(I14,1,5)&amp;MID(I14,8,5),품번정리!A:B,2,FALSE))=TRUE,MID(I14,1,5)&amp;MID(I14,8,5),VLOOKUP(MID(I14,1,5)&amp;MID(I14,8,5),품번정리!A:B,2,FALSE))</f>
        <v>BRKER506BK</v>
      </c>
      <c r="F14" s="202" t="str">
        <f>IF(ISERROR(VLOOKUP($E14,러닝품번!$A:$A,1,FALSE))=TRUE,"","러닝")</f>
        <v/>
      </c>
      <c r="G14" s="422"/>
      <c r="H14" s="31" t="str">
        <f>IF(I14=0,0,IF(VLOOKUP(MID($I14,4,2),CODE!K:P,CODE!$O$1,FALSE)="",VLOOKUP(MID($I14,1,3),CODE!$B:$G,CODE!$D$1,FALSE),VLOOKUP(MID($I14,1,3),CODE!$B:$G,CODE!$D$1,FALSE)&amp;"-"&amp;VLOOKUP(MID($I14,4,2),CODE!K:P,CODE!$O$1,FALSE)))</f>
        <v>BRK</v>
      </c>
      <c r="I14" s="103" t="s">
        <v>1554</v>
      </c>
      <c r="J14" s="102" t="str">
        <f t="shared" si="15"/>
        <v>F5</v>
      </c>
      <c r="K14" s="102" t="str">
        <f t="shared" si="4"/>
        <v>ER</v>
      </c>
      <c r="L14" s="438">
        <f t="shared" si="16"/>
        <v>26000</v>
      </c>
      <c r="M14" s="36">
        <f>IF(ISERROR(VLOOKUP($E14,'14FW판매DB'!$C:$AF,'14FW판매DB'!J$3-1,FALSE))=TRUE,0,VLOOKUP($E14,'14FW판매DB'!$C:$AF,'14FW판매DB'!J$3-1,FALSE))</f>
        <v>55000</v>
      </c>
      <c r="N14" s="37">
        <f>IF(ISERROR(VLOOKUP($E14,'14FW판매DB'!$C:$AF,'14FW판매DB'!K$3-1,FALSE))=TRUE,0,VLOOKUP($E14,'14FW판매DB'!$C:$AF,'14FW판매DB'!K$3-1,FALSE))</f>
        <v>29000</v>
      </c>
      <c r="O14" s="38">
        <f>SUMIF('14FW판매DB'!$C:$C,E14,'14FW판매DB'!N:N)</f>
        <v>357</v>
      </c>
      <c r="P14" s="39" t="str">
        <f>IF(ISERROR(VLOOKUP($E14,'14FW판매DB'!$C:$AF,'14FW판매DB'!P$3-1,FALSE))=TRUE,0,VLOOKUP($E14,'14FW판매DB'!$C:$AF,'14FW판매DB'!P$3-1,FALSE))</f>
        <v>2014-09-12</v>
      </c>
      <c r="Q14" s="40">
        <f>SUMIF('14FW판매DB'!$C:$C,E14,'14FW판매DB'!U:U)</f>
        <v>242</v>
      </c>
      <c r="R14" s="43">
        <f t="shared" si="5"/>
        <v>0.67787114845938379</v>
      </c>
      <c r="S14" s="95">
        <f t="shared" si="6"/>
        <v>570</v>
      </c>
      <c r="T14" s="45">
        <f t="shared" si="7"/>
        <v>0.42456140350877192</v>
      </c>
      <c r="U14" s="110">
        <f>SUMIF('14FW판매DB'!$C:$C,$E14,'14FW판매DB'!AD:AD)*$U$4</f>
        <v>0</v>
      </c>
      <c r="V14" s="40">
        <f t="shared" si="17"/>
        <v>7</v>
      </c>
      <c r="W14" s="285">
        <f t="shared" si="8"/>
        <v>0</v>
      </c>
      <c r="X14" s="289">
        <f t="shared" si="9"/>
        <v>115</v>
      </c>
      <c r="Y14" s="53">
        <f t="shared" si="10"/>
        <v>0</v>
      </c>
      <c r="Z14" s="50">
        <f t="shared" si="11"/>
        <v>0</v>
      </c>
      <c r="AA14" s="33">
        <f t="shared" si="12"/>
        <v>0</v>
      </c>
      <c r="AB14" s="134" t="str">
        <f>IF(ISERROR(VLOOKUP($E14,발주DB!$A:$D,3,FALSE))=TRUE,"",VLOOKUP($E14,발주DB!$A:$D,3,FALSE))</f>
        <v/>
      </c>
      <c r="AC14" s="133" t="str">
        <f>IF(ISERROR(VLOOKUP($E14,발주DB!$A:$D,4,FALSE))=TRUE,"",VLOOKUP($E14,발주DB!$A:$D,4,FALSE))</f>
        <v/>
      </c>
      <c r="AD14" s="39">
        <f>IF(ISERROR(VLOOKUP($E14,입고예정DB!$B:$E,3,FALSE))=TRUE,0,VLOOKUP($E14,입고예정DB!$B:$E,3,FALSE))</f>
        <v>0</v>
      </c>
      <c r="AE14" s="41">
        <f>IF(E14="",0,SUMIF(입고예정DB!$B:$B,$E14,입고예정DB!$E:$E))</f>
        <v>0</v>
      </c>
      <c r="AF14" s="42">
        <f t="shared" si="13"/>
        <v>-115</v>
      </c>
      <c r="AG14" s="414"/>
      <c r="AI14" s="295" t="str">
        <f>VLOOKUP($I14,[1]기획현황!$Z:$AW,8,FALSE)</f>
        <v>동일모자</v>
      </c>
      <c r="AJ14" s="401" t="e">
        <f>SUMIF([1]기획현황!$Z:$Z,$I14,[1]기획현황!$AF:$AF)</f>
        <v>#VALUE!</v>
      </c>
      <c r="AK14" s="302">
        <f>VLOOKUP($I14,[1]기획현황!$Z:$AW,14,FALSE)</f>
        <v>55000</v>
      </c>
      <c r="AL14" s="402">
        <f>VLOOKUP($I14,[1]기획현황!$Z:$AW,22,FALSE)</f>
        <v>20</v>
      </c>
      <c r="AM14" s="301">
        <f>VLOOKUP($I14,[1]기획현황!$Z:$AW,23,FALSE)</f>
        <v>7.65</v>
      </c>
      <c r="AN14" s="302">
        <f>VLOOKUP($I14,[1]기획현황!$Z:$AW,24,FALSE)</f>
        <v>0</v>
      </c>
      <c r="AO14" s="303">
        <f>VLOOKUP($I14,[1]기획현황!$Z:$AW,17,FALSE)</f>
        <v>9562.61</v>
      </c>
      <c r="AP14" s="305">
        <f t="shared" si="14"/>
        <v>5.2286980228201294</v>
      </c>
      <c r="AQ14" s="3"/>
    </row>
    <row r="15" spans="1:43" ht="53.25" hidden="1" customHeight="1">
      <c r="A15" s="16" t="str">
        <f t="shared" si="0"/>
        <v>DPKEBF5508PK</v>
      </c>
      <c r="B15" s="154">
        <f t="shared" si="1"/>
        <v>9.5377346163493934E-7</v>
      </c>
      <c r="C15" s="16" t="str">
        <f t="shared" si="2"/>
        <v/>
      </c>
      <c r="D15" s="154">
        <f t="shared" si="3"/>
        <v>1</v>
      </c>
      <c r="E15" s="16" t="str">
        <f>IF(ISERROR(VLOOKUP(MID(I15,1,5)&amp;MID(I15,8,5),품번정리!A:B,2,FALSE))=TRUE,MID(I15,1,5)&amp;MID(I15,8,5),VLOOKUP(MID(I15,1,5)&amp;MID(I15,8,5),품번정리!A:B,2,FALSE))</f>
        <v>DPKEB508PK</v>
      </c>
      <c r="F15" s="202" t="str">
        <f>IF(ISERROR(VLOOKUP($E15,러닝품번!$A:$A,1,FALSE))=TRUE,"","러닝")</f>
        <v/>
      </c>
      <c r="G15" s="422"/>
      <c r="H15" s="31" t="str">
        <f>IF(I15=0,0,IF(VLOOKUP(MID($I15,4,2),CODE!K:P,CODE!$O$1,FALSE)="",VLOOKUP(MID($I15,1,3),CODE!$B:$G,CODE!$D$1,FALSE),VLOOKUP(MID($I15,1,3),CODE!$B:$G,CODE!$D$1,FALSE)&amp;"-"&amp;VLOOKUP(MID($I15,4,2),CODE!K:P,CODE!$O$1,FALSE)))</f>
        <v>DPK</v>
      </c>
      <c r="I15" s="102" t="s">
        <v>1724</v>
      </c>
      <c r="J15" s="102" t="str">
        <f t="shared" si="15"/>
        <v>F5</v>
      </c>
      <c r="K15" s="102" t="str">
        <f t="shared" si="4"/>
        <v>EB</v>
      </c>
      <c r="L15" s="438">
        <f t="shared" si="16"/>
        <v>24000</v>
      </c>
      <c r="M15" s="36">
        <f>IF(ISERROR(VLOOKUP($E15,'14FW판매DB'!$C:$AF,'14FW판매DB'!J$3-1,FALSE))=TRUE,0,VLOOKUP($E15,'14FW판매DB'!$C:$AF,'14FW판매DB'!J$3-1,FALSE))</f>
        <v>49000</v>
      </c>
      <c r="N15" s="37">
        <f>IF(ISERROR(VLOOKUP($E15,'14FW판매DB'!$C:$AF,'14FW판매DB'!K$3-1,FALSE))=TRUE,0,VLOOKUP($E15,'14FW판매DB'!$C:$AF,'14FW판매DB'!K$3-1,FALSE))</f>
        <v>25000</v>
      </c>
      <c r="O15" s="38">
        <f>SUMIF('14FW판매DB'!$C:$C,E15,'14FW판매DB'!N:N)</f>
        <v>120</v>
      </c>
      <c r="P15" s="39" t="str">
        <f>IF(ISERROR(VLOOKUP($E15,'14FW판매DB'!$C:$AF,'14FW판매DB'!P$3-1,FALSE))=TRUE,0,VLOOKUP($E15,'14FW판매DB'!$C:$AF,'14FW판매DB'!P$3-1,FALSE))</f>
        <v>2014-10-08</v>
      </c>
      <c r="Q15" s="40">
        <f>SUMIF('14FW판매DB'!$C:$C,E15,'14FW판매DB'!U:U)</f>
        <v>37</v>
      </c>
      <c r="R15" s="43">
        <f t="shared" si="5"/>
        <v>0.30833333333333335</v>
      </c>
      <c r="S15" s="95">
        <f t="shared" si="6"/>
        <v>544</v>
      </c>
      <c r="T15" s="45">
        <f t="shared" si="7"/>
        <v>6.8014705882352935E-2</v>
      </c>
      <c r="U15" s="110">
        <f>SUMIF('14FW판매DB'!$C:$C,$E15,'14FW판매DB'!AD:AD)*$U$4</f>
        <v>0</v>
      </c>
      <c r="V15" s="40">
        <f t="shared" si="17"/>
        <v>7</v>
      </c>
      <c r="W15" s="285">
        <f t="shared" si="8"/>
        <v>0</v>
      </c>
      <c r="X15" s="289">
        <f t="shared" si="9"/>
        <v>83</v>
      </c>
      <c r="Y15" s="53">
        <f t="shared" si="10"/>
        <v>0</v>
      </c>
      <c r="Z15" s="50">
        <f t="shared" si="11"/>
        <v>0</v>
      </c>
      <c r="AA15" s="33">
        <f t="shared" si="12"/>
        <v>0</v>
      </c>
      <c r="AB15" s="134" t="str">
        <f>IF(ISERROR(VLOOKUP($E15,발주DB!$A:$D,3,FALSE))=TRUE,"",VLOOKUP($E15,발주DB!$A:$D,3,FALSE))</f>
        <v/>
      </c>
      <c r="AC15" s="133" t="str">
        <f>IF(ISERROR(VLOOKUP($E15,발주DB!$A:$D,4,FALSE))=TRUE,"",VLOOKUP($E15,발주DB!$A:$D,4,FALSE))</f>
        <v/>
      </c>
      <c r="AD15" s="39">
        <f>IF(ISERROR(VLOOKUP($E15,입고예정DB!$B:$E,3,FALSE))=TRUE,0,VLOOKUP($E15,입고예정DB!$B:$E,3,FALSE))</f>
        <v>0</v>
      </c>
      <c r="AE15" s="41">
        <f>IF(E15="",0,SUMIF(입고예정DB!$B:$B,$E15,입고예정DB!$E:$E))</f>
        <v>0</v>
      </c>
      <c r="AF15" s="42">
        <f t="shared" si="13"/>
        <v>-83</v>
      </c>
      <c r="AG15" s="415"/>
      <c r="AI15" s="295" t="str">
        <f>VLOOKUP($I15,[1]기획현황!$Z:$AW,8,FALSE)</f>
        <v>FOREMOST</v>
      </c>
      <c r="AJ15" s="401" t="e">
        <f>SUMIF([1]기획현황!$Z:$Z,$I15,[1]기획현황!$AF:$AF)</f>
        <v>#VALUE!</v>
      </c>
      <c r="AK15" s="302">
        <f>VLOOKUP($I15,[1]기획현황!$Z:$AW,14,FALSE)</f>
        <v>49000</v>
      </c>
      <c r="AL15" s="402">
        <f>VLOOKUP($I15,[1]기획현황!$Z:$AW,22,FALSE)</f>
        <v>20</v>
      </c>
      <c r="AM15" s="301">
        <f>VLOOKUP($I15,[1]기획현황!$Z:$AW,23,FALSE)</f>
        <v>5.9</v>
      </c>
      <c r="AN15" s="302">
        <f>VLOOKUP($I15,[1]기획현황!$Z:$AW,24,FALSE)</f>
        <v>0</v>
      </c>
      <c r="AO15" s="303">
        <f>VLOOKUP($I15,[1]기획현황!$Z:$AW,17,FALSE)</f>
        <v>7379.6600000000008</v>
      </c>
      <c r="AP15" s="305">
        <f t="shared" si="14"/>
        <v>6.0362475433088436</v>
      </c>
      <c r="AQ15" s="3"/>
    </row>
    <row r="16" spans="1:43" ht="53.25" hidden="1" customHeight="1">
      <c r="A16" s="16" t="str">
        <f t="shared" ref="A16" si="18">I16</f>
        <v>DPKERF5509PK</v>
      </c>
      <c r="B16" s="154">
        <f t="shared" si="1"/>
        <v>9.5377346163493934E-7</v>
      </c>
      <c r="C16" s="16" t="str">
        <f t="shared" ref="C16" si="19">IF(AND(R16&gt;=$C$6,X16&lt;$C$7),I16,"")</f>
        <v/>
      </c>
      <c r="D16" s="154">
        <f t="shared" si="3"/>
        <v>1</v>
      </c>
      <c r="E16" s="16" t="str">
        <f>IF(ISERROR(VLOOKUP(MID(I16,1,5)&amp;MID(I16,8,5),품번정리!A:B,2,FALSE))=TRUE,MID(I16,1,5)&amp;MID(I16,8,5),VLOOKUP(MID(I16,1,5)&amp;MID(I16,8,5),품번정리!A:B,2,FALSE))</f>
        <v>DPKER509PK</v>
      </c>
      <c r="F16" s="202" t="str">
        <f>IF(ISERROR(VLOOKUP($E16,러닝품번!$A:$A,1,FALSE))=TRUE,"","러닝")</f>
        <v/>
      </c>
      <c r="G16" s="422"/>
      <c r="H16" s="31" t="str">
        <f>IF(I16=0,0,IF(VLOOKUP(MID($I16,4,2),CODE!K:P,CODE!$O$1,FALSE)="",VLOOKUP(MID($I16,1,3),CODE!$B:$G,CODE!$D$1,FALSE),VLOOKUP(MID($I16,1,3),CODE!$B:$G,CODE!$D$1,FALSE)&amp;"-"&amp;VLOOKUP(MID($I16,4,2),CODE!K:P,CODE!$O$1,FALSE)))</f>
        <v>DPK</v>
      </c>
      <c r="I16" s="102" t="s">
        <v>2130</v>
      </c>
      <c r="J16" s="102" t="str">
        <f t="shared" si="15"/>
        <v>F5</v>
      </c>
      <c r="K16" s="102" t="str">
        <f t="shared" ref="K16" si="20">MID(I16,4,2)</f>
        <v>ER</v>
      </c>
      <c r="L16" s="438">
        <f t="shared" si="16"/>
        <v>24000</v>
      </c>
      <c r="M16" s="36">
        <f>IF(ISERROR(VLOOKUP($E16,'14FW판매DB'!$C:$AF,'14FW판매DB'!J$3-1,FALSE))=TRUE,0,VLOOKUP($E16,'14FW판매DB'!$C:$AF,'14FW판매DB'!J$3-1,FALSE))</f>
        <v>49000</v>
      </c>
      <c r="N16" s="37">
        <f>IF(ISERROR(VLOOKUP($E16,'14FW판매DB'!$C:$AF,'14FW판매DB'!K$3-1,FALSE))=TRUE,0,VLOOKUP($E16,'14FW판매DB'!$C:$AF,'14FW판매DB'!K$3-1,FALSE))</f>
        <v>25000</v>
      </c>
      <c r="O16" s="38">
        <f>SUMIF('14FW판매DB'!$C:$C,E16,'14FW판매DB'!N:N)</f>
        <v>200</v>
      </c>
      <c r="P16" s="39" t="str">
        <f>IF(ISERROR(VLOOKUP($E16,'14FW판매DB'!$C:$AF,'14FW판매DB'!P$3-1,FALSE))=TRUE,0,VLOOKUP($E16,'14FW판매DB'!$C:$AF,'14FW판매DB'!P$3-1,FALSE))</f>
        <v>2014-11-13</v>
      </c>
      <c r="Q16" s="40">
        <f>SUMIF('14FW판매DB'!$C:$C,E16,'14FW판매DB'!U:U)</f>
        <v>47</v>
      </c>
      <c r="R16" s="43">
        <f t="shared" ref="R16" si="21">IF(ISERROR(Q16/O16)=TRUE,0,Q16/O16)</f>
        <v>0.23499999999999999</v>
      </c>
      <c r="S16" s="95">
        <f t="shared" ref="S16" si="22">IF(P16=0,0,$V$5-P16+1)</f>
        <v>508</v>
      </c>
      <c r="T16" s="45">
        <f t="shared" ref="T16" si="23">IF(ISERROR(Q16/S16)=TRUE,0,Q16/S16)</f>
        <v>9.2519685039370081E-2</v>
      </c>
      <c r="U16" s="110">
        <f>SUMIF('14FW판매DB'!$C:$C,$E16,'14FW판매DB'!AD:AD)*$U$4</f>
        <v>0</v>
      </c>
      <c r="V16" s="40">
        <f t="shared" si="17"/>
        <v>7</v>
      </c>
      <c r="W16" s="285">
        <f t="shared" ref="W16" si="24">IF(ISERROR(U16/V16)=TRUE,0,U16/V16)</f>
        <v>0</v>
      </c>
      <c r="X16" s="289">
        <f t="shared" ref="X16" si="25">O16-Q16</f>
        <v>153</v>
      </c>
      <c r="Y16" s="53">
        <f t="shared" ref="Y16" si="26">IF(OR(U16=0,O16=0),0,IF(X16/W16&lt;0,0,X16/W16))</f>
        <v>0</v>
      </c>
      <c r="Z16" s="50">
        <f t="shared" ref="Z16" si="27">IF(Y16=0,0,$V$5+Y16)</f>
        <v>0</v>
      </c>
      <c r="AA16" s="33">
        <f t="shared" ref="AA16" si="28">IF(Z16=0,0,IF(F16=$AE$4,($AF$4-$V$5)*W16,IF(MID($I16,6,2)=$AA$3,($AD$3-$V$5)*W16,IF(MID($I16,6,2)=$AE$3,($AF$3-$V$5)*W16,IF(MID($I16,6,2)=$AA$4,($AD$4-$V$5)*W16)))))</f>
        <v>0</v>
      </c>
      <c r="AB16" s="134" t="str">
        <f>IF(ISERROR(VLOOKUP($E16,발주DB!$A:$D,3,FALSE))=TRUE,"",VLOOKUP($E16,발주DB!$A:$D,3,FALSE))</f>
        <v/>
      </c>
      <c r="AC16" s="133" t="str">
        <f>IF(ISERROR(VLOOKUP($E16,발주DB!$A:$D,4,FALSE))=TRUE,"",VLOOKUP($E16,발주DB!$A:$D,4,FALSE))</f>
        <v/>
      </c>
      <c r="AD16" s="39">
        <f>IF(ISERROR(VLOOKUP($E16,입고예정DB!$B:$E,3,FALSE))=TRUE,0,VLOOKUP($E16,입고예정DB!$B:$E,3,FALSE))</f>
        <v>0</v>
      </c>
      <c r="AE16" s="41">
        <f>IF(E16="",0,SUMIF(입고예정DB!$B:$B,$E16,입고예정DB!$E:$E))</f>
        <v>0</v>
      </c>
      <c r="AF16" s="42">
        <f t="shared" ref="AF16" si="29">AA16-(X16+AE16)</f>
        <v>-153</v>
      </c>
      <c r="AG16" s="415"/>
      <c r="AI16" s="295" t="str">
        <f>VLOOKUP($I16,[1]기획현황!$Z:$AW,8,FALSE)</f>
        <v>QF</v>
      </c>
      <c r="AJ16" s="401" t="e">
        <f>SUMIF([1]기획현황!$Z:$Z,$I16,[1]기획현황!$AF:$AF)</f>
        <v>#VALUE!</v>
      </c>
      <c r="AK16" s="302">
        <f>VLOOKUP($I16,[1]기획현황!$Z:$AW,14,FALSE)</f>
        <v>49000</v>
      </c>
      <c r="AL16" s="402">
        <f>VLOOKUP($I16,[1]기획현황!$Z:$AW,22,FALSE)</f>
        <v>830</v>
      </c>
      <c r="AM16" s="301">
        <f>VLOOKUP($I16,[1]기획현황!$Z:$AW,23,FALSE)</f>
        <v>3.9</v>
      </c>
      <c r="AN16" s="302">
        <f>VLOOKUP($I16,[1]기획현황!$Z:$AW,24,FALSE)</f>
        <v>0</v>
      </c>
      <c r="AO16" s="303">
        <f>VLOOKUP($I16,[1]기획현황!$Z:$AW,17,FALSE)</f>
        <v>5694.86</v>
      </c>
      <c r="AP16" s="305">
        <f t="shared" ref="AP16" si="30">IF(ISERROR(AK16/(AO16*1.1))=TRUE,0,AK16/(AO16*1.1))</f>
        <v>7.8220455894358318</v>
      </c>
      <c r="AQ16" s="3"/>
    </row>
    <row r="17" spans="1:43" ht="53.25" hidden="1" customHeight="1">
      <c r="A17" s="16" t="str">
        <f t="shared" si="0"/>
        <v>DPKSNF3501PK</v>
      </c>
      <c r="B17" s="154">
        <f t="shared" si="1"/>
        <v>1</v>
      </c>
      <c r="C17" s="16" t="str">
        <f t="shared" si="2"/>
        <v>DPKSNF3501PK</v>
      </c>
      <c r="D17" s="154">
        <f t="shared" si="3"/>
        <v>1</v>
      </c>
      <c r="E17" s="16" t="str">
        <f>IF(ISERROR(VLOOKUP(MID(I17,1,5)&amp;MID(I17,8,5),품번정리!A:B,2,FALSE))=TRUE,MID(I17,1,5)&amp;MID(I17,8,5),VLOOKUP(MID(I17,1,5)&amp;MID(I17,8,5),품번정리!A:B,2,FALSE))</f>
        <v>DPKSN501PK</v>
      </c>
      <c r="F17" s="202" t="str">
        <f>IF(ISERROR(VLOOKUP($E17,러닝품번!$A:$A,1,FALSE))=TRUE,"","러닝")</f>
        <v/>
      </c>
      <c r="G17" s="431"/>
      <c r="H17" s="31" t="str">
        <f>IF(I17=0,0,IF(VLOOKUP(MID($I17,4,2),CODE!K:P,CODE!$O$1,FALSE)="",VLOOKUP(MID($I17,1,3),CODE!$B:$G,CODE!$D$1,FALSE),VLOOKUP(MID($I17,1,3),CODE!$B:$G,CODE!$D$1,FALSE)&amp;"-"&amp;VLOOKUP(MID($I17,4,2),CODE!K:P,CODE!$O$1,FALSE)))</f>
        <v>DPK</v>
      </c>
      <c r="I17" s="102" t="s">
        <v>1576</v>
      </c>
      <c r="J17" s="102" t="str">
        <f t="shared" si="15"/>
        <v>F3</v>
      </c>
      <c r="K17" s="102" t="str">
        <f t="shared" si="4"/>
        <v>SN</v>
      </c>
      <c r="L17" s="438">
        <f t="shared" si="16"/>
        <v>26000</v>
      </c>
      <c r="M17" s="36">
        <f>IF(ISERROR(VLOOKUP($E17,'14FW판매DB'!$C:$AF,'14FW판매DB'!J$3-1,FALSE))=TRUE,0,VLOOKUP($E17,'14FW판매DB'!$C:$AF,'14FW판매DB'!J$3-1,FALSE))</f>
        <v>45000</v>
      </c>
      <c r="N17" s="37">
        <f>IF(ISERROR(VLOOKUP($E17,'14FW판매DB'!$C:$AF,'14FW판매DB'!K$3-1,FALSE))=TRUE,0,VLOOKUP($E17,'14FW판매DB'!$C:$AF,'14FW판매DB'!K$3-1,FALSE))</f>
        <v>19000</v>
      </c>
      <c r="O17" s="38">
        <f>SUMIF('14FW판매DB'!$C:$C,E17,'14FW판매DB'!N:N)</f>
        <v>118</v>
      </c>
      <c r="P17" s="39" t="str">
        <f>IF(ISERROR(VLOOKUP($E17,'14FW판매DB'!$C:$AF,'14FW판매DB'!P$3-1,FALSE))=TRUE,0,VLOOKUP($E17,'14FW판매DB'!$C:$AF,'14FW판매DB'!P$3-1,FALSE))</f>
        <v>2014-05-16</v>
      </c>
      <c r="Q17" s="40">
        <f>SUMIF('14FW판매DB'!$C:$C,E17,'14FW판매DB'!U:U)</f>
        <v>87</v>
      </c>
      <c r="R17" s="43">
        <f t="shared" si="5"/>
        <v>0.73728813559322037</v>
      </c>
      <c r="S17" s="95">
        <f t="shared" si="6"/>
        <v>689</v>
      </c>
      <c r="T17" s="45">
        <f t="shared" si="7"/>
        <v>0.1262699564586357</v>
      </c>
      <c r="U17" s="110">
        <f>SUMIF('14FW판매DB'!$C:$C,$E17,'14FW판매DB'!AD:AD)*$U$4</f>
        <v>0</v>
      </c>
      <c r="V17" s="40">
        <f t="shared" si="17"/>
        <v>7</v>
      </c>
      <c r="W17" s="285">
        <f t="shared" si="8"/>
        <v>0</v>
      </c>
      <c r="X17" s="289">
        <f t="shared" si="9"/>
        <v>31</v>
      </c>
      <c r="Y17" s="53">
        <f t="shared" si="10"/>
        <v>0</v>
      </c>
      <c r="Z17" s="50">
        <f t="shared" si="11"/>
        <v>0</v>
      </c>
      <c r="AA17" s="33">
        <f t="shared" si="12"/>
        <v>0</v>
      </c>
      <c r="AB17" s="134" t="str">
        <f>IF(ISERROR(VLOOKUP($E17,발주DB!$A:$D,3,FALSE))=TRUE,"",VLOOKUP($E17,발주DB!$A:$D,3,FALSE))</f>
        <v/>
      </c>
      <c r="AC17" s="133" t="str">
        <f>IF(ISERROR(VLOOKUP($E17,발주DB!$A:$D,4,FALSE))=TRUE,"",VLOOKUP($E17,발주DB!$A:$D,4,FALSE))</f>
        <v/>
      </c>
      <c r="AD17" s="39">
        <f>IF(ISERROR(VLOOKUP($E17,입고예정DB!$B:$E,3,FALSE))=TRUE,0,VLOOKUP($E17,입고예정DB!$B:$E,3,FALSE))</f>
        <v>0</v>
      </c>
      <c r="AE17" s="41">
        <f>IF(E17="",0,SUMIF(입고예정DB!$B:$B,$E17,입고예정DB!$E:$E))</f>
        <v>0</v>
      </c>
      <c r="AF17" s="42">
        <f t="shared" si="13"/>
        <v>-31</v>
      </c>
      <c r="AG17" s="415"/>
      <c r="AI17" s="295" t="str">
        <f>VLOOKUP($I17,[1]기획현황!$Z:$AW,8,FALSE)</f>
        <v>캡보이</v>
      </c>
      <c r="AJ17" s="401" t="e">
        <f>SUMIF([1]기획현황!$Z:$Z,$I17,[1]기획현황!$AF:$AF)</f>
        <v>#VALUE!</v>
      </c>
      <c r="AK17" s="302">
        <f>VLOOKUP($I17,[1]기획현황!$Z:$AW,14,FALSE)</f>
        <v>45000</v>
      </c>
      <c r="AL17" s="402">
        <f>VLOOKUP($I17,[1]기획현황!$Z:$AW,22,FALSE)</f>
        <v>0</v>
      </c>
      <c r="AM17" s="301">
        <f>VLOOKUP($I17,[1]기획현황!$Z:$AW,23,FALSE)</f>
        <v>0</v>
      </c>
      <c r="AN17" s="302">
        <f>VLOOKUP($I17,[1]기획현황!$Z:$AW,24,FALSE)</f>
        <v>11700</v>
      </c>
      <c r="AO17" s="303">
        <f>VLOOKUP($I17,[1]기획현황!$Z:$AW,17,FALSE)</f>
        <v>11700</v>
      </c>
      <c r="AP17" s="305">
        <f t="shared" si="14"/>
        <v>3.4965034965034958</v>
      </c>
      <c r="AQ17" s="3"/>
    </row>
    <row r="18" spans="1:43" ht="53.25" hidden="1" customHeight="1">
      <c r="A18" s="16" t="str">
        <f t="shared" si="0"/>
        <v>DPKSNF3502BL</v>
      </c>
      <c r="B18" s="154">
        <f t="shared" si="1"/>
        <v>9.5377346163493934E-7</v>
      </c>
      <c r="C18" s="16" t="str">
        <f t="shared" si="2"/>
        <v/>
      </c>
      <c r="D18" s="154">
        <f t="shared" si="3"/>
        <v>1</v>
      </c>
      <c r="E18" s="16" t="str">
        <f>IF(ISERROR(VLOOKUP(MID(I18,1,5)&amp;MID(I18,8,5),품번정리!A:B,2,FALSE))=TRUE,MID(I18,1,5)&amp;MID(I18,8,5),VLOOKUP(MID(I18,1,5)&amp;MID(I18,8,5),품번정리!A:B,2,FALSE))</f>
        <v>DPKSN502BL</v>
      </c>
      <c r="F18" s="202" t="str">
        <f>IF(ISERROR(VLOOKUP($E18,러닝품번!$A:$A,1,FALSE))=TRUE,"","러닝")</f>
        <v/>
      </c>
      <c r="G18" s="429"/>
      <c r="H18" s="31" t="str">
        <f>IF(I18=0,0,IF(VLOOKUP(MID($I18,4,2),CODE!K:P,CODE!$O$1,FALSE)="",VLOOKUP(MID($I18,1,3),CODE!$B:$G,CODE!$D$1,FALSE),VLOOKUP(MID($I18,1,3),CODE!$B:$G,CODE!$D$1,FALSE)&amp;"-"&amp;VLOOKUP(MID($I18,4,2),CODE!K:P,CODE!$O$1,FALSE)))</f>
        <v>DPK</v>
      </c>
      <c r="I18" s="102" t="s">
        <v>1577</v>
      </c>
      <c r="J18" s="102" t="str">
        <f t="shared" si="15"/>
        <v>F3</v>
      </c>
      <c r="K18" s="102" t="str">
        <f t="shared" si="4"/>
        <v>SN</v>
      </c>
      <c r="L18" s="438">
        <f t="shared" si="16"/>
        <v>26000</v>
      </c>
      <c r="M18" s="36">
        <f>IF(ISERROR(VLOOKUP($E18,'14FW판매DB'!$C:$AF,'14FW판매DB'!J$3-1,FALSE))=TRUE,0,VLOOKUP($E18,'14FW판매DB'!$C:$AF,'14FW판매DB'!J$3-1,FALSE))</f>
        <v>45000</v>
      </c>
      <c r="N18" s="37">
        <f>IF(ISERROR(VLOOKUP($E18,'14FW판매DB'!$C:$AF,'14FW판매DB'!K$3-1,FALSE))=TRUE,0,VLOOKUP($E18,'14FW판매DB'!$C:$AF,'14FW판매DB'!K$3-1,FALSE))</f>
        <v>19000</v>
      </c>
      <c r="O18" s="38">
        <f>SUMIF('14FW판매DB'!$C:$C,E18,'14FW판매DB'!N:N)</f>
        <v>119</v>
      </c>
      <c r="P18" s="39" t="str">
        <f>IF(ISERROR(VLOOKUP($E18,'14FW판매DB'!$C:$AF,'14FW판매DB'!P$3-1,FALSE))=TRUE,0,VLOOKUP($E18,'14FW판매DB'!$C:$AF,'14FW판매DB'!P$3-1,FALSE))</f>
        <v>2014-05-16</v>
      </c>
      <c r="Q18" s="40">
        <f>SUMIF('14FW판매DB'!$C:$C,E18,'14FW판매DB'!U:U)</f>
        <v>64</v>
      </c>
      <c r="R18" s="43">
        <f t="shared" si="5"/>
        <v>0.53781512605042014</v>
      </c>
      <c r="S18" s="95">
        <f t="shared" si="6"/>
        <v>689</v>
      </c>
      <c r="T18" s="45">
        <f t="shared" si="7"/>
        <v>9.2888243831640058E-2</v>
      </c>
      <c r="U18" s="110">
        <f>SUMIF('14FW판매DB'!$C:$C,$E18,'14FW판매DB'!AD:AD)*$U$4</f>
        <v>0</v>
      </c>
      <c r="V18" s="40">
        <f t="shared" si="17"/>
        <v>7</v>
      </c>
      <c r="W18" s="285">
        <f t="shared" si="8"/>
        <v>0</v>
      </c>
      <c r="X18" s="289">
        <f t="shared" si="9"/>
        <v>55</v>
      </c>
      <c r="Y18" s="53">
        <f t="shared" si="10"/>
        <v>0</v>
      </c>
      <c r="Z18" s="50">
        <f t="shared" si="11"/>
        <v>0</v>
      </c>
      <c r="AA18" s="33">
        <f t="shared" si="12"/>
        <v>0</v>
      </c>
      <c r="AB18" s="134" t="str">
        <f>IF(ISERROR(VLOOKUP($E18,발주DB!$A:$D,3,FALSE))=TRUE,"",VLOOKUP($E18,발주DB!$A:$D,3,FALSE))</f>
        <v/>
      </c>
      <c r="AC18" s="133" t="str">
        <f>IF(ISERROR(VLOOKUP($E18,발주DB!$A:$D,4,FALSE))=TRUE,"",VLOOKUP($E18,발주DB!$A:$D,4,FALSE))</f>
        <v/>
      </c>
      <c r="AD18" s="39">
        <f>IF(ISERROR(VLOOKUP($E18,입고예정DB!$B:$E,3,FALSE))=TRUE,0,VLOOKUP($E18,입고예정DB!$B:$E,3,FALSE))</f>
        <v>0</v>
      </c>
      <c r="AE18" s="41">
        <f>IF(E18="",0,SUMIF(입고예정DB!$B:$B,$E18,입고예정DB!$E:$E))</f>
        <v>0</v>
      </c>
      <c r="AF18" s="42">
        <f t="shared" si="13"/>
        <v>-55</v>
      </c>
      <c r="AG18" s="415"/>
      <c r="AI18" s="295" t="str">
        <f>VLOOKUP($I18,[1]기획현황!$Z:$AW,8,FALSE)</f>
        <v>캡보이</v>
      </c>
      <c r="AJ18" s="401" t="e">
        <f>SUMIF([1]기획현황!$Z:$Z,$I18,[1]기획현황!$AF:$AF)</f>
        <v>#VALUE!</v>
      </c>
      <c r="AK18" s="302">
        <f>VLOOKUP($I18,[1]기획현황!$Z:$AW,14,FALSE)</f>
        <v>45000</v>
      </c>
      <c r="AL18" s="402">
        <f>VLOOKUP($I18,[1]기획현황!$Z:$AW,22,FALSE)</f>
        <v>0</v>
      </c>
      <c r="AM18" s="301">
        <f>VLOOKUP($I18,[1]기획현황!$Z:$AW,23,FALSE)</f>
        <v>0</v>
      </c>
      <c r="AN18" s="302">
        <f>VLOOKUP($I18,[1]기획현황!$Z:$AW,24,FALSE)</f>
        <v>12500</v>
      </c>
      <c r="AO18" s="303">
        <f>VLOOKUP($I18,[1]기획현황!$Z:$AW,17,FALSE)</f>
        <v>12500</v>
      </c>
      <c r="AP18" s="305">
        <f t="shared" si="14"/>
        <v>3.2727272727272725</v>
      </c>
      <c r="AQ18" s="3"/>
    </row>
    <row r="19" spans="1:43" ht="53.25" hidden="1" customHeight="1">
      <c r="A19" s="16" t="str">
        <f t="shared" si="0"/>
        <v>DPKSNF3503PP</v>
      </c>
      <c r="B19" s="154">
        <f t="shared" si="1"/>
        <v>9.5377346163493934E-7</v>
      </c>
      <c r="C19" s="16" t="str">
        <f t="shared" si="2"/>
        <v/>
      </c>
      <c r="D19" s="154">
        <f t="shared" si="3"/>
        <v>1</v>
      </c>
      <c r="E19" s="16" t="str">
        <f>IF(ISERROR(VLOOKUP(MID(I19,1,5)&amp;MID(I19,8,5),품번정리!A:B,2,FALSE))=TRUE,MID(I19,1,5)&amp;MID(I19,8,5),VLOOKUP(MID(I19,1,5)&amp;MID(I19,8,5),품번정리!A:B,2,FALSE))</f>
        <v>DPKSN503PP</v>
      </c>
      <c r="F19" s="202" t="str">
        <f>IF(ISERROR(VLOOKUP($E19,러닝품번!$A:$A,1,FALSE))=TRUE,"","러닝")</f>
        <v/>
      </c>
      <c r="G19" s="429"/>
      <c r="H19" s="31" t="str">
        <f>IF(I19=0,0,IF(VLOOKUP(MID($I19,4,2),CODE!K:P,CODE!$O$1,FALSE)="",VLOOKUP(MID($I19,1,3),CODE!$B:$G,CODE!$D$1,FALSE),VLOOKUP(MID($I19,1,3),CODE!$B:$G,CODE!$D$1,FALSE)&amp;"-"&amp;VLOOKUP(MID($I19,4,2),CODE!K:P,CODE!$O$1,FALSE)))</f>
        <v>DPK</v>
      </c>
      <c r="I19" s="102" t="s">
        <v>1578</v>
      </c>
      <c r="J19" s="102" t="str">
        <f t="shared" si="15"/>
        <v>F3</v>
      </c>
      <c r="K19" s="102" t="str">
        <f t="shared" si="4"/>
        <v>SN</v>
      </c>
      <c r="L19" s="438">
        <f t="shared" si="16"/>
        <v>24000</v>
      </c>
      <c r="M19" s="36">
        <f>IF(ISERROR(VLOOKUP($E19,'14FW판매DB'!$C:$AF,'14FW판매DB'!J$3-1,FALSE))=TRUE,0,VLOOKUP($E19,'14FW판매DB'!$C:$AF,'14FW판매DB'!J$3-1,FALSE))</f>
        <v>43000</v>
      </c>
      <c r="N19" s="37">
        <f>IF(ISERROR(VLOOKUP($E19,'14FW판매DB'!$C:$AF,'14FW판매DB'!K$3-1,FALSE))=TRUE,0,VLOOKUP($E19,'14FW판매DB'!$C:$AF,'14FW판매DB'!K$3-1,FALSE))</f>
        <v>19000</v>
      </c>
      <c r="O19" s="38">
        <f>SUMIF('14FW판매DB'!$C:$C,E19,'14FW판매DB'!N:N)</f>
        <v>120</v>
      </c>
      <c r="P19" s="39" t="str">
        <f>IF(ISERROR(VLOOKUP($E19,'14FW판매DB'!$C:$AF,'14FW판매DB'!P$3-1,FALSE))=TRUE,0,VLOOKUP($E19,'14FW판매DB'!$C:$AF,'14FW판매DB'!P$3-1,FALSE))</f>
        <v>2014-06-20</v>
      </c>
      <c r="Q19" s="40">
        <f>SUMIF('14FW판매DB'!$C:$C,E19,'14FW판매DB'!U:U)</f>
        <v>63</v>
      </c>
      <c r="R19" s="43">
        <f t="shared" si="5"/>
        <v>0.52500000000000002</v>
      </c>
      <c r="S19" s="95">
        <f t="shared" si="6"/>
        <v>654</v>
      </c>
      <c r="T19" s="45">
        <f t="shared" si="7"/>
        <v>9.6330275229357804E-2</v>
      </c>
      <c r="U19" s="110">
        <f>SUMIF('14FW판매DB'!$C:$C,$E19,'14FW판매DB'!AD:AD)*$U$4</f>
        <v>0</v>
      </c>
      <c r="V19" s="40">
        <f t="shared" si="17"/>
        <v>7</v>
      </c>
      <c r="W19" s="285">
        <f t="shared" si="8"/>
        <v>0</v>
      </c>
      <c r="X19" s="289">
        <f t="shared" si="9"/>
        <v>57</v>
      </c>
      <c r="Y19" s="53">
        <f t="shared" si="10"/>
        <v>0</v>
      </c>
      <c r="Z19" s="50">
        <f t="shared" si="11"/>
        <v>0</v>
      </c>
      <c r="AA19" s="33">
        <f t="shared" si="12"/>
        <v>0</v>
      </c>
      <c r="AB19" s="134" t="str">
        <f>IF(ISERROR(VLOOKUP($E19,발주DB!$A:$D,3,FALSE))=TRUE,"",VLOOKUP($E19,발주DB!$A:$D,3,FALSE))</f>
        <v/>
      </c>
      <c r="AC19" s="133" t="str">
        <f>IF(ISERROR(VLOOKUP($E19,발주DB!$A:$D,4,FALSE))=TRUE,"",VLOOKUP($E19,발주DB!$A:$D,4,FALSE))</f>
        <v/>
      </c>
      <c r="AD19" s="39">
        <f>IF(ISERROR(VLOOKUP($E19,입고예정DB!$B:$E,3,FALSE))=TRUE,0,VLOOKUP($E19,입고예정DB!$B:$E,3,FALSE))</f>
        <v>0</v>
      </c>
      <c r="AE19" s="41">
        <f>IF(E19="",0,SUMIF(입고예정DB!$B:$B,$E19,입고예정DB!$E:$E))</f>
        <v>0</v>
      </c>
      <c r="AF19" s="42">
        <f t="shared" si="13"/>
        <v>-57</v>
      </c>
      <c r="AG19" s="415"/>
      <c r="AI19" s="295" t="str">
        <f>VLOOKUP($I19,[1]기획현황!$Z:$AW,8,FALSE)</f>
        <v>캡보이</v>
      </c>
      <c r="AJ19" s="401" t="e">
        <f>SUMIF([1]기획현황!$Z:$Z,$I19,[1]기획현황!$AF:$AF)</f>
        <v>#VALUE!</v>
      </c>
      <c r="AK19" s="302">
        <f>VLOOKUP($I19,[1]기획현황!$Z:$AW,14,FALSE)</f>
        <v>43000</v>
      </c>
      <c r="AL19" s="402">
        <f>VLOOKUP($I19,[1]기획현황!$Z:$AW,22,FALSE)</f>
        <v>0</v>
      </c>
      <c r="AM19" s="301">
        <f>VLOOKUP($I19,[1]기획현황!$Z:$AW,23,FALSE)</f>
        <v>0</v>
      </c>
      <c r="AN19" s="302">
        <f>VLOOKUP($I19,[1]기획현황!$Z:$AW,24,FALSE)</f>
        <v>10600</v>
      </c>
      <c r="AO19" s="303">
        <f>VLOOKUP($I19,[1]기획현황!$Z:$AW,17,FALSE)</f>
        <v>10600</v>
      </c>
      <c r="AP19" s="305">
        <f t="shared" si="14"/>
        <v>3.6878216123499135</v>
      </c>
      <c r="AQ19" s="3"/>
    </row>
    <row r="20" spans="1:43" ht="53.25" hidden="1" customHeight="1">
      <c r="A20" s="16" t="str">
        <f t="shared" si="0"/>
        <v>DPKSNF3504MT</v>
      </c>
      <c r="B20" s="154">
        <f t="shared" si="1"/>
        <v>1</v>
      </c>
      <c r="C20" s="16" t="str">
        <f t="shared" si="2"/>
        <v>DPKSNF3504MT</v>
      </c>
      <c r="D20" s="154">
        <f t="shared" si="3"/>
        <v>1</v>
      </c>
      <c r="E20" s="16" t="str">
        <f>IF(ISERROR(VLOOKUP(MID(I20,1,5)&amp;MID(I20,8,5),품번정리!A:B,2,FALSE))=TRUE,MID(I20,1,5)&amp;MID(I20,8,5),VLOOKUP(MID(I20,1,5)&amp;MID(I20,8,5),품번정리!A:B,2,FALSE))</f>
        <v>DPKSN504MT</v>
      </c>
      <c r="F20" s="202" t="str">
        <f>IF(ISERROR(VLOOKUP($E20,러닝품번!$A:$A,1,FALSE))=TRUE,"","러닝")</f>
        <v>러닝</v>
      </c>
      <c r="G20" s="429"/>
      <c r="H20" s="31" t="str">
        <f>IF(I20=0,0,IF(VLOOKUP(MID($I20,4,2),CODE!K:P,CODE!$O$1,FALSE)="",VLOOKUP(MID($I20,1,3),CODE!$B:$G,CODE!$D$1,FALSE),VLOOKUP(MID($I20,1,3),CODE!$B:$G,CODE!$D$1,FALSE)&amp;"-"&amp;VLOOKUP(MID($I20,4,2),CODE!K:P,CODE!$O$1,FALSE)))</f>
        <v>DPK</v>
      </c>
      <c r="I20" s="102" t="s">
        <v>1852</v>
      </c>
      <c r="J20" s="102" t="str">
        <f t="shared" si="15"/>
        <v>F3</v>
      </c>
      <c r="K20" s="102" t="str">
        <f t="shared" si="4"/>
        <v>SN</v>
      </c>
      <c r="L20" s="438">
        <f t="shared" si="16"/>
        <v>14000</v>
      </c>
      <c r="M20" s="36">
        <f>IF(ISERROR(VLOOKUP($E20,'14FW판매DB'!$C:$AF,'14FW판매DB'!J$3-1,FALSE))=TRUE,0,VLOOKUP($E20,'14FW판매DB'!$C:$AF,'14FW판매DB'!J$3-1,FALSE))</f>
        <v>43000</v>
      </c>
      <c r="N20" s="37">
        <f>IF(ISERROR(VLOOKUP($E20,'14FW판매DB'!$C:$AF,'14FW판매DB'!K$3-1,FALSE))=TRUE,0,VLOOKUP($E20,'14FW판매DB'!$C:$AF,'14FW판매DB'!K$3-1,FALSE))</f>
        <v>29000</v>
      </c>
      <c r="O20" s="38">
        <f>SUMIF('14FW판매DB'!$C:$C,E20,'14FW판매DB'!N:N)</f>
        <v>240</v>
      </c>
      <c r="P20" s="39" t="str">
        <f>IF(ISERROR(VLOOKUP($E20,'14FW판매DB'!$C:$AF,'14FW판매DB'!P$3-1,FALSE))=TRUE,0,VLOOKUP($E20,'14FW판매DB'!$C:$AF,'14FW판매DB'!P$3-1,FALSE))</f>
        <v>2014-06-20</v>
      </c>
      <c r="Q20" s="40">
        <f>SUMIF('14FW판매DB'!$C:$C,E20,'14FW판매DB'!U:U)</f>
        <v>223</v>
      </c>
      <c r="R20" s="43">
        <f t="shared" si="5"/>
        <v>0.9291666666666667</v>
      </c>
      <c r="S20" s="95">
        <f t="shared" si="6"/>
        <v>654</v>
      </c>
      <c r="T20" s="45">
        <f t="shared" si="7"/>
        <v>0.34097859327217123</v>
      </c>
      <c r="U20" s="110">
        <f>SUMIF('14FW판매DB'!$C:$C,$E20,'14FW판매DB'!AD:AD)*$U$4</f>
        <v>0</v>
      </c>
      <c r="V20" s="40">
        <f t="shared" si="17"/>
        <v>7</v>
      </c>
      <c r="W20" s="285">
        <f t="shared" si="8"/>
        <v>0</v>
      </c>
      <c r="X20" s="289">
        <f t="shared" si="9"/>
        <v>17</v>
      </c>
      <c r="Y20" s="53">
        <f t="shared" si="10"/>
        <v>0</v>
      </c>
      <c r="Z20" s="50">
        <f t="shared" si="11"/>
        <v>0</v>
      </c>
      <c r="AA20" s="33">
        <f t="shared" si="12"/>
        <v>0</v>
      </c>
      <c r="AB20" s="134" t="str">
        <f>IF(ISERROR(VLOOKUP($E20,발주DB!$A:$D,3,FALSE))=TRUE,"",VLOOKUP($E20,발주DB!$A:$D,3,FALSE))</f>
        <v/>
      </c>
      <c r="AC20" s="133" t="str">
        <f>IF(ISERROR(VLOOKUP($E20,발주DB!$A:$D,4,FALSE))=TRUE,"",VLOOKUP($E20,발주DB!$A:$D,4,FALSE))</f>
        <v/>
      </c>
      <c r="AD20" s="39">
        <f>IF(ISERROR(VLOOKUP($E20,입고예정DB!$B:$E,3,FALSE))=TRUE,0,VLOOKUP($E20,입고예정DB!$B:$E,3,FALSE))</f>
        <v>0</v>
      </c>
      <c r="AE20" s="41">
        <f>IF(E20="",0,SUMIF(입고예정DB!$B:$B,$E20,입고예정DB!$E:$E))</f>
        <v>0</v>
      </c>
      <c r="AF20" s="42">
        <f t="shared" si="13"/>
        <v>-17</v>
      </c>
      <c r="AG20" s="415"/>
      <c r="AI20" s="295" t="str">
        <f>VLOOKUP($I20,[1]기획현황!$Z:$AW,8,FALSE)</f>
        <v>캡보이</v>
      </c>
      <c r="AJ20" s="401" t="e">
        <f>SUMIF([1]기획현황!$Z:$Z,$I20,[1]기획현황!$AF:$AF)</f>
        <v>#VALUE!</v>
      </c>
      <c r="AK20" s="302">
        <f>VLOOKUP($I20,[1]기획현황!$Z:$AW,14,FALSE)</f>
        <v>43000</v>
      </c>
      <c r="AL20" s="402">
        <f>VLOOKUP($I20,[1]기획현황!$Z:$AW,22,FALSE)</f>
        <v>0</v>
      </c>
      <c r="AM20" s="301">
        <f>VLOOKUP($I20,[1]기획현황!$Z:$AW,23,FALSE)</f>
        <v>0</v>
      </c>
      <c r="AN20" s="302">
        <f>VLOOKUP($I20,[1]기획현황!$Z:$AW,24,FALSE)</f>
        <v>10600</v>
      </c>
      <c r="AO20" s="303">
        <f>VLOOKUP($I20,[1]기획현황!$Z:$AW,17,FALSE)</f>
        <v>10600</v>
      </c>
      <c r="AP20" s="305">
        <f t="shared" si="14"/>
        <v>3.6878216123499135</v>
      </c>
      <c r="AQ20" s="3"/>
    </row>
    <row r="21" spans="1:43" ht="53.25" hidden="1" customHeight="1">
      <c r="A21" s="16" t="str">
        <f t="shared" si="0"/>
        <v>DPKBPF3501PK</v>
      </c>
      <c r="B21" s="154">
        <f t="shared" si="1"/>
        <v>9.5377346163493934E-7</v>
      </c>
      <c r="C21" s="16" t="str">
        <f t="shared" si="2"/>
        <v/>
      </c>
      <c r="D21" s="154">
        <f t="shared" si="3"/>
        <v>1</v>
      </c>
      <c r="E21" s="16" t="str">
        <f>IF(ISERROR(VLOOKUP(MID(I21,1,5)&amp;MID(I21,8,5),품번정리!A:B,2,FALSE))=TRUE,MID(I21,1,5)&amp;MID(I21,8,5),VLOOKUP(MID(I21,1,5)&amp;MID(I21,8,5),품번정리!A:B,2,FALSE))</f>
        <v>DPKBP501PK</v>
      </c>
      <c r="F21" s="202" t="str">
        <f>IF(ISERROR(VLOOKUP($E21,러닝품번!$A:$A,1,FALSE))=TRUE,"","러닝")</f>
        <v/>
      </c>
      <c r="G21" s="422"/>
      <c r="H21" s="31" t="str">
        <f>IF(I21=0,0,IF(VLOOKUP(MID($I21,4,2),CODE!K:P,CODE!$O$1,FALSE)="",VLOOKUP(MID($I21,1,3),CODE!$B:$G,CODE!$D$1,FALSE),VLOOKUP(MID($I21,1,3),CODE!$B:$G,CODE!$D$1,FALSE)&amp;"-"&amp;VLOOKUP(MID($I21,4,2),CODE!K:P,CODE!$O$1,FALSE)))</f>
        <v>DPK-가방</v>
      </c>
      <c r="I21" s="102" t="s">
        <v>1783</v>
      </c>
      <c r="J21" s="102" t="str">
        <f t="shared" si="15"/>
        <v>F3</v>
      </c>
      <c r="K21" s="102" t="str">
        <f t="shared" si="4"/>
        <v>BP</v>
      </c>
      <c r="L21" s="438">
        <f t="shared" si="16"/>
        <v>60000</v>
      </c>
      <c r="M21" s="36">
        <f>IF(ISERROR(VLOOKUP($E21,'14FW판매DB'!$C:$AF,'14FW판매DB'!J$3-1,FALSE))=TRUE,0,VLOOKUP($E21,'14FW판매DB'!$C:$AF,'14FW판매DB'!J$3-1,FALSE))</f>
        <v>129000</v>
      </c>
      <c r="N21" s="37">
        <f>IF(ISERROR(VLOOKUP($E21,'14FW판매DB'!$C:$AF,'14FW판매DB'!K$3-1,FALSE))=TRUE,0,VLOOKUP($E21,'14FW판매DB'!$C:$AF,'14FW판매DB'!K$3-1,FALSE))</f>
        <v>69000</v>
      </c>
      <c r="O21" s="38">
        <f>SUMIF('14FW판매DB'!$C:$C,E21,'14FW판매DB'!N:N)</f>
        <v>100</v>
      </c>
      <c r="P21" s="39" t="str">
        <f>IF(ISERROR(VLOOKUP($E21,'14FW판매DB'!$C:$AF,'14FW판매DB'!P$3-1,FALSE))=TRUE,0,VLOOKUP($E21,'14FW판매DB'!$C:$AF,'14FW판매DB'!P$3-1,FALSE))</f>
        <v>2014-08-28</v>
      </c>
      <c r="Q21" s="40">
        <f>SUMIF('14FW판매DB'!$C:$C,E21,'14FW판매DB'!U:U)</f>
        <v>52</v>
      </c>
      <c r="R21" s="43">
        <f t="shared" si="5"/>
        <v>0.52</v>
      </c>
      <c r="S21" s="95">
        <f t="shared" si="6"/>
        <v>585</v>
      </c>
      <c r="T21" s="45">
        <f t="shared" si="7"/>
        <v>8.8888888888888892E-2</v>
      </c>
      <c r="U21" s="110">
        <f>SUMIF('14FW판매DB'!$C:$C,$E21,'14FW판매DB'!AD:AD)*$U$4</f>
        <v>0</v>
      </c>
      <c r="V21" s="40">
        <f t="shared" si="17"/>
        <v>7</v>
      </c>
      <c r="W21" s="285">
        <f t="shared" si="8"/>
        <v>0</v>
      </c>
      <c r="X21" s="289">
        <f t="shared" si="9"/>
        <v>48</v>
      </c>
      <c r="Y21" s="53">
        <f t="shared" si="10"/>
        <v>0</v>
      </c>
      <c r="Z21" s="50">
        <f t="shared" si="11"/>
        <v>0</v>
      </c>
      <c r="AA21" s="33">
        <f t="shared" si="12"/>
        <v>0</v>
      </c>
      <c r="AB21" s="134" t="str">
        <f>IF(ISERROR(VLOOKUP($E21,발주DB!$A:$D,3,FALSE))=TRUE,"",VLOOKUP($E21,발주DB!$A:$D,3,FALSE))</f>
        <v/>
      </c>
      <c r="AC21" s="133" t="str">
        <f>IF(ISERROR(VLOOKUP($E21,발주DB!$A:$D,4,FALSE))=TRUE,"",VLOOKUP($E21,발주DB!$A:$D,4,FALSE))</f>
        <v/>
      </c>
      <c r="AD21" s="39">
        <f>IF(ISERROR(VLOOKUP($E21,입고예정DB!$B:$E,3,FALSE))=TRUE,0,VLOOKUP($E21,입고예정DB!$B:$E,3,FALSE))</f>
        <v>0</v>
      </c>
      <c r="AE21" s="41">
        <f>IF(E21="",0,SUMIF(입고예정DB!$B:$B,$E21,입고예정DB!$E:$E))</f>
        <v>0</v>
      </c>
      <c r="AF21" s="42">
        <f t="shared" si="13"/>
        <v>-48</v>
      </c>
      <c r="AG21" s="415"/>
      <c r="AI21" s="295" t="str">
        <f>VLOOKUP($I21,[1]기획현황!$Z:$AW,8,FALSE)</f>
        <v>바이칼</v>
      </c>
      <c r="AJ21" s="401" t="e">
        <f>SUMIF([1]기획현황!$Z:$Z,$I21,[1]기획현황!$AF:$AF)</f>
        <v>#VALUE!</v>
      </c>
      <c r="AK21" s="302">
        <f>VLOOKUP($I21,[1]기획현황!$Z:$AW,14,FALSE)</f>
        <v>129000</v>
      </c>
      <c r="AL21" s="402">
        <f>VLOOKUP($I21,[1]기획현황!$Z:$AW,22,FALSE)</f>
        <v>0</v>
      </c>
      <c r="AM21" s="301">
        <f>VLOOKUP($I21,[1]기획현황!$Z:$AW,23,FALSE)</f>
        <v>0</v>
      </c>
      <c r="AN21" s="302">
        <f>VLOOKUP($I21,[1]기획현황!$Z:$AW,24,FALSE)</f>
        <v>34000</v>
      </c>
      <c r="AO21" s="303">
        <f>VLOOKUP($I21,[1]기획현황!$Z:$AW,17,FALSE)</f>
        <v>34000</v>
      </c>
      <c r="AP21" s="305">
        <f t="shared" si="14"/>
        <v>3.4491978609625669</v>
      </c>
      <c r="AQ21" s="3"/>
    </row>
    <row r="22" spans="1:43" ht="53.25" hidden="1" customHeight="1">
      <c r="A22" s="16" t="str">
        <f t="shared" si="0"/>
        <v>DPKBPF3502PK</v>
      </c>
      <c r="B22" s="154">
        <f t="shared" si="1"/>
        <v>9.5377346163493934E-7</v>
      </c>
      <c r="C22" s="16" t="str">
        <f t="shared" si="2"/>
        <v/>
      </c>
      <c r="D22" s="154">
        <f t="shared" si="3"/>
        <v>1</v>
      </c>
      <c r="E22" s="16" t="str">
        <f>IF(ISERROR(VLOOKUP(MID(I22,1,5)&amp;MID(I22,8,5),품번정리!A:B,2,FALSE))=TRUE,MID(I22,1,5)&amp;MID(I22,8,5),VLOOKUP(MID(I22,1,5)&amp;MID(I22,8,5),품번정리!A:B,2,FALSE))</f>
        <v>DPKBP502PK</v>
      </c>
      <c r="F22" s="202" t="str">
        <f>IF(ISERROR(VLOOKUP($E22,러닝품번!$A:$A,1,FALSE))=TRUE,"","러닝")</f>
        <v/>
      </c>
      <c r="G22" s="429"/>
      <c r="H22" s="31" t="str">
        <f>IF(I22=0,0,IF(VLOOKUP(MID($I22,4,2),CODE!K:P,CODE!$O$1,FALSE)="",VLOOKUP(MID($I22,1,3),CODE!$B:$G,CODE!$D$1,FALSE),VLOOKUP(MID($I22,1,3),CODE!$B:$G,CODE!$D$1,FALSE)&amp;"-"&amp;VLOOKUP(MID($I22,4,2),CODE!K:P,CODE!$O$1,FALSE)))</f>
        <v>DPK-가방</v>
      </c>
      <c r="I22" s="102" t="s">
        <v>1784</v>
      </c>
      <c r="J22" s="102" t="str">
        <f t="shared" si="15"/>
        <v>F3</v>
      </c>
      <c r="K22" s="102" t="str">
        <f t="shared" si="4"/>
        <v>BP</v>
      </c>
      <c r="L22" s="438">
        <f t="shared" si="16"/>
        <v>60000</v>
      </c>
      <c r="M22" s="36">
        <f>IF(ISERROR(VLOOKUP($E22,'14FW판매DB'!$C:$AF,'14FW판매DB'!J$3-1,FALSE))=TRUE,0,VLOOKUP($E22,'14FW판매DB'!$C:$AF,'14FW판매DB'!J$3-1,FALSE))</f>
        <v>129000</v>
      </c>
      <c r="N22" s="37">
        <f>IF(ISERROR(VLOOKUP($E22,'14FW판매DB'!$C:$AF,'14FW판매DB'!K$3-1,FALSE))=TRUE,0,VLOOKUP($E22,'14FW판매DB'!$C:$AF,'14FW판매DB'!K$3-1,FALSE))</f>
        <v>69000</v>
      </c>
      <c r="O22" s="38">
        <f>SUMIF('14FW판매DB'!$C:$C,E22,'14FW판매DB'!N:N)</f>
        <v>100</v>
      </c>
      <c r="P22" s="39" t="str">
        <f>IF(ISERROR(VLOOKUP($E22,'14FW판매DB'!$C:$AF,'14FW판매DB'!P$3-1,FALSE))=TRUE,0,VLOOKUP($E22,'14FW판매DB'!$C:$AF,'14FW판매DB'!P$3-1,FALSE))</f>
        <v>2014-08-28</v>
      </c>
      <c r="Q22" s="40">
        <f>SUMIF('14FW판매DB'!$C:$C,E22,'14FW판매DB'!U:U)</f>
        <v>40</v>
      </c>
      <c r="R22" s="43">
        <f t="shared" si="5"/>
        <v>0.4</v>
      </c>
      <c r="S22" s="95">
        <f t="shared" si="6"/>
        <v>585</v>
      </c>
      <c r="T22" s="45">
        <f t="shared" si="7"/>
        <v>6.8376068376068383E-2</v>
      </c>
      <c r="U22" s="110">
        <f>SUMIF('14FW판매DB'!$C:$C,$E22,'14FW판매DB'!AD:AD)*$U$4</f>
        <v>1</v>
      </c>
      <c r="V22" s="40">
        <f t="shared" si="17"/>
        <v>7</v>
      </c>
      <c r="W22" s="285">
        <f t="shared" si="8"/>
        <v>0.14285714285714285</v>
      </c>
      <c r="X22" s="289">
        <f t="shared" si="9"/>
        <v>60</v>
      </c>
      <c r="Y22" s="53">
        <f t="shared" si="10"/>
        <v>420</v>
      </c>
      <c r="Z22" s="50">
        <f t="shared" si="11"/>
        <v>42883</v>
      </c>
      <c r="AA22" s="33">
        <f t="shared" si="12"/>
        <v>-44</v>
      </c>
      <c r="AB22" s="134" t="str">
        <f>IF(ISERROR(VLOOKUP($E22,발주DB!$A:$D,3,FALSE))=TRUE,"",VLOOKUP($E22,발주DB!$A:$D,3,FALSE))</f>
        <v/>
      </c>
      <c r="AC22" s="133" t="str">
        <f>IF(ISERROR(VLOOKUP($E22,발주DB!$A:$D,4,FALSE))=TRUE,"",VLOOKUP($E22,발주DB!$A:$D,4,FALSE))</f>
        <v/>
      </c>
      <c r="AD22" s="39">
        <f>IF(ISERROR(VLOOKUP($E22,입고예정DB!$B:$E,3,FALSE))=TRUE,0,VLOOKUP($E22,입고예정DB!$B:$E,3,FALSE))</f>
        <v>0</v>
      </c>
      <c r="AE22" s="41">
        <f>IF(E22="",0,SUMIF(입고예정DB!$B:$B,$E22,입고예정DB!$E:$E))</f>
        <v>0</v>
      </c>
      <c r="AF22" s="42">
        <f t="shared" si="13"/>
        <v>-104</v>
      </c>
      <c r="AG22" s="415"/>
      <c r="AI22" s="295" t="str">
        <f>VLOOKUP($I22,[1]기획현황!$Z:$AW,8,FALSE)</f>
        <v>바이칼</v>
      </c>
      <c r="AJ22" s="401" t="e">
        <f>SUMIF([1]기획현황!$Z:$Z,$I22,[1]기획현황!$AF:$AF)</f>
        <v>#VALUE!</v>
      </c>
      <c r="AK22" s="302">
        <f>VLOOKUP($I22,[1]기획현황!$Z:$AW,14,FALSE)</f>
        <v>129000</v>
      </c>
      <c r="AL22" s="402">
        <f>VLOOKUP($I22,[1]기획현황!$Z:$AW,22,FALSE)</f>
        <v>20</v>
      </c>
      <c r="AM22" s="301">
        <f>VLOOKUP($I22,[1]기획현황!$Z:$AW,23,FALSE)</f>
        <v>0</v>
      </c>
      <c r="AN22" s="302">
        <f>VLOOKUP($I22,[1]기획현황!$Z:$AW,24,FALSE)</f>
        <v>34500</v>
      </c>
      <c r="AO22" s="303">
        <f>VLOOKUP($I22,[1]기획현황!$Z:$AW,17,FALSE)</f>
        <v>34520</v>
      </c>
      <c r="AP22" s="305">
        <f t="shared" si="14"/>
        <v>3.3972400716317286</v>
      </c>
      <c r="AQ22" s="3"/>
    </row>
    <row r="23" spans="1:43" ht="53.25" hidden="1" customHeight="1">
      <c r="A23" s="16" t="str">
        <f t="shared" si="0"/>
        <v>DPKBPF3503NY</v>
      </c>
      <c r="B23" s="154">
        <f t="shared" si="1"/>
        <v>1</v>
      </c>
      <c r="C23" s="16" t="str">
        <f t="shared" si="2"/>
        <v>DPKBPF3503NY</v>
      </c>
      <c r="D23" s="154">
        <f t="shared" si="3"/>
        <v>1</v>
      </c>
      <c r="E23" s="16" t="str">
        <f>IF(ISERROR(VLOOKUP(MID(I23,1,5)&amp;MID(I23,8,5),품번정리!A:B,2,FALSE))=TRUE,MID(I23,1,5)&amp;MID(I23,8,5),VLOOKUP(MID(I23,1,5)&amp;MID(I23,8,5),품번정리!A:B,2,FALSE))</f>
        <v>DPKBP503NY</v>
      </c>
      <c r="F23" s="202" t="str">
        <f>IF(ISERROR(VLOOKUP($E23,러닝품번!$A:$A,1,FALSE))=TRUE,"","러닝")</f>
        <v/>
      </c>
      <c r="G23" s="422"/>
      <c r="H23" s="31" t="str">
        <f>IF(I23=0,0,IF(VLOOKUP(MID($I23,4,2),CODE!K:P,CODE!$O$1,FALSE)="",VLOOKUP(MID($I23,1,3),CODE!$B:$G,CODE!$D$1,FALSE),VLOOKUP(MID($I23,1,3),CODE!$B:$G,CODE!$D$1,FALSE)&amp;"-"&amp;VLOOKUP(MID($I23,4,2),CODE!K:P,CODE!$O$1,FALSE)))</f>
        <v>DPK-가방</v>
      </c>
      <c r="I23" s="102" t="s">
        <v>3582</v>
      </c>
      <c r="J23" s="102" t="str">
        <f t="shared" si="15"/>
        <v>F3</v>
      </c>
      <c r="K23" s="102" t="str">
        <f t="shared" si="4"/>
        <v>BP</v>
      </c>
      <c r="L23" s="438">
        <f t="shared" si="16"/>
        <v>60000</v>
      </c>
      <c r="M23" s="36">
        <f>IF(ISERROR(VLOOKUP($E23,'14FW판매DB'!$C:$AF,'14FW판매DB'!J$3-1,FALSE))=TRUE,0,VLOOKUP($E23,'14FW판매DB'!$C:$AF,'14FW판매DB'!J$3-1,FALSE))</f>
        <v>129000</v>
      </c>
      <c r="N23" s="37">
        <f>IF(ISERROR(VLOOKUP($E23,'14FW판매DB'!$C:$AF,'14FW판매DB'!K$3-1,FALSE))=TRUE,0,VLOOKUP($E23,'14FW판매DB'!$C:$AF,'14FW판매DB'!K$3-1,FALSE))</f>
        <v>69000</v>
      </c>
      <c r="O23" s="38">
        <f>SUMIF('14FW판매DB'!$C:$C,E23,'14FW판매DB'!N:N)</f>
        <v>100</v>
      </c>
      <c r="P23" s="39" t="str">
        <f>IF(ISERROR(VLOOKUP($E23,'14FW판매DB'!$C:$AF,'14FW판매DB'!P$3-1,FALSE))=TRUE,0,VLOOKUP($E23,'14FW판매DB'!$C:$AF,'14FW판매DB'!P$3-1,FALSE))</f>
        <v>2014-08-28</v>
      </c>
      <c r="Q23" s="40">
        <f>SUMIF('14FW판매DB'!$C:$C,E23,'14FW판매DB'!U:U)</f>
        <v>67</v>
      </c>
      <c r="R23" s="43">
        <f t="shared" si="5"/>
        <v>0.67</v>
      </c>
      <c r="S23" s="95">
        <f t="shared" si="6"/>
        <v>585</v>
      </c>
      <c r="T23" s="45">
        <f t="shared" si="7"/>
        <v>0.11452991452991453</v>
      </c>
      <c r="U23" s="110">
        <f>SUMIF('14FW판매DB'!$C:$C,$E23,'14FW판매DB'!AD:AD)*$U$4</f>
        <v>0</v>
      </c>
      <c r="V23" s="40">
        <f t="shared" si="17"/>
        <v>7</v>
      </c>
      <c r="W23" s="285">
        <f t="shared" si="8"/>
        <v>0</v>
      </c>
      <c r="X23" s="289">
        <f t="shared" si="9"/>
        <v>33</v>
      </c>
      <c r="Y23" s="53">
        <f t="shared" si="10"/>
        <v>0</v>
      </c>
      <c r="Z23" s="50">
        <f t="shared" si="11"/>
        <v>0</v>
      </c>
      <c r="AA23" s="33">
        <f t="shared" si="12"/>
        <v>0</v>
      </c>
      <c r="AB23" s="134" t="str">
        <f>IF(ISERROR(VLOOKUP($E23,발주DB!$A:$D,3,FALSE))=TRUE,"",VLOOKUP($E23,발주DB!$A:$D,3,FALSE))</f>
        <v/>
      </c>
      <c r="AC23" s="133" t="str">
        <f>IF(ISERROR(VLOOKUP($E23,발주DB!$A:$D,4,FALSE))=TRUE,"",VLOOKUP($E23,발주DB!$A:$D,4,FALSE))</f>
        <v/>
      </c>
      <c r="AD23" s="39">
        <f>IF(ISERROR(VLOOKUP($E23,입고예정DB!$B:$E,3,FALSE))=TRUE,0,VLOOKUP($E23,입고예정DB!$B:$E,3,FALSE))</f>
        <v>0</v>
      </c>
      <c r="AE23" s="41">
        <f>IF(E23="",0,SUMIF(입고예정DB!$B:$B,$E23,입고예정DB!$E:$E))</f>
        <v>0</v>
      </c>
      <c r="AF23" s="42">
        <f t="shared" si="13"/>
        <v>-33</v>
      </c>
      <c r="AG23" s="415"/>
      <c r="AI23" s="295" t="str">
        <f>VLOOKUP($I23,[1]기획현황!$Z:$AW,8,FALSE)</f>
        <v>바이칼</v>
      </c>
      <c r="AJ23" s="401" t="e">
        <f>SUMIF([1]기획현황!$Z:$Z,$I23,[1]기획현황!$AF:$AF)</f>
        <v>#VALUE!</v>
      </c>
      <c r="AK23" s="302">
        <f>VLOOKUP($I23,[1]기획현황!$Z:$AW,14,FALSE)</f>
        <v>129000</v>
      </c>
      <c r="AL23" s="402">
        <f>VLOOKUP($I23,[1]기획현황!$Z:$AW,22,FALSE)</f>
        <v>20</v>
      </c>
      <c r="AM23" s="301">
        <f>VLOOKUP($I23,[1]기획현황!$Z:$AW,23,FALSE)</f>
        <v>0</v>
      </c>
      <c r="AN23" s="302">
        <f>VLOOKUP($I23,[1]기획현황!$Z:$AW,24,FALSE)</f>
        <v>34000</v>
      </c>
      <c r="AO23" s="303">
        <f>VLOOKUP($I23,[1]기획현황!$Z:$AW,17,FALSE)</f>
        <v>34020</v>
      </c>
      <c r="AP23" s="305">
        <f t="shared" si="14"/>
        <v>3.4471701138367803</v>
      </c>
      <c r="AQ23" s="3"/>
    </row>
    <row r="24" spans="1:43" ht="53.25" customHeight="1">
      <c r="A24" s="16" t="str">
        <f t="shared" si="0"/>
        <v>ELKBAF3531GY</v>
      </c>
      <c r="B24" s="154">
        <f t="shared" si="1"/>
        <v>1</v>
      </c>
      <c r="C24" s="16" t="str">
        <f t="shared" si="2"/>
        <v>ELKBAF3531GY</v>
      </c>
      <c r="D24" s="154">
        <f t="shared" si="3"/>
        <v>1</v>
      </c>
      <c r="E24" s="16" t="str">
        <f>IF(ISERROR(VLOOKUP(MID(I24,1,5)&amp;MID(I24,8,5),품번정리!A:B,2,FALSE))=TRUE,MID(I24,1,5)&amp;MID(I24,8,5),VLOOKUP(MID(I24,1,5)&amp;MID(I24,8,5),품번정리!A:B,2,FALSE))</f>
        <v>ELKBA531GY</v>
      </c>
      <c r="F24" s="439" t="str">
        <f>IF(ISERROR(VLOOKUP($E24,러닝품번!$A:$A,1,FALSE))=TRUE,"","러닝")</f>
        <v/>
      </c>
      <c r="G24" s="431"/>
      <c r="H24" s="31" t="str">
        <f>IF(I24=0,0,IF(VLOOKUP(MID($I24,4,2),CODE!K:P,CODE!$O$1,FALSE)="",VLOOKUP(MID($I24,1,3),CODE!$B:$G,CODE!$D$1,FALSE),VLOOKUP(MID($I24,1,3),CODE!$B:$G,CODE!$D$1,FALSE)&amp;"-"&amp;VLOOKUP(MID($I24,4,2),CODE!K:P,CODE!$O$1,FALSE)))</f>
        <v>ELK</v>
      </c>
      <c r="I24" s="103" t="s">
        <v>1712</v>
      </c>
      <c r="J24" s="102" t="str">
        <f t="shared" si="15"/>
        <v>F3</v>
      </c>
      <c r="K24" s="102" t="str">
        <f t="shared" si="4"/>
        <v>BA</v>
      </c>
      <c r="L24" s="438">
        <f t="shared" si="16"/>
        <v>0</v>
      </c>
      <c r="M24" s="36">
        <f>IF(ISERROR(VLOOKUP($E24,'14FW판매DB'!$C:$AF,'14FW판매DB'!J$3-1,FALSE))=TRUE,0,VLOOKUP($E24,'14FW판매DB'!$C:$AF,'14FW판매DB'!J$3-1,FALSE))</f>
        <v>49000</v>
      </c>
      <c r="N24" s="37">
        <f>IF(ISERROR(VLOOKUP($E24,'14FW판매DB'!$C:$AF,'14FW판매DB'!K$3-1,FALSE))=TRUE,0,VLOOKUP($E24,'14FW판매DB'!$C:$AF,'14FW판매DB'!K$3-1,FALSE))</f>
        <v>49000</v>
      </c>
      <c r="O24" s="38">
        <f>SUMIF('14FW판매DB'!$C:$C,E24,'14FW판매DB'!N:N)</f>
        <v>169</v>
      </c>
      <c r="P24" s="39" t="str">
        <f>IF(ISERROR(VLOOKUP($E24,'14FW판매DB'!$C:$AF,'14FW판매DB'!P$3-1,FALSE))=TRUE,0,VLOOKUP($E24,'14FW판매DB'!$C:$AF,'14FW판매DB'!P$3-1,FALSE))</f>
        <v>2014-08-22</v>
      </c>
      <c r="Q24" s="40">
        <f>SUMIF('14FW판매DB'!$C:$C,E24,'14FW판매DB'!U:U)</f>
        <v>168</v>
      </c>
      <c r="R24" s="43">
        <f t="shared" si="5"/>
        <v>0.99408284023668636</v>
      </c>
      <c r="S24" s="95">
        <f t="shared" si="6"/>
        <v>591</v>
      </c>
      <c r="T24" s="45">
        <f t="shared" si="7"/>
        <v>0.28426395939086296</v>
      </c>
      <c r="U24" s="110">
        <f>SUMIF('14FW판매DB'!$C:$C,$E24,'14FW판매DB'!AD:AD)*$U$4</f>
        <v>0</v>
      </c>
      <c r="V24" s="40">
        <f t="shared" si="17"/>
        <v>7</v>
      </c>
      <c r="W24" s="285">
        <f t="shared" si="8"/>
        <v>0</v>
      </c>
      <c r="X24" s="289">
        <f t="shared" si="9"/>
        <v>1</v>
      </c>
      <c r="Y24" s="53">
        <f t="shared" si="10"/>
        <v>0</v>
      </c>
      <c r="Z24" s="50">
        <f t="shared" si="11"/>
        <v>0</v>
      </c>
      <c r="AA24" s="33">
        <f t="shared" si="12"/>
        <v>0</v>
      </c>
      <c r="AB24" s="134" t="str">
        <f>IF(ISERROR(VLOOKUP($E24,발주DB!$A:$D,3,FALSE))=TRUE,"",VLOOKUP($E24,발주DB!$A:$D,3,FALSE))</f>
        <v/>
      </c>
      <c r="AC24" s="133" t="str">
        <f>IF(ISERROR(VLOOKUP($E24,발주DB!$A:$D,4,FALSE))=TRUE,"",VLOOKUP($E24,발주DB!$A:$D,4,FALSE))</f>
        <v/>
      </c>
      <c r="AD24" s="39">
        <f>IF(ISERROR(VLOOKUP($E24,입고예정DB!$B:$E,3,FALSE))=TRUE,0,VLOOKUP($E24,입고예정DB!$B:$E,3,FALSE))</f>
        <v>0</v>
      </c>
      <c r="AE24" s="41">
        <f>IF(E24="",0,SUMIF(입고예정DB!$B:$B,$E24,입고예정DB!$E:$E))</f>
        <v>0</v>
      </c>
      <c r="AF24" s="42">
        <f t="shared" si="13"/>
        <v>-1</v>
      </c>
      <c r="AG24" s="414"/>
      <c r="AI24" s="295" t="str">
        <f>VLOOKUP($I24,[1]기획현황!$Z:$AW,8,FALSE)</f>
        <v>동일모자</v>
      </c>
      <c r="AJ24" s="401" t="e">
        <f>SUMIF([1]기획현황!$Z:$Z,$I24,[1]기획현황!$AF:$AF)</f>
        <v>#VALUE!</v>
      </c>
      <c r="AK24" s="302">
        <f>VLOOKUP($I24,[1]기획현황!$Z:$AW,14,FALSE)</f>
        <v>49000</v>
      </c>
      <c r="AL24" s="402">
        <f>VLOOKUP($I24,[1]기획현황!$Z:$AW,22,FALSE)</f>
        <v>641</v>
      </c>
      <c r="AM24" s="301">
        <f>VLOOKUP($I24,[1]기획현황!$Z:$AW,23,FALSE)</f>
        <v>6.35</v>
      </c>
      <c r="AN24" s="302">
        <f>VLOOKUP($I24,[1]기획현황!$Z:$AW,24,FALSE)</f>
        <v>0</v>
      </c>
      <c r="AO24" s="303">
        <f>VLOOKUP($I24,[1]기획현황!$Z:$AW,17,FALSE)</f>
        <v>8561.99</v>
      </c>
      <c r="AP24" s="305">
        <f t="shared" si="14"/>
        <v>5.2026987353938212</v>
      </c>
      <c r="AQ24" s="3"/>
    </row>
    <row r="25" spans="1:43" ht="53.25" customHeight="1">
      <c r="A25" s="16" t="str">
        <f t="shared" si="0"/>
        <v>ELKBAF3841BK</v>
      </c>
      <c r="B25" s="154">
        <f t="shared" si="1"/>
        <v>1</v>
      </c>
      <c r="C25" s="16" t="str">
        <f t="shared" si="2"/>
        <v>ELKBAF3841BK</v>
      </c>
      <c r="D25" s="154">
        <f t="shared" si="3"/>
        <v>1</v>
      </c>
      <c r="E25" s="16" t="str">
        <f>IF(ISERROR(VLOOKUP(MID(I25,1,5)&amp;MID(I25,8,5),품번정리!A:B,2,FALSE))=TRUE,MID(I25,1,5)&amp;MID(I25,8,5),VLOOKUP(MID(I25,1,5)&amp;MID(I25,8,5),품번정리!A:B,2,FALSE))</f>
        <v>ELKBA841BK</v>
      </c>
      <c r="F25" s="439" t="str">
        <f>IF(ISERROR(VLOOKUP($E25,러닝품번!$A:$A,1,FALSE))=TRUE,"","러닝")</f>
        <v>러닝</v>
      </c>
      <c r="G25" s="422"/>
      <c r="H25" s="31" t="str">
        <f>IF(I25=0,0,IF(VLOOKUP(MID($I25,4,2),CODE!K:P,CODE!$O$1,FALSE)="",VLOOKUP(MID($I25,1,3),CODE!$B:$G,CODE!$D$1,FALSE),VLOOKUP(MID($I25,1,3),CODE!$B:$G,CODE!$D$1,FALSE)&amp;"-"&amp;VLOOKUP(MID($I25,4,2),CODE!K:P,CODE!$O$1,FALSE)))</f>
        <v>ELK</v>
      </c>
      <c r="I25" s="103" t="s">
        <v>3511</v>
      </c>
      <c r="J25" s="102" t="str">
        <f t="shared" si="15"/>
        <v>F3</v>
      </c>
      <c r="K25" s="102" t="str">
        <f t="shared" si="4"/>
        <v>BA</v>
      </c>
      <c r="L25" s="438">
        <f t="shared" si="16"/>
        <v>0</v>
      </c>
      <c r="M25" s="36">
        <f>IF(ISERROR(VLOOKUP($E25,'14FW판매DB'!$C:$AF,'14FW판매DB'!J$3-1,FALSE))=TRUE,0,VLOOKUP($E25,'14FW판매DB'!$C:$AF,'14FW판매DB'!J$3-1,FALSE))</f>
        <v>53000</v>
      </c>
      <c r="N25" s="37">
        <f>IF(ISERROR(VLOOKUP($E25,'14FW판매DB'!$C:$AF,'14FW판매DB'!K$3-1,FALSE))=TRUE,0,VLOOKUP($E25,'14FW판매DB'!$C:$AF,'14FW판매DB'!K$3-1,FALSE))</f>
        <v>53000</v>
      </c>
      <c r="O25" s="38">
        <f>SUMIF('14FW판매DB'!$C:$C,E25,'14FW판매DB'!N:N)</f>
        <v>410</v>
      </c>
      <c r="P25" s="39" t="str">
        <f>IF(ISERROR(VLOOKUP($E25,'14FW판매DB'!$C:$AF,'14FW판매DB'!P$3-1,FALSE))=TRUE,0,VLOOKUP($E25,'14FW판매DB'!$C:$AF,'14FW판매DB'!P$3-1,FALSE))</f>
        <v>2014-08-13</v>
      </c>
      <c r="Q25" s="40">
        <f>SUMIF('14FW판매DB'!$C:$C,E25,'14FW판매DB'!U:U)</f>
        <v>404</v>
      </c>
      <c r="R25" s="43">
        <f t="shared" si="5"/>
        <v>0.98536585365853657</v>
      </c>
      <c r="S25" s="95">
        <f t="shared" si="6"/>
        <v>600</v>
      </c>
      <c r="T25" s="45">
        <f t="shared" si="7"/>
        <v>0.67333333333333334</v>
      </c>
      <c r="U25" s="110">
        <f>SUMIF('14FW판매DB'!$C:$C,$E25,'14FW판매DB'!AD:AD)*$U$4</f>
        <v>0</v>
      </c>
      <c r="V25" s="40">
        <f t="shared" si="17"/>
        <v>7</v>
      </c>
      <c r="W25" s="285">
        <f t="shared" si="8"/>
        <v>0</v>
      </c>
      <c r="X25" s="289">
        <f t="shared" si="9"/>
        <v>6</v>
      </c>
      <c r="Y25" s="53">
        <f t="shared" si="10"/>
        <v>0</v>
      </c>
      <c r="Z25" s="50">
        <f t="shared" si="11"/>
        <v>0</v>
      </c>
      <c r="AA25" s="33">
        <f t="shared" si="12"/>
        <v>0</v>
      </c>
      <c r="AB25" s="134" t="str">
        <f>IF(ISERROR(VLOOKUP($E25,발주DB!$A:$D,3,FALSE))=TRUE,"",VLOOKUP($E25,발주DB!$A:$D,3,FALSE))</f>
        <v/>
      </c>
      <c r="AC25" s="133" t="str">
        <f>IF(ISERROR(VLOOKUP($E25,발주DB!$A:$D,4,FALSE))=TRUE,"",VLOOKUP($E25,발주DB!$A:$D,4,FALSE))</f>
        <v/>
      </c>
      <c r="AD25" s="39">
        <f>IF(ISERROR(VLOOKUP($E25,입고예정DB!$B:$E,3,FALSE))=TRUE,0,VLOOKUP($E25,입고예정DB!$B:$E,3,FALSE))</f>
        <v>0</v>
      </c>
      <c r="AE25" s="41">
        <f>IF(E25="",0,SUMIF(입고예정DB!$B:$B,$E25,입고예정DB!$E:$E))</f>
        <v>0</v>
      </c>
      <c r="AF25" s="42">
        <f t="shared" si="13"/>
        <v>-6</v>
      </c>
      <c r="AG25" s="414"/>
      <c r="AI25" s="295" t="str">
        <f>VLOOKUP($I25,[1]기획현황!$Z:$AW,8,FALSE)</f>
        <v>동일모자</v>
      </c>
      <c r="AJ25" s="401" t="e">
        <f>SUMIF([1]기획현황!$Z:$Z,$I25,[1]기획현황!$AF:$AF)</f>
        <v>#VALUE!</v>
      </c>
      <c r="AK25" s="302">
        <f>VLOOKUP($I25,[1]기획현황!$Z:$AW,14,FALSE)</f>
        <v>53000</v>
      </c>
      <c r="AL25" s="402">
        <f>VLOOKUP($I25,[1]기획현황!$Z:$AW,22,FALSE)</f>
        <v>20</v>
      </c>
      <c r="AM25" s="301">
        <f>VLOOKUP($I25,[1]기획현황!$Z:$AW,23,FALSE)</f>
        <v>5.7</v>
      </c>
      <c r="AN25" s="302">
        <f>VLOOKUP($I25,[1]기획현황!$Z:$AW,24,FALSE)</f>
        <v>0</v>
      </c>
      <c r="AO25" s="303">
        <f>VLOOKUP($I25,[1]기획현황!$Z:$AW,17,FALSE)</f>
        <v>7130.1800000000012</v>
      </c>
      <c r="AP25" s="305">
        <f t="shared" si="14"/>
        <v>6.7574476635678442</v>
      </c>
      <c r="AQ25" s="3"/>
    </row>
    <row r="26" spans="1:43" ht="53.25" customHeight="1">
      <c r="A26" s="16" t="str">
        <f t="shared" si="0"/>
        <v>ELKBAF3841RE</v>
      </c>
      <c r="B26" s="154">
        <f t="shared" si="1"/>
        <v>9.5377346163493934E-7</v>
      </c>
      <c r="C26" s="16" t="str">
        <f t="shared" si="2"/>
        <v/>
      </c>
      <c r="D26" s="154">
        <f t="shared" si="3"/>
        <v>1</v>
      </c>
      <c r="E26" s="16" t="str">
        <f>IF(ISERROR(VLOOKUP(MID(I26,1,5)&amp;MID(I26,8,5),품번정리!A:B,2,FALSE))=TRUE,MID(I26,1,5)&amp;MID(I26,8,5),VLOOKUP(MID(I26,1,5)&amp;MID(I26,8,5),품번정리!A:B,2,FALSE))</f>
        <v>ELKBA841RE</v>
      </c>
      <c r="F26" s="439" t="str">
        <f>IF(ISERROR(VLOOKUP($E26,러닝품번!$A:$A,1,FALSE))=TRUE,"","러닝")</f>
        <v>러닝</v>
      </c>
      <c r="G26" s="422"/>
      <c r="H26" s="31" t="str">
        <f>IF(I26=0,0,IF(VLOOKUP(MID($I26,4,2),CODE!K:P,CODE!$O$1,FALSE)="",VLOOKUP(MID($I26,1,3),CODE!$B:$G,CODE!$D$1,FALSE),VLOOKUP(MID($I26,1,3),CODE!$B:$G,CODE!$D$1,FALSE)&amp;"-"&amp;VLOOKUP(MID($I26,4,2),CODE!K:P,CODE!$O$1,FALSE)))</f>
        <v>ELK</v>
      </c>
      <c r="I26" s="103" t="s">
        <v>1689</v>
      </c>
      <c r="J26" s="102" t="str">
        <f t="shared" si="15"/>
        <v>F3</v>
      </c>
      <c r="K26" s="102" t="str">
        <f t="shared" si="4"/>
        <v>BA</v>
      </c>
      <c r="L26" s="438">
        <f t="shared" si="16"/>
        <v>0</v>
      </c>
      <c r="M26" s="36">
        <f>IF(ISERROR(VLOOKUP($E26,'14FW판매DB'!$C:$AF,'14FW판매DB'!J$3-1,FALSE))=TRUE,0,VLOOKUP($E26,'14FW판매DB'!$C:$AF,'14FW판매DB'!J$3-1,FALSE))</f>
        <v>53000</v>
      </c>
      <c r="N26" s="37">
        <f>IF(ISERROR(VLOOKUP($E26,'14FW판매DB'!$C:$AF,'14FW판매DB'!K$3-1,FALSE))=TRUE,0,VLOOKUP($E26,'14FW판매DB'!$C:$AF,'14FW판매DB'!K$3-1,FALSE))</f>
        <v>53000</v>
      </c>
      <c r="O26" s="38">
        <f>SUMIF('14FW판매DB'!$C:$C,E26,'14FW판매DB'!N:N)</f>
        <v>791</v>
      </c>
      <c r="P26" s="39" t="str">
        <f>IF(ISERROR(VLOOKUP($E26,'14FW판매DB'!$C:$AF,'14FW판매DB'!P$3-1,FALSE))=TRUE,0,VLOOKUP($E26,'14FW판매DB'!$C:$AF,'14FW판매DB'!P$3-1,FALSE))</f>
        <v>2014-08-13</v>
      </c>
      <c r="Q26" s="40">
        <f>SUMIF('14FW판매DB'!$C:$C,E26,'14FW판매DB'!U:U)</f>
        <v>447</v>
      </c>
      <c r="R26" s="43">
        <f t="shared" si="5"/>
        <v>0.5651074589127687</v>
      </c>
      <c r="S26" s="95">
        <f t="shared" si="6"/>
        <v>600</v>
      </c>
      <c r="T26" s="45">
        <f t="shared" si="7"/>
        <v>0.745</v>
      </c>
      <c r="U26" s="110">
        <f>SUMIF('14FW판매DB'!$C:$C,$E26,'14FW판매DB'!AD:AD)*$U$4</f>
        <v>0</v>
      </c>
      <c r="V26" s="40">
        <f t="shared" si="17"/>
        <v>7</v>
      </c>
      <c r="W26" s="285">
        <f t="shared" si="8"/>
        <v>0</v>
      </c>
      <c r="X26" s="289">
        <f t="shared" si="9"/>
        <v>344</v>
      </c>
      <c r="Y26" s="53">
        <f t="shared" si="10"/>
        <v>0</v>
      </c>
      <c r="Z26" s="50">
        <f t="shared" si="11"/>
        <v>0</v>
      </c>
      <c r="AA26" s="33">
        <f t="shared" si="12"/>
        <v>0</v>
      </c>
      <c r="AB26" s="134" t="str">
        <f>IF(ISERROR(VLOOKUP($E26,발주DB!$A:$D,3,FALSE))=TRUE,"",VLOOKUP($E26,발주DB!$A:$D,3,FALSE))</f>
        <v/>
      </c>
      <c r="AC26" s="133" t="str">
        <f>IF(ISERROR(VLOOKUP($E26,발주DB!$A:$D,4,FALSE))=TRUE,"",VLOOKUP($E26,발주DB!$A:$D,4,FALSE))</f>
        <v/>
      </c>
      <c r="AD26" s="39">
        <f>IF(ISERROR(VLOOKUP($E26,입고예정DB!$B:$E,3,FALSE))=TRUE,0,VLOOKUP($E26,입고예정DB!$B:$E,3,FALSE))</f>
        <v>0</v>
      </c>
      <c r="AE26" s="41">
        <f>IF(E26="",0,SUMIF(입고예정DB!$B:$B,$E26,입고예정DB!$E:$E))</f>
        <v>0</v>
      </c>
      <c r="AF26" s="42">
        <f t="shared" si="13"/>
        <v>-344</v>
      </c>
      <c r="AG26" s="414"/>
      <c r="AI26" s="295" t="str">
        <f>VLOOKUP($I26,[1]기획현황!$Z:$AW,8,FALSE)</f>
        <v>동일모자</v>
      </c>
      <c r="AJ26" s="401" t="e">
        <f>SUMIF([1]기획현황!$Z:$Z,$I26,[1]기획현황!$AF:$AF)</f>
        <v>#VALUE!</v>
      </c>
      <c r="AK26" s="302">
        <f>VLOOKUP($I26,[1]기획현황!$Z:$AW,14,FALSE)</f>
        <v>53000</v>
      </c>
      <c r="AL26" s="402">
        <f>VLOOKUP($I26,[1]기획현황!$Z:$AW,22,FALSE)</f>
        <v>20</v>
      </c>
      <c r="AM26" s="301">
        <f>VLOOKUP($I26,[1]기획현황!$Z:$AW,23,FALSE)</f>
        <v>5.7</v>
      </c>
      <c r="AN26" s="302">
        <f>VLOOKUP($I26,[1]기획현황!$Z:$AW,24,FALSE)</f>
        <v>0</v>
      </c>
      <c r="AO26" s="303">
        <f>VLOOKUP($I26,[1]기획현황!$Z:$AW,17,FALSE)</f>
        <v>7130.1800000000012</v>
      </c>
      <c r="AP26" s="305">
        <f t="shared" si="14"/>
        <v>6.7574476635678442</v>
      </c>
      <c r="AQ26" s="3"/>
    </row>
    <row r="27" spans="1:43" ht="53.25" hidden="1" customHeight="1">
      <c r="A27" s="16" t="str">
        <f t="shared" si="0"/>
        <v>ELKBAF5506GR</v>
      </c>
      <c r="B27" s="154">
        <f t="shared" si="1"/>
        <v>1</v>
      </c>
      <c r="C27" s="16" t="str">
        <f t="shared" si="2"/>
        <v>ELKBAF5506GR</v>
      </c>
      <c r="D27" s="154">
        <f t="shared" si="3"/>
        <v>1</v>
      </c>
      <c r="E27" s="16" t="str">
        <f>IF(ISERROR(VLOOKUP(MID(I27,1,5)&amp;MID(I27,8,5),품번정리!A:B,2,FALSE))=TRUE,MID(I27,1,5)&amp;MID(I27,8,5),VLOOKUP(MID(I27,1,5)&amp;MID(I27,8,5),품번정리!A:B,2,FALSE))</f>
        <v>ELKBA506GR</v>
      </c>
      <c r="F27" s="202" t="str">
        <f>IF(ISERROR(VLOOKUP($E27,러닝품번!$A:$A,1,FALSE))=TRUE,"","러닝")</f>
        <v/>
      </c>
      <c r="G27" s="422"/>
      <c r="H27" s="31" t="str">
        <f>IF(I27=0,0,IF(VLOOKUP(MID($I27,4,2),CODE!K:P,CODE!$O$1,FALSE)="",VLOOKUP(MID($I27,1,3),CODE!$B:$G,CODE!$D$1,FALSE),VLOOKUP(MID($I27,1,3),CODE!$B:$G,CODE!$D$1,FALSE)&amp;"-"&amp;VLOOKUP(MID($I27,4,2),CODE!K:P,CODE!$O$1,FALSE)))</f>
        <v>ELK</v>
      </c>
      <c r="I27" s="103" t="s">
        <v>1528</v>
      </c>
      <c r="J27" s="102" t="str">
        <f t="shared" si="15"/>
        <v>F5</v>
      </c>
      <c r="K27" s="102" t="str">
        <f t="shared" si="4"/>
        <v>BA</v>
      </c>
      <c r="L27" s="438">
        <f t="shared" si="16"/>
        <v>20000</v>
      </c>
      <c r="M27" s="36">
        <f>IF(ISERROR(VLOOKUP($E27,'14FW판매DB'!$C:$AF,'14FW판매DB'!J$3-1,FALSE))=TRUE,0,VLOOKUP($E27,'14FW판매DB'!$C:$AF,'14FW판매DB'!J$3-1,FALSE))</f>
        <v>45000</v>
      </c>
      <c r="N27" s="37">
        <f>IF(ISERROR(VLOOKUP($E27,'14FW판매DB'!$C:$AF,'14FW판매DB'!K$3-1,FALSE))=TRUE,0,VLOOKUP($E27,'14FW판매DB'!$C:$AF,'14FW판매DB'!K$3-1,FALSE))</f>
        <v>25000</v>
      </c>
      <c r="O27" s="38">
        <f>SUMIF('14FW판매DB'!$C:$C,E27,'14FW판매DB'!N:N)</f>
        <v>141</v>
      </c>
      <c r="P27" s="39" t="str">
        <f>IF(ISERROR(VLOOKUP($E27,'14FW판매DB'!$C:$AF,'14FW판매DB'!P$3-1,FALSE))=TRUE,0,VLOOKUP($E27,'14FW판매DB'!$C:$AF,'14FW판매DB'!P$3-1,FALSE))</f>
        <v>2014-09-01</v>
      </c>
      <c r="Q27" s="40">
        <f>SUMIF('14FW판매DB'!$C:$C,E27,'14FW판매DB'!U:U)</f>
        <v>104</v>
      </c>
      <c r="R27" s="43">
        <f t="shared" si="5"/>
        <v>0.73758865248226946</v>
      </c>
      <c r="S27" s="95">
        <f t="shared" si="6"/>
        <v>581</v>
      </c>
      <c r="T27" s="45">
        <f t="shared" si="7"/>
        <v>0.17900172117039587</v>
      </c>
      <c r="U27" s="110">
        <f>SUMIF('14FW판매DB'!$C:$C,$E27,'14FW판매DB'!AD:AD)*$U$4</f>
        <v>0</v>
      </c>
      <c r="V27" s="40">
        <f t="shared" si="17"/>
        <v>7</v>
      </c>
      <c r="W27" s="285">
        <f t="shared" si="8"/>
        <v>0</v>
      </c>
      <c r="X27" s="289">
        <f t="shared" si="9"/>
        <v>37</v>
      </c>
      <c r="Y27" s="53">
        <f t="shared" si="10"/>
        <v>0</v>
      </c>
      <c r="Z27" s="50">
        <f t="shared" si="11"/>
        <v>0</v>
      </c>
      <c r="AA27" s="33">
        <f t="shared" si="12"/>
        <v>0</v>
      </c>
      <c r="AB27" s="134" t="str">
        <f>IF(ISERROR(VLOOKUP($E27,발주DB!$A:$D,3,FALSE))=TRUE,"",VLOOKUP($E27,발주DB!$A:$D,3,FALSE))</f>
        <v/>
      </c>
      <c r="AC27" s="133" t="str">
        <f>IF(ISERROR(VLOOKUP($E27,발주DB!$A:$D,4,FALSE))=TRUE,"",VLOOKUP($E27,발주DB!$A:$D,4,FALSE))</f>
        <v/>
      </c>
      <c r="AD27" s="39">
        <f>IF(ISERROR(VLOOKUP($E27,입고예정DB!$B:$E,3,FALSE))=TRUE,0,VLOOKUP($E27,입고예정DB!$B:$E,3,FALSE))</f>
        <v>0</v>
      </c>
      <c r="AE27" s="41">
        <f>IF(E27="",0,SUMIF(입고예정DB!$B:$B,$E27,입고예정DB!$E:$E))</f>
        <v>0</v>
      </c>
      <c r="AF27" s="42">
        <f t="shared" si="13"/>
        <v>-37</v>
      </c>
      <c r="AG27" s="414" t="s">
        <v>3545</v>
      </c>
      <c r="AI27" s="295" t="str">
        <f>VLOOKUP($I27,[1]기획현황!$Z:$AW,8,FALSE)</f>
        <v>동일모자</v>
      </c>
      <c r="AJ27" s="401" t="e">
        <f>SUMIF([1]기획현황!$Z:$Z,$I27,[1]기획현황!$AF:$AF)</f>
        <v>#VALUE!</v>
      </c>
      <c r="AK27" s="302">
        <f>VLOOKUP($I27,[1]기획현황!$Z:$AW,14,FALSE)</f>
        <v>45000</v>
      </c>
      <c r="AL27" s="402">
        <f>VLOOKUP($I27,[1]기획현황!$Z:$AW,22,FALSE)</f>
        <v>373</v>
      </c>
      <c r="AM27" s="301">
        <f>VLOOKUP($I27,[1]기획현황!$Z:$AW,23,FALSE)</f>
        <v>5.8</v>
      </c>
      <c r="AN27" s="302">
        <f>VLOOKUP($I27,[1]기획현황!$Z:$AW,24,FALSE)</f>
        <v>0</v>
      </c>
      <c r="AO27" s="303">
        <f>VLOOKUP($I27,[1]기획현황!$Z:$AW,17,FALSE)</f>
        <v>7607.92</v>
      </c>
      <c r="AP27" s="305">
        <f t="shared" si="14"/>
        <v>5.3771715408535981</v>
      </c>
      <c r="AQ27" s="3"/>
    </row>
    <row r="28" spans="1:43" ht="53.25" hidden="1" customHeight="1">
      <c r="A28" s="16" t="str">
        <f t="shared" si="0"/>
        <v>ELKBAF5507RE</v>
      </c>
      <c r="B28" s="154">
        <f t="shared" si="1"/>
        <v>1</v>
      </c>
      <c r="C28" s="16" t="str">
        <f t="shared" si="2"/>
        <v>ELKBAF5507RE</v>
      </c>
      <c r="D28" s="154">
        <f t="shared" si="3"/>
        <v>1</v>
      </c>
      <c r="E28" s="16" t="str">
        <f>IF(ISERROR(VLOOKUP(MID(I28,1,5)&amp;MID(I28,8,5),품번정리!A:B,2,FALSE))=TRUE,MID(I28,1,5)&amp;MID(I28,8,5),VLOOKUP(MID(I28,1,5)&amp;MID(I28,8,5),품번정리!A:B,2,FALSE))</f>
        <v>ELKBA507RE</v>
      </c>
      <c r="F28" s="202" t="str">
        <f>IF(ISERROR(VLOOKUP($E28,러닝품번!$A:$A,1,FALSE))=TRUE,"","러닝")</f>
        <v/>
      </c>
      <c r="G28" s="431"/>
      <c r="H28" s="31" t="str">
        <f>IF(I28=0,0,IF(VLOOKUP(MID($I28,4,2),CODE!K:P,CODE!$O$1,FALSE)="",VLOOKUP(MID($I28,1,3),CODE!$B:$G,CODE!$D$1,FALSE),VLOOKUP(MID($I28,1,3),CODE!$B:$G,CODE!$D$1,FALSE)&amp;"-"&amp;VLOOKUP(MID($I28,4,2),CODE!K:P,CODE!$O$1,FALSE)))</f>
        <v>ELK</v>
      </c>
      <c r="I28" s="103" t="s">
        <v>1529</v>
      </c>
      <c r="J28" s="102" t="str">
        <f t="shared" si="15"/>
        <v>F5</v>
      </c>
      <c r="K28" s="102" t="str">
        <f t="shared" si="4"/>
        <v>BA</v>
      </c>
      <c r="L28" s="438">
        <f t="shared" si="16"/>
        <v>20000</v>
      </c>
      <c r="M28" s="36">
        <f>IF(ISERROR(VLOOKUP($E28,'14FW판매DB'!$C:$AF,'14FW판매DB'!J$3-1,FALSE))=TRUE,0,VLOOKUP($E28,'14FW판매DB'!$C:$AF,'14FW판매DB'!J$3-1,FALSE))</f>
        <v>45000</v>
      </c>
      <c r="N28" s="37">
        <f>IF(ISERROR(VLOOKUP($E28,'14FW판매DB'!$C:$AF,'14FW판매DB'!K$3-1,FALSE))=TRUE,0,VLOOKUP($E28,'14FW판매DB'!$C:$AF,'14FW판매DB'!K$3-1,FALSE))</f>
        <v>25000</v>
      </c>
      <c r="O28" s="38">
        <f>SUMIF('14FW판매DB'!$C:$C,E28,'14FW판매DB'!N:N)</f>
        <v>540</v>
      </c>
      <c r="P28" s="39" t="str">
        <f>IF(ISERROR(VLOOKUP($E28,'14FW판매DB'!$C:$AF,'14FW판매DB'!P$3-1,FALSE))=TRUE,0,VLOOKUP($E28,'14FW판매DB'!$C:$AF,'14FW판매DB'!P$3-1,FALSE))</f>
        <v>2014-08-22</v>
      </c>
      <c r="Q28" s="40">
        <f>SUMIF('14FW판매DB'!$C:$C,E28,'14FW판매DB'!U:U)</f>
        <v>446</v>
      </c>
      <c r="R28" s="43">
        <f t="shared" si="5"/>
        <v>0.82592592592592595</v>
      </c>
      <c r="S28" s="95">
        <f t="shared" si="6"/>
        <v>591</v>
      </c>
      <c r="T28" s="45">
        <f t="shared" si="7"/>
        <v>0.75465313028764802</v>
      </c>
      <c r="U28" s="110">
        <f>SUMIF('14FW판매DB'!$C:$C,$E28,'14FW판매DB'!AD:AD)*$U$4</f>
        <v>1</v>
      </c>
      <c r="V28" s="40">
        <f t="shared" si="17"/>
        <v>7</v>
      </c>
      <c r="W28" s="285">
        <f t="shared" si="8"/>
        <v>0.14285714285714285</v>
      </c>
      <c r="X28" s="289">
        <f t="shared" si="9"/>
        <v>94</v>
      </c>
      <c r="Y28" s="53">
        <f t="shared" si="10"/>
        <v>658</v>
      </c>
      <c r="Z28" s="50">
        <f t="shared" si="11"/>
        <v>43121</v>
      </c>
      <c r="AA28" s="33">
        <f t="shared" si="12"/>
        <v>-61.142857142857139</v>
      </c>
      <c r="AB28" s="134" t="str">
        <f>IF(ISERROR(VLOOKUP($E28,발주DB!$A:$D,3,FALSE))=TRUE,"",VLOOKUP($E28,발주DB!$A:$D,3,FALSE))</f>
        <v/>
      </c>
      <c r="AC28" s="133" t="str">
        <f>IF(ISERROR(VLOOKUP($E28,발주DB!$A:$D,4,FALSE))=TRUE,"",VLOOKUP($E28,발주DB!$A:$D,4,FALSE))</f>
        <v/>
      </c>
      <c r="AD28" s="39">
        <f>IF(ISERROR(VLOOKUP($E28,입고예정DB!$B:$E,3,FALSE))=TRUE,0,VLOOKUP($E28,입고예정DB!$B:$E,3,FALSE))</f>
        <v>0</v>
      </c>
      <c r="AE28" s="41">
        <f>IF(E28="",0,SUMIF(입고예정DB!$B:$B,$E28,입고예정DB!$E:$E))</f>
        <v>0</v>
      </c>
      <c r="AF28" s="42">
        <f t="shared" si="13"/>
        <v>-155.14285714285714</v>
      </c>
      <c r="AG28" s="414" t="s">
        <v>3545</v>
      </c>
      <c r="AI28" s="295" t="str">
        <f>VLOOKUP($I28,[1]기획현황!$Z:$AW,8,FALSE)</f>
        <v>동일모자</v>
      </c>
      <c r="AJ28" s="401" t="e">
        <f>SUMIF([1]기획현황!$Z:$Z,$I28,[1]기획현황!$AF:$AF)</f>
        <v>#VALUE!</v>
      </c>
      <c r="AK28" s="302">
        <f>VLOOKUP($I28,[1]기획현황!$Z:$AW,14,FALSE)</f>
        <v>45000</v>
      </c>
      <c r="AL28" s="402">
        <f>VLOOKUP($I28,[1]기획현황!$Z:$AW,22,FALSE)</f>
        <v>417</v>
      </c>
      <c r="AM28" s="301">
        <f>VLOOKUP($I28,[1]기획현황!$Z:$AW,23,FALSE)</f>
        <v>5.75</v>
      </c>
      <c r="AN28" s="302">
        <f>VLOOKUP($I28,[1]기획현황!$Z:$AW,24,FALSE)</f>
        <v>0</v>
      </c>
      <c r="AO28" s="303">
        <f>VLOOKUP($I28,[1]기획현황!$Z:$AW,17,FALSE)</f>
        <v>7589.5500000000011</v>
      </c>
      <c r="AP28" s="305">
        <f t="shared" si="14"/>
        <v>5.3901866262282878</v>
      </c>
      <c r="AQ28" s="3"/>
    </row>
    <row r="29" spans="1:43" ht="53.25" hidden="1" customHeight="1">
      <c r="A29" s="16" t="str">
        <f t="shared" si="0"/>
        <v>ELKBAF5508PK</v>
      </c>
      <c r="B29" s="154">
        <f t="shared" si="1"/>
        <v>9.5377346163493934E-7</v>
      </c>
      <c r="C29" s="16" t="str">
        <f t="shared" si="2"/>
        <v/>
      </c>
      <c r="D29" s="154">
        <f t="shared" si="3"/>
        <v>1</v>
      </c>
      <c r="E29" s="16" t="str">
        <f>IF(ISERROR(VLOOKUP(MID(I29,1,5)&amp;MID(I29,8,5),품번정리!A:B,2,FALSE))=TRUE,MID(I29,1,5)&amp;MID(I29,8,5),VLOOKUP(MID(I29,1,5)&amp;MID(I29,8,5),품번정리!A:B,2,FALSE))</f>
        <v>ELKBA508PK</v>
      </c>
      <c r="F29" s="202" t="str">
        <f>IF(ISERROR(VLOOKUP($E29,러닝품번!$A:$A,1,FALSE))=TRUE,"","러닝")</f>
        <v/>
      </c>
      <c r="G29" s="431"/>
      <c r="H29" s="31" t="str">
        <f>IF(I29=0,0,IF(VLOOKUP(MID($I29,4,2),CODE!K:P,CODE!$O$1,FALSE)="",VLOOKUP(MID($I29,1,3),CODE!$B:$G,CODE!$D$1,FALSE),VLOOKUP(MID($I29,1,3),CODE!$B:$G,CODE!$D$1,FALSE)&amp;"-"&amp;VLOOKUP(MID($I29,4,2),CODE!K:P,CODE!$O$1,FALSE)))</f>
        <v>ELK</v>
      </c>
      <c r="I29" s="103" t="s">
        <v>1530</v>
      </c>
      <c r="J29" s="102" t="str">
        <f t="shared" si="15"/>
        <v>F5</v>
      </c>
      <c r="K29" s="102" t="str">
        <f t="shared" si="4"/>
        <v>BA</v>
      </c>
      <c r="L29" s="438">
        <f t="shared" si="16"/>
        <v>20000</v>
      </c>
      <c r="M29" s="36">
        <f>IF(ISERROR(VLOOKUP($E29,'14FW판매DB'!$C:$AF,'14FW판매DB'!J$3-1,FALSE))=TRUE,0,VLOOKUP($E29,'14FW판매DB'!$C:$AF,'14FW판매DB'!J$3-1,FALSE))</f>
        <v>45000</v>
      </c>
      <c r="N29" s="37">
        <f>IF(ISERROR(VLOOKUP($E29,'14FW판매DB'!$C:$AF,'14FW판매DB'!K$3-1,FALSE))=TRUE,0,VLOOKUP($E29,'14FW판매DB'!$C:$AF,'14FW판매DB'!K$3-1,FALSE))</f>
        <v>25000</v>
      </c>
      <c r="O29" s="38">
        <f>SUMIF('14FW판매DB'!$C:$C,E29,'14FW판매DB'!N:N)</f>
        <v>515</v>
      </c>
      <c r="P29" s="39" t="str">
        <f>IF(ISERROR(VLOOKUP($E29,'14FW판매DB'!$C:$AF,'14FW판매DB'!P$3-1,FALSE))=TRUE,0,VLOOKUP($E29,'14FW판매DB'!$C:$AF,'14FW판매DB'!P$3-1,FALSE))</f>
        <v>2014-08-22</v>
      </c>
      <c r="Q29" s="40">
        <f>SUMIF('14FW판매DB'!$C:$C,E29,'14FW판매DB'!U:U)</f>
        <v>238</v>
      </c>
      <c r="R29" s="43">
        <f t="shared" si="5"/>
        <v>0.46213592233009709</v>
      </c>
      <c r="S29" s="95">
        <f t="shared" si="6"/>
        <v>591</v>
      </c>
      <c r="T29" s="45">
        <f t="shared" si="7"/>
        <v>0.40270727580372251</v>
      </c>
      <c r="U29" s="110">
        <f>SUMIF('14FW판매DB'!$C:$C,$E29,'14FW판매DB'!AD:AD)*$U$4</f>
        <v>-2</v>
      </c>
      <c r="V29" s="40">
        <f t="shared" si="17"/>
        <v>7</v>
      </c>
      <c r="W29" s="285">
        <f t="shared" si="8"/>
        <v>-0.2857142857142857</v>
      </c>
      <c r="X29" s="289">
        <f t="shared" si="9"/>
        <v>277</v>
      </c>
      <c r="Y29" s="53">
        <f t="shared" si="10"/>
        <v>0</v>
      </c>
      <c r="Z29" s="50">
        <f t="shared" si="11"/>
        <v>0</v>
      </c>
      <c r="AA29" s="33">
        <f t="shared" si="12"/>
        <v>0</v>
      </c>
      <c r="AB29" s="134" t="str">
        <f>IF(ISERROR(VLOOKUP($E29,발주DB!$A:$D,3,FALSE))=TRUE,"",VLOOKUP($E29,발주DB!$A:$D,3,FALSE))</f>
        <v/>
      </c>
      <c r="AC29" s="133" t="str">
        <f>IF(ISERROR(VLOOKUP($E29,발주DB!$A:$D,4,FALSE))=TRUE,"",VLOOKUP($E29,발주DB!$A:$D,4,FALSE))</f>
        <v/>
      </c>
      <c r="AD29" s="39">
        <f>IF(ISERROR(VLOOKUP($E29,입고예정DB!$B:$E,3,FALSE))=TRUE,0,VLOOKUP($E29,입고예정DB!$B:$E,3,FALSE))</f>
        <v>0</v>
      </c>
      <c r="AE29" s="41">
        <f>IF(E29="",0,SUMIF(입고예정DB!$B:$B,$E29,입고예정DB!$E:$E))</f>
        <v>0</v>
      </c>
      <c r="AF29" s="42">
        <f t="shared" si="13"/>
        <v>-277</v>
      </c>
      <c r="AG29" s="414"/>
      <c r="AI29" s="295" t="str">
        <f>VLOOKUP($I29,[1]기획현황!$Z:$AW,8,FALSE)</f>
        <v>동일모자</v>
      </c>
      <c r="AJ29" s="401" t="e">
        <f>SUMIF([1]기획현황!$Z:$Z,$I29,[1]기획현황!$AF:$AF)</f>
        <v>#VALUE!</v>
      </c>
      <c r="AK29" s="302">
        <f>VLOOKUP($I29,[1]기획현황!$Z:$AW,14,FALSE)</f>
        <v>45000</v>
      </c>
      <c r="AL29" s="402">
        <f>VLOOKUP($I29,[1]기획현황!$Z:$AW,22,FALSE)</f>
        <v>437</v>
      </c>
      <c r="AM29" s="301">
        <f>VLOOKUP($I29,[1]기획현황!$Z:$AW,23,FALSE)</f>
        <v>5.45</v>
      </c>
      <c r="AN29" s="302">
        <f>VLOOKUP($I29,[1]기획현황!$Z:$AW,24,FALSE)</f>
        <v>0</v>
      </c>
      <c r="AO29" s="303">
        <f>VLOOKUP($I29,[1]기획현황!$Z:$AW,17,FALSE)</f>
        <v>7235.3300000000008</v>
      </c>
      <c r="AP29" s="305">
        <f t="shared" si="14"/>
        <v>5.654073955036039</v>
      </c>
      <c r="AQ29" s="3"/>
    </row>
    <row r="30" spans="1:43" ht="53.25" hidden="1" customHeight="1">
      <c r="A30" s="16" t="str">
        <f t="shared" si="0"/>
        <v>ELKBAF5518PP</v>
      </c>
      <c r="B30" s="154">
        <f t="shared" si="1"/>
        <v>9.5377346163493934E-7</v>
      </c>
      <c r="C30" s="16" t="str">
        <f t="shared" si="2"/>
        <v/>
      </c>
      <c r="D30" s="154">
        <f t="shared" si="3"/>
        <v>1</v>
      </c>
      <c r="E30" s="16" t="str">
        <f>IF(ISERROR(VLOOKUP(MID(I30,1,5)&amp;MID(I30,8,5),품번정리!A:B,2,FALSE))=TRUE,MID(I30,1,5)&amp;MID(I30,8,5),VLOOKUP(MID(I30,1,5)&amp;MID(I30,8,5),품번정리!A:B,2,FALSE))</f>
        <v>ELKBA518PP</v>
      </c>
      <c r="F30" s="202" t="str">
        <f>IF(ISERROR(VLOOKUP($E30,러닝품번!$A:$A,1,FALSE))=TRUE,"","러닝")</f>
        <v/>
      </c>
      <c r="G30" s="422"/>
      <c r="H30" s="31" t="str">
        <f>IF(I30=0,0,IF(VLOOKUP(MID($I30,4,2),CODE!K:P,CODE!$O$1,FALSE)="",VLOOKUP(MID($I30,1,3),CODE!$B:$G,CODE!$D$1,FALSE),VLOOKUP(MID($I30,1,3),CODE!$B:$G,CODE!$D$1,FALSE)&amp;"-"&amp;VLOOKUP(MID($I30,4,2),CODE!K:P,CODE!$O$1,FALSE)))</f>
        <v>ELK</v>
      </c>
      <c r="I30" s="103" t="s">
        <v>1531</v>
      </c>
      <c r="J30" s="102" t="str">
        <f t="shared" si="15"/>
        <v>F5</v>
      </c>
      <c r="K30" s="102" t="str">
        <f t="shared" si="4"/>
        <v>BA</v>
      </c>
      <c r="L30" s="438">
        <f t="shared" si="16"/>
        <v>26000</v>
      </c>
      <c r="M30" s="36">
        <f>IF(ISERROR(VLOOKUP($E30,'14FW판매DB'!$C:$AF,'14FW판매DB'!J$3-1,FALSE))=TRUE,0,VLOOKUP($E30,'14FW판매DB'!$C:$AF,'14FW판매DB'!J$3-1,FALSE))</f>
        <v>55000</v>
      </c>
      <c r="N30" s="37">
        <f>IF(ISERROR(VLOOKUP($E30,'14FW판매DB'!$C:$AF,'14FW판매DB'!K$3-1,FALSE))=TRUE,0,VLOOKUP($E30,'14FW판매DB'!$C:$AF,'14FW판매DB'!K$3-1,FALSE))</f>
        <v>29000</v>
      </c>
      <c r="O30" s="38">
        <f>SUMIF('14FW판매DB'!$C:$C,E30,'14FW판매DB'!N:N)</f>
        <v>178</v>
      </c>
      <c r="P30" s="39" t="str">
        <f>IF(ISERROR(VLOOKUP($E30,'14FW판매DB'!$C:$AF,'14FW판매DB'!P$3-1,FALSE))=TRUE,0,VLOOKUP($E30,'14FW판매DB'!$C:$AF,'14FW판매DB'!P$3-1,FALSE))</f>
        <v>2014-10-01</v>
      </c>
      <c r="Q30" s="40">
        <f>SUMIF('14FW판매DB'!$C:$C,E30,'14FW판매DB'!U:U)</f>
        <v>11</v>
      </c>
      <c r="R30" s="43">
        <f t="shared" si="5"/>
        <v>6.1797752808988762E-2</v>
      </c>
      <c r="S30" s="95">
        <f t="shared" si="6"/>
        <v>551</v>
      </c>
      <c r="T30" s="45">
        <f t="shared" si="7"/>
        <v>1.9963702359346643E-2</v>
      </c>
      <c r="U30" s="110">
        <f>SUMIF('14FW판매DB'!$C:$C,$E30,'14FW판매DB'!AD:AD)*$U$4</f>
        <v>2</v>
      </c>
      <c r="V30" s="40">
        <f t="shared" si="17"/>
        <v>7</v>
      </c>
      <c r="W30" s="285">
        <f t="shared" si="8"/>
        <v>0.2857142857142857</v>
      </c>
      <c r="X30" s="289">
        <f t="shared" si="9"/>
        <v>167</v>
      </c>
      <c r="Y30" s="53">
        <f t="shared" si="10"/>
        <v>584.5</v>
      </c>
      <c r="Z30" s="50">
        <f t="shared" si="11"/>
        <v>43047.5</v>
      </c>
      <c r="AA30" s="33">
        <f t="shared" si="12"/>
        <v>-122.28571428571428</v>
      </c>
      <c r="AB30" s="134" t="str">
        <f>IF(ISERROR(VLOOKUP($E30,발주DB!$A:$D,3,FALSE))=TRUE,"",VLOOKUP($E30,발주DB!$A:$D,3,FALSE))</f>
        <v/>
      </c>
      <c r="AC30" s="133" t="str">
        <f>IF(ISERROR(VLOOKUP($E30,발주DB!$A:$D,4,FALSE))=TRUE,"",VLOOKUP($E30,발주DB!$A:$D,4,FALSE))</f>
        <v/>
      </c>
      <c r="AD30" s="39">
        <f>IF(ISERROR(VLOOKUP($E30,입고예정DB!$B:$E,3,FALSE))=TRUE,0,VLOOKUP($E30,입고예정DB!$B:$E,3,FALSE))</f>
        <v>0</v>
      </c>
      <c r="AE30" s="41">
        <f>IF(E30="",0,SUMIF(입고예정DB!$B:$B,$E30,입고예정DB!$E:$E))</f>
        <v>0</v>
      </c>
      <c r="AF30" s="42">
        <f t="shared" si="13"/>
        <v>-289.28571428571428</v>
      </c>
      <c r="AG30" s="414"/>
      <c r="AI30" s="295" t="str">
        <f>VLOOKUP($I30,[1]기획현황!$Z:$AW,8,FALSE)</f>
        <v>동일모자</v>
      </c>
      <c r="AJ30" s="401" t="e">
        <f>SUMIF([1]기획현황!$Z:$Z,$I30,[1]기획현황!$AF:$AF)</f>
        <v>#VALUE!</v>
      </c>
      <c r="AK30" s="302">
        <f>VLOOKUP($I30,[1]기획현황!$Z:$AW,14,FALSE)</f>
        <v>55000</v>
      </c>
      <c r="AL30" s="402">
        <f>VLOOKUP($I30,[1]기획현황!$Z:$AW,22,FALSE)</f>
        <v>727</v>
      </c>
      <c r="AM30" s="301">
        <f>VLOOKUP($I30,[1]기획현황!$Z:$AW,23,FALSE)</f>
        <v>7.55</v>
      </c>
      <c r="AN30" s="302">
        <f>VLOOKUP($I30,[1]기획현황!$Z:$AW,24,FALSE)</f>
        <v>0</v>
      </c>
      <c r="AO30" s="303">
        <f>VLOOKUP($I30,[1]기획현황!$Z:$AW,17,FALSE)</f>
        <v>10144.870000000001</v>
      </c>
      <c r="AP30" s="305">
        <f t="shared" si="14"/>
        <v>4.9285993807707733</v>
      </c>
      <c r="AQ30" s="3"/>
    </row>
    <row r="31" spans="1:43" ht="53.25" hidden="1" customHeight="1">
      <c r="A31" s="16" t="str">
        <f t="shared" si="0"/>
        <v>ELKBEF3533PK</v>
      </c>
      <c r="B31" s="154">
        <f t="shared" si="1"/>
        <v>9.5377346163493934E-7</v>
      </c>
      <c r="C31" s="16" t="str">
        <f t="shared" si="2"/>
        <v/>
      </c>
      <c r="D31" s="154">
        <f t="shared" si="3"/>
        <v>1</v>
      </c>
      <c r="E31" s="16" t="str">
        <f>IF(ISERROR(VLOOKUP(MID(I31,1,5)&amp;MID(I31,8,5),품번정리!A:B,2,FALSE))=TRUE,MID(I31,1,5)&amp;MID(I31,8,5),VLOOKUP(MID(I31,1,5)&amp;MID(I31,8,5),품번정리!A:B,2,FALSE))</f>
        <v>ELKBE533PK</v>
      </c>
      <c r="F31" s="202" t="str">
        <f>IF(ISERROR(VLOOKUP($E31,러닝품번!$A:$A,1,FALSE))=TRUE,"","러닝")</f>
        <v/>
      </c>
      <c r="G31" s="422"/>
      <c r="H31" s="31" t="str">
        <f>IF(I31=0,0,IF(VLOOKUP(MID($I31,4,2),CODE!K:P,CODE!$O$1,FALSE)="",VLOOKUP(MID($I31,1,3),CODE!$B:$G,CODE!$D$1,FALSE),VLOOKUP(MID($I31,1,3),CODE!$B:$G,CODE!$D$1,FALSE)&amp;"-"&amp;VLOOKUP(MID($I31,4,2),CODE!K:P,CODE!$O$1,FALSE)))</f>
        <v>ELK</v>
      </c>
      <c r="I31" s="103" t="s">
        <v>1754</v>
      </c>
      <c r="J31" s="102" t="str">
        <f t="shared" si="15"/>
        <v>F3</v>
      </c>
      <c r="K31" s="102" t="str">
        <f t="shared" si="4"/>
        <v>BE</v>
      </c>
      <c r="L31" s="438">
        <f t="shared" si="16"/>
        <v>13000</v>
      </c>
      <c r="M31" s="36">
        <f>IF(ISERROR(VLOOKUP($E31,'14FW판매DB'!$C:$AF,'14FW판매DB'!J$3-1,FALSE))=TRUE,0,VLOOKUP($E31,'14FW판매DB'!$C:$AF,'14FW판매DB'!J$3-1,FALSE))</f>
        <v>23000</v>
      </c>
      <c r="N31" s="37">
        <f>IF(ISERROR(VLOOKUP($E31,'14FW판매DB'!$C:$AF,'14FW판매DB'!K$3-1,FALSE))=TRUE,0,VLOOKUP($E31,'14FW판매DB'!$C:$AF,'14FW판매DB'!K$3-1,FALSE))</f>
        <v>10000</v>
      </c>
      <c r="O31" s="38">
        <f>SUMIF('14FW판매DB'!$C:$C,E31,'14FW판매DB'!N:N)</f>
        <v>395</v>
      </c>
      <c r="P31" s="39" t="str">
        <f>IF(ISERROR(VLOOKUP($E31,'14FW판매DB'!$C:$AF,'14FW판매DB'!P$3-1,FALSE))=TRUE,0,VLOOKUP($E31,'14FW판매DB'!$C:$AF,'14FW판매DB'!P$3-1,FALSE))</f>
        <v>2014-10-10</v>
      </c>
      <c r="Q31" s="40">
        <f>SUMIF('14FW판매DB'!$C:$C,E31,'14FW판매DB'!U:U)</f>
        <v>43</v>
      </c>
      <c r="R31" s="43">
        <f t="shared" si="5"/>
        <v>0.10886075949367088</v>
      </c>
      <c r="S31" s="95">
        <f t="shared" si="6"/>
        <v>542</v>
      </c>
      <c r="T31" s="45">
        <f t="shared" si="7"/>
        <v>7.9335793357933573E-2</v>
      </c>
      <c r="U31" s="110">
        <f>SUMIF('14FW판매DB'!$C:$C,$E31,'14FW판매DB'!AD:AD)*$U$4</f>
        <v>0</v>
      </c>
      <c r="V31" s="40">
        <f t="shared" si="17"/>
        <v>7</v>
      </c>
      <c r="W31" s="285">
        <f t="shared" si="8"/>
        <v>0</v>
      </c>
      <c r="X31" s="289">
        <f t="shared" si="9"/>
        <v>352</v>
      </c>
      <c r="Y31" s="53">
        <f t="shared" si="10"/>
        <v>0</v>
      </c>
      <c r="Z31" s="50">
        <f t="shared" si="11"/>
        <v>0</v>
      </c>
      <c r="AA31" s="33">
        <f t="shared" si="12"/>
        <v>0</v>
      </c>
      <c r="AB31" s="134" t="str">
        <f>IF(ISERROR(VLOOKUP($E31,발주DB!$A:$D,3,FALSE))=TRUE,"",VLOOKUP($E31,발주DB!$A:$D,3,FALSE))</f>
        <v/>
      </c>
      <c r="AC31" s="133" t="str">
        <f>IF(ISERROR(VLOOKUP($E31,발주DB!$A:$D,4,FALSE))=TRUE,"",VLOOKUP($E31,발주DB!$A:$D,4,FALSE))</f>
        <v/>
      </c>
      <c r="AD31" s="39">
        <f>IF(ISERROR(VLOOKUP($E31,입고예정DB!$B:$E,3,FALSE))=TRUE,0,VLOOKUP($E31,입고예정DB!$B:$E,3,FALSE))</f>
        <v>0</v>
      </c>
      <c r="AE31" s="41">
        <f>IF(E31="",0,SUMIF(입고예정DB!$B:$B,$E31,입고예정DB!$E:$E))</f>
        <v>0</v>
      </c>
      <c r="AF31" s="42">
        <f t="shared" si="13"/>
        <v>-352</v>
      </c>
      <c r="AG31" s="414"/>
      <c r="AI31" s="295" t="str">
        <f>VLOOKUP($I31,[1]기획현황!$Z:$AW,8,FALSE)</f>
        <v>아트인드림</v>
      </c>
      <c r="AJ31" s="401" t="e">
        <f>SUMIF([1]기획현황!$Z:$Z,$I31,[1]기획현황!$AF:$AF)</f>
        <v>#VALUE!</v>
      </c>
      <c r="AK31" s="302">
        <f>VLOOKUP($I31,[1]기획현황!$Z:$AW,14,FALSE)</f>
        <v>23000</v>
      </c>
      <c r="AL31" s="402">
        <f>VLOOKUP($I31,[1]기획현황!$Z:$AW,22,FALSE)</f>
        <v>20</v>
      </c>
      <c r="AM31" s="301">
        <f>VLOOKUP($I31,[1]기획현황!$Z:$AW,23,FALSE)</f>
        <v>0</v>
      </c>
      <c r="AN31" s="302">
        <f>VLOOKUP($I31,[1]기획현황!$Z:$AW,24,FALSE)</f>
        <v>5200</v>
      </c>
      <c r="AO31" s="303">
        <f>VLOOKUP($I31,[1]기획현황!$Z:$AW,17,FALSE)</f>
        <v>5220</v>
      </c>
      <c r="AP31" s="305">
        <f t="shared" si="14"/>
        <v>4.0055729710902117</v>
      </c>
      <c r="AQ31" s="3"/>
    </row>
    <row r="32" spans="1:43" ht="53.25" hidden="1" customHeight="1">
      <c r="A32" s="16" t="str">
        <f t="shared" si="0"/>
        <v>ELKBEF3534BL</v>
      </c>
      <c r="B32" s="154">
        <f t="shared" si="1"/>
        <v>9.5377346163493934E-7</v>
      </c>
      <c r="C32" s="16" t="str">
        <f t="shared" si="2"/>
        <v/>
      </c>
      <c r="D32" s="154">
        <f t="shared" si="3"/>
        <v>1</v>
      </c>
      <c r="E32" s="16" t="str">
        <f>IF(ISERROR(VLOOKUP(MID(I32,1,5)&amp;MID(I32,8,5),품번정리!A:B,2,FALSE))=TRUE,MID(I32,1,5)&amp;MID(I32,8,5),VLOOKUP(MID(I32,1,5)&amp;MID(I32,8,5),품번정리!A:B,2,FALSE))</f>
        <v>ELKBE534BL</v>
      </c>
      <c r="F32" s="202" t="str">
        <f>IF(ISERROR(VLOOKUP($E32,러닝품번!$A:$A,1,FALSE))=TRUE,"","러닝")</f>
        <v/>
      </c>
      <c r="G32" s="422"/>
      <c r="H32" s="31" t="str">
        <f>IF(I32=0,0,IF(VLOOKUP(MID($I32,4,2),CODE!K:P,CODE!$O$1,FALSE)="",VLOOKUP(MID($I32,1,3),CODE!$B:$G,CODE!$D$1,FALSE),VLOOKUP(MID($I32,1,3),CODE!$B:$G,CODE!$D$1,FALSE)&amp;"-"&amp;VLOOKUP(MID($I32,4,2),CODE!K:P,CODE!$O$1,FALSE)))</f>
        <v>ELK</v>
      </c>
      <c r="I32" s="103" t="s">
        <v>3583</v>
      </c>
      <c r="J32" s="102" t="str">
        <f t="shared" si="15"/>
        <v>F3</v>
      </c>
      <c r="K32" s="102" t="str">
        <f t="shared" si="4"/>
        <v>BE</v>
      </c>
      <c r="L32" s="438">
        <f t="shared" si="16"/>
        <v>13000</v>
      </c>
      <c r="M32" s="36">
        <f>IF(ISERROR(VLOOKUP($E32,'14FW판매DB'!$C:$AF,'14FW판매DB'!J$3-1,FALSE))=TRUE,0,VLOOKUP($E32,'14FW판매DB'!$C:$AF,'14FW판매DB'!J$3-1,FALSE))</f>
        <v>23000</v>
      </c>
      <c r="N32" s="37">
        <f>IF(ISERROR(VLOOKUP($E32,'14FW판매DB'!$C:$AF,'14FW판매DB'!K$3-1,FALSE))=TRUE,0,VLOOKUP($E32,'14FW판매DB'!$C:$AF,'14FW판매DB'!K$3-1,FALSE))</f>
        <v>10000</v>
      </c>
      <c r="O32" s="38">
        <f>SUMIF('14FW판매DB'!$C:$C,E32,'14FW판매DB'!N:N)</f>
        <v>390</v>
      </c>
      <c r="P32" s="39" t="str">
        <f>IF(ISERROR(VLOOKUP($E32,'14FW판매DB'!$C:$AF,'14FW판매DB'!P$3-1,FALSE))=TRUE,0,VLOOKUP($E32,'14FW판매DB'!$C:$AF,'14FW판매DB'!P$3-1,FALSE))</f>
        <v>2014-10-10</v>
      </c>
      <c r="Q32" s="40">
        <f>SUMIF('14FW판매DB'!$C:$C,E32,'14FW판매DB'!U:U)</f>
        <v>35</v>
      </c>
      <c r="R32" s="43">
        <f t="shared" si="5"/>
        <v>8.9743589743589744E-2</v>
      </c>
      <c r="S32" s="95">
        <f t="shared" si="6"/>
        <v>542</v>
      </c>
      <c r="T32" s="45">
        <f t="shared" si="7"/>
        <v>6.4575645756457564E-2</v>
      </c>
      <c r="U32" s="110">
        <f>SUMIF('14FW판매DB'!$C:$C,$E32,'14FW판매DB'!AD:AD)*$U$4</f>
        <v>0</v>
      </c>
      <c r="V32" s="40">
        <f t="shared" si="17"/>
        <v>7</v>
      </c>
      <c r="W32" s="285">
        <f t="shared" si="8"/>
        <v>0</v>
      </c>
      <c r="X32" s="289">
        <f t="shared" si="9"/>
        <v>355</v>
      </c>
      <c r="Y32" s="53">
        <f t="shared" si="10"/>
        <v>0</v>
      </c>
      <c r="Z32" s="50">
        <f t="shared" si="11"/>
        <v>0</v>
      </c>
      <c r="AA32" s="33">
        <f t="shared" si="12"/>
        <v>0</v>
      </c>
      <c r="AB32" s="134" t="str">
        <f>IF(ISERROR(VLOOKUP($E32,발주DB!$A:$D,3,FALSE))=TRUE,"",VLOOKUP($E32,발주DB!$A:$D,3,FALSE))</f>
        <v/>
      </c>
      <c r="AC32" s="133" t="str">
        <f>IF(ISERROR(VLOOKUP($E32,발주DB!$A:$D,4,FALSE))=TRUE,"",VLOOKUP($E32,발주DB!$A:$D,4,FALSE))</f>
        <v/>
      </c>
      <c r="AD32" s="39">
        <f>IF(ISERROR(VLOOKUP($E32,입고예정DB!$B:$E,3,FALSE))=TRUE,0,VLOOKUP($E32,입고예정DB!$B:$E,3,FALSE))</f>
        <v>0</v>
      </c>
      <c r="AE32" s="41">
        <f>IF(E32="",0,SUMIF(입고예정DB!$B:$B,$E32,입고예정DB!$E:$E))</f>
        <v>0</v>
      </c>
      <c r="AF32" s="42">
        <f t="shared" si="13"/>
        <v>-355</v>
      </c>
      <c r="AG32" s="414"/>
      <c r="AI32" s="295" t="str">
        <f>VLOOKUP($I32,[1]기획현황!$Z:$AW,8,FALSE)</f>
        <v>아트인드림</v>
      </c>
      <c r="AJ32" s="401" t="e">
        <f>SUMIF([1]기획현황!$Z:$Z,$I32,[1]기획현황!$AF:$AF)</f>
        <v>#VALUE!</v>
      </c>
      <c r="AK32" s="302">
        <f>VLOOKUP($I32,[1]기획현황!$Z:$AW,14,FALSE)</f>
        <v>23000</v>
      </c>
      <c r="AL32" s="402">
        <f>VLOOKUP($I32,[1]기획현황!$Z:$AW,22,FALSE)</f>
        <v>20</v>
      </c>
      <c r="AM32" s="301">
        <f>VLOOKUP($I32,[1]기획현황!$Z:$AW,23,FALSE)</f>
        <v>0</v>
      </c>
      <c r="AN32" s="302">
        <f>VLOOKUP($I32,[1]기획현황!$Z:$AW,24,FALSE)</f>
        <v>5800</v>
      </c>
      <c r="AO32" s="303">
        <f>VLOOKUP($I32,[1]기획현황!$Z:$AW,17,FALSE)</f>
        <v>5820</v>
      </c>
      <c r="AP32" s="305">
        <f t="shared" si="14"/>
        <v>3.5926273039675096</v>
      </c>
      <c r="AQ32" s="3"/>
    </row>
    <row r="33" spans="1:43" ht="53.25" hidden="1" customHeight="1">
      <c r="A33" s="16" t="str">
        <f t="shared" si="0"/>
        <v>ELKERF5511GR</v>
      </c>
      <c r="B33" s="154">
        <f t="shared" si="1"/>
        <v>9.5377346163493934E-7</v>
      </c>
      <c r="C33" s="16" t="str">
        <f t="shared" si="2"/>
        <v/>
      </c>
      <c r="D33" s="154">
        <f t="shared" si="3"/>
        <v>1</v>
      </c>
      <c r="E33" s="16" t="str">
        <f>IF(ISERROR(VLOOKUP(MID(I33,1,5)&amp;MID(I33,8,5),품번정리!A:B,2,FALSE))=TRUE,MID(I33,1,5)&amp;MID(I33,8,5),VLOOKUP(MID(I33,1,5)&amp;MID(I33,8,5),품번정리!A:B,2,FALSE))</f>
        <v>ELKER511GR</v>
      </c>
      <c r="F33" s="202" t="str">
        <f>IF(ISERROR(VLOOKUP($E33,러닝품번!$A:$A,1,FALSE))=TRUE,"","러닝")</f>
        <v>러닝</v>
      </c>
      <c r="G33" s="422"/>
      <c r="H33" s="31" t="str">
        <f>IF(I33=0,0,IF(VLOOKUP(MID($I33,4,2),CODE!K:P,CODE!$O$1,FALSE)="",VLOOKUP(MID($I33,1,3),CODE!$B:$G,CODE!$D$1,FALSE),VLOOKUP(MID($I33,1,3),CODE!$B:$G,CODE!$D$1,FALSE)&amp;"-"&amp;VLOOKUP(MID($I33,4,2),CODE!K:P,CODE!$O$1,FALSE)))</f>
        <v>ELK</v>
      </c>
      <c r="I33" s="103" t="s">
        <v>1532</v>
      </c>
      <c r="J33" s="102" t="str">
        <f t="shared" si="15"/>
        <v>F5</v>
      </c>
      <c r="K33" s="102" t="str">
        <f t="shared" si="4"/>
        <v>ER</v>
      </c>
      <c r="L33" s="438">
        <f t="shared" si="16"/>
        <v>16500</v>
      </c>
      <c r="M33" s="36">
        <f>IF(ISERROR(VLOOKUP($E33,'14FW판매DB'!$C:$AF,'14FW판매DB'!J$3-1,FALSE))=TRUE,0,VLOOKUP($E33,'14FW판매DB'!$C:$AF,'14FW판매DB'!J$3-1,FALSE))</f>
        <v>55000</v>
      </c>
      <c r="N33" s="37">
        <f>IF(ISERROR(VLOOKUP($E33,'14FW판매DB'!$C:$AF,'14FW판매DB'!K$3-1,FALSE))=TRUE,0,VLOOKUP($E33,'14FW판매DB'!$C:$AF,'14FW판매DB'!K$3-1,FALSE))</f>
        <v>38500</v>
      </c>
      <c r="O33" s="38">
        <f>SUMIF('14FW판매DB'!$C:$C,E33,'14FW판매DB'!N:N)</f>
        <v>444</v>
      </c>
      <c r="P33" s="39" t="str">
        <f>IF(ISERROR(VLOOKUP($E33,'14FW판매DB'!$C:$AF,'14FW판매DB'!P$3-1,FALSE))=TRUE,0,VLOOKUP($E33,'14FW판매DB'!$C:$AF,'14FW판매DB'!P$3-1,FALSE))</f>
        <v>2014-10-01</v>
      </c>
      <c r="Q33" s="40">
        <f>SUMIF('14FW판매DB'!$C:$C,E33,'14FW판매DB'!U:U)</f>
        <v>239</v>
      </c>
      <c r="R33" s="43">
        <f t="shared" si="5"/>
        <v>0.53828828828828834</v>
      </c>
      <c r="S33" s="95">
        <f t="shared" si="6"/>
        <v>551</v>
      </c>
      <c r="T33" s="45">
        <f t="shared" si="7"/>
        <v>0.43375680580762249</v>
      </c>
      <c r="U33" s="110">
        <f>SUMIF('14FW판매DB'!$C:$C,$E33,'14FW판매DB'!AD:AD)*$U$4</f>
        <v>0</v>
      </c>
      <c r="V33" s="40">
        <f t="shared" si="17"/>
        <v>7</v>
      </c>
      <c r="W33" s="285">
        <f t="shared" si="8"/>
        <v>0</v>
      </c>
      <c r="X33" s="289">
        <f t="shared" si="9"/>
        <v>205</v>
      </c>
      <c r="Y33" s="53">
        <f t="shared" si="10"/>
        <v>0</v>
      </c>
      <c r="Z33" s="50">
        <f t="shared" si="11"/>
        <v>0</v>
      </c>
      <c r="AA33" s="33">
        <f t="shared" si="12"/>
        <v>0</v>
      </c>
      <c r="AB33" s="134" t="str">
        <f>IF(ISERROR(VLOOKUP($E33,발주DB!$A:$D,3,FALSE))=TRUE,"",VLOOKUP($E33,발주DB!$A:$D,3,FALSE))</f>
        <v/>
      </c>
      <c r="AC33" s="133" t="str">
        <f>IF(ISERROR(VLOOKUP($E33,발주DB!$A:$D,4,FALSE))=TRUE,"",VLOOKUP($E33,발주DB!$A:$D,4,FALSE))</f>
        <v/>
      </c>
      <c r="AD33" s="39">
        <f>IF(ISERROR(VLOOKUP($E33,입고예정DB!$B:$E,3,FALSE))=TRUE,0,VLOOKUP($E33,입고예정DB!$B:$E,3,FALSE))</f>
        <v>0</v>
      </c>
      <c r="AE33" s="41">
        <f>IF(E33="",0,SUMIF(입고예정DB!$B:$B,$E33,입고예정DB!$E:$E))</f>
        <v>0</v>
      </c>
      <c r="AF33" s="42">
        <f t="shared" si="13"/>
        <v>-205</v>
      </c>
      <c r="AG33" s="414" t="s">
        <v>3537</v>
      </c>
      <c r="AI33" s="295" t="str">
        <f>VLOOKUP($I33,[1]기획현황!$Z:$AW,8,FALSE)</f>
        <v>동일모자</v>
      </c>
      <c r="AJ33" s="401" t="e">
        <f>SUMIF([1]기획현황!$Z:$Z,$I33,[1]기획현황!$AF:$AF)</f>
        <v>#VALUE!</v>
      </c>
      <c r="AK33" s="302">
        <f>VLOOKUP($I33,[1]기획현황!$Z:$AW,14,FALSE)</f>
        <v>55000</v>
      </c>
      <c r="AL33" s="402">
        <f>VLOOKUP($I33,[1]기획현황!$Z:$AW,22,FALSE)</f>
        <v>480</v>
      </c>
      <c r="AM33" s="301">
        <f>VLOOKUP($I33,[1]기획현황!$Z:$AW,23,FALSE)</f>
        <v>6.9</v>
      </c>
      <c r="AN33" s="302">
        <f>VLOOKUP($I33,[1]기획현황!$Z:$AW,24,FALSE)</f>
        <v>0</v>
      </c>
      <c r="AO33" s="303">
        <f>VLOOKUP($I33,[1]기획현황!$Z:$AW,17,FALSE)</f>
        <v>9087.0600000000013</v>
      </c>
      <c r="AP33" s="305">
        <f t="shared" si="14"/>
        <v>5.5023296863892162</v>
      </c>
      <c r="AQ33" s="3"/>
    </row>
    <row r="34" spans="1:43" ht="53.25" hidden="1" customHeight="1">
      <c r="A34" s="16" t="str">
        <f t="shared" si="0"/>
        <v>ELKERF5512RE</v>
      </c>
      <c r="B34" s="154">
        <f t="shared" si="1"/>
        <v>9.5377346163493934E-7</v>
      </c>
      <c r="C34" s="16" t="str">
        <f t="shared" si="2"/>
        <v/>
      </c>
      <c r="D34" s="154">
        <f t="shared" si="3"/>
        <v>1</v>
      </c>
      <c r="E34" s="16" t="str">
        <f>IF(ISERROR(VLOOKUP(MID(I34,1,5)&amp;MID(I34,8,5),품번정리!A:B,2,FALSE))=TRUE,MID(I34,1,5)&amp;MID(I34,8,5),VLOOKUP(MID(I34,1,5)&amp;MID(I34,8,5),품번정리!A:B,2,FALSE))</f>
        <v>ELKER512RE</v>
      </c>
      <c r="F34" s="202" t="str">
        <f>IF(ISERROR(VLOOKUP($E34,러닝품번!$A:$A,1,FALSE))=TRUE,"","러닝")</f>
        <v>러닝</v>
      </c>
      <c r="G34" s="431"/>
      <c r="H34" s="31" t="str">
        <f>IF(I34=0,0,IF(VLOOKUP(MID($I34,4,2),CODE!K:P,CODE!$O$1,FALSE)="",VLOOKUP(MID($I34,1,3),CODE!$B:$G,CODE!$D$1,FALSE),VLOOKUP(MID($I34,1,3),CODE!$B:$G,CODE!$D$1,FALSE)&amp;"-"&amp;VLOOKUP(MID($I34,4,2),CODE!K:P,CODE!$O$1,FALSE)))</f>
        <v>ELK</v>
      </c>
      <c r="I34" s="103" t="s">
        <v>1533</v>
      </c>
      <c r="J34" s="102" t="str">
        <f t="shared" si="15"/>
        <v>F5</v>
      </c>
      <c r="K34" s="102" t="str">
        <f t="shared" si="4"/>
        <v>ER</v>
      </c>
      <c r="L34" s="438">
        <f t="shared" si="16"/>
        <v>16500</v>
      </c>
      <c r="M34" s="36">
        <f>IF(ISERROR(VLOOKUP($E34,'14FW판매DB'!$C:$AF,'14FW판매DB'!J$3-1,FALSE))=TRUE,0,VLOOKUP($E34,'14FW판매DB'!$C:$AF,'14FW판매DB'!J$3-1,FALSE))</f>
        <v>55000</v>
      </c>
      <c r="N34" s="37">
        <f>IF(ISERROR(VLOOKUP($E34,'14FW판매DB'!$C:$AF,'14FW판매DB'!K$3-1,FALSE))=TRUE,0,VLOOKUP($E34,'14FW판매DB'!$C:$AF,'14FW판매DB'!K$3-1,FALSE))</f>
        <v>38500</v>
      </c>
      <c r="O34" s="38">
        <f>SUMIF('14FW판매DB'!$C:$C,E34,'14FW판매DB'!N:N)</f>
        <v>421</v>
      </c>
      <c r="P34" s="39" t="str">
        <f>IF(ISERROR(VLOOKUP($E34,'14FW판매DB'!$C:$AF,'14FW판매DB'!P$3-1,FALSE))=TRUE,0,VLOOKUP($E34,'14FW판매DB'!$C:$AF,'14FW판매DB'!P$3-1,FALSE))</f>
        <v>2014-10-01</v>
      </c>
      <c r="Q34" s="40">
        <f>SUMIF('14FW판매DB'!$C:$C,E34,'14FW판매DB'!U:U)</f>
        <v>222</v>
      </c>
      <c r="R34" s="43">
        <f t="shared" si="5"/>
        <v>0.52731591448931114</v>
      </c>
      <c r="S34" s="95">
        <f t="shared" si="6"/>
        <v>551</v>
      </c>
      <c r="T34" s="45">
        <f t="shared" si="7"/>
        <v>0.4029038112522686</v>
      </c>
      <c r="U34" s="110">
        <f>SUMIF('14FW판매DB'!$C:$C,$E34,'14FW판매DB'!AD:AD)*$U$4</f>
        <v>0</v>
      </c>
      <c r="V34" s="40">
        <f t="shared" si="17"/>
        <v>7</v>
      </c>
      <c r="W34" s="285">
        <f t="shared" si="8"/>
        <v>0</v>
      </c>
      <c r="X34" s="289">
        <f t="shared" si="9"/>
        <v>199</v>
      </c>
      <c r="Y34" s="53">
        <f t="shared" si="10"/>
        <v>0</v>
      </c>
      <c r="Z34" s="50">
        <f t="shared" si="11"/>
        <v>0</v>
      </c>
      <c r="AA34" s="33">
        <f t="shared" si="12"/>
        <v>0</v>
      </c>
      <c r="AB34" s="134" t="str">
        <f>IF(ISERROR(VLOOKUP($E34,발주DB!$A:$D,3,FALSE))=TRUE,"",VLOOKUP($E34,발주DB!$A:$D,3,FALSE))</f>
        <v/>
      </c>
      <c r="AC34" s="133" t="str">
        <f>IF(ISERROR(VLOOKUP($E34,발주DB!$A:$D,4,FALSE))=TRUE,"",VLOOKUP($E34,발주DB!$A:$D,4,FALSE))</f>
        <v/>
      </c>
      <c r="AD34" s="39">
        <f>IF(ISERROR(VLOOKUP($E34,입고예정DB!$B:$E,3,FALSE))=TRUE,0,VLOOKUP($E34,입고예정DB!$B:$E,3,FALSE))</f>
        <v>0</v>
      </c>
      <c r="AE34" s="41">
        <f>IF(E34="",0,SUMIF(입고예정DB!$B:$B,$E34,입고예정DB!$E:$E))</f>
        <v>0</v>
      </c>
      <c r="AF34" s="42">
        <f t="shared" si="13"/>
        <v>-199</v>
      </c>
      <c r="AG34" s="414" t="s">
        <v>3537</v>
      </c>
      <c r="AI34" s="295" t="str">
        <f>VLOOKUP($I34,[1]기획현황!$Z:$AW,8,FALSE)</f>
        <v>동일모자</v>
      </c>
      <c r="AJ34" s="401" t="e">
        <f>SUMIF([1]기획현황!$Z:$Z,$I34,[1]기획현황!$AF:$AF)</f>
        <v>#VALUE!</v>
      </c>
      <c r="AK34" s="302">
        <f>VLOOKUP($I34,[1]기획현황!$Z:$AW,14,FALSE)</f>
        <v>55000</v>
      </c>
      <c r="AL34" s="402">
        <f>VLOOKUP($I34,[1]기획현황!$Z:$AW,22,FALSE)</f>
        <v>526</v>
      </c>
      <c r="AM34" s="301">
        <f>VLOOKUP($I34,[1]기획현황!$Z:$AW,23,FALSE)</f>
        <v>7</v>
      </c>
      <c r="AN34" s="302">
        <f>VLOOKUP($I34,[1]기획현황!$Z:$AW,24,FALSE)</f>
        <v>0</v>
      </c>
      <c r="AO34" s="303">
        <f>VLOOKUP($I34,[1]기획현황!$Z:$AW,17,FALSE)</f>
        <v>9257.8000000000011</v>
      </c>
      <c r="AP34" s="305">
        <f t="shared" si="14"/>
        <v>5.4008511741450445</v>
      </c>
      <c r="AQ34" s="3"/>
    </row>
    <row r="35" spans="1:43" ht="53.25" hidden="1" customHeight="1">
      <c r="A35" s="16" t="str">
        <f t="shared" si="0"/>
        <v>ELKERF5513PK</v>
      </c>
      <c r="B35" s="154">
        <f t="shared" si="1"/>
        <v>1</v>
      </c>
      <c r="C35" s="16" t="str">
        <f t="shared" si="2"/>
        <v>ELKERF5513PK</v>
      </c>
      <c r="D35" s="154">
        <f t="shared" si="3"/>
        <v>1</v>
      </c>
      <c r="E35" s="16" t="str">
        <f>IF(ISERROR(VLOOKUP(MID(I35,1,5)&amp;MID(I35,8,5),품번정리!A:B,2,FALSE))=TRUE,MID(I35,1,5)&amp;MID(I35,8,5),VLOOKUP(MID(I35,1,5)&amp;MID(I35,8,5),품번정리!A:B,2,FALSE))</f>
        <v>ELKER513PK</v>
      </c>
      <c r="F35" s="202" t="str">
        <f>IF(ISERROR(VLOOKUP($E35,러닝품번!$A:$A,1,FALSE))=TRUE,"","러닝")</f>
        <v/>
      </c>
      <c r="G35" s="422"/>
      <c r="H35" s="31" t="str">
        <f>IF(I35=0,0,IF(VLOOKUP(MID($I35,4,2),CODE!K:P,CODE!$O$1,FALSE)="",VLOOKUP(MID($I35,1,3),CODE!$B:$G,CODE!$D$1,FALSE),VLOOKUP(MID($I35,1,3),CODE!$B:$G,CODE!$D$1,FALSE)&amp;"-"&amp;VLOOKUP(MID($I35,4,2),CODE!K:P,CODE!$O$1,FALSE)))</f>
        <v>ELK</v>
      </c>
      <c r="I35" s="103" t="s">
        <v>1534</v>
      </c>
      <c r="J35" s="102" t="str">
        <f t="shared" si="15"/>
        <v>F5</v>
      </c>
      <c r="K35" s="102" t="str">
        <f t="shared" si="4"/>
        <v>ER</v>
      </c>
      <c r="L35" s="438">
        <f t="shared" si="16"/>
        <v>26000</v>
      </c>
      <c r="M35" s="36">
        <f>IF(ISERROR(VLOOKUP($E35,'14FW판매DB'!$C:$AF,'14FW판매DB'!J$3-1,FALSE))=TRUE,0,VLOOKUP($E35,'14FW판매DB'!$C:$AF,'14FW판매DB'!J$3-1,FALSE))</f>
        <v>55000</v>
      </c>
      <c r="N35" s="37">
        <f>IF(ISERROR(VLOOKUP($E35,'14FW판매DB'!$C:$AF,'14FW판매DB'!K$3-1,FALSE))=TRUE,0,VLOOKUP($E35,'14FW판매DB'!$C:$AF,'14FW판매DB'!K$3-1,FALSE))</f>
        <v>29000</v>
      </c>
      <c r="O35" s="38">
        <f>SUMIF('14FW판매DB'!$C:$C,E35,'14FW판매DB'!N:N)</f>
        <v>163</v>
      </c>
      <c r="P35" s="39" t="str">
        <f>IF(ISERROR(VLOOKUP($E35,'14FW판매DB'!$C:$AF,'14FW판매DB'!P$3-1,FALSE))=TRUE,0,VLOOKUP($E35,'14FW판매DB'!$C:$AF,'14FW판매DB'!P$3-1,FALSE))</f>
        <v>2014-10-01</v>
      </c>
      <c r="Q35" s="40">
        <f>SUMIF('14FW판매DB'!$C:$C,E35,'14FW판매DB'!U:U)</f>
        <v>136</v>
      </c>
      <c r="R35" s="43">
        <f t="shared" si="5"/>
        <v>0.83435582822085885</v>
      </c>
      <c r="S35" s="95">
        <f t="shared" si="6"/>
        <v>551</v>
      </c>
      <c r="T35" s="45">
        <f t="shared" si="7"/>
        <v>0.24682395644283123</v>
      </c>
      <c r="U35" s="110">
        <f>SUMIF('14FW판매DB'!$C:$C,$E35,'14FW판매DB'!AD:AD)*$U$4</f>
        <v>0</v>
      </c>
      <c r="V35" s="40">
        <f t="shared" si="17"/>
        <v>7</v>
      </c>
      <c r="W35" s="285">
        <f t="shared" si="8"/>
        <v>0</v>
      </c>
      <c r="X35" s="289">
        <f t="shared" si="9"/>
        <v>27</v>
      </c>
      <c r="Y35" s="53">
        <f t="shared" si="10"/>
        <v>0</v>
      </c>
      <c r="Z35" s="50">
        <f t="shared" si="11"/>
        <v>0</v>
      </c>
      <c r="AA35" s="33">
        <f t="shared" si="12"/>
        <v>0</v>
      </c>
      <c r="AB35" s="134" t="str">
        <f>IF(ISERROR(VLOOKUP($E35,발주DB!$A:$D,3,FALSE))=TRUE,"",VLOOKUP($E35,발주DB!$A:$D,3,FALSE))</f>
        <v/>
      </c>
      <c r="AC35" s="133" t="str">
        <f>IF(ISERROR(VLOOKUP($E35,발주DB!$A:$D,4,FALSE))=TRUE,"",VLOOKUP($E35,발주DB!$A:$D,4,FALSE))</f>
        <v/>
      </c>
      <c r="AD35" s="39">
        <f>IF(ISERROR(VLOOKUP($E35,입고예정DB!$B:$E,3,FALSE))=TRUE,0,VLOOKUP($E35,입고예정DB!$B:$E,3,FALSE))</f>
        <v>0</v>
      </c>
      <c r="AE35" s="41">
        <f>IF(E35="",0,SUMIF(입고예정DB!$B:$B,$E35,입고예정DB!$E:$E))</f>
        <v>0</v>
      </c>
      <c r="AF35" s="42">
        <f t="shared" si="13"/>
        <v>-27</v>
      </c>
      <c r="AG35" s="414" t="s">
        <v>3546</v>
      </c>
      <c r="AI35" s="295" t="str">
        <f>VLOOKUP($I35,[1]기획현황!$Z:$AW,8,FALSE)</f>
        <v>동일모자</v>
      </c>
      <c r="AJ35" s="401" t="e">
        <f>SUMIF([1]기획현황!$Z:$Z,$I35,[1]기획현황!$AF:$AF)</f>
        <v>#VALUE!</v>
      </c>
      <c r="AK35" s="302">
        <f>VLOOKUP($I35,[1]기획현황!$Z:$AW,14,FALSE)</f>
        <v>55000</v>
      </c>
      <c r="AL35" s="402">
        <f>VLOOKUP($I35,[1]기획현황!$Z:$AW,22,FALSE)</f>
        <v>677</v>
      </c>
      <c r="AM35" s="301">
        <f>VLOOKUP($I35,[1]기획현황!$Z:$AW,23,FALSE)</f>
        <v>6.9</v>
      </c>
      <c r="AN35" s="302">
        <f>VLOOKUP($I35,[1]기획현황!$Z:$AW,24,FALSE)</f>
        <v>0</v>
      </c>
      <c r="AO35" s="303">
        <f>VLOOKUP($I35,[1]기획현황!$Z:$AW,17,FALSE)</f>
        <v>9284.0600000000013</v>
      </c>
      <c r="AP35" s="305">
        <f t="shared" si="14"/>
        <v>5.3855748454878567</v>
      </c>
      <c r="AQ35" s="3"/>
    </row>
    <row r="36" spans="1:43" ht="53.25" hidden="1" customHeight="1">
      <c r="A36" s="16" t="str">
        <f t="shared" si="0"/>
        <v>ELKERF5516OR</v>
      </c>
      <c r="B36" s="154">
        <f t="shared" si="1"/>
        <v>1</v>
      </c>
      <c r="C36" s="16" t="str">
        <f t="shared" si="2"/>
        <v>ELKERF5516OR</v>
      </c>
      <c r="D36" s="154">
        <f t="shared" si="3"/>
        <v>1</v>
      </c>
      <c r="E36" s="16" t="str">
        <f>IF(ISERROR(VLOOKUP(MID(I36,1,5)&amp;MID(I36,8,5),품번정리!A:B,2,FALSE))=TRUE,MID(I36,1,5)&amp;MID(I36,8,5),VLOOKUP(MID(I36,1,5)&amp;MID(I36,8,5),품번정리!A:B,2,FALSE))</f>
        <v>ELKER516OR</v>
      </c>
      <c r="F36" s="202" t="str">
        <f>IF(ISERROR(VLOOKUP($E36,러닝품번!$A:$A,1,FALSE))=TRUE,"","러닝")</f>
        <v/>
      </c>
      <c r="G36" s="422"/>
      <c r="H36" s="31" t="str">
        <f>IF(I36=0,0,IF(VLOOKUP(MID($I36,4,2),CODE!K:P,CODE!$O$1,FALSE)="",VLOOKUP(MID($I36,1,3),CODE!$B:$G,CODE!$D$1,FALSE),VLOOKUP(MID($I36,1,3),CODE!$B:$G,CODE!$D$1,FALSE)&amp;"-"&amp;VLOOKUP(MID($I36,4,2),CODE!K:P,CODE!$O$1,FALSE)))</f>
        <v>ELK</v>
      </c>
      <c r="I36" s="103" t="s">
        <v>1593</v>
      </c>
      <c r="J36" s="102" t="str">
        <f t="shared" si="15"/>
        <v>F5</v>
      </c>
      <c r="K36" s="102" t="str">
        <f t="shared" si="4"/>
        <v>ER</v>
      </c>
      <c r="L36" s="438">
        <f t="shared" si="16"/>
        <v>20000</v>
      </c>
      <c r="M36" s="36">
        <f>IF(ISERROR(VLOOKUP($E36,'14FW판매DB'!$C:$AF,'14FW판매DB'!J$3-1,FALSE))=TRUE,0,VLOOKUP($E36,'14FW판매DB'!$C:$AF,'14FW판매DB'!J$3-1,FALSE))</f>
        <v>45000</v>
      </c>
      <c r="N36" s="37">
        <f>IF(ISERROR(VLOOKUP($E36,'14FW판매DB'!$C:$AF,'14FW판매DB'!K$3-1,FALSE))=TRUE,0,VLOOKUP($E36,'14FW판매DB'!$C:$AF,'14FW판매DB'!K$3-1,FALSE))</f>
        <v>25000</v>
      </c>
      <c r="O36" s="38">
        <f>SUMIF('14FW판매DB'!$C:$C,E36,'14FW판매DB'!N:N)</f>
        <v>583</v>
      </c>
      <c r="P36" s="39" t="str">
        <f>IF(ISERROR(VLOOKUP($E36,'14FW판매DB'!$C:$AF,'14FW판매DB'!P$3-1,FALSE))=TRUE,0,VLOOKUP($E36,'14FW판매DB'!$C:$AF,'14FW판매DB'!P$3-1,FALSE))</f>
        <v>2014-09-24</v>
      </c>
      <c r="Q36" s="40">
        <f>SUMIF('14FW판매DB'!$C:$C,E36,'14FW판매DB'!U:U)</f>
        <v>409</v>
      </c>
      <c r="R36" s="43">
        <f t="shared" si="5"/>
        <v>0.70154373927958835</v>
      </c>
      <c r="S36" s="95">
        <f t="shared" si="6"/>
        <v>558</v>
      </c>
      <c r="T36" s="45">
        <f t="shared" si="7"/>
        <v>0.73297491039426521</v>
      </c>
      <c r="U36" s="110">
        <f>SUMIF('14FW판매DB'!$C:$C,$E36,'14FW판매DB'!AD:AD)*$U$4</f>
        <v>0</v>
      </c>
      <c r="V36" s="40">
        <f t="shared" si="17"/>
        <v>7</v>
      </c>
      <c r="W36" s="285">
        <f t="shared" si="8"/>
        <v>0</v>
      </c>
      <c r="X36" s="289">
        <f t="shared" si="9"/>
        <v>174</v>
      </c>
      <c r="Y36" s="53">
        <f t="shared" si="10"/>
        <v>0</v>
      </c>
      <c r="Z36" s="50">
        <f t="shared" si="11"/>
        <v>0</v>
      </c>
      <c r="AA36" s="33">
        <f t="shared" si="12"/>
        <v>0</v>
      </c>
      <c r="AB36" s="134" t="str">
        <f>IF(ISERROR(VLOOKUP($E36,발주DB!$A:$D,3,FALSE))=TRUE,"",VLOOKUP($E36,발주DB!$A:$D,3,FALSE))</f>
        <v/>
      </c>
      <c r="AC36" s="133" t="str">
        <f>IF(ISERROR(VLOOKUP($E36,발주DB!$A:$D,4,FALSE))=TRUE,"",VLOOKUP($E36,발주DB!$A:$D,4,FALSE))</f>
        <v/>
      </c>
      <c r="AD36" s="39">
        <f>IF(ISERROR(VLOOKUP($E36,입고예정DB!$B:$E,3,FALSE))=TRUE,0,VLOOKUP($E36,입고예정DB!$B:$E,3,FALSE))</f>
        <v>0</v>
      </c>
      <c r="AE36" s="41">
        <f>IF(E36="",0,SUMIF(입고예정DB!$B:$B,$E36,입고예정DB!$E:$E))</f>
        <v>0</v>
      </c>
      <c r="AF36" s="42">
        <f t="shared" si="13"/>
        <v>-174</v>
      </c>
      <c r="AG36" s="414" t="s">
        <v>3546</v>
      </c>
      <c r="AI36" s="295" t="str">
        <f>VLOOKUP($I36,[1]기획현황!$Z:$AW,8,FALSE)</f>
        <v>FOREMOST</v>
      </c>
      <c r="AJ36" s="401" t="e">
        <f>SUMIF([1]기획현황!$Z:$Z,$I36,[1]기획현황!$AF:$AF)</f>
        <v>#VALUE!</v>
      </c>
      <c r="AK36" s="302">
        <f>VLOOKUP($I36,[1]기획현황!$Z:$AW,14,FALSE)</f>
        <v>45000</v>
      </c>
      <c r="AL36" s="402">
        <f>VLOOKUP($I36,[1]기획현황!$Z:$AW,22,FALSE)</f>
        <v>887.47826086956513</v>
      </c>
      <c r="AM36" s="301">
        <f>VLOOKUP($I36,[1]기획현황!$Z:$AW,23,FALSE)</f>
        <v>4.8</v>
      </c>
      <c r="AN36" s="302">
        <f>VLOOKUP($I36,[1]기획현황!$Z:$AW,24,FALSE)</f>
        <v>0</v>
      </c>
      <c r="AO36" s="303">
        <f>VLOOKUP($I36,[1]기획현황!$Z:$AW,17,FALSE)</f>
        <v>6874.9982608695655</v>
      </c>
      <c r="AP36" s="305">
        <f t="shared" si="14"/>
        <v>5.9504147283837465</v>
      </c>
      <c r="AQ36" s="3"/>
    </row>
    <row r="37" spans="1:43" ht="53.25" hidden="1" customHeight="1">
      <c r="A37" s="16" t="str">
        <f t="shared" si="0"/>
        <v>ELKERF5519RE</v>
      </c>
      <c r="B37" s="154">
        <f t="shared" si="1"/>
        <v>9.5377346163493934E-7</v>
      </c>
      <c r="C37" s="16" t="str">
        <f t="shared" si="2"/>
        <v/>
      </c>
      <c r="D37" s="154">
        <f t="shared" si="3"/>
        <v>1</v>
      </c>
      <c r="E37" s="16" t="str">
        <f>IF(ISERROR(VLOOKUP(MID(I37,1,5)&amp;MID(I37,8,5),품번정리!A:B,2,FALSE))=TRUE,MID(I37,1,5)&amp;MID(I37,8,5),VLOOKUP(MID(I37,1,5)&amp;MID(I37,8,5),품번정리!A:B,2,FALSE))</f>
        <v>ELKER519RE</v>
      </c>
      <c r="F37" s="202" t="str">
        <f>IF(ISERROR(VLOOKUP($E37,러닝품번!$A:$A,1,FALSE))=TRUE,"","러닝")</f>
        <v/>
      </c>
      <c r="G37" s="412"/>
      <c r="H37" s="31" t="str">
        <f>IF(I37=0,0,IF(VLOOKUP(MID($I37,4,2),CODE!K:P,CODE!$O$1,FALSE)="",VLOOKUP(MID($I37,1,3),CODE!$B:$G,CODE!$D$1,FALSE),VLOOKUP(MID($I37,1,3),CODE!$B:$G,CODE!$D$1,FALSE)&amp;"-"&amp;VLOOKUP(MID($I37,4,2),CODE!K:P,CODE!$O$1,FALSE)))</f>
        <v>ELK</v>
      </c>
      <c r="I37" s="103" t="s">
        <v>1535</v>
      </c>
      <c r="J37" s="102" t="str">
        <f t="shared" si="15"/>
        <v>F5</v>
      </c>
      <c r="K37" s="102" t="str">
        <f t="shared" si="4"/>
        <v>ER</v>
      </c>
      <c r="L37" s="438">
        <f t="shared" si="16"/>
        <v>26000</v>
      </c>
      <c r="M37" s="36">
        <f>IF(ISERROR(VLOOKUP($E37,'14FW판매DB'!$C:$AF,'14FW판매DB'!J$3-1,FALSE))=TRUE,0,VLOOKUP($E37,'14FW판매DB'!$C:$AF,'14FW판매DB'!J$3-1,FALSE))</f>
        <v>55000</v>
      </c>
      <c r="N37" s="37">
        <f>IF(ISERROR(VLOOKUP($E37,'14FW판매DB'!$C:$AF,'14FW판매DB'!K$3-1,FALSE))=TRUE,0,VLOOKUP($E37,'14FW판매DB'!$C:$AF,'14FW판매DB'!K$3-1,FALSE))</f>
        <v>29000</v>
      </c>
      <c r="O37" s="38">
        <f>SUMIF('14FW판매DB'!$C:$C,E37,'14FW판매DB'!N:N)</f>
        <v>545</v>
      </c>
      <c r="P37" s="39" t="str">
        <f>IF(ISERROR(VLOOKUP($E37,'14FW판매DB'!$C:$AF,'14FW판매DB'!P$3-1,FALSE))=TRUE,0,VLOOKUP($E37,'14FW판매DB'!$C:$AF,'14FW판매DB'!P$3-1,FALSE))</f>
        <v>2014-09-30</v>
      </c>
      <c r="Q37" s="40">
        <f>SUMIF('14FW판매DB'!$C:$C,E37,'14FW판매DB'!U:U)</f>
        <v>316</v>
      </c>
      <c r="R37" s="43">
        <f t="shared" si="5"/>
        <v>0.57981651376146792</v>
      </c>
      <c r="S37" s="95">
        <f t="shared" si="6"/>
        <v>552</v>
      </c>
      <c r="T37" s="45">
        <f t="shared" si="7"/>
        <v>0.57246376811594202</v>
      </c>
      <c r="U37" s="110">
        <f>SUMIF('14FW판매DB'!$C:$C,$E37,'14FW판매DB'!AD:AD)*$U$4</f>
        <v>0</v>
      </c>
      <c r="V37" s="40">
        <f t="shared" si="17"/>
        <v>7</v>
      </c>
      <c r="W37" s="285">
        <f t="shared" si="8"/>
        <v>0</v>
      </c>
      <c r="X37" s="289">
        <f t="shared" si="9"/>
        <v>229</v>
      </c>
      <c r="Y37" s="53">
        <f t="shared" si="10"/>
        <v>0</v>
      </c>
      <c r="Z37" s="50">
        <f t="shared" si="11"/>
        <v>0</v>
      </c>
      <c r="AA37" s="33">
        <f t="shared" si="12"/>
        <v>0</v>
      </c>
      <c r="AB37" s="134" t="str">
        <f>IF(ISERROR(VLOOKUP($E37,발주DB!$A:$D,3,FALSE))=TRUE,"",VLOOKUP($E37,발주DB!$A:$D,3,FALSE))</f>
        <v/>
      </c>
      <c r="AC37" s="133" t="str">
        <f>IF(ISERROR(VLOOKUP($E37,발주DB!$A:$D,4,FALSE))=TRUE,"",VLOOKUP($E37,발주DB!$A:$D,4,FALSE))</f>
        <v/>
      </c>
      <c r="AD37" s="39">
        <f>IF(ISERROR(VLOOKUP($E37,입고예정DB!$B:$E,3,FALSE))=TRUE,0,VLOOKUP($E37,입고예정DB!$B:$E,3,FALSE))</f>
        <v>0</v>
      </c>
      <c r="AE37" s="41">
        <f>IF(E37="",0,SUMIF(입고예정DB!$B:$B,$E37,입고예정DB!$E:$E))</f>
        <v>0</v>
      </c>
      <c r="AF37" s="42">
        <f t="shared" si="13"/>
        <v>-229</v>
      </c>
      <c r="AG37" s="414"/>
      <c r="AI37" s="295" t="str">
        <f>VLOOKUP($I37,[1]기획현황!$Z:$AW,8,FALSE)</f>
        <v>동일모자</v>
      </c>
      <c r="AJ37" s="401" t="e">
        <f>SUMIF([1]기획현황!$Z:$Z,$I37,[1]기획현황!$AF:$AF)</f>
        <v>#VALUE!</v>
      </c>
      <c r="AK37" s="302">
        <f>VLOOKUP($I37,[1]기획현황!$Z:$AW,14,FALSE)</f>
        <v>55000</v>
      </c>
      <c r="AL37" s="402">
        <f>VLOOKUP($I37,[1]기획현황!$Z:$AW,22,FALSE)</f>
        <v>893</v>
      </c>
      <c r="AM37" s="301">
        <f>VLOOKUP($I37,[1]기획현황!$Z:$AW,23,FALSE)</f>
        <v>6.5</v>
      </c>
      <c r="AN37" s="302">
        <f>VLOOKUP($I37,[1]기획현황!$Z:$AW,24,FALSE)</f>
        <v>0</v>
      </c>
      <c r="AO37" s="303">
        <f>VLOOKUP($I37,[1]기획현황!$Z:$AW,17,FALSE)</f>
        <v>9001.1</v>
      </c>
      <c r="AP37" s="305">
        <f t="shared" si="14"/>
        <v>5.5548766261901319</v>
      </c>
      <c r="AQ37" s="3"/>
    </row>
    <row r="38" spans="1:43" ht="53.25" hidden="1" customHeight="1">
      <c r="A38" s="16" t="str">
        <f t="shared" si="0"/>
        <v>ELKERF5520BL</v>
      </c>
      <c r="B38" s="154">
        <f t="shared" si="1"/>
        <v>1</v>
      </c>
      <c r="C38" s="16" t="str">
        <f t="shared" si="2"/>
        <v>ELKERF5520BL</v>
      </c>
      <c r="D38" s="154">
        <f t="shared" si="3"/>
        <v>1</v>
      </c>
      <c r="E38" s="16" t="str">
        <f>IF(ISERROR(VLOOKUP(MID(I38,1,5)&amp;MID(I38,8,5),품번정리!A:B,2,FALSE))=TRUE,MID(I38,1,5)&amp;MID(I38,8,5),VLOOKUP(MID(I38,1,5)&amp;MID(I38,8,5),품번정리!A:B,2,FALSE))</f>
        <v>ELKER520BL</v>
      </c>
      <c r="F38" s="202" t="str">
        <f>IF(ISERROR(VLOOKUP($E38,러닝품번!$A:$A,1,FALSE))=TRUE,"","러닝")</f>
        <v/>
      </c>
      <c r="G38" s="431"/>
      <c r="H38" s="31" t="str">
        <f>IF(I38=0,0,IF(VLOOKUP(MID($I38,4,2),CODE!K:P,CODE!$O$1,FALSE)="",VLOOKUP(MID($I38,1,3),CODE!$B:$G,CODE!$D$1,FALSE),VLOOKUP(MID($I38,1,3),CODE!$B:$G,CODE!$D$1,FALSE)&amp;"-"&amp;VLOOKUP(MID($I38,4,2),CODE!K:P,CODE!$O$1,FALSE)))</f>
        <v>ELK</v>
      </c>
      <c r="I38" s="103" t="s">
        <v>1536</v>
      </c>
      <c r="J38" s="102" t="str">
        <f t="shared" si="15"/>
        <v>F5</v>
      </c>
      <c r="K38" s="102" t="str">
        <f t="shared" si="4"/>
        <v>ER</v>
      </c>
      <c r="L38" s="438">
        <f t="shared" si="16"/>
        <v>26000</v>
      </c>
      <c r="M38" s="36">
        <f>IF(ISERROR(VLOOKUP($E38,'14FW판매DB'!$C:$AF,'14FW판매DB'!J$3-1,FALSE))=TRUE,0,VLOOKUP($E38,'14FW판매DB'!$C:$AF,'14FW판매DB'!J$3-1,FALSE))</f>
        <v>55000</v>
      </c>
      <c r="N38" s="37">
        <f>IF(ISERROR(VLOOKUP($E38,'14FW판매DB'!$C:$AF,'14FW판매DB'!K$3-1,FALSE))=TRUE,0,VLOOKUP($E38,'14FW판매DB'!$C:$AF,'14FW판매DB'!K$3-1,FALSE))</f>
        <v>29000</v>
      </c>
      <c r="O38" s="38">
        <f>SUMIF('14FW판매DB'!$C:$C,E38,'14FW판매DB'!N:N)</f>
        <v>176</v>
      </c>
      <c r="P38" s="39" t="str">
        <f>IF(ISERROR(VLOOKUP($E38,'14FW판매DB'!$C:$AF,'14FW판매DB'!P$3-1,FALSE))=TRUE,0,VLOOKUP($E38,'14FW판매DB'!$C:$AF,'14FW판매DB'!P$3-1,FALSE))</f>
        <v>2014-11-07</v>
      </c>
      <c r="Q38" s="40">
        <f>SUMIF('14FW판매DB'!$C:$C,E38,'14FW판매DB'!U:U)</f>
        <v>148</v>
      </c>
      <c r="R38" s="43">
        <f t="shared" si="5"/>
        <v>0.84090909090909094</v>
      </c>
      <c r="S38" s="95">
        <f t="shared" si="6"/>
        <v>514</v>
      </c>
      <c r="T38" s="45">
        <f t="shared" si="7"/>
        <v>0.28793774319066145</v>
      </c>
      <c r="U38" s="110">
        <f>SUMIF('14FW판매DB'!$C:$C,$E38,'14FW판매DB'!AD:AD)*$U$4</f>
        <v>1</v>
      </c>
      <c r="V38" s="40">
        <f t="shared" si="17"/>
        <v>7</v>
      </c>
      <c r="W38" s="285">
        <f t="shared" si="8"/>
        <v>0.14285714285714285</v>
      </c>
      <c r="X38" s="289">
        <f t="shared" si="9"/>
        <v>28</v>
      </c>
      <c r="Y38" s="53">
        <f t="shared" si="10"/>
        <v>196</v>
      </c>
      <c r="Z38" s="50">
        <f t="shared" si="11"/>
        <v>42659</v>
      </c>
      <c r="AA38" s="33">
        <f t="shared" si="12"/>
        <v>-61.142857142857139</v>
      </c>
      <c r="AB38" s="134" t="str">
        <f>IF(ISERROR(VLOOKUP($E38,발주DB!$A:$D,3,FALSE))=TRUE,"",VLOOKUP($E38,발주DB!$A:$D,3,FALSE))</f>
        <v/>
      </c>
      <c r="AC38" s="133" t="str">
        <f>IF(ISERROR(VLOOKUP($E38,발주DB!$A:$D,4,FALSE))=TRUE,"",VLOOKUP($E38,발주DB!$A:$D,4,FALSE))</f>
        <v/>
      </c>
      <c r="AD38" s="39">
        <f>IF(ISERROR(VLOOKUP($E38,입고예정DB!$B:$E,3,FALSE))=TRUE,0,VLOOKUP($E38,입고예정DB!$B:$E,3,FALSE))</f>
        <v>0</v>
      </c>
      <c r="AE38" s="41">
        <f>IF(E38="",0,SUMIF(입고예정DB!$B:$B,$E38,입고예정DB!$E:$E))</f>
        <v>0</v>
      </c>
      <c r="AF38" s="42">
        <f t="shared" si="13"/>
        <v>-89.142857142857139</v>
      </c>
      <c r="AG38" s="414"/>
      <c r="AI38" s="295" t="str">
        <f>VLOOKUP($I38,[1]기획현황!$Z:$AW,8,FALSE)</f>
        <v>동일모자</v>
      </c>
      <c r="AJ38" s="401" t="e">
        <f>SUMIF([1]기획현황!$Z:$Z,$I38,[1]기획현황!$AF:$AF)</f>
        <v>#VALUE!</v>
      </c>
      <c r="AK38" s="302">
        <f>VLOOKUP($I38,[1]기획현황!$Z:$AW,14,FALSE)</f>
        <v>55000</v>
      </c>
      <c r="AL38" s="402">
        <f>VLOOKUP($I38,[1]기획현황!$Z:$AW,22,FALSE)</f>
        <v>335</v>
      </c>
      <c r="AM38" s="301">
        <f>VLOOKUP($I38,[1]기획현황!$Z:$AW,23,FALSE)</f>
        <v>6.5</v>
      </c>
      <c r="AN38" s="302">
        <f>VLOOKUP($I38,[1]기획현황!$Z:$AW,24,FALSE)</f>
        <v>0</v>
      </c>
      <c r="AO38" s="303">
        <f>VLOOKUP($I38,[1]기획현황!$Z:$AW,17,FALSE)</f>
        <v>8443.1</v>
      </c>
      <c r="AP38" s="305">
        <f t="shared" si="14"/>
        <v>5.9219954755954554</v>
      </c>
      <c r="AQ38" s="3"/>
    </row>
    <row r="39" spans="1:43" ht="53.25" hidden="1" customHeight="1">
      <c r="A39" s="16" t="str">
        <f t="shared" si="0"/>
        <v>ELKERF5521GY</v>
      </c>
      <c r="B39" s="154">
        <f t="shared" si="1"/>
        <v>1</v>
      </c>
      <c r="C39" s="16" t="str">
        <f t="shared" si="2"/>
        <v>ELKERF5521GY</v>
      </c>
      <c r="D39" s="154">
        <f t="shared" si="3"/>
        <v>1</v>
      </c>
      <c r="E39" s="16" t="str">
        <f>IF(ISERROR(VLOOKUP(MID(I39,1,5)&amp;MID(I39,8,5),품번정리!A:B,2,FALSE))=TRUE,MID(I39,1,5)&amp;MID(I39,8,5),VLOOKUP(MID(I39,1,5)&amp;MID(I39,8,5),품번정리!A:B,2,FALSE))</f>
        <v>ELKER521GY</v>
      </c>
      <c r="F39" s="202" t="str">
        <f>IF(ISERROR(VLOOKUP($E39,러닝품번!$A:$A,1,FALSE))=TRUE,"","러닝")</f>
        <v/>
      </c>
      <c r="G39" s="412"/>
      <c r="H39" s="31" t="str">
        <f>IF(I39=0,0,IF(VLOOKUP(MID($I39,4,2),CODE!K:P,CODE!$O$1,FALSE)="",VLOOKUP(MID($I39,1,3),CODE!$B:$G,CODE!$D$1,FALSE),VLOOKUP(MID($I39,1,3),CODE!$B:$G,CODE!$D$1,FALSE)&amp;"-"&amp;VLOOKUP(MID($I39,4,2),CODE!K:P,CODE!$O$1,FALSE)))</f>
        <v>ELK</v>
      </c>
      <c r="I39" s="103" t="s">
        <v>1537</v>
      </c>
      <c r="J39" s="102" t="str">
        <f t="shared" si="15"/>
        <v>F5</v>
      </c>
      <c r="K39" s="102" t="str">
        <f t="shared" si="4"/>
        <v>ER</v>
      </c>
      <c r="L39" s="438">
        <f t="shared" si="16"/>
        <v>26000</v>
      </c>
      <c r="M39" s="36">
        <f>IF(ISERROR(VLOOKUP($E39,'14FW판매DB'!$C:$AF,'14FW판매DB'!J$3-1,FALSE))=TRUE,0,VLOOKUP($E39,'14FW판매DB'!$C:$AF,'14FW판매DB'!J$3-1,FALSE))</f>
        <v>55000</v>
      </c>
      <c r="N39" s="37">
        <f>IF(ISERROR(VLOOKUP($E39,'14FW판매DB'!$C:$AF,'14FW판매DB'!K$3-1,FALSE))=TRUE,0,VLOOKUP($E39,'14FW판매DB'!$C:$AF,'14FW판매DB'!K$3-1,FALSE))</f>
        <v>29000</v>
      </c>
      <c r="O39" s="38">
        <f>SUMIF('14FW판매DB'!$C:$C,E39,'14FW판매DB'!N:N)</f>
        <v>180</v>
      </c>
      <c r="P39" s="39" t="str">
        <f>IF(ISERROR(VLOOKUP($E39,'14FW판매DB'!$C:$AF,'14FW판매DB'!P$3-1,FALSE))=TRUE,0,VLOOKUP($E39,'14FW판매DB'!$C:$AF,'14FW판매DB'!P$3-1,FALSE))</f>
        <v>2014-11-07</v>
      </c>
      <c r="Q39" s="40">
        <f>SUMIF('14FW판매DB'!$C:$C,E39,'14FW판매DB'!U:U)</f>
        <v>178</v>
      </c>
      <c r="R39" s="43">
        <f t="shared" si="5"/>
        <v>0.98888888888888893</v>
      </c>
      <c r="S39" s="95">
        <f t="shared" si="6"/>
        <v>514</v>
      </c>
      <c r="T39" s="45">
        <f t="shared" si="7"/>
        <v>0.34630350194552528</v>
      </c>
      <c r="U39" s="110">
        <f>SUMIF('14FW판매DB'!$C:$C,$E39,'14FW판매DB'!AD:AD)*$U$4</f>
        <v>0</v>
      </c>
      <c r="V39" s="40">
        <f t="shared" si="17"/>
        <v>7</v>
      </c>
      <c r="W39" s="285">
        <f t="shared" si="8"/>
        <v>0</v>
      </c>
      <c r="X39" s="289">
        <f t="shared" si="9"/>
        <v>2</v>
      </c>
      <c r="Y39" s="53">
        <f t="shared" si="10"/>
        <v>0</v>
      </c>
      <c r="Z39" s="50">
        <f t="shared" si="11"/>
        <v>0</v>
      </c>
      <c r="AA39" s="33">
        <f t="shared" si="12"/>
        <v>0</v>
      </c>
      <c r="AB39" s="134" t="str">
        <f>IF(ISERROR(VLOOKUP($E39,발주DB!$A:$D,3,FALSE))=TRUE,"",VLOOKUP($E39,발주DB!$A:$D,3,FALSE))</f>
        <v/>
      </c>
      <c r="AC39" s="133" t="str">
        <f>IF(ISERROR(VLOOKUP($E39,발주DB!$A:$D,4,FALSE))=TRUE,"",VLOOKUP($E39,발주DB!$A:$D,4,FALSE))</f>
        <v/>
      </c>
      <c r="AD39" s="39">
        <f>IF(ISERROR(VLOOKUP($E39,입고예정DB!$B:$E,3,FALSE))=TRUE,0,VLOOKUP($E39,입고예정DB!$B:$E,3,FALSE))</f>
        <v>0</v>
      </c>
      <c r="AE39" s="41">
        <f>IF(E39="",0,SUMIF(입고예정DB!$B:$B,$E39,입고예정DB!$E:$E))</f>
        <v>0</v>
      </c>
      <c r="AF39" s="42">
        <f t="shared" si="13"/>
        <v>-2</v>
      </c>
      <c r="AG39" s="414" t="s">
        <v>3588</v>
      </c>
      <c r="AI39" s="295" t="str">
        <f>VLOOKUP($I39,[1]기획현황!$Z:$AW,8,FALSE)</f>
        <v>동일모자</v>
      </c>
      <c r="AJ39" s="401" t="e">
        <f>SUMIF([1]기획현황!$Z:$Z,$I39,[1]기획현황!$AF:$AF)</f>
        <v>#VALUE!</v>
      </c>
      <c r="AK39" s="302">
        <f>VLOOKUP($I39,[1]기획현황!$Z:$AW,14,FALSE)</f>
        <v>55000</v>
      </c>
      <c r="AL39" s="402">
        <f>VLOOKUP($I39,[1]기획현황!$Z:$AW,22,FALSE)</f>
        <v>140</v>
      </c>
      <c r="AM39" s="301">
        <f>VLOOKUP($I39,[1]기획현황!$Z:$AW,23,FALSE)</f>
        <v>7.65</v>
      </c>
      <c r="AN39" s="302">
        <f>VLOOKUP($I39,[1]기획현황!$Z:$AW,24,FALSE)</f>
        <v>0</v>
      </c>
      <c r="AO39" s="303">
        <f>VLOOKUP($I39,[1]기획현황!$Z:$AW,17,FALSE)</f>
        <v>9682.61</v>
      </c>
      <c r="AP39" s="305">
        <f t="shared" si="14"/>
        <v>5.1638969244862691</v>
      </c>
      <c r="AQ39" s="3"/>
    </row>
    <row r="40" spans="1:43" ht="53.25" hidden="1" customHeight="1">
      <c r="A40" s="16" t="str">
        <f t="shared" si="0"/>
        <v>ELKERF5532PK</v>
      </c>
      <c r="B40" s="154">
        <f t="shared" si="1"/>
        <v>9.5377346163493934E-7</v>
      </c>
      <c r="C40" s="16" t="str">
        <f t="shared" si="2"/>
        <v/>
      </c>
      <c r="D40" s="154">
        <f t="shared" si="3"/>
        <v>1</v>
      </c>
      <c r="E40" s="16" t="str">
        <f>IF(ISERROR(VLOOKUP(MID(I40,1,5)&amp;MID(I40,8,5),품번정리!A:B,2,FALSE))=TRUE,MID(I40,1,5)&amp;MID(I40,8,5),VLOOKUP(MID(I40,1,5)&amp;MID(I40,8,5),품번정리!A:B,2,FALSE))</f>
        <v>ELKER532PK</v>
      </c>
      <c r="F40" s="202" t="str">
        <f>IF(ISERROR(VLOOKUP($E40,러닝품번!$A:$A,1,FALSE))=TRUE,"","러닝")</f>
        <v/>
      </c>
      <c r="G40" s="431"/>
      <c r="H40" s="31" t="str">
        <f>IF(I40=0,0,IF(VLOOKUP(MID($I40,4,2),CODE!K:P,CODE!$O$1,FALSE)="",VLOOKUP(MID($I40,1,3),CODE!$B:$G,CODE!$D$1,FALSE),VLOOKUP(MID($I40,1,3),CODE!$B:$G,CODE!$D$1,FALSE)&amp;"-"&amp;VLOOKUP(MID($I40,4,2),CODE!K:P,CODE!$O$1,FALSE)))</f>
        <v>ELK</v>
      </c>
      <c r="I40" s="103" t="s">
        <v>1713</v>
      </c>
      <c r="J40" s="102" t="str">
        <f t="shared" si="15"/>
        <v>F5</v>
      </c>
      <c r="K40" s="102" t="str">
        <f t="shared" si="4"/>
        <v>ER</v>
      </c>
      <c r="L40" s="438">
        <f t="shared" si="16"/>
        <v>26000</v>
      </c>
      <c r="M40" s="36">
        <f>IF(ISERROR(VLOOKUP($E40,'14FW판매DB'!$C:$AF,'14FW판매DB'!J$3-1,FALSE))=TRUE,0,VLOOKUP($E40,'14FW판매DB'!$C:$AF,'14FW판매DB'!J$3-1,FALSE))</f>
        <v>55000</v>
      </c>
      <c r="N40" s="37">
        <f>IF(ISERROR(VLOOKUP($E40,'14FW판매DB'!$C:$AF,'14FW판매DB'!K$3-1,FALSE))=TRUE,0,VLOOKUP($E40,'14FW판매DB'!$C:$AF,'14FW판매DB'!K$3-1,FALSE))</f>
        <v>29000</v>
      </c>
      <c r="O40" s="38">
        <f>SUMIF('14FW판매DB'!$C:$C,E40,'14FW판매DB'!N:N)</f>
        <v>177</v>
      </c>
      <c r="P40" s="39" t="str">
        <f>IF(ISERROR(VLOOKUP($E40,'14FW판매DB'!$C:$AF,'14FW판매DB'!P$3-1,FALSE))=TRUE,0,VLOOKUP($E40,'14FW판매DB'!$C:$AF,'14FW판매DB'!P$3-1,FALSE))</f>
        <v>2014-10-07</v>
      </c>
      <c r="Q40" s="40">
        <f>SUMIF('14FW판매DB'!$C:$C,E40,'14FW판매DB'!U:U)</f>
        <v>77</v>
      </c>
      <c r="R40" s="43">
        <f t="shared" si="5"/>
        <v>0.43502824858757061</v>
      </c>
      <c r="S40" s="95">
        <f t="shared" si="6"/>
        <v>545</v>
      </c>
      <c r="T40" s="45">
        <f t="shared" si="7"/>
        <v>0.14128440366972478</v>
      </c>
      <c r="U40" s="110">
        <f>SUMIF('14FW판매DB'!$C:$C,$E40,'14FW판매DB'!AD:AD)*$U$4</f>
        <v>0</v>
      </c>
      <c r="V40" s="40">
        <f t="shared" si="17"/>
        <v>7</v>
      </c>
      <c r="W40" s="285">
        <f t="shared" si="8"/>
        <v>0</v>
      </c>
      <c r="X40" s="289">
        <f t="shared" si="9"/>
        <v>100</v>
      </c>
      <c r="Y40" s="53">
        <f t="shared" si="10"/>
        <v>0</v>
      </c>
      <c r="Z40" s="50">
        <f t="shared" si="11"/>
        <v>0</v>
      </c>
      <c r="AA40" s="33">
        <f t="shared" si="12"/>
        <v>0</v>
      </c>
      <c r="AB40" s="134" t="str">
        <f>IF(ISERROR(VLOOKUP($E40,발주DB!$A:$D,3,FALSE))=TRUE,"",VLOOKUP($E40,발주DB!$A:$D,3,FALSE))</f>
        <v/>
      </c>
      <c r="AC40" s="133" t="str">
        <f>IF(ISERROR(VLOOKUP($E40,발주DB!$A:$D,4,FALSE))=TRUE,"",VLOOKUP($E40,발주DB!$A:$D,4,FALSE))</f>
        <v/>
      </c>
      <c r="AD40" s="39">
        <f>IF(ISERROR(VLOOKUP($E40,입고예정DB!$B:$E,3,FALSE))=TRUE,0,VLOOKUP($E40,입고예정DB!$B:$E,3,FALSE))</f>
        <v>0</v>
      </c>
      <c r="AE40" s="41">
        <f>IF(E40="",0,SUMIF(입고예정DB!$B:$B,$E40,입고예정DB!$E:$E))</f>
        <v>0</v>
      </c>
      <c r="AF40" s="42">
        <f t="shared" si="13"/>
        <v>-100</v>
      </c>
      <c r="AG40" s="414"/>
      <c r="AI40" s="295" t="str">
        <f>VLOOKUP($I40,[1]기획현황!$Z:$AW,8,FALSE)</f>
        <v>동일모자</v>
      </c>
      <c r="AJ40" s="401" t="e">
        <f>SUMIF([1]기획현황!$Z:$Z,$I40,[1]기획현황!$AF:$AF)</f>
        <v>#VALUE!</v>
      </c>
      <c r="AK40" s="302">
        <f>VLOOKUP($I40,[1]기획현황!$Z:$AW,14,FALSE)</f>
        <v>55000</v>
      </c>
      <c r="AL40" s="402">
        <f>VLOOKUP($I40,[1]기획현황!$Z:$AW,22,FALSE)</f>
        <v>61</v>
      </c>
      <c r="AM40" s="301">
        <f>VLOOKUP($I40,[1]기획현황!$Z:$AW,23,FALSE)</f>
        <v>7.2</v>
      </c>
      <c r="AN40" s="302">
        <f>VLOOKUP($I40,[1]기획현황!$Z:$AW,24,FALSE)</f>
        <v>0</v>
      </c>
      <c r="AO40" s="303">
        <f>VLOOKUP($I40,[1]기획현황!$Z:$AW,17,FALSE)</f>
        <v>9042.2800000000007</v>
      </c>
      <c r="AP40" s="305">
        <f t="shared" si="14"/>
        <v>5.5295788230402056</v>
      </c>
      <c r="AQ40" s="3"/>
    </row>
    <row r="41" spans="1:43" ht="53.25" hidden="1" customHeight="1">
      <c r="A41" s="16" t="str">
        <f t="shared" si="0"/>
        <v>ELKSNF5503RE</v>
      </c>
      <c r="B41" s="154">
        <f t="shared" si="1"/>
        <v>9.5377346163493934E-7</v>
      </c>
      <c r="C41" s="16" t="str">
        <f t="shared" si="2"/>
        <v/>
      </c>
      <c r="D41" s="154">
        <f t="shared" si="3"/>
        <v>1</v>
      </c>
      <c r="E41" s="16" t="str">
        <f>IF(ISERROR(VLOOKUP(MID(I41,1,5)&amp;MID(I41,8,5),품번정리!A:B,2,FALSE))=TRUE,MID(I41,1,5)&amp;MID(I41,8,5),VLOOKUP(MID(I41,1,5)&amp;MID(I41,8,5),품번정리!A:B,2,FALSE))</f>
        <v>ELKSN503RE</v>
      </c>
      <c r="F41" s="202" t="str">
        <f>IF(ISERROR(VLOOKUP($E41,러닝품번!$A:$A,1,FALSE))=TRUE,"","러닝")</f>
        <v/>
      </c>
      <c r="G41" s="422"/>
      <c r="H41" s="31" t="str">
        <f>IF(I41=0,0,IF(VLOOKUP(MID($I41,4,2),CODE!K:P,CODE!$O$1,FALSE)="",VLOOKUP(MID($I41,1,3),CODE!$B:$G,CODE!$D$1,FALSE),VLOOKUP(MID($I41,1,3),CODE!$B:$G,CODE!$D$1,FALSE)&amp;"-"&amp;VLOOKUP(MID($I41,4,2),CODE!K:P,CODE!$O$1,FALSE)))</f>
        <v>ELK</v>
      </c>
      <c r="I41" s="103" t="s">
        <v>1556</v>
      </c>
      <c r="J41" s="102" t="str">
        <f t="shared" si="15"/>
        <v>F5</v>
      </c>
      <c r="K41" s="102" t="str">
        <f t="shared" si="4"/>
        <v>SN</v>
      </c>
      <c r="L41" s="438">
        <f t="shared" si="16"/>
        <v>20000</v>
      </c>
      <c r="M41" s="36">
        <f>IF(ISERROR(VLOOKUP($E41,'14FW판매DB'!$C:$AF,'14FW판매DB'!J$3-1,FALSE))=TRUE,0,VLOOKUP($E41,'14FW판매DB'!$C:$AF,'14FW판매DB'!J$3-1,FALSE))</f>
        <v>45000</v>
      </c>
      <c r="N41" s="37">
        <f>IF(ISERROR(VLOOKUP($E41,'14FW판매DB'!$C:$AF,'14FW판매DB'!K$3-1,FALSE))=TRUE,0,VLOOKUP($E41,'14FW판매DB'!$C:$AF,'14FW판매DB'!K$3-1,FALSE))</f>
        <v>25000</v>
      </c>
      <c r="O41" s="38">
        <f>SUMIF('14FW판매DB'!$C:$C,E41,'14FW판매DB'!N:N)</f>
        <v>599</v>
      </c>
      <c r="P41" s="39" t="str">
        <f>IF(ISERROR(VLOOKUP($E41,'14FW판매DB'!$C:$AF,'14FW판매DB'!P$3-1,FALSE))=TRUE,0,VLOOKUP($E41,'14FW판매DB'!$C:$AF,'14FW판매DB'!P$3-1,FALSE))</f>
        <v>2014-08-27</v>
      </c>
      <c r="Q41" s="40">
        <f>SUMIF('14FW판매DB'!$C:$C,E41,'14FW판매DB'!U:U)</f>
        <v>106</v>
      </c>
      <c r="R41" s="43">
        <f t="shared" si="5"/>
        <v>0.17696160267111852</v>
      </c>
      <c r="S41" s="95">
        <f t="shared" si="6"/>
        <v>586</v>
      </c>
      <c r="T41" s="45">
        <f t="shared" si="7"/>
        <v>0.18088737201365188</v>
      </c>
      <c r="U41" s="110">
        <f>SUMIF('14FW판매DB'!$C:$C,$E41,'14FW판매DB'!AD:AD)*$U$4</f>
        <v>0</v>
      </c>
      <c r="V41" s="40">
        <f t="shared" si="17"/>
        <v>7</v>
      </c>
      <c r="W41" s="285">
        <f t="shared" si="8"/>
        <v>0</v>
      </c>
      <c r="X41" s="289">
        <f t="shared" si="9"/>
        <v>493</v>
      </c>
      <c r="Y41" s="53">
        <f t="shared" si="10"/>
        <v>0</v>
      </c>
      <c r="Z41" s="50">
        <f t="shared" si="11"/>
        <v>0</v>
      </c>
      <c r="AA41" s="33">
        <f t="shared" si="12"/>
        <v>0</v>
      </c>
      <c r="AB41" s="134" t="str">
        <f>IF(ISERROR(VLOOKUP($E41,발주DB!$A:$D,3,FALSE))=TRUE,"",VLOOKUP($E41,발주DB!$A:$D,3,FALSE))</f>
        <v/>
      </c>
      <c r="AC41" s="133" t="str">
        <f>IF(ISERROR(VLOOKUP($E41,발주DB!$A:$D,4,FALSE))=TRUE,"",VLOOKUP($E41,발주DB!$A:$D,4,FALSE))</f>
        <v/>
      </c>
      <c r="AD41" s="39">
        <f>IF(ISERROR(VLOOKUP($E41,입고예정DB!$B:$E,3,FALSE))=TRUE,0,VLOOKUP($E41,입고예정DB!$B:$E,3,FALSE))</f>
        <v>0</v>
      </c>
      <c r="AE41" s="41">
        <f>IF(E41="",0,SUMIF(입고예정DB!$B:$B,$E41,입고예정DB!$E:$E))</f>
        <v>0</v>
      </c>
      <c r="AF41" s="42">
        <f t="shared" si="13"/>
        <v>-493</v>
      </c>
      <c r="AG41" s="414"/>
      <c r="AI41" s="295" t="str">
        <f>VLOOKUP($I41,[1]기획현황!$Z:$AW,8,FALSE)</f>
        <v>성진</v>
      </c>
      <c r="AJ41" s="401" t="e">
        <f>SUMIF([1]기획현황!$Z:$Z,$I41,[1]기획현황!$AF:$AF)</f>
        <v>#VALUE!</v>
      </c>
      <c r="AK41" s="302">
        <f>VLOOKUP($I41,[1]기획현황!$Z:$AW,14,FALSE)</f>
        <v>45000</v>
      </c>
      <c r="AL41" s="402">
        <f>VLOOKUP($I41,[1]기획현황!$Z:$AW,22,FALSE)</f>
        <v>20</v>
      </c>
      <c r="AM41" s="301">
        <f>VLOOKUP($I41,[1]기획현황!$Z:$AW,23,FALSE)</f>
        <v>6</v>
      </c>
      <c r="AN41" s="302">
        <f>VLOOKUP($I41,[1]기획현황!$Z:$AW,24,FALSE)</f>
        <v>0</v>
      </c>
      <c r="AO41" s="303">
        <f>VLOOKUP($I41,[1]기획현황!$Z:$AW,17,FALSE)</f>
        <v>7504.4000000000015</v>
      </c>
      <c r="AP41" s="305">
        <f t="shared" si="14"/>
        <v>5.4513473307780638</v>
      </c>
      <c r="AQ41" s="3"/>
    </row>
    <row r="42" spans="1:43" ht="53.25" hidden="1" customHeight="1">
      <c r="A42" s="16" t="str">
        <f t="shared" si="0"/>
        <v>ELKTPF5514MT</v>
      </c>
      <c r="B42" s="154">
        <f t="shared" si="1"/>
        <v>1</v>
      </c>
      <c r="C42" s="16" t="str">
        <f t="shared" si="2"/>
        <v>ELKTPF5514MT</v>
      </c>
      <c r="D42" s="154">
        <f t="shared" si="3"/>
        <v>1</v>
      </c>
      <c r="E42" s="16" t="str">
        <f>IF(ISERROR(VLOOKUP(MID(I42,1,5)&amp;MID(I42,8,5),품번정리!A:B,2,FALSE))=TRUE,MID(I42,1,5)&amp;MID(I42,8,5),VLOOKUP(MID(I42,1,5)&amp;MID(I42,8,5),품번정리!A:B,2,FALSE))</f>
        <v>ELKTP514MT</v>
      </c>
      <c r="F42" s="202" t="str">
        <f>IF(ISERROR(VLOOKUP($E42,러닝품번!$A:$A,1,FALSE))=TRUE,"","러닝")</f>
        <v/>
      </c>
      <c r="G42" s="412"/>
      <c r="H42" s="31" t="str">
        <f>IF(I42=0,0,IF(VLOOKUP(MID($I42,4,2),CODE!K:P,CODE!$O$1,FALSE)="",VLOOKUP(MID($I42,1,3),CODE!$B:$G,CODE!$D$1,FALSE),VLOOKUP(MID($I42,1,3),CODE!$B:$G,CODE!$D$1,FALSE)&amp;"-"&amp;VLOOKUP(MID($I42,4,2),CODE!K:P,CODE!$O$1,FALSE)))</f>
        <v>ELK</v>
      </c>
      <c r="I42" s="103" t="s">
        <v>1538</v>
      </c>
      <c r="J42" s="102" t="str">
        <f t="shared" si="15"/>
        <v>F5</v>
      </c>
      <c r="K42" s="102" t="str">
        <f t="shared" si="4"/>
        <v>TP</v>
      </c>
      <c r="L42" s="438">
        <f t="shared" si="16"/>
        <v>30000</v>
      </c>
      <c r="M42" s="36">
        <f>IF(ISERROR(VLOOKUP($E42,'14FW판매DB'!$C:$AF,'14FW판매DB'!J$3-1,FALSE))=TRUE,0,VLOOKUP($E42,'14FW판매DB'!$C:$AF,'14FW판매DB'!J$3-1,FALSE))</f>
        <v>59000</v>
      </c>
      <c r="N42" s="37">
        <f>IF(ISERROR(VLOOKUP($E42,'14FW판매DB'!$C:$AF,'14FW판매DB'!K$3-1,FALSE))=TRUE,0,VLOOKUP($E42,'14FW판매DB'!$C:$AF,'14FW판매DB'!K$3-1,FALSE))</f>
        <v>29000</v>
      </c>
      <c r="O42" s="38">
        <f>SUMIF('14FW판매DB'!$C:$C,E42,'14FW판매DB'!N:N)</f>
        <v>120</v>
      </c>
      <c r="P42" s="39" t="str">
        <f>IF(ISERROR(VLOOKUP($E42,'14FW판매DB'!$C:$AF,'14FW판매DB'!P$3-1,FALSE))=TRUE,0,VLOOKUP($E42,'14FW판매DB'!$C:$AF,'14FW판매DB'!P$3-1,FALSE))</f>
        <v>2014-11-07</v>
      </c>
      <c r="Q42" s="40">
        <f>SUMIF('14FW판매DB'!$C:$C,E42,'14FW판매DB'!U:U)</f>
        <v>85</v>
      </c>
      <c r="R42" s="43">
        <f t="shared" si="5"/>
        <v>0.70833333333333337</v>
      </c>
      <c r="S42" s="95">
        <f t="shared" si="6"/>
        <v>514</v>
      </c>
      <c r="T42" s="45">
        <f t="shared" si="7"/>
        <v>0.16536964980544747</v>
      </c>
      <c r="U42" s="110">
        <f>SUMIF('14FW판매DB'!$C:$C,$E42,'14FW판매DB'!AD:AD)*$U$4</f>
        <v>0</v>
      </c>
      <c r="V42" s="40">
        <f t="shared" si="17"/>
        <v>7</v>
      </c>
      <c r="W42" s="285">
        <f t="shared" si="8"/>
        <v>0</v>
      </c>
      <c r="X42" s="289">
        <f t="shared" si="9"/>
        <v>35</v>
      </c>
      <c r="Y42" s="53">
        <f t="shared" si="10"/>
        <v>0</v>
      </c>
      <c r="Z42" s="50">
        <f t="shared" si="11"/>
        <v>0</v>
      </c>
      <c r="AA42" s="33">
        <f t="shared" si="12"/>
        <v>0</v>
      </c>
      <c r="AB42" s="134" t="str">
        <f>IF(ISERROR(VLOOKUP($E42,발주DB!$A:$D,3,FALSE))=TRUE,"",VLOOKUP($E42,발주DB!$A:$D,3,FALSE))</f>
        <v/>
      </c>
      <c r="AC42" s="133" t="str">
        <f>IF(ISERROR(VLOOKUP($E42,발주DB!$A:$D,4,FALSE))=TRUE,"",VLOOKUP($E42,발주DB!$A:$D,4,FALSE))</f>
        <v/>
      </c>
      <c r="AD42" s="39">
        <f>IF(ISERROR(VLOOKUP($E42,입고예정DB!$B:$E,3,FALSE))=TRUE,0,VLOOKUP($E42,입고예정DB!$B:$E,3,FALSE))</f>
        <v>0</v>
      </c>
      <c r="AE42" s="41">
        <f>IF(E42="",0,SUMIF(입고예정DB!$B:$B,$E42,입고예정DB!$E:$E))</f>
        <v>0</v>
      </c>
      <c r="AF42" s="42">
        <f t="shared" si="13"/>
        <v>-35</v>
      </c>
      <c r="AG42" s="414" t="s">
        <v>3546</v>
      </c>
      <c r="AI42" s="295" t="str">
        <f>VLOOKUP($I42,[1]기획현황!$Z:$AW,8,FALSE)</f>
        <v>동일모자</v>
      </c>
      <c r="AJ42" s="401" t="e">
        <f>SUMIF([1]기획현황!$Z:$Z,$I42,[1]기획현황!$AF:$AF)</f>
        <v>#VALUE!</v>
      </c>
      <c r="AK42" s="302">
        <f>VLOOKUP($I42,[1]기획현황!$Z:$AW,14,FALSE)</f>
        <v>59000</v>
      </c>
      <c r="AL42" s="402">
        <f>VLOOKUP($I42,[1]기획현황!$Z:$AW,22,FALSE)</f>
        <v>1414</v>
      </c>
      <c r="AM42" s="301">
        <f>VLOOKUP($I42,[1]기획현황!$Z:$AW,23,FALSE)</f>
        <v>7.95</v>
      </c>
      <c r="AN42" s="302">
        <f>VLOOKUP($I42,[1]기획현황!$Z:$AW,24,FALSE)</f>
        <v>0</v>
      </c>
      <c r="AO42" s="303">
        <f>VLOOKUP($I42,[1]기획현황!$Z:$AW,17,FALSE)</f>
        <v>11330.83</v>
      </c>
      <c r="AP42" s="305">
        <f t="shared" si="14"/>
        <v>4.7336659041185536</v>
      </c>
      <c r="AQ42" s="3"/>
    </row>
    <row r="43" spans="1:43" ht="53.25" hidden="1" customHeight="1">
      <c r="A43" s="16" t="str">
        <f t="shared" si="0"/>
        <v>ELKTPF5514OR</v>
      </c>
      <c r="B43" s="154">
        <f t="shared" si="1"/>
        <v>1</v>
      </c>
      <c r="C43" s="16" t="str">
        <f t="shared" si="2"/>
        <v>ELKTPF5514OR</v>
      </c>
      <c r="D43" s="154">
        <f t="shared" si="3"/>
        <v>1</v>
      </c>
      <c r="E43" s="16" t="str">
        <f>IF(ISERROR(VLOOKUP(MID(I43,1,5)&amp;MID(I43,8,5),품번정리!A:B,2,FALSE))=TRUE,MID(I43,1,5)&amp;MID(I43,8,5),VLOOKUP(MID(I43,1,5)&amp;MID(I43,8,5),품번정리!A:B,2,FALSE))</f>
        <v>ELKTP514OR</v>
      </c>
      <c r="F43" s="202" t="str">
        <f>IF(ISERROR(VLOOKUP($E43,러닝품번!$A:$A,1,FALSE))=TRUE,"","러닝")</f>
        <v/>
      </c>
      <c r="G43" s="431"/>
      <c r="H43" s="31" t="str">
        <f>IF(I43=0,0,IF(VLOOKUP(MID($I43,4,2),CODE!K:P,CODE!$O$1,FALSE)="",VLOOKUP(MID($I43,1,3),CODE!$B:$G,CODE!$D$1,FALSE),VLOOKUP(MID($I43,1,3),CODE!$B:$G,CODE!$D$1,FALSE)&amp;"-"&amp;VLOOKUP(MID($I43,4,2),CODE!K:P,CODE!$O$1,FALSE)))</f>
        <v>ELK</v>
      </c>
      <c r="I43" s="103" t="s">
        <v>1539</v>
      </c>
      <c r="J43" s="102" t="str">
        <f t="shared" si="15"/>
        <v>F5</v>
      </c>
      <c r="K43" s="102" t="str">
        <f t="shared" si="4"/>
        <v>TP</v>
      </c>
      <c r="L43" s="438">
        <f t="shared" si="16"/>
        <v>30000</v>
      </c>
      <c r="M43" s="36">
        <f>IF(ISERROR(VLOOKUP($E43,'14FW판매DB'!$C:$AF,'14FW판매DB'!J$3-1,FALSE))=TRUE,0,VLOOKUP($E43,'14FW판매DB'!$C:$AF,'14FW판매DB'!J$3-1,FALSE))</f>
        <v>59000</v>
      </c>
      <c r="N43" s="37">
        <f>IF(ISERROR(VLOOKUP($E43,'14FW판매DB'!$C:$AF,'14FW판매DB'!K$3-1,FALSE))=TRUE,0,VLOOKUP($E43,'14FW판매DB'!$C:$AF,'14FW판매DB'!K$3-1,FALSE))</f>
        <v>29000</v>
      </c>
      <c r="O43" s="38">
        <f>SUMIF('14FW판매DB'!$C:$C,E43,'14FW판매DB'!N:N)</f>
        <v>119</v>
      </c>
      <c r="P43" s="39" t="str">
        <f>IF(ISERROR(VLOOKUP($E43,'14FW판매DB'!$C:$AF,'14FW판매DB'!P$3-1,FALSE))=TRUE,0,VLOOKUP($E43,'14FW판매DB'!$C:$AF,'14FW판매DB'!P$3-1,FALSE))</f>
        <v>2014-11-07</v>
      </c>
      <c r="Q43" s="40">
        <f>SUMIF('14FW판매DB'!$C:$C,E43,'14FW판매DB'!U:U)</f>
        <v>107</v>
      </c>
      <c r="R43" s="43">
        <f t="shared" si="5"/>
        <v>0.89915966386554624</v>
      </c>
      <c r="S43" s="95">
        <f t="shared" si="6"/>
        <v>514</v>
      </c>
      <c r="T43" s="45">
        <f t="shared" si="7"/>
        <v>0.20817120622568094</v>
      </c>
      <c r="U43" s="110">
        <f>SUMIF('14FW판매DB'!$C:$C,$E43,'14FW판매DB'!AD:AD)*$U$4</f>
        <v>0</v>
      </c>
      <c r="V43" s="40">
        <f t="shared" si="17"/>
        <v>7</v>
      </c>
      <c r="W43" s="285">
        <f t="shared" si="8"/>
        <v>0</v>
      </c>
      <c r="X43" s="289">
        <f t="shared" si="9"/>
        <v>12</v>
      </c>
      <c r="Y43" s="53">
        <f t="shared" si="10"/>
        <v>0</v>
      </c>
      <c r="Z43" s="50">
        <f t="shared" si="11"/>
        <v>0</v>
      </c>
      <c r="AA43" s="33">
        <f t="shared" si="12"/>
        <v>0</v>
      </c>
      <c r="AB43" s="134" t="str">
        <f>IF(ISERROR(VLOOKUP($E43,발주DB!$A:$D,3,FALSE))=TRUE,"",VLOOKUP($E43,발주DB!$A:$D,3,FALSE))</f>
        <v/>
      </c>
      <c r="AC43" s="133" t="str">
        <f>IF(ISERROR(VLOOKUP($E43,발주DB!$A:$D,4,FALSE))=TRUE,"",VLOOKUP($E43,발주DB!$A:$D,4,FALSE))</f>
        <v/>
      </c>
      <c r="AD43" s="39">
        <f>IF(ISERROR(VLOOKUP($E43,입고예정DB!$B:$E,3,FALSE))=TRUE,0,VLOOKUP($E43,입고예정DB!$B:$E,3,FALSE))</f>
        <v>0</v>
      </c>
      <c r="AE43" s="41">
        <f>IF(E43="",0,SUMIF(입고예정DB!$B:$B,$E43,입고예정DB!$E:$E))</f>
        <v>0</v>
      </c>
      <c r="AF43" s="42">
        <f t="shared" si="13"/>
        <v>-12</v>
      </c>
      <c r="AG43" s="414" t="s">
        <v>3546</v>
      </c>
      <c r="AI43" s="295" t="str">
        <f>VLOOKUP($I43,[1]기획현황!$Z:$AW,8,FALSE)</f>
        <v>동일모자</v>
      </c>
      <c r="AJ43" s="401" t="e">
        <f>SUMIF([1]기획현황!$Z:$Z,$I43,[1]기획현황!$AF:$AF)</f>
        <v>#VALUE!</v>
      </c>
      <c r="AK43" s="302">
        <f>VLOOKUP($I43,[1]기획현황!$Z:$AW,14,FALSE)</f>
        <v>59000</v>
      </c>
      <c r="AL43" s="402">
        <f>VLOOKUP($I43,[1]기획현황!$Z:$AW,22,FALSE)</f>
        <v>1414</v>
      </c>
      <c r="AM43" s="301">
        <f>VLOOKUP($I43,[1]기획현황!$Z:$AW,23,FALSE)</f>
        <v>7.95</v>
      </c>
      <c r="AN43" s="302">
        <f>VLOOKUP($I43,[1]기획현황!$Z:$AW,24,FALSE)</f>
        <v>0</v>
      </c>
      <c r="AO43" s="303">
        <f>VLOOKUP($I43,[1]기획현황!$Z:$AW,17,FALSE)</f>
        <v>11330.83</v>
      </c>
      <c r="AP43" s="305">
        <f t="shared" si="14"/>
        <v>4.7336659041185536</v>
      </c>
      <c r="AQ43" s="3"/>
    </row>
    <row r="44" spans="1:43" ht="53.25" hidden="1" customHeight="1">
      <c r="A44" s="16" t="str">
        <f t="shared" si="0"/>
        <v>ELKTPF5515RE</v>
      </c>
      <c r="B44" s="154">
        <f t="shared" si="1"/>
        <v>9.5377346163493934E-7</v>
      </c>
      <c r="C44" s="16" t="str">
        <f t="shared" si="2"/>
        <v/>
      </c>
      <c r="D44" s="154">
        <f t="shared" si="3"/>
        <v>1</v>
      </c>
      <c r="E44" s="16" t="str">
        <f>IF(ISERROR(VLOOKUP(MID(I44,1,5)&amp;MID(I44,8,5),품번정리!A:B,2,FALSE))=TRUE,MID(I44,1,5)&amp;MID(I44,8,5),VLOOKUP(MID(I44,1,5)&amp;MID(I44,8,5),품번정리!A:B,2,FALSE))</f>
        <v>ELKTP515RE</v>
      </c>
      <c r="F44" s="202" t="str">
        <f>IF(ISERROR(VLOOKUP($E44,러닝품번!$A:$A,1,FALSE))=TRUE,"","러닝")</f>
        <v/>
      </c>
      <c r="G44" s="412"/>
      <c r="H44" s="31" t="str">
        <f>IF(I44=0,0,IF(VLOOKUP(MID($I44,4,2),CODE!K:P,CODE!$O$1,FALSE)="",VLOOKUP(MID($I44,1,3),CODE!$B:$G,CODE!$D$1,FALSE),VLOOKUP(MID($I44,1,3),CODE!$B:$G,CODE!$D$1,FALSE)&amp;"-"&amp;VLOOKUP(MID($I44,4,2),CODE!K:P,CODE!$O$1,FALSE)))</f>
        <v>ELK</v>
      </c>
      <c r="I44" s="103" t="s">
        <v>1595</v>
      </c>
      <c r="J44" s="102" t="str">
        <f t="shared" si="15"/>
        <v>F5</v>
      </c>
      <c r="K44" s="102" t="str">
        <f t="shared" si="4"/>
        <v>TP</v>
      </c>
      <c r="L44" s="438">
        <f t="shared" si="16"/>
        <v>30000</v>
      </c>
      <c r="M44" s="36">
        <f>IF(ISERROR(VLOOKUP($E44,'14FW판매DB'!$C:$AF,'14FW판매DB'!J$3-1,FALSE))=TRUE,0,VLOOKUP($E44,'14FW판매DB'!$C:$AF,'14FW판매DB'!J$3-1,FALSE))</f>
        <v>59000</v>
      </c>
      <c r="N44" s="37">
        <f>IF(ISERROR(VLOOKUP($E44,'14FW판매DB'!$C:$AF,'14FW판매DB'!K$3-1,FALSE))=TRUE,0,VLOOKUP($E44,'14FW판매DB'!$C:$AF,'14FW판매DB'!K$3-1,FALSE))</f>
        <v>29000</v>
      </c>
      <c r="O44" s="38">
        <f>SUMIF('14FW판매DB'!$C:$C,E44,'14FW판매DB'!N:N)</f>
        <v>150</v>
      </c>
      <c r="P44" s="39" t="str">
        <f>IF(ISERROR(VLOOKUP($E44,'14FW판매DB'!$C:$AF,'14FW판매DB'!P$3-1,FALSE))=TRUE,0,VLOOKUP($E44,'14FW판매DB'!$C:$AF,'14FW판매DB'!P$3-1,FALSE))</f>
        <v>2014-10-02</v>
      </c>
      <c r="Q44" s="40">
        <f>SUMIF('14FW판매DB'!$C:$C,E44,'14FW판매DB'!U:U)</f>
        <v>77</v>
      </c>
      <c r="R44" s="43">
        <f t="shared" si="5"/>
        <v>0.51333333333333331</v>
      </c>
      <c r="S44" s="95">
        <f t="shared" si="6"/>
        <v>550</v>
      </c>
      <c r="T44" s="45">
        <f t="shared" si="7"/>
        <v>0.14000000000000001</v>
      </c>
      <c r="U44" s="110">
        <f>SUMIF('14FW판매DB'!$C:$C,$E44,'14FW판매DB'!AD:AD)*$U$4</f>
        <v>0</v>
      </c>
      <c r="V44" s="40">
        <f t="shared" si="17"/>
        <v>7</v>
      </c>
      <c r="W44" s="285">
        <f t="shared" si="8"/>
        <v>0</v>
      </c>
      <c r="X44" s="289">
        <f t="shared" si="9"/>
        <v>73</v>
      </c>
      <c r="Y44" s="53">
        <f t="shared" si="10"/>
        <v>0</v>
      </c>
      <c r="Z44" s="50">
        <f t="shared" si="11"/>
        <v>0</v>
      </c>
      <c r="AA44" s="33">
        <f t="shared" si="12"/>
        <v>0</v>
      </c>
      <c r="AB44" s="134" t="str">
        <f>IF(ISERROR(VLOOKUP($E44,발주DB!$A:$D,3,FALSE))=TRUE,"",VLOOKUP($E44,발주DB!$A:$D,3,FALSE))</f>
        <v/>
      </c>
      <c r="AC44" s="133" t="str">
        <f>IF(ISERROR(VLOOKUP($E44,발주DB!$A:$D,4,FALSE))=TRUE,"",VLOOKUP($E44,발주DB!$A:$D,4,FALSE))</f>
        <v/>
      </c>
      <c r="AD44" s="39">
        <f>IF(ISERROR(VLOOKUP($E44,입고예정DB!$B:$E,3,FALSE))=TRUE,0,VLOOKUP($E44,입고예정DB!$B:$E,3,FALSE))</f>
        <v>0</v>
      </c>
      <c r="AE44" s="41">
        <f>IF(E44="",0,SUMIF(입고예정DB!$B:$B,$E44,입고예정DB!$E:$E))</f>
        <v>0</v>
      </c>
      <c r="AF44" s="42">
        <f t="shared" si="13"/>
        <v>-73</v>
      </c>
      <c r="AG44" s="414"/>
      <c r="AI44" s="295" t="str">
        <f>VLOOKUP($I44,[1]기획현황!$Z:$AW,8,FALSE)</f>
        <v>FOREMOST</v>
      </c>
      <c r="AJ44" s="401" t="e">
        <f>SUMIF([1]기획현황!$Z:$Z,$I44,[1]기획현황!$AF:$AF)</f>
        <v>#VALUE!</v>
      </c>
      <c r="AK44" s="302">
        <f>VLOOKUP($I44,[1]기획현황!$Z:$AW,14,FALSE)</f>
        <v>59000</v>
      </c>
      <c r="AL44" s="402">
        <f>VLOOKUP($I44,[1]기획현황!$Z:$AW,22,FALSE)</f>
        <v>1595</v>
      </c>
      <c r="AM44" s="301">
        <f>VLOOKUP($I44,[1]기획현황!$Z:$AW,23,FALSE)</f>
        <v>8</v>
      </c>
      <c r="AN44" s="302">
        <f>VLOOKUP($I44,[1]기획현황!$Z:$AW,24,FALSE)</f>
        <v>0</v>
      </c>
      <c r="AO44" s="303">
        <f>VLOOKUP($I44,[1]기획현황!$Z:$AW,17,FALSE)</f>
        <v>11574.2</v>
      </c>
      <c r="AP44" s="305">
        <f t="shared" si="14"/>
        <v>4.6341313988321975</v>
      </c>
      <c r="AQ44" s="3"/>
    </row>
    <row r="45" spans="1:43" ht="53.25" hidden="1" customHeight="1">
      <c r="A45" s="16" t="str">
        <f t="shared" si="0"/>
        <v>ELKTPF5517BK</v>
      </c>
      <c r="B45" s="154">
        <f t="shared" si="1"/>
        <v>9.5377346163493934E-7</v>
      </c>
      <c r="C45" s="16" t="str">
        <f t="shared" si="2"/>
        <v/>
      </c>
      <c r="D45" s="154">
        <f t="shared" si="3"/>
        <v>1</v>
      </c>
      <c r="E45" s="16" t="str">
        <f>IF(ISERROR(VLOOKUP(MID(I45,1,5)&amp;MID(I45,8,5),품번정리!A:B,2,FALSE))=TRUE,MID(I45,1,5)&amp;MID(I45,8,5),VLOOKUP(MID(I45,1,5)&amp;MID(I45,8,5),품번정리!A:B,2,FALSE))</f>
        <v>ELKTP517BK</v>
      </c>
      <c r="F45" s="202" t="str">
        <f>IF(ISERROR(VLOOKUP($E45,러닝품번!$A:$A,1,FALSE))=TRUE,"","러닝")</f>
        <v/>
      </c>
      <c r="G45" s="431"/>
      <c r="H45" s="31" t="str">
        <f>IF(I45=0,0,IF(VLOOKUP(MID($I45,4,2),CODE!K:P,CODE!$O$1,FALSE)="",VLOOKUP(MID($I45,1,3),CODE!$B:$G,CODE!$D$1,FALSE),VLOOKUP(MID($I45,1,3),CODE!$B:$G,CODE!$D$1,FALSE)&amp;"-"&amp;VLOOKUP(MID($I45,4,2),CODE!K:P,CODE!$O$1,FALSE)))</f>
        <v>ELK</v>
      </c>
      <c r="I45" s="103" t="s">
        <v>1594</v>
      </c>
      <c r="J45" s="102" t="str">
        <f t="shared" si="15"/>
        <v>F5</v>
      </c>
      <c r="K45" s="102" t="str">
        <f t="shared" si="4"/>
        <v>TP</v>
      </c>
      <c r="L45" s="438">
        <f t="shared" si="16"/>
        <v>26000</v>
      </c>
      <c r="M45" s="36">
        <f>IF(ISERROR(VLOOKUP($E45,'14FW판매DB'!$C:$AF,'14FW판매DB'!J$3-1,FALSE))=TRUE,0,VLOOKUP($E45,'14FW판매DB'!$C:$AF,'14FW판매DB'!J$3-1,FALSE))</f>
        <v>55000</v>
      </c>
      <c r="N45" s="37">
        <f>IF(ISERROR(VLOOKUP($E45,'14FW판매DB'!$C:$AF,'14FW판매DB'!K$3-1,FALSE))=TRUE,0,VLOOKUP($E45,'14FW판매DB'!$C:$AF,'14FW판매DB'!K$3-1,FALSE))</f>
        <v>29000</v>
      </c>
      <c r="O45" s="38">
        <f>SUMIF('14FW판매DB'!$C:$C,E45,'14FW판매DB'!N:N)</f>
        <v>151</v>
      </c>
      <c r="P45" s="39" t="str">
        <f>IF(ISERROR(VLOOKUP($E45,'14FW판매DB'!$C:$AF,'14FW판매DB'!P$3-1,FALSE))=TRUE,0,VLOOKUP($E45,'14FW판매DB'!$C:$AF,'14FW판매DB'!P$3-1,FALSE))</f>
        <v>2014-09-24</v>
      </c>
      <c r="Q45" s="40">
        <f>SUMIF('14FW판매DB'!$C:$C,E45,'14FW판매DB'!U:U)</f>
        <v>52</v>
      </c>
      <c r="R45" s="43">
        <f t="shared" si="5"/>
        <v>0.3443708609271523</v>
      </c>
      <c r="S45" s="95">
        <f t="shared" si="6"/>
        <v>558</v>
      </c>
      <c r="T45" s="45">
        <f t="shared" si="7"/>
        <v>9.3189964157706098E-2</v>
      </c>
      <c r="U45" s="110">
        <f>SUMIF('14FW판매DB'!$C:$C,$E45,'14FW판매DB'!AD:AD)*$U$4</f>
        <v>0</v>
      </c>
      <c r="V45" s="40">
        <f t="shared" si="17"/>
        <v>7</v>
      </c>
      <c r="W45" s="285">
        <f t="shared" si="8"/>
        <v>0</v>
      </c>
      <c r="X45" s="289">
        <f t="shared" si="9"/>
        <v>99</v>
      </c>
      <c r="Y45" s="53">
        <f t="shared" si="10"/>
        <v>0</v>
      </c>
      <c r="Z45" s="50">
        <f t="shared" si="11"/>
        <v>0</v>
      </c>
      <c r="AA45" s="33">
        <f t="shared" si="12"/>
        <v>0</v>
      </c>
      <c r="AB45" s="134" t="str">
        <f>IF(ISERROR(VLOOKUP($E45,발주DB!$A:$D,3,FALSE))=TRUE,"",VLOOKUP($E45,발주DB!$A:$D,3,FALSE))</f>
        <v/>
      </c>
      <c r="AC45" s="133" t="str">
        <f>IF(ISERROR(VLOOKUP($E45,발주DB!$A:$D,4,FALSE))=TRUE,"",VLOOKUP($E45,발주DB!$A:$D,4,FALSE))</f>
        <v/>
      </c>
      <c r="AD45" s="39">
        <f>IF(ISERROR(VLOOKUP($E45,입고예정DB!$B:$E,3,FALSE))=TRUE,0,VLOOKUP($E45,입고예정DB!$B:$E,3,FALSE))</f>
        <v>0</v>
      </c>
      <c r="AE45" s="41">
        <f>IF(E45="",0,SUMIF(입고예정DB!$B:$B,$E45,입고예정DB!$E:$E))</f>
        <v>0</v>
      </c>
      <c r="AF45" s="42">
        <f t="shared" si="13"/>
        <v>-99</v>
      </c>
      <c r="AG45" s="414"/>
      <c r="AI45" s="295" t="str">
        <f>VLOOKUP($I45,[1]기획현황!$Z:$AW,8,FALSE)</f>
        <v>FOREMOST</v>
      </c>
      <c r="AJ45" s="401" t="e">
        <f>SUMIF([1]기획현황!$Z:$Z,$I45,[1]기획현황!$AF:$AF)</f>
        <v>#VALUE!</v>
      </c>
      <c r="AK45" s="302">
        <f>VLOOKUP($I45,[1]기획현황!$Z:$AW,14,FALSE)</f>
        <v>55000</v>
      </c>
      <c r="AL45" s="402">
        <f>VLOOKUP($I45,[1]기획현황!$Z:$AW,22,FALSE)</f>
        <v>20</v>
      </c>
      <c r="AM45" s="301">
        <f>VLOOKUP($I45,[1]기획현황!$Z:$AW,23,FALSE)</f>
        <v>6.6</v>
      </c>
      <c r="AN45" s="302">
        <f>VLOOKUP($I45,[1]기획현황!$Z:$AW,24,FALSE)</f>
        <v>0</v>
      </c>
      <c r="AO45" s="303">
        <f>VLOOKUP($I45,[1]기획현황!$Z:$AW,17,FALSE)</f>
        <v>8252.84</v>
      </c>
      <c r="AP45" s="305">
        <f t="shared" si="14"/>
        <v>6.0585204608352994</v>
      </c>
      <c r="AQ45" s="3"/>
    </row>
    <row r="46" spans="1:43" ht="53.25" hidden="1" customHeight="1">
      <c r="A46" s="16" t="str">
        <f t="shared" si="0"/>
        <v>ELKTPF5801NY</v>
      </c>
      <c r="B46" s="154">
        <f t="shared" si="1"/>
        <v>1</v>
      </c>
      <c r="C46" s="16" t="str">
        <f t="shared" si="2"/>
        <v>ELKTPF5801NY</v>
      </c>
      <c r="D46" s="154">
        <f t="shared" si="3"/>
        <v>1</v>
      </c>
      <c r="E46" s="16" t="str">
        <f>IF(ISERROR(VLOOKUP(MID(I46,1,5)&amp;MID(I46,8,5),품번정리!A:B,2,FALSE))=TRUE,MID(I46,1,5)&amp;MID(I46,8,5),VLOOKUP(MID(I46,1,5)&amp;MID(I46,8,5),품번정리!A:B,2,FALSE))</f>
        <v>ELKTP801NY</v>
      </c>
      <c r="F46" s="202" t="str">
        <f>IF(ISERROR(VLOOKUP($E46,러닝품번!$A:$A,1,FALSE))=TRUE,"","러닝")</f>
        <v>러닝</v>
      </c>
      <c r="G46" s="422"/>
      <c r="H46" s="31" t="str">
        <f>IF(I46=0,0,IF(VLOOKUP(MID($I46,4,2),CODE!K:P,CODE!$O$1,FALSE)="",VLOOKUP(MID($I46,1,3),CODE!$B:$G,CODE!$D$1,FALSE),VLOOKUP(MID($I46,1,3),CODE!$B:$G,CODE!$D$1,FALSE)&amp;"-"&amp;VLOOKUP(MID($I46,4,2),CODE!K:P,CODE!$O$1,FALSE)))</f>
        <v>ELK</v>
      </c>
      <c r="I46" s="103" t="s">
        <v>1639</v>
      </c>
      <c r="J46" s="102" t="str">
        <f t="shared" si="15"/>
        <v>F5</v>
      </c>
      <c r="K46" s="102" t="str">
        <f t="shared" si="4"/>
        <v>TP</v>
      </c>
      <c r="L46" s="438">
        <f t="shared" si="16"/>
        <v>26000</v>
      </c>
      <c r="M46" s="36">
        <f>IF(ISERROR(VLOOKUP($E46,'14FW판매DB'!$C:$AF,'14FW판매DB'!J$3-1,FALSE))=TRUE,0,VLOOKUP($E46,'14FW판매DB'!$C:$AF,'14FW판매DB'!J$3-1,FALSE))</f>
        <v>55000</v>
      </c>
      <c r="N46" s="37">
        <f>IF(ISERROR(VLOOKUP($E46,'14FW판매DB'!$C:$AF,'14FW판매DB'!K$3-1,FALSE))=TRUE,0,VLOOKUP($E46,'14FW판매DB'!$C:$AF,'14FW판매DB'!K$3-1,FALSE))</f>
        <v>29000</v>
      </c>
      <c r="O46" s="38">
        <f>SUMIF('14FW판매DB'!$C:$C,E46,'14FW판매DB'!N:N)</f>
        <v>250</v>
      </c>
      <c r="P46" s="39" t="str">
        <f>IF(ISERROR(VLOOKUP($E46,'14FW판매DB'!$C:$AF,'14FW판매DB'!P$3-1,FALSE))=TRUE,0,VLOOKUP($E46,'14FW판매DB'!$C:$AF,'14FW판매DB'!P$3-1,FALSE))</f>
        <v>2014-09-24</v>
      </c>
      <c r="Q46" s="40">
        <f>SUMIF('14FW판매DB'!$C:$C,E46,'14FW판매DB'!U:U)</f>
        <v>234</v>
      </c>
      <c r="R46" s="43">
        <f t="shared" si="5"/>
        <v>0.93600000000000005</v>
      </c>
      <c r="S46" s="95">
        <f t="shared" si="6"/>
        <v>558</v>
      </c>
      <c r="T46" s="45">
        <f t="shared" si="7"/>
        <v>0.41935483870967744</v>
      </c>
      <c r="U46" s="110">
        <f>SUMIF('14FW판매DB'!$C:$C,$E46,'14FW판매DB'!AD:AD)*$U$4</f>
        <v>0</v>
      </c>
      <c r="V46" s="40">
        <f t="shared" si="17"/>
        <v>7</v>
      </c>
      <c r="W46" s="285">
        <f t="shared" si="8"/>
        <v>0</v>
      </c>
      <c r="X46" s="289">
        <f t="shared" si="9"/>
        <v>16</v>
      </c>
      <c r="Y46" s="53">
        <f t="shared" si="10"/>
        <v>0</v>
      </c>
      <c r="Z46" s="50">
        <f t="shared" si="11"/>
        <v>0</v>
      </c>
      <c r="AA46" s="33">
        <f t="shared" si="12"/>
        <v>0</v>
      </c>
      <c r="AB46" s="134" t="str">
        <f>IF(ISERROR(VLOOKUP($E46,발주DB!$A:$D,3,FALSE))=TRUE,"",VLOOKUP($E46,발주DB!$A:$D,3,FALSE))</f>
        <v/>
      </c>
      <c r="AC46" s="133" t="str">
        <f>IF(ISERROR(VLOOKUP($E46,발주DB!$A:$D,4,FALSE))=TRUE,"",VLOOKUP($E46,발주DB!$A:$D,4,FALSE))</f>
        <v/>
      </c>
      <c r="AD46" s="39">
        <f>IF(ISERROR(VLOOKUP($E46,입고예정DB!$B:$E,3,FALSE))=TRUE,0,VLOOKUP($E46,입고예정DB!$B:$E,3,FALSE))</f>
        <v>0</v>
      </c>
      <c r="AE46" s="41">
        <f>IF(E46="",0,SUMIF(입고예정DB!$B:$B,$E46,입고예정DB!$E:$E))</f>
        <v>0</v>
      </c>
      <c r="AF46" s="42">
        <f t="shared" si="13"/>
        <v>-16</v>
      </c>
      <c r="AG46" s="414" t="s">
        <v>3588</v>
      </c>
      <c r="AI46" s="295" t="str">
        <f>VLOOKUP($I46,[1]기획현황!$Z:$AW,8,FALSE)</f>
        <v>FOREMOST</v>
      </c>
      <c r="AJ46" s="401" t="e">
        <f>SUMIF([1]기획현황!$Z:$Z,$I46,[1]기획현황!$AF:$AF)</f>
        <v>#VALUE!</v>
      </c>
      <c r="AK46" s="302">
        <f>VLOOKUP($I46,[1]기획현황!$Z:$AW,14,FALSE)</f>
        <v>55000</v>
      </c>
      <c r="AL46" s="402">
        <f>VLOOKUP($I46,[1]기획현황!$Z:$AW,22,FALSE)</f>
        <v>2208</v>
      </c>
      <c r="AM46" s="301">
        <f>VLOOKUP($I46,[1]기획현황!$Z:$AW,23,FALSE)</f>
        <v>5</v>
      </c>
      <c r="AN46" s="302">
        <f>VLOOKUP($I46,[1]기획현황!$Z:$AW,24,FALSE)</f>
        <v>0</v>
      </c>
      <c r="AO46" s="303">
        <f>VLOOKUP($I46,[1]기획현황!$Z:$AW,17,FALSE)</f>
        <v>8445</v>
      </c>
      <c r="AP46" s="305">
        <f t="shared" si="14"/>
        <v>5.9206631142687982</v>
      </c>
      <c r="AQ46" s="3"/>
    </row>
    <row r="47" spans="1:43" ht="53.25" hidden="1" customHeight="1">
      <c r="A47" s="16" t="str">
        <f t="shared" si="0"/>
        <v>ELKTPF5821MT</v>
      </c>
      <c r="B47" s="154">
        <f t="shared" si="1"/>
        <v>9.5377346163493934E-7</v>
      </c>
      <c r="C47" s="16" t="str">
        <f t="shared" si="2"/>
        <v/>
      </c>
      <c r="D47" s="154">
        <f t="shared" si="3"/>
        <v>1</v>
      </c>
      <c r="E47" s="16" t="str">
        <f>IF(ISERROR(VLOOKUP(MID(I47,1,5)&amp;MID(I47,8,5),품번정리!A:B,2,FALSE))=TRUE,MID(I47,1,5)&amp;MID(I47,8,5),VLOOKUP(MID(I47,1,5)&amp;MID(I47,8,5),품번정리!A:B,2,FALSE))</f>
        <v>ELKTP821MT</v>
      </c>
      <c r="F47" s="202" t="str">
        <f>IF(ISERROR(VLOOKUP($E47,러닝품번!$A:$A,1,FALSE))=TRUE,"","러닝")</f>
        <v>러닝</v>
      </c>
      <c r="G47" s="422"/>
      <c r="H47" s="31" t="str">
        <f>IF(I47=0,0,IF(VLOOKUP(MID($I47,4,2),CODE!K:P,CODE!$O$1,FALSE)="",VLOOKUP(MID($I47,1,3),CODE!$B:$G,CODE!$D$1,FALSE),VLOOKUP(MID($I47,1,3),CODE!$B:$G,CODE!$D$1,FALSE)&amp;"-"&amp;VLOOKUP(MID($I47,4,2),CODE!K:P,CODE!$O$1,FALSE)))</f>
        <v>ELK</v>
      </c>
      <c r="I47" s="103" t="s">
        <v>1638</v>
      </c>
      <c r="J47" s="102" t="str">
        <f t="shared" si="15"/>
        <v>F5</v>
      </c>
      <c r="K47" s="102" t="str">
        <f t="shared" si="4"/>
        <v>TP</v>
      </c>
      <c r="L47" s="438">
        <f t="shared" si="16"/>
        <v>30000</v>
      </c>
      <c r="M47" s="36">
        <f>IF(ISERROR(VLOOKUP($E47,'14FW판매DB'!$C:$AF,'14FW판매DB'!J$3-1,FALSE))=TRUE,0,VLOOKUP($E47,'14FW판매DB'!$C:$AF,'14FW판매DB'!J$3-1,FALSE))</f>
        <v>45000</v>
      </c>
      <c r="N47" s="37">
        <f>IF(ISERROR(VLOOKUP($E47,'14FW판매DB'!$C:$AF,'14FW판매DB'!K$3-1,FALSE))=TRUE,0,VLOOKUP($E47,'14FW판매DB'!$C:$AF,'14FW판매DB'!K$3-1,FALSE))</f>
        <v>15000</v>
      </c>
      <c r="O47" s="38">
        <f>SUMIF('14FW판매DB'!$C:$C,E47,'14FW판매DB'!N:N)</f>
        <v>250</v>
      </c>
      <c r="P47" s="39" t="str">
        <f>IF(ISERROR(VLOOKUP($E47,'14FW판매DB'!$C:$AF,'14FW판매DB'!P$3-1,FALSE))=TRUE,0,VLOOKUP($E47,'14FW판매DB'!$C:$AF,'14FW판매DB'!P$3-1,FALSE))</f>
        <v>2014-09-24</v>
      </c>
      <c r="Q47" s="40">
        <f>SUMIF('14FW판매DB'!$C:$C,E47,'14FW판매DB'!U:U)</f>
        <v>60</v>
      </c>
      <c r="R47" s="43">
        <f t="shared" si="5"/>
        <v>0.24</v>
      </c>
      <c r="S47" s="95">
        <f t="shared" si="6"/>
        <v>558</v>
      </c>
      <c r="T47" s="45">
        <f t="shared" si="7"/>
        <v>0.10752688172043011</v>
      </c>
      <c r="U47" s="110">
        <f>SUMIF('14FW판매DB'!$C:$C,$E47,'14FW판매DB'!AD:AD)*$U$4</f>
        <v>0</v>
      </c>
      <c r="V47" s="40">
        <f t="shared" si="17"/>
        <v>7</v>
      </c>
      <c r="W47" s="285">
        <f t="shared" si="8"/>
        <v>0</v>
      </c>
      <c r="X47" s="289">
        <f t="shared" si="9"/>
        <v>190</v>
      </c>
      <c r="Y47" s="53">
        <f t="shared" si="10"/>
        <v>0</v>
      </c>
      <c r="Z47" s="50">
        <f t="shared" si="11"/>
        <v>0</v>
      </c>
      <c r="AA47" s="33">
        <f t="shared" si="12"/>
        <v>0</v>
      </c>
      <c r="AB47" s="134" t="str">
        <f>IF(ISERROR(VLOOKUP($E47,발주DB!$A:$D,3,FALSE))=TRUE,"",VLOOKUP($E47,발주DB!$A:$D,3,FALSE))</f>
        <v/>
      </c>
      <c r="AC47" s="133" t="str">
        <f>IF(ISERROR(VLOOKUP($E47,발주DB!$A:$D,4,FALSE))=TRUE,"",VLOOKUP($E47,발주DB!$A:$D,4,FALSE))</f>
        <v/>
      </c>
      <c r="AD47" s="39">
        <f>IF(ISERROR(VLOOKUP($E47,입고예정DB!$B:$E,3,FALSE))=TRUE,0,VLOOKUP($E47,입고예정DB!$B:$E,3,FALSE))</f>
        <v>0</v>
      </c>
      <c r="AE47" s="41">
        <f>IF(E47="",0,SUMIF(입고예정DB!$B:$B,$E47,입고예정DB!$E:$E))</f>
        <v>0</v>
      </c>
      <c r="AF47" s="42">
        <f t="shared" si="13"/>
        <v>-190</v>
      </c>
      <c r="AG47" s="414"/>
      <c r="AI47" s="295" t="str">
        <f>VLOOKUP($I47,[1]기획현황!$Z:$AW,8,FALSE)</f>
        <v>FOREMOST</v>
      </c>
      <c r="AJ47" s="401" t="e">
        <f>SUMIF([1]기획현황!$Z:$Z,$I47,[1]기획현황!$AF:$AF)</f>
        <v>#VALUE!</v>
      </c>
      <c r="AK47" s="302">
        <f>VLOOKUP($I47,[1]기획현황!$Z:$AW,14,FALSE)</f>
        <v>45000</v>
      </c>
      <c r="AL47" s="402">
        <f>VLOOKUP($I47,[1]기획현황!$Z:$AW,22,FALSE)</f>
        <v>980</v>
      </c>
      <c r="AM47" s="301">
        <f>VLOOKUP($I47,[1]기획현황!$Z:$AW,23,FALSE)</f>
        <v>4.5999999999999996</v>
      </c>
      <c r="AN47" s="302">
        <f>VLOOKUP($I47,[1]기획현황!$Z:$AW,24,FALSE)</f>
        <v>0</v>
      </c>
      <c r="AO47" s="303">
        <f>VLOOKUP($I47,[1]기획현황!$Z:$AW,17,FALSE)</f>
        <v>6718.04</v>
      </c>
      <c r="AP47" s="305">
        <f t="shared" si="14"/>
        <v>6.0894384238692991</v>
      </c>
      <c r="AQ47" s="3"/>
    </row>
    <row r="48" spans="1:43" ht="53.25" hidden="1" customHeight="1">
      <c r="A48" s="16" t="str">
        <f t="shared" si="0"/>
        <v>ELKEDF5522YE</v>
      </c>
      <c r="B48" s="154">
        <f t="shared" si="1"/>
        <v>9.5377346163493934E-7</v>
      </c>
      <c r="C48" s="16" t="str">
        <f t="shared" si="2"/>
        <v/>
      </c>
      <c r="D48" s="154">
        <f t="shared" si="3"/>
        <v>1</v>
      </c>
      <c r="E48" s="16" t="str">
        <f>IF(ISERROR(VLOOKUP(MID(I48,1,5)&amp;MID(I48,8,5),품번정리!A:B,2,FALSE))=TRUE,MID(I48,1,5)&amp;MID(I48,8,5),VLOOKUP(MID(I48,1,5)&amp;MID(I48,8,5),품번정리!A:B,2,FALSE))</f>
        <v>ELKED522YE</v>
      </c>
      <c r="F48" s="202" t="str">
        <f>IF(ISERROR(VLOOKUP($E48,러닝품번!$A:$A,1,FALSE))=TRUE,"","러닝")</f>
        <v/>
      </c>
      <c r="G48" s="412"/>
      <c r="H48" s="31" t="str">
        <f>IF(I48=0,0,IF(VLOOKUP(MID($I48,4,2),CODE!K:P,CODE!$O$1,FALSE)="",VLOOKUP(MID($I48,1,3),CODE!$B:$G,CODE!$D$1,FALSE),VLOOKUP(MID($I48,1,3),CODE!$B:$G,CODE!$D$1,FALSE)&amp;"-"&amp;VLOOKUP(MID($I48,4,2),CODE!K:P,CODE!$O$1,FALSE)))</f>
        <v>ELK-ACC</v>
      </c>
      <c r="I48" s="103" t="s">
        <v>1590</v>
      </c>
      <c r="J48" s="102" t="str">
        <f t="shared" si="15"/>
        <v>F5</v>
      </c>
      <c r="K48" s="102" t="str">
        <f t="shared" si="4"/>
        <v>ED</v>
      </c>
      <c r="L48" s="438">
        <f t="shared" si="16"/>
        <v>20000</v>
      </c>
      <c r="M48" s="36">
        <f>IF(ISERROR(VLOOKUP($E48,'14FW판매DB'!$C:$AF,'14FW판매DB'!J$3-1,FALSE))=TRUE,0,VLOOKUP($E48,'14FW판매DB'!$C:$AF,'14FW판매DB'!J$3-1,FALSE))</f>
        <v>45000</v>
      </c>
      <c r="N48" s="37">
        <f>IF(ISERROR(VLOOKUP($E48,'14FW판매DB'!$C:$AF,'14FW판매DB'!K$3-1,FALSE))=TRUE,0,VLOOKUP($E48,'14FW판매DB'!$C:$AF,'14FW판매DB'!K$3-1,FALSE))</f>
        <v>25000</v>
      </c>
      <c r="O48" s="38">
        <f>SUMIF('14FW판매DB'!$C:$C,E48,'14FW판매DB'!N:N)</f>
        <v>159</v>
      </c>
      <c r="P48" s="39" t="str">
        <f>IF(ISERROR(VLOOKUP($E48,'14FW판매DB'!$C:$AF,'14FW판매DB'!P$3-1,FALSE))=TRUE,0,VLOOKUP($E48,'14FW판매DB'!$C:$AF,'14FW판매DB'!P$3-1,FALSE))</f>
        <v>2014-10-02</v>
      </c>
      <c r="Q48" s="40">
        <f>SUMIF('14FW판매DB'!$C:$C,E48,'14FW판매DB'!U:U)</f>
        <v>82</v>
      </c>
      <c r="R48" s="43">
        <f t="shared" si="5"/>
        <v>0.51572327044025157</v>
      </c>
      <c r="S48" s="95">
        <f t="shared" si="6"/>
        <v>550</v>
      </c>
      <c r="T48" s="45">
        <f t="shared" si="7"/>
        <v>0.14909090909090908</v>
      </c>
      <c r="U48" s="110">
        <f>SUMIF('14FW판매DB'!$C:$C,$E48,'14FW판매DB'!AD:AD)*$U$4</f>
        <v>0</v>
      </c>
      <c r="V48" s="40">
        <f t="shared" si="17"/>
        <v>7</v>
      </c>
      <c r="W48" s="285">
        <f t="shared" si="8"/>
        <v>0</v>
      </c>
      <c r="X48" s="289">
        <f t="shared" si="9"/>
        <v>77</v>
      </c>
      <c r="Y48" s="53">
        <f t="shared" si="10"/>
        <v>0</v>
      </c>
      <c r="Z48" s="50">
        <f t="shared" si="11"/>
        <v>0</v>
      </c>
      <c r="AA48" s="33">
        <f t="shared" si="12"/>
        <v>0</v>
      </c>
      <c r="AB48" s="134" t="str">
        <f>IF(ISERROR(VLOOKUP($E48,발주DB!$A:$D,3,FALSE))=TRUE,"",VLOOKUP($E48,발주DB!$A:$D,3,FALSE))</f>
        <v/>
      </c>
      <c r="AC48" s="133" t="str">
        <f>IF(ISERROR(VLOOKUP($E48,발주DB!$A:$D,4,FALSE))=TRUE,"",VLOOKUP($E48,발주DB!$A:$D,4,FALSE))</f>
        <v/>
      </c>
      <c r="AD48" s="39">
        <f>IF(ISERROR(VLOOKUP($E48,입고예정DB!$B:$E,3,FALSE))=TRUE,0,VLOOKUP($E48,입고예정DB!$B:$E,3,FALSE))</f>
        <v>0</v>
      </c>
      <c r="AE48" s="41">
        <f>IF(E48="",0,SUMIF(입고예정DB!$B:$B,$E48,입고예정DB!$E:$E))</f>
        <v>0</v>
      </c>
      <c r="AF48" s="42">
        <f t="shared" si="13"/>
        <v>-77</v>
      </c>
      <c r="AG48" s="414"/>
      <c r="AI48" s="295" t="str">
        <f>VLOOKUP($I48,[1]기획현황!$Z:$AW,8,FALSE)</f>
        <v>FOREMOST</v>
      </c>
      <c r="AJ48" s="401" t="e">
        <f>SUMIF([1]기획현황!$Z:$Z,$I48,[1]기획현황!$AF:$AF)</f>
        <v>#VALUE!</v>
      </c>
      <c r="AK48" s="302">
        <f>VLOOKUP($I48,[1]기획현황!$Z:$AW,14,FALSE)</f>
        <v>45000</v>
      </c>
      <c r="AL48" s="402">
        <f>VLOOKUP($I48,[1]기획현황!$Z:$AW,22,FALSE)</f>
        <v>283</v>
      </c>
      <c r="AM48" s="301">
        <f>VLOOKUP($I48,[1]기획현황!$Z:$AW,23,FALSE)</f>
        <v>7.1</v>
      </c>
      <c r="AN48" s="302">
        <f>VLOOKUP($I48,[1]기획현황!$Z:$AW,24,FALSE)</f>
        <v>0</v>
      </c>
      <c r="AO48" s="303">
        <f>VLOOKUP($I48,[1]기획현황!$Z:$AW,17,FALSE)</f>
        <v>9139.5400000000009</v>
      </c>
      <c r="AP48" s="305">
        <f t="shared" si="14"/>
        <v>4.4760557871721005</v>
      </c>
      <c r="AQ48" s="3"/>
    </row>
    <row r="49" spans="1:43" ht="53.25" hidden="1" customHeight="1">
      <c r="A49" s="16" t="str">
        <f t="shared" si="0"/>
        <v>ELKEDF5523BK</v>
      </c>
      <c r="B49" s="154">
        <f t="shared" si="1"/>
        <v>1</v>
      </c>
      <c r="C49" s="16" t="str">
        <f t="shared" si="2"/>
        <v>ELKEDF5523BK</v>
      </c>
      <c r="D49" s="154">
        <f t="shared" si="3"/>
        <v>1</v>
      </c>
      <c r="E49" s="16" t="str">
        <f>IF(ISERROR(VLOOKUP(MID(I49,1,5)&amp;MID(I49,8,5),품번정리!A:B,2,FALSE))=TRUE,MID(I49,1,5)&amp;MID(I49,8,5),VLOOKUP(MID(I49,1,5)&amp;MID(I49,8,5),품번정리!A:B,2,FALSE))</f>
        <v>ELKED523BK</v>
      </c>
      <c r="F49" s="202" t="str">
        <f>IF(ISERROR(VLOOKUP($E49,러닝품번!$A:$A,1,FALSE))=TRUE,"","러닝")</f>
        <v/>
      </c>
      <c r="G49" s="422"/>
      <c r="H49" s="31" t="str">
        <f>IF(I49=0,0,IF(VLOOKUP(MID($I49,4,2),CODE!K:P,CODE!$O$1,FALSE)="",VLOOKUP(MID($I49,1,3),CODE!$B:$G,CODE!$D$1,FALSE),VLOOKUP(MID($I49,1,3),CODE!$B:$G,CODE!$D$1,FALSE)&amp;"-"&amp;VLOOKUP(MID($I49,4,2),CODE!K:P,CODE!$O$1,FALSE)))</f>
        <v>ELK-ACC</v>
      </c>
      <c r="I49" s="103" t="s">
        <v>1591</v>
      </c>
      <c r="J49" s="102" t="str">
        <f t="shared" si="15"/>
        <v>F5</v>
      </c>
      <c r="K49" s="102" t="str">
        <f t="shared" si="4"/>
        <v>ED</v>
      </c>
      <c r="L49" s="438">
        <f t="shared" si="16"/>
        <v>20000</v>
      </c>
      <c r="M49" s="36">
        <f>IF(ISERROR(VLOOKUP($E49,'14FW판매DB'!$C:$AF,'14FW판매DB'!J$3-1,FALSE))=TRUE,0,VLOOKUP($E49,'14FW판매DB'!$C:$AF,'14FW판매DB'!J$3-1,FALSE))</f>
        <v>45000</v>
      </c>
      <c r="N49" s="37">
        <f>IF(ISERROR(VLOOKUP($E49,'14FW판매DB'!$C:$AF,'14FW판매DB'!K$3-1,FALSE))=TRUE,0,VLOOKUP($E49,'14FW판매DB'!$C:$AF,'14FW판매DB'!K$3-1,FALSE))</f>
        <v>25000</v>
      </c>
      <c r="O49" s="38">
        <f>SUMIF('14FW판매DB'!$C:$C,E49,'14FW판매DB'!N:N)</f>
        <v>159</v>
      </c>
      <c r="P49" s="39" t="str">
        <f>IF(ISERROR(VLOOKUP($E49,'14FW판매DB'!$C:$AF,'14FW판매DB'!P$3-1,FALSE))=TRUE,0,VLOOKUP($E49,'14FW판매DB'!$C:$AF,'14FW판매DB'!P$3-1,FALSE))</f>
        <v>2014-10-02</v>
      </c>
      <c r="Q49" s="40">
        <f>SUMIF('14FW판매DB'!$C:$C,E49,'14FW판매DB'!U:U)</f>
        <v>154</v>
      </c>
      <c r="R49" s="43">
        <f t="shared" si="5"/>
        <v>0.96855345911949686</v>
      </c>
      <c r="S49" s="95">
        <f t="shared" si="6"/>
        <v>550</v>
      </c>
      <c r="T49" s="45">
        <f t="shared" si="7"/>
        <v>0.28000000000000003</v>
      </c>
      <c r="U49" s="110">
        <f>SUMIF('14FW판매DB'!$C:$C,$E49,'14FW판매DB'!AD:AD)*$U$4</f>
        <v>0</v>
      </c>
      <c r="V49" s="40">
        <f t="shared" si="17"/>
        <v>7</v>
      </c>
      <c r="W49" s="285">
        <f t="shared" si="8"/>
        <v>0</v>
      </c>
      <c r="X49" s="289">
        <f t="shared" si="9"/>
        <v>5</v>
      </c>
      <c r="Y49" s="53">
        <f t="shared" si="10"/>
        <v>0</v>
      </c>
      <c r="Z49" s="50">
        <f t="shared" si="11"/>
        <v>0</v>
      </c>
      <c r="AA49" s="33">
        <f t="shared" si="12"/>
        <v>0</v>
      </c>
      <c r="AB49" s="134" t="str">
        <f>IF(ISERROR(VLOOKUP($E49,발주DB!$A:$D,3,FALSE))=TRUE,"",VLOOKUP($E49,발주DB!$A:$D,3,FALSE))</f>
        <v/>
      </c>
      <c r="AC49" s="133" t="str">
        <f>IF(ISERROR(VLOOKUP($E49,발주DB!$A:$D,4,FALSE))=TRUE,"",VLOOKUP($E49,발주DB!$A:$D,4,FALSE))</f>
        <v/>
      </c>
      <c r="AD49" s="39">
        <f>IF(ISERROR(VLOOKUP($E49,입고예정DB!$B:$E,3,FALSE))=TRUE,0,VLOOKUP($E49,입고예정DB!$B:$E,3,FALSE))</f>
        <v>0</v>
      </c>
      <c r="AE49" s="41">
        <f>IF(E49="",0,SUMIF(입고예정DB!$B:$B,$E49,입고예정DB!$E:$E))</f>
        <v>0</v>
      </c>
      <c r="AF49" s="42">
        <f t="shared" si="13"/>
        <v>-5</v>
      </c>
      <c r="AG49" s="414"/>
      <c r="AI49" s="295" t="str">
        <f>VLOOKUP($I49,[1]기획현황!$Z:$AW,8,FALSE)</f>
        <v>FOREMOST</v>
      </c>
      <c r="AJ49" s="401" t="e">
        <f>SUMIF([1]기획현황!$Z:$Z,$I49,[1]기획현황!$AF:$AF)</f>
        <v>#VALUE!</v>
      </c>
      <c r="AK49" s="302">
        <f>VLOOKUP($I49,[1]기획현황!$Z:$AW,14,FALSE)</f>
        <v>45000</v>
      </c>
      <c r="AL49" s="402">
        <f>VLOOKUP($I49,[1]기획현황!$Z:$AW,22,FALSE)</f>
        <v>20</v>
      </c>
      <c r="AM49" s="301">
        <f>VLOOKUP($I49,[1]기획현황!$Z:$AW,23,FALSE)</f>
        <v>7.3</v>
      </c>
      <c r="AN49" s="302">
        <f>VLOOKUP($I49,[1]기획현황!$Z:$AW,24,FALSE)</f>
        <v>0</v>
      </c>
      <c r="AO49" s="303">
        <f>VLOOKUP($I49,[1]기획현황!$Z:$AW,17,FALSE)</f>
        <v>9126.02</v>
      </c>
      <c r="AP49" s="305">
        <f t="shared" si="14"/>
        <v>4.4826869663983757</v>
      </c>
      <c r="AQ49" s="3"/>
    </row>
    <row r="50" spans="1:43" ht="53.25" hidden="1" customHeight="1">
      <c r="A50" s="16" t="str">
        <f t="shared" si="0"/>
        <v>ELKEDF5524PK</v>
      </c>
      <c r="B50" s="154">
        <f t="shared" si="1"/>
        <v>1</v>
      </c>
      <c r="C50" s="16" t="str">
        <f t="shared" si="2"/>
        <v>ELKEDF5524PK</v>
      </c>
      <c r="D50" s="154">
        <f t="shared" si="3"/>
        <v>1</v>
      </c>
      <c r="E50" s="16" t="str">
        <f>IF(ISERROR(VLOOKUP(MID(I50,1,5)&amp;MID(I50,8,5),품번정리!A:B,2,FALSE))=TRUE,MID(I50,1,5)&amp;MID(I50,8,5),VLOOKUP(MID(I50,1,5)&amp;MID(I50,8,5),품번정리!A:B,2,FALSE))</f>
        <v>ELKED524PK</v>
      </c>
      <c r="F50" s="202" t="str">
        <f>IF(ISERROR(VLOOKUP($E50,러닝품번!$A:$A,1,FALSE))=TRUE,"","러닝")</f>
        <v/>
      </c>
      <c r="G50" s="422"/>
      <c r="H50" s="31" t="str">
        <f>IF(I50=0,0,IF(VLOOKUP(MID($I50,4,2),CODE!K:P,CODE!$O$1,FALSE)="",VLOOKUP(MID($I50,1,3),CODE!$B:$G,CODE!$D$1,FALSE),VLOOKUP(MID($I50,1,3),CODE!$B:$G,CODE!$D$1,FALSE)&amp;"-"&amp;VLOOKUP(MID($I50,4,2),CODE!K:P,CODE!$O$1,FALSE)))</f>
        <v>ELK-ACC</v>
      </c>
      <c r="I50" s="103" t="s">
        <v>1592</v>
      </c>
      <c r="J50" s="102" t="str">
        <f t="shared" si="15"/>
        <v>F5</v>
      </c>
      <c r="K50" s="102" t="str">
        <f t="shared" si="4"/>
        <v>ED</v>
      </c>
      <c r="L50" s="438">
        <f t="shared" si="16"/>
        <v>20000</v>
      </c>
      <c r="M50" s="36">
        <f>IF(ISERROR(VLOOKUP($E50,'14FW판매DB'!$C:$AF,'14FW판매DB'!J$3-1,FALSE))=TRUE,0,VLOOKUP($E50,'14FW판매DB'!$C:$AF,'14FW판매DB'!J$3-1,FALSE))</f>
        <v>45000</v>
      </c>
      <c r="N50" s="37">
        <f>IF(ISERROR(VLOOKUP($E50,'14FW판매DB'!$C:$AF,'14FW판매DB'!K$3-1,FALSE))=TRUE,0,VLOOKUP($E50,'14FW판매DB'!$C:$AF,'14FW판매DB'!K$3-1,FALSE))</f>
        <v>25000</v>
      </c>
      <c r="O50" s="38">
        <f>SUMIF('14FW판매DB'!$C:$C,E50,'14FW판매DB'!N:N)</f>
        <v>155</v>
      </c>
      <c r="P50" s="39" t="str">
        <f>IF(ISERROR(VLOOKUP($E50,'14FW판매DB'!$C:$AF,'14FW판매DB'!P$3-1,FALSE))=TRUE,0,VLOOKUP($E50,'14FW판매DB'!$C:$AF,'14FW판매DB'!P$3-1,FALSE))</f>
        <v>2014-10-02</v>
      </c>
      <c r="Q50" s="40">
        <f>SUMIF('14FW판매DB'!$C:$C,E50,'14FW판매DB'!U:U)</f>
        <v>98</v>
      </c>
      <c r="R50" s="43">
        <f t="shared" si="5"/>
        <v>0.63225806451612898</v>
      </c>
      <c r="S50" s="95">
        <f t="shared" si="6"/>
        <v>550</v>
      </c>
      <c r="T50" s="45">
        <f t="shared" si="7"/>
        <v>0.17818181818181819</v>
      </c>
      <c r="U50" s="110">
        <f>SUMIF('14FW판매DB'!$C:$C,$E50,'14FW판매DB'!AD:AD)*$U$4</f>
        <v>0</v>
      </c>
      <c r="V50" s="40">
        <f t="shared" si="17"/>
        <v>7</v>
      </c>
      <c r="W50" s="285">
        <f t="shared" si="8"/>
        <v>0</v>
      </c>
      <c r="X50" s="289">
        <f t="shared" si="9"/>
        <v>57</v>
      </c>
      <c r="Y50" s="53">
        <f t="shared" si="10"/>
        <v>0</v>
      </c>
      <c r="Z50" s="50">
        <f t="shared" si="11"/>
        <v>0</v>
      </c>
      <c r="AA50" s="33">
        <f t="shared" si="12"/>
        <v>0</v>
      </c>
      <c r="AB50" s="134" t="str">
        <f>IF(ISERROR(VLOOKUP($E50,발주DB!$A:$D,3,FALSE))=TRUE,"",VLOOKUP($E50,발주DB!$A:$D,3,FALSE))</f>
        <v/>
      </c>
      <c r="AC50" s="133" t="str">
        <f>IF(ISERROR(VLOOKUP($E50,발주DB!$A:$D,4,FALSE))=TRUE,"",VLOOKUP($E50,발주DB!$A:$D,4,FALSE))</f>
        <v/>
      </c>
      <c r="AD50" s="39">
        <f>IF(ISERROR(VLOOKUP($E50,입고예정DB!$B:$E,3,FALSE))=TRUE,0,VLOOKUP($E50,입고예정DB!$B:$E,3,FALSE))</f>
        <v>0</v>
      </c>
      <c r="AE50" s="41">
        <f>IF(E50="",0,SUMIF(입고예정DB!$B:$B,$E50,입고예정DB!$E:$E))</f>
        <v>0</v>
      </c>
      <c r="AF50" s="42">
        <f t="shared" si="13"/>
        <v>-57</v>
      </c>
      <c r="AG50" s="414"/>
      <c r="AI50" s="295" t="str">
        <f>VLOOKUP($I50,[1]기획현황!$Z:$AW,8,FALSE)</f>
        <v>FOREMOST</v>
      </c>
      <c r="AJ50" s="401" t="e">
        <f>SUMIF([1]기획현황!$Z:$Z,$I50,[1]기획현황!$AF:$AF)</f>
        <v>#VALUE!</v>
      </c>
      <c r="AK50" s="302">
        <f>VLOOKUP($I50,[1]기획현황!$Z:$AW,14,FALSE)</f>
        <v>45000</v>
      </c>
      <c r="AL50" s="402">
        <f>VLOOKUP($I50,[1]기획현황!$Z:$AW,22,FALSE)</f>
        <v>86</v>
      </c>
      <c r="AM50" s="301">
        <f>VLOOKUP($I50,[1]기획현황!$Z:$AW,23,FALSE)</f>
        <v>7.2</v>
      </c>
      <c r="AN50" s="302">
        <f>VLOOKUP($I50,[1]기획현황!$Z:$AW,24,FALSE)</f>
        <v>0</v>
      </c>
      <c r="AO50" s="303">
        <f>VLOOKUP($I50,[1]기획현황!$Z:$AW,17,FALSE)</f>
        <v>9067.2800000000007</v>
      </c>
      <c r="AP50" s="305">
        <f t="shared" si="14"/>
        <v>4.5117268805078155</v>
      </c>
      <c r="AQ50" s="3"/>
    </row>
    <row r="51" spans="1:43" ht="53.25" hidden="1" customHeight="1">
      <c r="A51" s="16" t="str">
        <f t="shared" si="0"/>
        <v>ELKBPF3501BL</v>
      </c>
      <c r="B51" s="154">
        <f t="shared" si="1"/>
        <v>1</v>
      </c>
      <c r="C51" s="16" t="str">
        <f t="shared" si="2"/>
        <v>ELKBPF3501BL</v>
      </c>
      <c r="D51" s="154">
        <f t="shared" si="3"/>
        <v>1</v>
      </c>
      <c r="E51" s="16" t="str">
        <f>IF(ISERROR(VLOOKUP(MID(I51,1,5)&amp;MID(I51,8,5),품번정리!A:B,2,FALSE))=TRUE,MID(I51,1,5)&amp;MID(I51,8,5),VLOOKUP(MID(I51,1,5)&amp;MID(I51,8,5),품번정리!A:B,2,FALSE))</f>
        <v>ELKBP501BL</v>
      </c>
      <c r="F51" s="202" t="str">
        <f>IF(ISERROR(VLOOKUP($E51,러닝품번!$A:$A,1,FALSE))=TRUE,"","러닝")</f>
        <v/>
      </c>
      <c r="G51" s="422"/>
      <c r="H51" s="31" t="str">
        <f>IF(I51=0,0,IF(VLOOKUP(MID($I51,4,2),CODE!K:P,CODE!$O$1,FALSE)="",VLOOKUP(MID($I51,1,3),CODE!$B:$G,CODE!$D$1,FALSE),VLOOKUP(MID($I51,1,3),CODE!$B:$G,CODE!$D$1,FALSE)&amp;"-"&amp;VLOOKUP(MID($I51,4,2),CODE!K:P,CODE!$O$1,FALSE)))</f>
        <v>ELK-가방</v>
      </c>
      <c r="I51" s="103" t="s">
        <v>1679</v>
      </c>
      <c r="J51" s="102" t="str">
        <f t="shared" si="15"/>
        <v>F3</v>
      </c>
      <c r="K51" s="102" t="str">
        <f t="shared" si="4"/>
        <v>BP</v>
      </c>
      <c r="L51" s="438">
        <f t="shared" si="16"/>
        <v>40000</v>
      </c>
      <c r="M51" s="36">
        <f>IF(ISERROR(VLOOKUP($E51,'14FW판매DB'!$C:$AF,'14FW판매DB'!J$3-1,FALSE))=TRUE,0,VLOOKUP($E51,'14FW판매DB'!$C:$AF,'14FW판매DB'!J$3-1,FALSE))</f>
        <v>79000</v>
      </c>
      <c r="N51" s="37">
        <f>IF(ISERROR(VLOOKUP($E51,'14FW판매DB'!$C:$AF,'14FW판매DB'!K$3-1,FALSE))=TRUE,0,VLOOKUP($E51,'14FW판매DB'!$C:$AF,'14FW판매DB'!K$3-1,FALSE))</f>
        <v>39000</v>
      </c>
      <c r="O51" s="38">
        <f>SUMIF('14FW판매DB'!$C:$C,E51,'14FW판매DB'!N:N)</f>
        <v>100</v>
      </c>
      <c r="P51" s="39" t="str">
        <f>IF(ISERROR(VLOOKUP($E51,'14FW판매DB'!$C:$AF,'14FW판매DB'!P$3-1,FALSE))=TRUE,0,VLOOKUP($E51,'14FW판매DB'!$C:$AF,'14FW판매DB'!P$3-1,FALSE))</f>
        <v>2014-07-15</v>
      </c>
      <c r="Q51" s="40">
        <f>SUMIF('14FW판매DB'!$C:$C,E51,'14FW판매DB'!U:U)</f>
        <v>71</v>
      </c>
      <c r="R51" s="43">
        <f t="shared" si="5"/>
        <v>0.71</v>
      </c>
      <c r="S51" s="95">
        <f t="shared" si="6"/>
        <v>629</v>
      </c>
      <c r="T51" s="45">
        <f t="shared" si="7"/>
        <v>0.11287758346581876</v>
      </c>
      <c r="U51" s="110">
        <f>SUMIF('14FW판매DB'!$C:$C,$E51,'14FW판매DB'!AD:AD)*$U$4</f>
        <v>0</v>
      </c>
      <c r="V51" s="40">
        <f t="shared" si="17"/>
        <v>7</v>
      </c>
      <c r="W51" s="285">
        <f t="shared" si="8"/>
        <v>0</v>
      </c>
      <c r="X51" s="289">
        <f t="shared" si="9"/>
        <v>29</v>
      </c>
      <c r="Y51" s="53">
        <f t="shared" si="10"/>
        <v>0</v>
      </c>
      <c r="Z51" s="50">
        <f t="shared" si="11"/>
        <v>0</v>
      </c>
      <c r="AA51" s="33">
        <f t="shared" si="12"/>
        <v>0</v>
      </c>
      <c r="AB51" s="134" t="str">
        <f>IF(ISERROR(VLOOKUP($E51,발주DB!$A:$D,3,FALSE))=TRUE,"",VLOOKUP($E51,발주DB!$A:$D,3,FALSE))</f>
        <v/>
      </c>
      <c r="AC51" s="133" t="str">
        <f>IF(ISERROR(VLOOKUP($E51,발주DB!$A:$D,4,FALSE))=TRUE,"",VLOOKUP($E51,발주DB!$A:$D,4,FALSE))</f>
        <v/>
      </c>
      <c r="AD51" s="39">
        <f>IF(ISERROR(VLOOKUP($E51,입고예정DB!$B:$E,3,FALSE))=TRUE,0,VLOOKUP($E51,입고예정DB!$B:$E,3,FALSE))</f>
        <v>0</v>
      </c>
      <c r="AE51" s="41">
        <f>IF(E51="",0,SUMIF(입고예정DB!$B:$B,$E51,입고예정DB!$E:$E))</f>
        <v>0</v>
      </c>
      <c r="AF51" s="42">
        <f t="shared" si="13"/>
        <v>-29</v>
      </c>
      <c r="AG51" s="414"/>
      <c r="AI51" s="295" t="str">
        <f>VLOOKUP($I51,[1]기획현황!$Z:$AW,8,FALSE)</f>
        <v>바이칼</v>
      </c>
      <c r="AJ51" s="401" t="e">
        <f>SUMIF([1]기획현황!$Z:$Z,$I51,[1]기획현황!$AF:$AF)</f>
        <v>#VALUE!</v>
      </c>
      <c r="AK51" s="302">
        <f>VLOOKUP($I51,[1]기획현황!$Z:$AW,14,FALSE)</f>
        <v>79000</v>
      </c>
      <c r="AL51" s="402">
        <f>VLOOKUP($I51,[1]기획현황!$Z:$AW,22,FALSE)</f>
        <v>20</v>
      </c>
      <c r="AM51" s="301">
        <f>VLOOKUP($I51,[1]기획현황!$Z:$AW,23,FALSE)</f>
        <v>0</v>
      </c>
      <c r="AN51" s="302">
        <f>VLOOKUP($I51,[1]기획현황!$Z:$AW,24,FALSE)</f>
        <v>19000</v>
      </c>
      <c r="AO51" s="303">
        <f>VLOOKUP($I51,[1]기획현황!$Z:$AW,17,FALSE)</f>
        <v>19020</v>
      </c>
      <c r="AP51" s="305">
        <f t="shared" si="14"/>
        <v>3.77592964343753</v>
      </c>
      <c r="AQ51" s="3"/>
    </row>
    <row r="52" spans="1:43" ht="53.25" hidden="1" customHeight="1">
      <c r="A52" s="16" t="str">
        <f t="shared" si="0"/>
        <v>ELKBPF3502PK</v>
      </c>
      <c r="B52" s="154">
        <f t="shared" si="1"/>
        <v>1</v>
      </c>
      <c r="C52" s="16" t="str">
        <f t="shared" si="2"/>
        <v>ELKBPF3502PK</v>
      </c>
      <c r="D52" s="154">
        <f t="shared" si="3"/>
        <v>1</v>
      </c>
      <c r="E52" s="16" t="str">
        <f>IF(ISERROR(VLOOKUP(MID(I52,1,5)&amp;MID(I52,8,5),품번정리!A:B,2,FALSE))=TRUE,MID(I52,1,5)&amp;MID(I52,8,5),VLOOKUP(MID(I52,1,5)&amp;MID(I52,8,5),품번정리!A:B,2,FALSE))</f>
        <v>ELKBP502PK</v>
      </c>
      <c r="F52" s="202" t="str">
        <f>IF(ISERROR(VLOOKUP($E52,러닝품번!$A:$A,1,FALSE))=TRUE,"","러닝")</f>
        <v/>
      </c>
      <c r="G52" s="422"/>
      <c r="H52" s="31" t="str">
        <f>IF(I52=0,0,IF(VLOOKUP(MID($I52,4,2),CODE!K:P,CODE!$O$1,FALSE)="",VLOOKUP(MID($I52,1,3),CODE!$B:$G,CODE!$D$1,FALSE),VLOOKUP(MID($I52,1,3),CODE!$B:$G,CODE!$D$1,FALSE)&amp;"-"&amp;VLOOKUP(MID($I52,4,2),CODE!K:P,CODE!$O$1,FALSE)))</f>
        <v>ELK-가방</v>
      </c>
      <c r="I52" s="103" t="s">
        <v>1680</v>
      </c>
      <c r="J52" s="102" t="str">
        <f t="shared" si="15"/>
        <v>F3</v>
      </c>
      <c r="K52" s="102" t="str">
        <f t="shared" si="4"/>
        <v>BP</v>
      </c>
      <c r="L52" s="438">
        <f t="shared" si="16"/>
        <v>40000</v>
      </c>
      <c r="M52" s="36">
        <f>IF(ISERROR(VLOOKUP($E52,'14FW판매DB'!$C:$AF,'14FW판매DB'!J$3-1,FALSE))=TRUE,0,VLOOKUP($E52,'14FW판매DB'!$C:$AF,'14FW판매DB'!J$3-1,FALSE))</f>
        <v>79000</v>
      </c>
      <c r="N52" s="37">
        <f>IF(ISERROR(VLOOKUP($E52,'14FW판매DB'!$C:$AF,'14FW판매DB'!K$3-1,FALSE))=TRUE,0,VLOOKUP($E52,'14FW판매DB'!$C:$AF,'14FW판매DB'!K$3-1,FALSE))</f>
        <v>39000</v>
      </c>
      <c r="O52" s="38">
        <f>SUMIF('14FW판매DB'!$C:$C,E52,'14FW판매DB'!N:N)</f>
        <v>100</v>
      </c>
      <c r="P52" s="39" t="str">
        <f>IF(ISERROR(VLOOKUP($E52,'14FW판매DB'!$C:$AF,'14FW판매DB'!P$3-1,FALSE))=TRUE,0,VLOOKUP($E52,'14FW판매DB'!$C:$AF,'14FW판매DB'!P$3-1,FALSE))</f>
        <v>2014-07-15</v>
      </c>
      <c r="Q52" s="40">
        <f>SUMIF('14FW판매DB'!$C:$C,E52,'14FW판매DB'!U:U)</f>
        <v>72</v>
      </c>
      <c r="R52" s="43">
        <f t="shared" si="5"/>
        <v>0.72</v>
      </c>
      <c r="S52" s="95">
        <f t="shared" si="6"/>
        <v>629</v>
      </c>
      <c r="T52" s="45">
        <f t="shared" si="7"/>
        <v>0.11446740858505565</v>
      </c>
      <c r="U52" s="110">
        <f>SUMIF('14FW판매DB'!$C:$C,$E52,'14FW판매DB'!AD:AD)*$U$4</f>
        <v>1</v>
      </c>
      <c r="V52" s="40">
        <f t="shared" si="17"/>
        <v>7</v>
      </c>
      <c r="W52" s="285">
        <f t="shared" si="8"/>
        <v>0.14285714285714285</v>
      </c>
      <c r="X52" s="289">
        <f t="shared" si="9"/>
        <v>28</v>
      </c>
      <c r="Y52" s="53">
        <f t="shared" si="10"/>
        <v>196</v>
      </c>
      <c r="Z52" s="50">
        <f t="shared" si="11"/>
        <v>42659</v>
      </c>
      <c r="AA52" s="33">
        <f t="shared" si="12"/>
        <v>-44</v>
      </c>
      <c r="AB52" s="134" t="str">
        <f>IF(ISERROR(VLOOKUP($E52,발주DB!$A:$D,3,FALSE))=TRUE,"",VLOOKUP($E52,발주DB!$A:$D,3,FALSE))</f>
        <v/>
      </c>
      <c r="AC52" s="133" t="str">
        <f>IF(ISERROR(VLOOKUP($E52,발주DB!$A:$D,4,FALSE))=TRUE,"",VLOOKUP($E52,발주DB!$A:$D,4,FALSE))</f>
        <v/>
      </c>
      <c r="AD52" s="39">
        <f>IF(ISERROR(VLOOKUP($E52,입고예정DB!$B:$E,3,FALSE))=TRUE,0,VLOOKUP($E52,입고예정DB!$B:$E,3,FALSE))</f>
        <v>0</v>
      </c>
      <c r="AE52" s="41">
        <f>IF(E52="",0,SUMIF(입고예정DB!$B:$B,$E52,입고예정DB!$E:$E))</f>
        <v>0</v>
      </c>
      <c r="AF52" s="42">
        <f t="shared" si="13"/>
        <v>-72</v>
      </c>
      <c r="AG52" s="414"/>
      <c r="AI52" s="295" t="str">
        <f>VLOOKUP($I52,[1]기획현황!$Z:$AW,8,FALSE)</f>
        <v>바이칼</v>
      </c>
      <c r="AJ52" s="401" t="e">
        <f>SUMIF([1]기획현황!$Z:$Z,$I52,[1]기획현황!$AF:$AF)</f>
        <v>#VALUE!</v>
      </c>
      <c r="AK52" s="302">
        <f>VLOOKUP($I52,[1]기획현황!$Z:$AW,14,FALSE)</f>
        <v>79000</v>
      </c>
      <c r="AL52" s="402">
        <f>VLOOKUP($I52,[1]기획현황!$Z:$AW,22,FALSE)</f>
        <v>20</v>
      </c>
      <c r="AM52" s="301">
        <f>VLOOKUP($I52,[1]기획현황!$Z:$AW,23,FALSE)</f>
        <v>0</v>
      </c>
      <c r="AN52" s="302">
        <f>VLOOKUP($I52,[1]기획현황!$Z:$AW,24,FALSE)</f>
        <v>19000</v>
      </c>
      <c r="AO52" s="303">
        <f>VLOOKUP($I52,[1]기획현황!$Z:$AW,17,FALSE)</f>
        <v>19020</v>
      </c>
      <c r="AP52" s="305">
        <f t="shared" si="14"/>
        <v>3.77592964343753</v>
      </c>
      <c r="AQ52" s="3"/>
    </row>
    <row r="53" spans="1:43" ht="53.25" hidden="1" customHeight="1">
      <c r="A53" s="16" t="str">
        <f t="shared" si="0"/>
        <v>ELKBPF3503PP</v>
      </c>
      <c r="B53" s="154">
        <f t="shared" si="1"/>
        <v>1</v>
      </c>
      <c r="C53" s="16" t="str">
        <f t="shared" si="2"/>
        <v>ELKBPF3503PP</v>
      </c>
      <c r="D53" s="154">
        <f t="shared" si="3"/>
        <v>1</v>
      </c>
      <c r="E53" s="16" t="str">
        <f>IF(ISERROR(VLOOKUP(MID(I53,1,5)&amp;MID(I53,8,5),품번정리!A:B,2,FALSE))=TRUE,MID(I53,1,5)&amp;MID(I53,8,5),VLOOKUP(MID(I53,1,5)&amp;MID(I53,8,5),품번정리!A:B,2,FALSE))</f>
        <v>ELKBP503PP</v>
      </c>
      <c r="F53" s="202" t="str">
        <f>IF(ISERROR(VLOOKUP($E53,러닝품번!$A:$A,1,FALSE))=TRUE,"","러닝")</f>
        <v/>
      </c>
      <c r="G53" s="422"/>
      <c r="H53" s="31" t="str">
        <f>IF(I53=0,0,IF(VLOOKUP(MID($I53,4,2),CODE!K:P,CODE!$O$1,FALSE)="",VLOOKUP(MID($I53,1,3),CODE!$B:$G,CODE!$D$1,FALSE),VLOOKUP(MID($I53,1,3),CODE!$B:$G,CODE!$D$1,FALSE)&amp;"-"&amp;VLOOKUP(MID($I53,4,2),CODE!K:P,CODE!$O$1,FALSE)))</f>
        <v>ELK-가방</v>
      </c>
      <c r="I53" s="103" t="s">
        <v>1681</v>
      </c>
      <c r="J53" s="102" t="str">
        <f t="shared" si="15"/>
        <v>F3</v>
      </c>
      <c r="K53" s="102" t="str">
        <f t="shared" si="4"/>
        <v>BP</v>
      </c>
      <c r="L53" s="438">
        <f t="shared" si="16"/>
        <v>50000</v>
      </c>
      <c r="M53" s="36">
        <f>IF(ISERROR(VLOOKUP($E53,'14FW판매DB'!$C:$AF,'14FW판매DB'!J$3-1,FALSE))=TRUE,0,VLOOKUP($E53,'14FW판매DB'!$C:$AF,'14FW판매DB'!J$3-1,FALSE))</f>
        <v>99000</v>
      </c>
      <c r="N53" s="37">
        <f>IF(ISERROR(VLOOKUP($E53,'14FW판매DB'!$C:$AF,'14FW판매DB'!K$3-1,FALSE))=TRUE,0,VLOOKUP($E53,'14FW판매DB'!$C:$AF,'14FW판매DB'!K$3-1,FALSE))</f>
        <v>49000</v>
      </c>
      <c r="O53" s="38">
        <f>SUMIF('14FW판매DB'!$C:$C,E53,'14FW판매DB'!N:N)</f>
        <v>100</v>
      </c>
      <c r="P53" s="39" t="str">
        <f>IF(ISERROR(VLOOKUP($E53,'14FW판매DB'!$C:$AF,'14FW판매DB'!P$3-1,FALSE))=TRUE,0,VLOOKUP($E53,'14FW판매DB'!$C:$AF,'14FW판매DB'!P$3-1,FALSE))</f>
        <v>2014-07-15</v>
      </c>
      <c r="Q53" s="40">
        <f>SUMIF('14FW판매DB'!$C:$C,E53,'14FW판매DB'!U:U)</f>
        <v>60</v>
      </c>
      <c r="R53" s="43">
        <f t="shared" si="5"/>
        <v>0.6</v>
      </c>
      <c r="S53" s="95">
        <f t="shared" si="6"/>
        <v>629</v>
      </c>
      <c r="T53" s="45">
        <f t="shared" si="7"/>
        <v>9.5389507154213043E-2</v>
      </c>
      <c r="U53" s="110">
        <f>SUMIF('14FW판매DB'!$C:$C,$E53,'14FW판매DB'!AD:AD)*$U$4</f>
        <v>0</v>
      </c>
      <c r="V53" s="40">
        <f t="shared" si="17"/>
        <v>7</v>
      </c>
      <c r="W53" s="285">
        <f t="shared" si="8"/>
        <v>0</v>
      </c>
      <c r="X53" s="289">
        <f t="shared" si="9"/>
        <v>40</v>
      </c>
      <c r="Y53" s="53">
        <f t="shared" si="10"/>
        <v>0</v>
      </c>
      <c r="Z53" s="50">
        <f t="shared" si="11"/>
        <v>0</v>
      </c>
      <c r="AA53" s="33">
        <f t="shared" si="12"/>
        <v>0</v>
      </c>
      <c r="AB53" s="134" t="str">
        <f>IF(ISERROR(VLOOKUP($E53,발주DB!$A:$D,3,FALSE))=TRUE,"",VLOOKUP($E53,발주DB!$A:$D,3,FALSE))</f>
        <v/>
      </c>
      <c r="AC53" s="133" t="str">
        <f>IF(ISERROR(VLOOKUP($E53,발주DB!$A:$D,4,FALSE))=TRUE,"",VLOOKUP($E53,발주DB!$A:$D,4,FALSE))</f>
        <v/>
      </c>
      <c r="AD53" s="39">
        <f>IF(ISERROR(VLOOKUP($E53,입고예정DB!$B:$E,3,FALSE))=TRUE,0,VLOOKUP($E53,입고예정DB!$B:$E,3,FALSE))</f>
        <v>0</v>
      </c>
      <c r="AE53" s="41">
        <f>IF(E53="",0,SUMIF(입고예정DB!$B:$B,$E53,입고예정DB!$E:$E))</f>
        <v>0</v>
      </c>
      <c r="AF53" s="42">
        <f t="shared" si="13"/>
        <v>-40</v>
      </c>
      <c r="AG53" s="414"/>
      <c r="AI53" s="295" t="str">
        <f>VLOOKUP($I53,[1]기획현황!$Z:$AW,8,FALSE)</f>
        <v>바이칼</v>
      </c>
      <c r="AJ53" s="401" t="e">
        <f>SUMIF([1]기획현황!$Z:$Z,$I53,[1]기획현황!$AF:$AF)</f>
        <v>#VALUE!</v>
      </c>
      <c r="AK53" s="302">
        <f>VLOOKUP($I53,[1]기획현황!$Z:$AW,14,FALSE)</f>
        <v>99000</v>
      </c>
      <c r="AL53" s="402">
        <f>VLOOKUP($I53,[1]기획현황!$Z:$AW,22,FALSE)</f>
        <v>20</v>
      </c>
      <c r="AM53" s="301">
        <f>VLOOKUP($I53,[1]기획현황!$Z:$AW,23,FALSE)</f>
        <v>0</v>
      </c>
      <c r="AN53" s="302">
        <f>VLOOKUP($I53,[1]기획현황!$Z:$AW,24,FALSE)</f>
        <v>21500</v>
      </c>
      <c r="AO53" s="303">
        <f>VLOOKUP($I53,[1]기획현황!$Z:$AW,17,FALSE)</f>
        <v>21520</v>
      </c>
      <c r="AP53" s="305">
        <f t="shared" si="14"/>
        <v>4.1821561338289959</v>
      </c>
      <c r="AQ53" s="3"/>
    </row>
    <row r="54" spans="1:43" ht="53.25" customHeight="1">
      <c r="A54" s="16" t="str">
        <f t="shared" si="0"/>
        <v>ELKBPF3505BK</v>
      </c>
      <c r="B54" s="154">
        <f t="shared" si="1"/>
        <v>1</v>
      </c>
      <c r="C54" s="16" t="str">
        <f t="shared" si="2"/>
        <v>ELKBPF3505BK</v>
      </c>
      <c r="D54" s="154">
        <f t="shared" si="3"/>
        <v>1</v>
      </c>
      <c r="E54" s="16" t="str">
        <f>IF(ISERROR(VLOOKUP(MID(I54,1,5)&amp;MID(I54,8,5),품번정리!A:B,2,FALSE))=TRUE,MID(I54,1,5)&amp;MID(I54,8,5),VLOOKUP(MID(I54,1,5)&amp;MID(I54,8,5),품번정리!A:B,2,FALSE))</f>
        <v>ELKBP505BK</v>
      </c>
      <c r="F54" s="439" t="str">
        <f>IF(ISERROR(VLOOKUP($E54,러닝품번!$A:$A,1,FALSE))=TRUE,"","러닝")</f>
        <v/>
      </c>
      <c r="G54" s="422"/>
      <c r="H54" s="31" t="str">
        <f>IF(I54=0,0,IF(VLOOKUP(MID($I54,4,2),CODE!K:P,CODE!$O$1,FALSE)="",VLOOKUP(MID($I54,1,3),CODE!$B:$G,CODE!$D$1,FALSE),VLOOKUP(MID($I54,1,3),CODE!$B:$G,CODE!$D$1,FALSE)&amp;"-"&amp;VLOOKUP(MID($I54,4,2),CODE!K:P,CODE!$O$1,FALSE)))</f>
        <v>ELK-가방</v>
      </c>
      <c r="I54" s="103" t="s">
        <v>1781</v>
      </c>
      <c r="J54" s="102" t="str">
        <f t="shared" si="15"/>
        <v>F3</v>
      </c>
      <c r="K54" s="102" t="str">
        <f t="shared" si="4"/>
        <v>BP</v>
      </c>
      <c r="L54" s="438">
        <f t="shared" si="16"/>
        <v>0</v>
      </c>
      <c r="M54" s="36">
        <f>IF(ISERROR(VLOOKUP($E54,'14FW판매DB'!$C:$AF,'14FW판매DB'!J$3-1,FALSE))=TRUE,0,VLOOKUP($E54,'14FW판매DB'!$C:$AF,'14FW판매DB'!J$3-1,FALSE))</f>
        <v>109000</v>
      </c>
      <c r="N54" s="37">
        <f>IF(ISERROR(VLOOKUP($E54,'14FW판매DB'!$C:$AF,'14FW판매DB'!K$3-1,FALSE))=TRUE,0,VLOOKUP($E54,'14FW판매DB'!$C:$AF,'14FW판매DB'!K$3-1,FALSE))</f>
        <v>109000</v>
      </c>
      <c r="O54" s="38">
        <f>SUMIF('14FW판매DB'!$C:$C,E54,'14FW판매DB'!N:N)</f>
        <v>150</v>
      </c>
      <c r="P54" s="39" t="str">
        <f>IF(ISERROR(VLOOKUP($E54,'14FW판매DB'!$C:$AF,'14FW판매DB'!P$3-1,FALSE))=TRUE,0,VLOOKUP($E54,'14FW판매DB'!$C:$AF,'14FW판매DB'!P$3-1,FALSE))</f>
        <v>2014-09-04</v>
      </c>
      <c r="Q54" s="40">
        <f>SUMIF('14FW판매DB'!$C:$C,E54,'14FW판매DB'!U:U)</f>
        <v>150</v>
      </c>
      <c r="R54" s="43">
        <f t="shared" si="5"/>
        <v>1</v>
      </c>
      <c r="S54" s="95">
        <f t="shared" si="6"/>
        <v>578</v>
      </c>
      <c r="T54" s="45">
        <f t="shared" si="7"/>
        <v>0.25951557093425603</v>
      </c>
      <c r="U54" s="110">
        <f>SUMIF('14FW판매DB'!$C:$C,$E54,'14FW판매DB'!AD:AD)*$U$4</f>
        <v>0</v>
      </c>
      <c r="V54" s="40">
        <f t="shared" si="17"/>
        <v>7</v>
      </c>
      <c r="W54" s="285">
        <f t="shared" si="8"/>
        <v>0</v>
      </c>
      <c r="X54" s="289">
        <f t="shared" si="9"/>
        <v>0</v>
      </c>
      <c r="Y54" s="53">
        <f t="shared" si="10"/>
        <v>0</v>
      </c>
      <c r="Z54" s="50">
        <f t="shared" si="11"/>
        <v>0</v>
      </c>
      <c r="AA54" s="33">
        <f t="shared" si="12"/>
        <v>0</v>
      </c>
      <c r="AB54" s="134" t="str">
        <f>IF(ISERROR(VLOOKUP($E54,발주DB!$A:$D,3,FALSE))=TRUE,"",VLOOKUP($E54,발주DB!$A:$D,3,FALSE))</f>
        <v/>
      </c>
      <c r="AC54" s="133" t="str">
        <f>IF(ISERROR(VLOOKUP($E54,발주DB!$A:$D,4,FALSE))=TRUE,"",VLOOKUP($E54,발주DB!$A:$D,4,FALSE))</f>
        <v/>
      </c>
      <c r="AD54" s="39">
        <f>IF(ISERROR(VLOOKUP($E54,입고예정DB!$B:$E,3,FALSE))=TRUE,0,VLOOKUP($E54,입고예정DB!$B:$E,3,FALSE))</f>
        <v>0</v>
      </c>
      <c r="AE54" s="41">
        <f>IF(E54="",0,SUMIF(입고예정DB!$B:$B,$E54,입고예정DB!$E:$E))</f>
        <v>0</v>
      </c>
      <c r="AF54" s="42">
        <f t="shared" si="13"/>
        <v>0</v>
      </c>
      <c r="AG54" s="414"/>
      <c r="AI54" s="295" t="str">
        <f>VLOOKUP($I54,[1]기획현황!$Z:$AW,8,FALSE)</f>
        <v>바이칼</v>
      </c>
      <c r="AJ54" s="401" t="e">
        <f>SUMIF([1]기획현황!$Z:$Z,$I54,[1]기획현황!$AF:$AF)</f>
        <v>#VALUE!</v>
      </c>
      <c r="AK54" s="302">
        <f>VLOOKUP($I54,[1]기획현황!$Z:$AW,14,FALSE)</f>
        <v>109000</v>
      </c>
      <c r="AL54" s="402">
        <f>VLOOKUP($I54,[1]기획현황!$Z:$AW,22,FALSE)</f>
        <v>20</v>
      </c>
      <c r="AM54" s="301">
        <f>VLOOKUP($I54,[1]기획현황!$Z:$AW,23,FALSE)</f>
        <v>0</v>
      </c>
      <c r="AN54" s="302">
        <f>VLOOKUP($I54,[1]기획현황!$Z:$AW,24,FALSE)</f>
        <v>23500</v>
      </c>
      <c r="AO54" s="303">
        <f>VLOOKUP($I54,[1]기획현황!$Z:$AW,17,FALSE)</f>
        <v>23520</v>
      </c>
      <c r="AP54" s="305">
        <f t="shared" si="14"/>
        <v>4.2130488559059982</v>
      </c>
      <c r="AQ54" s="3"/>
    </row>
    <row r="55" spans="1:43" ht="53.25" hidden="1" customHeight="1">
      <c r="A55" s="16" t="str">
        <f t="shared" si="0"/>
        <v>ELKSBF3801BK</v>
      </c>
      <c r="B55" s="154">
        <f t="shared" si="1"/>
        <v>1</v>
      </c>
      <c r="C55" s="16" t="str">
        <f t="shared" si="2"/>
        <v>ELKSBF3801BK</v>
      </c>
      <c r="D55" s="154">
        <f t="shared" si="3"/>
        <v>1</v>
      </c>
      <c r="E55" s="16" t="str">
        <f>IF(ISERROR(VLOOKUP(MID(I55,1,5)&amp;MID(I55,8,5),품번정리!A:B,2,FALSE))=TRUE,MID(I55,1,5)&amp;MID(I55,8,5),VLOOKUP(MID(I55,1,5)&amp;MID(I55,8,5),품번정리!A:B,2,FALSE))</f>
        <v>ELKSB801BK</v>
      </c>
      <c r="F55" s="202" t="str">
        <f>IF(ISERROR(VLOOKUP($E55,러닝품번!$A:$A,1,FALSE))=TRUE,"","러닝")</f>
        <v>러닝</v>
      </c>
      <c r="G55" s="422"/>
      <c r="H55" s="31" t="str">
        <f>IF(I55=0,0,IF(VLOOKUP(MID($I55,4,2),CODE!K:P,CODE!$O$1,FALSE)="",VLOOKUP(MID($I55,1,3),CODE!$B:$G,CODE!$D$1,FALSE),VLOOKUP(MID($I55,1,3),CODE!$B:$G,CODE!$D$1,FALSE)&amp;"-"&amp;VLOOKUP(MID($I55,4,2),CODE!K:P,CODE!$O$1,FALSE)))</f>
        <v>ELK-가방</v>
      </c>
      <c r="I55" s="103" t="s">
        <v>1782</v>
      </c>
      <c r="J55" s="102" t="str">
        <f t="shared" si="15"/>
        <v>F3</v>
      </c>
      <c r="K55" s="102" t="str">
        <f t="shared" si="4"/>
        <v>SB</v>
      </c>
      <c r="L55" s="438">
        <f t="shared" si="16"/>
        <v>20000</v>
      </c>
      <c r="M55" s="36">
        <f>IF(ISERROR(VLOOKUP($E55,'14FW판매DB'!$C:$AF,'14FW판매DB'!J$3-1,FALSE))=TRUE,0,VLOOKUP($E55,'14FW판매DB'!$C:$AF,'14FW판매DB'!J$3-1,FALSE))</f>
        <v>45000</v>
      </c>
      <c r="N55" s="37">
        <f>IF(ISERROR(VLOOKUP($E55,'14FW판매DB'!$C:$AF,'14FW판매DB'!K$3-1,FALSE))=TRUE,0,VLOOKUP($E55,'14FW판매DB'!$C:$AF,'14FW판매DB'!K$3-1,FALSE))</f>
        <v>25000</v>
      </c>
      <c r="O55" s="38">
        <f>SUMIF('14FW판매DB'!$C:$C,E55,'14FW판매DB'!N:N)</f>
        <v>100</v>
      </c>
      <c r="P55" s="39" t="str">
        <f>IF(ISERROR(VLOOKUP($E55,'14FW판매DB'!$C:$AF,'14FW판매DB'!P$3-1,FALSE))=TRUE,0,VLOOKUP($E55,'14FW판매DB'!$C:$AF,'14FW판매DB'!P$3-1,FALSE))</f>
        <v>2014-08-19</v>
      </c>
      <c r="Q55" s="40">
        <f>SUMIF('14FW판매DB'!$C:$C,E55,'14FW판매DB'!U:U)</f>
        <v>100</v>
      </c>
      <c r="R55" s="43">
        <f t="shared" si="5"/>
        <v>1</v>
      </c>
      <c r="S55" s="95">
        <f t="shared" si="6"/>
        <v>594</v>
      </c>
      <c r="T55" s="45">
        <f t="shared" si="7"/>
        <v>0.16835016835016836</v>
      </c>
      <c r="U55" s="110">
        <f>SUMIF('14FW판매DB'!$C:$C,$E55,'14FW판매DB'!AD:AD)*$U$4</f>
        <v>0</v>
      </c>
      <c r="V55" s="40">
        <f t="shared" si="17"/>
        <v>7</v>
      </c>
      <c r="W55" s="285">
        <f t="shared" si="8"/>
        <v>0</v>
      </c>
      <c r="X55" s="289">
        <f t="shared" si="9"/>
        <v>0</v>
      </c>
      <c r="Y55" s="53">
        <f t="shared" si="10"/>
        <v>0</v>
      </c>
      <c r="Z55" s="50">
        <f t="shared" si="11"/>
        <v>0</v>
      </c>
      <c r="AA55" s="33">
        <f t="shared" si="12"/>
        <v>0</v>
      </c>
      <c r="AB55" s="134" t="str">
        <f>IF(ISERROR(VLOOKUP($E55,발주DB!$A:$D,3,FALSE))=TRUE,"",VLOOKUP($E55,발주DB!$A:$D,3,FALSE))</f>
        <v/>
      </c>
      <c r="AC55" s="133" t="str">
        <f>IF(ISERROR(VLOOKUP($E55,발주DB!$A:$D,4,FALSE))=TRUE,"",VLOOKUP($E55,발주DB!$A:$D,4,FALSE))</f>
        <v/>
      </c>
      <c r="AD55" s="39">
        <f>IF(ISERROR(VLOOKUP($E55,입고예정DB!$B:$E,3,FALSE))=TRUE,0,VLOOKUP($E55,입고예정DB!$B:$E,3,FALSE))</f>
        <v>0</v>
      </c>
      <c r="AE55" s="41">
        <f>IF(E55="",0,SUMIF(입고예정DB!$B:$B,$E55,입고예정DB!$E:$E))</f>
        <v>0</v>
      </c>
      <c r="AF55" s="42">
        <f t="shared" si="13"/>
        <v>0</v>
      </c>
      <c r="AG55" s="414"/>
      <c r="AI55" s="295" t="str">
        <f>VLOOKUP($I55,[1]기획현황!$Z:$AW,8,FALSE)</f>
        <v>바이칼</v>
      </c>
      <c r="AJ55" s="401" t="e">
        <f>SUMIF([1]기획현황!$Z:$Z,$I55,[1]기획현황!$AF:$AF)</f>
        <v>#VALUE!</v>
      </c>
      <c r="AK55" s="302">
        <f>VLOOKUP($I55,[1]기획현황!$Z:$AW,14,FALSE)</f>
        <v>45000</v>
      </c>
      <c r="AL55" s="402">
        <f>VLOOKUP($I55,[1]기획현황!$Z:$AW,22,FALSE)</f>
        <v>20</v>
      </c>
      <c r="AM55" s="301">
        <f>VLOOKUP($I55,[1]기획현황!$Z:$AW,23,FALSE)</f>
        <v>0</v>
      </c>
      <c r="AN55" s="302">
        <f>VLOOKUP($I55,[1]기획현황!$Z:$AW,24,FALSE)</f>
        <v>9800</v>
      </c>
      <c r="AO55" s="303">
        <f>VLOOKUP($I55,[1]기획현황!$Z:$AW,17,FALSE)</f>
        <v>9820</v>
      </c>
      <c r="AP55" s="305">
        <f t="shared" si="14"/>
        <v>4.1658952045917426</v>
      </c>
      <c r="AQ55" s="3"/>
    </row>
    <row r="56" spans="1:43" ht="53.25" hidden="1" customHeight="1">
      <c r="A56" s="16" t="str">
        <f t="shared" si="0"/>
        <v>ELKBBF4595PK</v>
      </c>
      <c r="B56" s="154">
        <f t="shared" si="1"/>
        <v>9.5377346163493934E-7</v>
      </c>
      <c r="C56" s="16" t="str">
        <f t="shared" si="2"/>
        <v/>
      </c>
      <c r="D56" s="154">
        <f t="shared" si="3"/>
        <v>1</v>
      </c>
      <c r="E56" s="16" t="str">
        <f>IF(ISERROR(VLOOKUP(MID(I56,1,5)&amp;MID(I56,8,5),품번정리!A:B,2,FALSE))=TRUE,MID(I56,1,5)&amp;MID(I56,8,5),VLOOKUP(MID(I56,1,5)&amp;MID(I56,8,5),품번정리!A:B,2,FALSE))</f>
        <v>ELKBB595PK</v>
      </c>
      <c r="F56" s="202" t="str">
        <f>IF(ISERROR(VLOOKUP($E56,러닝품번!$A:$A,1,FALSE))=TRUE,"","러닝")</f>
        <v/>
      </c>
      <c r="G56" s="422"/>
      <c r="H56" s="31" t="str">
        <f>IF(I56=0,0,IF(VLOOKUP(MID($I56,4,2),CODE!K:P,CODE!$O$1,FALSE)="",VLOOKUP(MID($I56,1,3),CODE!$B:$G,CODE!$D$1,FALSE),VLOOKUP(MID($I56,1,3),CODE!$B:$G,CODE!$D$1,FALSE)&amp;"-"&amp;VLOOKUP(MID($I56,4,2),CODE!K:P,CODE!$O$1,FALSE)))</f>
        <v>ELK-의류</v>
      </c>
      <c r="I56" s="103" t="s">
        <v>1756</v>
      </c>
      <c r="J56" s="102" t="str">
        <f t="shared" si="15"/>
        <v>F4</v>
      </c>
      <c r="K56" s="102" t="str">
        <f t="shared" si="4"/>
        <v>BB</v>
      </c>
      <c r="L56" s="438">
        <f t="shared" si="16"/>
        <v>11500</v>
      </c>
      <c r="M56" s="36">
        <f>IF(ISERROR(VLOOKUP($E56,'14FW판매DB'!$C:$AF,'14FW판매DB'!J$3-1,FALSE))=TRUE,0,VLOOKUP($E56,'14FW판매DB'!$C:$AF,'14FW판매DB'!J$3-1,FALSE))</f>
        <v>23000</v>
      </c>
      <c r="N56" s="37">
        <f>IF(ISERROR(VLOOKUP($E56,'14FW판매DB'!$C:$AF,'14FW판매DB'!K$3-1,FALSE))=TRUE,0,VLOOKUP($E56,'14FW판매DB'!$C:$AF,'14FW판매DB'!K$3-1,FALSE))</f>
        <v>11500</v>
      </c>
      <c r="O56" s="38">
        <f>SUMIF('14FW판매DB'!$C:$C,E56,'14FW판매DB'!N:N)</f>
        <v>340</v>
      </c>
      <c r="P56" s="39" t="str">
        <f>IF(ISERROR(VLOOKUP($E56,'14FW판매DB'!$C:$AF,'14FW판매DB'!P$3-1,FALSE))=TRUE,0,VLOOKUP($E56,'14FW판매DB'!$C:$AF,'14FW판매DB'!P$3-1,FALSE))</f>
        <v>2014-10-10</v>
      </c>
      <c r="Q56" s="40">
        <f>SUMIF('14FW판매DB'!$C:$C,E56,'14FW판매DB'!U:U)</f>
        <v>62</v>
      </c>
      <c r="R56" s="43">
        <f t="shared" si="5"/>
        <v>0.18235294117647058</v>
      </c>
      <c r="S56" s="95">
        <f t="shared" si="6"/>
        <v>542</v>
      </c>
      <c r="T56" s="45">
        <f t="shared" si="7"/>
        <v>0.11439114391143912</v>
      </c>
      <c r="U56" s="110">
        <f>SUMIF('14FW판매DB'!$C:$C,$E56,'14FW판매DB'!AD:AD)*$U$4</f>
        <v>1</v>
      </c>
      <c r="V56" s="40">
        <f t="shared" si="17"/>
        <v>7</v>
      </c>
      <c r="W56" s="285">
        <f t="shared" si="8"/>
        <v>0.14285714285714285</v>
      </c>
      <c r="X56" s="289">
        <f t="shared" si="9"/>
        <v>278</v>
      </c>
      <c r="Y56" s="53">
        <f t="shared" si="10"/>
        <v>1946</v>
      </c>
      <c r="Z56" s="50">
        <f t="shared" si="11"/>
        <v>44409</v>
      </c>
      <c r="AA56" s="33">
        <f t="shared" si="12"/>
        <v>-74.285714285714278</v>
      </c>
      <c r="AB56" s="134" t="str">
        <f>IF(ISERROR(VLOOKUP($E56,발주DB!$A:$D,3,FALSE))=TRUE,"",VLOOKUP($E56,발주DB!$A:$D,3,FALSE))</f>
        <v/>
      </c>
      <c r="AC56" s="133" t="str">
        <f>IF(ISERROR(VLOOKUP($E56,발주DB!$A:$D,4,FALSE))=TRUE,"",VLOOKUP($E56,발주DB!$A:$D,4,FALSE))</f>
        <v/>
      </c>
      <c r="AD56" s="39">
        <f>IF(ISERROR(VLOOKUP($E56,입고예정DB!$B:$E,3,FALSE))=TRUE,0,VLOOKUP($E56,입고예정DB!$B:$E,3,FALSE))</f>
        <v>0</v>
      </c>
      <c r="AE56" s="41">
        <f>IF(E56="",0,SUMIF(입고예정DB!$B:$B,$E56,입고예정DB!$E:$E))</f>
        <v>0</v>
      </c>
      <c r="AF56" s="42">
        <f t="shared" si="13"/>
        <v>-352.28571428571428</v>
      </c>
      <c r="AG56" s="414"/>
      <c r="AI56" s="295" t="str">
        <f>VLOOKUP($I56,[1]기획현황!$Z:$AW,8,FALSE)</f>
        <v>아트인드림</v>
      </c>
      <c r="AJ56" s="401" t="e">
        <f>SUMIF([1]기획현황!$Z:$Z,$I56,[1]기획현황!$AF:$AF)</f>
        <v>#VALUE!</v>
      </c>
      <c r="AK56" s="302">
        <f>VLOOKUP($I56,[1]기획현황!$Z:$AW,14,FALSE)</f>
        <v>23000</v>
      </c>
      <c r="AL56" s="402">
        <f>VLOOKUP($I56,[1]기획현황!$Z:$AW,22,FALSE)</f>
        <v>20</v>
      </c>
      <c r="AM56" s="301">
        <f>VLOOKUP($I56,[1]기획현황!$Z:$AW,23,FALSE)</f>
        <v>0</v>
      </c>
      <c r="AN56" s="302">
        <f>VLOOKUP($I56,[1]기획현황!$Z:$AW,24,FALSE)</f>
        <v>6200</v>
      </c>
      <c r="AO56" s="303">
        <f>VLOOKUP($I56,[1]기획현황!$Z:$AW,17,FALSE)</f>
        <v>6220</v>
      </c>
      <c r="AP56" s="305">
        <f t="shared" si="14"/>
        <v>3.3615901783104349</v>
      </c>
      <c r="AQ56" s="3"/>
    </row>
    <row r="57" spans="1:43" ht="53.25" hidden="1" customHeight="1">
      <c r="A57" s="16" t="str">
        <f t="shared" si="0"/>
        <v>ELKBBF4596BL</v>
      </c>
      <c r="B57" s="154">
        <f t="shared" si="1"/>
        <v>9.5377346163493934E-7</v>
      </c>
      <c r="C57" s="16" t="str">
        <f t="shared" si="2"/>
        <v/>
      </c>
      <c r="D57" s="154">
        <f t="shared" si="3"/>
        <v>1</v>
      </c>
      <c r="E57" s="16" t="str">
        <f>IF(ISERROR(VLOOKUP(MID(I57,1,5)&amp;MID(I57,8,5),품번정리!A:B,2,FALSE))=TRUE,MID(I57,1,5)&amp;MID(I57,8,5),VLOOKUP(MID(I57,1,5)&amp;MID(I57,8,5),품번정리!A:B,2,FALSE))</f>
        <v>ELKBB596BL</v>
      </c>
      <c r="F57" s="202" t="str">
        <f>IF(ISERROR(VLOOKUP($E57,러닝품번!$A:$A,1,FALSE))=TRUE,"","러닝")</f>
        <v/>
      </c>
      <c r="G57" s="412"/>
      <c r="H57" s="31" t="str">
        <f>IF(I57=0,0,IF(VLOOKUP(MID($I57,4,2),CODE!K:P,CODE!$O$1,FALSE)="",VLOOKUP(MID($I57,1,3),CODE!$B:$G,CODE!$D$1,FALSE),VLOOKUP(MID($I57,1,3),CODE!$B:$G,CODE!$D$1,FALSE)&amp;"-"&amp;VLOOKUP(MID($I57,4,2),CODE!K:P,CODE!$O$1,FALSE)))</f>
        <v>ELK-의류</v>
      </c>
      <c r="I57" s="103" t="s">
        <v>1757</v>
      </c>
      <c r="J57" s="102" t="str">
        <f t="shared" si="15"/>
        <v>F4</v>
      </c>
      <c r="K57" s="102" t="str">
        <f t="shared" si="4"/>
        <v>BB</v>
      </c>
      <c r="L57" s="438">
        <f t="shared" si="16"/>
        <v>11500</v>
      </c>
      <c r="M57" s="36">
        <f>IF(ISERROR(VLOOKUP($E57,'14FW판매DB'!$C:$AF,'14FW판매DB'!J$3-1,FALSE))=TRUE,0,VLOOKUP($E57,'14FW판매DB'!$C:$AF,'14FW판매DB'!J$3-1,FALSE))</f>
        <v>23000</v>
      </c>
      <c r="N57" s="37">
        <f>IF(ISERROR(VLOOKUP($E57,'14FW판매DB'!$C:$AF,'14FW판매DB'!K$3-1,FALSE))=TRUE,0,VLOOKUP($E57,'14FW판매DB'!$C:$AF,'14FW판매DB'!K$3-1,FALSE))</f>
        <v>11500</v>
      </c>
      <c r="O57" s="38">
        <f>SUMIF('14FW판매DB'!$C:$C,E57,'14FW판매DB'!N:N)</f>
        <v>340</v>
      </c>
      <c r="P57" s="39" t="str">
        <f>IF(ISERROR(VLOOKUP($E57,'14FW판매DB'!$C:$AF,'14FW판매DB'!P$3-1,FALSE))=TRUE,0,VLOOKUP($E57,'14FW판매DB'!$C:$AF,'14FW판매DB'!P$3-1,FALSE))</f>
        <v>2014-10-10</v>
      </c>
      <c r="Q57" s="40">
        <f>SUMIF('14FW판매DB'!$C:$C,E57,'14FW판매DB'!U:U)</f>
        <v>119</v>
      </c>
      <c r="R57" s="43">
        <f t="shared" si="5"/>
        <v>0.35</v>
      </c>
      <c r="S57" s="95">
        <f t="shared" si="6"/>
        <v>542</v>
      </c>
      <c r="T57" s="45">
        <f t="shared" si="7"/>
        <v>0.21955719557195572</v>
      </c>
      <c r="U57" s="110">
        <f>SUMIF('14FW판매DB'!$C:$C,$E57,'14FW판매DB'!AD:AD)*$U$4</f>
        <v>0</v>
      </c>
      <c r="V57" s="40">
        <f t="shared" si="17"/>
        <v>7</v>
      </c>
      <c r="W57" s="285">
        <f t="shared" si="8"/>
        <v>0</v>
      </c>
      <c r="X57" s="289">
        <f t="shared" si="9"/>
        <v>221</v>
      </c>
      <c r="Y57" s="53">
        <f t="shared" si="10"/>
        <v>0</v>
      </c>
      <c r="Z57" s="50">
        <f t="shared" si="11"/>
        <v>0</v>
      </c>
      <c r="AA57" s="33">
        <f t="shared" si="12"/>
        <v>0</v>
      </c>
      <c r="AB57" s="134" t="str">
        <f>IF(ISERROR(VLOOKUP($E57,발주DB!$A:$D,3,FALSE))=TRUE,"",VLOOKUP($E57,발주DB!$A:$D,3,FALSE))</f>
        <v/>
      </c>
      <c r="AC57" s="133" t="str">
        <f>IF(ISERROR(VLOOKUP($E57,발주DB!$A:$D,4,FALSE))=TRUE,"",VLOOKUP($E57,발주DB!$A:$D,4,FALSE))</f>
        <v/>
      </c>
      <c r="AD57" s="39">
        <f>IF(ISERROR(VLOOKUP($E57,입고예정DB!$B:$E,3,FALSE))=TRUE,0,VLOOKUP($E57,입고예정DB!$B:$E,3,FALSE))</f>
        <v>0</v>
      </c>
      <c r="AE57" s="41">
        <f>IF(E57="",0,SUMIF(입고예정DB!$B:$B,$E57,입고예정DB!$E:$E))</f>
        <v>0</v>
      </c>
      <c r="AF57" s="42">
        <f t="shared" si="13"/>
        <v>-221</v>
      </c>
      <c r="AG57" s="414"/>
      <c r="AI57" s="295" t="str">
        <f>VLOOKUP($I57,[1]기획현황!$Z:$AW,8,FALSE)</f>
        <v>아트인드림</v>
      </c>
      <c r="AJ57" s="401" t="e">
        <f>SUMIF([1]기획현황!$Z:$Z,$I57,[1]기획현황!$AF:$AF)</f>
        <v>#VALUE!</v>
      </c>
      <c r="AK57" s="302">
        <f>VLOOKUP($I57,[1]기획현황!$Z:$AW,14,FALSE)</f>
        <v>23000</v>
      </c>
      <c r="AL57" s="402">
        <f>VLOOKUP($I57,[1]기획현황!$Z:$AW,22,FALSE)</f>
        <v>20</v>
      </c>
      <c r="AM57" s="301">
        <f>VLOOKUP($I57,[1]기획현황!$Z:$AW,23,FALSE)</f>
        <v>0</v>
      </c>
      <c r="AN57" s="302">
        <f>VLOOKUP($I57,[1]기획현황!$Z:$AW,24,FALSE)</f>
        <v>6200</v>
      </c>
      <c r="AO57" s="303">
        <f>VLOOKUP($I57,[1]기획현황!$Z:$AW,17,FALSE)</f>
        <v>6220</v>
      </c>
      <c r="AP57" s="305">
        <f t="shared" si="14"/>
        <v>3.3615901783104349</v>
      </c>
      <c r="AQ57" s="3"/>
    </row>
    <row r="58" spans="1:43" ht="53.25" hidden="1" customHeight="1">
      <c r="A58" s="16" t="str">
        <f t="shared" si="0"/>
        <v>ELKHPF5513MT</v>
      </c>
      <c r="B58" s="154">
        <f t="shared" si="1"/>
        <v>9.5377346163493934E-7</v>
      </c>
      <c r="C58" s="16" t="str">
        <f t="shared" si="2"/>
        <v/>
      </c>
      <c r="D58" s="154">
        <f t="shared" si="3"/>
        <v>1</v>
      </c>
      <c r="E58" s="16" t="str">
        <f>IF(ISERROR(VLOOKUP(MID(I58,1,5)&amp;MID(I58,8,5),품번정리!A:B,2,FALSE))=TRUE,MID(I58,1,5)&amp;MID(I58,8,5),VLOOKUP(MID(I58,1,5)&amp;MID(I58,8,5),품번정리!A:B,2,FALSE))</f>
        <v>ELKHP513MT</v>
      </c>
      <c r="F58" s="202" t="str">
        <f>IF(ISERROR(VLOOKUP($E58,러닝품번!$A:$A,1,FALSE))=TRUE,"","러닝")</f>
        <v/>
      </c>
      <c r="G58" s="412"/>
      <c r="H58" s="31" t="str">
        <f>IF(I58=0,0,IF(VLOOKUP(MID($I58,4,2),CODE!K:P,CODE!$O$1,FALSE)="",VLOOKUP(MID($I58,1,3),CODE!$B:$G,CODE!$D$1,FALSE),VLOOKUP(MID($I58,1,3),CODE!$B:$G,CODE!$D$1,FALSE)&amp;"-"&amp;VLOOKUP(MID($I58,4,2),CODE!K:P,CODE!$O$1,FALSE)))</f>
        <v>ELK-의류</v>
      </c>
      <c r="I58" s="103" t="s">
        <v>1524</v>
      </c>
      <c r="J58" s="102" t="str">
        <f t="shared" si="15"/>
        <v>F5</v>
      </c>
      <c r="K58" s="102" t="str">
        <f t="shared" si="4"/>
        <v>HP</v>
      </c>
      <c r="L58" s="438">
        <f t="shared" si="16"/>
        <v>84000</v>
      </c>
      <c r="M58" s="36">
        <f>IF(ISERROR(VLOOKUP($E58,'14FW판매DB'!$C:$AF,'14FW판매DB'!J$3-1,FALSE))=TRUE,0,VLOOKUP($E58,'14FW판매DB'!$C:$AF,'14FW판매DB'!J$3-1,FALSE))</f>
        <v>119000</v>
      </c>
      <c r="N58" s="37">
        <f>IF(ISERROR(VLOOKUP($E58,'14FW판매DB'!$C:$AF,'14FW판매DB'!K$3-1,FALSE))=TRUE,0,VLOOKUP($E58,'14FW판매DB'!$C:$AF,'14FW판매DB'!K$3-1,FALSE))</f>
        <v>35000</v>
      </c>
      <c r="O58" s="38">
        <f>SUMIF('14FW판매DB'!$C:$C,E58,'14FW판매DB'!N:N)</f>
        <v>397</v>
      </c>
      <c r="P58" s="39" t="str">
        <f>IF(ISERROR(VLOOKUP($E58,'14FW판매DB'!$C:$AF,'14FW판매DB'!P$3-1,FALSE))=TRUE,0,VLOOKUP($E58,'14FW판매DB'!$C:$AF,'14FW판매DB'!P$3-1,FALSE))</f>
        <v>2014-09-02</v>
      </c>
      <c r="Q58" s="40">
        <f>SUMIF('14FW판매DB'!$C:$C,E58,'14FW판매DB'!U:U)</f>
        <v>141</v>
      </c>
      <c r="R58" s="43">
        <f t="shared" si="5"/>
        <v>0.35516372795969775</v>
      </c>
      <c r="S58" s="95">
        <f t="shared" si="6"/>
        <v>580</v>
      </c>
      <c r="T58" s="45">
        <f t="shared" si="7"/>
        <v>0.24310344827586206</v>
      </c>
      <c r="U58" s="110">
        <f>SUMIF('14FW판매DB'!$C:$C,$E58,'14FW판매DB'!AD:AD)*$U$4</f>
        <v>0</v>
      </c>
      <c r="V58" s="40">
        <f t="shared" si="17"/>
        <v>7</v>
      </c>
      <c r="W58" s="285">
        <f t="shared" si="8"/>
        <v>0</v>
      </c>
      <c r="X58" s="289">
        <f t="shared" si="9"/>
        <v>256</v>
      </c>
      <c r="Y58" s="53">
        <f t="shared" si="10"/>
        <v>0</v>
      </c>
      <c r="Z58" s="50">
        <f t="shared" si="11"/>
        <v>0</v>
      </c>
      <c r="AA58" s="33">
        <f t="shared" si="12"/>
        <v>0</v>
      </c>
      <c r="AB58" s="134" t="str">
        <f>IF(ISERROR(VLOOKUP($E58,발주DB!$A:$D,3,FALSE))=TRUE,"",VLOOKUP($E58,발주DB!$A:$D,3,FALSE))</f>
        <v/>
      </c>
      <c r="AC58" s="133" t="str">
        <f>IF(ISERROR(VLOOKUP($E58,발주DB!$A:$D,4,FALSE))=TRUE,"",VLOOKUP($E58,발주DB!$A:$D,4,FALSE))</f>
        <v/>
      </c>
      <c r="AD58" s="39">
        <f>IF(ISERROR(VLOOKUP($E58,입고예정DB!$B:$E,3,FALSE))=TRUE,0,VLOOKUP($E58,입고예정DB!$B:$E,3,FALSE))</f>
        <v>0</v>
      </c>
      <c r="AE58" s="41">
        <f>IF(E58="",0,SUMIF(입고예정DB!$B:$B,$E58,입고예정DB!$E:$E))</f>
        <v>0</v>
      </c>
      <c r="AF58" s="42">
        <f t="shared" si="13"/>
        <v>-256</v>
      </c>
      <c r="AG58" s="414"/>
      <c r="AI58" s="295" t="str">
        <f>VLOOKUP($I58,[1]기획현황!$Z:$AW,8,FALSE)</f>
        <v>대경</v>
      </c>
      <c r="AJ58" s="401" t="e">
        <f>SUMIF([1]기획현황!$Z:$Z,$I58,[1]기획현황!$AF:$AF)</f>
        <v>#VALUE!</v>
      </c>
      <c r="AK58" s="302">
        <f>VLOOKUP($I58,[1]기획현황!$Z:$AW,14,FALSE)</f>
        <v>119000</v>
      </c>
      <c r="AL58" s="402">
        <f>VLOOKUP($I58,[1]기획현황!$Z:$AW,22,FALSE)</f>
        <v>20</v>
      </c>
      <c r="AM58" s="301">
        <f>VLOOKUP($I58,[1]기획현황!$Z:$AW,23,FALSE)</f>
        <v>20.8</v>
      </c>
      <c r="AN58" s="302">
        <f>VLOOKUP($I58,[1]기획현황!$Z:$AW,24,FALSE)</f>
        <v>0</v>
      </c>
      <c r="AO58" s="303">
        <f>VLOOKUP($I58,[1]기획현황!$Z:$AW,17,FALSE)</f>
        <v>24044.000000000004</v>
      </c>
      <c r="AP58" s="305">
        <f t="shared" si="14"/>
        <v>4.4993269914248115</v>
      </c>
      <c r="AQ58" s="3"/>
    </row>
    <row r="59" spans="1:43" ht="53.25" hidden="1" customHeight="1">
      <c r="A59" s="16" t="str">
        <f t="shared" si="0"/>
        <v>ELKHPF5514PK</v>
      </c>
      <c r="B59" s="154">
        <f t="shared" si="1"/>
        <v>9.5377346163493934E-7</v>
      </c>
      <c r="C59" s="16" t="str">
        <f t="shared" si="2"/>
        <v/>
      </c>
      <c r="D59" s="154">
        <f t="shared" si="3"/>
        <v>1</v>
      </c>
      <c r="E59" s="16" t="str">
        <f>IF(ISERROR(VLOOKUP(MID(I59,1,5)&amp;MID(I59,8,5),품번정리!A:B,2,FALSE))=TRUE,MID(I59,1,5)&amp;MID(I59,8,5),VLOOKUP(MID(I59,1,5)&amp;MID(I59,8,5),품번정리!A:B,2,FALSE))</f>
        <v>ELKHP514PK</v>
      </c>
      <c r="F59" s="202" t="str">
        <f>IF(ISERROR(VLOOKUP($E59,러닝품번!$A:$A,1,FALSE))=TRUE,"","러닝")</f>
        <v/>
      </c>
      <c r="G59" s="412"/>
      <c r="H59" s="31" t="str">
        <f>IF(I59=0,0,IF(VLOOKUP(MID($I59,4,2),CODE!K:P,CODE!$O$1,FALSE)="",VLOOKUP(MID($I59,1,3),CODE!$B:$G,CODE!$D$1,FALSE),VLOOKUP(MID($I59,1,3),CODE!$B:$G,CODE!$D$1,FALSE)&amp;"-"&amp;VLOOKUP(MID($I59,4,2),CODE!K:P,CODE!$O$1,FALSE)))</f>
        <v>ELK-의류</v>
      </c>
      <c r="I59" s="103" t="s">
        <v>1525</v>
      </c>
      <c r="J59" s="102" t="str">
        <f t="shared" si="15"/>
        <v>F5</v>
      </c>
      <c r="K59" s="102" t="str">
        <f t="shared" si="4"/>
        <v>HP</v>
      </c>
      <c r="L59" s="438">
        <f t="shared" si="16"/>
        <v>84000</v>
      </c>
      <c r="M59" s="36">
        <f>IF(ISERROR(VLOOKUP($E59,'14FW판매DB'!$C:$AF,'14FW판매DB'!J$3-1,FALSE))=TRUE,0,VLOOKUP($E59,'14FW판매DB'!$C:$AF,'14FW판매DB'!J$3-1,FALSE))</f>
        <v>119000</v>
      </c>
      <c r="N59" s="37">
        <f>IF(ISERROR(VLOOKUP($E59,'14FW판매DB'!$C:$AF,'14FW판매DB'!K$3-1,FALSE))=TRUE,0,VLOOKUP($E59,'14FW판매DB'!$C:$AF,'14FW판매DB'!K$3-1,FALSE))</f>
        <v>35000</v>
      </c>
      <c r="O59" s="38">
        <f>SUMIF('14FW판매DB'!$C:$C,E59,'14FW판매DB'!N:N)</f>
        <v>318</v>
      </c>
      <c r="P59" s="39" t="str">
        <f>IF(ISERROR(VLOOKUP($E59,'14FW판매DB'!$C:$AF,'14FW판매DB'!P$3-1,FALSE))=TRUE,0,VLOOKUP($E59,'14FW판매DB'!$C:$AF,'14FW판매DB'!P$3-1,FALSE))</f>
        <v>2014-09-02</v>
      </c>
      <c r="Q59" s="40">
        <f>SUMIF('14FW판매DB'!$C:$C,E59,'14FW판매DB'!U:U)</f>
        <v>155</v>
      </c>
      <c r="R59" s="43">
        <f t="shared" si="5"/>
        <v>0.48742138364779874</v>
      </c>
      <c r="S59" s="95">
        <f t="shared" si="6"/>
        <v>580</v>
      </c>
      <c r="T59" s="45">
        <f t="shared" si="7"/>
        <v>0.26724137931034481</v>
      </c>
      <c r="U59" s="110">
        <f>SUMIF('14FW판매DB'!$C:$C,$E59,'14FW판매DB'!AD:AD)*$U$4</f>
        <v>0</v>
      </c>
      <c r="V59" s="40">
        <f t="shared" si="17"/>
        <v>7</v>
      </c>
      <c r="W59" s="285">
        <f t="shared" si="8"/>
        <v>0</v>
      </c>
      <c r="X59" s="289">
        <f t="shared" si="9"/>
        <v>163</v>
      </c>
      <c r="Y59" s="53">
        <f t="shared" si="10"/>
        <v>0</v>
      </c>
      <c r="Z59" s="50">
        <f t="shared" si="11"/>
        <v>0</v>
      </c>
      <c r="AA59" s="33">
        <f t="shared" si="12"/>
        <v>0</v>
      </c>
      <c r="AB59" s="134" t="str">
        <f>IF(ISERROR(VLOOKUP($E59,발주DB!$A:$D,3,FALSE))=TRUE,"",VLOOKUP($E59,발주DB!$A:$D,3,FALSE))</f>
        <v/>
      </c>
      <c r="AC59" s="133" t="str">
        <f>IF(ISERROR(VLOOKUP($E59,발주DB!$A:$D,4,FALSE))=TRUE,"",VLOOKUP($E59,발주DB!$A:$D,4,FALSE))</f>
        <v/>
      </c>
      <c r="AD59" s="39">
        <f>IF(ISERROR(VLOOKUP($E59,입고예정DB!$B:$E,3,FALSE))=TRUE,0,VLOOKUP($E59,입고예정DB!$B:$E,3,FALSE))</f>
        <v>0</v>
      </c>
      <c r="AE59" s="41">
        <f>IF(E59="",0,SUMIF(입고예정DB!$B:$B,$E59,입고예정DB!$E:$E))</f>
        <v>0</v>
      </c>
      <c r="AF59" s="42">
        <f t="shared" si="13"/>
        <v>-163</v>
      </c>
      <c r="AG59" s="414"/>
      <c r="AI59" s="295" t="str">
        <f>VLOOKUP($I59,[1]기획현황!$Z:$AW,8,FALSE)</f>
        <v>대경</v>
      </c>
      <c r="AJ59" s="401" t="e">
        <f>SUMIF([1]기획현황!$Z:$Z,$I59,[1]기획현황!$AF:$AF)</f>
        <v>#VALUE!</v>
      </c>
      <c r="AK59" s="302">
        <f>VLOOKUP($I59,[1]기획현황!$Z:$AW,14,FALSE)</f>
        <v>119000</v>
      </c>
      <c r="AL59" s="402">
        <f>VLOOKUP($I59,[1]기획현황!$Z:$AW,22,FALSE)</f>
        <v>20</v>
      </c>
      <c r="AM59" s="301">
        <f>VLOOKUP($I59,[1]기획현황!$Z:$AW,23,FALSE)</f>
        <v>20.8</v>
      </c>
      <c r="AN59" s="302">
        <f>VLOOKUP($I59,[1]기획현황!$Z:$AW,24,FALSE)</f>
        <v>0</v>
      </c>
      <c r="AO59" s="303">
        <f>VLOOKUP($I59,[1]기획현황!$Z:$AW,17,FALSE)</f>
        <v>24044.000000000004</v>
      </c>
      <c r="AP59" s="305">
        <f t="shared" si="14"/>
        <v>4.4993269914248115</v>
      </c>
      <c r="AQ59" s="3"/>
    </row>
    <row r="60" spans="1:43" ht="53.25" hidden="1" customHeight="1">
      <c r="A60" s="16" t="str">
        <f t="shared" si="0"/>
        <v>ELKHPF5515RE</v>
      </c>
      <c r="B60" s="154">
        <f t="shared" si="1"/>
        <v>1</v>
      </c>
      <c r="C60" s="16" t="str">
        <f t="shared" si="2"/>
        <v>ELKHPF5515RE</v>
      </c>
      <c r="D60" s="154">
        <f t="shared" si="3"/>
        <v>1</v>
      </c>
      <c r="E60" s="16" t="str">
        <f>IF(ISERROR(VLOOKUP(MID(I60,1,5)&amp;MID(I60,8,5),품번정리!A:B,2,FALSE))=TRUE,MID(I60,1,5)&amp;MID(I60,8,5),VLOOKUP(MID(I60,1,5)&amp;MID(I60,8,5),품번정리!A:B,2,FALSE))</f>
        <v>ELKHP515RE</v>
      </c>
      <c r="F60" s="202" t="str">
        <f>IF(ISERROR(VLOOKUP($E60,러닝품번!$A:$A,1,FALSE))=TRUE,"","러닝")</f>
        <v/>
      </c>
      <c r="G60" s="412"/>
      <c r="H60" s="31" t="str">
        <f>IF(I60=0,0,IF(VLOOKUP(MID($I60,4,2),CODE!K:P,CODE!$O$1,FALSE)="",VLOOKUP(MID($I60,1,3),CODE!$B:$G,CODE!$D$1,FALSE),VLOOKUP(MID($I60,1,3),CODE!$B:$G,CODE!$D$1,FALSE)&amp;"-"&amp;VLOOKUP(MID($I60,4,2),CODE!K:P,CODE!$O$1,FALSE)))</f>
        <v>ELK-의류</v>
      </c>
      <c r="I60" s="103" t="s">
        <v>1526</v>
      </c>
      <c r="J60" s="102" t="str">
        <f t="shared" si="15"/>
        <v>F5</v>
      </c>
      <c r="K60" s="102" t="str">
        <f t="shared" si="4"/>
        <v>HP</v>
      </c>
      <c r="L60" s="438">
        <f t="shared" si="16"/>
        <v>84000</v>
      </c>
      <c r="M60" s="36">
        <f>IF(ISERROR(VLOOKUP($E60,'14FW판매DB'!$C:$AF,'14FW판매DB'!J$3-1,FALSE))=TRUE,0,VLOOKUP($E60,'14FW판매DB'!$C:$AF,'14FW판매DB'!J$3-1,FALSE))</f>
        <v>119000</v>
      </c>
      <c r="N60" s="37">
        <f>IF(ISERROR(VLOOKUP($E60,'14FW판매DB'!$C:$AF,'14FW판매DB'!K$3-1,FALSE))=TRUE,0,VLOOKUP($E60,'14FW판매DB'!$C:$AF,'14FW판매DB'!K$3-1,FALSE))</f>
        <v>35000</v>
      </c>
      <c r="O60" s="38">
        <f>SUMIF('14FW판매DB'!$C:$C,E60,'14FW판매DB'!N:N)</f>
        <v>317</v>
      </c>
      <c r="P60" s="39" t="str">
        <f>IF(ISERROR(VLOOKUP($E60,'14FW판매DB'!$C:$AF,'14FW판매DB'!P$3-1,FALSE))=TRUE,0,VLOOKUP($E60,'14FW판매DB'!$C:$AF,'14FW판매DB'!P$3-1,FALSE))</f>
        <v>2014-09-02</v>
      </c>
      <c r="Q60" s="40">
        <f>SUMIF('14FW판매DB'!$C:$C,E60,'14FW판매DB'!U:U)</f>
        <v>313</v>
      </c>
      <c r="R60" s="43">
        <f t="shared" si="5"/>
        <v>0.98738170347003151</v>
      </c>
      <c r="S60" s="95">
        <f t="shared" si="6"/>
        <v>580</v>
      </c>
      <c r="T60" s="45">
        <f t="shared" si="7"/>
        <v>0.53965517241379313</v>
      </c>
      <c r="U60" s="110">
        <f>SUMIF('14FW판매DB'!$C:$C,$E60,'14FW판매DB'!AD:AD)*$U$4</f>
        <v>0</v>
      </c>
      <c r="V60" s="40">
        <f t="shared" si="17"/>
        <v>7</v>
      </c>
      <c r="W60" s="285">
        <f t="shared" si="8"/>
        <v>0</v>
      </c>
      <c r="X60" s="289">
        <f t="shared" si="9"/>
        <v>4</v>
      </c>
      <c r="Y60" s="53">
        <f t="shared" si="10"/>
        <v>0</v>
      </c>
      <c r="Z60" s="50">
        <f t="shared" si="11"/>
        <v>0</v>
      </c>
      <c r="AA60" s="33">
        <f t="shared" si="12"/>
        <v>0</v>
      </c>
      <c r="AB60" s="134" t="str">
        <f>IF(ISERROR(VLOOKUP($E60,발주DB!$A:$D,3,FALSE))=TRUE,"",VLOOKUP($E60,발주DB!$A:$D,3,FALSE))</f>
        <v/>
      </c>
      <c r="AC60" s="133" t="str">
        <f>IF(ISERROR(VLOOKUP($E60,발주DB!$A:$D,4,FALSE))=TRUE,"",VLOOKUP($E60,발주DB!$A:$D,4,FALSE))</f>
        <v/>
      </c>
      <c r="AD60" s="39">
        <f>IF(ISERROR(VLOOKUP($E60,입고예정DB!$B:$E,3,FALSE))=TRUE,0,VLOOKUP($E60,입고예정DB!$B:$E,3,FALSE))</f>
        <v>0</v>
      </c>
      <c r="AE60" s="41">
        <f>IF(E60="",0,SUMIF(입고예정DB!$B:$B,$E60,입고예정DB!$E:$E))</f>
        <v>0</v>
      </c>
      <c r="AF60" s="42">
        <f t="shared" si="13"/>
        <v>-4</v>
      </c>
      <c r="AG60" s="414"/>
      <c r="AI60" s="295" t="str">
        <f>VLOOKUP($I60,[1]기획현황!$Z:$AW,8,FALSE)</f>
        <v>대경</v>
      </c>
      <c r="AJ60" s="401" t="e">
        <f>SUMIF([1]기획현황!$Z:$Z,$I60,[1]기획현황!$AF:$AF)</f>
        <v>#VALUE!</v>
      </c>
      <c r="AK60" s="302">
        <f>VLOOKUP($I60,[1]기획현황!$Z:$AW,14,FALSE)</f>
        <v>119000</v>
      </c>
      <c r="AL60" s="402">
        <f>VLOOKUP($I60,[1]기획현황!$Z:$AW,22,FALSE)</f>
        <v>20</v>
      </c>
      <c r="AM60" s="301">
        <f>VLOOKUP($I60,[1]기획현황!$Z:$AW,23,FALSE)</f>
        <v>20.7</v>
      </c>
      <c r="AN60" s="302">
        <f>VLOOKUP($I60,[1]기획현황!$Z:$AW,24,FALSE)</f>
        <v>0</v>
      </c>
      <c r="AO60" s="303">
        <f>VLOOKUP($I60,[1]기획현황!$Z:$AW,17,FALSE)</f>
        <v>23928.5</v>
      </c>
      <c r="AP60" s="305">
        <f t="shared" si="14"/>
        <v>4.5210447032542023</v>
      </c>
      <c r="AQ60" s="3"/>
    </row>
    <row r="61" spans="1:43" ht="53.25" hidden="1" customHeight="1">
      <c r="A61" s="16" t="str">
        <f t="shared" si="0"/>
        <v>ELKJPF5502BL</v>
      </c>
      <c r="B61" s="154">
        <f t="shared" si="1"/>
        <v>1</v>
      </c>
      <c r="C61" s="16" t="str">
        <f t="shared" si="2"/>
        <v>ELKJPF5502BL</v>
      </c>
      <c r="D61" s="154">
        <f t="shared" si="3"/>
        <v>1</v>
      </c>
      <c r="E61" s="16" t="str">
        <f>IF(ISERROR(VLOOKUP(MID(I61,1,5)&amp;MID(I61,8,5),품번정리!A:B,2,FALSE))=TRUE,MID(I61,1,5)&amp;MID(I61,8,5),VLOOKUP(MID(I61,1,5)&amp;MID(I61,8,5),품번정리!A:B,2,FALSE))</f>
        <v>ELKJP502BL</v>
      </c>
      <c r="F61" s="202" t="str">
        <f>IF(ISERROR(VLOOKUP($E61,러닝품번!$A:$A,1,FALSE))=TRUE,"","러닝")</f>
        <v/>
      </c>
      <c r="G61" s="412"/>
      <c r="H61" s="31" t="str">
        <f>IF(I61=0,0,IF(VLOOKUP(MID($I61,4,2),CODE!K:P,CODE!$O$1,FALSE)="",VLOOKUP(MID($I61,1,3),CODE!$B:$G,CODE!$D$1,FALSE),VLOOKUP(MID($I61,1,3),CODE!$B:$G,CODE!$D$1,FALSE)&amp;"-"&amp;VLOOKUP(MID($I61,4,2),CODE!K:P,CODE!$O$1,FALSE)))</f>
        <v>ELK-의류</v>
      </c>
      <c r="I61" s="103" t="s">
        <v>1518</v>
      </c>
      <c r="J61" s="102" t="str">
        <f t="shared" si="15"/>
        <v>F5</v>
      </c>
      <c r="K61" s="102" t="str">
        <f t="shared" si="4"/>
        <v>JP</v>
      </c>
      <c r="L61" s="438">
        <f t="shared" si="16"/>
        <v>159000</v>
      </c>
      <c r="M61" s="36">
        <f>IF(ISERROR(VLOOKUP($E61,'14FW판매DB'!$C:$AF,'14FW판매DB'!J$3-1,FALSE))=TRUE,0,VLOOKUP($E61,'14FW판매DB'!$C:$AF,'14FW판매DB'!J$3-1,FALSE))</f>
        <v>218000</v>
      </c>
      <c r="N61" s="37">
        <f>IF(ISERROR(VLOOKUP($E61,'14FW판매DB'!$C:$AF,'14FW판매DB'!K$3-1,FALSE))=TRUE,0,VLOOKUP($E61,'14FW판매DB'!$C:$AF,'14FW판매DB'!K$3-1,FALSE))</f>
        <v>59000</v>
      </c>
      <c r="O61" s="38">
        <f>SUMIF('14FW판매DB'!$C:$C,E61,'14FW판매DB'!N:N)</f>
        <v>249</v>
      </c>
      <c r="P61" s="39" t="str">
        <f>IF(ISERROR(VLOOKUP($E61,'14FW판매DB'!$C:$AF,'14FW판매DB'!P$3-1,FALSE))=TRUE,0,VLOOKUP($E61,'14FW판매DB'!$C:$AF,'14FW판매DB'!P$3-1,FALSE))</f>
        <v>2014-09-27</v>
      </c>
      <c r="Q61" s="40">
        <f>SUMIF('14FW판매DB'!$C:$C,E61,'14FW판매DB'!U:U)</f>
        <v>247</v>
      </c>
      <c r="R61" s="43">
        <f t="shared" si="5"/>
        <v>0.99196787148594379</v>
      </c>
      <c r="S61" s="95">
        <f t="shared" si="6"/>
        <v>555</v>
      </c>
      <c r="T61" s="45">
        <f t="shared" si="7"/>
        <v>0.44504504504504505</v>
      </c>
      <c r="U61" s="110">
        <f>SUMIF('14FW판매DB'!$C:$C,$E61,'14FW판매DB'!AD:AD)*$U$4</f>
        <v>0</v>
      </c>
      <c r="V61" s="40">
        <f t="shared" si="17"/>
        <v>7</v>
      </c>
      <c r="W61" s="285">
        <f t="shared" si="8"/>
        <v>0</v>
      </c>
      <c r="X61" s="289">
        <f t="shared" si="9"/>
        <v>2</v>
      </c>
      <c r="Y61" s="53">
        <f t="shared" si="10"/>
        <v>0</v>
      </c>
      <c r="Z61" s="50">
        <f t="shared" si="11"/>
        <v>0</v>
      </c>
      <c r="AA61" s="33">
        <f t="shared" si="12"/>
        <v>0</v>
      </c>
      <c r="AB61" s="134" t="str">
        <f>IF(ISERROR(VLOOKUP($E61,발주DB!$A:$D,3,FALSE))=TRUE,"",VLOOKUP($E61,발주DB!$A:$D,3,FALSE))</f>
        <v/>
      </c>
      <c r="AC61" s="133" t="str">
        <f>IF(ISERROR(VLOOKUP($E61,발주DB!$A:$D,4,FALSE))=TRUE,"",VLOOKUP($E61,발주DB!$A:$D,4,FALSE))</f>
        <v/>
      </c>
      <c r="AD61" s="39">
        <f>IF(ISERROR(VLOOKUP($E61,입고예정DB!$B:$E,3,FALSE))=TRUE,0,VLOOKUP($E61,입고예정DB!$B:$E,3,FALSE))</f>
        <v>0</v>
      </c>
      <c r="AE61" s="41">
        <f>IF(E61="",0,SUMIF(입고예정DB!$B:$B,$E61,입고예정DB!$E:$E))</f>
        <v>0</v>
      </c>
      <c r="AF61" s="42">
        <f t="shared" si="13"/>
        <v>-2</v>
      </c>
      <c r="AG61" s="414"/>
      <c r="AI61" s="295" t="str">
        <f>VLOOKUP($I61,[1]기획현황!$Z:$AW,8,FALSE)</f>
        <v>대경</v>
      </c>
      <c r="AJ61" s="401" t="e">
        <f>SUMIF([1]기획현황!$Z:$Z,$I61,[1]기획현황!$AF:$AF)</f>
        <v>#VALUE!</v>
      </c>
      <c r="AK61" s="302">
        <f>VLOOKUP($I61,[1]기획현황!$Z:$AW,14,FALSE)</f>
        <v>218000</v>
      </c>
      <c r="AL61" s="402">
        <f>VLOOKUP($I61,[1]기획현황!$Z:$AW,22,FALSE)</f>
        <v>20</v>
      </c>
      <c r="AM61" s="301">
        <f>VLOOKUP($I61,[1]기획현황!$Z:$AW,23,FALSE)</f>
        <v>45.75</v>
      </c>
      <c r="AN61" s="302">
        <f>VLOOKUP($I61,[1]기획현황!$Z:$AW,24,FALSE)</f>
        <v>0</v>
      </c>
      <c r="AO61" s="303">
        <f>VLOOKUP($I61,[1]기획현황!$Z:$AW,17,FALSE)</f>
        <v>52861.25</v>
      </c>
      <c r="AP61" s="305">
        <f t="shared" si="14"/>
        <v>3.7490944346154915</v>
      </c>
      <c r="AQ61" s="3"/>
    </row>
    <row r="62" spans="1:43" ht="53.25" hidden="1" customHeight="1">
      <c r="A62" s="16" t="str">
        <f t="shared" si="0"/>
        <v>ELKJPF5502RE</v>
      </c>
      <c r="B62" s="154">
        <f t="shared" si="1"/>
        <v>1</v>
      </c>
      <c r="C62" s="16" t="str">
        <f t="shared" si="2"/>
        <v>ELKJPF5502RE</v>
      </c>
      <c r="D62" s="154">
        <f t="shared" si="3"/>
        <v>1</v>
      </c>
      <c r="E62" s="16" t="str">
        <f>IF(ISERROR(VLOOKUP(MID(I62,1,5)&amp;MID(I62,8,5),품번정리!A:B,2,FALSE))=TRUE,MID(I62,1,5)&amp;MID(I62,8,5),VLOOKUP(MID(I62,1,5)&amp;MID(I62,8,5),품번정리!A:B,2,FALSE))</f>
        <v>ELKJP502RE</v>
      </c>
      <c r="F62" s="202" t="str">
        <f>IF(ISERROR(VLOOKUP($E62,러닝품번!$A:$A,1,FALSE))=TRUE,"","러닝")</f>
        <v/>
      </c>
      <c r="G62" s="412"/>
      <c r="H62" s="31" t="str">
        <f>IF(I62=0,0,IF(VLOOKUP(MID($I62,4,2),CODE!K:P,CODE!$O$1,FALSE)="",VLOOKUP(MID($I62,1,3),CODE!$B:$G,CODE!$D$1,FALSE),VLOOKUP(MID($I62,1,3),CODE!$B:$G,CODE!$D$1,FALSE)&amp;"-"&amp;VLOOKUP(MID($I62,4,2),CODE!K:P,CODE!$O$1,FALSE)))</f>
        <v>ELK-의류</v>
      </c>
      <c r="I62" s="103" t="s">
        <v>1516</v>
      </c>
      <c r="J62" s="102" t="str">
        <f t="shared" si="15"/>
        <v>F5</v>
      </c>
      <c r="K62" s="102" t="str">
        <f t="shared" si="4"/>
        <v>JP</v>
      </c>
      <c r="L62" s="438">
        <f t="shared" si="16"/>
        <v>159000</v>
      </c>
      <c r="M62" s="36">
        <f>IF(ISERROR(VLOOKUP($E62,'14FW판매DB'!$C:$AF,'14FW판매DB'!J$3-1,FALSE))=TRUE,0,VLOOKUP($E62,'14FW판매DB'!$C:$AF,'14FW판매DB'!J$3-1,FALSE))</f>
        <v>218000</v>
      </c>
      <c r="N62" s="37">
        <f>IF(ISERROR(VLOOKUP($E62,'14FW판매DB'!$C:$AF,'14FW판매DB'!K$3-1,FALSE))=TRUE,0,VLOOKUP($E62,'14FW판매DB'!$C:$AF,'14FW판매DB'!K$3-1,FALSE))</f>
        <v>59000</v>
      </c>
      <c r="O62" s="38">
        <f>SUMIF('14FW판매DB'!$C:$C,E62,'14FW판매DB'!N:N)</f>
        <v>250</v>
      </c>
      <c r="P62" s="39" t="str">
        <f>IF(ISERROR(VLOOKUP($E62,'14FW판매DB'!$C:$AF,'14FW판매DB'!P$3-1,FALSE))=TRUE,0,VLOOKUP($E62,'14FW판매DB'!$C:$AF,'14FW판매DB'!P$3-1,FALSE))</f>
        <v>2014-09-27</v>
      </c>
      <c r="Q62" s="40">
        <f>SUMIF('14FW판매DB'!$C:$C,E62,'14FW판매DB'!U:U)</f>
        <v>247</v>
      </c>
      <c r="R62" s="43">
        <f t="shared" si="5"/>
        <v>0.98799999999999999</v>
      </c>
      <c r="S62" s="95">
        <f t="shared" si="6"/>
        <v>555</v>
      </c>
      <c r="T62" s="45">
        <f t="shared" si="7"/>
        <v>0.44504504504504505</v>
      </c>
      <c r="U62" s="110">
        <f>SUMIF('14FW판매DB'!$C:$C,$E62,'14FW판매DB'!AD:AD)*$U$4</f>
        <v>0</v>
      </c>
      <c r="V62" s="40">
        <f t="shared" si="17"/>
        <v>7</v>
      </c>
      <c r="W62" s="285">
        <f t="shared" si="8"/>
        <v>0</v>
      </c>
      <c r="X62" s="289">
        <f t="shared" si="9"/>
        <v>3</v>
      </c>
      <c r="Y62" s="53">
        <f t="shared" si="10"/>
        <v>0</v>
      </c>
      <c r="Z62" s="50">
        <f t="shared" si="11"/>
        <v>0</v>
      </c>
      <c r="AA62" s="33">
        <f t="shared" si="12"/>
        <v>0</v>
      </c>
      <c r="AB62" s="134" t="str">
        <f>IF(ISERROR(VLOOKUP($E62,발주DB!$A:$D,3,FALSE))=TRUE,"",VLOOKUP($E62,발주DB!$A:$D,3,FALSE))</f>
        <v/>
      </c>
      <c r="AC62" s="133" t="str">
        <f>IF(ISERROR(VLOOKUP($E62,발주DB!$A:$D,4,FALSE))=TRUE,"",VLOOKUP($E62,발주DB!$A:$D,4,FALSE))</f>
        <v/>
      </c>
      <c r="AD62" s="39">
        <f>IF(ISERROR(VLOOKUP($E62,입고예정DB!$B:$E,3,FALSE))=TRUE,0,VLOOKUP($E62,입고예정DB!$B:$E,3,FALSE))</f>
        <v>0</v>
      </c>
      <c r="AE62" s="41">
        <f>IF(E62="",0,SUMIF(입고예정DB!$B:$B,$E62,입고예정DB!$E:$E))</f>
        <v>0</v>
      </c>
      <c r="AF62" s="42">
        <f t="shared" si="13"/>
        <v>-3</v>
      </c>
      <c r="AG62" s="414"/>
      <c r="AI62" s="295" t="str">
        <f>VLOOKUP($I62,[1]기획현황!$Z:$AW,8,FALSE)</f>
        <v>대경</v>
      </c>
      <c r="AJ62" s="401" t="e">
        <f>SUMIF([1]기획현황!$Z:$Z,$I62,[1]기획현황!$AF:$AF)</f>
        <v>#VALUE!</v>
      </c>
      <c r="AK62" s="302">
        <f>VLOOKUP($I62,[1]기획현황!$Z:$AW,14,FALSE)</f>
        <v>218000</v>
      </c>
      <c r="AL62" s="402">
        <f>VLOOKUP($I62,[1]기획현황!$Z:$AW,22,FALSE)</f>
        <v>20</v>
      </c>
      <c r="AM62" s="301">
        <f>VLOOKUP($I62,[1]기획현황!$Z:$AW,23,FALSE)</f>
        <v>45.75</v>
      </c>
      <c r="AN62" s="302">
        <f>VLOOKUP($I62,[1]기획현황!$Z:$AW,24,FALSE)</f>
        <v>0</v>
      </c>
      <c r="AO62" s="303">
        <f>VLOOKUP($I62,[1]기획현황!$Z:$AW,17,FALSE)</f>
        <v>52861.25</v>
      </c>
      <c r="AP62" s="305">
        <f t="shared" si="14"/>
        <v>3.7490944346154915</v>
      </c>
      <c r="AQ62" s="3"/>
    </row>
    <row r="63" spans="1:43" ht="53.25" hidden="1" customHeight="1">
      <c r="A63" s="16" t="str">
        <f t="shared" si="0"/>
        <v>ELKJPF5502YE</v>
      </c>
      <c r="B63" s="154">
        <f t="shared" si="1"/>
        <v>1</v>
      </c>
      <c r="C63" s="16" t="str">
        <f t="shared" si="2"/>
        <v>ELKJPF5502YE</v>
      </c>
      <c r="D63" s="154">
        <f t="shared" si="3"/>
        <v>1</v>
      </c>
      <c r="E63" s="16" t="str">
        <f>IF(ISERROR(VLOOKUP(MID(I63,1,5)&amp;MID(I63,8,5),품번정리!A:B,2,FALSE))=TRUE,MID(I63,1,5)&amp;MID(I63,8,5),VLOOKUP(MID(I63,1,5)&amp;MID(I63,8,5),품번정리!A:B,2,FALSE))</f>
        <v>ELKJP502YE</v>
      </c>
      <c r="F63" s="202" t="str">
        <f>IF(ISERROR(VLOOKUP($E63,러닝품번!$A:$A,1,FALSE))=TRUE,"","러닝")</f>
        <v/>
      </c>
      <c r="G63" s="412"/>
      <c r="H63" s="31" t="str">
        <f>IF(I63=0,0,IF(VLOOKUP(MID($I63,4,2),CODE!K:P,CODE!$O$1,FALSE)="",VLOOKUP(MID($I63,1,3),CODE!$B:$G,CODE!$D$1,FALSE),VLOOKUP(MID($I63,1,3),CODE!$B:$G,CODE!$D$1,FALSE)&amp;"-"&amp;VLOOKUP(MID($I63,4,2),CODE!K:P,CODE!$O$1,FALSE)))</f>
        <v>ELK-의류</v>
      </c>
      <c r="I63" s="103" t="s">
        <v>1517</v>
      </c>
      <c r="J63" s="102" t="str">
        <f t="shared" si="15"/>
        <v>F5</v>
      </c>
      <c r="K63" s="102" t="str">
        <f t="shared" si="4"/>
        <v>JP</v>
      </c>
      <c r="L63" s="438">
        <f t="shared" si="16"/>
        <v>159000</v>
      </c>
      <c r="M63" s="36">
        <f>IF(ISERROR(VLOOKUP($E63,'14FW판매DB'!$C:$AF,'14FW판매DB'!J$3-1,FALSE))=TRUE,0,VLOOKUP($E63,'14FW판매DB'!$C:$AF,'14FW판매DB'!J$3-1,FALSE))</f>
        <v>218000</v>
      </c>
      <c r="N63" s="37">
        <f>IF(ISERROR(VLOOKUP($E63,'14FW판매DB'!$C:$AF,'14FW판매DB'!K$3-1,FALSE))=TRUE,0,VLOOKUP($E63,'14FW판매DB'!$C:$AF,'14FW판매DB'!K$3-1,FALSE))</f>
        <v>59000</v>
      </c>
      <c r="O63" s="38">
        <f>SUMIF('14FW판매DB'!$C:$C,E63,'14FW판매DB'!N:N)</f>
        <v>250</v>
      </c>
      <c r="P63" s="39" t="str">
        <f>IF(ISERROR(VLOOKUP($E63,'14FW판매DB'!$C:$AF,'14FW판매DB'!P$3-1,FALSE))=TRUE,0,VLOOKUP($E63,'14FW판매DB'!$C:$AF,'14FW판매DB'!P$3-1,FALSE))</f>
        <v>2014-09-27</v>
      </c>
      <c r="Q63" s="40">
        <f>SUMIF('14FW판매DB'!$C:$C,E63,'14FW판매DB'!U:U)</f>
        <v>245</v>
      </c>
      <c r="R63" s="43">
        <f t="shared" si="5"/>
        <v>0.98</v>
      </c>
      <c r="S63" s="95">
        <f t="shared" si="6"/>
        <v>555</v>
      </c>
      <c r="T63" s="45">
        <f t="shared" si="7"/>
        <v>0.44144144144144143</v>
      </c>
      <c r="U63" s="110">
        <f>SUMIF('14FW판매DB'!$C:$C,$E63,'14FW판매DB'!AD:AD)*$U$4</f>
        <v>0</v>
      </c>
      <c r="V63" s="40">
        <f t="shared" si="17"/>
        <v>7</v>
      </c>
      <c r="W63" s="285">
        <f t="shared" si="8"/>
        <v>0</v>
      </c>
      <c r="X63" s="289">
        <f t="shared" si="9"/>
        <v>5</v>
      </c>
      <c r="Y63" s="53">
        <f t="shared" si="10"/>
        <v>0</v>
      </c>
      <c r="Z63" s="50">
        <f t="shared" si="11"/>
        <v>0</v>
      </c>
      <c r="AA63" s="33">
        <f t="shared" si="12"/>
        <v>0</v>
      </c>
      <c r="AB63" s="134" t="str">
        <f>IF(ISERROR(VLOOKUP($E63,발주DB!$A:$D,3,FALSE))=TRUE,"",VLOOKUP($E63,발주DB!$A:$D,3,FALSE))</f>
        <v/>
      </c>
      <c r="AC63" s="133" t="str">
        <f>IF(ISERROR(VLOOKUP($E63,발주DB!$A:$D,4,FALSE))=TRUE,"",VLOOKUP($E63,발주DB!$A:$D,4,FALSE))</f>
        <v/>
      </c>
      <c r="AD63" s="39">
        <f>IF(ISERROR(VLOOKUP($E63,입고예정DB!$B:$E,3,FALSE))=TRUE,0,VLOOKUP($E63,입고예정DB!$B:$E,3,FALSE))</f>
        <v>0</v>
      </c>
      <c r="AE63" s="41">
        <f>IF(E63="",0,SUMIF(입고예정DB!$B:$B,$E63,입고예정DB!$E:$E))</f>
        <v>0</v>
      </c>
      <c r="AF63" s="42">
        <f t="shared" si="13"/>
        <v>-5</v>
      </c>
      <c r="AG63" s="414"/>
      <c r="AI63" s="295" t="str">
        <f>VLOOKUP($I63,[1]기획현황!$Z:$AW,8,FALSE)</f>
        <v>대경</v>
      </c>
      <c r="AJ63" s="401" t="e">
        <f>SUMIF([1]기획현황!$Z:$Z,$I63,[1]기획현황!$AF:$AF)</f>
        <v>#VALUE!</v>
      </c>
      <c r="AK63" s="302">
        <f>VLOOKUP($I63,[1]기획현황!$Z:$AW,14,FALSE)</f>
        <v>218000</v>
      </c>
      <c r="AL63" s="402">
        <f>VLOOKUP($I63,[1]기획현황!$Z:$AW,22,FALSE)</f>
        <v>20</v>
      </c>
      <c r="AM63" s="301">
        <f>VLOOKUP($I63,[1]기획현황!$Z:$AW,23,FALSE)</f>
        <v>45.75</v>
      </c>
      <c r="AN63" s="302">
        <f>VLOOKUP($I63,[1]기획현황!$Z:$AW,24,FALSE)</f>
        <v>0</v>
      </c>
      <c r="AO63" s="303">
        <f>VLOOKUP($I63,[1]기획현황!$Z:$AW,17,FALSE)</f>
        <v>52861.25</v>
      </c>
      <c r="AP63" s="305">
        <f t="shared" si="14"/>
        <v>3.7490944346154915</v>
      </c>
      <c r="AQ63" s="3"/>
    </row>
    <row r="64" spans="1:43" ht="53.25" hidden="1" customHeight="1">
      <c r="A64" s="16" t="str">
        <f t="shared" si="0"/>
        <v>ELKJPF5516BL</v>
      </c>
      <c r="B64" s="154">
        <f t="shared" si="1"/>
        <v>1</v>
      </c>
      <c r="C64" s="16" t="str">
        <f t="shared" si="2"/>
        <v>ELKJPF5516BL</v>
      </c>
      <c r="D64" s="154">
        <f t="shared" si="3"/>
        <v>1</v>
      </c>
      <c r="E64" s="16" t="str">
        <f>IF(ISERROR(VLOOKUP(MID(I64,1,5)&amp;MID(I64,8,5),품번정리!A:B,2,FALSE))=TRUE,MID(I64,1,5)&amp;MID(I64,8,5),VLOOKUP(MID(I64,1,5)&amp;MID(I64,8,5),품번정리!A:B,2,FALSE))</f>
        <v>ELKJP516BL</v>
      </c>
      <c r="F64" s="202" t="str">
        <f>IF(ISERROR(VLOOKUP($E64,러닝품번!$A:$A,1,FALSE))=TRUE,"","러닝")</f>
        <v/>
      </c>
      <c r="G64" s="412"/>
      <c r="H64" s="31" t="str">
        <f>IF(I64=0,0,IF(VLOOKUP(MID($I64,4,2),CODE!K:P,CODE!$O$1,FALSE)="",VLOOKUP(MID($I64,1,3),CODE!$B:$G,CODE!$D$1,FALSE),VLOOKUP(MID($I64,1,3),CODE!$B:$G,CODE!$D$1,FALSE)&amp;"-"&amp;VLOOKUP(MID($I64,4,2),CODE!K:P,CODE!$O$1,FALSE)))</f>
        <v>ELK-의류</v>
      </c>
      <c r="I64" s="103" t="s">
        <v>1522</v>
      </c>
      <c r="J64" s="102" t="str">
        <f t="shared" si="15"/>
        <v>F5</v>
      </c>
      <c r="K64" s="102" t="str">
        <f t="shared" si="4"/>
        <v>JP</v>
      </c>
      <c r="L64" s="438">
        <f t="shared" si="16"/>
        <v>100000</v>
      </c>
      <c r="M64" s="36">
        <f>IF(ISERROR(VLOOKUP($E64,'14FW판매DB'!$C:$AF,'14FW판매DB'!J$3-1,FALSE))=TRUE,0,VLOOKUP($E64,'14FW판매DB'!$C:$AF,'14FW판매DB'!J$3-1,FALSE))</f>
        <v>159000</v>
      </c>
      <c r="N64" s="37">
        <f>IF(ISERROR(VLOOKUP($E64,'14FW판매DB'!$C:$AF,'14FW판매DB'!K$3-1,FALSE))=TRUE,0,VLOOKUP($E64,'14FW판매DB'!$C:$AF,'14FW판매DB'!K$3-1,FALSE))</f>
        <v>59000</v>
      </c>
      <c r="O64" s="38">
        <f>SUMIF('14FW판매DB'!$C:$C,E64,'14FW판매DB'!N:N)</f>
        <v>251</v>
      </c>
      <c r="P64" s="39" t="str">
        <f>IF(ISERROR(VLOOKUP($E64,'14FW판매DB'!$C:$AF,'14FW판매DB'!P$3-1,FALSE))=TRUE,0,VLOOKUP($E64,'14FW판매DB'!$C:$AF,'14FW판매DB'!P$3-1,FALSE))</f>
        <v>2014-09-03</v>
      </c>
      <c r="Q64" s="40">
        <f>SUMIF('14FW판매DB'!$C:$C,E64,'14FW판매DB'!U:U)</f>
        <v>223</v>
      </c>
      <c r="R64" s="43">
        <f t="shared" si="5"/>
        <v>0.88844621513944222</v>
      </c>
      <c r="S64" s="95">
        <f t="shared" si="6"/>
        <v>579</v>
      </c>
      <c r="T64" s="45">
        <f t="shared" si="7"/>
        <v>0.38514680483592401</v>
      </c>
      <c r="U64" s="110">
        <f>SUMIF('14FW판매DB'!$C:$C,$E64,'14FW판매DB'!AD:AD)*$U$4</f>
        <v>0</v>
      </c>
      <c r="V64" s="40">
        <f t="shared" si="17"/>
        <v>7</v>
      </c>
      <c r="W64" s="285">
        <f t="shared" si="8"/>
        <v>0</v>
      </c>
      <c r="X64" s="289">
        <f t="shared" si="9"/>
        <v>28</v>
      </c>
      <c r="Y64" s="53">
        <f t="shared" si="10"/>
        <v>0</v>
      </c>
      <c r="Z64" s="50">
        <f t="shared" si="11"/>
        <v>0</v>
      </c>
      <c r="AA64" s="33">
        <f t="shared" si="12"/>
        <v>0</v>
      </c>
      <c r="AB64" s="134" t="str">
        <f>IF(ISERROR(VLOOKUP($E64,발주DB!$A:$D,3,FALSE))=TRUE,"",VLOOKUP($E64,발주DB!$A:$D,3,FALSE))</f>
        <v/>
      </c>
      <c r="AC64" s="133" t="str">
        <f>IF(ISERROR(VLOOKUP($E64,발주DB!$A:$D,4,FALSE))=TRUE,"",VLOOKUP($E64,발주DB!$A:$D,4,FALSE))</f>
        <v/>
      </c>
      <c r="AD64" s="39">
        <f>IF(ISERROR(VLOOKUP($E64,입고예정DB!$B:$E,3,FALSE))=TRUE,0,VLOOKUP($E64,입고예정DB!$B:$E,3,FALSE))</f>
        <v>0</v>
      </c>
      <c r="AE64" s="41">
        <f>IF(E64="",0,SUMIF(입고예정DB!$B:$B,$E64,입고예정DB!$E:$E))</f>
        <v>0</v>
      </c>
      <c r="AF64" s="42">
        <f t="shared" si="13"/>
        <v>-28</v>
      </c>
      <c r="AG64" s="414"/>
      <c r="AI64" s="295" t="str">
        <f>VLOOKUP($I64,[1]기획현황!$Z:$AW,8,FALSE)</f>
        <v>대경</v>
      </c>
      <c r="AJ64" s="401" t="e">
        <f>SUMIF([1]기획현황!$Z:$Z,$I64,[1]기획현황!$AF:$AF)</f>
        <v>#VALUE!</v>
      </c>
      <c r="AK64" s="302">
        <f>VLOOKUP($I64,[1]기획현황!$Z:$AW,14,FALSE)</f>
        <v>159000</v>
      </c>
      <c r="AL64" s="402">
        <f>VLOOKUP($I64,[1]기획현황!$Z:$AW,22,FALSE)</f>
        <v>20</v>
      </c>
      <c r="AM64" s="301">
        <f>VLOOKUP($I64,[1]기획현황!$Z:$AW,23,FALSE)</f>
        <v>31</v>
      </c>
      <c r="AN64" s="302">
        <f>VLOOKUP($I64,[1]기획현황!$Z:$AW,24,FALSE)</f>
        <v>0</v>
      </c>
      <c r="AO64" s="303">
        <f>VLOOKUP($I64,[1]기획현황!$Z:$AW,17,FALSE)</f>
        <v>35825.000000000007</v>
      </c>
      <c r="AP64" s="305">
        <f t="shared" si="14"/>
        <v>4.0347649559094068</v>
      </c>
      <c r="AQ64" s="3"/>
    </row>
    <row r="65" spans="1:43" ht="53.25" hidden="1" customHeight="1">
      <c r="A65" s="16" t="str">
        <f t="shared" si="0"/>
        <v>ELKJPF5516PK</v>
      </c>
      <c r="B65" s="154">
        <f t="shared" si="1"/>
        <v>1</v>
      </c>
      <c r="C65" s="16" t="str">
        <f t="shared" si="2"/>
        <v>ELKJPF5516PK</v>
      </c>
      <c r="D65" s="154">
        <f t="shared" si="3"/>
        <v>1</v>
      </c>
      <c r="E65" s="16" t="str">
        <f>IF(ISERROR(VLOOKUP(MID(I65,1,5)&amp;MID(I65,8,5),품번정리!A:B,2,FALSE))=TRUE,MID(I65,1,5)&amp;MID(I65,8,5),VLOOKUP(MID(I65,1,5)&amp;MID(I65,8,5),품번정리!A:B,2,FALSE))</f>
        <v>ELKJP516PK</v>
      </c>
      <c r="F65" s="202" t="str">
        <f>IF(ISERROR(VLOOKUP($E65,러닝품번!$A:$A,1,FALSE))=TRUE,"","러닝")</f>
        <v/>
      </c>
      <c r="G65" s="412"/>
      <c r="H65" s="31" t="str">
        <f>IF(I65=0,0,IF(VLOOKUP(MID($I65,4,2),CODE!K:P,CODE!$O$1,FALSE)="",VLOOKUP(MID($I65,1,3),CODE!$B:$G,CODE!$D$1,FALSE),VLOOKUP(MID($I65,1,3),CODE!$B:$G,CODE!$D$1,FALSE)&amp;"-"&amp;VLOOKUP(MID($I65,4,2),CODE!K:P,CODE!$O$1,FALSE)))</f>
        <v>ELK-의류</v>
      </c>
      <c r="I65" s="103" t="s">
        <v>1523</v>
      </c>
      <c r="J65" s="102" t="str">
        <f t="shared" si="15"/>
        <v>F5</v>
      </c>
      <c r="K65" s="102" t="str">
        <f t="shared" si="4"/>
        <v>JP</v>
      </c>
      <c r="L65" s="438">
        <f t="shared" si="16"/>
        <v>100000</v>
      </c>
      <c r="M65" s="36">
        <f>IF(ISERROR(VLOOKUP($E65,'14FW판매DB'!$C:$AF,'14FW판매DB'!J$3-1,FALSE))=TRUE,0,VLOOKUP($E65,'14FW판매DB'!$C:$AF,'14FW판매DB'!J$3-1,FALSE))</f>
        <v>159000</v>
      </c>
      <c r="N65" s="37">
        <f>IF(ISERROR(VLOOKUP($E65,'14FW판매DB'!$C:$AF,'14FW판매DB'!K$3-1,FALSE))=TRUE,0,VLOOKUP($E65,'14FW판매DB'!$C:$AF,'14FW판매DB'!K$3-1,FALSE))</f>
        <v>59000</v>
      </c>
      <c r="O65" s="38">
        <f>SUMIF('14FW판매DB'!$C:$C,E65,'14FW판매DB'!N:N)</f>
        <v>261</v>
      </c>
      <c r="P65" s="39" t="str">
        <f>IF(ISERROR(VLOOKUP($E65,'14FW판매DB'!$C:$AF,'14FW판매DB'!P$3-1,FALSE))=TRUE,0,VLOOKUP($E65,'14FW판매DB'!$C:$AF,'14FW판매DB'!P$3-1,FALSE))</f>
        <v>2014-09-03</v>
      </c>
      <c r="Q65" s="40">
        <f>SUMIF('14FW판매DB'!$C:$C,E65,'14FW판매DB'!U:U)</f>
        <v>249</v>
      </c>
      <c r="R65" s="43">
        <f t="shared" si="5"/>
        <v>0.95402298850574707</v>
      </c>
      <c r="S65" s="95">
        <f t="shared" si="6"/>
        <v>579</v>
      </c>
      <c r="T65" s="45">
        <f t="shared" si="7"/>
        <v>0.43005181347150256</v>
      </c>
      <c r="U65" s="110">
        <f>SUMIF('14FW판매DB'!$C:$C,$E65,'14FW판매DB'!AD:AD)*$U$4</f>
        <v>0</v>
      </c>
      <c r="V65" s="40">
        <f t="shared" si="17"/>
        <v>7</v>
      </c>
      <c r="W65" s="285">
        <f t="shared" si="8"/>
        <v>0</v>
      </c>
      <c r="X65" s="289">
        <f t="shared" si="9"/>
        <v>12</v>
      </c>
      <c r="Y65" s="53">
        <f t="shared" si="10"/>
        <v>0</v>
      </c>
      <c r="Z65" s="50">
        <f t="shared" si="11"/>
        <v>0</v>
      </c>
      <c r="AA65" s="33">
        <f t="shared" si="12"/>
        <v>0</v>
      </c>
      <c r="AB65" s="134" t="str">
        <f>IF(ISERROR(VLOOKUP($E65,발주DB!$A:$D,3,FALSE))=TRUE,"",VLOOKUP($E65,발주DB!$A:$D,3,FALSE))</f>
        <v/>
      </c>
      <c r="AC65" s="133" t="str">
        <f>IF(ISERROR(VLOOKUP($E65,발주DB!$A:$D,4,FALSE))=TRUE,"",VLOOKUP($E65,발주DB!$A:$D,4,FALSE))</f>
        <v/>
      </c>
      <c r="AD65" s="39">
        <f>IF(ISERROR(VLOOKUP($E65,입고예정DB!$B:$E,3,FALSE))=TRUE,0,VLOOKUP($E65,입고예정DB!$B:$E,3,FALSE))</f>
        <v>0</v>
      </c>
      <c r="AE65" s="41">
        <f>IF(E65="",0,SUMIF(입고예정DB!$B:$B,$E65,입고예정DB!$E:$E))</f>
        <v>0</v>
      </c>
      <c r="AF65" s="42">
        <f t="shared" si="13"/>
        <v>-12</v>
      </c>
      <c r="AG65" s="414"/>
      <c r="AI65" s="295" t="str">
        <f>VLOOKUP($I65,[1]기획현황!$Z:$AW,8,FALSE)</f>
        <v>대경</v>
      </c>
      <c r="AJ65" s="401" t="e">
        <f>SUMIF([1]기획현황!$Z:$Z,$I65,[1]기획현황!$AF:$AF)</f>
        <v>#VALUE!</v>
      </c>
      <c r="AK65" s="302">
        <f>VLOOKUP($I65,[1]기획현황!$Z:$AW,14,FALSE)</f>
        <v>159000</v>
      </c>
      <c r="AL65" s="402">
        <f>VLOOKUP($I65,[1]기획현황!$Z:$AW,22,FALSE)</f>
        <v>20</v>
      </c>
      <c r="AM65" s="301">
        <f>VLOOKUP($I65,[1]기획현황!$Z:$AW,23,FALSE)</f>
        <v>31</v>
      </c>
      <c r="AN65" s="302">
        <f>VLOOKUP($I65,[1]기획현황!$Z:$AW,24,FALSE)</f>
        <v>0</v>
      </c>
      <c r="AO65" s="303">
        <f>VLOOKUP($I65,[1]기획현황!$Z:$AW,17,FALSE)</f>
        <v>35825.000000000007</v>
      </c>
      <c r="AP65" s="305">
        <f t="shared" si="14"/>
        <v>4.0347649559094068</v>
      </c>
      <c r="AQ65" s="3"/>
    </row>
    <row r="66" spans="1:43" ht="53.25" hidden="1" customHeight="1">
      <c r="A66" s="16" t="str">
        <f t="shared" si="0"/>
        <v>ELKJPF5529OR</v>
      </c>
      <c r="B66" s="154">
        <f t="shared" si="1"/>
        <v>1</v>
      </c>
      <c r="C66" s="16" t="str">
        <f t="shared" si="2"/>
        <v>ELKJPF5529OR</v>
      </c>
      <c r="D66" s="154">
        <f t="shared" si="3"/>
        <v>1</v>
      </c>
      <c r="E66" s="16" t="str">
        <f>IF(ISERROR(VLOOKUP(MID(I66,1,5)&amp;MID(I66,8,5),품번정리!A:B,2,FALSE))=TRUE,MID(I66,1,5)&amp;MID(I66,8,5),VLOOKUP(MID(I66,1,5)&amp;MID(I66,8,5),품번정리!A:B,2,FALSE))</f>
        <v>ELKJP529OR</v>
      </c>
      <c r="F66" s="202" t="str">
        <f>IF(ISERROR(VLOOKUP($E66,러닝품번!$A:$A,1,FALSE))=TRUE,"","러닝")</f>
        <v/>
      </c>
      <c r="G66" s="412"/>
      <c r="H66" s="31" t="str">
        <f>IF(I66=0,0,IF(VLOOKUP(MID($I66,4,2),CODE!K:P,CODE!$O$1,FALSE)="",VLOOKUP(MID($I66,1,3),CODE!$B:$G,CODE!$D$1,FALSE),VLOOKUP(MID($I66,1,3),CODE!$B:$G,CODE!$D$1,FALSE)&amp;"-"&amp;VLOOKUP(MID($I66,4,2),CODE!K:P,CODE!$O$1,FALSE)))</f>
        <v>ELK-의류</v>
      </c>
      <c r="I66" s="103" t="s">
        <v>1520</v>
      </c>
      <c r="J66" s="102" t="str">
        <f t="shared" si="15"/>
        <v>F5</v>
      </c>
      <c r="K66" s="102" t="str">
        <f t="shared" si="4"/>
        <v>JP</v>
      </c>
      <c r="L66" s="438">
        <f t="shared" si="16"/>
        <v>159000</v>
      </c>
      <c r="M66" s="36">
        <f>IF(ISERROR(VLOOKUP($E66,'14FW판매DB'!$C:$AF,'14FW판매DB'!J$3-1,FALSE))=TRUE,0,VLOOKUP($E66,'14FW판매DB'!$C:$AF,'14FW판매DB'!J$3-1,FALSE))</f>
        <v>218000</v>
      </c>
      <c r="N66" s="37">
        <f>IF(ISERROR(VLOOKUP($E66,'14FW판매DB'!$C:$AF,'14FW판매DB'!K$3-1,FALSE))=TRUE,0,VLOOKUP($E66,'14FW판매DB'!$C:$AF,'14FW판매DB'!K$3-1,FALSE))</f>
        <v>59000</v>
      </c>
      <c r="O66" s="38">
        <f>SUMIF('14FW판매DB'!$C:$C,E66,'14FW판매DB'!N:N)</f>
        <v>249</v>
      </c>
      <c r="P66" s="39" t="str">
        <f>IF(ISERROR(VLOOKUP($E66,'14FW판매DB'!$C:$AF,'14FW판매DB'!P$3-1,FALSE))=TRUE,0,VLOOKUP($E66,'14FW판매DB'!$C:$AF,'14FW판매DB'!P$3-1,FALSE))</f>
        <v>2014-09-26</v>
      </c>
      <c r="Q66" s="40">
        <f>SUMIF('14FW판매DB'!$C:$C,E66,'14FW판매DB'!U:U)</f>
        <v>242</v>
      </c>
      <c r="R66" s="43">
        <f t="shared" si="5"/>
        <v>0.9718875502008032</v>
      </c>
      <c r="S66" s="95">
        <f t="shared" si="6"/>
        <v>556</v>
      </c>
      <c r="T66" s="45">
        <f t="shared" si="7"/>
        <v>0.43525179856115109</v>
      </c>
      <c r="U66" s="110">
        <f>SUMIF('14FW판매DB'!$C:$C,$E66,'14FW판매DB'!AD:AD)*$U$4</f>
        <v>0</v>
      </c>
      <c r="V66" s="40">
        <f t="shared" si="17"/>
        <v>7</v>
      </c>
      <c r="W66" s="285">
        <f t="shared" si="8"/>
        <v>0</v>
      </c>
      <c r="X66" s="289">
        <f t="shared" si="9"/>
        <v>7</v>
      </c>
      <c r="Y66" s="53">
        <f t="shared" si="10"/>
        <v>0</v>
      </c>
      <c r="Z66" s="50">
        <f t="shared" si="11"/>
        <v>0</v>
      </c>
      <c r="AA66" s="33">
        <f t="shared" si="12"/>
        <v>0</v>
      </c>
      <c r="AB66" s="134" t="str">
        <f>IF(ISERROR(VLOOKUP($E66,발주DB!$A:$D,3,FALSE))=TRUE,"",VLOOKUP($E66,발주DB!$A:$D,3,FALSE))</f>
        <v/>
      </c>
      <c r="AC66" s="133" t="str">
        <f>IF(ISERROR(VLOOKUP($E66,발주DB!$A:$D,4,FALSE))=TRUE,"",VLOOKUP($E66,발주DB!$A:$D,4,FALSE))</f>
        <v/>
      </c>
      <c r="AD66" s="39">
        <f>IF(ISERROR(VLOOKUP($E66,입고예정DB!$B:$E,3,FALSE))=TRUE,0,VLOOKUP($E66,입고예정DB!$B:$E,3,FALSE))</f>
        <v>0</v>
      </c>
      <c r="AE66" s="41">
        <f>IF(E66="",0,SUMIF(입고예정DB!$B:$B,$E66,입고예정DB!$E:$E))</f>
        <v>0</v>
      </c>
      <c r="AF66" s="42">
        <f t="shared" si="13"/>
        <v>-7</v>
      </c>
      <c r="AG66" s="414"/>
      <c r="AI66" s="295" t="str">
        <f>VLOOKUP($I66,[1]기획현황!$Z:$AW,8,FALSE)</f>
        <v>대경</v>
      </c>
      <c r="AJ66" s="401" t="e">
        <f>SUMIF([1]기획현황!$Z:$Z,$I66,[1]기획현황!$AF:$AF)</f>
        <v>#VALUE!</v>
      </c>
      <c r="AK66" s="302">
        <f>VLOOKUP($I66,[1]기획현황!$Z:$AW,14,FALSE)</f>
        <v>218000</v>
      </c>
      <c r="AL66" s="402">
        <f>VLOOKUP($I66,[1]기획현황!$Z:$AW,22,FALSE)</f>
        <v>20</v>
      </c>
      <c r="AM66" s="301">
        <f>VLOOKUP($I66,[1]기획현황!$Z:$AW,23,FALSE)</f>
        <v>47.6</v>
      </c>
      <c r="AN66" s="302">
        <f>VLOOKUP($I66,[1]기획현황!$Z:$AW,24,FALSE)</f>
        <v>0</v>
      </c>
      <c r="AO66" s="303">
        <f>VLOOKUP($I66,[1]기획현황!$Z:$AW,17,FALSE)</f>
        <v>54998.000000000007</v>
      </c>
      <c r="AP66" s="305">
        <f t="shared" si="14"/>
        <v>3.6034368191901187</v>
      </c>
      <c r="AQ66" s="3"/>
    </row>
    <row r="67" spans="1:43" ht="53.25" hidden="1" customHeight="1">
      <c r="A67" s="16" t="str">
        <f t="shared" si="0"/>
        <v>ELKJPF5529PK</v>
      </c>
      <c r="B67" s="154">
        <f t="shared" si="1"/>
        <v>1</v>
      </c>
      <c r="C67" s="16" t="str">
        <f t="shared" si="2"/>
        <v>ELKJPF5529PK</v>
      </c>
      <c r="D67" s="154">
        <f t="shared" si="3"/>
        <v>1</v>
      </c>
      <c r="E67" s="16" t="str">
        <f>IF(ISERROR(VLOOKUP(MID(I67,1,5)&amp;MID(I67,8,5),품번정리!A:B,2,FALSE))=TRUE,MID(I67,1,5)&amp;MID(I67,8,5),VLOOKUP(MID(I67,1,5)&amp;MID(I67,8,5),품번정리!A:B,2,FALSE))</f>
        <v>ELKJP529PK</v>
      </c>
      <c r="F67" s="202" t="str">
        <f>IF(ISERROR(VLOOKUP($E67,러닝품번!$A:$A,1,FALSE))=TRUE,"","러닝")</f>
        <v/>
      </c>
      <c r="G67" s="412"/>
      <c r="H67" s="31" t="str">
        <f>IF(I67=0,0,IF(VLOOKUP(MID($I67,4,2),CODE!K:P,CODE!$O$1,FALSE)="",VLOOKUP(MID($I67,1,3),CODE!$B:$G,CODE!$D$1,FALSE),VLOOKUP(MID($I67,1,3),CODE!$B:$G,CODE!$D$1,FALSE)&amp;"-"&amp;VLOOKUP(MID($I67,4,2),CODE!K:P,CODE!$O$1,FALSE)))</f>
        <v>ELK-의류</v>
      </c>
      <c r="I67" s="103" t="s">
        <v>1519</v>
      </c>
      <c r="J67" s="102" t="str">
        <f t="shared" si="15"/>
        <v>F5</v>
      </c>
      <c r="K67" s="102" t="str">
        <f t="shared" si="4"/>
        <v>JP</v>
      </c>
      <c r="L67" s="438">
        <f t="shared" si="16"/>
        <v>159000</v>
      </c>
      <c r="M67" s="36">
        <f>IF(ISERROR(VLOOKUP($E67,'14FW판매DB'!$C:$AF,'14FW판매DB'!J$3-1,FALSE))=TRUE,0,VLOOKUP($E67,'14FW판매DB'!$C:$AF,'14FW판매DB'!J$3-1,FALSE))</f>
        <v>218000</v>
      </c>
      <c r="N67" s="37">
        <f>IF(ISERROR(VLOOKUP($E67,'14FW판매DB'!$C:$AF,'14FW판매DB'!K$3-1,FALSE))=TRUE,0,VLOOKUP($E67,'14FW판매DB'!$C:$AF,'14FW판매DB'!K$3-1,FALSE))</f>
        <v>59000</v>
      </c>
      <c r="O67" s="38">
        <f>SUMIF('14FW판매DB'!$C:$C,E67,'14FW판매DB'!N:N)</f>
        <v>249</v>
      </c>
      <c r="P67" s="39" t="str">
        <f>IF(ISERROR(VLOOKUP($E67,'14FW판매DB'!$C:$AF,'14FW판매DB'!P$3-1,FALSE))=TRUE,0,VLOOKUP($E67,'14FW판매DB'!$C:$AF,'14FW판매DB'!P$3-1,FALSE))</f>
        <v>2014-09-26</v>
      </c>
      <c r="Q67" s="40">
        <f>SUMIF('14FW판매DB'!$C:$C,E67,'14FW판매DB'!U:U)</f>
        <v>244</v>
      </c>
      <c r="R67" s="43">
        <f t="shared" si="5"/>
        <v>0.97991967871485941</v>
      </c>
      <c r="S67" s="95">
        <f t="shared" si="6"/>
        <v>556</v>
      </c>
      <c r="T67" s="45">
        <f t="shared" si="7"/>
        <v>0.43884892086330934</v>
      </c>
      <c r="U67" s="110">
        <f>SUMIF('14FW판매DB'!$C:$C,$E67,'14FW판매DB'!AD:AD)*$U$4</f>
        <v>0</v>
      </c>
      <c r="V67" s="40">
        <f t="shared" si="17"/>
        <v>7</v>
      </c>
      <c r="W67" s="285">
        <f t="shared" si="8"/>
        <v>0</v>
      </c>
      <c r="X67" s="289">
        <f t="shared" si="9"/>
        <v>5</v>
      </c>
      <c r="Y67" s="53">
        <f t="shared" si="10"/>
        <v>0</v>
      </c>
      <c r="Z67" s="50">
        <f t="shared" si="11"/>
        <v>0</v>
      </c>
      <c r="AA67" s="33">
        <f t="shared" si="12"/>
        <v>0</v>
      </c>
      <c r="AB67" s="134" t="str">
        <f>IF(ISERROR(VLOOKUP($E67,발주DB!$A:$D,3,FALSE))=TRUE,"",VLOOKUP($E67,발주DB!$A:$D,3,FALSE))</f>
        <v/>
      </c>
      <c r="AC67" s="133" t="str">
        <f>IF(ISERROR(VLOOKUP($E67,발주DB!$A:$D,4,FALSE))=TRUE,"",VLOOKUP($E67,발주DB!$A:$D,4,FALSE))</f>
        <v/>
      </c>
      <c r="AD67" s="39">
        <f>IF(ISERROR(VLOOKUP($E67,입고예정DB!$B:$E,3,FALSE))=TRUE,0,VLOOKUP($E67,입고예정DB!$B:$E,3,FALSE))</f>
        <v>0</v>
      </c>
      <c r="AE67" s="41">
        <f>IF(E67="",0,SUMIF(입고예정DB!$B:$B,$E67,입고예정DB!$E:$E))</f>
        <v>0</v>
      </c>
      <c r="AF67" s="42">
        <f t="shared" si="13"/>
        <v>-5</v>
      </c>
      <c r="AG67" s="414"/>
      <c r="AI67" s="295" t="str">
        <f>VLOOKUP($I67,[1]기획현황!$Z:$AW,8,FALSE)</f>
        <v>대경</v>
      </c>
      <c r="AJ67" s="401" t="e">
        <f>SUMIF([1]기획현황!$Z:$Z,$I67,[1]기획현황!$AF:$AF)</f>
        <v>#VALUE!</v>
      </c>
      <c r="AK67" s="302">
        <f>VLOOKUP($I67,[1]기획현황!$Z:$AW,14,FALSE)</f>
        <v>218000</v>
      </c>
      <c r="AL67" s="402">
        <f>VLOOKUP($I67,[1]기획현황!$Z:$AW,22,FALSE)</f>
        <v>20</v>
      </c>
      <c r="AM67" s="301">
        <f>VLOOKUP($I67,[1]기획현황!$Z:$AW,23,FALSE)</f>
        <v>47.6</v>
      </c>
      <c r="AN67" s="302">
        <f>VLOOKUP($I67,[1]기획현황!$Z:$AW,24,FALSE)</f>
        <v>0</v>
      </c>
      <c r="AO67" s="303">
        <f>VLOOKUP($I67,[1]기획현황!$Z:$AW,17,FALSE)</f>
        <v>54998.000000000007</v>
      </c>
      <c r="AP67" s="305">
        <f t="shared" si="14"/>
        <v>3.6034368191901187</v>
      </c>
      <c r="AQ67" s="3"/>
    </row>
    <row r="68" spans="1:43" ht="53.25" hidden="1" customHeight="1">
      <c r="A68" s="16" t="str">
        <f t="shared" si="0"/>
        <v>ELKJPF5594NY</v>
      </c>
      <c r="B68" s="154">
        <f t="shared" si="1"/>
        <v>1</v>
      </c>
      <c r="C68" s="16" t="str">
        <f t="shared" si="2"/>
        <v>ELKJPF5594NY</v>
      </c>
      <c r="D68" s="154">
        <f t="shared" si="3"/>
        <v>1</v>
      </c>
      <c r="E68" s="16" t="str">
        <f>IF(ISERROR(VLOOKUP(MID(I68,1,5)&amp;MID(I68,8,5),품번정리!A:B,2,FALSE))=TRUE,MID(I68,1,5)&amp;MID(I68,8,5),VLOOKUP(MID(I68,1,5)&amp;MID(I68,8,5),품번정리!A:B,2,FALSE))</f>
        <v>ELKJP594NY</v>
      </c>
      <c r="F68" s="202" t="str">
        <f>IF(ISERROR(VLOOKUP($E68,러닝품번!$A:$A,1,FALSE))=TRUE,"","러닝")</f>
        <v/>
      </c>
      <c r="G68" s="412"/>
      <c r="H68" s="31" t="str">
        <f>IF(I68=0,0,IF(VLOOKUP(MID($I68,4,2),CODE!K:P,CODE!$O$1,FALSE)="",VLOOKUP(MID($I68,1,3),CODE!$B:$G,CODE!$D$1,FALSE),VLOOKUP(MID($I68,1,3),CODE!$B:$G,CODE!$D$1,FALSE)&amp;"-"&amp;VLOOKUP(MID($I68,4,2),CODE!K:P,CODE!$O$1,FALSE)))</f>
        <v>ELK-의류</v>
      </c>
      <c r="I68" s="103" t="s">
        <v>1521</v>
      </c>
      <c r="J68" s="102" t="str">
        <f t="shared" si="15"/>
        <v>F5</v>
      </c>
      <c r="K68" s="102" t="str">
        <f t="shared" si="4"/>
        <v>JP</v>
      </c>
      <c r="L68" s="438">
        <f t="shared" si="16"/>
        <v>94000</v>
      </c>
      <c r="M68" s="36">
        <f>IF(ISERROR(VLOOKUP($E68,'14FW판매DB'!$C:$AF,'14FW판매DB'!J$3-1,FALSE))=TRUE,0,VLOOKUP($E68,'14FW판매DB'!$C:$AF,'14FW판매DB'!J$3-1,FALSE))</f>
        <v>129000</v>
      </c>
      <c r="N68" s="37">
        <f>IF(ISERROR(VLOOKUP($E68,'14FW판매DB'!$C:$AF,'14FW판매DB'!K$3-1,FALSE))=TRUE,0,VLOOKUP($E68,'14FW판매DB'!$C:$AF,'14FW판매DB'!K$3-1,FALSE))</f>
        <v>35000</v>
      </c>
      <c r="O68" s="38">
        <f>SUMIF('14FW판매DB'!$C:$C,E68,'14FW판매DB'!N:N)</f>
        <v>480</v>
      </c>
      <c r="P68" s="39" t="str">
        <f>IF(ISERROR(VLOOKUP($E68,'14FW판매DB'!$C:$AF,'14FW판매DB'!P$3-1,FALSE))=TRUE,0,VLOOKUP($E68,'14FW판매DB'!$C:$AF,'14FW판매DB'!P$3-1,FALSE))</f>
        <v>2014-10-22</v>
      </c>
      <c r="Q68" s="40">
        <f>SUMIF('14FW판매DB'!$C:$C,E68,'14FW판매DB'!U:U)</f>
        <v>461</v>
      </c>
      <c r="R68" s="43">
        <f t="shared" si="5"/>
        <v>0.9604166666666667</v>
      </c>
      <c r="S68" s="95">
        <f t="shared" si="6"/>
        <v>530</v>
      </c>
      <c r="T68" s="45">
        <f t="shared" si="7"/>
        <v>0.86981132075471701</v>
      </c>
      <c r="U68" s="110">
        <f>SUMIF('14FW판매DB'!$C:$C,$E68,'14FW판매DB'!AD:AD)*$U$4</f>
        <v>0</v>
      </c>
      <c r="V68" s="40">
        <f t="shared" si="17"/>
        <v>7</v>
      </c>
      <c r="W68" s="285">
        <f t="shared" si="8"/>
        <v>0</v>
      </c>
      <c r="X68" s="289">
        <f t="shared" si="9"/>
        <v>19</v>
      </c>
      <c r="Y68" s="53">
        <f t="shared" si="10"/>
        <v>0</v>
      </c>
      <c r="Z68" s="50">
        <f t="shared" si="11"/>
        <v>0</v>
      </c>
      <c r="AA68" s="33">
        <f t="shared" si="12"/>
        <v>0</v>
      </c>
      <c r="AB68" s="134" t="str">
        <f>IF(ISERROR(VLOOKUP($E68,발주DB!$A:$D,3,FALSE))=TRUE,"",VLOOKUP($E68,발주DB!$A:$D,3,FALSE))</f>
        <v/>
      </c>
      <c r="AC68" s="133" t="str">
        <f>IF(ISERROR(VLOOKUP($E68,발주DB!$A:$D,4,FALSE))=TRUE,"",VLOOKUP($E68,발주DB!$A:$D,4,FALSE))</f>
        <v/>
      </c>
      <c r="AD68" s="39">
        <f>IF(ISERROR(VLOOKUP($E68,입고예정DB!$B:$E,3,FALSE))=TRUE,0,VLOOKUP($E68,입고예정DB!$B:$E,3,FALSE))</f>
        <v>0</v>
      </c>
      <c r="AE68" s="41">
        <f>IF(E68="",0,SUMIF(입고예정DB!$B:$B,$E68,입고예정DB!$E:$E))</f>
        <v>0</v>
      </c>
      <c r="AF68" s="42">
        <f t="shared" si="13"/>
        <v>-19</v>
      </c>
      <c r="AG68" s="414"/>
      <c r="AI68" s="295" t="str">
        <f>VLOOKUP($I68,[1]기획현황!$Z:$AW,8,FALSE)</f>
        <v>대경</v>
      </c>
      <c r="AJ68" s="401" t="e">
        <f>SUMIF([1]기획현황!$Z:$Z,$I68,[1]기획현황!$AF:$AF)</f>
        <v>#VALUE!</v>
      </c>
      <c r="AK68" s="302">
        <f>VLOOKUP($I68,[1]기획현황!$Z:$AW,14,FALSE)</f>
        <v>129000</v>
      </c>
      <c r="AL68" s="402">
        <f>VLOOKUP($I68,[1]기획현황!$Z:$AW,22,FALSE)</f>
        <v>20</v>
      </c>
      <c r="AM68" s="301">
        <f>VLOOKUP($I68,[1]기획현황!$Z:$AW,23,FALSE)</f>
        <v>28</v>
      </c>
      <c r="AN68" s="302">
        <f>VLOOKUP($I68,[1]기획현황!$Z:$AW,24,FALSE)</f>
        <v>0</v>
      </c>
      <c r="AO68" s="303">
        <f>VLOOKUP($I68,[1]기획현황!$Z:$AW,17,FALSE)</f>
        <v>32360.000000000004</v>
      </c>
      <c r="AP68" s="305">
        <f t="shared" si="14"/>
        <v>3.624002696932239</v>
      </c>
      <c r="AQ68" s="3"/>
    </row>
    <row r="69" spans="1:43" ht="53.25" hidden="1" customHeight="1">
      <c r="A69" s="16" t="str">
        <f t="shared" si="0"/>
        <v>ELKPTF4507RE</v>
      </c>
      <c r="B69" s="154">
        <f t="shared" si="1"/>
        <v>1</v>
      </c>
      <c r="C69" s="16" t="str">
        <f t="shared" si="2"/>
        <v>ELKPTF4507RE</v>
      </c>
      <c r="D69" s="154">
        <f t="shared" si="3"/>
        <v>1</v>
      </c>
      <c r="E69" s="16" t="str">
        <f>IF(ISERROR(VLOOKUP(MID(I69,1,5)&amp;MID(I69,8,5),품번정리!A:B,2,FALSE))=TRUE,MID(I69,1,5)&amp;MID(I69,8,5),VLOOKUP(MID(I69,1,5)&amp;MID(I69,8,5),품번정리!A:B,2,FALSE))</f>
        <v>ELKPT507RE</v>
      </c>
      <c r="F69" s="202" t="str">
        <f>IF(ISERROR(VLOOKUP($E69,러닝품번!$A:$A,1,FALSE))=TRUE,"","러닝")</f>
        <v/>
      </c>
      <c r="G69" s="412"/>
      <c r="H69" s="31" t="str">
        <f>IF(I69=0,0,IF(VLOOKUP(MID($I69,4,2),CODE!K:P,CODE!$O$1,FALSE)="",VLOOKUP(MID($I69,1,3),CODE!$B:$G,CODE!$D$1,FALSE),VLOOKUP(MID($I69,1,3),CODE!$B:$G,CODE!$D$1,FALSE)&amp;"-"&amp;VLOOKUP(MID($I69,4,2),CODE!K:P,CODE!$O$1,FALSE)))</f>
        <v>ELK-의류</v>
      </c>
      <c r="I69" s="103" t="s">
        <v>1730</v>
      </c>
      <c r="J69" s="102" t="str">
        <f t="shared" si="15"/>
        <v>F4</v>
      </c>
      <c r="K69" s="102" t="str">
        <f t="shared" si="4"/>
        <v>PT</v>
      </c>
      <c r="L69" s="438">
        <f t="shared" si="16"/>
        <v>46000</v>
      </c>
      <c r="M69" s="36">
        <f>IF(ISERROR(VLOOKUP($E69,'14FW판매DB'!$C:$AF,'14FW판매DB'!J$3-1,FALSE))=TRUE,0,VLOOKUP($E69,'14FW판매DB'!$C:$AF,'14FW판매DB'!J$3-1,FALSE))</f>
        <v>65000</v>
      </c>
      <c r="N69" s="37">
        <f>IF(ISERROR(VLOOKUP($E69,'14FW판매DB'!$C:$AF,'14FW판매DB'!K$3-1,FALSE))=TRUE,0,VLOOKUP($E69,'14FW판매DB'!$C:$AF,'14FW판매DB'!K$3-1,FALSE))</f>
        <v>19000</v>
      </c>
      <c r="O69" s="38">
        <f>SUMIF('14FW판매DB'!$C:$C,E69,'14FW판매DB'!N:N)</f>
        <v>301</v>
      </c>
      <c r="P69" s="39" t="str">
        <f>IF(ISERROR(VLOOKUP($E69,'14FW판매DB'!$C:$AF,'14FW판매DB'!P$3-1,FALSE))=TRUE,0,VLOOKUP($E69,'14FW판매DB'!$C:$AF,'14FW판매DB'!P$3-1,FALSE))</f>
        <v>2014-08-25</v>
      </c>
      <c r="Q69" s="40">
        <f>SUMIF('14FW판매DB'!$C:$C,E69,'14FW판매DB'!U:U)</f>
        <v>209</v>
      </c>
      <c r="R69" s="43">
        <f t="shared" si="5"/>
        <v>0.69435215946843853</v>
      </c>
      <c r="S69" s="95">
        <f t="shared" si="6"/>
        <v>588</v>
      </c>
      <c r="T69" s="45">
        <f t="shared" si="7"/>
        <v>0.35544217687074831</v>
      </c>
      <c r="U69" s="110">
        <f>SUMIF('14FW판매DB'!$C:$C,$E69,'14FW판매DB'!AD:AD)*$U$4</f>
        <v>2</v>
      </c>
      <c r="V69" s="40">
        <f t="shared" si="17"/>
        <v>7</v>
      </c>
      <c r="W69" s="285">
        <f t="shared" si="8"/>
        <v>0.2857142857142857</v>
      </c>
      <c r="X69" s="289">
        <f t="shared" si="9"/>
        <v>92</v>
      </c>
      <c r="Y69" s="53">
        <f t="shared" si="10"/>
        <v>322</v>
      </c>
      <c r="Z69" s="50">
        <f t="shared" si="11"/>
        <v>42785</v>
      </c>
      <c r="AA69" s="33">
        <f t="shared" si="12"/>
        <v>-148.57142857142856</v>
      </c>
      <c r="AB69" s="134" t="str">
        <f>IF(ISERROR(VLOOKUP($E69,발주DB!$A:$D,3,FALSE))=TRUE,"",VLOOKUP($E69,발주DB!$A:$D,3,FALSE))</f>
        <v/>
      </c>
      <c r="AC69" s="133" t="str">
        <f>IF(ISERROR(VLOOKUP($E69,발주DB!$A:$D,4,FALSE))=TRUE,"",VLOOKUP($E69,발주DB!$A:$D,4,FALSE))</f>
        <v/>
      </c>
      <c r="AD69" s="39">
        <f>IF(ISERROR(VLOOKUP($E69,입고예정DB!$B:$E,3,FALSE))=TRUE,0,VLOOKUP($E69,입고예정DB!$B:$E,3,FALSE))</f>
        <v>0</v>
      </c>
      <c r="AE69" s="41">
        <f>IF(E69="",0,SUMIF(입고예정DB!$B:$B,$E69,입고예정DB!$E:$E))</f>
        <v>0</v>
      </c>
      <c r="AF69" s="42">
        <f t="shared" si="13"/>
        <v>-240.57142857142856</v>
      </c>
      <c r="AG69" s="414"/>
      <c r="AI69" s="295" t="str">
        <f>VLOOKUP($I69,[1]기획현황!$Z:$AW,8,FALSE)</f>
        <v>EVERGREEN</v>
      </c>
      <c r="AJ69" s="401" t="e">
        <f>SUMIF([1]기획현황!$Z:$Z,$I69,[1]기획현황!$AF:$AF)</f>
        <v>#VALUE!</v>
      </c>
      <c r="AK69" s="302">
        <f>VLOOKUP($I69,[1]기획현황!$Z:$AW,14,FALSE)</f>
        <v>65000</v>
      </c>
      <c r="AL69" s="402">
        <f>VLOOKUP($I69,[1]기획현황!$Z:$AW,22,FALSE)</f>
        <v>70</v>
      </c>
      <c r="AM69" s="301">
        <f>VLOOKUP($I69,[1]기획현황!$Z:$AW,23,FALSE)</f>
        <v>10.5</v>
      </c>
      <c r="AN69" s="302">
        <f>VLOOKUP($I69,[1]기획현황!$Z:$AW,24,FALSE)</f>
        <v>0</v>
      </c>
      <c r="AO69" s="303">
        <f>VLOOKUP($I69,[1]기획현황!$Z:$AW,17,FALSE)</f>
        <v>13774.074999999999</v>
      </c>
      <c r="AP69" s="305">
        <f t="shared" si="14"/>
        <v>4.290009244969923</v>
      </c>
      <c r="AQ69" s="3"/>
    </row>
    <row r="70" spans="1:43" ht="53.25" hidden="1" customHeight="1">
      <c r="A70" s="16" t="str">
        <f t="shared" si="0"/>
        <v>ELKPTF4507YE</v>
      </c>
      <c r="B70" s="154">
        <f t="shared" si="1"/>
        <v>1</v>
      </c>
      <c r="C70" s="16" t="str">
        <f t="shared" si="2"/>
        <v>ELKPTF4507YE</v>
      </c>
      <c r="D70" s="154">
        <f t="shared" si="3"/>
        <v>1</v>
      </c>
      <c r="E70" s="16" t="str">
        <f>IF(ISERROR(VLOOKUP(MID(I70,1,5)&amp;MID(I70,8,5),품번정리!A:B,2,FALSE))=TRUE,MID(I70,1,5)&amp;MID(I70,8,5),VLOOKUP(MID(I70,1,5)&amp;MID(I70,8,5),품번정리!A:B,2,FALSE))</f>
        <v>ELKPT507YE</v>
      </c>
      <c r="F70" s="202" t="str">
        <f>IF(ISERROR(VLOOKUP($E70,러닝품번!$A:$A,1,FALSE))=TRUE,"","러닝")</f>
        <v/>
      </c>
      <c r="G70" s="412"/>
      <c r="H70" s="31" t="str">
        <f>IF(I70=0,0,IF(VLOOKUP(MID($I70,4,2),CODE!K:P,CODE!$O$1,FALSE)="",VLOOKUP(MID($I70,1,3),CODE!$B:$G,CODE!$D$1,FALSE),VLOOKUP(MID($I70,1,3),CODE!$B:$G,CODE!$D$1,FALSE)&amp;"-"&amp;VLOOKUP(MID($I70,4,2),CODE!K:P,CODE!$O$1,FALSE)))</f>
        <v>ELK-의류</v>
      </c>
      <c r="I70" s="103" t="s">
        <v>1731</v>
      </c>
      <c r="J70" s="102" t="str">
        <f t="shared" si="15"/>
        <v>F4</v>
      </c>
      <c r="K70" s="102" t="str">
        <f t="shared" si="4"/>
        <v>PT</v>
      </c>
      <c r="L70" s="438">
        <f t="shared" si="16"/>
        <v>46000</v>
      </c>
      <c r="M70" s="36">
        <f>IF(ISERROR(VLOOKUP($E70,'14FW판매DB'!$C:$AF,'14FW판매DB'!J$3-1,FALSE))=TRUE,0,VLOOKUP($E70,'14FW판매DB'!$C:$AF,'14FW판매DB'!J$3-1,FALSE))</f>
        <v>65000</v>
      </c>
      <c r="N70" s="37">
        <f>IF(ISERROR(VLOOKUP($E70,'14FW판매DB'!$C:$AF,'14FW판매DB'!K$3-1,FALSE))=TRUE,0,VLOOKUP($E70,'14FW판매DB'!$C:$AF,'14FW판매DB'!K$3-1,FALSE))</f>
        <v>19000</v>
      </c>
      <c r="O70" s="38">
        <f>SUMIF('14FW판매DB'!$C:$C,E70,'14FW판매DB'!N:N)</f>
        <v>300</v>
      </c>
      <c r="P70" s="39" t="str">
        <f>IF(ISERROR(VLOOKUP($E70,'14FW판매DB'!$C:$AF,'14FW판매DB'!P$3-1,FALSE))=TRUE,0,VLOOKUP($E70,'14FW판매DB'!$C:$AF,'14FW판매DB'!P$3-1,FALSE))</f>
        <v>2014-08-27</v>
      </c>
      <c r="Q70" s="40">
        <f>SUMIF('14FW판매DB'!$C:$C,E70,'14FW판매DB'!U:U)</f>
        <v>190</v>
      </c>
      <c r="R70" s="43">
        <f t="shared" si="5"/>
        <v>0.6333333333333333</v>
      </c>
      <c r="S70" s="95">
        <f t="shared" si="6"/>
        <v>586</v>
      </c>
      <c r="T70" s="45">
        <f t="shared" si="7"/>
        <v>0.32423208191126279</v>
      </c>
      <c r="U70" s="110">
        <f>SUMIF('14FW판매DB'!$C:$C,$E70,'14FW판매DB'!AD:AD)*$U$4</f>
        <v>0</v>
      </c>
      <c r="V70" s="40">
        <f t="shared" si="17"/>
        <v>7</v>
      </c>
      <c r="W70" s="285">
        <f t="shared" si="8"/>
        <v>0</v>
      </c>
      <c r="X70" s="289">
        <f t="shared" si="9"/>
        <v>110</v>
      </c>
      <c r="Y70" s="53">
        <f t="shared" si="10"/>
        <v>0</v>
      </c>
      <c r="Z70" s="50">
        <f t="shared" si="11"/>
        <v>0</v>
      </c>
      <c r="AA70" s="33">
        <f t="shared" si="12"/>
        <v>0</v>
      </c>
      <c r="AB70" s="134" t="str">
        <f>IF(ISERROR(VLOOKUP($E70,발주DB!$A:$D,3,FALSE))=TRUE,"",VLOOKUP($E70,발주DB!$A:$D,3,FALSE))</f>
        <v/>
      </c>
      <c r="AC70" s="133" t="str">
        <f>IF(ISERROR(VLOOKUP($E70,발주DB!$A:$D,4,FALSE))=TRUE,"",VLOOKUP($E70,발주DB!$A:$D,4,FALSE))</f>
        <v/>
      </c>
      <c r="AD70" s="39">
        <f>IF(ISERROR(VLOOKUP($E70,입고예정DB!$B:$E,3,FALSE))=TRUE,0,VLOOKUP($E70,입고예정DB!$B:$E,3,FALSE))</f>
        <v>0</v>
      </c>
      <c r="AE70" s="41">
        <f>IF(E70="",0,SUMIF(입고예정DB!$B:$B,$E70,입고예정DB!$E:$E))</f>
        <v>0</v>
      </c>
      <c r="AF70" s="42">
        <f t="shared" si="13"/>
        <v>-110</v>
      </c>
      <c r="AG70" s="414"/>
      <c r="AI70" s="295" t="str">
        <f>VLOOKUP($I70,[1]기획현황!$Z:$AW,8,FALSE)</f>
        <v>EVERGREEN</v>
      </c>
      <c r="AJ70" s="401" t="e">
        <f>SUMIF([1]기획현황!$Z:$Z,$I70,[1]기획현황!$AF:$AF)</f>
        <v>#VALUE!</v>
      </c>
      <c r="AK70" s="302">
        <f>VLOOKUP($I70,[1]기획현황!$Z:$AW,14,FALSE)</f>
        <v>65000</v>
      </c>
      <c r="AL70" s="402">
        <f>VLOOKUP($I70,[1]기획현황!$Z:$AW,22,FALSE)</f>
        <v>70</v>
      </c>
      <c r="AM70" s="301">
        <f>VLOOKUP($I70,[1]기획현황!$Z:$AW,23,FALSE)</f>
        <v>10.5</v>
      </c>
      <c r="AN70" s="302">
        <f>VLOOKUP($I70,[1]기획현황!$Z:$AW,24,FALSE)</f>
        <v>0</v>
      </c>
      <c r="AO70" s="303">
        <f>VLOOKUP($I70,[1]기획현황!$Z:$AW,17,FALSE)</f>
        <v>13774.074999999999</v>
      </c>
      <c r="AP70" s="305">
        <f t="shared" si="14"/>
        <v>4.290009244969923</v>
      </c>
      <c r="AQ70" s="3"/>
    </row>
    <row r="71" spans="1:43" ht="53.25" hidden="1" customHeight="1">
      <c r="A71" s="16" t="str">
        <f t="shared" si="0"/>
        <v>ELKPTF5503BK</v>
      </c>
      <c r="B71" s="154">
        <f t="shared" si="1"/>
        <v>1</v>
      </c>
      <c r="C71" s="16" t="str">
        <f t="shared" si="2"/>
        <v>ELKPTF5503BK</v>
      </c>
      <c r="D71" s="154">
        <f t="shared" si="3"/>
        <v>1</v>
      </c>
      <c r="E71" s="16" t="str">
        <f>IF(ISERROR(VLOOKUP(MID(I71,1,5)&amp;MID(I71,8,5),품번정리!A:B,2,FALSE))=TRUE,MID(I71,1,5)&amp;MID(I71,8,5),VLOOKUP(MID(I71,1,5)&amp;MID(I71,8,5),품번정리!A:B,2,FALSE))</f>
        <v>ELKPT503BK</v>
      </c>
      <c r="F71" s="202" t="str">
        <f>IF(ISERROR(VLOOKUP($E71,러닝품번!$A:$A,1,FALSE))=TRUE,"","러닝")</f>
        <v/>
      </c>
      <c r="G71" s="412"/>
      <c r="H71" s="31" t="str">
        <f>IF(I71=0,0,IF(VLOOKUP(MID($I71,4,2),CODE!K:P,CODE!$O$1,FALSE)="",VLOOKUP(MID($I71,1,3),CODE!$B:$G,CODE!$D$1,FALSE),VLOOKUP(MID($I71,1,3),CODE!$B:$G,CODE!$D$1,FALSE)&amp;"-"&amp;VLOOKUP(MID($I71,4,2),CODE!K:P,CODE!$O$1,FALSE)))</f>
        <v>ELK-의류</v>
      </c>
      <c r="I71" s="103" t="s">
        <v>1758</v>
      </c>
      <c r="J71" s="102" t="str">
        <f t="shared" si="15"/>
        <v>F5</v>
      </c>
      <c r="K71" s="102" t="str">
        <f t="shared" si="4"/>
        <v>PT</v>
      </c>
      <c r="L71" s="438">
        <f t="shared" si="16"/>
        <v>64000</v>
      </c>
      <c r="M71" s="36">
        <f>IF(ISERROR(VLOOKUP($E71,'14FW판매DB'!$C:$AF,'14FW판매DB'!J$3-1,FALSE))=TRUE,0,VLOOKUP($E71,'14FW판매DB'!$C:$AF,'14FW판매DB'!J$3-1,FALSE))</f>
        <v>89000</v>
      </c>
      <c r="N71" s="37">
        <f>IF(ISERROR(VLOOKUP($E71,'14FW판매DB'!$C:$AF,'14FW판매DB'!K$3-1,FALSE))=TRUE,0,VLOOKUP($E71,'14FW판매DB'!$C:$AF,'14FW판매DB'!K$3-1,FALSE))</f>
        <v>25000</v>
      </c>
      <c r="O71" s="38">
        <f>SUMIF('14FW판매DB'!$C:$C,E71,'14FW판매DB'!N:N)</f>
        <v>299</v>
      </c>
      <c r="P71" s="39" t="str">
        <f>IF(ISERROR(VLOOKUP($E71,'14FW판매DB'!$C:$AF,'14FW판매DB'!P$3-1,FALSE))=TRUE,0,VLOOKUP($E71,'14FW판매DB'!$C:$AF,'14FW판매DB'!P$3-1,FALSE))</f>
        <v>2014-09-26</v>
      </c>
      <c r="Q71" s="40">
        <f>SUMIF('14FW판매DB'!$C:$C,E71,'14FW판매DB'!U:U)</f>
        <v>211</v>
      </c>
      <c r="R71" s="43">
        <f t="shared" si="5"/>
        <v>0.70568561872909696</v>
      </c>
      <c r="S71" s="95">
        <f t="shared" si="6"/>
        <v>556</v>
      </c>
      <c r="T71" s="45">
        <f t="shared" si="7"/>
        <v>0.37949640287769787</v>
      </c>
      <c r="U71" s="110">
        <f>SUMIF('14FW판매DB'!$C:$C,$E71,'14FW판매DB'!AD:AD)*$U$4</f>
        <v>0</v>
      </c>
      <c r="V71" s="40">
        <f t="shared" si="17"/>
        <v>7</v>
      </c>
      <c r="W71" s="285">
        <f t="shared" si="8"/>
        <v>0</v>
      </c>
      <c r="X71" s="289">
        <f t="shared" si="9"/>
        <v>88</v>
      </c>
      <c r="Y71" s="53">
        <f t="shared" si="10"/>
        <v>0</v>
      </c>
      <c r="Z71" s="50">
        <f t="shared" si="11"/>
        <v>0</v>
      </c>
      <c r="AA71" s="33">
        <f t="shared" si="12"/>
        <v>0</v>
      </c>
      <c r="AB71" s="134" t="str">
        <f>IF(ISERROR(VLOOKUP($E71,발주DB!$A:$D,3,FALSE))=TRUE,"",VLOOKUP($E71,발주DB!$A:$D,3,FALSE))</f>
        <v/>
      </c>
      <c r="AC71" s="133" t="str">
        <f>IF(ISERROR(VLOOKUP($E71,발주DB!$A:$D,4,FALSE))=TRUE,"",VLOOKUP($E71,발주DB!$A:$D,4,FALSE))</f>
        <v/>
      </c>
      <c r="AD71" s="39">
        <f>IF(ISERROR(VLOOKUP($E71,입고예정DB!$B:$E,3,FALSE))=TRUE,0,VLOOKUP($E71,입고예정DB!$B:$E,3,FALSE))</f>
        <v>0</v>
      </c>
      <c r="AE71" s="41">
        <f>IF(E71="",0,SUMIF(입고예정DB!$B:$B,$E71,입고예정DB!$E:$E))</f>
        <v>0</v>
      </c>
      <c r="AF71" s="42">
        <f t="shared" si="13"/>
        <v>-88</v>
      </c>
      <c r="AG71" s="414"/>
      <c r="AI71" s="295" t="str">
        <f>VLOOKUP($I71,[1]기획현황!$Z:$AW,8,FALSE)</f>
        <v>대경</v>
      </c>
      <c r="AJ71" s="401" t="e">
        <f>SUMIF([1]기획현황!$Z:$Z,$I71,[1]기획현황!$AF:$AF)</f>
        <v>#VALUE!</v>
      </c>
      <c r="AK71" s="302">
        <f>VLOOKUP($I71,[1]기획현황!$Z:$AW,14,FALSE)</f>
        <v>89000</v>
      </c>
      <c r="AL71" s="402">
        <f>VLOOKUP($I71,[1]기획현황!$Z:$AW,22,FALSE)</f>
        <v>20</v>
      </c>
      <c r="AM71" s="301">
        <f>VLOOKUP($I71,[1]기획현황!$Z:$AW,23,FALSE)</f>
        <v>17.55</v>
      </c>
      <c r="AN71" s="302">
        <f>VLOOKUP($I71,[1]기획현황!$Z:$AW,24,FALSE)</f>
        <v>0</v>
      </c>
      <c r="AO71" s="303">
        <f>VLOOKUP($I71,[1]기획현황!$Z:$AW,17,FALSE)</f>
        <v>20290.250000000004</v>
      </c>
      <c r="AP71" s="305">
        <f t="shared" si="14"/>
        <v>3.9875847221739944</v>
      </c>
      <c r="AQ71" s="3"/>
    </row>
    <row r="72" spans="1:43" ht="53.25" hidden="1" customHeight="1">
      <c r="A72" s="16" t="str">
        <f t="shared" si="0"/>
        <v>ELKPTF5524BK</v>
      </c>
      <c r="B72" s="154">
        <f t="shared" si="1"/>
        <v>1</v>
      </c>
      <c r="C72" s="16" t="str">
        <f t="shared" si="2"/>
        <v>ELKPTF5524BK</v>
      </c>
      <c r="D72" s="154">
        <f t="shared" si="3"/>
        <v>1</v>
      </c>
      <c r="E72" s="16" t="str">
        <f>IF(ISERROR(VLOOKUP(MID(I72,1,5)&amp;MID(I72,8,5),품번정리!A:B,2,FALSE))=TRUE,MID(I72,1,5)&amp;MID(I72,8,5),VLOOKUP(MID(I72,1,5)&amp;MID(I72,8,5),품번정리!A:B,2,FALSE))</f>
        <v>ELKPT524BK</v>
      </c>
      <c r="F72" s="202" t="str">
        <f>IF(ISERROR(VLOOKUP($E72,러닝품번!$A:$A,1,FALSE))=TRUE,"","러닝")</f>
        <v/>
      </c>
      <c r="G72" s="412"/>
      <c r="H72" s="31" t="str">
        <f>IF(I72=0,0,IF(VLOOKUP(MID($I72,4,2),CODE!K:P,CODE!$O$1,FALSE)="",VLOOKUP(MID($I72,1,3),CODE!$B:$G,CODE!$D$1,FALSE),VLOOKUP(MID($I72,1,3),CODE!$B:$G,CODE!$D$1,FALSE)&amp;"-"&amp;VLOOKUP(MID($I72,4,2),CODE!K:P,CODE!$O$1,FALSE)))</f>
        <v>ELK-의류</v>
      </c>
      <c r="I72" s="103" t="s">
        <v>1573</v>
      </c>
      <c r="J72" s="102" t="str">
        <f t="shared" si="15"/>
        <v>F5</v>
      </c>
      <c r="K72" s="102" t="str">
        <f t="shared" si="4"/>
        <v>PT</v>
      </c>
      <c r="L72" s="438">
        <f t="shared" si="16"/>
        <v>50000</v>
      </c>
      <c r="M72" s="36">
        <f>IF(ISERROR(VLOOKUP($E72,'14FW판매DB'!$C:$AF,'14FW판매DB'!J$3-1,FALSE))=TRUE,0,VLOOKUP($E72,'14FW판매DB'!$C:$AF,'14FW판매DB'!J$3-1,FALSE))</f>
        <v>75000</v>
      </c>
      <c r="N72" s="37">
        <f>IF(ISERROR(VLOOKUP($E72,'14FW판매DB'!$C:$AF,'14FW판매DB'!K$3-1,FALSE))=TRUE,0,VLOOKUP($E72,'14FW판매DB'!$C:$AF,'14FW판매DB'!K$3-1,FALSE))</f>
        <v>25000</v>
      </c>
      <c r="O72" s="38">
        <f>SUMIF('14FW판매DB'!$C:$C,E72,'14FW판매DB'!N:N)</f>
        <v>233</v>
      </c>
      <c r="P72" s="39" t="str">
        <f>IF(ISERROR(VLOOKUP($E72,'14FW판매DB'!$C:$AF,'14FW판매DB'!P$3-1,FALSE))=TRUE,0,VLOOKUP($E72,'14FW판매DB'!$C:$AF,'14FW판매DB'!P$3-1,FALSE))</f>
        <v>2014-09-03</v>
      </c>
      <c r="Q72" s="40">
        <f>SUMIF('14FW판매DB'!$C:$C,E72,'14FW판매DB'!U:U)</f>
        <v>208</v>
      </c>
      <c r="R72" s="43">
        <f t="shared" si="5"/>
        <v>0.89270386266094426</v>
      </c>
      <c r="S72" s="95">
        <f t="shared" si="6"/>
        <v>579</v>
      </c>
      <c r="T72" s="45">
        <f t="shared" si="7"/>
        <v>0.35924006908462869</v>
      </c>
      <c r="U72" s="110">
        <f>SUMIF('14FW판매DB'!$C:$C,$E72,'14FW판매DB'!AD:AD)*$U$4</f>
        <v>1</v>
      </c>
      <c r="V72" s="40">
        <f t="shared" si="17"/>
        <v>7</v>
      </c>
      <c r="W72" s="285">
        <f t="shared" si="8"/>
        <v>0.14285714285714285</v>
      </c>
      <c r="X72" s="289">
        <f t="shared" si="9"/>
        <v>25</v>
      </c>
      <c r="Y72" s="53">
        <f t="shared" si="10"/>
        <v>175</v>
      </c>
      <c r="Z72" s="50">
        <f t="shared" si="11"/>
        <v>42638</v>
      </c>
      <c r="AA72" s="33">
        <f t="shared" si="12"/>
        <v>-61.142857142857139</v>
      </c>
      <c r="AB72" s="134" t="str">
        <f>IF(ISERROR(VLOOKUP($E72,발주DB!$A:$D,3,FALSE))=TRUE,"",VLOOKUP($E72,발주DB!$A:$D,3,FALSE))</f>
        <v/>
      </c>
      <c r="AC72" s="133" t="str">
        <f>IF(ISERROR(VLOOKUP($E72,발주DB!$A:$D,4,FALSE))=TRUE,"",VLOOKUP($E72,발주DB!$A:$D,4,FALSE))</f>
        <v/>
      </c>
      <c r="AD72" s="39">
        <f>IF(ISERROR(VLOOKUP($E72,입고예정DB!$B:$E,3,FALSE))=TRUE,0,VLOOKUP($E72,입고예정DB!$B:$E,3,FALSE))</f>
        <v>0</v>
      </c>
      <c r="AE72" s="41">
        <f>IF(E72="",0,SUMIF(입고예정DB!$B:$B,$E72,입고예정DB!$E:$E))</f>
        <v>0</v>
      </c>
      <c r="AF72" s="42">
        <f t="shared" si="13"/>
        <v>-86.142857142857139</v>
      </c>
      <c r="AG72" s="414"/>
      <c r="AI72" s="295" t="str">
        <f>VLOOKUP($I72,[1]기획현황!$Z:$AW,8,FALSE)</f>
        <v>EVERGREEN</v>
      </c>
      <c r="AJ72" s="401" t="e">
        <f>SUMIF([1]기획현황!$Z:$Z,$I72,[1]기획현황!$AF:$AF)</f>
        <v>#VALUE!</v>
      </c>
      <c r="AK72" s="302">
        <f>VLOOKUP($I72,[1]기획현황!$Z:$AW,14,FALSE)</f>
        <v>75000</v>
      </c>
      <c r="AL72" s="402">
        <f>VLOOKUP($I72,[1]기획현황!$Z:$AW,22,FALSE)</f>
        <v>70</v>
      </c>
      <c r="AM72" s="301">
        <f>VLOOKUP($I72,[1]기획현황!$Z:$AW,23,FALSE)</f>
        <v>12.5</v>
      </c>
      <c r="AN72" s="302">
        <f>VLOOKUP($I72,[1]기획현황!$Z:$AW,24,FALSE)</f>
        <v>0</v>
      </c>
      <c r="AO72" s="303">
        <f>VLOOKUP($I72,[1]기획현황!$Z:$AW,17,FALSE)</f>
        <v>16384.375</v>
      </c>
      <c r="AP72" s="305">
        <f t="shared" si="14"/>
        <v>4.1613926794167115</v>
      </c>
      <c r="AQ72" s="3"/>
    </row>
    <row r="73" spans="1:43" ht="53.25" hidden="1" customHeight="1">
      <c r="A73" s="16" t="str">
        <f t="shared" si="0"/>
        <v>ELKRPF5590GY</v>
      </c>
      <c r="B73" s="154">
        <f t="shared" si="1"/>
        <v>1</v>
      </c>
      <c r="C73" s="16" t="str">
        <f t="shared" si="2"/>
        <v>ELKRPF5590GY</v>
      </c>
      <c r="D73" s="154">
        <f t="shared" si="3"/>
        <v>1</v>
      </c>
      <c r="E73" s="16" t="str">
        <f>IF(ISERROR(VLOOKUP(MID(I73,1,5)&amp;MID(I73,8,5),품번정리!A:B,2,FALSE))=TRUE,MID(I73,1,5)&amp;MID(I73,8,5),VLOOKUP(MID(I73,1,5)&amp;MID(I73,8,5),품번정리!A:B,2,FALSE))</f>
        <v>ELKRP590GY</v>
      </c>
      <c r="F73" s="202" t="str">
        <f>IF(ISERROR(VLOOKUP($E73,러닝품번!$A:$A,1,FALSE))=TRUE,"","러닝")</f>
        <v/>
      </c>
      <c r="G73" s="412"/>
      <c r="H73" s="31" t="str">
        <f>IF(I73=0,0,IF(VLOOKUP(MID($I73,4,2),CODE!K:P,CODE!$O$1,FALSE)="",VLOOKUP(MID($I73,1,3),CODE!$B:$G,CODE!$D$1,FALSE),VLOOKUP(MID($I73,1,3),CODE!$B:$G,CODE!$D$1,FALSE)&amp;"-"&amp;VLOOKUP(MID($I73,4,2),CODE!K:P,CODE!$O$1,FALSE)))</f>
        <v>ELK-의류</v>
      </c>
      <c r="I73" s="103" t="s">
        <v>1562</v>
      </c>
      <c r="J73" s="102" t="str">
        <f t="shared" si="15"/>
        <v>F5</v>
      </c>
      <c r="K73" s="102" t="str">
        <f t="shared" si="4"/>
        <v>RP</v>
      </c>
      <c r="L73" s="438">
        <f t="shared" si="16"/>
        <v>70000</v>
      </c>
      <c r="M73" s="36">
        <f>IF(ISERROR(VLOOKUP($E73,'14FW판매DB'!$C:$AF,'14FW판매DB'!J$3-1,FALSE))=TRUE,0,VLOOKUP($E73,'14FW판매DB'!$C:$AF,'14FW판매DB'!J$3-1,FALSE))</f>
        <v>99000</v>
      </c>
      <c r="N73" s="37">
        <f>IF(ISERROR(VLOOKUP($E73,'14FW판매DB'!$C:$AF,'14FW판매DB'!K$3-1,FALSE))=TRUE,0,VLOOKUP($E73,'14FW판매DB'!$C:$AF,'14FW판매DB'!K$3-1,FALSE))</f>
        <v>29000</v>
      </c>
      <c r="O73" s="38">
        <f>SUMIF('14FW판매DB'!$C:$C,E73,'14FW판매DB'!N:N)</f>
        <v>444</v>
      </c>
      <c r="P73" s="39" t="str">
        <f>IF(ISERROR(VLOOKUP($E73,'14FW판매DB'!$C:$AF,'14FW판매DB'!P$3-1,FALSE))=TRUE,0,VLOOKUP($E73,'14FW판매DB'!$C:$AF,'14FW판매DB'!P$3-1,FALSE))</f>
        <v>2014-09-05</v>
      </c>
      <c r="Q73" s="40">
        <f>SUMIF('14FW판매DB'!$C:$C,E73,'14FW판매DB'!U:U)</f>
        <v>364</v>
      </c>
      <c r="R73" s="43">
        <f t="shared" si="5"/>
        <v>0.81981981981981977</v>
      </c>
      <c r="S73" s="95">
        <f t="shared" si="6"/>
        <v>577</v>
      </c>
      <c r="T73" s="45">
        <f t="shared" si="7"/>
        <v>0.63084922010398614</v>
      </c>
      <c r="U73" s="110">
        <f>SUMIF('14FW판매DB'!$C:$C,$E73,'14FW판매DB'!AD:AD)*$U$4</f>
        <v>0</v>
      </c>
      <c r="V73" s="40">
        <f t="shared" si="17"/>
        <v>7</v>
      </c>
      <c r="W73" s="285">
        <f t="shared" si="8"/>
        <v>0</v>
      </c>
      <c r="X73" s="289">
        <f t="shared" si="9"/>
        <v>80</v>
      </c>
      <c r="Y73" s="53">
        <f t="shared" si="10"/>
        <v>0</v>
      </c>
      <c r="Z73" s="50">
        <f t="shared" si="11"/>
        <v>0</v>
      </c>
      <c r="AA73" s="33">
        <f t="shared" si="12"/>
        <v>0</v>
      </c>
      <c r="AB73" s="134" t="str">
        <f>IF(ISERROR(VLOOKUP($E73,발주DB!$A:$D,3,FALSE))=TRUE,"",VLOOKUP($E73,발주DB!$A:$D,3,FALSE))</f>
        <v/>
      </c>
      <c r="AC73" s="133" t="str">
        <f>IF(ISERROR(VLOOKUP($E73,발주DB!$A:$D,4,FALSE))=TRUE,"",VLOOKUP($E73,발주DB!$A:$D,4,FALSE))</f>
        <v/>
      </c>
      <c r="AD73" s="39">
        <f>IF(ISERROR(VLOOKUP($E73,입고예정DB!$B:$E,3,FALSE))=TRUE,0,VLOOKUP($E73,입고예정DB!$B:$E,3,FALSE))</f>
        <v>0</v>
      </c>
      <c r="AE73" s="41">
        <f>IF(E73="",0,SUMIF(입고예정DB!$B:$B,$E73,입고예정DB!$E:$E))</f>
        <v>0</v>
      </c>
      <c r="AF73" s="42">
        <f t="shared" si="13"/>
        <v>-80</v>
      </c>
      <c r="AG73" s="414"/>
      <c r="AI73" s="295" t="str">
        <f>VLOOKUP($I73,[1]기획현황!$Z:$AW,8,FALSE)</f>
        <v>아트인드림</v>
      </c>
      <c r="AJ73" s="401" t="e">
        <f>SUMIF([1]기획현황!$Z:$Z,$I73,[1]기획현황!$AF:$AF)</f>
        <v>#VALUE!</v>
      </c>
      <c r="AK73" s="302">
        <f>VLOOKUP($I73,[1]기획현황!$Z:$AW,14,FALSE)</f>
        <v>99000</v>
      </c>
      <c r="AL73" s="402">
        <f>VLOOKUP($I73,[1]기획현황!$Z:$AW,22,FALSE)</f>
        <v>20</v>
      </c>
      <c r="AM73" s="301">
        <f>VLOOKUP($I73,[1]기획현황!$Z:$AW,23,FALSE)</f>
        <v>0</v>
      </c>
      <c r="AN73" s="302">
        <f>VLOOKUP($I73,[1]기획현황!$Z:$AW,24,FALSE)</f>
        <v>23080</v>
      </c>
      <c r="AO73" s="303">
        <f>VLOOKUP($I73,[1]기획현황!$Z:$AW,17,FALSE)</f>
        <v>23100</v>
      </c>
      <c r="AP73" s="305">
        <f t="shared" si="14"/>
        <v>3.8961038961038956</v>
      </c>
      <c r="AQ73" s="3"/>
    </row>
    <row r="74" spans="1:43" ht="53.25" hidden="1" customHeight="1">
      <c r="A74" s="16" t="str">
        <f t="shared" ref="A74:A137" si="31">I74</f>
        <v>ELKRPF5590PK</v>
      </c>
      <c r="B74" s="154">
        <f t="shared" ref="B74:B137" si="32">1/COUNTIF(C:C,C74)</f>
        <v>1</v>
      </c>
      <c r="C74" s="16" t="str">
        <f t="shared" ref="C74:C137" si="33">IF(AND(R74&gt;=$C$6,X74&lt;$C$7),I74,"")</f>
        <v>ELKRPF5590PK</v>
      </c>
      <c r="D74" s="154">
        <f t="shared" ref="D74:D137" si="34">1/COUNTIF(I:I,I74)</f>
        <v>1</v>
      </c>
      <c r="E74" s="16" t="str">
        <f>IF(ISERROR(VLOOKUP(MID(I74,1,5)&amp;MID(I74,8,5),품번정리!A:B,2,FALSE))=TRUE,MID(I74,1,5)&amp;MID(I74,8,5),VLOOKUP(MID(I74,1,5)&amp;MID(I74,8,5),품번정리!A:B,2,FALSE))</f>
        <v>ELKRP590PK</v>
      </c>
      <c r="F74" s="202" t="str">
        <f>IF(ISERROR(VLOOKUP($E74,러닝품번!$A:$A,1,FALSE))=TRUE,"","러닝")</f>
        <v/>
      </c>
      <c r="G74" s="412"/>
      <c r="H74" s="31" t="str">
        <f>IF(I74=0,0,IF(VLOOKUP(MID($I74,4,2),CODE!K:P,CODE!$O$1,FALSE)="",VLOOKUP(MID($I74,1,3),CODE!$B:$G,CODE!$D$1,FALSE),VLOOKUP(MID($I74,1,3),CODE!$B:$G,CODE!$D$1,FALSE)&amp;"-"&amp;VLOOKUP(MID($I74,4,2),CODE!K:P,CODE!$O$1,FALSE)))</f>
        <v>ELK-의류</v>
      </c>
      <c r="I74" s="103" t="s">
        <v>1563</v>
      </c>
      <c r="J74" s="102" t="str">
        <f t="shared" si="15"/>
        <v>F5</v>
      </c>
      <c r="K74" s="102" t="str">
        <f t="shared" ref="K74:K137" si="35">MID(I74,4,2)</f>
        <v>RP</v>
      </c>
      <c r="L74" s="438">
        <f t="shared" si="16"/>
        <v>70000</v>
      </c>
      <c r="M74" s="36">
        <f>IF(ISERROR(VLOOKUP($E74,'14FW판매DB'!$C:$AF,'14FW판매DB'!J$3-1,FALSE))=TRUE,0,VLOOKUP($E74,'14FW판매DB'!$C:$AF,'14FW판매DB'!J$3-1,FALSE))</f>
        <v>99000</v>
      </c>
      <c r="N74" s="37">
        <f>IF(ISERROR(VLOOKUP($E74,'14FW판매DB'!$C:$AF,'14FW판매DB'!K$3-1,FALSE))=TRUE,0,VLOOKUP($E74,'14FW판매DB'!$C:$AF,'14FW판매DB'!K$3-1,FALSE))</f>
        <v>29000</v>
      </c>
      <c r="O74" s="38">
        <f>SUMIF('14FW판매DB'!$C:$C,E74,'14FW판매DB'!N:N)</f>
        <v>446</v>
      </c>
      <c r="P74" s="39" t="str">
        <f>IF(ISERROR(VLOOKUP($E74,'14FW판매DB'!$C:$AF,'14FW판매DB'!P$3-1,FALSE))=TRUE,0,VLOOKUP($E74,'14FW판매DB'!$C:$AF,'14FW판매DB'!P$3-1,FALSE))</f>
        <v>2014-09-05</v>
      </c>
      <c r="Q74" s="40">
        <f>SUMIF('14FW판매DB'!$C:$C,E74,'14FW판매DB'!U:U)</f>
        <v>351</v>
      </c>
      <c r="R74" s="43">
        <f t="shared" ref="R74:R137" si="36">IF(ISERROR(Q74/O74)=TRUE,0,Q74/O74)</f>
        <v>0.78699551569506732</v>
      </c>
      <c r="S74" s="95">
        <f t="shared" ref="S74:S137" si="37">IF(P74=0,0,$V$5-P74+1)</f>
        <v>577</v>
      </c>
      <c r="T74" s="45">
        <f t="shared" ref="T74:T137" si="38">IF(ISERROR(Q74/S74)=TRUE,0,Q74/S74)</f>
        <v>0.60831889081455803</v>
      </c>
      <c r="U74" s="110">
        <f>SUMIF('14FW판매DB'!$C:$C,$E74,'14FW판매DB'!AD:AD)*$U$4</f>
        <v>0</v>
      </c>
      <c r="V74" s="40">
        <f t="shared" si="17"/>
        <v>7</v>
      </c>
      <c r="W74" s="285">
        <f t="shared" ref="W74:W137" si="39">IF(ISERROR(U74/V74)=TRUE,0,U74/V74)</f>
        <v>0</v>
      </c>
      <c r="X74" s="289">
        <f t="shared" ref="X74:X137" si="40">O74-Q74</f>
        <v>95</v>
      </c>
      <c r="Y74" s="53">
        <f t="shared" ref="Y74:Y137" si="41">IF(OR(U74=0,O74=0),0,IF(X74/W74&lt;0,0,X74/W74))</f>
        <v>0</v>
      </c>
      <c r="Z74" s="50">
        <f t="shared" ref="Z74:Z137" si="42">IF(Y74=0,0,$V$5+Y74)</f>
        <v>0</v>
      </c>
      <c r="AA74" s="33">
        <f t="shared" ref="AA74:AA137" si="43">IF(Z74=0,0,IF(F74=$AE$4,($AF$4-$V$5)*W74,IF(MID($I74,6,2)=$AA$3,($AD$3-$V$5)*W74,IF(MID($I74,6,2)=$AE$3,($AF$3-$V$5)*W74,IF(MID($I74,6,2)=$AA$4,($AD$4-$V$5)*W74)))))</f>
        <v>0</v>
      </c>
      <c r="AB74" s="134" t="str">
        <f>IF(ISERROR(VLOOKUP($E74,발주DB!$A:$D,3,FALSE))=TRUE,"",VLOOKUP($E74,발주DB!$A:$D,3,FALSE))</f>
        <v/>
      </c>
      <c r="AC74" s="133" t="str">
        <f>IF(ISERROR(VLOOKUP($E74,발주DB!$A:$D,4,FALSE))=TRUE,"",VLOOKUP($E74,발주DB!$A:$D,4,FALSE))</f>
        <v/>
      </c>
      <c r="AD74" s="39">
        <f>IF(ISERROR(VLOOKUP($E74,입고예정DB!$B:$E,3,FALSE))=TRUE,0,VLOOKUP($E74,입고예정DB!$B:$E,3,FALSE))</f>
        <v>0</v>
      </c>
      <c r="AE74" s="41">
        <f>IF(E74="",0,SUMIF(입고예정DB!$B:$B,$E74,입고예정DB!$E:$E))</f>
        <v>0</v>
      </c>
      <c r="AF74" s="42">
        <f t="shared" ref="AF74:AF137" si="44">AA74-(X74+AE74)</f>
        <v>-95</v>
      </c>
      <c r="AG74" s="414"/>
      <c r="AI74" s="295" t="str">
        <f>VLOOKUP($I74,[1]기획현황!$Z:$AW,8,FALSE)</f>
        <v>아트인드림</v>
      </c>
      <c r="AJ74" s="401" t="e">
        <f>SUMIF([1]기획현황!$Z:$Z,$I74,[1]기획현황!$AF:$AF)</f>
        <v>#VALUE!</v>
      </c>
      <c r="AK74" s="302">
        <f>VLOOKUP($I74,[1]기획현황!$Z:$AW,14,FALSE)</f>
        <v>99000</v>
      </c>
      <c r="AL74" s="402">
        <f>VLOOKUP($I74,[1]기획현황!$Z:$AW,22,FALSE)</f>
        <v>20</v>
      </c>
      <c r="AM74" s="301">
        <f>VLOOKUP($I74,[1]기획현황!$Z:$AW,23,FALSE)</f>
        <v>0</v>
      </c>
      <c r="AN74" s="302">
        <f>VLOOKUP($I74,[1]기획현황!$Z:$AW,24,FALSE)</f>
        <v>23080</v>
      </c>
      <c r="AO74" s="303">
        <f>VLOOKUP($I74,[1]기획현황!$Z:$AW,17,FALSE)</f>
        <v>23100</v>
      </c>
      <c r="AP74" s="305">
        <f t="shared" ref="AP74:AP137" si="45">IF(ISERROR(AK74/(AO74*1.1))=TRUE,0,AK74/(AO74*1.1))</f>
        <v>3.8961038961038956</v>
      </c>
      <c r="AQ74" s="3"/>
    </row>
    <row r="75" spans="1:43" ht="53.25" hidden="1" customHeight="1">
      <c r="A75" s="16" t="str">
        <f t="shared" si="31"/>
        <v>ELKRPF5591PK</v>
      </c>
      <c r="B75" s="154">
        <f t="shared" si="32"/>
        <v>9.5377346163493934E-7</v>
      </c>
      <c r="C75" s="16" t="str">
        <f t="shared" si="33"/>
        <v/>
      </c>
      <c r="D75" s="154">
        <f t="shared" si="34"/>
        <v>1</v>
      </c>
      <c r="E75" s="16" t="str">
        <f>IF(ISERROR(VLOOKUP(MID(I75,1,5)&amp;MID(I75,8,5),품번정리!A:B,2,FALSE))=TRUE,MID(I75,1,5)&amp;MID(I75,8,5),VLOOKUP(MID(I75,1,5)&amp;MID(I75,8,5),품번정리!A:B,2,FALSE))</f>
        <v>ELKRP591PK</v>
      </c>
      <c r="F75" s="202" t="str">
        <f>IF(ISERROR(VLOOKUP($E75,러닝품번!$A:$A,1,FALSE))=TRUE,"","러닝")</f>
        <v/>
      </c>
      <c r="G75" s="412"/>
      <c r="H75" s="31" t="str">
        <f>IF(I75=0,0,IF(VLOOKUP(MID($I75,4,2),CODE!K:P,CODE!$O$1,FALSE)="",VLOOKUP(MID($I75,1,3),CODE!$B:$G,CODE!$D$1,FALSE),VLOOKUP(MID($I75,1,3),CODE!$B:$G,CODE!$D$1,FALSE)&amp;"-"&amp;VLOOKUP(MID($I75,4,2),CODE!K:P,CODE!$O$1,FALSE)))</f>
        <v>ELK-의류</v>
      </c>
      <c r="I75" s="103" t="s">
        <v>1564</v>
      </c>
      <c r="J75" s="102" t="str">
        <f t="shared" ref="J75:J138" si="46">MID(I75,6,2)</f>
        <v>F5</v>
      </c>
      <c r="K75" s="102" t="str">
        <f t="shared" si="35"/>
        <v>RP</v>
      </c>
      <c r="L75" s="438">
        <f t="shared" ref="L75:L138" si="47">(M75-N75)</f>
        <v>50000</v>
      </c>
      <c r="M75" s="36">
        <f>IF(ISERROR(VLOOKUP($E75,'14FW판매DB'!$C:$AF,'14FW판매DB'!J$3-1,FALSE))=TRUE,0,VLOOKUP($E75,'14FW판매DB'!$C:$AF,'14FW판매DB'!J$3-1,FALSE))</f>
        <v>79000</v>
      </c>
      <c r="N75" s="37">
        <f>IF(ISERROR(VLOOKUP($E75,'14FW판매DB'!$C:$AF,'14FW판매DB'!K$3-1,FALSE))=TRUE,0,VLOOKUP($E75,'14FW판매DB'!$C:$AF,'14FW판매DB'!K$3-1,FALSE))</f>
        <v>29000</v>
      </c>
      <c r="O75" s="38">
        <f>SUMIF('14FW판매DB'!$C:$C,E75,'14FW판매DB'!N:N)</f>
        <v>506</v>
      </c>
      <c r="P75" s="39" t="str">
        <f>IF(ISERROR(VLOOKUP($E75,'14FW판매DB'!$C:$AF,'14FW판매DB'!P$3-1,FALSE))=TRUE,0,VLOOKUP($E75,'14FW판매DB'!$C:$AF,'14FW판매DB'!P$3-1,FALSE))</f>
        <v>2014-09-05</v>
      </c>
      <c r="Q75" s="40">
        <f>SUMIF('14FW판매DB'!$C:$C,E75,'14FW판매DB'!U:U)</f>
        <v>127</v>
      </c>
      <c r="R75" s="43">
        <f t="shared" si="36"/>
        <v>0.25098814229249011</v>
      </c>
      <c r="S75" s="95">
        <f t="shared" si="37"/>
        <v>577</v>
      </c>
      <c r="T75" s="45">
        <f t="shared" si="38"/>
        <v>0.22010398613518198</v>
      </c>
      <c r="U75" s="110">
        <f>SUMIF('14FW판매DB'!$C:$C,$E75,'14FW판매DB'!AD:AD)*$U$4</f>
        <v>0</v>
      </c>
      <c r="V75" s="40">
        <f t="shared" ref="V75:V138" si="48">IF(P75=0,0,IF($V$5-P75+1&gt;7,7,$V$5-P75+1))</f>
        <v>7</v>
      </c>
      <c r="W75" s="285">
        <f t="shared" si="39"/>
        <v>0</v>
      </c>
      <c r="X75" s="289">
        <f t="shared" si="40"/>
        <v>379</v>
      </c>
      <c r="Y75" s="53">
        <f t="shared" si="41"/>
        <v>0</v>
      </c>
      <c r="Z75" s="50">
        <f t="shared" si="42"/>
        <v>0</v>
      </c>
      <c r="AA75" s="33">
        <f t="shared" si="43"/>
        <v>0</v>
      </c>
      <c r="AB75" s="134" t="str">
        <f>IF(ISERROR(VLOOKUP($E75,발주DB!$A:$D,3,FALSE))=TRUE,"",VLOOKUP($E75,발주DB!$A:$D,3,FALSE))</f>
        <v/>
      </c>
      <c r="AC75" s="133" t="str">
        <f>IF(ISERROR(VLOOKUP($E75,발주DB!$A:$D,4,FALSE))=TRUE,"",VLOOKUP($E75,발주DB!$A:$D,4,FALSE))</f>
        <v/>
      </c>
      <c r="AD75" s="39">
        <f>IF(ISERROR(VLOOKUP($E75,입고예정DB!$B:$E,3,FALSE))=TRUE,0,VLOOKUP($E75,입고예정DB!$B:$E,3,FALSE))</f>
        <v>0</v>
      </c>
      <c r="AE75" s="41">
        <f>IF(E75="",0,SUMIF(입고예정DB!$B:$B,$E75,입고예정DB!$E:$E))</f>
        <v>0</v>
      </c>
      <c r="AF75" s="42">
        <f t="shared" si="44"/>
        <v>-379</v>
      </c>
      <c r="AG75" s="414"/>
      <c r="AI75" s="295" t="str">
        <f>VLOOKUP($I75,[1]기획현황!$Z:$AW,8,FALSE)</f>
        <v>아트인드림</v>
      </c>
      <c r="AJ75" s="401" t="e">
        <f>SUMIF([1]기획현황!$Z:$Z,$I75,[1]기획현황!$AF:$AF)</f>
        <v>#VALUE!</v>
      </c>
      <c r="AK75" s="302">
        <f>VLOOKUP($I75,[1]기획현황!$Z:$AW,14,FALSE)</f>
        <v>79000</v>
      </c>
      <c r="AL75" s="402">
        <f>VLOOKUP($I75,[1]기획현황!$Z:$AW,22,FALSE)</f>
        <v>20</v>
      </c>
      <c r="AM75" s="301">
        <f>VLOOKUP($I75,[1]기획현황!$Z:$AW,23,FALSE)</f>
        <v>0</v>
      </c>
      <c r="AN75" s="302">
        <f>VLOOKUP($I75,[1]기획현황!$Z:$AW,24,FALSE)</f>
        <v>20980</v>
      </c>
      <c r="AO75" s="303">
        <f>VLOOKUP($I75,[1]기획현황!$Z:$AW,17,FALSE)</f>
        <v>21000</v>
      </c>
      <c r="AP75" s="305">
        <f t="shared" si="45"/>
        <v>3.4199134199134194</v>
      </c>
      <c r="AQ75" s="3"/>
    </row>
    <row r="76" spans="1:43" ht="53.25" hidden="1" customHeight="1">
      <c r="A76" s="16" t="str">
        <f t="shared" si="31"/>
        <v>ELKRPF5592BL</v>
      </c>
      <c r="B76" s="154">
        <f t="shared" si="32"/>
        <v>1</v>
      </c>
      <c r="C76" s="16" t="str">
        <f t="shared" si="33"/>
        <v>ELKRPF5592BL</v>
      </c>
      <c r="D76" s="154">
        <f t="shared" si="34"/>
        <v>1</v>
      </c>
      <c r="E76" s="16" t="str">
        <f>IF(ISERROR(VLOOKUP(MID(I76,1,5)&amp;MID(I76,8,5),품번정리!A:B,2,FALSE))=TRUE,MID(I76,1,5)&amp;MID(I76,8,5),VLOOKUP(MID(I76,1,5)&amp;MID(I76,8,5),품번정리!A:B,2,FALSE))</f>
        <v>ELKRP592BL</v>
      </c>
      <c r="F76" s="202" t="str">
        <f>IF(ISERROR(VLOOKUP($E76,러닝품번!$A:$A,1,FALSE))=TRUE,"","러닝")</f>
        <v/>
      </c>
      <c r="G76" s="412"/>
      <c r="H76" s="31" t="str">
        <f>IF(I76=0,0,IF(VLOOKUP(MID($I76,4,2),CODE!K:P,CODE!$O$1,FALSE)="",VLOOKUP(MID($I76,1,3),CODE!$B:$G,CODE!$D$1,FALSE),VLOOKUP(MID($I76,1,3),CODE!$B:$G,CODE!$D$1,FALSE)&amp;"-"&amp;VLOOKUP(MID($I76,4,2),CODE!K:P,CODE!$O$1,FALSE)))</f>
        <v>ELK-의류</v>
      </c>
      <c r="I76" s="103" t="s">
        <v>1565</v>
      </c>
      <c r="J76" s="102" t="str">
        <f t="shared" si="46"/>
        <v>F5</v>
      </c>
      <c r="K76" s="102" t="str">
        <f t="shared" si="35"/>
        <v>RP</v>
      </c>
      <c r="L76" s="438">
        <f t="shared" si="47"/>
        <v>50000</v>
      </c>
      <c r="M76" s="36">
        <f>IF(ISERROR(VLOOKUP($E76,'14FW판매DB'!$C:$AF,'14FW판매DB'!J$3-1,FALSE))=TRUE,0,VLOOKUP($E76,'14FW판매DB'!$C:$AF,'14FW판매DB'!J$3-1,FALSE))</f>
        <v>79000</v>
      </c>
      <c r="N76" s="37">
        <f>IF(ISERROR(VLOOKUP($E76,'14FW판매DB'!$C:$AF,'14FW판매DB'!K$3-1,FALSE))=TRUE,0,VLOOKUP($E76,'14FW판매DB'!$C:$AF,'14FW판매DB'!K$3-1,FALSE))</f>
        <v>29000</v>
      </c>
      <c r="O76" s="38">
        <f>SUMIF('14FW판매DB'!$C:$C,E76,'14FW판매DB'!N:N)</f>
        <v>33</v>
      </c>
      <c r="P76" s="39" t="str">
        <f>IF(ISERROR(VLOOKUP($E76,'14FW판매DB'!$C:$AF,'14FW판매DB'!P$3-1,FALSE))=TRUE,0,VLOOKUP($E76,'14FW판매DB'!$C:$AF,'14FW판매DB'!P$3-1,FALSE))</f>
        <v>2014-09-05</v>
      </c>
      <c r="Q76" s="40">
        <f>SUMIF('14FW판매DB'!$C:$C,E76,'14FW판매DB'!U:U)</f>
        <v>32</v>
      </c>
      <c r="R76" s="43">
        <f t="shared" si="36"/>
        <v>0.96969696969696972</v>
      </c>
      <c r="S76" s="95">
        <f t="shared" si="37"/>
        <v>577</v>
      </c>
      <c r="T76" s="45">
        <f t="shared" si="38"/>
        <v>5.5459272097053723E-2</v>
      </c>
      <c r="U76" s="110">
        <f>SUMIF('14FW판매DB'!$C:$C,$E76,'14FW판매DB'!AD:AD)*$U$4</f>
        <v>0</v>
      </c>
      <c r="V76" s="40">
        <f t="shared" si="48"/>
        <v>7</v>
      </c>
      <c r="W76" s="285">
        <f t="shared" si="39"/>
        <v>0</v>
      </c>
      <c r="X76" s="289">
        <f t="shared" si="40"/>
        <v>1</v>
      </c>
      <c r="Y76" s="53">
        <f t="shared" si="41"/>
        <v>0</v>
      </c>
      <c r="Z76" s="50">
        <f t="shared" si="42"/>
        <v>0</v>
      </c>
      <c r="AA76" s="33">
        <f t="shared" si="43"/>
        <v>0</v>
      </c>
      <c r="AB76" s="134" t="str">
        <f>IF(ISERROR(VLOOKUP($E76,발주DB!$A:$D,3,FALSE))=TRUE,"",VLOOKUP($E76,발주DB!$A:$D,3,FALSE))</f>
        <v/>
      </c>
      <c r="AC76" s="133" t="str">
        <f>IF(ISERROR(VLOOKUP($E76,발주DB!$A:$D,4,FALSE))=TRUE,"",VLOOKUP($E76,발주DB!$A:$D,4,FALSE))</f>
        <v/>
      </c>
      <c r="AD76" s="39">
        <f>IF(ISERROR(VLOOKUP($E76,입고예정DB!$B:$E,3,FALSE))=TRUE,0,VLOOKUP($E76,입고예정DB!$B:$E,3,FALSE))</f>
        <v>0</v>
      </c>
      <c r="AE76" s="41">
        <f>IF(E76="",0,SUMIF(입고예정DB!$B:$B,$E76,입고예정DB!$E:$E))</f>
        <v>0</v>
      </c>
      <c r="AF76" s="42">
        <f t="shared" si="44"/>
        <v>-1</v>
      </c>
      <c r="AG76" s="414"/>
      <c r="AI76" s="295" t="str">
        <f>VLOOKUP($I76,[1]기획현황!$Z:$AW,8,FALSE)</f>
        <v>아트인드림</v>
      </c>
      <c r="AJ76" s="401" t="e">
        <f>SUMIF([1]기획현황!$Z:$Z,$I76,[1]기획현황!$AF:$AF)</f>
        <v>#VALUE!</v>
      </c>
      <c r="AK76" s="302">
        <f>VLOOKUP($I76,[1]기획현황!$Z:$AW,14,FALSE)</f>
        <v>79000</v>
      </c>
      <c r="AL76" s="402">
        <f>VLOOKUP($I76,[1]기획현황!$Z:$AW,22,FALSE)</f>
        <v>20</v>
      </c>
      <c r="AM76" s="301">
        <f>VLOOKUP($I76,[1]기획현황!$Z:$AW,23,FALSE)</f>
        <v>0</v>
      </c>
      <c r="AN76" s="302">
        <f>VLOOKUP($I76,[1]기획현황!$Z:$AW,24,FALSE)</f>
        <v>20980</v>
      </c>
      <c r="AO76" s="303">
        <f>VLOOKUP($I76,[1]기획현황!$Z:$AW,17,FALSE)</f>
        <v>21000</v>
      </c>
      <c r="AP76" s="305">
        <f t="shared" si="45"/>
        <v>3.4199134199134194</v>
      </c>
      <c r="AQ76" s="3"/>
    </row>
    <row r="77" spans="1:43" ht="53.25" hidden="1" customHeight="1">
      <c r="A77" s="16" t="str">
        <f t="shared" si="31"/>
        <v>ELKRPF5593MT</v>
      </c>
      <c r="B77" s="154">
        <f t="shared" si="32"/>
        <v>1</v>
      </c>
      <c r="C77" s="16" t="str">
        <f t="shared" si="33"/>
        <v>ELKRPF5593MT</v>
      </c>
      <c r="D77" s="154">
        <f t="shared" si="34"/>
        <v>1</v>
      </c>
      <c r="E77" s="16" t="str">
        <f>IF(ISERROR(VLOOKUP(MID(I77,1,5)&amp;MID(I77,8,5),품번정리!A:B,2,FALSE))=TRUE,MID(I77,1,5)&amp;MID(I77,8,5),VLOOKUP(MID(I77,1,5)&amp;MID(I77,8,5),품번정리!A:B,2,FALSE))</f>
        <v>ELKRP593MT</v>
      </c>
      <c r="F77" s="202" t="str">
        <f>IF(ISERROR(VLOOKUP($E77,러닝품번!$A:$A,1,FALSE))=TRUE,"","러닝")</f>
        <v/>
      </c>
      <c r="G77" s="412"/>
      <c r="H77" s="31" t="str">
        <f>IF(I77=0,0,IF(VLOOKUP(MID($I77,4,2),CODE!K:P,CODE!$O$1,FALSE)="",VLOOKUP(MID($I77,1,3),CODE!$B:$G,CODE!$D$1,FALSE),VLOOKUP(MID($I77,1,3),CODE!$B:$G,CODE!$D$1,FALSE)&amp;"-"&amp;VLOOKUP(MID($I77,4,2),CODE!K:P,CODE!$O$1,FALSE)))</f>
        <v>ELK-의류</v>
      </c>
      <c r="I77" s="103" t="s">
        <v>1566</v>
      </c>
      <c r="J77" s="102" t="str">
        <f t="shared" si="46"/>
        <v>F5</v>
      </c>
      <c r="K77" s="102" t="str">
        <f t="shared" si="35"/>
        <v>RP</v>
      </c>
      <c r="L77" s="438">
        <f t="shared" si="47"/>
        <v>70000</v>
      </c>
      <c r="M77" s="36">
        <f>IF(ISERROR(VLOOKUP($E77,'14FW판매DB'!$C:$AF,'14FW판매DB'!J$3-1,FALSE))=TRUE,0,VLOOKUP($E77,'14FW판매DB'!$C:$AF,'14FW판매DB'!J$3-1,FALSE))</f>
        <v>99000</v>
      </c>
      <c r="N77" s="37">
        <f>IF(ISERROR(VLOOKUP($E77,'14FW판매DB'!$C:$AF,'14FW판매DB'!K$3-1,FALSE))=TRUE,0,VLOOKUP($E77,'14FW판매DB'!$C:$AF,'14FW판매DB'!K$3-1,FALSE))</f>
        <v>29000</v>
      </c>
      <c r="O77" s="38">
        <f>SUMIF('14FW판매DB'!$C:$C,E77,'14FW판매DB'!N:N)</f>
        <v>440</v>
      </c>
      <c r="P77" s="39" t="str">
        <f>IF(ISERROR(VLOOKUP($E77,'14FW판매DB'!$C:$AF,'14FW판매DB'!P$3-1,FALSE))=TRUE,0,VLOOKUP($E77,'14FW판매DB'!$C:$AF,'14FW판매DB'!P$3-1,FALSE))</f>
        <v>2014-09-26</v>
      </c>
      <c r="Q77" s="40">
        <f>SUMIF('14FW판매DB'!$C:$C,E77,'14FW판매DB'!U:U)</f>
        <v>417</v>
      </c>
      <c r="R77" s="43">
        <f t="shared" si="36"/>
        <v>0.94772727272727275</v>
      </c>
      <c r="S77" s="95">
        <f t="shared" si="37"/>
        <v>556</v>
      </c>
      <c r="T77" s="45">
        <f t="shared" si="38"/>
        <v>0.75</v>
      </c>
      <c r="U77" s="110">
        <f>SUMIF('14FW판매DB'!$C:$C,$E77,'14FW판매DB'!AD:AD)*$U$4</f>
        <v>0</v>
      </c>
      <c r="V77" s="40">
        <f t="shared" si="48"/>
        <v>7</v>
      </c>
      <c r="W77" s="285">
        <f t="shared" si="39"/>
        <v>0</v>
      </c>
      <c r="X77" s="289">
        <f t="shared" si="40"/>
        <v>23</v>
      </c>
      <c r="Y77" s="53">
        <f t="shared" si="41"/>
        <v>0</v>
      </c>
      <c r="Z77" s="50">
        <f t="shared" si="42"/>
        <v>0</v>
      </c>
      <c r="AA77" s="33">
        <f t="shared" si="43"/>
        <v>0</v>
      </c>
      <c r="AB77" s="134" t="str">
        <f>IF(ISERROR(VLOOKUP($E77,발주DB!$A:$D,3,FALSE))=TRUE,"",VLOOKUP($E77,발주DB!$A:$D,3,FALSE))</f>
        <v/>
      </c>
      <c r="AC77" s="133" t="str">
        <f>IF(ISERROR(VLOOKUP($E77,발주DB!$A:$D,4,FALSE))=TRUE,"",VLOOKUP($E77,발주DB!$A:$D,4,FALSE))</f>
        <v/>
      </c>
      <c r="AD77" s="39">
        <f>IF(ISERROR(VLOOKUP($E77,입고예정DB!$B:$E,3,FALSE))=TRUE,0,VLOOKUP($E77,입고예정DB!$B:$E,3,FALSE))</f>
        <v>0</v>
      </c>
      <c r="AE77" s="41">
        <f>IF(E77="",0,SUMIF(입고예정DB!$B:$B,$E77,입고예정DB!$E:$E))</f>
        <v>0</v>
      </c>
      <c r="AF77" s="42">
        <f t="shared" si="44"/>
        <v>-23</v>
      </c>
      <c r="AG77" s="414"/>
      <c r="AI77" s="295" t="str">
        <f>VLOOKUP($I77,[1]기획현황!$Z:$AW,8,FALSE)</f>
        <v>아트인드림</v>
      </c>
      <c r="AJ77" s="401" t="e">
        <f>SUMIF([1]기획현황!$Z:$Z,$I77,[1]기획현황!$AF:$AF)</f>
        <v>#VALUE!</v>
      </c>
      <c r="AK77" s="302">
        <f>VLOOKUP($I77,[1]기획현황!$Z:$AW,14,FALSE)</f>
        <v>99000</v>
      </c>
      <c r="AL77" s="402">
        <f>VLOOKUP($I77,[1]기획현황!$Z:$AW,22,FALSE)</f>
        <v>20</v>
      </c>
      <c r="AM77" s="301">
        <f>VLOOKUP($I77,[1]기획현황!$Z:$AW,23,FALSE)</f>
        <v>0</v>
      </c>
      <c r="AN77" s="302">
        <f>VLOOKUP($I77,[1]기획현황!$Z:$AW,24,FALSE)</f>
        <v>23680</v>
      </c>
      <c r="AO77" s="303">
        <f>VLOOKUP($I77,[1]기획현황!$Z:$AW,17,FALSE)</f>
        <v>23700</v>
      </c>
      <c r="AP77" s="305">
        <f t="shared" si="45"/>
        <v>3.7974683544303791</v>
      </c>
      <c r="AQ77" s="3"/>
    </row>
    <row r="78" spans="1:43" ht="53.25" hidden="1" customHeight="1">
      <c r="A78" s="16" t="str">
        <f t="shared" si="31"/>
        <v>ELKTHF5517BK</v>
      </c>
      <c r="B78" s="154">
        <f t="shared" si="32"/>
        <v>1</v>
      </c>
      <c r="C78" s="16" t="str">
        <f t="shared" si="33"/>
        <v>ELKTHF5517BK</v>
      </c>
      <c r="D78" s="154">
        <f t="shared" si="34"/>
        <v>1</v>
      </c>
      <c r="E78" s="16" t="str">
        <f>IF(ISERROR(VLOOKUP(MID(I78,1,5)&amp;MID(I78,8,5),품번정리!A:B,2,FALSE))=TRUE,MID(I78,1,5)&amp;MID(I78,8,5),VLOOKUP(MID(I78,1,5)&amp;MID(I78,8,5),품번정리!A:B,2,FALSE))</f>
        <v>ELKTH517BK</v>
      </c>
      <c r="F78" s="202" t="str">
        <f>IF(ISERROR(VLOOKUP($E78,러닝품번!$A:$A,1,FALSE))=TRUE,"","러닝")</f>
        <v/>
      </c>
      <c r="G78" s="412"/>
      <c r="H78" s="31" t="str">
        <f>IF(I78=0,0,IF(VLOOKUP(MID($I78,4,2),CODE!K:P,CODE!$O$1,FALSE)="",VLOOKUP(MID($I78,1,3),CODE!$B:$G,CODE!$D$1,FALSE),VLOOKUP(MID($I78,1,3),CODE!$B:$G,CODE!$D$1,FALSE)&amp;"-"&amp;VLOOKUP(MID($I78,4,2),CODE!K:P,CODE!$O$1,FALSE)))</f>
        <v>ELK-의류</v>
      </c>
      <c r="I78" s="103" t="s">
        <v>1559</v>
      </c>
      <c r="J78" s="102" t="str">
        <f t="shared" si="46"/>
        <v>F5</v>
      </c>
      <c r="K78" s="102" t="str">
        <f t="shared" si="35"/>
        <v>TH</v>
      </c>
      <c r="L78" s="438">
        <f t="shared" si="47"/>
        <v>70000</v>
      </c>
      <c r="M78" s="36">
        <f>IF(ISERROR(VLOOKUP($E78,'14FW판매DB'!$C:$AF,'14FW판매DB'!J$3-1,FALSE))=TRUE,0,VLOOKUP($E78,'14FW판매DB'!$C:$AF,'14FW판매DB'!J$3-1,FALSE))</f>
        <v>99000</v>
      </c>
      <c r="N78" s="37">
        <f>IF(ISERROR(VLOOKUP($E78,'14FW판매DB'!$C:$AF,'14FW판매DB'!K$3-1,FALSE))=TRUE,0,VLOOKUP($E78,'14FW판매DB'!$C:$AF,'14FW판매DB'!K$3-1,FALSE))</f>
        <v>29000</v>
      </c>
      <c r="O78" s="38">
        <f>SUMIF('14FW판매DB'!$C:$C,E78,'14FW판매DB'!N:N)</f>
        <v>406</v>
      </c>
      <c r="P78" s="39" t="str">
        <f>IF(ISERROR(VLOOKUP($E78,'14FW판매DB'!$C:$AF,'14FW판매DB'!P$3-1,FALSE))=TRUE,0,VLOOKUP($E78,'14FW판매DB'!$C:$AF,'14FW판매DB'!P$3-1,FALSE))</f>
        <v>2014-09-30</v>
      </c>
      <c r="Q78" s="40">
        <f>SUMIF('14FW판매DB'!$C:$C,E78,'14FW판매DB'!U:U)</f>
        <v>262</v>
      </c>
      <c r="R78" s="43">
        <f t="shared" si="36"/>
        <v>0.64532019704433496</v>
      </c>
      <c r="S78" s="95">
        <f t="shared" si="37"/>
        <v>552</v>
      </c>
      <c r="T78" s="45">
        <f t="shared" si="38"/>
        <v>0.47463768115942029</v>
      </c>
      <c r="U78" s="110">
        <f>SUMIF('14FW판매DB'!$C:$C,$E78,'14FW판매DB'!AD:AD)*$U$4</f>
        <v>0</v>
      </c>
      <c r="V78" s="40">
        <f t="shared" si="48"/>
        <v>7</v>
      </c>
      <c r="W78" s="285">
        <f t="shared" si="39"/>
        <v>0</v>
      </c>
      <c r="X78" s="289">
        <f t="shared" si="40"/>
        <v>144</v>
      </c>
      <c r="Y78" s="53">
        <f t="shared" si="41"/>
        <v>0</v>
      </c>
      <c r="Z78" s="50">
        <f t="shared" si="42"/>
        <v>0</v>
      </c>
      <c r="AA78" s="33">
        <f t="shared" si="43"/>
        <v>0</v>
      </c>
      <c r="AB78" s="134" t="str">
        <f>IF(ISERROR(VLOOKUP($E78,발주DB!$A:$D,3,FALSE))=TRUE,"",VLOOKUP($E78,발주DB!$A:$D,3,FALSE))</f>
        <v/>
      </c>
      <c r="AC78" s="133" t="str">
        <f>IF(ISERROR(VLOOKUP($E78,발주DB!$A:$D,4,FALSE))=TRUE,"",VLOOKUP($E78,발주DB!$A:$D,4,FALSE))</f>
        <v/>
      </c>
      <c r="AD78" s="39">
        <f>IF(ISERROR(VLOOKUP($E78,입고예정DB!$B:$E,3,FALSE))=TRUE,0,VLOOKUP($E78,입고예정DB!$B:$E,3,FALSE))</f>
        <v>0</v>
      </c>
      <c r="AE78" s="41">
        <f>IF(E78="",0,SUMIF(입고예정DB!$B:$B,$E78,입고예정DB!$E:$E))</f>
        <v>0</v>
      </c>
      <c r="AF78" s="42">
        <f t="shared" si="44"/>
        <v>-144</v>
      </c>
      <c r="AG78" s="414"/>
      <c r="AI78" s="295" t="str">
        <f>VLOOKUP($I78,[1]기획현황!$Z:$AW,8,FALSE)</f>
        <v>아트인드림</v>
      </c>
      <c r="AJ78" s="401" t="e">
        <f>SUMIF([1]기획현황!$Z:$Z,$I78,[1]기획현황!$AF:$AF)</f>
        <v>#VALUE!</v>
      </c>
      <c r="AK78" s="302">
        <f>VLOOKUP($I78,[1]기획현황!$Z:$AW,14,FALSE)</f>
        <v>99000</v>
      </c>
      <c r="AL78" s="402">
        <f>VLOOKUP($I78,[1]기획현황!$Z:$AW,22,FALSE)</f>
        <v>20</v>
      </c>
      <c r="AM78" s="301">
        <f>VLOOKUP($I78,[1]기획현황!$Z:$AW,23,FALSE)</f>
        <v>0</v>
      </c>
      <c r="AN78" s="302">
        <f>VLOOKUP($I78,[1]기획현황!$Z:$AW,24,FALSE)</f>
        <v>22305</v>
      </c>
      <c r="AO78" s="303">
        <f>VLOOKUP($I78,[1]기획현황!$Z:$AW,17,FALSE)</f>
        <v>22325</v>
      </c>
      <c r="AP78" s="305">
        <f t="shared" si="45"/>
        <v>4.0313549832026867</v>
      </c>
      <c r="AQ78" s="3"/>
    </row>
    <row r="79" spans="1:43" ht="53.25" hidden="1" customHeight="1">
      <c r="A79" s="16" t="str">
        <f t="shared" si="31"/>
        <v>ELKTHF5517RE</v>
      </c>
      <c r="B79" s="154">
        <f t="shared" si="32"/>
        <v>9.5377346163493934E-7</v>
      </c>
      <c r="C79" s="16" t="str">
        <f t="shared" si="33"/>
        <v/>
      </c>
      <c r="D79" s="154">
        <f t="shared" si="34"/>
        <v>1</v>
      </c>
      <c r="E79" s="16" t="str">
        <f>IF(ISERROR(VLOOKUP(MID(I79,1,5)&amp;MID(I79,8,5),품번정리!A:B,2,FALSE))=TRUE,MID(I79,1,5)&amp;MID(I79,8,5),VLOOKUP(MID(I79,1,5)&amp;MID(I79,8,5),품번정리!A:B,2,FALSE))</f>
        <v>ELKTH517RE</v>
      </c>
      <c r="F79" s="202" t="str">
        <f>IF(ISERROR(VLOOKUP($E79,러닝품번!$A:$A,1,FALSE))=TRUE,"","러닝")</f>
        <v/>
      </c>
      <c r="G79" s="412"/>
      <c r="H79" s="31" t="str">
        <f>IF(I79=0,0,IF(VLOOKUP(MID($I79,4,2),CODE!K:P,CODE!$O$1,FALSE)="",VLOOKUP(MID($I79,1,3),CODE!$B:$G,CODE!$D$1,FALSE),VLOOKUP(MID($I79,1,3),CODE!$B:$G,CODE!$D$1,FALSE)&amp;"-"&amp;VLOOKUP(MID($I79,4,2),CODE!K:P,CODE!$O$1,FALSE)))</f>
        <v>ELK-의류</v>
      </c>
      <c r="I79" s="103" t="s">
        <v>1560</v>
      </c>
      <c r="J79" s="102" t="str">
        <f t="shared" si="46"/>
        <v>F5</v>
      </c>
      <c r="K79" s="102" t="str">
        <f t="shared" si="35"/>
        <v>TH</v>
      </c>
      <c r="L79" s="438">
        <f t="shared" si="47"/>
        <v>70000</v>
      </c>
      <c r="M79" s="36">
        <f>IF(ISERROR(VLOOKUP($E79,'14FW판매DB'!$C:$AF,'14FW판매DB'!J$3-1,FALSE))=TRUE,0,VLOOKUP($E79,'14FW판매DB'!$C:$AF,'14FW판매DB'!J$3-1,FALSE))</f>
        <v>99000</v>
      </c>
      <c r="N79" s="37">
        <f>IF(ISERROR(VLOOKUP($E79,'14FW판매DB'!$C:$AF,'14FW판매DB'!K$3-1,FALSE))=TRUE,0,VLOOKUP($E79,'14FW판매DB'!$C:$AF,'14FW판매DB'!K$3-1,FALSE))</f>
        <v>29000</v>
      </c>
      <c r="O79" s="38">
        <f>SUMIF('14FW판매DB'!$C:$C,E79,'14FW판매DB'!N:N)</f>
        <v>409</v>
      </c>
      <c r="P79" s="39" t="str">
        <f>IF(ISERROR(VLOOKUP($E79,'14FW판매DB'!$C:$AF,'14FW판매DB'!P$3-1,FALSE))=TRUE,0,VLOOKUP($E79,'14FW판매DB'!$C:$AF,'14FW판매DB'!P$3-1,FALSE))</f>
        <v>2014-09-26</v>
      </c>
      <c r="Q79" s="40">
        <f>SUMIF('14FW판매DB'!$C:$C,E79,'14FW판매DB'!U:U)</f>
        <v>184</v>
      </c>
      <c r="R79" s="43">
        <f t="shared" si="36"/>
        <v>0.44987775061124696</v>
      </c>
      <c r="S79" s="95">
        <f t="shared" si="37"/>
        <v>556</v>
      </c>
      <c r="T79" s="45">
        <f t="shared" si="38"/>
        <v>0.33093525179856115</v>
      </c>
      <c r="U79" s="110">
        <f>SUMIF('14FW판매DB'!$C:$C,$E79,'14FW판매DB'!AD:AD)*$U$4</f>
        <v>0</v>
      </c>
      <c r="V79" s="40">
        <f t="shared" si="48"/>
        <v>7</v>
      </c>
      <c r="W79" s="285">
        <f t="shared" si="39"/>
        <v>0</v>
      </c>
      <c r="X79" s="289">
        <f t="shared" si="40"/>
        <v>225</v>
      </c>
      <c r="Y79" s="53">
        <f t="shared" si="41"/>
        <v>0</v>
      </c>
      <c r="Z79" s="50">
        <f t="shared" si="42"/>
        <v>0</v>
      </c>
      <c r="AA79" s="33">
        <f t="shared" si="43"/>
        <v>0</v>
      </c>
      <c r="AB79" s="134" t="str">
        <f>IF(ISERROR(VLOOKUP($E79,발주DB!$A:$D,3,FALSE))=TRUE,"",VLOOKUP($E79,발주DB!$A:$D,3,FALSE))</f>
        <v/>
      </c>
      <c r="AC79" s="133" t="str">
        <f>IF(ISERROR(VLOOKUP($E79,발주DB!$A:$D,4,FALSE))=TRUE,"",VLOOKUP($E79,발주DB!$A:$D,4,FALSE))</f>
        <v/>
      </c>
      <c r="AD79" s="39">
        <f>IF(ISERROR(VLOOKUP($E79,입고예정DB!$B:$E,3,FALSE))=TRUE,0,VLOOKUP($E79,입고예정DB!$B:$E,3,FALSE))</f>
        <v>0</v>
      </c>
      <c r="AE79" s="41">
        <f>IF(E79="",0,SUMIF(입고예정DB!$B:$B,$E79,입고예정DB!$E:$E))</f>
        <v>0</v>
      </c>
      <c r="AF79" s="42">
        <f t="shared" si="44"/>
        <v>-225</v>
      </c>
      <c r="AG79" s="414"/>
      <c r="AI79" s="295" t="str">
        <f>VLOOKUP($I79,[1]기획현황!$Z:$AW,8,FALSE)</f>
        <v>아트인드림</v>
      </c>
      <c r="AJ79" s="401" t="e">
        <f>SUMIF([1]기획현황!$Z:$Z,$I79,[1]기획현황!$AF:$AF)</f>
        <v>#VALUE!</v>
      </c>
      <c r="AK79" s="302">
        <f>VLOOKUP($I79,[1]기획현황!$Z:$AW,14,FALSE)</f>
        <v>99000</v>
      </c>
      <c r="AL79" s="402">
        <f>VLOOKUP($I79,[1]기획현황!$Z:$AW,22,FALSE)</f>
        <v>20</v>
      </c>
      <c r="AM79" s="301">
        <f>VLOOKUP($I79,[1]기획현황!$Z:$AW,23,FALSE)</f>
        <v>0</v>
      </c>
      <c r="AN79" s="302">
        <f>VLOOKUP($I79,[1]기획현황!$Z:$AW,24,FALSE)</f>
        <v>22600</v>
      </c>
      <c r="AO79" s="303">
        <f>VLOOKUP($I79,[1]기획현황!$Z:$AW,17,FALSE)</f>
        <v>22620</v>
      </c>
      <c r="AP79" s="305">
        <f t="shared" si="45"/>
        <v>3.978779840848806</v>
      </c>
      <c r="AQ79" s="3"/>
    </row>
    <row r="80" spans="1:43" ht="53.25" hidden="1" customHeight="1">
      <c r="A80" s="16" t="str">
        <f t="shared" si="31"/>
        <v>ELKTHF5518YE</v>
      </c>
      <c r="B80" s="154">
        <f t="shared" si="32"/>
        <v>9.5377346163493934E-7</v>
      </c>
      <c r="C80" s="16" t="str">
        <f t="shared" si="33"/>
        <v/>
      </c>
      <c r="D80" s="154">
        <f t="shared" si="34"/>
        <v>1</v>
      </c>
      <c r="E80" s="16" t="str">
        <f>IF(ISERROR(VLOOKUP(MID(I80,1,5)&amp;MID(I80,8,5),품번정리!A:B,2,FALSE))=TRUE,MID(I80,1,5)&amp;MID(I80,8,5),VLOOKUP(MID(I80,1,5)&amp;MID(I80,8,5),품번정리!A:B,2,FALSE))</f>
        <v>ELKTH518YE</v>
      </c>
      <c r="F80" s="202" t="str">
        <f>IF(ISERROR(VLOOKUP($E80,러닝품번!$A:$A,1,FALSE))=TRUE,"","러닝")</f>
        <v/>
      </c>
      <c r="G80" s="412"/>
      <c r="H80" s="31" t="str">
        <f>IF(I80=0,0,IF(VLOOKUP(MID($I80,4,2),CODE!K:P,CODE!$O$1,FALSE)="",VLOOKUP(MID($I80,1,3),CODE!$B:$G,CODE!$D$1,FALSE),VLOOKUP(MID($I80,1,3),CODE!$B:$G,CODE!$D$1,FALSE)&amp;"-"&amp;VLOOKUP(MID($I80,4,2),CODE!K:P,CODE!$O$1,FALSE)))</f>
        <v>ELK-의류</v>
      </c>
      <c r="I80" s="103" t="s">
        <v>1561</v>
      </c>
      <c r="J80" s="102" t="str">
        <f t="shared" si="46"/>
        <v>F5</v>
      </c>
      <c r="K80" s="102" t="str">
        <f t="shared" si="35"/>
        <v>TH</v>
      </c>
      <c r="L80" s="438">
        <f t="shared" si="47"/>
        <v>70000</v>
      </c>
      <c r="M80" s="36">
        <f>IF(ISERROR(VLOOKUP($E80,'14FW판매DB'!$C:$AF,'14FW판매DB'!J$3-1,FALSE))=TRUE,0,VLOOKUP($E80,'14FW판매DB'!$C:$AF,'14FW판매DB'!J$3-1,FALSE))</f>
        <v>99000</v>
      </c>
      <c r="N80" s="37">
        <f>IF(ISERROR(VLOOKUP($E80,'14FW판매DB'!$C:$AF,'14FW판매DB'!K$3-1,FALSE))=TRUE,0,VLOOKUP($E80,'14FW판매DB'!$C:$AF,'14FW판매DB'!K$3-1,FALSE))</f>
        <v>29000</v>
      </c>
      <c r="O80" s="38">
        <f>SUMIF('14FW판매DB'!$C:$C,E80,'14FW판매DB'!N:N)</f>
        <v>433</v>
      </c>
      <c r="P80" s="39" t="str">
        <f>IF(ISERROR(VLOOKUP($E80,'14FW판매DB'!$C:$AF,'14FW판매DB'!P$3-1,FALSE))=TRUE,0,VLOOKUP($E80,'14FW판매DB'!$C:$AF,'14FW판매DB'!P$3-1,FALSE))</f>
        <v>2014-09-19</v>
      </c>
      <c r="Q80" s="40">
        <f>SUMIF('14FW판매DB'!$C:$C,E80,'14FW판매DB'!U:U)</f>
        <v>139</v>
      </c>
      <c r="R80" s="43">
        <f t="shared" si="36"/>
        <v>0.32101616628175522</v>
      </c>
      <c r="S80" s="95">
        <f t="shared" si="37"/>
        <v>563</v>
      </c>
      <c r="T80" s="45">
        <f t="shared" si="38"/>
        <v>0.24689165186500889</v>
      </c>
      <c r="U80" s="110">
        <f>SUMIF('14FW판매DB'!$C:$C,$E80,'14FW판매DB'!AD:AD)*$U$4</f>
        <v>0</v>
      </c>
      <c r="V80" s="40">
        <f t="shared" si="48"/>
        <v>7</v>
      </c>
      <c r="W80" s="285">
        <f t="shared" si="39"/>
        <v>0</v>
      </c>
      <c r="X80" s="289">
        <f t="shared" si="40"/>
        <v>294</v>
      </c>
      <c r="Y80" s="53">
        <f t="shared" si="41"/>
        <v>0</v>
      </c>
      <c r="Z80" s="50">
        <f t="shared" si="42"/>
        <v>0</v>
      </c>
      <c r="AA80" s="33">
        <f t="shared" si="43"/>
        <v>0</v>
      </c>
      <c r="AB80" s="134" t="str">
        <f>IF(ISERROR(VLOOKUP($E80,발주DB!$A:$D,3,FALSE))=TRUE,"",VLOOKUP($E80,발주DB!$A:$D,3,FALSE))</f>
        <v/>
      </c>
      <c r="AC80" s="133" t="str">
        <f>IF(ISERROR(VLOOKUP($E80,발주DB!$A:$D,4,FALSE))=TRUE,"",VLOOKUP($E80,발주DB!$A:$D,4,FALSE))</f>
        <v/>
      </c>
      <c r="AD80" s="39">
        <f>IF(ISERROR(VLOOKUP($E80,입고예정DB!$B:$E,3,FALSE))=TRUE,0,VLOOKUP($E80,입고예정DB!$B:$E,3,FALSE))</f>
        <v>0</v>
      </c>
      <c r="AE80" s="41">
        <f>IF(E80="",0,SUMIF(입고예정DB!$B:$B,$E80,입고예정DB!$E:$E))</f>
        <v>0</v>
      </c>
      <c r="AF80" s="42">
        <f t="shared" si="44"/>
        <v>-294</v>
      </c>
      <c r="AG80" s="414"/>
      <c r="AI80" s="295" t="str">
        <f>VLOOKUP($I80,[1]기획현황!$Z:$AW,8,FALSE)</f>
        <v>아트인드림</v>
      </c>
      <c r="AJ80" s="401" t="e">
        <f>SUMIF([1]기획현황!$Z:$Z,$I80,[1]기획현황!$AF:$AF)</f>
        <v>#VALUE!</v>
      </c>
      <c r="AK80" s="302">
        <f>VLOOKUP($I80,[1]기획현황!$Z:$AW,14,FALSE)</f>
        <v>99000</v>
      </c>
      <c r="AL80" s="402">
        <f>VLOOKUP($I80,[1]기획현황!$Z:$AW,22,FALSE)</f>
        <v>20</v>
      </c>
      <c r="AM80" s="301">
        <f>VLOOKUP($I80,[1]기획현황!$Z:$AW,23,FALSE)</f>
        <v>0</v>
      </c>
      <c r="AN80" s="302">
        <f>VLOOKUP($I80,[1]기획현황!$Z:$AW,24,FALSE)</f>
        <v>23720</v>
      </c>
      <c r="AO80" s="303">
        <f>VLOOKUP($I80,[1]기획현황!$Z:$AW,17,FALSE)</f>
        <v>23740</v>
      </c>
      <c r="AP80" s="305">
        <f t="shared" si="45"/>
        <v>3.791069924178601</v>
      </c>
      <c r="AQ80" s="3"/>
    </row>
    <row r="81" spans="1:43" ht="53.25" hidden="1" customHeight="1">
      <c r="A81" s="16" t="str">
        <f t="shared" si="31"/>
        <v>ELKTHF5522BL</v>
      </c>
      <c r="B81" s="154">
        <f t="shared" si="32"/>
        <v>9.5377346163493934E-7</v>
      </c>
      <c r="C81" s="16" t="str">
        <f t="shared" si="33"/>
        <v/>
      </c>
      <c r="D81" s="154">
        <f t="shared" si="34"/>
        <v>1</v>
      </c>
      <c r="E81" s="16" t="str">
        <f>IF(ISERROR(VLOOKUP(MID(I81,1,5)&amp;MID(I81,8,5),품번정리!A:B,2,FALSE))=TRUE,MID(I81,1,5)&amp;MID(I81,8,5),VLOOKUP(MID(I81,1,5)&amp;MID(I81,8,5),품번정리!A:B,2,FALSE))</f>
        <v>ELKTH522BL</v>
      </c>
      <c r="F81" s="202" t="str">
        <f>IF(ISERROR(VLOOKUP($E81,러닝품번!$A:$A,1,FALSE))=TRUE,"","러닝")</f>
        <v/>
      </c>
      <c r="G81" s="412"/>
      <c r="H81" s="31" t="str">
        <f>IF(I81=0,0,IF(VLOOKUP(MID($I81,4,2),CODE!K:P,CODE!$O$1,FALSE)="",VLOOKUP(MID($I81,1,3),CODE!$B:$G,CODE!$D$1,FALSE),VLOOKUP(MID($I81,1,3),CODE!$B:$G,CODE!$D$1,FALSE)&amp;"-"&amp;VLOOKUP(MID($I81,4,2),CODE!K:P,CODE!$O$1,FALSE)))</f>
        <v>ELK-의류</v>
      </c>
      <c r="I81" s="103" t="s">
        <v>1567</v>
      </c>
      <c r="J81" s="102" t="str">
        <f t="shared" si="46"/>
        <v>F5</v>
      </c>
      <c r="K81" s="102" t="str">
        <f t="shared" si="35"/>
        <v>TH</v>
      </c>
      <c r="L81" s="438">
        <f t="shared" si="47"/>
        <v>54000</v>
      </c>
      <c r="M81" s="36">
        <f>IF(ISERROR(VLOOKUP($E81,'14FW판매DB'!$C:$AF,'14FW판매DB'!J$3-1,FALSE))=TRUE,0,VLOOKUP($E81,'14FW판매DB'!$C:$AF,'14FW판매DB'!J$3-1,FALSE))</f>
        <v>79000</v>
      </c>
      <c r="N81" s="37">
        <f>IF(ISERROR(VLOOKUP($E81,'14FW판매DB'!$C:$AF,'14FW판매DB'!K$3-1,FALSE))=TRUE,0,VLOOKUP($E81,'14FW판매DB'!$C:$AF,'14FW판매DB'!K$3-1,FALSE))</f>
        <v>25000</v>
      </c>
      <c r="O81" s="38">
        <f>SUMIF('14FW판매DB'!$C:$C,E81,'14FW판매DB'!N:N)</f>
        <v>412</v>
      </c>
      <c r="P81" s="39" t="str">
        <f>IF(ISERROR(VLOOKUP($E81,'14FW판매DB'!$C:$AF,'14FW판매DB'!P$3-1,FALSE))=TRUE,0,VLOOKUP($E81,'14FW판매DB'!$C:$AF,'14FW판매DB'!P$3-1,FALSE))</f>
        <v>2014-08-27</v>
      </c>
      <c r="Q81" s="40">
        <f>SUMIF('14FW판매DB'!$C:$C,E81,'14FW판매DB'!U:U)</f>
        <v>204</v>
      </c>
      <c r="R81" s="43">
        <f t="shared" si="36"/>
        <v>0.49514563106796117</v>
      </c>
      <c r="S81" s="95">
        <f t="shared" si="37"/>
        <v>586</v>
      </c>
      <c r="T81" s="45">
        <f t="shared" si="38"/>
        <v>0.34812286689419797</v>
      </c>
      <c r="U81" s="110">
        <f>SUMIF('14FW판매DB'!$C:$C,$E81,'14FW판매DB'!AD:AD)*$U$4</f>
        <v>0</v>
      </c>
      <c r="V81" s="40">
        <f t="shared" si="48"/>
        <v>7</v>
      </c>
      <c r="W81" s="285">
        <f t="shared" si="39"/>
        <v>0</v>
      </c>
      <c r="X81" s="289">
        <f t="shared" si="40"/>
        <v>208</v>
      </c>
      <c r="Y81" s="53">
        <f t="shared" si="41"/>
        <v>0</v>
      </c>
      <c r="Z81" s="50">
        <f t="shared" si="42"/>
        <v>0</v>
      </c>
      <c r="AA81" s="33">
        <f t="shared" si="43"/>
        <v>0</v>
      </c>
      <c r="AB81" s="134" t="str">
        <f>IF(ISERROR(VLOOKUP($E81,발주DB!$A:$D,3,FALSE))=TRUE,"",VLOOKUP($E81,발주DB!$A:$D,3,FALSE))</f>
        <v/>
      </c>
      <c r="AC81" s="133" t="str">
        <f>IF(ISERROR(VLOOKUP($E81,발주DB!$A:$D,4,FALSE))=TRUE,"",VLOOKUP($E81,발주DB!$A:$D,4,FALSE))</f>
        <v/>
      </c>
      <c r="AD81" s="39">
        <f>IF(ISERROR(VLOOKUP($E81,입고예정DB!$B:$E,3,FALSE))=TRUE,0,VLOOKUP($E81,입고예정DB!$B:$E,3,FALSE))</f>
        <v>0</v>
      </c>
      <c r="AE81" s="41">
        <f>IF(E81="",0,SUMIF(입고예정DB!$B:$B,$E81,입고예정DB!$E:$E))</f>
        <v>0</v>
      </c>
      <c r="AF81" s="42">
        <f t="shared" si="44"/>
        <v>-208</v>
      </c>
      <c r="AG81" s="414"/>
      <c r="AI81" s="295" t="str">
        <f>VLOOKUP($I81,[1]기획현황!$Z:$AW,8,FALSE)</f>
        <v>EVERGREEN</v>
      </c>
      <c r="AJ81" s="401" t="e">
        <f>SUMIF([1]기획현황!$Z:$Z,$I81,[1]기획현황!$AF:$AF)</f>
        <v>#VALUE!</v>
      </c>
      <c r="AK81" s="302">
        <f>VLOOKUP($I81,[1]기획현황!$Z:$AW,14,FALSE)</f>
        <v>79000</v>
      </c>
      <c r="AL81" s="402">
        <f>VLOOKUP($I81,[1]기획현황!$Z:$AW,22,FALSE)</f>
        <v>70</v>
      </c>
      <c r="AM81" s="301">
        <f>VLOOKUP($I81,[1]기획현황!$Z:$AW,23,FALSE)</f>
        <v>11.5</v>
      </c>
      <c r="AN81" s="302">
        <f>VLOOKUP($I81,[1]기획현황!$Z:$AW,24,FALSE)</f>
        <v>0</v>
      </c>
      <c r="AO81" s="303">
        <f>VLOOKUP($I81,[1]기획현황!$Z:$AW,17,FALSE)</f>
        <v>15079.225</v>
      </c>
      <c r="AP81" s="305">
        <f t="shared" si="45"/>
        <v>4.7627236690335089</v>
      </c>
      <c r="AQ81" s="3"/>
    </row>
    <row r="82" spans="1:43" ht="53.25" hidden="1" customHeight="1">
      <c r="A82" s="16" t="str">
        <f t="shared" si="31"/>
        <v>ELKTHF5522PK</v>
      </c>
      <c r="B82" s="154">
        <f t="shared" si="32"/>
        <v>9.5377346163493934E-7</v>
      </c>
      <c r="C82" s="16" t="str">
        <f t="shared" si="33"/>
        <v/>
      </c>
      <c r="D82" s="154">
        <f t="shared" si="34"/>
        <v>1</v>
      </c>
      <c r="E82" s="16" t="str">
        <f>IF(ISERROR(VLOOKUP(MID(I82,1,5)&amp;MID(I82,8,5),품번정리!A:B,2,FALSE))=TRUE,MID(I82,1,5)&amp;MID(I82,8,5),VLOOKUP(MID(I82,1,5)&amp;MID(I82,8,5),품번정리!A:B,2,FALSE))</f>
        <v>ELKTH522PK</v>
      </c>
      <c r="F82" s="202" t="str">
        <f>IF(ISERROR(VLOOKUP($E82,러닝품번!$A:$A,1,FALSE))=TRUE,"","러닝")</f>
        <v/>
      </c>
      <c r="G82" s="412"/>
      <c r="H82" s="31" t="str">
        <f>IF(I82=0,0,IF(VLOOKUP(MID($I82,4,2),CODE!K:P,CODE!$O$1,FALSE)="",VLOOKUP(MID($I82,1,3),CODE!$B:$G,CODE!$D$1,FALSE),VLOOKUP(MID($I82,1,3),CODE!$B:$G,CODE!$D$1,FALSE)&amp;"-"&amp;VLOOKUP(MID($I82,4,2),CODE!K:P,CODE!$O$1,FALSE)))</f>
        <v>ELK-의류</v>
      </c>
      <c r="I82" s="103" t="s">
        <v>1568</v>
      </c>
      <c r="J82" s="102" t="str">
        <f t="shared" si="46"/>
        <v>F5</v>
      </c>
      <c r="K82" s="102" t="str">
        <f t="shared" si="35"/>
        <v>TH</v>
      </c>
      <c r="L82" s="438">
        <f t="shared" si="47"/>
        <v>54000</v>
      </c>
      <c r="M82" s="36">
        <f>IF(ISERROR(VLOOKUP($E82,'14FW판매DB'!$C:$AF,'14FW판매DB'!J$3-1,FALSE))=TRUE,0,VLOOKUP($E82,'14FW판매DB'!$C:$AF,'14FW판매DB'!J$3-1,FALSE))</f>
        <v>79000</v>
      </c>
      <c r="N82" s="37">
        <f>IF(ISERROR(VLOOKUP($E82,'14FW판매DB'!$C:$AF,'14FW판매DB'!K$3-1,FALSE))=TRUE,0,VLOOKUP($E82,'14FW판매DB'!$C:$AF,'14FW판매DB'!K$3-1,FALSE))</f>
        <v>25000</v>
      </c>
      <c r="O82" s="38">
        <f>SUMIF('14FW판매DB'!$C:$C,E82,'14FW판매DB'!N:N)</f>
        <v>436</v>
      </c>
      <c r="P82" s="39" t="str">
        <f>IF(ISERROR(VLOOKUP($E82,'14FW판매DB'!$C:$AF,'14FW판매DB'!P$3-1,FALSE))=TRUE,0,VLOOKUP($E82,'14FW판매DB'!$C:$AF,'14FW판매DB'!P$3-1,FALSE))</f>
        <v>2014-08-27</v>
      </c>
      <c r="Q82" s="40">
        <f>SUMIF('14FW판매DB'!$C:$C,E82,'14FW판매DB'!U:U)</f>
        <v>237</v>
      </c>
      <c r="R82" s="43">
        <f t="shared" si="36"/>
        <v>0.54357798165137616</v>
      </c>
      <c r="S82" s="95">
        <f t="shared" si="37"/>
        <v>586</v>
      </c>
      <c r="T82" s="45">
        <f t="shared" si="38"/>
        <v>0.40443686006825941</v>
      </c>
      <c r="U82" s="110">
        <f>SUMIF('14FW판매DB'!$C:$C,$E82,'14FW판매DB'!AD:AD)*$U$4</f>
        <v>1</v>
      </c>
      <c r="V82" s="40">
        <f t="shared" si="48"/>
        <v>7</v>
      </c>
      <c r="W82" s="285">
        <f t="shared" si="39"/>
        <v>0.14285714285714285</v>
      </c>
      <c r="X82" s="289">
        <f t="shared" si="40"/>
        <v>199</v>
      </c>
      <c r="Y82" s="53">
        <f t="shared" si="41"/>
        <v>1393</v>
      </c>
      <c r="Z82" s="50">
        <f t="shared" si="42"/>
        <v>43856</v>
      </c>
      <c r="AA82" s="33">
        <f t="shared" si="43"/>
        <v>-61.142857142857139</v>
      </c>
      <c r="AB82" s="134" t="str">
        <f>IF(ISERROR(VLOOKUP($E82,발주DB!$A:$D,3,FALSE))=TRUE,"",VLOOKUP($E82,발주DB!$A:$D,3,FALSE))</f>
        <v/>
      </c>
      <c r="AC82" s="133" t="str">
        <f>IF(ISERROR(VLOOKUP($E82,발주DB!$A:$D,4,FALSE))=TRUE,"",VLOOKUP($E82,발주DB!$A:$D,4,FALSE))</f>
        <v/>
      </c>
      <c r="AD82" s="39">
        <f>IF(ISERROR(VLOOKUP($E82,입고예정DB!$B:$E,3,FALSE))=TRUE,0,VLOOKUP($E82,입고예정DB!$B:$E,3,FALSE))</f>
        <v>0</v>
      </c>
      <c r="AE82" s="41">
        <f>IF(E82="",0,SUMIF(입고예정DB!$B:$B,$E82,입고예정DB!$E:$E))</f>
        <v>0</v>
      </c>
      <c r="AF82" s="42">
        <f t="shared" si="44"/>
        <v>-260.14285714285711</v>
      </c>
      <c r="AG82" s="414"/>
      <c r="AI82" s="295" t="str">
        <f>VLOOKUP($I82,[1]기획현황!$Z:$AW,8,FALSE)</f>
        <v>EVERGREEN</v>
      </c>
      <c r="AJ82" s="401" t="e">
        <f>SUMIF([1]기획현황!$Z:$Z,$I82,[1]기획현황!$AF:$AF)</f>
        <v>#VALUE!</v>
      </c>
      <c r="AK82" s="302">
        <f>VLOOKUP($I82,[1]기획현황!$Z:$AW,14,FALSE)</f>
        <v>79000</v>
      </c>
      <c r="AL82" s="402">
        <f>VLOOKUP($I82,[1]기획현황!$Z:$AW,22,FALSE)</f>
        <v>70</v>
      </c>
      <c r="AM82" s="301">
        <f>VLOOKUP($I82,[1]기획현황!$Z:$AW,23,FALSE)</f>
        <v>11.5</v>
      </c>
      <c r="AN82" s="302">
        <f>VLOOKUP($I82,[1]기획현황!$Z:$AW,24,FALSE)</f>
        <v>0</v>
      </c>
      <c r="AO82" s="303">
        <f>VLOOKUP($I82,[1]기획현황!$Z:$AW,17,FALSE)</f>
        <v>15079.225</v>
      </c>
      <c r="AP82" s="305">
        <f t="shared" si="45"/>
        <v>4.7627236690335089</v>
      </c>
      <c r="AQ82" s="3"/>
    </row>
    <row r="83" spans="1:43" ht="53.25" hidden="1" customHeight="1">
      <c r="A83" s="16" t="str">
        <f t="shared" si="31"/>
        <v>ELKTLF4506BL</v>
      </c>
      <c r="B83" s="154">
        <f t="shared" si="32"/>
        <v>1</v>
      </c>
      <c r="C83" s="16" t="str">
        <f t="shared" si="33"/>
        <v>ELKTLF4506BL</v>
      </c>
      <c r="D83" s="154">
        <f t="shared" si="34"/>
        <v>1</v>
      </c>
      <c r="E83" s="16" t="str">
        <f>IF(ISERROR(VLOOKUP(MID(I83,1,5)&amp;MID(I83,8,5),품번정리!A:B,2,FALSE))=TRUE,MID(I83,1,5)&amp;MID(I83,8,5),VLOOKUP(MID(I83,1,5)&amp;MID(I83,8,5),품번정리!A:B,2,FALSE))</f>
        <v>ELKTL506BL</v>
      </c>
      <c r="F83" s="202" t="str">
        <f>IF(ISERROR(VLOOKUP($E83,러닝품번!$A:$A,1,FALSE))=TRUE,"","러닝")</f>
        <v/>
      </c>
      <c r="G83" s="412"/>
      <c r="H83" s="31" t="str">
        <f>IF(I83=0,0,IF(VLOOKUP(MID($I83,4,2),CODE!K:P,CODE!$O$1,FALSE)="",VLOOKUP(MID($I83,1,3),CODE!$B:$G,CODE!$D$1,FALSE),VLOOKUP(MID($I83,1,3),CODE!$B:$G,CODE!$D$1,FALSE)&amp;"-"&amp;VLOOKUP(MID($I83,4,2),CODE!K:P,CODE!$O$1,FALSE)))</f>
        <v>ELK-의류</v>
      </c>
      <c r="I83" s="103" t="s">
        <v>1569</v>
      </c>
      <c r="J83" s="102" t="str">
        <f t="shared" si="46"/>
        <v>F4</v>
      </c>
      <c r="K83" s="102" t="str">
        <f t="shared" si="35"/>
        <v>TL</v>
      </c>
      <c r="L83" s="438">
        <f t="shared" si="47"/>
        <v>46000</v>
      </c>
      <c r="M83" s="36">
        <f>IF(ISERROR(VLOOKUP($E83,'14FW판매DB'!$C:$AF,'14FW판매DB'!J$3-1,FALSE))=TRUE,0,VLOOKUP($E83,'14FW판매DB'!$C:$AF,'14FW판매DB'!J$3-1,FALSE))</f>
        <v>65000</v>
      </c>
      <c r="N83" s="37">
        <f>IF(ISERROR(VLOOKUP($E83,'14FW판매DB'!$C:$AF,'14FW판매DB'!K$3-1,FALSE))=TRUE,0,VLOOKUP($E83,'14FW판매DB'!$C:$AF,'14FW판매DB'!K$3-1,FALSE))</f>
        <v>19000</v>
      </c>
      <c r="O83" s="38">
        <f>SUMIF('14FW판매DB'!$C:$C,E83,'14FW판매DB'!N:N)</f>
        <v>459</v>
      </c>
      <c r="P83" s="39" t="str">
        <f>IF(ISERROR(VLOOKUP($E83,'14FW판매DB'!$C:$AF,'14FW판매DB'!P$3-1,FALSE))=TRUE,0,VLOOKUP($E83,'14FW판매DB'!$C:$AF,'14FW판매DB'!P$3-1,FALSE))</f>
        <v>2014-08-25</v>
      </c>
      <c r="Q83" s="40">
        <f>SUMIF('14FW판매DB'!$C:$C,E83,'14FW판매DB'!U:U)</f>
        <v>310</v>
      </c>
      <c r="R83" s="43">
        <f t="shared" si="36"/>
        <v>0.6753812636165577</v>
      </c>
      <c r="S83" s="95">
        <f t="shared" si="37"/>
        <v>588</v>
      </c>
      <c r="T83" s="45">
        <f t="shared" si="38"/>
        <v>0.52721088435374153</v>
      </c>
      <c r="U83" s="110">
        <f>SUMIF('14FW판매DB'!$C:$C,$E83,'14FW판매DB'!AD:AD)*$U$4</f>
        <v>1</v>
      </c>
      <c r="V83" s="40">
        <f t="shared" si="48"/>
        <v>7</v>
      </c>
      <c r="W83" s="285">
        <f t="shared" si="39"/>
        <v>0.14285714285714285</v>
      </c>
      <c r="X83" s="289">
        <f t="shared" si="40"/>
        <v>149</v>
      </c>
      <c r="Y83" s="53">
        <f t="shared" si="41"/>
        <v>1043</v>
      </c>
      <c r="Z83" s="50">
        <f t="shared" si="42"/>
        <v>43506</v>
      </c>
      <c r="AA83" s="33">
        <f t="shared" si="43"/>
        <v>-74.285714285714278</v>
      </c>
      <c r="AB83" s="134" t="str">
        <f>IF(ISERROR(VLOOKUP($E83,발주DB!$A:$D,3,FALSE))=TRUE,"",VLOOKUP($E83,발주DB!$A:$D,3,FALSE))</f>
        <v/>
      </c>
      <c r="AC83" s="133" t="str">
        <f>IF(ISERROR(VLOOKUP($E83,발주DB!$A:$D,4,FALSE))=TRUE,"",VLOOKUP($E83,발주DB!$A:$D,4,FALSE))</f>
        <v/>
      </c>
      <c r="AD83" s="39">
        <f>IF(ISERROR(VLOOKUP($E83,입고예정DB!$B:$E,3,FALSE))=TRUE,0,VLOOKUP($E83,입고예정DB!$B:$E,3,FALSE))</f>
        <v>0</v>
      </c>
      <c r="AE83" s="41">
        <f>IF(E83="",0,SUMIF(입고예정DB!$B:$B,$E83,입고예정DB!$E:$E))</f>
        <v>0</v>
      </c>
      <c r="AF83" s="42">
        <f t="shared" si="44"/>
        <v>-223.28571428571428</v>
      </c>
      <c r="AG83" s="414"/>
      <c r="AI83" s="295" t="str">
        <f>VLOOKUP($I83,[1]기획현황!$Z:$AW,8,FALSE)</f>
        <v>EVERGREEN</v>
      </c>
      <c r="AJ83" s="401" t="e">
        <f>SUMIF([1]기획현황!$Z:$Z,$I83,[1]기획현황!$AF:$AF)</f>
        <v>#VALUE!</v>
      </c>
      <c r="AK83" s="302">
        <f>VLOOKUP($I83,[1]기획현황!$Z:$AW,14,FALSE)</f>
        <v>65000</v>
      </c>
      <c r="AL83" s="402">
        <f>VLOOKUP($I83,[1]기획현황!$Z:$AW,22,FALSE)</f>
        <v>70</v>
      </c>
      <c r="AM83" s="301">
        <f>VLOOKUP($I83,[1]기획현황!$Z:$AW,23,FALSE)</f>
        <v>10</v>
      </c>
      <c r="AN83" s="302">
        <f>VLOOKUP($I83,[1]기획현황!$Z:$AW,24,FALSE)</f>
        <v>0</v>
      </c>
      <c r="AO83" s="303">
        <f>VLOOKUP($I83,[1]기획현황!$Z:$AW,17,FALSE)</f>
        <v>13121.499999999998</v>
      </c>
      <c r="AP83" s="305">
        <f t="shared" si="45"/>
        <v>4.5033653996043972</v>
      </c>
      <c r="AQ83" s="3"/>
    </row>
    <row r="84" spans="1:43" ht="53.25" hidden="1" customHeight="1">
      <c r="A84" s="16" t="str">
        <f t="shared" si="31"/>
        <v>ELKTLF4506YE</v>
      </c>
      <c r="B84" s="154">
        <f t="shared" si="32"/>
        <v>1</v>
      </c>
      <c r="C84" s="16" t="str">
        <f t="shared" si="33"/>
        <v>ELKTLF4506YE</v>
      </c>
      <c r="D84" s="154">
        <f t="shared" si="34"/>
        <v>1</v>
      </c>
      <c r="E84" s="16" t="str">
        <f>IF(ISERROR(VLOOKUP(MID(I84,1,5)&amp;MID(I84,8,5),품번정리!A:B,2,FALSE))=TRUE,MID(I84,1,5)&amp;MID(I84,8,5),VLOOKUP(MID(I84,1,5)&amp;MID(I84,8,5),품번정리!A:B,2,FALSE))</f>
        <v>ELKTL506YE</v>
      </c>
      <c r="F84" s="202" t="str">
        <f>IF(ISERROR(VLOOKUP($E84,러닝품번!$A:$A,1,FALSE))=TRUE,"","러닝")</f>
        <v/>
      </c>
      <c r="G84" s="412"/>
      <c r="H84" s="31" t="str">
        <f>IF(I84=0,0,IF(VLOOKUP(MID($I84,4,2),CODE!K:P,CODE!$O$1,FALSE)="",VLOOKUP(MID($I84,1,3),CODE!$B:$G,CODE!$D$1,FALSE),VLOOKUP(MID($I84,1,3),CODE!$B:$G,CODE!$D$1,FALSE)&amp;"-"&amp;VLOOKUP(MID($I84,4,2),CODE!K:P,CODE!$O$1,FALSE)))</f>
        <v>ELK-의류</v>
      </c>
      <c r="I84" s="103" t="s">
        <v>1570</v>
      </c>
      <c r="J84" s="102" t="str">
        <f t="shared" si="46"/>
        <v>F4</v>
      </c>
      <c r="K84" s="102" t="str">
        <f t="shared" si="35"/>
        <v>TL</v>
      </c>
      <c r="L84" s="438">
        <f t="shared" si="47"/>
        <v>46000</v>
      </c>
      <c r="M84" s="36">
        <f>IF(ISERROR(VLOOKUP($E84,'14FW판매DB'!$C:$AF,'14FW판매DB'!J$3-1,FALSE))=TRUE,0,VLOOKUP($E84,'14FW판매DB'!$C:$AF,'14FW판매DB'!J$3-1,FALSE))</f>
        <v>65000</v>
      </c>
      <c r="N84" s="37">
        <f>IF(ISERROR(VLOOKUP($E84,'14FW판매DB'!$C:$AF,'14FW판매DB'!K$3-1,FALSE))=TRUE,0,VLOOKUP($E84,'14FW판매DB'!$C:$AF,'14FW판매DB'!K$3-1,FALSE))</f>
        <v>19000</v>
      </c>
      <c r="O84" s="38">
        <f>SUMIF('14FW판매DB'!$C:$C,E84,'14FW판매DB'!N:N)</f>
        <v>450</v>
      </c>
      <c r="P84" s="39" t="str">
        <f>IF(ISERROR(VLOOKUP($E84,'14FW판매DB'!$C:$AF,'14FW판매DB'!P$3-1,FALSE))=TRUE,0,VLOOKUP($E84,'14FW판매DB'!$C:$AF,'14FW판매DB'!P$3-1,FALSE))</f>
        <v>2014-08-27</v>
      </c>
      <c r="Q84" s="40">
        <f>SUMIF('14FW판매DB'!$C:$C,E84,'14FW판매DB'!U:U)</f>
        <v>334</v>
      </c>
      <c r="R84" s="43">
        <f t="shared" si="36"/>
        <v>0.74222222222222223</v>
      </c>
      <c r="S84" s="95">
        <f t="shared" si="37"/>
        <v>586</v>
      </c>
      <c r="T84" s="45">
        <f t="shared" si="38"/>
        <v>0.56996587030716728</v>
      </c>
      <c r="U84" s="110">
        <f>SUMIF('14FW판매DB'!$C:$C,$E84,'14FW판매DB'!AD:AD)*$U$4</f>
        <v>4</v>
      </c>
      <c r="V84" s="40">
        <f t="shared" si="48"/>
        <v>7</v>
      </c>
      <c r="W84" s="285">
        <f t="shared" si="39"/>
        <v>0.5714285714285714</v>
      </c>
      <c r="X84" s="289">
        <f t="shared" si="40"/>
        <v>116</v>
      </c>
      <c r="Y84" s="53">
        <f t="shared" si="41"/>
        <v>203</v>
      </c>
      <c r="Z84" s="50">
        <f t="shared" si="42"/>
        <v>42666</v>
      </c>
      <c r="AA84" s="33">
        <f t="shared" si="43"/>
        <v>-297.14285714285711</v>
      </c>
      <c r="AB84" s="134" t="str">
        <f>IF(ISERROR(VLOOKUP($E84,발주DB!$A:$D,3,FALSE))=TRUE,"",VLOOKUP($E84,발주DB!$A:$D,3,FALSE))</f>
        <v/>
      </c>
      <c r="AC84" s="133" t="str">
        <f>IF(ISERROR(VLOOKUP($E84,발주DB!$A:$D,4,FALSE))=TRUE,"",VLOOKUP($E84,발주DB!$A:$D,4,FALSE))</f>
        <v/>
      </c>
      <c r="AD84" s="39">
        <f>IF(ISERROR(VLOOKUP($E84,입고예정DB!$B:$E,3,FALSE))=TRUE,0,VLOOKUP($E84,입고예정DB!$B:$E,3,FALSE))</f>
        <v>0</v>
      </c>
      <c r="AE84" s="41">
        <f>IF(E84="",0,SUMIF(입고예정DB!$B:$B,$E84,입고예정DB!$E:$E))</f>
        <v>0</v>
      </c>
      <c r="AF84" s="42">
        <f t="shared" si="44"/>
        <v>-413.14285714285711</v>
      </c>
      <c r="AG84" s="414"/>
      <c r="AI84" s="295" t="str">
        <f>VLOOKUP($I84,[1]기획현황!$Z:$AW,8,FALSE)</f>
        <v>EVERGREEN</v>
      </c>
      <c r="AJ84" s="401" t="e">
        <f>SUMIF([1]기획현황!$Z:$Z,$I84,[1]기획현황!$AF:$AF)</f>
        <v>#VALUE!</v>
      </c>
      <c r="AK84" s="302">
        <f>VLOOKUP($I84,[1]기획현황!$Z:$AW,14,FALSE)</f>
        <v>65000</v>
      </c>
      <c r="AL84" s="402">
        <f>VLOOKUP($I84,[1]기획현황!$Z:$AW,22,FALSE)</f>
        <v>70</v>
      </c>
      <c r="AM84" s="301">
        <f>VLOOKUP($I84,[1]기획현황!$Z:$AW,23,FALSE)</f>
        <v>10</v>
      </c>
      <c r="AN84" s="302">
        <f>VLOOKUP($I84,[1]기획현황!$Z:$AW,24,FALSE)</f>
        <v>0</v>
      </c>
      <c r="AO84" s="303">
        <f>VLOOKUP($I84,[1]기획현황!$Z:$AW,17,FALSE)</f>
        <v>13121.499999999998</v>
      </c>
      <c r="AP84" s="305">
        <f t="shared" si="45"/>
        <v>4.5033653996043972</v>
      </c>
      <c r="AQ84" s="3"/>
    </row>
    <row r="85" spans="1:43" ht="53.25" hidden="1" customHeight="1">
      <c r="A85" s="16" t="str">
        <f t="shared" si="31"/>
        <v>ELKTLF5510NY</v>
      </c>
      <c r="B85" s="154">
        <f t="shared" si="32"/>
        <v>1</v>
      </c>
      <c r="C85" s="16" t="str">
        <f t="shared" si="33"/>
        <v>ELKTLF5510NY</v>
      </c>
      <c r="D85" s="154">
        <f t="shared" si="34"/>
        <v>1</v>
      </c>
      <c r="E85" s="16" t="str">
        <f>IF(ISERROR(VLOOKUP(MID(I85,1,5)&amp;MID(I85,8,5),품번정리!A:B,2,FALSE))=TRUE,MID(I85,1,5)&amp;MID(I85,8,5),VLOOKUP(MID(I85,1,5)&amp;MID(I85,8,5),품번정리!A:B,2,FALSE))</f>
        <v>ELKTL510NY</v>
      </c>
      <c r="F85" s="202" t="str">
        <f>IF(ISERROR(VLOOKUP($E85,러닝품번!$A:$A,1,FALSE))=TRUE,"","러닝")</f>
        <v/>
      </c>
      <c r="G85" s="412"/>
      <c r="H85" s="31" t="str">
        <f>IF(I85=0,0,IF(VLOOKUP(MID($I85,4,2),CODE!K:P,CODE!$O$1,FALSE)="",VLOOKUP(MID($I85,1,3),CODE!$B:$G,CODE!$D$1,FALSE),VLOOKUP(MID($I85,1,3),CODE!$B:$G,CODE!$D$1,FALSE)&amp;"-"&amp;VLOOKUP(MID($I85,4,2),CODE!K:P,CODE!$O$1,FALSE)))</f>
        <v>ELK-의류</v>
      </c>
      <c r="I85" s="103" t="s">
        <v>1571</v>
      </c>
      <c r="J85" s="102" t="str">
        <f t="shared" si="46"/>
        <v>F5</v>
      </c>
      <c r="K85" s="102" t="str">
        <f t="shared" si="35"/>
        <v>TL</v>
      </c>
      <c r="L85" s="438">
        <f t="shared" si="47"/>
        <v>50000</v>
      </c>
      <c r="M85" s="36">
        <f>IF(ISERROR(VLOOKUP($E85,'14FW판매DB'!$C:$AF,'14FW판매DB'!J$3-1,FALSE))=TRUE,0,VLOOKUP($E85,'14FW판매DB'!$C:$AF,'14FW판매DB'!J$3-1,FALSE))</f>
        <v>69000</v>
      </c>
      <c r="N85" s="37">
        <f>IF(ISERROR(VLOOKUP($E85,'14FW판매DB'!$C:$AF,'14FW판매DB'!K$3-1,FALSE))=TRUE,0,VLOOKUP($E85,'14FW판매DB'!$C:$AF,'14FW판매DB'!K$3-1,FALSE))</f>
        <v>19000</v>
      </c>
      <c r="O85" s="38">
        <f>SUMIF('14FW판매DB'!$C:$C,E85,'14FW판매DB'!N:N)</f>
        <v>420</v>
      </c>
      <c r="P85" s="39" t="str">
        <f>IF(ISERROR(VLOOKUP($E85,'14FW판매DB'!$C:$AF,'14FW판매DB'!P$3-1,FALSE))=TRUE,0,VLOOKUP($E85,'14FW판매DB'!$C:$AF,'14FW판매DB'!P$3-1,FALSE))</f>
        <v>2014-08-25</v>
      </c>
      <c r="Q85" s="40">
        <f>SUMIF('14FW판매DB'!$C:$C,E85,'14FW판매DB'!U:U)</f>
        <v>308</v>
      </c>
      <c r="R85" s="43">
        <f t="shared" si="36"/>
        <v>0.73333333333333328</v>
      </c>
      <c r="S85" s="95">
        <f t="shared" si="37"/>
        <v>588</v>
      </c>
      <c r="T85" s="45">
        <f t="shared" si="38"/>
        <v>0.52380952380952384</v>
      </c>
      <c r="U85" s="110">
        <f>SUMIF('14FW판매DB'!$C:$C,$E85,'14FW판매DB'!AD:AD)*$U$4</f>
        <v>0</v>
      </c>
      <c r="V85" s="40">
        <f t="shared" si="48"/>
        <v>7</v>
      </c>
      <c r="W85" s="285">
        <f t="shared" si="39"/>
        <v>0</v>
      </c>
      <c r="X85" s="289">
        <f t="shared" si="40"/>
        <v>112</v>
      </c>
      <c r="Y85" s="53">
        <f t="shared" si="41"/>
        <v>0</v>
      </c>
      <c r="Z85" s="50">
        <f t="shared" si="42"/>
        <v>0</v>
      </c>
      <c r="AA85" s="33">
        <f t="shared" si="43"/>
        <v>0</v>
      </c>
      <c r="AB85" s="134" t="str">
        <f>IF(ISERROR(VLOOKUP($E85,발주DB!$A:$D,3,FALSE))=TRUE,"",VLOOKUP($E85,발주DB!$A:$D,3,FALSE))</f>
        <v/>
      </c>
      <c r="AC85" s="133" t="str">
        <f>IF(ISERROR(VLOOKUP($E85,발주DB!$A:$D,4,FALSE))=TRUE,"",VLOOKUP($E85,발주DB!$A:$D,4,FALSE))</f>
        <v/>
      </c>
      <c r="AD85" s="39">
        <f>IF(ISERROR(VLOOKUP($E85,입고예정DB!$B:$E,3,FALSE))=TRUE,0,VLOOKUP($E85,입고예정DB!$B:$E,3,FALSE))</f>
        <v>0</v>
      </c>
      <c r="AE85" s="41">
        <f>IF(E85="",0,SUMIF(입고예정DB!$B:$B,$E85,입고예정DB!$E:$E))</f>
        <v>0</v>
      </c>
      <c r="AF85" s="42">
        <f t="shared" si="44"/>
        <v>-112</v>
      </c>
      <c r="AG85" s="414"/>
      <c r="AI85" s="295" t="str">
        <f>VLOOKUP($I85,[1]기획현황!$Z:$AW,8,FALSE)</f>
        <v>EVERGREEN</v>
      </c>
      <c r="AJ85" s="401" t="e">
        <f>SUMIF([1]기획현황!$Z:$Z,$I85,[1]기획현황!$AF:$AF)</f>
        <v>#VALUE!</v>
      </c>
      <c r="AK85" s="302">
        <f>VLOOKUP($I85,[1]기획현황!$Z:$AW,14,FALSE)</f>
        <v>69000</v>
      </c>
      <c r="AL85" s="402">
        <f>VLOOKUP($I85,[1]기획현황!$Z:$AW,22,FALSE)</f>
        <v>70</v>
      </c>
      <c r="AM85" s="301">
        <f>VLOOKUP($I85,[1]기획현황!$Z:$AW,23,FALSE)</f>
        <v>10.8</v>
      </c>
      <c r="AN85" s="302">
        <f>VLOOKUP($I85,[1]기획현황!$Z:$AW,24,FALSE)</f>
        <v>0</v>
      </c>
      <c r="AO85" s="303">
        <f>VLOOKUP($I85,[1]기획현황!$Z:$AW,17,FALSE)</f>
        <v>14165.62</v>
      </c>
      <c r="AP85" s="305">
        <f t="shared" si="45"/>
        <v>4.4281346476379229</v>
      </c>
      <c r="AQ85" s="3"/>
    </row>
    <row r="86" spans="1:43" ht="53.25" hidden="1" customHeight="1">
      <c r="A86" s="16" t="str">
        <f t="shared" si="31"/>
        <v>ELKTLF5511MT</v>
      </c>
      <c r="B86" s="154">
        <f t="shared" si="32"/>
        <v>1</v>
      </c>
      <c r="C86" s="16" t="str">
        <f t="shared" si="33"/>
        <v>ELKTLF5511MT</v>
      </c>
      <c r="D86" s="154">
        <f t="shared" si="34"/>
        <v>1</v>
      </c>
      <c r="E86" s="16" t="str">
        <f>IF(ISERROR(VLOOKUP(MID(I86,1,5)&amp;MID(I86,8,5),품번정리!A:B,2,FALSE))=TRUE,MID(I86,1,5)&amp;MID(I86,8,5),VLOOKUP(MID(I86,1,5)&amp;MID(I86,8,5),품번정리!A:B,2,FALSE))</f>
        <v>ELKTL511MT</v>
      </c>
      <c r="F86" s="202" t="str">
        <f>IF(ISERROR(VLOOKUP($E86,러닝품번!$A:$A,1,FALSE))=TRUE,"","러닝")</f>
        <v/>
      </c>
      <c r="G86" s="412"/>
      <c r="H86" s="31" t="str">
        <f>IF(I86=0,0,IF(VLOOKUP(MID($I86,4,2),CODE!K:P,CODE!$O$1,FALSE)="",VLOOKUP(MID($I86,1,3),CODE!$B:$G,CODE!$D$1,FALSE),VLOOKUP(MID($I86,1,3),CODE!$B:$G,CODE!$D$1,FALSE)&amp;"-"&amp;VLOOKUP(MID($I86,4,2),CODE!K:P,CODE!$O$1,FALSE)))</f>
        <v>ELK-의류</v>
      </c>
      <c r="I86" s="103" t="s">
        <v>1514</v>
      </c>
      <c r="J86" s="102" t="str">
        <f t="shared" si="46"/>
        <v>F5</v>
      </c>
      <c r="K86" s="102" t="str">
        <f t="shared" si="35"/>
        <v>TL</v>
      </c>
      <c r="L86" s="438">
        <f t="shared" si="47"/>
        <v>54000</v>
      </c>
      <c r="M86" s="36">
        <f>IF(ISERROR(VLOOKUP($E86,'14FW판매DB'!$C:$AF,'14FW판매DB'!J$3-1,FALSE))=TRUE,0,VLOOKUP($E86,'14FW판매DB'!$C:$AF,'14FW판매DB'!J$3-1,FALSE))</f>
        <v>79000</v>
      </c>
      <c r="N86" s="37">
        <f>IF(ISERROR(VLOOKUP($E86,'14FW판매DB'!$C:$AF,'14FW판매DB'!K$3-1,FALSE))=TRUE,0,VLOOKUP($E86,'14FW판매DB'!$C:$AF,'14FW판매DB'!K$3-1,FALSE))</f>
        <v>25000</v>
      </c>
      <c r="O86" s="38">
        <f>SUMIF('14FW판매DB'!$C:$C,E86,'14FW판매DB'!N:N)</f>
        <v>398</v>
      </c>
      <c r="P86" s="39" t="str">
        <f>IF(ISERROR(VLOOKUP($E86,'14FW판매DB'!$C:$AF,'14FW판매DB'!P$3-1,FALSE))=TRUE,0,VLOOKUP($E86,'14FW판매DB'!$C:$AF,'14FW판매DB'!P$3-1,FALSE))</f>
        <v>2014-08-25</v>
      </c>
      <c r="Q86" s="40">
        <f>SUMIF('14FW판매DB'!$C:$C,E86,'14FW판매DB'!U:U)</f>
        <v>346</v>
      </c>
      <c r="R86" s="43">
        <f t="shared" si="36"/>
        <v>0.8693467336683417</v>
      </c>
      <c r="S86" s="95">
        <f t="shared" si="37"/>
        <v>588</v>
      </c>
      <c r="T86" s="45">
        <f t="shared" si="38"/>
        <v>0.58843537414965985</v>
      </c>
      <c r="U86" s="110">
        <f>SUMIF('14FW판매DB'!$C:$C,$E86,'14FW판매DB'!AD:AD)*$U$4</f>
        <v>-1</v>
      </c>
      <c r="V86" s="40">
        <f t="shared" si="48"/>
        <v>7</v>
      </c>
      <c r="W86" s="285">
        <f t="shared" si="39"/>
        <v>-0.14285714285714285</v>
      </c>
      <c r="X86" s="289">
        <f t="shared" si="40"/>
        <v>52</v>
      </c>
      <c r="Y86" s="53">
        <f t="shared" si="41"/>
        <v>0</v>
      </c>
      <c r="Z86" s="50">
        <f t="shared" si="42"/>
        <v>0</v>
      </c>
      <c r="AA86" s="33">
        <f t="shared" si="43"/>
        <v>0</v>
      </c>
      <c r="AB86" s="134" t="str">
        <f>IF(ISERROR(VLOOKUP($E86,발주DB!$A:$D,3,FALSE))=TRUE,"",VLOOKUP($E86,발주DB!$A:$D,3,FALSE))</f>
        <v/>
      </c>
      <c r="AC86" s="133" t="str">
        <f>IF(ISERROR(VLOOKUP($E86,발주DB!$A:$D,4,FALSE))=TRUE,"",VLOOKUP($E86,발주DB!$A:$D,4,FALSE))</f>
        <v/>
      </c>
      <c r="AD86" s="39">
        <f>IF(ISERROR(VLOOKUP($E86,입고예정DB!$B:$E,3,FALSE))=TRUE,0,VLOOKUP($E86,입고예정DB!$B:$E,3,FALSE))</f>
        <v>0</v>
      </c>
      <c r="AE86" s="41">
        <f>IF(E86="",0,SUMIF(입고예정DB!$B:$B,$E86,입고예정DB!$E:$E))</f>
        <v>0</v>
      </c>
      <c r="AF86" s="42">
        <f t="shared" si="44"/>
        <v>-52</v>
      </c>
      <c r="AG86" s="414"/>
      <c r="AI86" s="295" t="str">
        <f>VLOOKUP($I86,[1]기획현황!$Z:$AW,8,FALSE)</f>
        <v>대경</v>
      </c>
      <c r="AJ86" s="401" t="e">
        <f>SUMIF([1]기획현황!$Z:$Z,$I86,[1]기획현황!$AF:$AF)</f>
        <v>#VALUE!</v>
      </c>
      <c r="AK86" s="302">
        <f>VLOOKUP($I86,[1]기획현황!$Z:$AW,14,FALSE)</f>
        <v>79000</v>
      </c>
      <c r="AL86" s="402">
        <f>VLOOKUP($I86,[1]기획현황!$Z:$AW,22,FALSE)</f>
        <v>20</v>
      </c>
      <c r="AM86" s="301">
        <f>VLOOKUP($I86,[1]기획현황!$Z:$AW,23,FALSE)</f>
        <v>15.35</v>
      </c>
      <c r="AN86" s="302">
        <f>VLOOKUP($I86,[1]기획현황!$Z:$AW,24,FALSE)</f>
        <v>0</v>
      </c>
      <c r="AO86" s="303">
        <f>VLOOKUP($I86,[1]기획현황!$Z:$AW,17,FALSE)</f>
        <v>17749.25</v>
      </c>
      <c r="AP86" s="305">
        <f t="shared" si="45"/>
        <v>4.0462657192941567</v>
      </c>
      <c r="AQ86" s="3"/>
    </row>
    <row r="87" spans="1:43" ht="53.25" hidden="1" customHeight="1">
      <c r="A87" s="16" t="str">
        <f t="shared" si="31"/>
        <v>ELKTLF5511PK</v>
      </c>
      <c r="B87" s="154">
        <f t="shared" si="32"/>
        <v>1</v>
      </c>
      <c r="C87" s="16" t="str">
        <f t="shared" si="33"/>
        <v>ELKTLF5511PK</v>
      </c>
      <c r="D87" s="154">
        <f t="shared" si="34"/>
        <v>1</v>
      </c>
      <c r="E87" s="16" t="str">
        <f>IF(ISERROR(VLOOKUP(MID(I87,1,5)&amp;MID(I87,8,5),품번정리!A:B,2,FALSE))=TRUE,MID(I87,1,5)&amp;MID(I87,8,5),VLOOKUP(MID(I87,1,5)&amp;MID(I87,8,5),품번정리!A:B,2,FALSE))</f>
        <v>ELKTL511PK</v>
      </c>
      <c r="F87" s="202" t="str">
        <f>IF(ISERROR(VLOOKUP($E87,러닝품번!$A:$A,1,FALSE))=TRUE,"","러닝")</f>
        <v/>
      </c>
      <c r="G87" s="412"/>
      <c r="H87" s="31" t="str">
        <f>IF(I87=0,0,IF(VLOOKUP(MID($I87,4,2),CODE!K:P,CODE!$O$1,FALSE)="",VLOOKUP(MID($I87,1,3),CODE!$B:$G,CODE!$D$1,FALSE),VLOOKUP(MID($I87,1,3),CODE!$B:$G,CODE!$D$1,FALSE)&amp;"-"&amp;VLOOKUP(MID($I87,4,2),CODE!K:P,CODE!$O$1,FALSE)))</f>
        <v>ELK-의류</v>
      </c>
      <c r="I87" s="103" t="s">
        <v>1515</v>
      </c>
      <c r="J87" s="102" t="str">
        <f t="shared" si="46"/>
        <v>F5</v>
      </c>
      <c r="K87" s="102" t="str">
        <f t="shared" si="35"/>
        <v>TL</v>
      </c>
      <c r="L87" s="438">
        <f t="shared" si="47"/>
        <v>54000</v>
      </c>
      <c r="M87" s="36">
        <f>IF(ISERROR(VLOOKUP($E87,'14FW판매DB'!$C:$AF,'14FW판매DB'!J$3-1,FALSE))=TRUE,0,VLOOKUP($E87,'14FW판매DB'!$C:$AF,'14FW판매DB'!J$3-1,FALSE))</f>
        <v>79000</v>
      </c>
      <c r="N87" s="37">
        <f>IF(ISERROR(VLOOKUP($E87,'14FW판매DB'!$C:$AF,'14FW판매DB'!K$3-1,FALSE))=TRUE,0,VLOOKUP($E87,'14FW판매DB'!$C:$AF,'14FW판매DB'!K$3-1,FALSE))</f>
        <v>25000</v>
      </c>
      <c r="O87" s="38">
        <f>SUMIF('14FW판매DB'!$C:$C,E87,'14FW판매DB'!N:N)</f>
        <v>399</v>
      </c>
      <c r="P87" s="39" t="str">
        <f>IF(ISERROR(VLOOKUP($E87,'14FW판매DB'!$C:$AF,'14FW판매DB'!P$3-1,FALSE))=TRUE,0,VLOOKUP($E87,'14FW판매DB'!$C:$AF,'14FW판매DB'!P$3-1,FALSE))</f>
        <v>2014-08-25</v>
      </c>
      <c r="Q87" s="40">
        <f>SUMIF('14FW판매DB'!$C:$C,E87,'14FW판매DB'!U:U)</f>
        <v>373</v>
      </c>
      <c r="R87" s="43">
        <f t="shared" si="36"/>
        <v>0.93483709273182958</v>
      </c>
      <c r="S87" s="95">
        <f t="shared" si="37"/>
        <v>588</v>
      </c>
      <c r="T87" s="45">
        <f t="shared" si="38"/>
        <v>0.63435374149659862</v>
      </c>
      <c r="U87" s="110">
        <f>SUMIF('14FW판매DB'!$C:$C,$E87,'14FW판매DB'!AD:AD)*$U$4</f>
        <v>0</v>
      </c>
      <c r="V87" s="40">
        <f t="shared" si="48"/>
        <v>7</v>
      </c>
      <c r="W87" s="285">
        <f t="shared" si="39"/>
        <v>0</v>
      </c>
      <c r="X87" s="289">
        <f t="shared" si="40"/>
        <v>26</v>
      </c>
      <c r="Y87" s="53">
        <f t="shared" si="41"/>
        <v>0</v>
      </c>
      <c r="Z87" s="50">
        <f t="shared" si="42"/>
        <v>0</v>
      </c>
      <c r="AA87" s="33">
        <f t="shared" si="43"/>
        <v>0</v>
      </c>
      <c r="AB87" s="134" t="str">
        <f>IF(ISERROR(VLOOKUP($E87,발주DB!$A:$D,3,FALSE))=TRUE,"",VLOOKUP($E87,발주DB!$A:$D,3,FALSE))</f>
        <v/>
      </c>
      <c r="AC87" s="133" t="str">
        <f>IF(ISERROR(VLOOKUP($E87,발주DB!$A:$D,4,FALSE))=TRUE,"",VLOOKUP($E87,발주DB!$A:$D,4,FALSE))</f>
        <v/>
      </c>
      <c r="AD87" s="39">
        <f>IF(ISERROR(VLOOKUP($E87,입고예정DB!$B:$E,3,FALSE))=TRUE,0,VLOOKUP($E87,입고예정DB!$B:$E,3,FALSE))</f>
        <v>0</v>
      </c>
      <c r="AE87" s="41">
        <f>IF(E87="",0,SUMIF(입고예정DB!$B:$B,$E87,입고예정DB!$E:$E))</f>
        <v>0</v>
      </c>
      <c r="AF87" s="42">
        <f t="shared" si="44"/>
        <v>-26</v>
      </c>
      <c r="AG87" s="414"/>
      <c r="AI87" s="295" t="str">
        <f>VLOOKUP($I87,[1]기획현황!$Z:$AW,8,FALSE)</f>
        <v>대경</v>
      </c>
      <c r="AJ87" s="401" t="e">
        <f>SUMIF([1]기획현황!$Z:$Z,$I87,[1]기획현황!$AF:$AF)</f>
        <v>#VALUE!</v>
      </c>
      <c r="AK87" s="302">
        <f>VLOOKUP($I87,[1]기획현황!$Z:$AW,14,FALSE)</f>
        <v>79000</v>
      </c>
      <c r="AL87" s="402">
        <f>VLOOKUP($I87,[1]기획현황!$Z:$AW,22,FALSE)</f>
        <v>20</v>
      </c>
      <c r="AM87" s="301">
        <f>VLOOKUP($I87,[1]기획현황!$Z:$AW,23,FALSE)</f>
        <v>15.35</v>
      </c>
      <c r="AN87" s="302">
        <f>VLOOKUP($I87,[1]기획현황!$Z:$AW,24,FALSE)</f>
        <v>0</v>
      </c>
      <c r="AO87" s="303">
        <f>VLOOKUP($I87,[1]기획현황!$Z:$AW,17,FALSE)</f>
        <v>17749.25</v>
      </c>
      <c r="AP87" s="305">
        <f t="shared" si="45"/>
        <v>4.0462657192941567</v>
      </c>
      <c r="AQ87" s="3"/>
    </row>
    <row r="88" spans="1:43" ht="53.25" hidden="1" customHeight="1">
      <c r="A88" s="16" t="str">
        <f t="shared" si="31"/>
        <v>ELKTLF5521RE</v>
      </c>
      <c r="B88" s="154">
        <f t="shared" si="32"/>
        <v>1</v>
      </c>
      <c r="C88" s="16" t="str">
        <f t="shared" si="33"/>
        <v>ELKTLF5521RE</v>
      </c>
      <c r="D88" s="154">
        <f t="shared" si="34"/>
        <v>1</v>
      </c>
      <c r="E88" s="16" t="str">
        <f>IF(ISERROR(VLOOKUP(MID(I88,1,5)&amp;MID(I88,8,5),품번정리!A:B,2,FALSE))=TRUE,MID(I88,1,5)&amp;MID(I88,8,5),VLOOKUP(MID(I88,1,5)&amp;MID(I88,8,5),품번정리!A:B,2,FALSE))</f>
        <v>ELKTL521RE</v>
      </c>
      <c r="F88" s="202" t="str">
        <f>IF(ISERROR(VLOOKUP($E88,러닝품번!$A:$A,1,FALSE))=TRUE,"","러닝")</f>
        <v/>
      </c>
      <c r="G88" s="412"/>
      <c r="H88" s="31" t="str">
        <f>IF(I88=0,0,IF(VLOOKUP(MID($I88,4,2),CODE!K:P,CODE!$O$1,FALSE)="",VLOOKUP(MID($I88,1,3),CODE!$B:$G,CODE!$D$1,FALSE),VLOOKUP(MID($I88,1,3),CODE!$B:$G,CODE!$D$1,FALSE)&amp;"-"&amp;VLOOKUP(MID($I88,4,2),CODE!K:P,CODE!$O$1,FALSE)))</f>
        <v>ELK-의류</v>
      </c>
      <c r="I88" s="103" t="s">
        <v>1572</v>
      </c>
      <c r="J88" s="102" t="str">
        <f t="shared" si="46"/>
        <v>F5</v>
      </c>
      <c r="K88" s="102" t="str">
        <f t="shared" si="35"/>
        <v>TL</v>
      </c>
      <c r="L88" s="438">
        <f t="shared" si="47"/>
        <v>50000</v>
      </c>
      <c r="M88" s="36">
        <f>IF(ISERROR(VLOOKUP($E88,'14FW판매DB'!$C:$AF,'14FW판매DB'!J$3-1,FALSE))=TRUE,0,VLOOKUP($E88,'14FW판매DB'!$C:$AF,'14FW판매DB'!J$3-1,FALSE))</f>
        <v>69000</v>
      </c>
      <c r="N88" s="37">
        <f>IF(ISERROR(VLOOKUP($E88,'14FW판매DB'!$C:$AF,'14FW판매DB'!K$3-1,FALSE))=TRUE,0,VLOOKUP($E88,'14FW판매DB'!$C:$AF,'14FW판매DB'!K$3-1,FALSE))</f>
        <v>19000</v>
      </c>
      <c r="O88" s="38">
        <f>SUMIF('14FW판매DB'!$C:$C,E88,'14FW판매DB'!N:N)</f>
        <v>462</v>
      </c>
      <c r="P88" s="39" t="str">
        <f>IF(ISERROR(VLOOKUP($E88,'14FW판매DB'!$C:$AF,'14FW판매DB'!P$3-1,FALSE))=TRUE,0,VLOOKUP($E88,'14FW판매DB'!$C:$AF,'14FW판매DB'!P$3-1,FALSE))</f>
        <v>2014-08-27</v>
      </c>
      <c r="Q88" s="40">
        <f>SUMIF('14FW판매DB'!$C:$C,E88,'14FW판매DB'!U:U)</f>
        <v>391</v>
      </c>
      <c r="R88" s="43">
        <f t="shared" si="36"/>
        <v>0.84632034632034636</v>
      </c>
      <c r="S88" s="95">
        <f t="shared" si="37"/>
        <v>586</v>
      </c>
      <c r="T88" s="45">
        <f t="shared" si="38"/>
        <v>0.66723549488054612</v>
      </c>
      <c r="U88" s="110">
        <f>SUMIF('14FW판매DB'!$C:$C,$E88,'14FW판매DB'!AD:AD)*$U$4</f>
        <v>0</v>
      </c>
      <c r="V88" s="40">
        <f t="shared" si="48"/>
        <v>7</v>
      </c>
      <c r="W88" s="285">
        <f t="shared" si="39"/>
        <v>0</v>
      </c>
      <c r="X88" s="289">
        <f t="shared" si="40"/>
        <v>71</v>
      </c>
      <c r="Y88" s="53">
        <f t="shared" si="41"/>
        <v>0</v>
      </c>
      <c r="Z88" s="50">
        <f t="shared" si="42"/>
        <v>0</v>
      </c>
      <c r="AA88" s="33">
        <f t="shared" si="43"/>
        <v>0</v>
      </c>
      <c r="AB88" s="134" t="str">
        <f>IF(ISERROR(VLOOKUP($E88,발주DB!$A:$D,3,FALSE))=TRUE,"",VLOOKUP($E88,발주DB!$A:$D,3,FALSE))</f>
        <v/>
      </c>
      <c r="AC88" s="133" t="str">
        <f>IF(ISERROR(VLOOKUP($E88,발주DB!$A:$D,4,FALSE))=TRUE,"",VLOOKUP($E88,발주DB!$A:$D,4,FALSE))</f>
        <v/>
      </c>
      <c r="AD88" s="39">
        <f>IF(ISERROR(VLOOKUP($E88,입고예정DB!$B:$E,3,FALSE))=TRUE,0,VLOOKUP($E88,입고예정DB!$B:$E,3,FALSE))</f>
        <v>0</v>
      </c>
      <c r="AE88" s="41">
        <f>IF(E88="",0,SUMIF(입고예정DB!$B:$B,$E88,입고예정DB!$E:$E))</f>
        <v>0</v>
      </c>
      <c r="AF88" s="42">
        <f t="shared" si="44"/>
        <v>-71</v>
      </c>
      <c r="AG88" s="414"/>
      <c r="AI88" s="295" t="str">
        <f>VLOOKUP($I88,[1]기획현황!$Z:$AW,8,FALSE)</f>
        <v>EVERGREEN</v>
      </c>
      <c r="AJ88" s="401" t="e">
        <f>SUMIF([1]기획현황!$Z:$Z,$I88,[1]기획현황!$AF:$AF)</f>
        <v>#VALUE!</v>
      </c>
      <c r="AK88" s="302">
        <f>VLOOKUP($I88,[1]기획현황!$Z:$AW,14,FALSE)</f>
        <v>69000</v>
      </c>
      <c r="AL88" s="402">
        <f>VLOOKUP($I88,[1]기획현황!$Z:$AW,22,FALSE)</f>
        <v>70</v>
      </c>
      <c r="AM88" s="301">
        <f>VLOOKUP($I88,[1]기획현황!$Z:$AW,23,FALSE)</f>
        <v>10.5</v>
      </c>
      <c r="AN88" s="302">
        <f>VLOOKUP($I88,[1]기획현황!$Z:$AW,24,FALSE)</f>
        <v>0</v>
      </c>
      <c r="AO88" s="303">
        <f>VLOOKUP($I88,[1]기획현황!$Z:$AW,17,FALSE)</f>
        <v>13774.074999999999</v>
      </c>
      <c r="AP88" s="305">
        <f t="shared" si="45"/>
        <v>4.5540098138911489</v>
      </c>
      <c r="AQ88" s="3"/>
    </row>
    <row r="89" spans="1:43" ht="53.25" hidden="1" customHeight="1">
      <c r="A89" s="16" t="str">
        <f t="shared" si="31"/>
        <v>ELKTLF5526BK</v>
      </c>
      <c r="B89" s="154">
        <f t="shared" si="32"/>
        <v>1</v>
      </c>
      <c r="C89" s="16" t="str">
        <f t="shared" si="33"/>
        <v>ELKTLF5526BK</v>
      </c>
      <c r="D89" s="154">
        <f t="shared" si="34"/>
        <v>1</v>
      </c>
      <c r="E89" s="16" t="str">
        <f>IF(ISERROR(VLOOKUP(MID(I89,1,5)&amp;MID(I89,8,5),품번정리!A:B,2,FALSE))=TRUE,MID(I89,1,5)&amp;MID(I89,8,5),VLOOKUP(MID(I89,1,5)&amp;MID(I89,8,5),품번정리!A:B,2,FALSE))</f>
        <v>ELKTL526BK</v>
      </c>
      <c r="F89" s="202" t="str">
        <f>IF(ISERROR(VLOOKUP($E89,러닝품번!$A:$A,1,FALSE))=TRUE,"","러닝")</f>
        <v/>
      </c>
      <c r="G89" s="412"/>
      <c r="H89" s="31" t="str">
        <f>IF(I89=0,0,IF(VLOOKUP(MID($I89,4,2),CODE!K:P,CODE!$O$1,FALSE)="",VLOOKUP(MID($I89,1,3),CODE!$B:$G,CODE!$D$1,FALSE),VLOOKUP(MID($I89,1,3),CODE!$B:$G,CODE!$D$1,FALSE)&amp;"-"&amp;VLOOKUP(MID($I89,4,2),CODE!K:P,CODE!$O$1,FALSE)))</f>
        <v>ELK-의류</v>
      </c>
      <c r="I89" s="103" t="s">
        <v>1637</v>
      </c>
      <c r="J89" s="102" t="str">
        <f t="shared" si="46"/>
        <v>F5</v>
      </c>
      <c r="K89" s="102" t="str">
        <f t="shared" si="35"/>
        <v>TL</v>
      </c>
      <c r="L89" s="438">
        <f t="shared" si="47"/>
        <v>54000</v>
      </c>
      <c r="M89" s="36">
        <f>IF(ISERROR(VLOOKUP($E89,'14FW판매DB'!$C:$AF,'14FW판매DB'!J$3-1,FALSE))=TRUE,0,VLOOKUP($E89,'14FW판매DB'!$C:$AF,'14FW판매DB'!J$3-1,FALSE))</f>
        <v>79000</v>
      </c>
      <c r="N89" s="37">
        <f>IF(ISERROR(VLOOKUP($E89,'14FW판매DB'!$C:$AF,'14FW판매DB'!K$3-1,FALSE))=TRUE,0,VLOOKUP($E89,'14FW판매DB'!$C:$AF,'14FW판매DB'!K$3-1,FALSE))</f>
        <v>25000</v>
      </c>
      <c r="O89" s="38">
        <f>SUMIF('14FW판매DB'!$C:$C,E89,'14FW판매DB'!N:N)</f>
        <v>447</v>
      </c>
      <c r="P89" s="39" t="str">
        <f>IF(ISERROR(VLOOKUP($E89,'14FW판매DB'!$C:$AF,'14FW판매DB'!P$3-1,FALSE))=TRUE,0,VLOOKUP($E89,'14FW판매DB'!$C:$AF,'14FW판매DB'!P$3-1,FALSE))</f>
        <v>2014-09-30</v>
      </c>
      <c r="Q89" s="40">
        <f>SUMIF('14FW판매DB'!$C:$C,E89,'14FW판매DB'!U:U)</f>
        <v>387</v>
      </c>
      <c r="R89" s="43">
        <f t="shared" si="36"/>
        <v>0.86577181208053688</v>
      </c>
      <c r="S89" s="95">
        <f t="shared" si="37"/>
        <v>552</v>
      </c>
      <c r="T89" s="45">
        <f t="shared" si="38"/>
        <v>0.70108695652173914</v>
      </c>
      <c r="U89" s="110">
        <f>SUMIF('14FW판매DB'!$C:$C,$E89,'14FW판매DB'!AD:AD)*$U$4</f>
        <v>0</v>
      </c>
      <c r="V89" s="40">
        <f t="shared" si="48"/>
        <v>7</v>
      </c>
      <c r="W89" s="285">
        <f t="shared" si="39"/>
        <v>0</v>
      </c>
      <c r="X89" s="289">
        <f t="shared" si="40"/>
        <v>60</v>
      </c>
      <c r="Y89" s="53">
        <f t="shared" si="41"/>
        <v>0</v>
      </c>
      <c r="Z89" s="50">
        <f t="shared" si="42"/>
        <v>0</v>
      </c>
      <c r="AA89" s="33">
        <f t="shared" si="43"/>
        <v>0</v>
      </c>
      <c r="AB89" s="134" t="str">
        <f>IF(ISERROR(VLOOKUP($E89,발주DB!$A:$D,3,FALSE))=TRUE,"",VLOOKUP($E89,발주DB!$A:$D,3,FALSE))</f>
        <v/>
      </c>
      <c r="AC89" s="133" t="str">
        <f>IF(ISERROR(VLOOKUP($E89,발주DB!$A:$D,4,FALSE))=TRUE,"",VLOOKUP($E89,발주DB!$A:$D,4,FALSE))</f>
        <v/>
      </c>
      <c r="AD89" s="39">
        <f>IF(ISERROR(VLOOKUP($E89,입고예정DB!$B:$E,3,FALSE))=TRUE,0,VLOOKUP($E89,입고예정DB!$B:$E,3,FALSE))</f>
        <v>0</v>
      </c>
      <c r="AE89" s="41">
        <f>IF(E89="",0,SUMIF(입고예정DB!$B:$B,$E89,입고예정DB!$E:$E))</f>
        <v>0</v>
      </c>
      <c r="AF89" s="42">
        <f t="shared" si="44"/>
        <v>-60</v>
      </c>
      <c r="AG89" s="414"/>
      <c r="AI89" s="295" t="str">
        <f>VLOOKUP($I89,[1]기획현황!$Z:$AW,8,FALSE)</f>
        <v>아트인드림</v>
      </c>
      <c r="AJ89" s="401" t="e">
        <f>SUMIF([1]기획현황!$Z:$Z,$I89,[1]기획현황!$AF:$AF)</f>
        <v>#VALUE!</v>
      </c>
      <c r="AK89" s="302">
        <f>VLOOKUP($I89,[1]기획현황!$Z:$AW,14,FALSE)</f>
        <v>79000</v>
      </c>
      <c r="AL89" s="402">
        <f>VLOOKUP($I89,[1]기획현황!$Z:$AW,22,FALSE)</f>
        <v>20</v>
      </c>
      <c r="AM89" s="301">
        <f>VLOOKUP($I89,[1]기획현황!$Z:$AW,23,FALSE)</f>
        <v>0</v>
      </c>
      <c r="AN89" s="302">
        <f>VLOOKUP($I89,[1]기획현황!$Z:$AW,24,FALSE)</f>
        <v>17110</v>
      </c>
      <c r="AO89" s="303">
        <f>VLOOKUP($I89,[1]기획현황!$Z:$AW,17,FALSE)</f>
        <v>17130</v>
      </c>
      <c r="AP89" s="305">
        <f t="shared" si="45"/>
        <v>4.1925383431513028</v>
      </c>
      <c r="AQ89" s="3"/>
    </row>
    <row r="90" spans="1:43" ht="53.25" hidden="1" customHeight="1">
      <c r="A90" s="16" t="str">
        <f t="shared" si="31"/>
        <v>ELKVEF5530RE</v>
      </c>
      <c r="B90" s="154">
        <f t="shared" si="32"/>
        <v>1</v>
      </c>
      <c r="C90" s="16" t="str">
        <f t="shared" si="33"/>
        <v>ELKVEF5530RE</v>
      </c>
      <c r="D90" s="154">
        <f t="shared" si="34"/>
        <v>1</v>
      </c>
      <c r="E90" s="16" t="str">
        <f>IF(ISERROR(VLOOKUP(MID(I90,1,5)&amp;MID(I90,8,5),품번정리!A:B,2,FALSE))=TRUE,MID(I90,1,5)&amp;MID(I90,8,5),VLOOKUP(MID(I90,1,5)&amp;MID(I90,8,5),품번정리!A:B,2,FALSE))</f>
        <v>ELKVE530RE</v>
      </c>
      <c r="F90" s="202" t="str">
        <f>IF(ISERROR(VLOOKUP($E90,러닝품번!$A:$A,1,FALSE))=TRUE,"","러닝")</f>
        <v/>
      </c>
      <c r="G90" s="412"/>
      <c r="H90" s="31" t="str">
        <f>IF(I90=0,0,IF(VLOOKUP(MID($I90,4,2),CODE!K:P,CODE!$O$1,FALSE)="",VLOOKUP(MID($I90,1,3),CODE!$B:$G,CODE!$D$1,FALSE),VLOOKUP(MID($I90,1,3),CODE!$B:$G,CODE!$D$1,FALSE)&amp;"-"&amp;VLOOKUP(MID($I90,4,2),CODE!K:P,CODE!$O$1,FALSE)))</f>
        <v>ELK-의류</v>
      </c>
      <c r="I90" s="103" t="s">
        <v>1527</v>
      </c>
      <c r="J90" s="102" t="str">
        <f t="shared" si="46"/>
        <v>F5</v>
      </c>
      <c r="K90" s="102" t="str">
        <f t="shared" si="35"/>
        <v>VE</v>
      </c>
      <c r="L90" s="438">
        <f t="shared" si="47"/>
        <v>69000</v>
      </c>
      <c r="M90" s="36">
        <f>IF(ISERROR(VLOOKUP($E90,'14FW판매DB'!$C:$AF,'14FW판매DB'!J$3-1,FALSE))=TRUE,0,VLOOKUP($E90,'14FW판매DB'!$C:$AF,'14FW판매DB'!J$3-1,FALSE))</f>
        <v>98000</v>
      </c>
      <c r="N90" s="37">
        <f>IF(ISERROR(VLOOKUP($E90,'14FW판매DB'!$C:$AF,'14FW판매DB'!K$3-1,FALSE))=TRUE,0,VLOOKUP($E90,'14FW판매DB'!$C:$AF,'14FW판매DB'!K$3-1,FALSE))</f>
        <v>29000</v>
      </c>
      <c r="O90" s="38">
        <f>SUMIF('14FW판매DB'!$C:$C,E90,'14FW판매DB'!N:N)</f>
        <v>252</v>
      </c>
      <c r="P90" s="39" t="str">
        <f>IF(ISERROR(VLOOKUP($E90,'14FW판매DB'!$C:$AF,'14FW판매DB'!P$3-1,FALSE))=TRUE,0,VLOOKUP($E90,'14FW판매DB'!$C:$AF,'14FW판매DB'!P$3-1,FALSE))</f>
        <v>2014-10-08</v>
      </c>
      <c r="Q90" s="40">
        <f>SUMIF('14FW판매DB'!$C:$C,E90,'14FW판매DB'!U:U)</f>
        <v>252</v>
      </c>
      <c r="R90" s="43">
        <f t="shared" si="36"/>
        <v>1</v>
      </c>
      <c r="S90" s="95">
        <f t="shared" si="37"/>
        <v>544</v>
      </c>
      <c r="T90" s="45">
        <f t="shared" si="38"/>
        <v>0.46323529411764708</v>
      </c>
      <c r="U90" s="110">
        <f>SUMIF('14FW판매DB'!$C:$C,$E90,'14FW판매DB'!AD:AD)*$U$4</f>
        <v>0</v>
      </c>
      <c r="V90" s="40">
        <f t="shared" si="48"/>
        <v>7</v>
      </c>
      <c r="W90" s="285">
        <f t="shared" si="39"/>
        <v>0</v>
      </c>
      <c r="X90" s="289">
        <f t="shared" si="40"/>
        <v>0</v>
      </c>
      <c r="Y90" s="53">
        <f t="shared" si="41"/>
        <v>0</v>
      </c>
      <c r="Z90" s="50">
        <f t="shared" si="42"/>
        <v>0</v>
      </c>
      <c r="AA90" s="33">
        <f t="shared" si="43"/>
        <v>0</v>
      </c>
      <c r="AB90" s="134" t="str">
        <f>IF(ISERROR(VLOOKUP($E90,발주DB!$A:$D,3,FALSE))=TRUE,"",VLOOKUP($E90,발주DB!$A:$D,3,FALSE))</f>
        <v/>
      </c>
      <c r="AC90" s="133" t="str">
        <f>IF(ISERROR(VLOOKUP($E90,발주DB!$A:$D,4,FALSE))=TRUE,"",VLOOKUP($E90,발주DB!$A:$D,4,FALSE))</f>
        <v/>
      </c>
      <c r="AD90" s="39">
        <f>IF(ISERROR(VLOOKUP($E90,입고예정DB!$B:$E,3,FALSE))=TRUE,0,VLOOKUP($E90,입고예정DB!$B:$E,3,FALSE))</f>
        <v>0</v>
      </c>
      <c r="AE90" s="41">
        <f>IF(E90="",0,SUMIF(입고예정DB!$B:$B,$E90,입고예정DB!$E:$E))</f>
        <v>0</v>
      </c>
      <c r="AF90" s="42">
        <f t="shared" si="44"/>
        <v>0</v>
      </c>
      <c r="AG90" s="414"/>
      <c r="AI90" s="295" t="str">
        <f>VLOOKUP($I90,[1]기획현황!$Z:$AW,8,FALSE)</f>
        <v>대경</v>
      </c>
      <c r="AJ90" s="401" t="e">
        <f>SUMIF([1]기획현황!$Z:$Z,$I90,[1]기획현황!$AF:$AF)</f>
        <v>#VALUE!</v>
      </c>
      <c r="AK90" s="302">
        <f>VLOOKUP($I90,[1]기획현황!$Z:$AW,14,FALSE)</f>
        <v>98000</v>
      </c>
      <c r="AL90" s="402">
        <f>VLOOKUP($I90,[1]기획현황!$Z:$AW,22,FALSE)</f>
        <v>20</v>
      </c>
      <c r="AM90" s="301">
        <f>VLOOKUP($I90,[1]기획현황!$Z:$AW,23,FALSE)</f>
        <v>21.5</v>
      </c>
      <c r="AN90" s="302">
        <f>VLOOKUP($I90,[1]기획현황!$Z:$AW,24,FALSE)</f>
        <v>0</v>
      </c>
      <c r="AO90" s="303">
        <f>VLOOKUP($I90,[1]기획현황!$Z:$AW,17,FALSE)</f>
        <v>24852.5</v>
      </c>
      <c r="AP90" s="305">
        <f t="shared" si="45"/>
        <v>3.5847866046035239</v>
      </c>
      <c r="AQ90" s="3"/>
    </row>
    <row r="91" spans="1:43" ht="53.25" hidden="1" customHeight="1">
      <c r="A91" s="16" t="str">
        <f t="shared" si="31"/>
        <v>HCKMIF3506BK</v>
      </c>
      <c r="B91" s="154">
        <f t="shared" si="32"/>
        <v>9.5377346163493934E-7</v>
      </c>
      <c r="C91" s="16" t="str">
        <f t="shared" si="33"/>
        <v/>
      </c>
      <c r="D91" s="154">
        <f t="shared" si="34"/>
        <v>1</v>
      </c>
      <c r="E91" s="16" t="str">
        <f>IF(ISERROR(VLOOKUP(MID(I91,1,5)&amp;MID(I91,8,5),품번정리!A:B,2,FALSE))=TRUE,MID(I91,1,5)&amp;MID(I91,8,5),VLOOKUP(MID(I91,1,5)&amp;MID(I91,8,5),품번정리!A:B,2,FALSE))</f>
        <v>HCKMI506BK</v>
      </c>
      <c r="F91" s="202" t="str">
        <f>IF(ISERROR(VLOOKUP($E91,러닝품번!$A:$A,1,FALSE))=TRUE,"","러닝")</f>
        <v/>
      </c>
      <c r="G91" s="422"/>
      <c r="H91" s="31" t="str">
        <f>IF(I91=0,0,IF(VLOOKUP(MID($I91,4,2),CODE!K:P,CODE!$O$1,FALSE)="",VLOOKUP(MID($I91,1,3),CODE!$B:$G,CODE!$D$1,FALSE),VLOOKUP(MID($I91,1,3),CODE!$B:$G,CODE!$D$1,FALSE)&amp;"-"&amp;VLOOKUP(MID($I91,4,2),CODE!K:P,CODE!$O$1,FALSE)))</f>
        <v>HCK</v>
      </c>
      <c r="I91" s="103" t="s">
        <v>1641</v>
      </c>
      <c r="J91" s="102" t="str">
        <f t="shared" si="46"/>
        <v>F3</v>
      </c>
      <c r="K91" s="102" t="str">
        <f t="shared" si="35"/>
        <v>MI</v>
      </c>
      <c r="L91" s="438">
        <f t="shared" si="47"/>
        <v>16000</v>
      </c>
      <c r="M91" s="36">
        <f>IF(ISERROR(VLOOKUP($E91,'14FW판매DB'!$C:$AF,'14FW판매DB'!J$3-1,FALSE))=TRUE,0,VLOOKUP($E91,'14FW판매DB'!$C:$AF,'14FW판매DB'!J$3-1,FALSE))</f>
        <v>45000</v>
      </c>
      <c r="N91" s="37">
        <f>IF(ISERROR(VLOOKUP($E91,'14FW판매DB'!$C:$AF,'14FW판매DB'!K$3-1,FALSE))=TRUE,0,VLOOKUP($E91,'14FW판매DB'!$C:$AF,'14FW판매DB'!K$3-1,FALSE))</f>
        <v>29000</v>
      </c>
      <c r="O91" s="38">
        <f>SUMIF('14FW판매DB'!$C:$C,E91,'14FW판매DB'!N:N)</f>
        <v>306</v>
      </c>
      <c r="P91" s="39" t="str">
        <f>IF(ISERROR(VLOOKUP($E91,'14FW판매DB'!$C:$AF,'14FW판매DB'!P$3-1,FALSE))=TRUE,0,VLOOKUP($E91,'14FW판매DB'!$C:$AF,'14FW판매DB'!P$3-1,FALSE))</f>
        <v>2014-07-31</v>
      </c>
      <c r="Q91" s="40">
        <f>SUMIF('14FW판매DB'!$C:$C,E91,'14FW판매DB'!U:U)</f>
        <v>137</v>
      </c>
      <c r="R91" s="43">
        <f t="shared" si="36"/>
        <v>0.44771241830065361</v>
      </c>
      <c r="S91" s="95">
        <f t="shared" si="37"/>
        <v>613</v>
      </c>
      <c r="T91" s="45">
        <f t="shared" si="38"/>
        <v>0.22349102773246329</v>
      </c>
      <c r="U91" s="110">
        <f>SUMIF('14FW판매DB'!$C:$C,$E91,'14FW판매DB'!AD:AD)*$U$4</f>
        <v>0</v>
      </c>
      <c r="V91" s="40">
        <f t="shared" si="48"/>
        <v>7</v>
      </c>
      <c r="W91" s="285">
        <f t="shared" si="39"/>
        <v>0</v>
      </c>
      <c r="X91" s="289">
        <f t="shared" si="40"/>
        <v>169</v>
      </c>
      <c r="Y91" s="53">
        <f t="shared" si="41"/>
        <v>0</v>
      </c>
      <c r="Z91" s="50">
        <f t="shared" si="42"/>
        <v>0</v>
      </c>
      <c r="AA91" s="33">
        <f t="shared" si="43"/>
        <v>0</v>
      </c>
      <c r="AB91" s="134" t="str">
        <f>IF(ISERROR(VLOOKUP($E91,발주DB!$A:$D,3,FALSE))=TRUE,"",VLOOKUP($E91,발주DB!$A:$D,3,FALSE))</f>
        <v/>
      </c>
      <c r="AC91" s="133" t="str">
        <f>IF(ISERROR(VLOOKUP($E91,발주DB!$A:$D,4,FALSE))=TRUE,"",VLOOKUP($E91,발주DB!$A:$D,4,FALSE))</f>
        <v/>
      </c>
      <c r="AD91" s="39">
        <f>IF(ISERROR(VLOOKUP($E91,입고예정DB!$B:$E,3,FALSE))=TRUE,0,VLOOKUP($E91,입고예정DB!$B:$E,3,FALSE))</f>
        <v>0</v>
      </c>
      <c r="AE91" s="41">
        <f>IF(E91="",0,SUMIF(입고예정DB!$B:$B,$E91,입고예정DB!$E:$E))</f>
        <v>0</v>
      </c>
      <c r="AF91" s="42">
        <f t="shared" si="44"/>
        <v>-169</v>
      </c>
      <c r="AG91" s="414"/>
      <c r="AI91" s="295" t="str">
        <f>VLOOKUP($I91,[1]기획현황!$Z:$AW,8,FALSE)</f>
        <v>동일모자</v>
      </c>
      <c r="AJ91" s="401" t="e">
        <f>SUMIF([1]기획현황!$Z:$Z,$I91,[1]기획현황!$AF:$AF)</f>
        <v>#VALUE!</v>
      </c>
      <c r="AK91" s="302">
        <f>VLOOKUP($I91,[1]기획현황!$Z:$AW,14,FALSE)</f>
        <v>45000</v>
      </c>
      <c r="AL91" s="402">
        <f>VLOOKUP($I91,[1]기획현황!$Z:$AW,22,FALSE)</f>
        <v>537</v>
      </c>
      <c r="AM91" s="301">
        <f>VLOOKUP($I91,[1]기획현황!$Z:$AW,23,FALSE)</f>
        <v>5.8</v>
      </c>
      <c r="AN91" s="302">
        <f>VLOOKUP($I91,[1]기획현황!$Z:$AW,24,FALSE)</f>
        <v>0</v>
      </c>
      <c r="AO91" s="303">
        <f>VLOOKUP($I91,[1]기획현황!$Z:$AW,17,FALSE)</f>
        <v>7771.92</v>
      </c>
      <c r="AP91" s="305">
        <f t="shared" si="45"/>
        <v>5.2637045812477359</v>
      </c>
      <c r="AQ91" s="3"/>
    </row>
    <row r="92" spans="1:43" ht="53.25" hidden="1" customHeight="1">
      <c r="A92" s="16" t="str">
        <f t="shared" si="31"/>
        <v>HCKMIF3506KH</v>
      </c>
      <c r="B92" s="154">
        <f t="shared" si="32"/>
        <v>9.5377346163493934E-7</v>
      </c>
      <c r="C92" s="16" t="str">
        <f t="shared" si="33"/>
        <v/>
      </c>
      <c r="D92" s="154">
        <f t="shared" si="34"/>
        <v>1</v>
      </c>
      <c r="E92" s="16" t="str">
        <f>IF(ISERROR(VLOOKUP(MID(I92,1,5)&amp;MID(I92,8,5),품번정리!A:B,2,FALSE))=TRUE,MID(I92,1,5)&amp;MID(I92,8,5),VLOOKUP(MID(I92,1,5)&amp;MID(I92,8,5),품번정리!A:B,2,FALSE))</f>
        <v>HCKMI506KH</v>
      </c>
      <c r="F92" s="202" t="str">
        <f>IF(ISERROR(VLOOKUP($E92,러닝품번!$A:$A,1,FALSE))=TRUE,"","러닝")</f>
        <v/>
      </c>
      <c r="G92" s="422"/>
      <c r="H92" s="31" t="str">
        <f>IF(I92=0,0,IF(VLOOKUP(MID($I92,4,2),CODE!K:P,CODE!$O$1,FALSE)="",VLOOKUP(MID($I92,1,3),CODE!$B:$G,CODE!$D$1,FALSE),VLOOKUP(MID($I92,1,3),CODE!$B:$G,CODE!$D$1,FALSE)&amp;"-"&amp;VLOOKUP(MID($I92,4,2),CODE!K:P,CODE!$O$1,FALSE)))</f>
        <v>HCK</v>
      </c>
      <c r="I92" s="103" t="s">
        <v>1642</v>
      </c>
      <c r="J92" s="102" t="str">
        <f t="shared" si="46"/>
        <v>F3</v>
      </c>
      <c r="K92" s="102" t="str">
        <f t="shared" si="35"/>
        <v>MI</v>
      </c>
      <c r="L92" s="438">
        <f t="shared" si="47"/>
        <v>16000</v>
      </c>
      <c r="M92" s="36">
        <f>IF(ISERROR(VLOOKUP($E92,'14FW판매DB'!$C:$AF,'14FW판매DB'!J$3-1,FALSE))=TRUE,0,VLOOKUP($E92,'14FW판매DB'!$C:$AF,'14FW판매DB'!J$3-1,FALSE))</f>
        <v>45000</v>
      </c>
      <c r="N92" s="37">
        <f>IF(ISERROR(VLOOKUP($E92,'14FW판매DB'!$C:$AF,'14FW판매DB'!K$3-1,FALSE))=TRUE,0,VLOOKUP($E92,'14FW판매DB'!$C:$AF,'14FW판매DB'!K$3-1,FALSE))</f>
        <v>29000</v>
      </c>
      <c r="O92" s="38">
        <f>SUMIF('14FW판매DB'!$C:$C,E92,'14FW판매DB'!N:N)</f>
        <v>301</v>
      </c>
      <c r="P92" s="39" t="str">
        <f>IF(ISERROR(VLOOKUP($E92,'14FW판매DB'!$C:$AF,'14FW판매DB'!P$3-1,FALSE))=TRUE,0,VLOOKUP($E92,'14FW판매DB'!$C:$AF,'14FW판매DB'!P$3-1,FALSE))</f>
        <v>2014-07-31</v>
      </c>
      <c r="Q92" s="40">
        <f>SUMIF('14FW판매DB'!$C:$C,E92,'14FW판매DB'!U:U)</f>
        <v>129</v>
      </c>
      <c r="R92" s="43">
        <f t="shared" si="36"/>
        <v>0.42857142857142855</v>
      </c>
      <c r="S92" s="95">
        <f t="shared" si="37"/>
        <v>613</v>
      </c>
      <c r="T92" s="45">
        <f t="shared" si="38"/>
        <v>0.21044045676998369</v>
      </c>
      <c r="U92" s="110">
        <f>SUMIF('14FW판매DB'!$C:$C,$E92,'14FW판매DB'!AD:AD)*$U$4</f>
        <v>0</v>
      </c>
      <c r="V92" s="40">
        <f t="shared" si="48"/>
        <v>7</v>
      </c>
      <c r="W92" s="285">
        <f t="shared" si="39"/>
        <v>0</v>
      </c>
      <c r="X92" s="289">
        <f t="shared" si="40"/>
        <v>172</v>
      </c>
      <c r="Y92" s="53">
        <f t="shared" si="41"/>
        <v>0</v>
      </c>
      <c r="Z92" s="50">
        <f t="shared" si="42"/>
        <v>0</v>
      </c>
      <c r="AA92" s="33">
        <f t="shared" si="43"/>
        <v>0</v>
      </c>
      <c r="AB92" s="134" t="str">
        <f>IF(ISERROR(VLOOKUP($E92,발주DB!$A:$D,3,FALSE))=TRUE,"",VLOOKUP($E92,발주DB!$A:$D,3,FALSE))</f>
        <v/>
      </c>
      <c r="AC92" s="133" t="str">
        <f>IF(ISERROR(VLOOKUP($E92,발주DB!$A:$D,4,FALSE))=TRUE,"",VLOOKUP($E92,발주DB!$A:$D,4,FALSE))</f>
        <v/>
      </c>
      <c r="AD92" s="39">
        <f>IF(ISERROR(VLOOKUP($E92,입고예정DB!$B:$E,3,FALSE))=TRUE,0,VLOOKUP($E92,입고예정DB!$B:$E,3,FALSE))</f>
        <v>0</v>
      </c>
      <c r="AE92" s="41">
        <f>IF(E92="",0,SUMIF(입고예정DB!$B:$B,$E92,입고예정DB!$E:$E))</f>
        <v>0</v>
      </c>
      <c r="AF92" s="42">
        <f t="shared" si="44"/>
        <v>-172</v>
      </c>
      <c r="AG92" s="414"/>
      <c r="AI92" s="295" t="str">
        <f>VLOOKUP($I92,[1]기획현황!$Z:$AW,8,FALSE)</f>
        <v>동일모자</v>
      </c>
      <c r="AJ92" s="401" t="e">
        <f>SUMIF([1]기획현황!$Z:$Z,$I92,[1]기획현황!$AF:$AF)</f>
        <v>#VALUE!</v>
      </c>
      <c r="AK92" s="302">
        <f>VLOOKUP($I92,[1]기획현황!$Z:$AW,14,FALSE)</f>
        <v>45000</v>
      </c>
      <c r="AL92" s="402">
        <f>VLOOKUP($I92,[1]기획현황!$Z:$AW,22,FALSE)</f>
        <v>537</v>
      </c>
      <c r="AM92" s="301">
        <f>VLOOKUP($I92,[1]기획현황!$Z:$AW,23,FALSE)</f>
        <v>5.8</v>
      </c>
      <c r="AN92" s="302">
        <f>VLOOKUP($I92,[1]기획현황!$Z:$AW,24,FALSE)</f>
        <v>0</v>
      </c>
      <c r="AO92" s="303">
        <f>VLOOKUP($I92,[1]기획현황!$Z:$AW,17,FALSE)</f>
        <v>7771.92</v>
      </c>
      <c r="AP92" s="305">
        <f t="shared" si="45"/>
        <v>5.2637045812477359</v>
      </c>
      <c r="AQ92" s="3"/>
    </row>
    <row r="93" spans="1:43" ht="53.25" hidden="1" customHeight="1">
      <c r="A93" s="16" t="str">
        <f t="shared" si="31"/>
        <v>HCKMIF3506NY</v>
      </c>
      <c r="B93" s="154">
        <f t="shared" si="32"/>
        <v>9.5377346163493934E-7</v>
      </c>
      <c r="C93" s="16" t="str">
        <f t="shared" si="33"/>
        <v/>
      </c>
      <c r="D93" s="154">
        <f t="shared" si="34"/>
        <v>1</v>
      </c>
      <c r="E93" s="16" t="str">
        <f>IF(ISERROR(VLOOKUP(MID(I93,1,5)&amp;MID(I93,8,5),품번정리!A:B,2,FALSE))=TRUE,MID(I93,1,5)&amp;MID(I93,8,5),VLOOKUP(MID(I93,1,5)&amp;MID(I93,8,5),품번정리!A:B,2,FALSE))</f>
        <v>HCKMI506NY</v>
      </c>
      <c r="F93" s="202" t="str">
        <f>IF(ISERROR(VLOOKUP($E93,러닝품번!$A:$A,1,FALSE))=TRUE,"","러닝")</f>
        <v/>
      </c>
      <c r="G93" s="422"/>
      <c r="H93" s="31" t="str">
        <f>IF(I93=0,0,IF(VLOOKUP(MID($I93,4,2),CODE!K:P,CODE!$O$1,FALSE)="",VLOOKUP(MID($I93,1,3),CODE!$B:$G,CODE!$D$1,FALSE),VLOOKUP(MID($I93,1,3),CODE!$B:$G,CODE!$D$1,FALSE)&amp;"-"&amp;VLOOKUP(MID($I93,4,2),CODE!K:P,CODE!$O$1,FALSE)))</f>
        <v>HCK</v>
      </c>
      <c r="I93" s="103" t="s">
        <v>1643</v>
      </c>
      <c r="J93" s="102" t="str">
        <f t="shared" si="46"/>
        <v>F3</v>
      </c>
      <c r="K93" s="102" t="str">
        <f t="shared" si="35"/>
        <v>MI</v>
      </c>
      <c r="L93" s="438">
        <f t="shared" si="47"/>
        <v>16000</v>
      </c>
      <c r="M93" s="36">
        <f>IF(ISERROR(VLOOKUP($E93,'14FW판매DB'!$C:$AF,'14FW판매DB'!J$3-1,FALSE))=TRUE,0,VLOOKUP($E93,'14FW판매DB'!$C:$AF,'14FW판매DB'!J$3-1,FALSE))</f>
        <v>45000</v>
      </c>
      <c r="N93" s="37">
        <f>IF(ISERROR(VLOOKUP($E93,'14FW판매DB'!$C:$AF,'14FW판매DB'!K$3-1,FALSE))=TRUE,0,VLOOKUP($E93,'14FW판매DB'!$C:$AF,'14FW판매DB'!K$3-1,FALSE))</f>
        <v>29000</v>
      </c>
      <c r="O93" s="38">
        <f>SUMIF('14FW판매DB'!$C:$C,E93,'14FW판매DB'!N:N)</f>
        <v>305</v>
      </c>
      <c r="P93" s="39" t="str">
        <f>IF(ISERROR(VLOOKUP($E93,'14FW판매DB'!$C:$AF,'14FW판매DB'!P$3-1,FALSE))=TRUE,0,VLOOKUP($E93,'14FW판매DB'!$C:$AF,'14FW판매DB'!P$3-1,FALSE))</f>
        <v>2014-07-31</v>
      </c>
      <c r="Q93" s="40">
        <f>SUMIF('14FW판매DB'!$C:$C,E93,'14FW판매DB'!U:U)</f>
        <v>49</v>
      </c>
      <c r="R93" s="43">
        <f t="shared" si="36"/>
        <v>0.16065573770491803</v>
      </c>
      <c r="S93" s="95">
        <f t="shared" si="37"/>
        <v>613</v>
      </c>
      <c r="T93" s="45">
        <f t="shared" si="38"/>
        <v>7.9934747145187598E-2</v>
      </c>
      <c r="U93" s="110">
        <f>SUMIF('14FW판매DB'!$C:$C,$E93,'14FW판매DB'!AD:AD)*$U$4</f>
        <v>0</v>
      </c>
      <c r="V93" s="40">
        <f t="shared" si="48"/>
        <v>7</v>
      </c>
      <c r="W93" s="285">
        <f t="shared" si="39"/>
        <v>0</v>
      </c>
      <c r="X93" s="289">
        <f t="shared" si="40"/>
        <v>256</v>
      </c>
      <c r="Y93" s="53">
        <f t="shared" si="41"/>
        <v>0</v>
      </c>
      <c r="Z93" s="50">
        <f t="shared" si="42"/>
        <v>0</v>
      </c>
      <c r="AA93" s="33">
        <f t="shared" si="43"/>
        <v>0</v>
      </c>
      <c r="AB93" s="134" t="str">
        <f>IF(ISERROR(VLOOKUP($E93,발주DB!$A:$D,3,FALSE))=TRUE,"",VLOOKUP($E93,발주DB!$A:$D,3,FALSE))</f>
        <v/>
      </c>
      <c r="AC93" s="133" t="str">
        <f>IF(ISERROR(VLOOKUP($E93,발주DB!$A:$D,4,FALSE))=TRUE,"",VLOOKUP($E93,발주DB!$A:$D,4,FALSE))</f>
        <v/>
      </c>
      <c r="AD93" s="39">
        <f>IF(ISERROR(VLOOKUP($E93,입고예정DB!$B:$E,3,FALSE))=TRUE,0,VLOOKUP($E93,입고예정DB!$B:$E,3,FALSE))</f>
        <v>0</v>
      </c>
      <c r="AE93" s="41">
        <f>IF(E93="",0,SUMIF(입고예정DB!$B:$B,$E93,입고예정DB!$E:$E))</f>
        <v>0</v>
      </c>
      <c r="AF93" s="42">
        <f t="shared" si="44"/>
        <v>-256</v>
      </c>
      <c r="AG93" s="414"/>
      <c r="AI93" s="295" t="str">
        <f>VLOOKUP($I93,[1]기획현황!$Z:$AW,8,FALSE)</f>
        <v>동일모자</v>
      </c>
      <c r="AJ93" s="401" t="e">
        <f>SUMIF([1]기획현황!$Z:$Z,$I93,[1]기획현황!$AF:$AF)</f>
        <v>#VALUE!</v>
      </c>
      <c r="AK93" s="302">
        <f>VLOOKUP($I93,[1]기획현황!$Z:$AW,14,FALSE)</f>
        <v>45000</v>
      </c>
      <c r="AL93" s="402">
        <f>VLOOKUP($I93,[1]기획현황!$Z:$AW,22,FALSE)</f>
        <v>537</v>
      </c>
      <c r="AM93" s="301">
        <f>VLOOKUP($I93,[1]기획현황!$Z:$AW,23,FALSE)</f>
        <v>5.8</v>
      </c>
      <c r="AN93" s="302">
        <f>VLOOKUP($I93,[1]기획현황!$Z:$AW,24,FALSE)</f>
        <v>0</v>
      </c>
      <c r="AO93" s="303">
        <f>VLOOKUP($I93,[1]기획현황!$Z:$AW,17,FALSE)</f>
        <v>7771.92</v>
      </c>
      <c r="AP93" s="305">
        <f t="shared" si="45"/>
        <v>5.2637045812477359</v>
      </c>
      <c r="AQ93" s="3"/>
    </row>
    <row r="94" spans="1:43" ht="53.25" hidden="1" customHeight="1">
      <c r="A94" s="16" t="str">
        <f t="shared" si="31"/>
        <v>HCKMIF3507BK</v>
      </c>
      <c r="B94" s="154">
        <f t="shared" si="32"/>
        <v>9.5377346163493934E-7</v>
      </c>
      <c r="C94" s="16" t="str">
        <f t="shared" si="33"/>
        <v/>
      </c>
      <c r="D94" s="154">
        <f t="shared" si="34"/>
        <v>1</v>
      </c>
      <c r="E94" s="16" t="str">
        <f>IF(ISERROR(VLOOKUP(MID(I94,1,5)&amp;MID(I94,8,5),품번정리!A:B,2,FALSE))=TRUE,MID(I94,1,5)&amp;MID(I94,8,5),VLOOKUP(MID(I94,1,5)&amp;MID(I94,8,5),품번정리!A:B,2,FALSE))</f>
        <v>HCKMI507BK</v>
      </c>
      <c r="F94" s="202" t="str">
        <f>IF(ISERROR(VLOOKUP($E94,러닝품번!$A:$A,1,FALSE))=TRUE,"","러닝")</f>
        <v/>
      </c>
      <c r="G94" s="422"/>
      <c r="H94" s="31" t="str">
        <f>IF(I94=0,0,IF(VLOOKUP(MID($I94,4,2),CODE!K:P,CODE!$O$1,FALSE)="",VLOOKUP(MID($I94,1,3),CODE!$B:$G,CODE!$D$1,FALSE),VLOOKUP(MID($I94,1,3),CODE!$B:$G,CODE!$D$1,FALSE)&amp;"-"&amp;VLOOKUP(MID($I94,4,2),CODE!K:P,CODE!$O$1,FALSE)))</f>
        <v>HCK</v>
      </c>
      <c r="I94" s="103" t="s">
        <v>1645</v>
      </c>
      <c r="J94" s="102" t="str">
        <f t="shared" si="46"/>
        <v>F3</v>
      </c>
      <c r="K94" s="102" t="str">
        <f t="shared" si="35"/>
        <v>MI</v>
      </c>
      <c r="L94" s="438">
        <f t="shared" si="47"/>
        <v>16000</v>
      </c>
      <c r="M94" s="36">
        <f>IF(ISERROR(VLOOKUP($E94,'14FW판매DB'!$C:$AF,'14FW판매DB'!J$3-1,FALSE))=TRUE,0,VLOOKUP($E94,'14FW판매DB'!$C:$AF,'14FW판매DB'!J$3-1,FALSE))</f>
        <v>45000</v>
      </c>
      <c r="N94" s="37">
        <f>IF(ISERROR(VLOOKUP($E94,'14FW판매DB'!$C:$AF,'14FW판매DB'!K$3-1,FALSE))=TRUE,0,VLOOKUP($E94,'14FW판매DB'!$C:$AF,'14FW판매DB'!K$3-1,FALSE))</f>
        <v>29000</v>
      </c>
      <c r="O94" s="38">
        <f>SUMIF('14FW판매DB'!$C:$C,E94,'14FW판매DB'!N:N)</f>
        <v>304</v>
      </c>
      <c r="P94" s="39" t="str">
        <f>IF(ISERROR(VLOOKUP($E94,'14FW판매DB'!$C:$AF,'14FW판매DB'!P$3-1,FALSE))=TRUE,0,VLOOKUP($E94,'14FW판매DB'!$C:$AF,'14FW판매DB'!P$3-1,FALSE))</f>
        <v>2014-07-31</v>
      </c>
      <c r="Q94" s="40">
        <f>SUMIF('14FW판매DB'!$C:$C,E94,'14FW판매DB'!U:U)</f>
        <v>109</v>
      </c>
      <c r="R94" s="43">
        <f t="shared" si="36"/>
        <v>0.35855263157894735</v>
      </c>
      <c r="S94" s="95">
        <f t="shared" si="37"/>
        <v>613</v>
      </c>
      <c r="T94" s="45">
        <f t="shared" si="38"/>
        <v>0.17781402936378465</v>
      </c>
      <c r="U94" s="110">
        <f>SUMIF('14FW판매DB'!$C:$C,$E94,'14FW판매DB'!AD:AD)*$U$4</f>
        <v>0</v>
      </c>
      <c r="V94" s="40">
        <f t="shared" si="48"/>
        <v>7</v>
      </c>
      <c r="W94" s="285">
        <f t="shared" si="39"/>
        <v>0</v>
      </c>
      <c r="X94" s="289">
        <f t="shared" si="40"/>
        <v>195</v>
      </c>
      <c r="Y94" s="53">
        <f t="shared" si="41"/>
        <v>0</v>
      </c>
      <c r="Z94" s="50">
        <f t="shared" si="42"/>
        <v>0</v>
      </c>
      <c r="AA94" s="33">
        <f t="shared" si="43"/>
        <v>0</v>
      </c>
      <c r="AB94" s="134" t="str">
        <f>IF(ISERROR(VLOOKUP($E94,발주DB!$A:$D,3,FALSE))=TRUE,"",VLOOKUP($E94,발주DB!$A:$D,3,FALSE))</f>
        <v/>
      </c>
      <c r="AC94" s="133" t="str">
        <f>IF(ISERROR(VLOOKUP($E94,발주DB!$A:$D,4,FALSE))=TRUE,"",VLOOKUP($E94,발주DB!$A:$D,4,FALSE))</f>
        <v/>
      </c>
      <c r="AD94" s="39">
        <f>IF(ISERROR(VLOOKUP($E94,입고예정DB!$B:$E,3,FALSE))=TRUE,0,VLOOKUP($E94,입고예정DB!$B:$E,3,FALSE))</f>
        <v>0</v>
      </c>
      <c r="AE94" s="41">
        <f>IF(E94="",0,SUMIF(입고예정DB!$B:$B,$E94,입고예정DB!$E:$E))</f>
        <v>0</v>
      </c>
      <c r="AF94" s="42">
        <f t="shared" si="44"/>
        <v>-195</v>
      </c>
      <c r="AG94" s="414"/>
      <c r="AI94" s="295" t="str">
        <f>VLOOKUP($I94,[1]기획현황!$Z:$AW,8,FALSE)</f>
        <v>동일모자</v>
      </c>
      <c r="AJ94" s="401" t="e">
        <f>SUMIF([1]기획현황!$Z:$Z,$I94,[1]기획현황!$AF:$AF)</f>
        <v>#VALUE!</v>
      </c>
      <c r="AK94" s="302">
        <f>VLOOKUP($I94,[1]기획현황!$Z:$AW,14,FALSE)</f>
        <v>45000</v>
      </c>
      <c r="AL94" s="402">
        <f>VLOOKUP($I94,[1]기획현황!$Z:$AW,22,FALSE)</f>
        <v>537</v>
      </c>
      <c r="AM94" s="301">
        <f>VLOOKUP($I94,[1]기획현황!$Z:$AW,23,FALSE)</f>
        <v>5.8</v>
      </c>
      <c r="AN94" s="302">
        <f>VLOOKUP($I94,[1]기획현황!$Z:$AW,24,FALSE)</f>
        <v>0</v>
      </c>
      <c r="AO94" s="303">
        <f>VLOOKUP($I94,[1]기획현황!$Z:$AW,17,FALSE)</f>
        <v>7771.92</v>
      </c>
      <c r="AP94" s="305">
        <f t="shared" si="45"/>
        <v>5.2637045812477359</v>
      </c>
      <c r="AQ94" s="3"/>
    </row>
    <row r="95" spans="1:43" ht="53.25" hidden="1" customHeight="1">
      <c r="A95" s="16" t="str">
        <f t="shared" si="31"/>
        <v>HCKMIF3507GY</v>
      </c>
      <c r="B95" s="154">
        <f t="shared" si="32"/>
        <v>9.5377346163493934E-7</v>
      </c>
      <c r="C95" s="16" t="str">
        <f t="shared" si="33"/>
        <v/>
      </c>
      <c r="D95" s="154">
        <f t="shared" si="34"/>
        <v>1</v>
      </c>
      <c r="E95" s="16" t="str">
        <f>IF(ISERROR(VLOOKUP(MID(I95,1,5)&amp;MID(I95,8,5),품번정리!A:B,2,FALSE))=TRUE,MID(I95,1,5)&amp;MID(I95,8,5),VLOOKUP(MID(I95,1,5)&amp;MID(I95,8,5),품번정리!A:B,2,FALSE))</f>
        <v>HCKMI507GY</v>
      </c>
      <c r="F95" s="202" t="str">
        <f>IF(ISERROR(VLOOKUP($E95,러닝품번!$A:$A,1,FALSE))=TRUE,"","러닝")</f>
        <v/>
      </c>
      <c r="G95" s="422"/>
      <c r="H95" s="31" t="str">
        <f>IF(I95=0,0,IF(VLOOKUP(MID($I95,4,2),CODE!K:P,CODE!$O$1,FALSE)="",VLOOKUP(MID($I95,1,3),CODE!$B:$G,CODE!$D$1,FALSE),VLOOKUP(MID($I95,1,3),CODE!$B:$G,CODE!$D$1,FALSE)&amp;"-"&amp;VLOOKUP(MID($I95,4,2),CODE!K:P,CODE!$O$1,FALSE)))</f>
        <v>HCK</v>
      </c>
      <c r="I95" s="103" t="s">
        <v>1644</v>
      </c>
      <c r="J95" s="102" t="str">
        <f t="shared" si="46"/>
        <v>F3</v>
      </c>
      <c r="K95" s="102" t="str">
        <f t="shared" si="35"/>
        <v>MI</v>
      </c>
      <c r="L95" s="438">
        <f t="shared" si="47"/>
        <v>16000</v>
      </c>
      <c r="M95" s="36">
        <f>IF(ISERROR(VLOOKUP($E95,'14FW판매DB'!$C:$AF,'14FW판매DB'!J$3-1,FALSE))=TRUE,0,VLOOKUP($E95,'14FW판매DB'!$C:$AF,'14FW판매DB'!J$3-1,FALSE))</f>
        <v>45000</v>
      </c>
      <c r="N95" s="37">
        <f>IF(ISERROR(VLOOKUP($E95,'14FW판매DB'!$C:$AF,'14FW판매DB'!K$3-1,FALSE))=TRUE,0,VLOOKUP($E95,'14FW판매DB'!$C:$AF,'14FW판매DB'!K$3-1,FALSE))</f>
        <v>29000</v>
      </c>
      <c r="O95" s="38">
        <f>SUMIF('14FW판매DB'!$C:$C,E95,'14FW판매DB'!N:N)</f>
        <v>296</v>
      </c>
      <c r="P95" s="39" t="str">
        <f>IF(ISERROR(VLOOKUP($E95,'14FW판매DB'!$C:$AF,'14FW판매DB'!P$3-1,FALSE))=TRUE,0,VLOOKUP($E95,'14FW판매DB'!$C:$AF,'14FW판매DB'!P$3-1,FALSE))</f>
        <v>2014-07-31</v>
      </c>
      <c r="Q95" s="40">
        <f>SUMIF('14FW판매DB'!$C:$C,E95,'14FW판매DB'!U:U)</f>
        <v>52</v>
      </c>
      <c r="R95" s="43">
        <f t="shared" si="36"/>
        <v>0.17567567567567569</v>
      </c>
      <c r="S95" s="95">
        <f t="shared" si="37"/>
        <v>613</v>
      </c>
      <c r="T95" s="45">
        <f t="shared" si="38"/>
        <v>8.4828711256117462E-2</v>
      </c>
      <c r="U95" s="110">
        <f>SUMIF('14FW판매DB'!$C:$C,$E95,'14FW판매DB'!AD:AD)*$U$4</f>
        <v>1</v>
      </c>
      <c r="V95" s="40">
        <f t="shared" si="48"/>
        <v>7</v>
      </c>
      <c r="W95" s="285">
        <f t="shared" si="39"/>
        <v>0.14285714285714285</v>
      </c>
      <c r="X95" s="289">
        <f t="shared" si="40"/>
        <v>244</v>
      </c>
      <c r="Y95" s="53">
        <f t="shared" si="41"/>
        <v>1708</v>
      </c>
      <c r="Z95" s="50">
        <f t="shared" si="42"/>
        <v>44171</v>
      </c>
      <c r="AA95" s="33">
        <f t="shared" si="43"/>
        <v>-44</v>
      </c>
      <c r="AB95" s="134" t="str">
        <f>IF(ISERROR(VLOOKUP($E95,발주DB!$A:$D,3,FALSE))=TRUE,"",VLOOKUP($E95,발주DB!$A:$D,3,FALSE))</f>
        <v/>
      </c>
      <c r="AC95" s="133" t="str">
        <f>IF(ISERROR(VLOOKUP($E95,발주DB!$A:$D,4,FALSE))=TRUE,"",VLOOKUP($E95,발주DB!$A:$D,4,FALSE))</f>
        <v/>
      </c>
      <c r="AD95" s="39">
        <f>IF(ISERROR(VLOOKUP($E95,입고예정DB!$B:$E,3,FALSE))=TRUE,0,VLOOKUP($E95,입고예정DB!$B:$E,3,FALSE))</f>
        <v>0</v>
      </c>
      <c r="AE95" s="41">
        <f>IF(E95="",0,SUMIF(입고예정DB!$B:$B,$E95,입고예정DB!$E:$E))</f>
        <v>0</v>
      </c>
      <c r="AF95" s="42">
        <f t="shared" si="44"/>
        <v>-288</v>
      </c>
      <c r="AG95" s="414"/>
      <c r="AI95" s="295" t="str">
        <f>VLOOKUP($I95,[1]기획현황!$Z:$AW,8,FALSE)</f>
        <v>동일모자</v>
      </c>
      <c r="AJ95" s="401" t="e">
        <f>SUMIF([1]기획현황!$Z:$Z,$I95,[1]기획현황!$AF:$AF)</f>
        <v>#VALUE!</v>
      </c>
      <c r="AK95" s="302">
        <f>VLOOKUP($I95,[1]기획현황!$Z:$AW,14,FALSE)</f>
        <v>45000</v>
      </c>
      <c r="AL95" s="402">
        <f>VLOOKUP($I95,[1]기획현황!$Z:$AW,22,FALSE)</f>
        <v>537</v>
      </c>
      <c r="AM95" s="301">
        <f>VLOOKUP($I95,[1]기획현황!$Z:$AW,23,FALSE)</f>
        <v>5.8</v>
      </c>
      <c r="AN95" s="302">
        <f>VLOOKUP($I95,[1]기획현황!$Z:$AW,24,FALSE)</f>
        <v>0</v>
      </c>
      <c r="AO95" s="303">
        <f>VLOOKUP($I95,[1]기획현황!$Z:$AW,17,FALSE)</f>
        <v>7771.92</v>
      </c>
      <c r="AP95" s="305">
        <f t="shared" si="45"/>
        <v>5.2637045812477359</v>
      </c>
      <c r="AQ95" s="3"/>
    </row>
    <row r="96" spans="1:43" ht="53.25" hidden="1" customHeight="1">
      <c r="A96" s="16" t="str">
        <f t="shared" si="31"/>
        <v>HCKMIF5501NY</v>
      </c>
      <c r="B96" s="154">
        <f t="shared" si="32"/>
        <v>9.5377346163493934E-7</v>
      </c>
      <c r="C96" s="16" t="str">
        <f t="shared" si="33"/>
        <v/>
      </c>
      <c r="D96" s="154">
        <f t="shared" si="34"/>
        <v>1</v>
      </c>
      <c r="E96" s="16" t="str">
        <f>IF(ISERROR(VLOOKUP(MID(I96,1,5)&amp;MID(I96,8,5),품번정리!A:B,2,FALSE))=TRUE,MID(I96,1,5)&amp;MID(I96,8,5),VLOOKUP(MID(I96,1,5)&amp;MID(I96,8,5),품번정리!A:B,2,FALSE))</f>
        <v>HCKMI501NY</v>
      </c>
      <c r="F96" s="202" t="str">
        <f>IF(ISERROR(VLOOKUP($E96,러닝품번!$A:$A,1,FALSE))=TRUE,"","러닝")</f>
        <v/>
      </c>
      <c r="G96" s="422"/>
      <c r="H96" s="31" t="str">
        <f>IF(I96=0,0,IF(VLOOKUP(MID($I96,4,2),CODE!K:P,CODE!$O$1,FALSE)="",VLOOKUP(MID($I96,1,3),CODE!$B:$G,CODE!$D$1,FALSE),VLOOKUP(MID($I96,1,3),CODE!$B:$G,CODE!$D$1,FALSE)&amp;"-"&amp;VLOOKUP(MID($I96,4,2),CODE!K:P,CODE!$O$1,FALSE)))</f>
        <v>HCK</v>
      </c>
      <c r="I96" s="103" t="s">
        <v>1544</v>
      </c>
      <c r="J96" s="102" t="str">
        <f t="shared" si="46"/>
        <v>F5</v>
      </c>
      <c r="K96" s="102" t="str">
        <f t="shared" si="35"/>
        <v>MI</v>
      </c>
      <c r="L96" s="438">
        <f t="shared" si="47"/>
        <v>24000</v>
      </c>
      <c r="M96" s="36">
        <f>IF(ISERROR(VLOOKUP($E96,'14FW판매DB'!$C:$AF,'14FW판매DB'!J$3-1,FALSE))=TRUE,0,VLOOKUP($E96,'14FW판매DB'!$C:$AF,'14FW판매DB'!J$3-1,FALSE))</f>
        <v>49000</v>
      </c>
      <c r="N96" s="37">
        <f>IF(ISERROR(VLOOKUP($E96,'14FW판매DB'!$C:$AF,'14FW판매DB'!K$3-1,FALSE))=TRUE,0,VLOOKUP($E96,'14FW판매DB'!$C:$AF,'14FW판매DB'!K$3-1,FALSE))</f>
        <v>25000</v>
      </c>
      <c r="O96" s="38">
        <f>SUMIF('14FW판매DB'!$C:$C,E96,'14FW판매DB'!N:N)</f>
        <v>451</v>
      </c>
      <c r="P96" s="39" t="str">
        <f>IF(ISERROR(VLOOKUP($E96,'14FW판매DB'!$C:$AF,'14FW판매DB'!P$3-1,FALSE))=TRUE,0,VLOOKUP($E96,'14FW판매DB'!$C:$AF,'14FW판매DB'!P$3-1,FALSE))</f>
        <v>2014-08-20</v>
      </c>
      <c r="Q96" s="40">
        <f>SUMIF('14FW판매DB'!$C:$C,E96,'14FW판매DB'!U:U)</f>
        <v>36</v>
      </c>
      <c r="R96" s="43">
        <f t="shared" si="36"/>
        <v>7.9822616407982258E-2</v>
      </c>
      <c r="S96" s="95">
        <f t="shared" si="37"/>
        <v>593</v>
      </c>
      <c r="T96" s="45">
        <f t="shared" si="38"/>
        <v>6.0708263069139963E-2</v>
      </c>
      <c r="U96" s="110">
        <f>SUMIF('14FW판매DB'!$C:$C,$E96,'14FW판매DB'!AD:AD)*$U$4</f>
        <v>-1</v>
      </c>
      <c r="V96" s="40">
        <f t="shared" si="48"/>
        <v>7</v>
      </c>
      <c r="W96" s="285">
        <f t="shared" si="39"/>
        <v>-0.14285714285714285</v>
      </c>
      <c r="X96" s="289">
        <f t="shared" si="40"/>
        <v>415</v>
      </c>
      <c r="Y96" s="53">
        <f t="shared" si="41"/>
        <v>0</v>
      </c>
      <c r="Z96" s="50">
        <f t="shared" si="42"/>
        <v>0</v>
      </c>
      <c r="AA96" s="33">
        <f t="shared" si="43"/>
        <v>0</v>
      </c>
      <c r="AB96" s="134" t="str">
        <f>IF(ISERROR(VLOOKUP($E96,발주DB!$A:$D,3,FALSE))=TRUE,"",VLOOKUP($E96,발주DB!$A:$D,3,FALSE))</f>
        <v/>
      </c>
      <c r="AC96" s="133" t="str">
        <f>IF(ISERROR(VLOOKUP($E96,발주DB!$A:$D,4,FALSE))=TRUE,"",VLOOKUP($E96,발주DB!$A:$D,4,FALSE))</f>
        <v/>
      </c>
      <c r="AD96" s="39">
        <f>IF(ISERROR(VLOOKUP($E96,입고예정DB!$B:$E,3,FALSE))=TRUE,0,VLOOKUP($E96,입고예정DB!$B:$E,3,FALSE))</f>
        <v>0</v>
      </c>
      <c r="AE96" s="41">
        <f>IF(E96="",0,SUMIF(입고예정DB!$B:$B,$E96,입고예정DB!$E:$E))</f>
        <v>0</v>
      </c>
      <c r="AF96" s="42">
        <f t="shared" si="44"/>
        <v>-415</v>
      </c>
      <c r="AG96" s="414"/>
      <c r="AI96" s="295" t="str">
        <f>VLOOKUP($I96,[1]기획현황!$Z:$AW,8,FALSE)</f>
        <v>동일모자</v>
      </c>
      <c r="AJ96" s="401" t="e">
        <f>SUMIF([1]기획현황!$Z:$Z,$I96,[1]기획현황!$AF:$AF)</f>
        <v>#VALUE!</v>
      </c>
      <c r="AK96" s="302">
        <f>VLOOKUP($I96,[1]기획현황!$Z:$AW,14,FALSE)</f>
        <v>49000</v>
      </c>
      <c r="AL96" s="402">
        <f>VLOOKUP($I96,[1]기획현황!$Z:$AW,22,FALSE)</f>
        <v>1527</v>
      </c>
      <c r="AM96" s="301">
        <f>VLOOKUP($I96,[1]기획현황!$Z:$AW,23,FALSE)</f>
        <v>4.8</v>
      </c>
      <c r="AN96" s="302">
        <f>VLOOKUP($I96,[1]기획현황!$Z:$AW,24,FALSE)</f>
        <v>0</v>
      </c>
      <c r="AO96" s="303">
        <f>VLOOKUP($I96,[1]기획현황!$Z:$AW,17,FALSE)</f>
        <v>7514.52</v>
      </c>
      <c r="AP96" s="305">
        <f t="shared" si="45"/>
        <v>5.9279174911311081</v>
      </c>
      <c r="AQ96" s="3"/>
    </row>
    <row r="97" spans="1:43" ht="53.25" hidden="1" customHeight="1">
      <c r="A97" s="16" t="str">
        <f t="shared" si="31"/>
        <v>HCKMIF5504NY</v>
      </c>
      <c r="B97" s="154">
        <f t="shared" si="32"/>
        <v>9.5377346163493934E-7</v>
      </c>
      <c r="C97" s="16" t="str">
        <f t="shared" si="33"/>
        <v/>
      </c>
      <c r="D97" s="154">
        <f t="shared" si="34"/>
        <v>1</v>
      </c>
      <c r="E97" s="16" t="str">
        <f>IF(ISERROR(VLOOKUP(MID(I97,1,5)&amp;MID(I97,8,5),품번정리!A:B,2,FALSE))=TRUE,MID(I97,1,5)&amp;MID(I97,8,5),VLOOKUP(MID(I97,1,5)&amp;MID(I97,8,5),품번정리!A:B,2,FALSE))</f>
        <v>HCKMI504NY</v>
      </c>
      <c r="F97" s="202" t="str">
        <f>IF(ISERROR(VLOOKUP($E97,러닝품번!$A:$A,1,FALSE))=TRUE,"","러닝")</f>
        <v/>
      </c>
      <c r="G97" s="424"/>
      <c r="H97" s="31" t="str">
        <f>IF(I97=0,0,IF(VLOOKUP(MID($I97,4,2),CODE!K:P,CODE!$O$1,FALSE)="",VLOOKUP(MID($I97,1,3),CODE!$B:$G,CODE!$D$1,FALSE),VLOOKUP(MID($I97,1,3),CODE!$B:$G,CODE!$D$1,FALSE)&amp;"-"&amp;VLOOKUP(MID($I97,4,2),CODE!K:P,CODE!$O$1,FALSE)))</f>
        <v>HCK</v>
      </c>
      <c r="I97" s="103" t="s">
        <v>1640</v>
      </c>
      <c r="J97" s="102" t="str">
        <f t="shared" si="46"/>
        <v>F5</v>
      </c>
      <c r="K97" s="102" t="str">
        <f t="shared" si="35"/>
        <v>MI</v>
      </c>
      <c r="L97" s="438">
        <f t="shared" si="47"/>
        <v>28000</v>
      </c>
      <c r="M97" s="36">
        <f>IF(ISERROR(VLOOKUP($E97,'14FW판매DB'!$C:$AF,'14FW판매DB'!J$3-1,FALSE))=TRUE,0,VLOOKUP($E97,'14FW판매DB'!$C:$AF,'14FW판매DB'!J$3-1,FALSE))</f>
        <v>53000</v>
      </c>
      <c r="N97" s="37">
        <f>IF(ISERROR(VLOOKUP($E97,'14FW판매DB'!$C:$AF,'14FW판매DB'!K$3-1,FALSE))=TRUE,0,VLOOKUP($E97,'14FW판매DB'!$C:$AF,'14FW판매DB'!K$3-1,FALSE))</f>
        <v>25000</v>
      </c>
      <c r="O97" s="38">
        <f>SUMIF('14FW판매DB'!$C:$C,E97,'14FW판매DB'!N:N)</f>
        <v>304</v>
      </c>
      <c r="P97" s="39" t="str">
        <f>IF(ISERROR(VLOOKUP($E97,'14FW판매DB'!$C:$AF,'14FW판매DB'!P$3-1,FALSE))=TRUE,0,VLOOKUP($E97,'14FW판매DB'!$C:$AF,'14FW판매DB'!P$3-1,FALSE))</f>
        <v>2014-08-12</v>
      </c>
      <c r="Q97" s="40">
        <f>SUMIF('14FW판매DB'!$C:$C,E97,'14FW판매DB'!U:U)</f>
        <v>32</v>
      </c>
      <c r="R97" s="43">
        <f t="shared" si="36"/>
        <v>0.10526315789473684</v>
      </c>
      <c r="S97" s="95">
        <f t="shared" si="37"/>
        <v>601</v>
      </c>
      <c r="T97" s="45">
        <f t="shared" si="38"/>
        <v>5.3244592346089852E-2</v>
      </c>
      <c r="U97" s="110">
        <f>SUMIF('14FW판매DB'!$C:$C,$E97,'14FW판매DB'!AD:AD)*$U$4</f>
        <v>1</v>
      </c>
      <c r="V97" s="40">
        <f t="shared" si="48"/>
        <v>7</v>
      </c>
      <c r="W97" s="285">
        <f t="shared" si="39"/>
        <v>0.14285714285714285</v>
      </c>
      <c r="X97" s="289">
        <f t="shared" si="40"/>
        <v>272</v>
      </c>
      <c r="Y97" s="53">
        <f t="shared" si="41"/>
        <v>1904</v>
      </c>
      <c r="Z97" s="50">
        <f t="shared" si="42"/>
        <v>44367</v>
      </c>
      <c r="AA97" s="33">
        <f t="shared" si="43"/>
        <v>-61.142857142857139</v>
      </c>
      <c r="AB97" s="134" t="str">
        <f>IF(ISERROR(VLOOKUP($E97,발주DB!$A:$D,3,FALSE))=TRUE,"",VLOOKUP($E97,발주DB!$A:$D,3,FALSE))</f>
        <v/>
      </c>
      <c r="AC97" s="133" t="str">
        <f>IF(ISERROR(VLOOKUP($E97,발주DB!$A:$D,4,FALSE))=TRUE,"",VLOOKUP($E97,발주DB!$A:$D,4,FALSE))</f>
        <v/>
      </c>
      <c r="AD97" s="39">
        <f>IF(ISERROR(VLOOKUP($E97,입고예정DB!$B:$E,3,FALSE))=TRUE,0,VLOOKUP($E97,입고예정DB!$B:$E,3,FALSE))</f>
        <v>0</v>
      </c>
      <c r="AE97" s="41">
        <f>IF(E97="",0,SUMIF(입고예정DB!$B:$B,$E97,입고예정DB!$E:$E))</f>
        <v>0</v>
      </c>
      <c r="AF97" s="42">
        <f t="shared" si="44"/>
        <v>-333.14285714285711</v>
      </c>
      <c r="AG97" s="414"/>
      <c r="AI97" s="295" t="str">
        <f>VLOOKUP($I97,[1]기획현황!$Z:$AW,8,FALSE)</f>
        <v>동일모자</v>
      </c>
      <c r="AJ97" s="401" t="e">
        <f>SUMIF([1]기획현황!$Z:$Z,$I97,[1]기획현황!$AF:$AF)</f>
        <v>#VALUE!</v>
      </c>
      <c r="AK97" s="302">
        <f>VLOOKUP($I97,[1]기획현황!$Z:$AW,14,FALSE)</f>
        <v>53000</v>
      </c>
      <c r="AL97" s="402">
        <f>VLOOKUP($I97,[1]기획현황!$Z:$AW,22,FALSE)</f>
        <v>2132</v>
      </c>
      <c r="AM97" s="301">
        <f>VLOOKUP($I97,[1]기획현황!$Z:$AW,23,FALSE)</f>
        <v>6.4</v>
      </c>
      <c r="AN97" s="302">
        <f>VLOOKUP($I97,[1]기획현황!$Z:$AW,24,FALSE)</f>
        <v>0</v>
      </c>
      <c r="AO97" s="303">
        <f>VLOOKUP($I97,[1]기획현황!$Z:$AW,17,FALSE)</f>
        <v>10115.36</v>
      </c>
      <c r="AP97" s="305">
        <f t="shared" si="45"/>
        <v>4.7632331604429483</v>
      </c>
      <c r="AQ97" s="3"/>
    </row>
    <row r="98" spans="1:43" ht="53.25" hidden="1" customHeight="1">
      <c r="A98" s="16" t="str">
        <f t="shared" si="31"/>
        <v>JOKBAF3509PK</v>
      </c>
      <c r="B98" s="154">
        <f t="shared" si="32"/>
        <v>9.5377346163493934E-7</v>
      </c>
      <c r="C98" s="16" t="str">
        <f t="shared" si="33"/>
        <v/>
      </c>
      <c r="D98" s="154">
        <f t="shared" si="34"/>
        <v>1</v>
      </c>
      <c r="E98" s="16" t="str">
        <f>IF(ISERROR(VLOOKUP(MID(I98,1,5)&amp;MID(I98,8,5),품번정리!A:B,2,FALSE))=TRUE,MID(I98,1,5)&amp;MID(I98,8,5),VLOOKUP(MID(I98,1,5)&amp;MID(I98,8,5),품번정리!A:B,2,FALSE))</f>
        <v>JOKBA509PK</v>
      </c>
      <c r="F98" s="202" t="str">
        <f>IF(ISERROR(VLOOKUP($E98,러닝품번!$A:$A,1,FALSE))=TRUE,"","러닝")</f>
        <v/>
      </c>
      <c r="G98" s="431"/>
      <c r="H98" s="31" t="str">
        <f>IF(I98=0,0,IF(VLOOKUP(MID($I98,4,2),CODE!K:P,CODE!$O$1,FALSE)="",VLOOKUP(MID($I98,1,3),CODE!$B:$G,CODE!$D$1,FALSE),VLOOKUP(MID($I98,1,3),CODE!$B:$G,CODE!$D$1,FALSE)&amp;"-"&amp;VLOOKUP(MID($I98,4,2),CODE!K:P,CODE!$O$1,FALSE)))</f>
        <v>JOK</v>
      </c>
      <c r="I98" s="103" t="s">
        <v>1715</v>
      </c>
      <c r="J98" s="102" t="str">
        <f t="shared" si="46"/>
        <v>F3</v>
      </c>
      <c r="K98" s="102" t="str">
        <f t="shared" si="35"/>
        <v>BA</v>
      </c>
      <c r="L98" s="438">
        <f t="shared" si="47"/>
        <v>20000</v>
      </c>
      <c r="M98" s="36">
        <f>IF(ISERROR(VLOOKUP($E98,'14FW판매DB'!$C:$AF,'14FW판매DB'!J$3-1,FALSE))=TRUE,0,VLOOKUP($E98,'14FW판매DB'!$C:$AF,'14FW판매DB'!J$3-1,FALSE))</f>
        <v>49000</v>
      </c>
      <c r="N98" s="37">
        <f>IF(ISERROR(VLOOKUP($E98,'14FW판매DB'!$C:$AF,'14FW판매DB'!K$3-1,FALSE))=TRUE,0,VLOOKUP($E98,'14FW판매DB'!$C:$AF,'14FW판매DB'!K$3-1,FALSE))</f>
        <v>29000</v>
      </c>
      <c r="O98" s="38">
        <f>SUMIF('14FW판매DB'!$C:$C,E98,'14FW판매DB'!N:N)</f>
        <v>464</v>
      </c>
      <c r="P98" s="39" t="str">
        <f>IF(ISERROR(VLOOKUP($E98,'14FW판매DB'!$C:$AF,'14FW판매DB'!P$3-1,FALSE))=TRUE,0,VLOOKUP($E98,'14FW판매DB'!$C:$AF,'14FW판매DB'!P$3-1,FALSE))</f>
        <v>2014-09-03</v>
      </c>
      <c r="Q98" s="40">
        <f>SUMIF('14FW판매DB'!$C:$C,E98,'14FW판매DB'!U:U)</f>
        <v>143</v>
      </c>
      <c r="R98" s="43">
        <f t="shared" si="36"/>
        <v>0.30818965517241381</v>
      </c>
      <c r="S98" s="95">
        <f t="shared" si="37"/>
        <v>579</v>
      </c>
      <c r="T98" s="45">
        <f t="shared" si="38"/>
        <v>0.24697754749568221</v>
      </c>
      <c r="U98" s="110">
        <f>SUMIF('14FW판매DB'!$C:$C,$E98,'14FW판매DB'!AD:AD)*$U$4</f>
        <v>0</v>
      </c>
      <c r="V98" s="40">
        <f t="shared" si="48"/>
        <v>7</v>
      </c>
      <c r="W98" s="285">
        <f t="shared" si="39"/>
        <v>0</v>
      </c>
      <c r="X98" s="289">
        <f t="shared" si="40"/>
        <v>321</v>
      </c>
      <c r="Y98" s="53">
        <f t="shared" si="41"/>
        <v>0</v>
      </c>
      <c r="Z98" s="50">
        <f t="shared" si="42"/>
        <v>0</v>
      </c>
      <c r="AA98" s="33">
        <f t="shared" si="43"/>
        <v>0</v>
      </c>
      <c r="AB98" s="134" t="str">
        <f>IF(ISERROR(VLOOKUP($E98,발주DB!$A:$D,3,FALSE))=TRUE,"",VLOOKUP($E98,발주DB!$A:$D,3,FALSE))</f>
        <v/>
      </c>
      <c r="AC98" s="133" t="str">
        <f>IF(ISERROR(VLOOKUP($E98,발주DB!$A:$D,4,FALSE))=TRUE,"",VLOOKUP($E98,발주DB!$A:$D,4,FALSE))</f>
        <v/>
      </c>
      <c r="AD98" s="39">
        <f>IF(ISERROR(VLOOKUP($E98,입고예정DB!$B:$E,3,FALSE))=TRUE,0,VLOOKUP($E98,입고예정DB!$B:$E,3,FALSE))</f>
        <v>0</v>
      </c>
      <c r="AE98" s="41">
        <f>IF(E98="",0,SUMIF(입고예정DB!$B:$B,$E98,입고예정DB!$E:$E))</f>
        <v>0</v>
      </c>
      <c r="AF98" s="42">
        <f t="shared" si="44"/>
        <v>-321</v>
      </c>
      <c r="AG98" s="414"/>
      <c r="AI98" s="295" t="str">
        <f>VLOOKUP($I98,[1]기획현황!$Z:$AW,8,FALSE)</f>
        <v>동일모자</v>
      </c>
      <c r="AJ98" s="401" t="e">
        <f>SUMIF([1]기획현황!$Z:$Z,$I98,[1]기획현황!$AF:$AF)</f>
        <v>#VALUE!</v>
      </c>
      <c r="AK98" s="302">
        <f>VLOOKUP($I98,[1]기획현황!$Z:$AW,14,FALSE)</f>
        <v>49000</v>
      </c>
      <c r="AL98" s="402">
        <f>VLOOKUP($I98,[1]기획현황!$Z:$AW,22,FALSE)</f>
        <v>154</v>
      </c>
      <c r="AM98" s="301">
        <f>VLOOKUP($I98,[1]기획현황!$Z:$AW,23,FALSE)</f>
        <v>6.3</v>
      </c>
      <c r="AN98" s="302">
        <f>VLOOKUP($I98,[1]기획현황!$Z:$AW,24,FALSE)</f>
        <v>0</v>
      </c>
      <c r="AO98" s="303">
        <f>VLOOKUP($I98,[1]기획현황!$Z:$AW,17,FALSE)</f>
        <v>8012.6200000000008</v>
      </c>
      <c r="AP98" s="305">
        <f t="shared" si="45"/>
        <v>5.5594118459947603</v>
      </c>
      <c r="AQ98" s="3"/>
    </row>
    <row r="99" spans="1:43" ht="53.25" hidden="1" customHeight="1">
      <c r="A99" s="16" t="str">
        <f t="shared" si="31"/>
        <v>JOKBAF3510YE</v>
      </c>
      <c r="B99" s="154">
        <f t="shared" si="32"/>
        <v>9.5377346163493934E-7</v>
      </c>
      <c r="C99" s="16" t="str">
        <f t="shared" si="33"/>
        <v/>
      </c>
      <c r="D99" s="154">
        <f t="shared" si="34"/>
        <v>1</v>
      </c>
      <c r="E99" s="16" t="str">
        <f>IF(ISERROR(VLOOKUP(MID(I99,1,5)&amp;MID(I99,8,5),품번정리!A:B,2,FALSE))=TRUE,MID(I99,1,5)&amp;MID(I99,8,5),VLOOKUP(MID(I99,1,5)&amp;MID(I99,8,5),품번정리!A:B,2,FALSE))</f>
        <v>JOKBA510YE</v>
      </c>
      <c r="F99" s="202" t="str">
        <f>IF(ISERROR(VLOOKUP($E99,러닝품번!$A:$A,1,FALSE))=TRUE,"","러닝")</f>
        <v/>
      </c>
      <c r="G99" s="432"/>
      <c r="H99" s="31" t="str">
        <f>IF(I99=0,0,IF(VLOOKUP(MID($I99,4,2),CODE!K:P,CODE!$O$1,FALSE)="",VLOOKUP(MID($I99,1,3),CODE!$B:$G,CODE!$D$1,FALSE),VLOOKUP(MID($I99,1,3),CODE!$B:$G,CODE!$D$1,FALSE)&amp;"-"&amp;VLOOKUP(MID($I99,4,2),CODE!K:P,CODE!$O$1,FALSE)))</f>
        <v>JOK</v>
      </c>
      <c r="I99" s="103" t="s">
        <v>1716</v>
      </c>
      <c r="J99" s="102" t="str">
        <f t="shared" si="46"/>
        <v>F3</v>
      </c>
      <c r="K99" s="102" t="str">
        <f t="shared" si="35"/>
        <v>BA</v>
      </c>
      <c r="L99" s="438">
        <f t="shared" si="47"/>
        <v>20000</v>
      </c>
      <c r="M99" s="36">
        <f>IF(ISERROR(VLOOKUP($E99,'14FW판매DB'!$C:$AF,'14FW판매DB'!J$3-1,FALSE))=TRUE,0,VLOOKUP($E99,'14FW판매DB'!$C:$AF,'14FW판매DB'!J$3-1,FALSE))</f>
        <v>49000</v>
      </c>
      <c r="N99" s="37">
        <f>IF(ISERROR(VLOOKUP($E99,'14FW판매DB'!$C:$AF,'14FW판매DB'!K$3-1,FALSE))=TRUE,0,VLOOKUP($E99,'14FW판매DB'!$C:$AF,'14FW판매DB'!K$3-1,FALSE))</f>
        <v>29000</v>
      </c>
      <c r="O99" s="38">
        <f>SUMIF('14FW판매DB'!$C:$C,E99,'14FW판매DB'!N:N)</f>
        <v>478</v>
      </c>
      <c r="P99" s="39" t="str">
        <f>IF(ISERROR(VLOOKUP($E99,'14FW판매DB'!$C:$AF,'14FW판매DB'!P$3-1,FALSE))=TRUE,0,VLOOKUP($E99,'14FW판매DB'!$C:$AF,'14FW판매DB'!P$3-1,FALSE))</f>
        <v>2014-09-03</v>
      </c>
      <c r="Q99" s="40">
        <f>SUMIF('14FW판매DB'!$C:$C,E99,'14FW판매DB'!U:U)</f>
        <v>229</v>
      </c>
      <c r="R99" s="43">
        <f t="shared" si="36"/>
        <v>0.47907949790794979</v>
      </c>
      <c r="S99" s="95">
        <f t="shared" si="37"/>
        <v>579</v>
      </c>
      <c r="T99" s="45">
        <f t="shared" si="38"/>
        <v>0.39550949913644212</v>
      </c>
      <c r="U99" s="110">
        <f>SUMIF('14FW판매DB'!$C:$C,$E99,'14FW판매DB'!AD:AD)*$U$4</f>
        <v>0</v>
      </c>
      <c r="V99" s="40">
        <f t="shared" si="48"/>
        <v>7</v>
      </c>
      <c r="W99" s="285">
        <f t="shared" si="39"/>
        <v>0</v>
      </c>
      <c r="X99" s="289">
        <f t="shared" si="40"/>
        <v>249</v>
      </c>
      <c r="Y99" s="53">
        <f t="shared" si="41"/>
        <v>0</v>
      </c>
      <c r="Z99" s="50">
        <f t="shared" si="42"/>
        <v>0</v>
      </c>
      <c r="AA99" s="33">
        <f t="shared" si="43"/>
        <v>0</v>
      </c>
      <c r="AB99" s="134" t="str">
        <f>IF(ISERROR(VLOOKUP($E99,발주DB!$A:$D,3,FALSE))=TRUE,"",VLOOKUP($E99,발주DB!$A:$D,3,FALSE))</f>
        <v/>
      </c>
      <c r="AC99" s="133" t="str">
        <f>IF(ISERROR(VLOOKUP($E99,발주DB!$A:$D,4,FALSE))=TRUE,"",VLOOKUP($E99,발주DB!$A:$D,4,FALSE))</f>
        <v/>
      </c>
      <c r="AD99" s="39">
        <f>IF(ISERROR(VLOOKUP($E99,입고예정DB!$B:$E,3,FALSE))=TRUE,0,VLOOKUP($E99,입고예정DB!$B:$E,3,FALSE))</f>
        <v>0</v>
      </c>
      <c r="AE99" s="41">
        <f>IF(E99="",0,SUMIF(입고예정DB!$B:$B,$E99,입고예정DB!$E:$E))</f>
        <v>0</v>
      </c>
      <c r="AF99" s="42">
        <f t="shared" si="44"/>
        <v>-249</v>
      </c>
      <c r="AG99" s="414"/>
      <c r="AI99" s="295" t="str">
        <f>VLOOKUP($I99,[1]기획현황!$Z:$AW,8,FALSE)</f>
        <v>동일모자</v>
      </c>
      <c r="AJ99" s="401" t="e">
        <f>SUMIF([1]기획현황!$Z:$Z,$I99,[1]기획현황!$AF:$AF)</f>
        <v>#VALUE!</v>
      </c>
      <c r="AK99" s="302">
        <f>VLOOKUP($I99,[1]기획현황!$Z:$AW,14,FALSE)</f>
        <v>49000</v>
      </c>
      <c r="AL99" s="402">
        <f>VLOOKUP($I99,[1]기획현황!$Z:$AW,22,FALSE)</f>
        <v>50</v>
      </c>
      <c r="AM99" s="301">
        <f>VLOOKUP($I99,[1]기획현황!$Z:$AW,23,FALSE)</f>
        <v>6.7</v>
      </c>
      <c r="AN99" s="302">
        <f>VLOOKUP($I99,[1]기획현황!$Z:$AW,24,FALSE)</f>
        <v>0</v>
      </c>
      <c r="AO99" s="303">
        <f>VLOOKUP($I99,[1]기획현황!$Z:$AW,17,FALSE)</f>
        <v>8407.58</v>
      </c>
      <c r="AP99" s="305">
        <f t="shared" si="45"/>
        <v>5.2982492638136707</v>
      </c>
      <c r="AQ99" s="3"/>
    </row>
    <row r="100" spans="1:43" ht="53.25" hidden="1" customHeight="1">
      <c r="A100" s="16" t="str">
        <f t="shared" si="31"/>
        <v>JOKBAF3511GY</v>
      </c>
      <c r="B100" s="154">
        <f t="shared" si="32"/>
        <v>9.5377346163493934E-7</v>
      </c>
      <c r="C100" s="16" t="str">
        <f t="shared" si="33"/>
        <v/>
      </c>
      <c r="D100" s="154">
        <f t="shared" si="34"/>
        <v>1</v>
      </c>
      <c r="E100" s="16" t="str">
        <f>IF(ISERROR(VLOOKUP(MID(I100,1,5)&amp;MID(I100,8,5),품번정리!A:B,2,FALSE))=TRUE,MID(I100,1,5)&amp;MID(I100,8,5),VLOOKUP(MID(I100,1,5)&amp;MID(I100,8,5),품번정리!A:B,2,FALSE))</f>
        <v>JOKBA511GY</v>
      </c>
      <c r="F100" s="202" t="str">
        <f>IF(ISERROR(VLOOKUP($E100,러닝품번!$A:$A,1,FALSE))=TRUE,"","러닝")</f>
        <v/>
      </c>
      <c r="G100" s="422"/>
      <c r="H100" s="31" t="str">
        <f>IF(I100=0,0,IF(VLOOKUP(MID($I100,4,2),CODE!K:P,CODE!$O$1,FALSE)="",VLOOKUP(MID($I100,1,3),CODE!$B:$G,CODE!$D$1,FALSE),VLOOKUP(MID($I100,1,3),CODE!$B:$G,CODE!$D$1,FALSE)&amp;"-"&amp;VLOOKUP(MID($I100,4,2),CODE!K:P,CODE!$O$1,FALSE)))</f>
        <v>JOK</v>
      </c>
      <c r="I100" s="103" t="s">
        <v>1717</v>
      </c>
      <c r="J100" s="102" t="str">
        <f t="shared" si="46"/>
        <v>F3</v>
      </c>
      <c r="K100" s="102" t="str">
        <f t="shared" si="35"/>
        <v>BA</v>
      </c>
      <c r="L100" s="438">
        <f t="shared" si="47"/>
        <v>20000</v>
      </c>
      <c r="M100" s="36">
        <f>IF(ISERROR(VLOOKUP($E100,'14FW판매DB'!$C:$AF,'14FW판매DB'!J$3-1,FALSE))=TRUE,0,VLOOKUP($E100,'14FW판매DB'!$C:$AF,'14FW판매DB'!J$3-1,FALSE))</f>
        <v>49000</v>
      </c>
      <c r="N100" s="37">
        <f>IF(ISERROR(VLOOKUP($E100,'14FW판매DB'!$C:$AF,'14FW판매DB'!K$3-1,FALSE))=TRUE,0,VLOOKUP($E100,'14FW판매DB'!$C:$AF,'14FW판매DB'!K$3-1,FALSE))</f>
        <v>29000</v>
      </c>
      <c r="O100" s="38">
        <f>SUMIF('14FW판매DB'!$C:$C,E100,'14FW판매DB'!N:N)</f>
        <v>398</v>
      </c>
      <c r="P100" s="39" t="str">
        <f>IF(ISERROR(VLOOKUP($E100,'14FW판매DB'!$C:$AF,'14FW판매DB'!P$3-1,FALSE))=TRUE,0,VLOOKUP($E100,'14FW판매DB'!$C:$AF,'14FW판매DB'!P$3-1,FALSE))</f>
        <v>2014-09-03</v>
      </c>
      <c r="Q100" s="40">
        <f>SUMIF('14FW판매DB'!$C:$C,E100,'14FW판매DB'!U:U)</f>
        <v>136</v>
      </c>
      <c r="R100" s="43">
        <f t="shared" si="36"/>
        <v>0.34170854271356782</v>
      </c>
      <c r="S100" s="95">
        <f t="shared" si="37"/>
        <v>579</v>
      </c>
      <c r="T100" s="45">
        <f t="shared" si="38"/>
        <v>0.23488773747841105</v>
      </c>
      <c r="U100" s="110">
        <f>SUMIF('14FW판매DB'!$C:$C,$E100,'14FW판매DB'!AD:AD)*$U$4</f>
        <v>0</v>
      </c>
      <c r="V100" s="40">
        <f t="shared" si="48"/>
        <v>7</v>
      </c>
      <c r="W100" s="285">
        <f t="shared" si="39"/>
        <v>0</v>
      </c>
      <c r="X100" s="289">
        <f t="shared" si="40"/>
        <v>262</v>
      </c>
      <c r="Y100" s="53">
        <f t="shared" si="41"/>
        <v>0</v>
      </c>
      <c r="Z100" s="50">
        <f t="shared" si="42"/>
        <v>0</v>
      </c>
      <c r="AA100" s="33">
        <f t="shared" si="43"/>
        <v>0</v>
      </c>
      <c r="AB100" s="134" t="str">
        <f>IF(ISERROR(VLOOKUP($E100,발주DB!$A:$D,3,FALSE))=TRUE,"",VLOOKUP($E100,발주DB!$A:$D,3,FALSE))</f>
        <v/>
      </c>
      <c r="AC100" s="133" t="str">
        <f>IF(ISERROR(VLOOKUP($E100,발주DB!$A:$D,4,FALSE))=TRUE,"",VLOOKUP($E100,발주DB!$A:$D,4,FALSE))</f>
        <v/>
      </c>
      <c r="AD100" s="39">
        <f>IF(ISERROR(VLOOKUP($E100,입고예정DB!$B:$E,3,FALSE))=TRUE,0,VLOOKUP($E100,입고예정DB!$B:$E,3,FALSE))</f>
        <v>0</v>
      </c>
      <c r="AE100" s="41">
        <f>IF(E100="",0,SUMIF(입고예정DB!$B:$B,$E100,입고예정DB!$E:$E))</f>
        <v>0</v>
      </c>
      <c r="AF100" s="42">
        <f t="shared" si="44"/>
        <v>-262</v>
      </c>
      <c r="AG100" s="414"/>
      <c r="AI100" s="295" t="str">
        <f>VLOOKUP($I100,[1]기획현황!$Z:$AW,8,FALSE)</f>
        <v>동일모자</v>
      </c>
      <c r="AJ100" s="401" t="e">
        <f>SUMIF([1]기획현황!$Z:$Z,$I100,[1]기획현황!$AF:$AF)</f>
        <v>#VALUE!</v>
      </c>
      <c r="AK100" s="302">
        <f>VLOOKUP($I100,[1]기획현황!$Z:$AW,14,FALSE)</f>
        <v>49000</v>
      </c>
      <c r="AL100" s="402">
        <f>VLOOKUP($I100,[1]기획현황!$Z:$AW,22,FALSE)</f>
        <v>226</v>
      </c>
      <c r="AM100" s="301">
        <f>VLOOKUP($I100,[1]기획현황!$Z:$AW,23,FALSE)</f>
        <v>5.9</v>
      </c>
      <c r="AN100" s="302">
        <f>VLOOKUP($I100,[1]기획현황!$Z:$AW,24,FALSE)</f>
        <v>0</v>
      </c>
      <c r="AO100" s="303">
        <f>VLOOKUP($I100,[1]기획현황!$Z:$AW,17,FALSE)</f>
        <v>7585.6600000000008</v>
      </c>
      <c r="AP100" s="305">
        <f t="shared" si="45"/>
        <v>5.8723241676340008</v>
      </c>
      <c r="AQ100" s="3"/>
    </row>
    <row r="101" spans="1:43" ht="53.25" hidden="1" customHeight="1">
      <c r="A101" s="16" t="str">
        <f t="shared" si="31"/>
        <v>JOKBAF3512PP</v>
      </c>
      <c r="B101" s="154">
        <f t="shared" si="32"/>
        <v>9.5377346163493934E-7</v>
      </c>
      <c r="C101" s="16" t="str">
        <f t="shared" si="33"/>
        <v/>
      </c>
      <c r="D101" s="154">
        <f t="shared" si="34"/>
        <v>1</v>
      </c>
      <c r="E101" s="16" t="str">
        <f>IF(ISERROR(VLOOKUP(MID(I101,1,5)&amp;MID(I101,8,5),품번정리!A:B,2,FALSE))=TRUE,MID(I101,1,5)&amp;MID(I101,8,5),VLOOKUP(MID(I101,1,5)&amp;MID(I101,8,5),품번정리!A:B,2,FALSE))</f>
        <v>JOKBA512PP</v>
      </c>
      <c r="F101" s="202" t="str">
        <f>IF(ISERROR(VLOOKUP($E101,러닝품번!$A:$A,1,FALSE))=TRUE,"","러닝")</f>
        <v/>
      </c>
      <c r="G101" s="422"/>
      <c r="H101" s="31" t="str">
        <f>IF(I101=0,0,IF(VLOOKUP(MID($I101,4,2),CODE!K:P,CODE!$O$1,FALSE)="",VLOOKUP(MID($I101,1,3),CODE!$B:$G,CODE!$D$1,FALSE),VLOOKUP(MID($I101,1,3),CODE!$B:$G,CODE!$D$1,FALSE)&amp;"-"&amp;VLOOKUP(MID($I101,4,2),CODE!K:P,CODE!$O$1,FALSE)))</f>
        <v>JOK</v>
      </c>
      <c r="I101" s="103" t="s">
        <v>1718</v>
      </c>
      <c r="J101" s="102" t="str">
        <f t="shared" si="46"/>
        <v>F3</v>
      </c>
      <c r="K101" s="102" t="str">
        <f t="shared" si="35"/>
        <v>BA</v>
      </c>
      <c r="L101" s="438">
        <f t="shared" si="47"/>
        <v>20000</v>
      </c>
      <c r="M101" s="36">
        <f>IF(ISERROR(VLOOKUP($E101,'14FW판매DB'!$C:$AF,'14FW판매DB'!J$3-1,FALSE))=TRUE,0,VLOOKUP($E101,'14FW판매DB'!$C:$AF,'14FW판매DB'!J$3-1,FALSE))</f>
        <v>49000</v>
      </c>
      <c r="N101" s="37">
        <f>IF(ISERROR(VLOOKUP($E101,'14FW판매DB'!$C:$AF,'14FW판매DB'!K$3-1,FALSE))=TRUE,0,VLOOKUP($E101,'14FW판매DB'!$C:$AF,'14FW판매DB'!K$3-1,FALSE))</f>
        <v>29000</v>
      </c>
      <c r="O101" s="38">
        <f>SUMIF('14FW판매DB'!$C:$C,E101,'14FW판매DB'!N:N)</f>
        <v>392</v>
      </c>
      <c r="P101" s="39" t="str">
        <f>IF(ISERROR(VLOOKUP($E101,'14FW판매DB'!$C:$AF,'14FW판매DB'!P$3-1,FALSE))=TRUE,0,VLOOKUP($E101,'14FW판매DB'!$C:$AF,'14FW판매DB'!P$3-1,FALSE))</f>
        <v>2014-09-03</v>
      </c>
      <c r="Q101" s="40">
        <f>SUMIF('14FW판매DB'!$C:$C,E101,'14FW판매DB'!U:U)</f>
        <v>31</v>
      </c>
      <c r="R101" s="43">
        <f t="shared" si="36"/>
        <v>7.9081632653061229E-2</v>
      </c>
      <c r="S101" s="95">
        <f t="shared" si="37"/>
        <v>579</v>
      </c>
      <c r="T101" s="45">
        <f t="shared" si="38"/>
        <v>5.3540587219343697E-2</v>
      </c>
      <c r="U101" s="110">
        <f>SUMIF('14FW판매DB'!$C:$C,$E101,'14FW판매DB'!AD:AD)*$U$4</f>
        <v>0</v>
      </c>
      <c r="V101" s="40">
        <f t="shared" si="48"/>
        <v>7</v>
      </c>
      <c r="W101" s="285">
        <f t="shared" si="39"/>
        <v>0</v>
      </c>
      <c r="X101" s="289">
        <f t="shared" si="40"/>
        <v>361</v>
      </c>
      <c r="Y101" s="53">
        <f t="shared" si="41"/>
        <v>0</v>
      </c>
      <c r="Z101" s="50">
        <f t="shared" si="42"/>
        <v>0</v>
      </c>
      <c r="AA101" s="33">
        <f t="shared" si="43"/>
        <v>0</v>
      </c>
      <c r="AB101" s="134" t="str">
        <f>IF(ISERROR(VLOOKUP($E101,발주DB!$A:$D,3,FALSE))=TRUE,"",VLOOKUP($E101,발주DB!$A:$D,3,FALSE))</f>
        <v/>
      </c>
      <c r="AC101" s="133" t="str">
        <f>IF(ISERROR(VLOOKUP($E101,발주DB!$A:$D,4,FALSE))=TRUE,"",VLOOKUP($E101,발주DB!$A:$D,4,FALSE))</f>
        <v/>
      </c>
      <c r="AD101" s="39">
        <f>IF(ISERROR(VLOOKUP($E101,입고예정DB!$B:$E,3,FALSE))=TRUE,0,VLOOKUP($E101,입고예정DB!$B:$E,3,FALSE))</f>
        <v>0</v>
      </c>
      <c r="AE101" s="41">
        <f>IF(E101="",0,SUMIF(입고예정DB!$B:$B,$E101,입고예정DB!$E:$E))</f>
        <v>0</v>
      </c>
      <c r="AF101" s="42">
        <f t="shared" si="44"/>
        <v>-361</v>
      </c>
      <c r="AG101" s="414"/>
      <c r="AI101" s="295" t="str">
        <f>VLOOKUP($I101,[1]기획현황!$Z:$AW,8,FALSE)</f>
        <v>동일모자</v>
      </c>
      <c r="AJ101" s="401" t="e">
        <f>SUMIF([1]기획현황!$Z:$Z,$I101,[1]기획현황!$AF:$AF)</f>
        <v>#VALUE!</v>
      </c>
      <c r="AK101" s="302">
        <f>VLOOKUP($I101,[1]기획현황!$Z:$AW,14,FALSE)</f>
        <v>49000</v>
      </c>
      <c r="AL101" s="402">
        <f>VLOOKUP($I101,[1]기획현황!$Z:$AW,22,FALSE)</f>
        <v>165</v>
      </c>
      <c r="AM101" s="301">
        <f>VLOOKUP($I101,[1]기획현황!$Z:$AW,23,FALSE)</f>
        <v>6.7</v>
      </c>
      <c r="AN101" s="302">
        <f>VLOOKUP($I101,[1]기획현황!$Z:$AW,24,FALSE)</f>
        <v>0</v>
      </c>
      <c r="AO101" s="303">
        <f>VLOOKUP($I101,[1]기획현황!$Z:$AW,17,FALSE)</f>
        <v>8522.58</v>
      </c>
      <c r="AP101" s="305">
        <f t="shared" si="45"/>
        <v>5.2267569850273672</v>
      </c>
      <c r="AQ101" s="3"/>
    </row>
    <row r="102" spans="1:43" ht="53.25" hidden="1" customHeight="1">
      <c r="A102" s="16" t="str">
        <f t="shared" si="31"/>
        <v>JOKBAF5513PK</v>
      </c>
      <c r="B102" s="154">
        <f t="shared" si="32"/>
        <v>9.5377346163493934E-7</v>
      </c>
      <c r="C102" s="16" t="str">
        <f t="shared" si="33"/>
        <v/>
      </c>
      <c r="D102" s="154">
        <f t="shared" si="34"/>
        <v>1</v>
      </c>
      <c r="E102" s="16" t="str">
        <f>IF(ISERROR(VLOOKUP(MID(I102,1,5)&amp;MID(I102,8,5),품번정리!A:B,2,FALSE))=TRUE,MID(I102,1,5)&amp;MID(I102,8,5),VLOOKUP(MID(I102,1,5)&amp;MID(I102,8,5),품번정리!A:B,2,FALSE))</f>
        <v>JOKBA513PK</v>
      </c>
      <c r="F102" s="202" t="str">
        <f>IF(ISERROR(VLOOKUP($E102,러닝품번!$A:$A,1,FALSE))=TRUE,"","러닝")</f>
        <v/>
      </c>
      <c r="G102" s="422"/>
      <c r="H102" s="31" t="str">
        <f>IF(I102=0,0,IF(VLOOKUP(MID($I102,4,2),CODE!K:P,CODE!$O$1,FALSE)="",VLOOKUP(MID($I102,1,3),CODE!$B:$G,CODE!$D$1,FALSE),VLOOKUP(MID($I102,1,3),CODE!$B:$G,CODE!$D$1,FALSE)&amp;"-"&amp;VLOOKUP(MID($I102,4,2),CODE!K:P,CODE!$O$1,FALSE)))</f>
        <v>JOK</v>
      </c>
      <c r="I102" s="103" t="s">
        <v>1719</v>
      </c>
      <c r="J102" s="102" t="str">
        <f t="shared" si="46"/>
        <v>F5</v>
      </c>
      <c r="K102" s="102" t="str">
        <f t="shared" si="35"/>
        <v>BA</v>
      </c>
      <c r="L102" s="438">
        <f t="shared" si="47"/>
        <v>26000</v>
      </c>
      <c r="M102" s="36">
        <f>IF(ISERROR(VLOOKUP($E102,'14FW판매DB'!$C:$AF,'14FW판매DB'!J$3-1,FALSE))=TRUE,0,VLOOKUP($E102,'14FW판매DB'!$C:$AF,'14FW판매DB'!J$3-1,FALSE))</f>
        <v>55000</v>
      </c>
      <c r="N102" s="37">
        <f>IF(ISERROR(VLOOKUP($E102,'14FW판매DB'!$C:$AF,'14FW판매DB'!K$3-1,FALSE))=TRUE,0,VLOOKUP($E102,'14FW판매DB'!$C:$AF,'14FW판매DB'!K$3-1,FALSE))</f>
        <v>29000</v>
      </c>
      <c r="O102" s="38">
        <f>SUMIF('14FW판매DB'!$C:$C,E102,'14FW판매DB'!N:N)</f>
        <v>142</v>
      </c>
      <c r="P102" s="39" t="str">
        <f>IF(ISERROR(VLOOKUP($E102,'14FW판매DB'!$C:$AF,'14FW판매DB'!P$3-1,FALSE))=TRUE,0,VLOOKUP($E102,'14FW판매DB'!$C:$AF,'14FW판매DB'!P$3-1,FALSE))</f>
        <v>2014-10-07</v>
      </c>
      <c r="Q102" s="40">
        <f>SUMIF('14FW판매DB'!$C:$C,E102,'14FW판매DB'!U:U)</f>
        <v>46</v>
      </c>
      <c r="R102" s="43">
        <f t="shared" si="36"/>
        <v>0.323943661971831</v>
      </c>
      <c r="S102" s="95">
        <f t="shared" si="37"/>
        <v>545</v>
      </c>
      <c r="T102" s="45">
        <f t="shared" si="38"/>
        <v>8.4403669724770647E-2</v>
      </c>
      <c r="U102" s="110">
        <f>SUMIF('14FW판매DB'!$C:$C,$E102,'14FW판매DB'!AD:AD)*$U$4</f>
        <v>0</v>
      </c>
      <c r="V102" s="40">
        <f t="shared" si="48"/>
        <v>7</v>
      </c>
      <c r="W102" s="285">
        <f t="shared" si="39"/>
        <v>0</v>
      </c>
      <c r="X102" s="289">
        <f t="shared" si="40"/>
        <v>96</v>
      </c>
      <c r="Y102" s="53">
        <f t="shared" si="41"/>
        <v>0</v>
      </c>
      <c r="Z102" s="50">
        <f t="shared" si="42"/>
        <v>0</v>
      </c>
      <c r="AA102" s="33">
        <f t="shared" si="43"/>
        <v>0</v>
      </c>
      <c r="AB102" s="134" t="str">
        <f>IF(ISERROR(VLOOKUP($E102,발주DB!$A:$D,3,FALSE))=TRUE,"",VLOOKUP($E102,발주DB!$A:$D,3,FALSE))</f>
        <v/>
      </c>
      <c r="AC102" s="133" t="str">
        <f>IF(ISERROR(VLOOKUP($E102,발주DB!$A:$D,4,FALSE))=TRUE,"",VLOOKUP($E102,발주DB!$A:$D,4,FALSE))</f>
        <v/>
      </c>
      <c r="AD102" s="39">
        <f>IF(ISERROR(VLOOKUP($E102,입고예정DB!$B:$E,3,FALSE))=TRUE,0,VLOOKUP($E102,입고예정DB!$B:$E,3,FALSE))</f>
        <v>0</v>
      </c>
      <c r="AE102" s="41">
        <f>IF(E102="",0,SUMIF(입고예정DB!$B:$B,$E102,입고예정DB!$E:$E))</f>
        <v>0</v>
      </c>
      <c r="AF102" s="42">
        <f t="shared" si="44"/>
        <v>-96</v>
      </c>
      <c r="AG102" s="414"/>
      <c r="AI102" s="295" t="str">
        <f>VLOOKUP($I102,[1]기획현황!$Z:$AW,8,FALSE)</f>
        <v>동일모자</v>
      </c>
      <c r="AJ102" s="401" t="e">
        <f>SUMIF([1]기획현황!$Z:$Z,$I102,[1]기획현황!$AF:$AF)</f>
        <v>#VALUE!</v>
      </c>
      <c r="AK102" s="302">
        <f>VLOOKUP($I102,[1]기획현황!$Z:$AW,14,FALSE)</f>
        <v>55000</v>
      </c>
      <c r="AL102" s="402">
        <f>VLOOKUP($I102,[1]기획현황!$Z:$AW,22,FALSE)</f>
        <v>20</v>
      </c>
      <c r="AM102" s="301">
        <f>VLOOKUP($I102,[1]기획현황!$Z:$AW,23,FALSE)</f>
        <v>8.5500000000000007</v>
      </c>
      <c r="AN102" s="302">
        <f>VLOOKUP($I102,[1]기획현황!$Z:$AW,24,FALSE)</f>
        <v>0</v>
      </c>
      <c r="AO102" s="303">
        <f>VLOOKUP($I102,[1]기획현황!$Z:$AW,17,FALSE)</f>
        <v>10685.270000000002</v>
      </c>
      <c r="AP102" s="305">
        <f t="shared" si="45"/>
        <v>4.6793389404292061</v>
      </c>
      <c r="AQ102" s="3"/>
    </row>
    <row r="103" spans="1:43" ht="53.25" hidden="1" customHeight="1">
      <c r="A103" s="16" t="str">
        <f t="shared" si="31"/>
        <v>JOKBEF5524YE</v>
      </c>
      <c r="B103" s="154">
        <f t="shared" si="32"/>
        <v>9.5377346163493934E-7</v>
      </c>
      <c r="C103" s="16" t="str">
        <f t="shared" si="33"/>
        <v/>
      </c>
      <c r="D103" s="154">
        <f t="shared" si="34"/>
        <v>1</v>
      </c>
      <c r="E103" s="16" t="str">
        <f>IF(ISERROR(VLOOKUP(MID(I103,1,5)&amp;MID(I103,8,5),품번정리!A:B,2,FALSE))=TRUE,MID(I103,1,5)&amp;MID(I103,8,5),VLOOKUP(MID(I103,1,5)&amp;MID(I103,8,5),품번정리!A:B,2,FALSE))</f>
        <v>JOKBE524YE</v>
      </c>
      <c r="F103" s="202" t="str">
        <f>IF(ISERROR(VLOOKUP($E103,러닝품번!$A:$A,1,FALSE))=TRUE,"","러닝")</f>
        <v/>
      </c>
      <c r="G103" s="422"/>
      <c r="H103" s="31" t="str">
        <f>IF(I103=0,0,IF(VLOOKUP(MID($I103,4,2),CODE!K:P,CODE!$O$1,FALSE)="",VLOOKUP(MID($I103,1,3),CODE!$B:$G,CODE!$D$1,FALSE),VLOOKUP(MID($I103,1,3),CODE!$B:$G,CODE!$D$1,FALSE)&amp;"-"&amp;VLOOKUP(MID($I103,4,2),CODE!K:P,CODE!$O$1,FALSE)))</f>
        <v>JOK</v>
      </c>
      <c r="I103" s="103" t="s">
        <v>1802</v>
      </c>
      <c r="J103" s="102" t="str">
        <f t="shared" si="46"/>
        <v>F5</v>
      </c>
      <c r="K103" s="102" t="str">
        <f t="shared" si="35"/>
        <v>BE</v>
      </c>
      <c r="L103" s="438">
        <f t="shared" si="47"/>
        <v>29000</v>
      </c>
      <c r="M103" s="36">
        <f>IF(ISERROR(VLOOKUP($E103,'14FW판매DB'!$C:$AF,'14FW판매DB'!J$3-1,FALSE))=TRUE,0,VLOOKUP($E103,'14FW판매DB'!$C:$AF,'14FW판매DB'!J$3-1,FALSE))</f>
        <v>39000</v>
      </c>
      <c r="N103" s="37">
        <f>IF(ISERROR(VLOOKUP($E103,'14FW판매DB'!$C:$AF,'14FW판매DB'!K$3-1,FALSE))=TRUE,0,VLOOKUP($E103,'14FW판매DB'!$C:$AF,'14FW판매DB'!K$3-1,FALSE))</f>
        <v>10000</v>
      </c>
      <c r="O103" s="38">
        <f>SUMIF('14FW판매DB'!$C:$C,E103,'14FW판매DB'!N:N)</f>
        <v>180</v>
      </c>
      <c r="P103" s="39" t="str">
        <f>IF(ISERROR(VLOOKUP($E103,'14FW판매DB'!$C:$AF,'14FW판매DB'!P$3-1,FALSE))=TRUE,0,VLOOKUP($E103,'14FW판매DB'!$C:$AF,'14FW판매DB'!P$3-1,FALSE))</f>
        <v>2014-11-19</v>
      </c>
      <c r="Q103" s="40">
        <f>SUMIF('14FW판매DB'!$C:$C,E103,'14FW판매DB'!U:U)</f>
        <v>16</v>
      </c>
      <c r="R103" s="43">
        <f t="shared" si="36"/>
        <v>8.8888888888888892E-2</v>
      </c>
      <c r="S103" s="95">
        <f t="shared" si="37"/>
        <v>502</v>
      </c>
      <c r="T103" s="45">
        <f t="shared" si="38"/>
        <v>3.1872509960159362E-2</v>
      </c>
      <c r="U103" s="110">
        <f>SUMIF('14FW판매DB'!$C:$C,$E103,'14FW판매DB'!AD:AD)*$U$4</f>
        <v>0</v>
      </c>
      <c r="V103" s="40">
        <f t="shared" si="48"/>
        <v>7</v>
      </c>
      <c r="W103" s="285">
        <f t="shared" si="39"/>
        <v>0</v>
      </c>
      <c r="X103" s="289">
        <f t="shared" si="40"/>
        <v>164</v>
      </c>
      <c r="Y103" s="53">
        <f t="shared" si="41"/>
        <v>0</v>
      </c>
      <c r="Z103" s="50">
        <f t="shared" si="42"/>
        <v>0</v>
      </c>
      <c r="AA103" s="33">
        <f t="shared" si="43"/>
        <v>0</v>
      </c>
      <c r="AB103" s="134" t="str">
        <f>IF(ISERROR(VLOOKUP($E103,발주DB!$A:$D,3,FALSE))=TRUE,"",VLOOKUP($E103,발주DB!$A:$D,3,FALSE))</f>
        <v/>
      </c>
      <c r="AC103" s="133" t="str">
        <f>IF(ISERROR(VLOOKUP($E103,발주DB!$A:$D,4,FALSE))=TRUE,"",VLOOKUP($E103,발주DB!$A:$D,4,FALSE))</f>
        <v/>
      </c>
      <c r="AD103" s="39">
        <f>IF(ISERROR(VLOOKUP($E103,입고예정DB!$B:$E,3,FALSE))=TRUE,0,VLOOKUP($E103,입고예정DB!$B:$E,3,FALSE))</f>
        <v>0</v>
      </c>
      <c r="AE103" s="41">
        <f>IF(E103="",0,SUMIF(입고예정DB!$B:$B,$E103,입고예정DB!$E:$E))</f>
        <v>0</v>
      </c>
      <c r="AF103" s="42">
        <f t="shared" si="44"/>
        <v>-164</v>
      </c>
      <c r="AG103" s="414"/>
      <c r="AI103" s="295" t="str">
        <f>VLOOKUP($I103,[1]기획현황!$Z:$AW,8,FALSE)</f>
        <v>PRANCE</v>
      </c>
      <c r="AJ103" s="401" t="e">
        <f>SUMIF([1]기획현황!$Z:$Z,$I103,[1]기획현황!$AF:$AF)</f>
        <v>#VALUE!</v>
      </c>
      <c r="AK103" s="302">
        <f>VLOOKUP($I103,[1]기획현황!$Z:$AW,14,FALSE)</f>
        <v>39000</v>
      </c>
      <c r="AL103" s="402">
        <f>VLOOKUP($I103,[1]기획현황!$Z:$AW,22,FALSE)</f>
        <v>20</v>
      </c>
      <c r="AM103" s="301">
        <f>VLOOKUP($I103,[1]기획현황!$Z:$AW,23,FALSE)</f>
        <v>4.4000000000000004</v>
      </c>
      <c r="AN103" s="302">
        <f>VLOOKUP($I103,[1]기획현황!$Z:$AW,24,FALSE)</f>
        <v>0</v>
      </c>
      <c r="AO103" s="303">
        <f>VLOOKUP($I103,[1]기획현황!$Z:$AW,17,FALSE)</f>
        <v>5508.5600000000013</v>
      </c>
      <c r="AP103" s="305">
        <f t="shared" si="45"/>
        <v>6.4362638247646284</v>
      </c>
      <c r="AQ103" s="3"/>
    </row>
    <row r="104" spans="1:43" ht="53.25" hidden="1" customHeight="1">
      <c r="A104" s="16" t="str">
        <f t="shared" si="31"/>
        <v>JOKBEF5525MT</v>
      </c>
      <c r="B104" s="154">
        <f t="shared" si="32"/>
        <v>9.5377346163493934E-7</v>
      </c>
      <c r="C104" s="16" t="str">
        <f t="shared" si="33"/>
        <v/>
      </c>
      <c r="D104" s="154">
        <f t="shared" si="34"/>
        <v>1</v>
      </c>
      <c r="E104" s="16" t="str">
        <f>IF(ISERROR(VLOOKUP(MID(I104,1,5)&amp;MID(I104,8,5),품번정리!A:B,2,FALSE))=TRUE,MID(I104,1,5)&amp;MID(I104,8,5),VLOOKUP(MID(I104,1,5)&amp;MID(I104,8,5),품번정리!A:B,2,FALSE))</f>
        <v>JOKBE525MT</v>
      </c>
      <c r="F104" s="202" t="str">
        <f>IF(ISERROR(VLOOKUP($E104,러닝품번!$A:$A,1,FALSE))=TRUE,"","러닝")</f>
        <v/>
      </c>
      <c r="G104" s="431"/>
      <c r="H104" s="31" t="str">
        <f>IF(I104=0,0,IF(VLOOKUP(MID($I104,4,2),CODE!K:P,CODE!$O$1,FALSE)="",VLOOKUP(MID($I104,1,3),CODE!$B:$G,CODE!$D$1,FALSE),VLOOKUP(MID($I104,1,3),CODE!$B:$G,CODE!$D$1,FALSE)&amp;"-"&amp;VLOOKUP(MID($I104,4,2),CODE!K:P,CODE!$O$1,FALSE)))</f>
        <v>JOK</v>
      </c>
      <c r="I104" s="103" t="s">
        <v>1803</v>
      </c>
      <c r="J104" s="102" t="str">
        <f t="shared" si="46"/>
        <v>F5</v>
      </c>
      <c r="K104" s="102" t="str">
        <f t="shared" si="35"/>
        <v>BE</v>
      </c>
      <c r="L104" s="438">
        <f t="shared" si="47"/>
        <v>20000</v>
      </c>
      <c r="M104" s="36">
        <f>IF(ISERROR(VLOOKUP($E104,'14FW판매DB'!$C:$AF,'14FW판매DB'!J$3-1,FALSE))=TRUE,0,VLOOKUP($E104,'14FW판매DB'!$C:$AF,'14FW판매DB'!J$3-1,FALSE))</f>
        <v>39000</v>
      </c>
      <c r="N104" s="37">
        <f>IF(ISERROR(VLOOKUP($E104,'14FW판매DB'!$C:$AF,'14FW판매DB'!K$3-1,FALSE))=TRUE,0,VLOOKUP($E104,'14FW판매DB'!$C:$AF,'14FW판매DB'!K$3-1,FALSE))</f>
        <v>19000</v>
      </c>
      <c r="O104" s="38">
        <f>SUMIF('14FW판매DB'!$C:$C,E104,'14FW판매DB'!N:N)</f>
        <v>180</v>
      </c>
      <c r="P104" s="39" t="str">
        <f>IF(ISERROR(VLOOKUP($E104,'14FW판매DB'!$C:$AF,'14FW판매DB'!P$3-1,FALSE))=TRUE,0,VLOOKUP($E104,'14FW판매DB'!$C:$AF,'14FW판매DB'!P$3-1,FALSE))</f>
        <v>2014-11-19</v>
      </c>
      <c r="Q104" s="40">
        <f>SUMIF('14FW판매DB'!$C:$C,E104,'14FW판매DB'!U:U)</f>
        <v>15</v>
      </c>
      <c r="R104" s="43">
        <f t="shared" si="36"/>
        <v>8.3333333333333329E-2</v>
      </c>
      <c r="S104" s="95">
        <f t="shared" si="37"/>
        <v>502</v>
      </c>
      <c r="T104" s="45">
        <f t="shared" si="38"/>
        <v>2.9880478087649404E-2</v>
      </c>
      <c r="U104" s="110">
        <f>SUMIF('14FW판매DB'!$C:$C,$E104,'14FW판매DB'!AD:AD)*$U$4</f>
        <v>0</v>
      </c>
      <c r="V104" s="40">
        <f t="shared" si="48"/>
        <v>7</v>
      </c>
      <c r="W104" s="285">
        <f t="shared" si="39"/>
        <v>0</v>
      </c>
      <c r="X104" s="289">
        <f t="shared" si="40"/>
        <v>165</v>
      </c>
      <c r="Y104" s="53">
        <f t="shared" si="41"/>
        <v>0</v>
      </c>
      <c r="Z104" s="50">
        <f t="shared" si="42"/>
        <v>0</v>
      </c>
      <c r="AA104" s="33">
        <f t="shared" si="43"/>
        <v>0</v>
      </c>
      <c r="AB104" s="134" t="str">
        <f>IF(ISERROR(VLOOKUP($E104,발주DB!$A:$D,3,FALSE))=TRUE,"",VLOOKUP($E104,발주DB!$A:$D,3,FALSE))</f>
        <v/>
      </c>
      <c r="AC104" s="133" t="str">
        <f>IF(ISERROR(VLOOKUP($E104,발주DB!$A:$D,4,FALSE))=TRUE,"",VLOOKUP($E104,발주DB!$A:$D,4,FALSE))</f>
        <v/>
      </c>
      <c r="AD104" s="39">
        <f>IF(ISERROR(VLOOKUP($E104,입고예정DB!$B:$E,3,FALSE))=TRUE,0,VLOOKUP($E104,입고예정DB!$B:$E,3,FALSE))</f>
        <v>0</v>
      </c>
      <c r="AE104" s="41">
        <f>IF(E104="",0,SUMIF(입고예정DB!$B:$B,$E104,입고예정DB!$E:$E))</f>
        <v>0</v>
      </c>
      <c r="AF104" s="42">
        <f t="shared" si="44"/>
        <v>-165</v>
      </c>
      <c r="AG104" s="414"/>
      <c r="AI104" s="295" t="str">
        <f>VLOOKUP($I104,[1]기획현황!$Z:$AW,8,FALSE)</f>
        <v>PRANCE</v>
      </c>
      <c r="AJ104" s="401" t="e">
        <f>SUMIF([1]기획현황!$Z:$Z,$I104,[1]기획현황!$AF:$AF)</f>
        <v>#VALUE!</v>
      </c>
      <c r="AK104" s="302">
        <f>VLOOKUP($I104,[1]기획현황!$Z:$AW,14,FALSE)</f>
        <v>39000</v>
      </c>
      <c r="AL104" s="402">
        <f>VLOOKUP($I104,[1]기획현황!$Z:$AW,22,FALSE)</f>
        <v>117</v>
      </c>
      <c r="AM104" s="301">
        <f>VLOOKUP($I104,[1]기획현황!$Z:$AW,23,FALSE)</f>
        <v>4.7</v>
      </c>
      <c r="AN104" s="302">
        <f>VLOOKUP($I104,[1]기획현황!$Z:$AW,24,FALSE)</f>
        <v>0</v>
      </c>
      <c r="AO104" s="303">
        <f>VLOOKUP($I104,[1]기획현황!$Z:$AW,17,FALSE)</f>
        <v>5979.7800000000007</v>
      </c>
      <c r="AP104" s="305">
        <f t="shared" si="45"/>
        <v>5.9290718813309935</v>
      </c>
      <c r="AQ104" s="3"/>
    </row>
    <row r="105" spans="1:43" ht="53.25" hidden="1" customHeight="1">
      <c r="A105" s="16" t="str">
        <f t="shared" si="31"/>
        <v>JOKEBF5502PK</v>
      </c>
      <c r="B105" s="154">
        <f t="shared" si="32"/>
        <v>9.5377346163493934E-7</v>
      </c>
      <c r="C105" s="16" t="str">
        <f t="shared" si="33"/>
        <v/>
      </c>
      <c r="D105" s="154">
        <f t="shared" si="34"/>
        <v>1</v>
      </c>
      <c r="E105" s="16" t="str">
        <f>IF(ISERROR(VLOOKUP(MID(I105,1,5)&amp;MID(I105,8,5),품번정리!A:B,2,FALSE))=TRUE,MID(I105,1,5)&amp;MID(I105,8,5),VLOOKUP(MID(I105,1,5)&amp;MID(I105,8,5),품번정리!A:B,2,FALSE))</f>
        <v>JOKEB502PK</v>
      </c>
      <c r="F105" s="202" t="str">
        <f>IF(ISERROR(VLOOKUP($E105,러닝품번!$A:$A,1,FALSE))=TRUE,"","러닝")</f>
        <v/>
      </c>
      <c r="G105" s="412"/>
      <c r="H105" s="31" t="str">
        <f>IF(I105=0,0,IF(VLOOKUP(MID($I105,4,2),CODE!K:P,CODE!$O$1,FALSE)="",VLOOKUP(MID($I105,1,3),CODE!$B:$G,CODE!$D$1,FALSE),VLOOKUP(MID($I105,1,3),CODE!$B:$G,CODE!$D$1,FALSE)&amp;"-"&amp;VLOOKUP(MID($I105,4,2),CODE!K:P,CODE!$O$1,FALSE)))</f>
        <v>JOK</v>
      </c>
      <c r="I105" s="103" t="s">
        <v>1583</v>
      </c>
      <c r="J105" s="102" t="str">
        <f t="shared" si="46"/>
        <v>F5</v>
      </c>
      <c r="K105" s="102" t="str">
        <f t="shared" si="35"/>
        <v>EB</v>
      </c>
      <c r="L105" s="438">
        <f t="shared" si="47"/>
        <v>24000</v>
      </c>
      <c r="M105" s="36">
        <f>IF(ISERROR(VLOOKUP($E105,'14FW판매DB'!$C:$AF,'14FW판매DB'!J$3-1,FALSE))=TRUE,0,VLOOKUP($E105,'14FW판매DB'!$C:$AF,'14FW판매DB'!J$3-1,FALSE))</f>
        <v>49000</v>
      </c>
      <c r="N105" s="37">
        <f>IF(ISERROR(VLOOKUP($E105,'14FW판매DB'!$C:$AF,'14FW판매DB'!K$3-1,FALSE))=TRUE,0,VLOOKUP($E105,'14FW판매DB'!$C:$AF,'14FW판매DB'!K$3-1,FALSE))</f>
        <v>25000</v>
      </c>
      <c r="O105" s="38">
        <f>SUMIF('14FW판매DB'!$C:$C,E105,'14FW판매DB'!N:N)</f>
        <v>549</v>
      </c>
      <c r="P105" s="39" t="str">
        <f>IF(ISERROR(VLOOKUP($E105,'14FW판매DB'!$C:$AF,'14FW판매DB'!P$3-1,FALSE))=TRUE,0,VLOOKUP($E105,'14FW판매DB'!$C:$AF,'14FW판매DB'!P$3-1,FALSE))</f>
        <v>2014-11-11</v>
      </c>
      <c r="Q105" s="40">
        <f>SUMIF('14FW판매DB'!$C:$C,E105,'14FW판매DB'!U:U)</f>
        <v>149</v>
      </c>
      <c r="R105" s="43">
        <f t="shared" si="36"/>
        <v>0.27140255009107467</v>
      </c>
      <c r="S105" s="95">
        <f t="shared" si="37"/>
        <v>510</v>
      </c>
      <c r="T105" s="45">
        <f t="shared" si="38"/>
        <v>0.29215686274509806</v>
      </c>
      <c r="U105" s="110">
        <f>SUMIF('14FW판매DB'!$C:$C,$E105,'14FW판매DB'!AD:AD)*$U$4</f>
        <v>0</v>
      </c>
      <c r="V105" s="40">
        <f t="shared" si="48"/>
        <v>7</v>
      </c>
      <c r="W105" s="285">
        <f t="shared" si="39"/>
        <v>0</v>
      </c>
      <c r="X105" s="289">
        <f t="shared" si="40"/>
        <v>400</v>
      </c>
      <c r="Y105" s="53">
        <f t="shared" si="41"/>
        <v>0</v>
      </c>
      <c r="Z105" s="50">
        <f t="shared" si="42"/>
        <v>0</v>
      </c>
      <c r="AA105" s="33">
        <f t="shared" si="43"/>
        <v>0</v>
      </c>
      <c r="AB105" s="134" t="str">
        <f>IF(ISERROR(VLOOKUP($E105,발주DB!$A:$D,3,FALSE))=TRUE,"",VLOOKUP($E105,발주DB!$A:$D,3,FALSE))</f>
        <v/>
      </c>
      <c r="AC105" s="133" t="str">
        <f>IF(ISERROR(VLOOKUP($E105,발주DB!$A:$D,4,FALSE))=TRUE,"",VLOOKUP($E105,발주DB!$A:$D,4,FALSE))</f>
        <v/>
      </c>
      <c r="AD105" s="39">
        <f>IF(ISERROR(VLOOKUP($E105,입고예정DB!$B:$E,3,FALSE))=TRUE,0,VLOOKUP($E105,입고예정DB!$B:$E,3,FALSE))</f>
        <v>0</v>
      </c>
      <c r="AE105" s="41">
        <f>IF(E105="",0,SUMIF(입고예정DB!$B:$B,$E105,입고예정DB!$E:$E))</f>
        <v>0</v>
      </c>
      <c r="AF105" s="42">
        <f t="shared" si="44"/>
        <v>-400</v>
      </c>
      <c r="AG105" s="414"/>
      <c r="AI105" s="295" t="str">
        <f>VLOOKUP($I105,[1]기획현황!$Z:$AW,8,FALSE)</f>
        <v>KIDS FIRST TOYS</v>
      </c>
      <c r="AJ105" s="401" t="e">
        <f>SUMIF([1]기획현황!$Z:$Z,$I105,[1]기획현황!$AF:$AF)</f>
        <v>#VALUE!</v>
      </c>
      <c r="AK105" s="302">
        <f>VLOOKUP($I105,[1]기획현황!$Z:$AW,14,FALSE)</f>
        <v>49000</v>
      </c>
      <c r="AL105" s="402">
        <f>VLOOKUP($I105,[1]기획현황!$Z:$AW,22,FALSE)</f>
        <v>520</v>
      </c>
      <c r="AM105" s="301">
        <f>VLOOKUP($I105,[1]기획현황!$Z:$AW,23,FALSE)</f>
        <v>5.89</v>
      </c>
      <c r="AN105" s="302">
        <f>VLOOKUP($I105,[1]기획현황!$Z:$AW,24,FALSE)</f>
        <v>0</v>
      </c>
      <c r="AO105" s="303">
        <f>VLOOKUP($I105,[1]기획현황!$Z:$AW,17,FALSE)</f>
        <v>7867.1860000000006</v>
      </c>
      <c r="AP105" s="305">
        <f t="shared" si="45"/>
        <v>5.6621839810898758</v>
      </c>
      <c r="AQ105" s="3"/>
    </row>
    <row r="106" spans="1:43" ht="53.25" hidden="1" customHeight="1">
      <c r="A106" s="16" t="str">
        <f t="shared" si="31"/>
        <v>JOKEBF5505BL</v>
      </c>
      <c r="B106" s="154">
        <f t="shared" si="32"/>
        <v>9.5377346163493934E-7</v>
      </c>
      <c r="C106" s="16" t="str">
        <f t="shared" si="33"/>
        <v/>
      </c>
      <c r="D106" s="154">
        <f t="shared" si="34"/>
        <v>1</v>
      </c>
      <c r="E106" s="16" t="str">
        <f>IF(ISERROR(VLOOKUP(MID(I106,1,5)&amp;MID(I106,8,5),품번정리!A:B,2,FALSE))=TRUE,MID(I106,1,5)&amp;MID(I106,8,5),VLOOKUP(MID(I106,1,5)&amp;MID(I106,8,5),품번정리!A:B,2,FALSE))</f>
        <v>JOKEB505BL</v>
      </c>
      <c r="F106" s="202" t="str">
        <f>IF(ISERROR(VLOOKUP($E106,러닝품번!$A:$A,1,FALSE))=TRUE,"","러닝")</f>
        <v/>
      </c>
      <c r="G106" s="422"/>
      <c r="H106" s="31" t="str">
        <f>IF(I106=0,0,IF(VLOOKUP(MID($I106,4,2),CODE!K:P,CODE!$O$1,FALSE)="",VLOOKUP(MID($I106,1,3),CODE!$B:$G,CODE!$D$1,FALSE),VLOOKUP(MID($I106,1,3),CODE!$B:$G,CODE!$D$1,FALSE)&amp;"-"&amp;VLOOKUP(MID($I106,4,2),CODE!K:P,CODE!$O$1,FALSE)))</f>
        <v>JOK</v>
      </c>
      <c r="I106" s="103" t="s">
        <v>1584</v>
      </c>
      <c r="J106" s="102" t="str">
        <f t="shared" si="46"/>
        <v>F5</v>
      </c>
      <c r="K106" s="102" t="str">
        <f t="shared" si="35"/>
        <v>EB</v>
      </c>
      <c r="L106" s="438">
        <f t="shared" si="47"/>
        <v>34000</v>
      </c>
      <c r="M106" s="36">
        <f>IF(ISERROR(VLOOKUP($E106,'14FW판매DB'!$C:$AF,'14FW판매DB'!J$3-1,FALSE))=TRUE,0,VLOOKUP($E106,'14FW판매DB'!$C:$AF,'14FW판매DB'!J$3-1,FALSE))</f>
        <v>49000</v>
      </c>
      <c r="N106" s="37">
        <f>IF(ISERROR(VLOOKUP($E106,'14FW판매DB'!$C:$AF,'14FW판매DB'!K$3-1,FALSE))=TRUE,0,VLOOKUP($E106,'14FW판매DB'!$C:$AF,'14FW판매DB'!K$3-1,FALSE))</f>
        <v>15000</v>
      </c>
      <c r="O106" s="38">
        <f>SUMIF('14FW판매DB'!$C:$C,E106,'14FW판매DB'!N:N)</f>
        <v>547</v>
      </c>
      <c r="P106" s="39" t="str">
        <f>IF(ISERROR(VLOOKUP($E106,'14FW판매DB'!$C:$AF,'14FW판매DB'!P$3-1,FALSE))=TRUE,0,VLOOKUP($E106,'14FW판매DB'!$C:$AF,'14FW판매DB'!P$3-1,FALSE))</f>
        <v>2014-11-11</v>
      </c>
      <c r="Q106" s="40">
        <f>SUMIF('14FW판매DB'!$C:$C,E106,'14FW판매DB'!U:U)</f>
        <v>58</v>
      </c>
      <c r="R106" s="43">
        <f t="shared" si="36"/>
        <v>0.10603290676416818</v>
      </c>
      <c r="S106" s="95">
        <f t="shared" si="37"/>
        <v>510</v>
      </c>
      <c r="T106" s="45">
        <f t="shared" si="38"/>
        <v>0.11372549019607843</v>
      </c>
      <c r="U106" s="110">
        <f>SUMIF('14FW판매DB'!$C:$C,$E106,'14FW판매DB'!AD:AD)*$U$4</f>
        <v>0</v>
      </c>
      <c r="V106" s="40">
        <f t="shared" si="48"/>
        <v>7</v>
      </c>
      <c r="W106" s="285">
        <f t="shared" si="39"/>
        <v>0</v>
      </c>
      <c r="X106" s="289">
        <f t="shared" si="40"/>
        <v>489</v>
      </c>
      <c r="Y106" s="53">
        <f t="shared" si="41"/>
        <v>0</v>
      </c>
      <c r="Z106" s="50">
        <f t="shared" si="42"/>
        <v>0</v>
      </c>
      <c r="AA106" s="33">
        <f t="shared" si="43"/>
        <v>0</v>
      </c>
      <c r="AB106" s="134" t="str">
        <f>IF(ISERROR(VLOOKUP($E106,발주DB!$A:$D,3,FALSE))=TRUE,"",VLOOKUP($E106,발주DB!$A:$D,3,FALSE))</f>
        <v/>
      </c>
      <c r="AC106" s="133" t="str">
        <f>IF(ISERROR(VLOOKUP($E106,발주DB!$A:$D,4,FALSE))=TRUE,"",VLOOKUP($E106,발주DB!$A:$D,4,FALSE))</f>
        <v/>
      </c>
      <c r="AD106" s="39">
        <f>IF(ISERROR(VLOOKUP($E106,입고예정DB!$B:$E,3,FALSE))=TRUE,0,VLOOKUP($E106,입고예정DB!$B:$E,3,FALSE))</f>
        <v>0</v>
      </c>
      <c r="AE106" s="41">
        <f>IF(E106="",0,SUMIF(입고예정DB!$B:$B,$E106,입고예정DB!$E:$E))</f>
        <v>0</v>
      </c>
      <c r="AF106" s="42">
        <f t="shared" si="44"/>
        <v>-489</v>
      </c>
      <c r="AG106" s="414"/>
      <c r="AI106" s="295" t="str">
        <f>VLOOKUP($I106,[1]기획현황!$Z:$AW,8,FALSE)</f>
        <v>KIDS FIRST TOYS</v>
      </c>
      <c r="AJ106" s="401" t="e">
        <f>SUMIF([1]기획현황!$Z:$Z,$I106,[1]기획현황!$AF:$AF)</f>
        <v>#VALUE!</v>
      </c>
      <c r="AK106" s="302">
        <f>VLOOKUP($I106,[1]기획현황!$Z:$AW,14,FALSE)</f>
        <v>49000</v>
      </c>
      <c r="AL106" s="402">
        <f>VLOOKUP($I106,[1]기획현황!$Z:$AW,22,FALSE)</f>
        <v>344</v>
      </c>
      <c r="AM106" s="301">
        <f>VLOOKUP($I106,[1]기획현황!$Z:$AW,23,FALSE)</f>
        <v>5.89</v>
      </c>
      <c r="AN106" s="302">
        <f>VLOOKUP($I106,[1]기획현황!$Z:$AW,24,FALSE)</f>
        <v>0</v>
      </c>
      <c r="AO106" s="303">
        <f>VLOOKUP($I106,[1]기획현황!$Z:$AW,17,FALSE)</f>
        <v>7691.1860000000006</v>
      </c>
      <c r="AP106" s="305">
        <f t="shared" si="45"/>
        <v>5.79175364442552</v>
      </c>
      <c r="AQ106" s="3"/>
    </row>
    <row r="107" spans="1:43" ht="53.25" hidden="1" customHeight="1">
      <c r="A107" s="16" t="str">
        <f t="shared" si="31"/>
        <v>JOKEBF5508IV</v>
      </c>
      <c r="B107" s="154">
        <f t="shared" si="32"/>
        <v>9.5377346163493934E-7</v>
      </c>
      <c r="C107" s="16" t="str">
        <f t="shared" si="33"/>
        <v/>
      </c>
      <c r="D107" s="154">
        <f t="shared" si="34"/>
        <v>1</v>
      </c>
      <c r="E107" s="16" t="str">
        <f>IF(ISERROR(VLOOKUP(MID(I107,1,5)&amp;MID(I107,8,5),품번정리!A:B,2,FALSE))=TRUE,MID(I107,1,5)&amp;MID(I107,8,5),VLOOKUP(MID(I107,1,5)&amp;MID(I107,8,5),품번정리!A:B,2,FALSE))</f>
        <v>JOKEB508IV</v>
      </c>
      <c r="F107" s="202" t="str">
        <f>IF(ISERROR(VLOOKUP($E107,러닝품번!$A:$A,1,FALSE))=TRUE,"","러닝")</f>
        <v/>
      </c>
      <c r="G107" s="412"/>
      <c r="H107" s="31" t="str">
        <f>IF(I107=0,0,IF(VLOOKUP(MID($I107,4,2),CODE!K:P,CODE!$O$1,FALSE)="",VLOOKUP(MID($I107,1,3),CODE!$B:$G,CODE!$D$1,FALSE),VLOOKUP(MID($I107,1,3),CODE!$B:$G,CODE!$D$1,FALSE)&amp;"-"&amp;VLOOKUP(MID($I107,4,2),CODE!K:P,CODE!$O$1,FALSE)))</f>
        <v>JOK</v>
      </c>
      <c r="I107" s="103" t="s">
        <v>1585</v>
      </c>
      <c r="J107" s="102" t="str">
        <f t="shared" si="46"/>
        <v>F5</v>
      </c>
      <c r="K107" s="102" t="str">
        <f t="shared" si="35"/>
        <v>EB</v>
      </c>
      <c r="L107" s="438">
        <f t="shared" si="47"/>
        <v>24000</v>
      </c>
      <c r="M107" s="36">
        <f>IF(ISERROR(VLOOKUP($E107,'14FW판매DB'!$C:$AF,'14FW판매DB'!J$3-1,FALSE))=TRUE,0,VLOOKUP($E107,'14FW판매DB'!$C:$AF,'14FW판매DB'!J$3-1,FALSE))</f>
        <v>49000</v>
      </c>
      <c r="N107" s="37">
        <f>IF(ISERROR(VLOOKUP($E107,'14FW판매DB'!$C:$AF,'14FW판매DB'!K$3-1,FALSE))=TRUE,0,VLOOKUP($E107,'14FW판매DB'!$C:$AF,'14FW판매DB'!K$3-1,FALSE))</f>
        <v>25000</v>
      </c>
      <c r="O107" s="38">
        <f>SUMIF('14FW판매DB'!$C:$C,E107,'14FW판매DB'!N:N)</f>
        <v>549</v>
      </c>
      <c r="P107" s="39" t="str">
        <f>IF(ISERROR(VLOOKUP($E107,'14FW판매DB'!$C:$AF,'14FW판매DB'!P$3-1,FALSE))=TRUE,0,VLOOKUP($E107,'14FW판매DB'!$C:$AF,'14FW판매DB'!P$3-1,FALSE))</f>
        <v>2014-11-11</v>
      </c>
      <c r="Q107" s="40">
        <f>SUMIF('14FW판매DB'!$C:$C,E107,'14FW판매DB'!U:U)</f>
        <v>89</v>
      </c>
      <c r="R107" s="43">
        <f t="shared" si="36"/>
        <v>0.16211293260473589</v>
      </c>
      <c r="S107" s="95">
        <f t="shared" si="37"/>
        <v>510</v>
      </c>
      <c r="T107" s="45">
        <f t="shared" si="38"/>
        <v>0.17450980392156862</v>
      </c>
      <c r="U107" s="110">
        <f>SUMIF('14FW판매DB'!$C:$C,$E107,'14FW판매DB'!AD:AD)*$U$4</f>
        <v>0</v>
      </c>
      <c r="V107" s="40">
        <f t="shared" si="48"/>
        <v>7</v>
      </c>
      <c r="W107" s="285">
        <f t="shared" si="39"/>
        <v>0</v>
      </c>
      <c r="X107" s="289">
        <f t="shared" si="40"/>
        <v>460</v>
      </c>
      <c r="Y107" s="53">
        <f t="shared" si="41"/>
        <v>0</v>
      </c>
      <c r="Z107" s="50">
        <f t="shared" si="42"/>
        <v>0</v>
      </c>
      <c r="AA107" s="33">
        <f t="shared" si="43"/>
        <v>0</v>
      </c>
      <c r="AB107" s="134" t="str">
        <f>IF(ISERROR(VLOOKUP($E107,발주DB!$A:$D,3,FALSE))=TRUE,"",VLOOKUP($E107,발주DB!$A:$D,3,FALSE))</f>
        <v/>
      </c>
      <c r="AC107" s="133" t="str">
        <f>IF(ISERROR(VLOOKUP($E107,발주DB!$A:$D,4,FALSE))=TRUE,"",VLOOKUP($E107,발주DB!$A:$D,4,FALSE))</f>
        <v/>
      </c>
      <c r="AD107" s="39">
        <f>IF(ISERROR(VLOOKUP($E107,입고예정DB!$B:$E,3,FALSE))=TRUE,0,VLOOKUP($E107,입고예정DB!$B:$E,3,FALSE))</f>
        <v>0</v>
      </c>
      <c r="AE107" s="41">
        <f>IF(E107="",0,SUMIF(입고예정DB!$B:$B,$E107,입고예정DB!$E:$E))</f>
        <v>0</v>
      </c>
      <c r="AF107" s="42">
        <f t="shared" si="44"/>
        <v>-460</v>
      </c>
      <c r="AG107" s="414"/>
      <c r="AI107" s="295" t="str">
        <f>VLOOKUP($I107,[1]기획현황!$Z:$AW,8,FALSE)</f>
        <v>KIDS FIRST TOYS</v>
      </c>
      <c r="AJ107" s="401" t="e">
        <f>SUMIF([1]기획현황!$Z:$Z,$I107,[1]기획현황!$AF:$AF)</f>
        <v>#VALUE!</v>
      </c>
      <c r="AK107" s="302">
        <f>VLOOKUP($I107,[1]기획현황!$Z:$AW,14,FALSE)</f>
        <v>49000</v>
      </c>
      <c r="AL107" s="402">
        <f>VLOOKUP($I107,[1]기획현황!$Z:$AW,22,FALSE)</f>
        <v>1876</v>
      </c>
      <c r="AM107" s="301">
        <f>VLOOKUP($I107,[1]기획현황!$Z:$AW,23,FALSE)</f>
        <v>3.55</v>
      </c>
      <c r="AN107" s="302">
        <f>VLOOKUP($I107,[1]기획현황!$Z:$AW,24,FALSE)</f>
        <v>0</v>
      </c>
      <c r="AO107" s="303">
        <f>VLOOKUP($I107,[1]기획현황!$Z:$AW,17,FALSE)</f>
        <v>6304.27</v>
      </c>
      <c r="AP107" s="305">
        <f t="shared" si="45"/>
        <v>7.065917948541947</v>
      </c>
      <c r="AQ107" s="3"/>
    </row>
    <row r="108" spans="1:43" ht="53.25" hidden="1" customHeight="1">
      <c r="A108" s="16" t="str">
        <f t="shared" si="31"/>
        <v>JOKEBF5523BL</v>
      </c>
      <c r="B108" s="154">
        <f t="shared" si="32"/>
        <v>9.5377346163493934E-7</v>
      </c>
      <c r="C108" s="16" t="str">
        <f t="shared" si="33"/>
        <v/>
      </c>
      <c r="D108" s="154">
        <f t="shared" si="34"/>
        <v>1</v>
      </c>
      <c r="E108" s="16" t="str">
        <f>IF(ISERROR(VLOOKUP(MID(I108,1,5)&amp;MID(I108,8,5),품번정리!A:B,2,FALSE))=TRUE,MID(I108,1,5)&amp;MID(I108,8,5),VLOOKUP(MID(I108,1,5)&amp;MID(I108,8,5),품번정리!A:B,2,FALSE))</f>
        <v>JOKEB523BL</v>
      </c>
      <c r="F108" s="202" t="str">
        <f>IF(ISERROR(VLOOKUP($E108,러닝품번!$A:$A,1,FALSE))=TRUE,"","러닝")</f>
        <v/>
      </c>
      <c r="G108" s="432"/>
      <c r="H108" s="31" t="str">
        <f>IF(I108=0,0,IF(VLOOKUP(MID($I108,4,2),CODE!K:P,CODE!$O$1,FALSE)="",VLOOKUP(MID($I108,1,3),CODE!$B:$G,CODE!$D$1,FALSE),VLOOKUP(MID($I108,1,3),CODE!$B:$G,CODE!$D$1,FALSE)&amp;"-"&amp;VLOOKUP(MID($I108,4,2),CODE!K:P,CODE!$O$1,FALSE)))</f>
        <v>JOK</v>
      </c>
      <c r="I108" s="103" t="s">
        <v>1748</v>
      </c>
      <c r="J108" s="102" t="str">
        <f t="shared" si="46"/>
        <v>F5</v>
      </c>
      <c r="K108" s="102" t="str">
        <f t="shared" si="35"/>
        <v>EB</v>
      </c>
      <c r="L108" s="438">
        <f t="shared" si="47"/>
        <v>24000</v>
      </c>
      <c r="M108" s="36">
        <f>IF(ISERROR(VLOOKUP($E108,'14FW판매DB'!$C:$AF,'14FW판매DB'!J$3-1,FALSE))=TRUE,0,VLOOKUP($E108,'14FW판매DB'!$C:$AF,'14FW판매DB'!J$3-1,FALSE))</f>
        <v>49000</v>
      </c>
      <c r="N108" s="37">
        <f>IF(ISERROR(VLOOKUP($E108,'14FW판매DB'!$C:$AF,'14FW판매DB'!K$3-1,FALSE))=TRUE,0,VLOOKUP($E108,'14FW판매DB'!$C:$AF,'14FW판매DB'!K$3-1,FALSE))</f>
        <v>25000</v>
      </c>
      <c r="O108" s="38">
        <f>SUMIF('14FW판매DB'!$C:$C,E108,'14FW판매DB'!N:N)</f>
        <v>180</v>
      </c>
      <c r="P108" s="39" t="str">
        <f>IF(ISERROR(VLOOKUP($E108,'14FW판매DB'!$C:$AF,'14FW판매DB'!P$3-1,FALSE))=TRUE,0,VLOOKUP($E108,'14FW판매DB'!$C:$AF,'14FW판매DB'!P$3-1,FALSE))</f>
        <v>2014-10-02</v>
      </c>
      <c r="Q108" s="40">
        <f>SUMIF('14FW판매DB'!$C:$C,E108,'14FW판매DB'!U:U)</f>
        <v>37</v>
      </c>
      <c r="R108" s="43">
        <f t="shared" si="36"/>
        <v>0.20555555555555555</v>
      </c>
      <c r="S108" s="95">
        <f t="shared" si="37"/>
        <v>550</v>
      </c>
      <c r="T108" s="45">
        <f t="shared" si="38"/>
        <v>6.7272727272727276E-2</v>
      </c>
      <c r="U108" s="110">
        <f>SUMIF('14FW판매DB'!$C:$C,$E108,'14FW판매DB'!AD:AD)*$U$4</f>
        <v>0</v>
      </c>
      <c r="V108" s="40">
        <f t="shared" si="48"/>
        <v>7</v>
      </c>
      <c r="W108" s="285">
        <f t="shared" si="39"/>
        <v>0</v>
      </c>
      <c r="X108" s="289">
        <f t="shared" si="40"/>
        <v>143</v>
      </c>
      <c r="Y108" s="53">
        <f t="shared" si="41"/>
        <v>0</v>
      </c>
      <c r="Z108" s="50">
        <f t="shared" si="42"/>
        <v>0</v>
      </c>
      <c r="AA108" s="33">
        <f t="shared" si="43"/>
        <v>0</v>
      </c>
      <c r="AB108" s="134" t="str">
        <f>IF(ISERROR(VLOOKUP($E108,발주DB!$A:$D,3,FALSE))=TRUE,"",VLOOKUP($E108,발주DB!$A:$D,3,FALSE))</f>
        <v/>
      </c>
      <c r="AC108" s="133" t="str">
        <f>IF(ISERROR(VLOOKUP($E108,발주DB!$A:$D,4,FALSE))=TRUE,"",VLOOKUP($E108,발주DB!$A:$D,4,FALSE))</f>
        <v/>
      </c>
      <c r="AD108" s="39">
        <f>IF(ISERROR(VLOOKUP($E108,입고예정DB!$B:$E,3,FALSE))=TRUE,0,VLOOKUP($E108,입고예정DB!$B:$E,3,FALSE))</f>
        <v>0</v>
      </c>
      <c r="AE108" s="41">
        <f>IF(E108="",0,SUMIF(입고예정DB!$B:$B,$E108,입고예정DB!$E:$E))</f>
        <v>0</v>
      </c>
      <c r="AF108" s="42">
        <f t="shared" si="44"/>
        <v>-143</v>
      </c>
      <c r="AG108" s="414"/>
      <c r="AI108" s="295" t="str">
        <f>VLOOKUP($I108,[1]기획현황!$Z:$AW,8,FALSE)</f>
        <v>FOREMOST</v>
      </c>
      <c r="AJ108" s="401" t="e">
        <f>SUMIF([1]기획현황!$Z:$Z,$I108,[1]기획현황!$AF:$AF)</f>
        <v>#VALUE!</v>
      </c>
      <c r="AK108" s="302">
        <f>VLOOKUP($I108,[1]기획현황!$Z:$AW,14,FALSE)</f>
        <v>49000</v>
      </c>
      <c r="AL108" s="402">
        <f>VLOOKUP($I108,[1]기획현황!$Z:$AW,22,FALSE)</f>
        <v>1534</v>
      </c>
      <c r="AM108" s="301">
        <f>VLOOKUP($I108,[1]기획현황!$Z:$AW,23,FALSE)</f>
        <v>6</v>
      </c>
      <c r="AN108" s="302">
        <f>VLOOKUP($I108,[1]기획현황!$Z:$AW,24,FALSE)</f>
        <v>0</v>
      </c>
      <c r="AO108" s="303">
        <f>VLOOKUP($I108,[1]기획현황!$Z:$AW,17,FALSE)</f>
        <v>9018.4000000000015</v>
      </c>
      <c r="AP108" s="305">
        <f t="shared" si="45"/>
        <v>4.9393966275009467</v>
      </c>
      <c r="AQ108" s="3"/>
    </row>
    <row r="109" spans="1:43" ht="53.25" hidden="1" customHeight="1">
      <c r="A109" s="16" t="str">
        <f t="shared" si="31"/>
        <v>JOKEBF5523IV</v>
      </c>
      <c r="B109" s="154">
        <f t="shared" si="32"/>
        <v>9.5377346163493934E-7</v>
      </c>
      <c r="C109" s="16" t="str">
        <f t="shared" si="33"/>
        <v/>
      </c>
      <c r="D109" s="154">
        <f t="shared" si="34"/>
        <v>1</v>
      </c>
      <c r="E109" s="16" t="str">
        <f>IF(ISERROR(VLOOKUP(MID(I109,1,5)&amp;MID(I109,8,5),품번정리!A:B,2,FALSE))=TRUE,MID(I109,1,5)&amp;MID(I109,8,5),VLOOKUP(MID(I109,1,5)&amp;MID(I109,8,5),품번정리!A:B,2,FALSE))</f>
        <v>JOKEB523IV</v>
      </c>
      <c r="F109" s="202" t="str">
        <f>IF(ISERROR(VLOOKUP($E109,러닝품번!$A:$A,1,FALSE))=TRUE,"","러닝")</f>
        <v/>
      </c>
      <c r="G109" s="422"/>
      <c r="H109" s="31" t="str">
        <f>IF(I109=0,0,IF(VLOOKUP(MID($I109,4,2),CODE!K:P,CODE!$O$1,FALSE)="",VLOOKUP(MID($I109,1,3),CODE!$B:$G,CODE!$D$1,FALSE),VLOOKUP(MID($I109,1,3),CODE!$B:$G,CODE!$D$1,FALSE)&amp;"-"&amp;VLOOKUP(MID($I109,4,2),CODE!K:P,CODE!$O$1,FALSE)))</f>
        <v>JOK</v>
      </c>
      <c r="I109" s="103" t="s">
        <v>1747</v>
      </c>
      <c r="J109" s="102" t="str">
        <f t="shared" si="46"/>
        <v>F5</v>
      </c>
      <c r="K109" s="102" t="str">
        <f t="shared" si="35"/>
        <v>EB</v>
      </c>
      <c r="L109" s="438">
        <f t="shared" si="47"/>
        <v>24000</v>
      </c>
      <c r="M109" s="36">
        <f>IF(ISERROR(VLOOKUP($E109,'14FW판매DB'!$C:$AF,'14FW판매DB'!J$3-1,FALSE))=TRUE,0,VLOOKUP($E109,'14FW판매DB'!$C:$AF,'14FW판매DB'!J$3-1,FALSE))</f>
        <v>49000</v>
      </c>
      <c r="N109" s="37">
        <f>IF(ISERROR(VLOOKUP($E109,'14FW판매DB'!$C:$AF,'14FW판매DB'!K$3-1,FALSE))=TRUE,0,VLOOKUP($E109,'14FW판매DB'!$C:$AF,'14FW판매DB'!K$3-1,FALSE))</f>
        <v>25000</v>
      </c>
      <c r="O109" s="38">
        <f>SUMIF('14FW판매DB'!$C:$C,E109,'14FW판매DB'!N:N)</f>
        <v>179</v>
      </c>
      <c r="P109" s="39" t="str">
        <f>IF(ISERROR(VLOOKUP($E109,'14FW판매DB'!$C:$AF,'14FW판매DB'!P$3-1,FALSE))=TRUE,0,VLOOKUP($E109,'14FW판매DB'!$C:$AF,'14FW판매DB'!P$3-1,FALSE))</f>
        <v>2014-10-02</v>
      </c>
      <c r="Q109" s="40">
        <f>SUMIF('14FW판매DB'!$C:$C,E109,'14FW판매DB'!U:U)</f>
        <v>52</v>
      </c>
      <c r="R109" s="43">
        <f t="shared" si="36"/>
        <v>0.29050279329608941</v>
      </c>
      <c r="S109" s="95">
        <f t="shared" si="37"/>
        <v>550</v>
      </c>
      <c r="T109" s="45">
        <f t="shared" si="38"/>
        <v>9.4545454545454544E-2</v>
      </c>
      <c r="U109" s="110">
        <f>SUMIF('14FW판매DB'!$C:$C,$E109,'14FW판매DB'!AD:AD)*$U$4</f>
        <v>0</v>
      </c>
      <c r="V109" s="40">
        <f t="shared" si="48"/>
        <v>7</v>
      </c>
      <c r="W109" s="285">
        <f t="shared" si="39"/>
        <v>0</v>
      </c>
      <c r="X109" s="289">
        <f t="shared" si="40"/>
        <v>127</v>
      </c>
      <c r="Y109" s="53">
        <f t="shared" si="41"/>
        <v>0</v>
      </c>
      <c r="Z109" s="50">
        <f t="shared" si="42"/>
        <v>0</v>
      </c>
      <c r="AA109" s="33">
        <f t="shared" si="43"/>
        <v>0</v>
      </c>
      <c r="AB109" s="134" t="str">
        <f>IF(ISERROR(VLOOKUP($E109,발주DB!$A:$D,3,FALSE))=TRUE,"",VLOOKUP($E109,발주DB!$A:$D,3,FALSE))</f>
        <v/>
      </c>
      <c r="AC109" s="133" t="str">
        <f>IF(ISERROR(VLOOKUP($E109,발주DB!$A:$D,4,FALSE))=TRUE,"",VLOOKUP($E109,발주DB!$A:$D,4,FALSE))</f>
        <v/>
      </c>
      <c r="AD109" s="39">
        <f>IF(ISERROR(VLOOKUP($E109,입고예정DB!$B:$E,3,FALSE))=TRUE,0,VLOOKUP($E109,입고예정DB!$B:$E,3,FALSE))</f>
        <v>0</v>
      </c>
      <c r="AE109" s="41">
        <f>IF(E109="",0,SUMIF(입고예정DB!$B:$B,$E109,입고예정DB!$E:$E))</f>
        <v>0</v>
      </c>
      <c r="AF109" s="42">
        <f t="shared" si="44"/>
        <v>-127</v>
      </c>
      <c r="AG109" s="414"/>
      <c r="AI109" s="295" t="str">
        <f>VLOOKUP($I109,[1]기획현황!$Z:$AW,8,FALSE)</f>
        <v>FOREMOST</v>
      </c>
      <c r="AJ109" s="401" t="e">
        <f>SUMIF([1]기획현황!$Z:$Z,$I109,[1]기획현황!$AF:$AF)</f>
        <v>#VALUE!</v>
      </c>
      <c r="AK109" s="302">
        <f>VLOOKUP($I109,[1]기획현황!$Z:$AW,14,FALSE)</f>
        <v>49000</v>
      </c>
      <c r="AL109" s="402">
        <f>VLOOKUP($I109,[1]기획현황!$Z:$AW,22,FALSE)</f>
        <v>1164</v>
      </c>
      <c r="AM109" s="301">
        <f>VLOOKUP($I109,[1]기획현황!$Z:$AW,23,FALSE)</f>
        <v>6</v>
      </c>
      <c r="AN109" s="302">
        <f>VLOOKUP($I109,[1]기획현황!$Z:$AW,24,FALSE)</f>
        <v>0</v>
      </c>
      <c r="AO109" s="303">
        <f>VLOOKUP($I109,[1]기획현황!$Z:$AW,17,FALSE)</f>
        <v>8648.4000000000015</v>
      </c>
      <c r="AP109" s="305">
        <f t="shared" si="45"/>
        <v>5.1507162649107974</v>
      </c>
      <c r="AQ109" s="3"/>
    </row>
    <row r="110" spans="1:43" ht="53.25" hidden="1" customHeight="1">
      <c r="A110" s="16" t="str">
        <f t="shared" si="31"/>
        <v>JOKEBF5803BL</v>
      </c>
      <c r="B110" s="154">
        <f t="shared" si="32"/>
        <v>9.5377346163493934E-7</v>
      </c>
      <c r="C110" s="16" t="str">
        <f t="shared" si="33"/>
        <v/>
      </c>
      <c r="D110" s="154">
        <f t="shared" si="34"/>
        <v>1</v>
      </c>
      <c r="E110" s="16" t="str">
        <f>IF(ISERROR(VLOOKUP(MID(I110,1,5)&amp;MID(I110,8,5),품번정리!A:B,2,FALSE))=TRUE,MID(I110,1,5)&amp;MID(I110,8,5),VLOOKUP(MID(I110,1,5)&amp;MID(I110,8,5),품번정리!A:B,2,FALSE))</f>
        <v>JOKEB803BL</v>
      </c>
      <c r="F110" s="202" t="str">
        <f>IF(ISERROR(VLOOKUP($E110,러닝품번!$A:$A,1,FALSE))=TRUE,"","러닝")</f>
        <v>러닝</v>
      </c>
      <c r="G110" s="422"/>
      <c r="H110" s="31" t="str">
        <f>IF(I110=0,0,IF(VLOOKUP(MID($I110,4,2),CODE!K:P,CODE!$O$1,FALSE)="",VLOOKUP(MID($I110,1,3),CODE!$B:$G,CODE!$D$1,FALSE),VLOOKUP(MID($I110,1,3),CODE!$B:$G,CODE!$D$1,FALSE)&amp;"-"&amp;VLOOKUP(MID($I110,4,2),CODE!K:P,CODE!$O$1,FALSE)))</f>
        <v>JOK</v>
      </c>
      <c r="I110" s="103" t="s">
        <v>1596</v>
      </c>
      <c r="J110" s="102" t="str">
        <f t="shared" si="46"/>
        <v>F5</v>
      </c>
      <c r="K110" s="102" t="str">
        <f t="shared" si="35"/>
        <v>EB</v>
      </c>
      <c r="L110" s="438">
        <f t="shared" si="47"/>
        <v>26000</v>
      </c>
      <c r="M110" s="36">
        <f>IF(ISERROR(VLOOKUP($E110,'14FW판매DB'!$C:$AF,'14FW판매DB'!J$3-1,FALSE))=TRUE,0,VLOOKUP($E110,'14FW판매DB'!$C:$AF,'14FW판매DB'!J$3-1,FALSE))</f>
        <v>55000</v>
      </c>
      <c r="N110" s="37">
        <f>IF(ISERROR(VLOOKUP($E110,'14FW판매DB'!$C:$AF,'14FW판매DB'!K$3-1,FALSE))=TRUE,0,VLOOKUP($E110,'14FW판매DB'!$C:$AF,'14FW판매DB'!K$3-1,FALSE))</f>
        <v>29000</v>
      </c>
      <c r="O110" s="38">
        <f>SUMIF('14FW판매DB'!$C:$C,E110,'14FW판매DB'!N:N)</f>
        <v>250</v>
      </c>
      <c r="P110" s="39" t="str">
        <f>IF(ISERROR(VLOOKUP($E110,'14FW판매DB'!$C:$AF,'14FW판매DB'!P$3-1,FALSE))=TRUE,0,VLOOKUP($E110,'14FW판매DB'!$C:$AF,'14FW판매DB'!P$3-1,FALSE))</f>
        <v>2014-10-08</v>
      </c>
      <c r="Q110" s="40">
        <f>SUMIF('14FW판매DB'!$C:$C,E110,'14FW판매DB'!U:U)</f>
        <v>32</v>
      </c>
      <c r="R110" s="43">
        <f t="shared" si="36"/>
        <v>0.128</v>
      </c>
      <c r="S110" s="95">
        <f t="shared" si="37"/>
        <v>544</v>
      </c>
      <c r="T110" s="45">
        <f t="shared" si="38"/>
        <v>5.8823529411764705E-2</v>
      </c>
      <c r="U110" s="110">
        <f>SUMIF('14FW판매DB'!$C:$C,$E110,'14FW판매DB'!AD:AD)*$U$4</f>
        <v>0</v>
      </c>
      <c r="V110" s="40">
        <f t="shared" si="48"/>
        <v>7</v>
      </c>
      <c r="W110" s="285">
        <f t="shared" si="39"/>
        <v>0</v>
      </c>
      <c r="X110" s="289">
        <f t="shared" si="40"/>
        <v>218</v>
      </c>
      <c r="Y110" s="53">
        <f t="shared" si="41"/>
        <v>0</v>
      </c>
      <c r="Z110" s="50">
        <f t="shared" si="42"/>
        <v>0</v>
      </c>
      <c r="AA110" s="33">
        <f t="shared" si="43"/>
        <v>0</v>
      </c>
      <c r="AB110" s="134" t="str">
        <f>IF(ISERROR(VLOOKUP($E110,발주DB!$A:$D,3,FALSE))=TRUE,"",VLOOKUP($E110,발주DB!$A:$D,3,FALSE))</f>
        <v/>
      </c>
      <c r="AC110" s="133" t="str">
        <f>IF(ISERROR(VLOOKUP($E110,발주DB!$A:$D,4,FALSE))=TRUE,"",VLOOKUP($E110,발주DB!$A:$D,4,FALSE))</f>
        <v/>
      </c>
      <c r="AD110" s="39">
        <f>IF(ISERROR(VLOOKUP($E110,입고예정DB!$B:$E,3,FALSE))=TRUE,0,VLOOKUP($E110,입고예정DB!$B:$E,3,FALSE))</f>
        <v>0</v>
      </c>
      <c r="AE110" s="41">
        <f>IF(E110="",0,SUMIF(입고예정DB!$B:$B,$E110,입고예정DB!$E:$E))</f>
        <v>0</v>
      </c>
      <c r="AF110" s="42">
        <f t="shared" si="44"/>
        <v>-218</v>
      </c>
      <c r="AG110" s="414"/>
      <c r="AI110" s="295" t="str">
        <f>VLOOKUP($I110,[1]기획현황!$Z:$AW,8,FALSE)</f>
        <v>FOREMOST</v>
      </c>
      <c r="AJ110" s="401" t="e">
        <f>SUMIF([1]기획현황!$Z:$Z,$I110,[1]기획현황!$AF:$AF)</f>
        <v>#VALUE!</v>
      </c>
      <c r="AK110" s="302">
        <f>VLOOKUP($I110,[1]기획현황!$Z:$AW,14,FALSE)</f>
        <v>55000</v>
      </c>
      <c r="AL110" s="402">
        <f>VLOOKUP($I110,[1]기획현황!$Z:$AW,22,FALSE)</f>
        <v>320</v>
      </c>
      <c r="AM110" s="301">
        <f>VLOOKUP($I110,[1]기획현황!$Z:$AW,23,FALSE)</f>
        <v>6.95</v>
      </c>
      <c r="AN110" s="302">
        <f>VLOOKUP($I110,[1]기획현황!$Z:$AW,24,FALSE)</f>
        <v>0</v>
      </c>
      <c r="AO110" s="303">
        <f>VLOOKUP($I110,[1]기획현황!$Z:$AW,17,FALSE)</f>
        <v>8989.4300000000021</v>
      </c>
      <c r="AP110" s="305">
        <f t="shared" si="45"/>
        <v>5.5620879188113133</v>
      </c>
      <c r="AQ110" s="3"/>
    </row>
    <row r="111" spans="1:43" ht="53.25" hidden="1" customHeight="1">
      <c r="A111" s="16" t="str">
        <f t="shared" si="31"/>
        <v>JOKEBF5804RE</v>
      </c>
      <c r="B111" s="154">
        <f t="shared" si="32"/>
        <v>9.5377346163493934E-7</v>
      </c>
      <c r="C111" s="16" t="str">
        <f t="shared" si="33"/>
        <v/>
      </c>
      <c r="D111" s="154">
        <f t="shared" si="34"/>
        <v>1</v>
      </c>
      <c r="E111" s="16" t="str">
        <f>IF(ISERROR(VLOOKUP(MID(I111,1,5)&amp;MID(I111,8,5),품번정리!A:B,2,FALSE))=TRUE,MID(I111,1,5)&amp;MID(I111,8,5),VLOOKUP(MID(I111,1,5)&amp;MID(I111,8,5),품번정리!A:B,2,FALSE))</f>
        <v>JOKEB804RE</v>
      </c>
      <c r="F111" s="202" t="str">
        <f>IF(ISERROR(VLOOKUP($E111,러닝품번!$A:$A,1,FALSE))=TRUE,"","러닝")</f>
        <v>러닝</v>
      </c>
      <c r="G111" s="429"/>
      <c r="H111" s="31" t="str">
        <f>IF(I111=0,0,IF(VLOOKUP(MID($I111,4,2),CODE!K:P,CODE!$O$1,FALSE)="",VLOOKUP(MID($I111,1,3),CODE!$B:$G,CODE!$D$1,FALSE),VLOOKUP(MID($I111,1,3),CODE!$B:$G,CODE!$D$1,FALSE)&amp;"-"&amp;VLOOKUP(MID($I111,4,2),CODE!K:P,CODE!$O$1,FALSE)))</f>
        <v>JOK</v>
      </c>
      <c r="I111" s="103" t="s">
        <v>1597</v>
      </c>
      <c r="J111" s="102" t="str">
        <f t="shared" si="46"/>
        <v>F5</v>
      </c>
      <c r="K111" s="102" t="str">
        <f t="shared" si="35"/>
        <v>EB</v>
      </c>
      <c r="L111" s="438">
        <f t="shared" si="47"/>
        <v>36000</v>
      </c>
      <c r="M111" s="36">
        <f>IF(ISERROR(VLOOKUP($E111,'14FW판매DB'!$C:$AF,'14FW판매DB'!J$3-1,FALSE))=TRUE,0,VLOOKUP($E111,'14FW판매DB'!$C:$AF,'14FW판매DB'!J$3-1,FALSE))</f>
        <v>55000</v>
      </c>
      <c r="N111" s="37">
        <f>IF(ISERROR(VLOOKUP($E111,'14FW판매DB'!$C:$AF,'14FW판매DB'!K$3-1,FALSE))=TRUE,0,VLOOKUP($E111,'14FW판매DB'!$C:$AF,'14FW판매DB'!K$3-1,FALSE))</f>
        <v>19000</v>
      </c>
      <c r="O111" s="38">
        <f>SUMIF('14FW판매DB'!$C:$C,E111,'14FW판매DB'!N:N)</f>
        <v>250</v>
      </c>
      <c r="P111" s="39" t="str">
        <f>IF(ISERROR(VLOOKUP($E111,'14FW판매DB'!$C:$AF,'14FW판매DB'!P$3-1,FALSE))=TRUE,0,VLOOKUP($E111,'14FW판매DB'!$C:$AF,'14FW판매DB'!P$3-1,FALSE))</f>
        <v>2014-10-08</v>
      </c>
      <c r="Q111" s="40">
        <f>SUMIF('14FW판매DB'!$C:$C,E111,'14FW판매DB'!U:U)</f>
        <v>9</v>
      </c>
      <c r="R111" s="43">
        <f t="shared" si="36"/>
        <v>3.5999999999999997E-2</v>
      </c>
      <c r="S111" s="95">
        <f t="shared" si="37"/>
        <v>544</v>
      </c>
      <c r="T111" s="45">
        <f t="shared" si="38"/>
        <v>1.6544117647058824E-2</v>
      </c>
      <c r="U111" s="110">
        <f>SUMIF('14FW판매DB'!$C:$C,$E111,'14FW판매DB'!AD:AD)*$U$4</f>
        <v>1</v>
      </c>
      <c r="V111" s="40">
        <f t="shared" si="48"/>
        <v>7</v>
      </c>
      <c r="W111" s="285">
        <f t="shared" si="39"/>
        <v>0.14285714285714285</v>
      </c>
      <c r="X111" s="289">
        <f t="shared" si="40"/>
        <v>241</v>
      </c>
      <c r="Y111" s="53">
        <f t="shared" si="41"/>
        <v>1687</v>
      </c>
      <c r="Z111" s="50">
        <f t="shared" si="42"/>
        <v>44150</v>
      </c>
      <c r="AA111" s="33">
        <f t="shared" si="43"/>
        <v>-44</v>
      </c>
      <c r="AB111" s="134" t="str">
        <f>IF(ISERROR(VLOOKUP($E111,발주DB!$A:$D,3,FALSE))=TRUE,"",VLOOKUP($E111,발주DB!$A:$D,3,FALSE))</f>
        <v/>
      </c>
      <c r="AC111" s="133" t="str">
        <f>IF(ISERROR(VLOOKUP($E111,발주DB!$A:$D,4,FALSE))=TRUE,"",VLOOKUP($E111,발주DB!$A:$D,4,FALSE))</f>
        <v/>
      </c>
      <c r="AD111" s="39">
        <f>IF(ISERROR(VLOOKUP($E111,입고예정DB!$B:$E,3,FALSE))=TRUE,0,VLOOKUP($E111,입고예정DB!$B:$E,3,FALSE))</f>
        <v>0</v>
      </c>
      <c r="AE111" s="41">
        <f>IF(E111="",0,SUMIF(입고예정DB!$B:$B,$E111,입고예정DB!$E:$E))</f>
        <v>0</v>
      </c>
      <c r="AF111" s="42">
        <f t="shared" si="44"/>
        <v>-285</v>
      </c>
      <c r="AG111" s="414"/>
      <c r="AI111" s="295" t="str">
        <f>VLOOKUP($I111,[1]기획현황!$Z:$AW,8,FALSE)</f>
        <v>FOREMOST</v>
      </c>
      <c r="AJ111" s="401" t="e">
        <f>SUMIF([1]기획현황!$Z:$Z,$I111,[1]기획현황!$AF:$AF)</f>
        <v>#VALUE!</v>
      </c>
      <c r="AK111" s="302">
        <f>VLOOKUP($I111,[1]기획현황!$Z:$AW,14,FALSE)</f>
        <v>55000</v>
      </c>
      <c r="AL111" s="402">
        <f>VLOOKUP($I111,[1]기획현황!$Z:$AW,22,FALSE)</f>
        <v>320</v>
      </c>
      <c r="AM111" s="301">
        <f>VLOOKUP($I111,[1]기획현황!$Z:$AW,23,FALSE)</f>
        <v>6.8</v>
      </c>
      <c r="AN111" s="302">
        <f>VLOOKUP($I111,[1]기획현황!$Z:$AW,24,FALSE)</f>
        <v>0</v>
      </c>
      <c r="AO111" s="303">
        <f>VLOOKUP($I111,[1]기획현황!$Z:$AW,17,FALSE)</f>
        <v>8802.32</v>
      </c>
      <c r="AP111" s="305">
        <f t="shared" si="45"/>
        <v>5.680320642739642</v>
      </c>
      <c r="AQ111" s="3"/>
    </row>
    <row r="112" spans="1:43" ht="53.25" hidden="1" customHeight="1">
      <c r="A112" s="16" t="str">
        <f t="shared" si="31"/>
        <v>JOKERF5501IV</v>
      </c>
      <c r="B112" s="154">
        <f t="shared" si="32"/>
        <v>9.5377346163493934E-7</v>
      </c>
      <c r="C112" s="16" t="str">
        <f t="shared" si="33"/>
        <v/>
      </c>
      <c r="D112" s="154">
        <f t="shared" si="34"/>
        <v>1</v>
      </c>
      <c r="E112" s="16" t="str">
        <f>IF(ISERROR(VLOOKUP(MID(I112,1,5)&amp;MID(I112,8,5),품번정리!A:B,2,FALSE))=TRUE,MID(I112,1,5)&amp;MID(I112,8,5),VLOOKUP(MID(I112,1,5)&amp;MID(I112,8,5),품번정리!A:B,2,FALSE))</f>
        <v>JOKER501IV</v>
      </c>
      <c r="F112" s="202" t="str">
        <f>IF(ISERROR(VLOOKUP($E112,러닝품번!$A:$A,1,FALSE))=TRUE,"","러닝")</f>
        <v/>
      </c>
      <c r="G112" s="422"/>
      <c r="H112" s="31" t="str">
        <f>IF(I112=0,0,IF(VLOOKUP(MID($I112,4,2),CODE!K:P,CODE!$O$1,FALSE)="",VLOOKUP(MID($I112,1,3),CODE!$B:$G,CODE!$D$1,FALSE),VLOOKUP(MID($I112,1,3),CODE!$B:$G,CODE!$D$1,FALSE)&amp;"-"&amp;VLOOKUP(MID($I112,4,2),CODE!K:P,CODE!$O$1,FALSE)))</f>
        <v>JOK</v>
      </c>
      <c r="I112" s="103" t="s">
        <v>1540</v>
      </c>
      <c r="J112" s="102" t="str">
        <f t="shared" si="46"/>
        <v>F5</v>
      </c>
      <c r="K112" s="102" t="str">
        <f t="shared" si="35"/>
        <v>ER</v>
      </c>
      <c r="L112" s="438">
        <f t="shared" si="47"/>
        <v>36000</v>
      </c>
      <c r="M112" s="36">
        <f>IF(ISERROR(VLOOKUP($E112,'14FW판매DB'!$C:$AF,'14FW판매DB'!J$3-1,FALSE))=TRUE,0,VLOOKUP($E112,'14FW판매DB'!$C:$AF,'14FW판매DB'!J$3-1,FALSE))</f>
        <v>55000</v>
      </c>
      <c r="N112" s="37">
        <f>IF(ISERROR(VLOOKUP($E112,'14FW판매DB'!$C:$AF,'14FW판매DB'!K$3-1,FALSE))=TRUE,0,VLOOKUP($E112,'14FW판매DB'!$C:$AF,'14FW판매DB'!K$3-1,FALSE))</f>
        <v>19000</v>
      </c>
      <c r="O112" s="38">
        <f>SUMIF('14FW판매DB'!$C:$C,E112,'14FW판매DB'!N:N)</f>
        <v>247</v>
      </c>
      <c r="P112" s="39" t="str">
        <f>IF(ISERROR(VLOOKUP($E112,'14FW판매DB'!$C:$AF,'14FW판매DB'!P$3-1,FALSE))=TRUE,0,VLOOKUP($E112,'14FW판매DB'!$C:$AF,'14FW판매DB'!P$3-1,FALSE))</f>
        <v>2014-09-23</v>
      </c>
      <c r="Q112" s="40">
        <f>SUMIF('14FW판매DB'!$C:$C,E112,'14FW판매DB'!U:U)</f>
        <v>48</v>
      </c>
      <c r="R112" s="43">
        <f t="shared" si="36"/>
        <v>0.19433198380566802</v>
      </c>
      <c r="S112" s="95">
        <f t="shared" si="37"/>
        <v>559</v>
      </c>
      <c r="T112" s="45">
        <f t="shared" si="38"/>
        <v>8.5867620751341675E-2</v>
      </c>
      <c r="U112" s="110">
        <f>SUMIF('14FW판매DB'!$C:$C,$E112,'14FW판매DB'!AD:AD)*$U$4</f>
        <v>0</v>
      </c>
      <c r="V112" s="40">
        <f t="shared" si="48"/>
        <v>7</v>
      </c>
      <c r="W112" s="285">
        <f t="shared" si="39"/>
        <v>0</v>
      </c>
      <c r="X112" s="289">
        <f t="shared" si="40"/>
        <v>199</v>
      </c>
      <c r="Y112" s="53">
        <f t="shared" si="41"/>
        <v>0</v>
      </c>
      <c r="Z112" s="50">
        <f t="shared" si="42"/>
        <v>0</v>
      </c>
      <c r="AA112" s="33">
        <f t="shared" si="43"/>
        <v>0</v>
      </c>
      <c r="AB112" s="134" t="str">
        <f>IF(ISERROR(VLOOKUP($E112,발주DB!$A:$D,3,FALSE))=TRUE,"",VLOOKUP($E112,발주DB!$A:$D,3,FALSE))</f>
        <v/>
      </c>
      <c r="AC112" s="133" t="str">
        <f>IF(ISERROR(VLOOKUP($E112,발주DB!$A:$D,4,FALSE))=TRUE,"",VLOOKUP($E112,발주DB!$A:$D,4,FALSE))</f>
        <v/>
      </c>
      <c r="AD112" s="39">
        <f>IF(ISERROR(VLOOKUP($E112,입고예정DB!$B:$E,3,FALSE))=TRUE,0,VLOOKUP($E112,입고예정DB!$B:$E,3,FALSE))</f>
        <v>0</v>
      </c>
      <c r="AE112" s="41">
        <f>IF(E112="",0,SUMIF(입고예정DB!$B:$B,$E112,입고예정DB!$E:$E))</f>
        <v>0</v>
      </c>
      <c r="AF112" s="42">
        <f t="shared" si="44"/>
        <v>-199</v>
      </c>
      <c r="AG112" s="414"/>
      <c r="AI112" s="295" t="str">
        <f>VLOOKUP($I112,[1]기획현황!$Z:$AW,8,FALSE)</f>
        <v>동일모자</v>
      </c>
      <c r="AJ112" s="401" t="e">
        <f>SUMIF([1]기획현황!$Z:$Z,$I112,[1]기획현황!$AF:$AF)</f>
        <v>#VALUE!</v>
      </c>
      <c r="AK112" s="302">
        <f>VLOOKUP($I112,[1]기획현황!$Z:$AW,14,FALSE)</f>
        <v>55000</v>
      </c>
      <c r="AL112" s="402">
        <f>VLOOKUP($I112,[1]기획현황!$Z:$AW,22,FALSE)</f>
        <v>20</v>
      </c>
      <c r="AM112" s="301">
        <f>VLOOKUP($I112,[1]기획현황!$Z:$AW,23,FALSE)</f>
        <v>7.55</v>
      </c>
      <c r="AN112" s="302">
        <f>VLOOKUP($I112,[1]기획현황!$Z:$AW,24,FALSE)</f>
        <v>0</v>
      </c>
      <c r="AO112" s="303">
        <f>VLOOKUP($I112,[1]기획현황!$Z:$AW,17,FALSE)</f>
        <v>9437.8700000000008</v>
      </c>
      <c r="AP112" s="305">
        <f t="shared" si="45"/>
        <v>5.2978055429879829</v>
      </c>
      <c r="AQ112" s="3"/>
    </row>
    <row r="113" spans="1:43" ht="53.25" hidden="1" customHeight="1">
      <c r="A113" s="16" t="str">
        <f t="shared" si="31"/>
        <v>JOKVBF5806NY</v>
      </c>
      <c r="B113" s="154">
        <f t="shared" si="32"/>
        <v>9.5377346163493934E-7</v>
      </c>
      <c r="C113" s="16" t="str">
        <f t="shared" si="33"/>
        <v/>
      </c>
      <c r="D113" s="154">
        <f t="shared" si="34"/>
        <v>1</v>
      </c>
      <c r="E113" s="16" t="str">
        <f>IF(ISERROR(VLOOKUP(MID(I113,1,5)&amp;MID(I113,8,5),품번정리!A:B,2,FALSE))=TRUE,MID(I113,1,5)&amp;MID(I113,8,5),VLOOKUP(MID(I113,1,5)&amp;MID(I113,8,5),품번정리!A:B,2,FALSE))</f>
        <v>JOKVB806NY</v>
      </c>
      <c r="F113" s="202" t="str">
        <f>IF(ISERROR(VLOOKUP($E113,러닝품번!$A:$A,1,FALSE))=TRUE,"","러닝")</f>
        <v>러닝</v>
      </c>
      <c r="G113" s="422"/>
      <c r="H113" s="31" t="str">
        <f>IF(I113=0,0,IF(VLOOKUP(MID($I113,4,2),CODE!K:P,CODE!$O$1,FALSE)="",VLOOKUP(MID($I113,1,3),CODE!$B:$G,CODE!$D$1,FALSE),VLOOKUP(MID($I113,1,3),CODE!$B:$G,CODE!$D$1,FALSE)&amp;"-"&amp;VLOOKUP(MID($I113,4,2),CODE!K:P,CODE!$O$1,FALSE)))</f>
        <v>JOK</v>
      </c>
      <c r="I113" s="103" t="s">
        <v>1598</v>
      </c>
      <c r="J113" s="102" t="str">
        <f t="shared" si="46"/>
        <v>F5</v>
      </c>
      <c r="K113" s="102" t="str">
        <f t="shared" si="35"/>
        <v>VB</v>
      </c>
      <c r="L113" s="438">
        <f t="shared" si="47"/>
        <v>26000</v>
      </c>
      <c r="M113" s="36">
        <f>IF(ISERROR(VLOOKUP($E113,'14FW판매DB'!$C:$AF,'14FW판매DB'!J$3-1,FALSE))=TRUE,0,VLOOKUP($E113,'14FW판매DB'!$C:$AF,'14FW판매DB'!J$3-1,FALSE))</f>
        <v>55000</v>
      </c>
      <c r="N113" s="37">
        <f>IF(ISERROR(VLOOKUP($E113,'14FW판매DB'!$C:$AF,'14FW판매DB'!K$3-1,FALSE))=TRUE,0,VLOOKUP($E113,'14FW판매DB'!$C:$AF,'14FW판매DB'!K$3-1,FALSE))</f>
        <v>29000</v>
      </c>
      <c r="O113" s="38">
        <f>SUMIF('14FW판매DB'!$C:$C,E113,'14FW판매DB'!N:N)</f>
        <v>249</v>
      </c>
      <c r="P113" s="39" t="str">
        <f>IF(ISERROR(VLOOKUP($E113,'14FW판매DB'!$C:$AF,'14FW판매DB'!P$3-1,FALSE))=TRUE,0,VLOOKUP($E113,'14FW판매DB'!$C:$AF,'14FW판매DB'!P$3-1,FALSE))</f>
        <v>2014-10-08</v>
      </c>
      <c r="Q113" s="40">
        <f>SUMIF('14FW판매DB'!$C:$C,E113,'14FW판매DB'!U:U)</f>
        <v>46</v>
      </c>
      <c r="R113" s="43">
        <f t="shared" si="36"/>
        <v>0.18473895582329317</v>
      </c>
      <c r="S113" s="95">
        <f t="shared" si="37"/>
        <v>544</v>
      </c>
      <c r="T113" s="45">
        <f t="shared" si="38"/>
        <v>8.455882352941177E-2</v>
      </c>
      <c r="U113" s="110">
        <f>SUMIF('14FW판매DB'!$C:$C,$E113,'14FW판매DB'!AD:AD)*$U$4</f>
        <v>0</v>
      </c>
      <c r="V113" s="40">
        <f t="shared" si="48"/>
        <v>7</v>
      </c>
      <c r="W113" s="285">
        <f t="shared" si="39"/>
        <v>0</v>
      </c>
      <c r="X113" s="289">
        <f t="shared" si="40"/>
        <v>203</v>
      </c>
      <c r="Y113" s="53">
        <f t="shared" si="41"/>
        <v>0</v>
      </c>
      <c r="Z113" s="50">
        <f t="shared" si="42"/>
        <v>0</v>
      </c>
      <c r="AA113" s="33">
        <f t="shared" si="43"/>
        <v>0</v>
      </c>
      <c r="AB113" s="134" t="str">
        <f>IF(ISERROR(VLOOKUP($E113,발주DB!$A:$D,3,FALSE))=TRUE,"",VLOOKUP($E113,발주DB!$A:$D,3,FALSE))</f>
        <v/>
      </c>
      <c r="AC113" s="133" t="str">
        <f>IF(ISERROR(VLOOKUP($E113,발주DB!$A:$D,4,FALSE))=TRUE,"",VLOOKUP($E113,발주DB!$A:$D,4,FALSE))</f>
        <v/>
      </c>
      <c r="AD113" s="39">
        <f>IF(ISERROR(VLOOKUP($E113,입고예정DB!$B:$E,3,FALSE))=TRUE,0,VLOOKUP($E113,입고예정DB!$B:$E,3,FALSE))</f>
        <v>0</v>
      </c>
      <c r="AE113" s="41">
        <f>IF(E113="",0,SUMIF(입고예정DB!$B:$B,$E113,입고예정DB!$E:$E))</f>
        <v>0</v>
      </c>
      <c r="AF113" s="42">
        <f t="shared" si="44"/>
        <v>-203</v>
      </c>
      <c r="AG113" s="414"/>
      <c r="AI113" s="295" t="str">
        <f>VLOOKUP($I113,[1]기획현황!$Z:$AW,8,FALSE)</f>
        <v>FOREMOST</v>
      </c>
      <c r="AJ113" s="401" t="e">
        <f>SUMIF([1]기획현황!$Z:$Z,$I113,[1]기획현황!$AF:$AF)</f>
        <v>#VALUE!</v>
      </c>
      <c r="AK113" s="302">
        <f>VLOOKUP($I113,[1]기획현황!$Z:$AW,14,FALSE)</f>
        <v>55000</v>
      </c>
      <c r="AL113" s="402">
        <f>VLOOKUP($I113,[1]기획현황!$Z:$AW,22,FALSE)</f>
        <v>320</v>
      </c>
      <c r="AM113" s="301">
        <f>VLOOKUP($I113,[1]기획현황!$Z:$AW,23,FALSE)</f>
        <v>7.8</v>
      </c>
      <c r="AN113" s="302">
        <f>VLOOKUP($I113,[1]기획현황!$Z:$AW,24,FALSE)</f>
        <v>0</v>
      </c>
      <c r="AO113" s="303">
        <f>VLOOKUP($I113,[1]기획현황!$Z:$AW,17,FALSE)</f>
        <v>10049.719999999999</v>
      </c>
      <c r="AP113" s="305">
        <f t="shared" si="45"/>
        <v>4.9752629924017784</v>
      </c>
      <c r="AQ113" s="3"/>
    </row>
    <row r="114" spans="1:43" ht="53.25" hidden="1" customHeight="1">
      <c r="A114" s="16" t="str">
        <f t="shared" si="31"/>
        <v>JOKVBF5806PK</v>
      </c>
      <c r="B114" s="154">
        <f t="shared" si="32"/>
        <v>9.5377346163493934E-7</v>
      </c>
      <c r="C114" s="16" t="str">
        <f t="shared" si="33"/>
        <v/>
      </c>
      <c r="D114" s="154">
        <f t="shared" si="34"/>
        <v>1</v>
      </c>
      <c r="E114" s="16" t="str">
        <f>IF(ISERROR(VLOOKUP(MID(I114,1,5)&amp;MID(I114,8,5),품번정리!A:B,2,FALSE))=TRUE,MID(I114,1,5)&amp;MID(I114,8,5),VLOOKUP(MID(I114,1,5)&amp;MID(I114,8,5),품번정리!A:B,2,FALSE))</f>
        <v>JOKVB806PK</v>
      </c>
      <c r="F114" s="202" t="str">
        <f>IF(ISERROR(VLOOKUP($E114,러닝품번!$A:$A,1,FALSE))=TRUE,"","러닝")</f>
        <v>러닝</v>
      </c>
      <c r="G114" s="422"/>
      <c r="H114" s="31" t="str">
        <f>IF(I114=0,0,IF(VLOOKUP(MID($I114,4,2),CODE!K:P,CODE!$O$1,FALSE)="",VLOOKUP(MID($I114,1,3),CODE!$B:$G,CODE!$D$1,FALSE),VLOOKUP(MID($I114,1,3),CODE!$B:$G,CODE!$D$1,FALSE)&amp;"-"&amp;VLOOKUP(MID($I114,4,2),CODE!K:P,CODE!$O$1,FALSE)))</f>
        <v>JOK</v>
      </c>
      <c r="I114" s="103" t="s">
        <v>1599</v>
      </c>
      <c r="J114" s="102" t="str">
        <f t="shared" si="46"/>
        <v>F5</v>
      </c>
      <c r="K114" s="102" t="str">
        <f t="shared" si="35"/>
        <v>VB</v>
      </c>
      <c r="L114" s="438">
        <f t="shared" si="47"/>
        <v>26000</v>
      </c>
      <c r="M114" s="36">
        <f>IF(ISERROR(VLOOKUP($E114,'14FW판매DB'!$C:$AF,'14FW판매DB'!J$3-1,FALSE))=TRUE,0,VLOOKUP($E114,'14FW판매DB'!$C:$AF,'14FW판매DB'!J$3-1,FALSE))</f>
        <v>55000</v>
      </c>
      <c r="N114" s="37">
        <f>IF(ISERROR(VLOOKUP($E114,'14FW판매DB'!$C:$AF,'14FW판매DB'!K$3-1,FALSE))=TRUE,0,VLOOKUP($E114,'14FW판매DB'!$C:$AF,'14FW판매DB'!K$3-1,FALSE))</f>
        <v>29000</v>
      </c>
      <c r="O114" s="38">
        <f>SUMIF('14FW판매DB'!$C:$C,E114,'14FW판매DB'!N:N)</f>
        <v>250</v>
      </c>
      <c r="P114" s="39" t="str">
        <f>IF(ISERROR(VLOOKUP($E114,'14FW판매DB'!$C:$AF,'14FW판매DB'!P$3-1,FALSE))=TRUE,0,VLOOKUP($E114,'14FW판매DB'!$C:$AF,'14FW판매DB'!P$3-1,FALSE))</f>
        <v>2014-10-08</v>
      </c>
      <c r="Q114" s="40">
        <f>SUMIF('14FW판매DB'!$C:$C,E114,'14FW판매DB'!U:U)</f>
        <v>51</v>
      </c>
      <c r="R114" s="43">
        <f t="shared" si="36"/>
        <v>0.20399999999999999</v>
      </c>
      <c r="S114" s="95">
        <f t="shared" si="37"/>
        <v>544</v>
      </c>
      <c r="T114" s="45">
        <f t="shared" si="38"/>
        <v>9.375E-2</v>
      </c>
      <c r="U114" s="110">
        <f>SUMIF('14FW판매DB'!$C:$C,$E114,'14FW판매DB'!AD:AD)*$U$4</f>
        <v>0</v>
      </c>
      <c r="V114" s="40">
        <f t="shared" si="48"/>
        <v>7</v>
      </c>
      <c r="W114" s="285">
        <f t="shared" si="39"/>
        <v>0</v>
      </c>
      <c r="X114" s="289">
        <f t="shared" si="40"/>
        <v>199</v>
      </c>
      <c r="Y114" s="53">
        <f t="shared" si="41"/>
        <v>0</v>
      </c>
      <c r="Z114" s="50">
        <f t="shared" si="42"/>
        <v>0</v>
      </c>
      <c r="AA114" s="33">
        <f t="shared" si="43"/>
        <v>0</v>
      </c>
      <c r="AB114" s="134" t="str">
        <f>IF(ISERROR(VLOOKUP($E114,발주DB!$A:$D,3,FALSE))=TRUE,"",VLOOKUP($E114,발주DB!$A:$D,3,FALSE))</f>
        <v/>
      </c>
      <c r="AC114" s="133" t="str">
        <f>IF(ISERROR(VLOOKUP($E114,발주DB!$A:$D,4,FALSE))=TRUE,"",VLOOKUP($E114,발주DB!$A:$D,4,FALSE))</f>
        <v/>
      </c>
      <c r="AD114" s="39">
        <f>IF(ISERROR(VLOOKUP($E114,입고예정DB!$B:$E,3,FALSE))=TRUE,0,VLOOKUP($E114,입고예정DB!$B:$E,3,FALSE))</f>
        <v>0</v>
      </c>
      <c r="AE114" s="41">
        <f>IF(E114="",0,SUMIF(입고예정DB!$B:$B,$E114,입고예정DB!$E:$E))</f>
        <v>0</v>
      </c>
      <c r="AF114" s="42">
        <f t="shared" si="44"/>
        <v>-199</v>
      </c>
      <c r="AG114" s="414"/>
      <c r="AI114" s="295" t="str">
        <f>VLOOKUP($I114,[1]기획현황!$Z:$AW,8,FALSE)</f>
        <v>FOREMOST</v>
      </c>
      <c r="AJ114" s="401" t="e">
        <f>SUMIF([1]기획현황!$Z:$Z,$I114,[1]기획현황!$AF:$AF)</f>
        <v>#VALUE!</v>
      </c>
      <c r="AK114" s="302">
        <f>VLOOKUP($I114,[1]기획현황!$Z:$AW,14,FALSE)</f>
        <v>55000</v>
      </c>
      <c r="AL114" s="402">
        <f>VLOOKUP($I114,[1]기획현황!$Z:$AW,22,FALSE)</f>
        <v>320</v>
      </c>
      <c r="AM114" s="301">
        <f>VLOOKUP($I114,[1]기획현황!$Z:$AW,23,FALSE)</f>
        <v>7.8</v>
      </c>
      <c r="AN114" s="302">
        <f>VLOOKUP($I114,[1]기획현황!$Z:$AW,24,FALSE)</f>
        <v>0</v>
      </c>
      <c r="AO114" s="303">
        <f>VLOOKUP($I114,[1]기획현황!$Z:$AW,17,FALSE)</f>
        <v>10049.719999999999</v>
      </c>
      <c r="AP114" s="305">
        <f t="shared" si="45"/>
        <v>4.9752629924017784</v>
      </c>
      <c r="AQ114" s="3"/>
    </row>
    <row r="115" spans="1:43" ht="53.25" customHeight="1">
      <c r="A115" s="16" t="str">
        <f t="shared" si="31"/>
        <v>JOKACF3518IV</v>
      </c>
      <c r="B115" s="154">
        <f t="shared" si="32"/>
        <v>9.5377346163493934E-7</v>
      </c>
      <c r="C115" s="16" t="str">
        <f t="shared" si="33"/>
        <v/>
      </c>
      <c r="D115" s="154">
        <f t="shared" si="34"/>
        <v>1</v>
      </c>
      <c r="E115" s="16" t="str">
        <f>IF(ISERROR(VLOOKUP(MID(I115,1,5)&amp;MID(I115,8,5),품번정리!A:B,2,FALSE))=TRUE,MID(I115,1,5)&amp;MID(I115,8,5),VLOOKUP(MID(I115,1,5)&amp;MID(I115,8,5),품번정리!A:B,2,FALSE))</f>
        <v>JOKAC518IV</v>
      </c>
      <c r="F115" s="439" t="str">
        <f>IF(ISERROR(VLOOKUP($E115,러닝품번!$A:$A,1,FALSE))=TRUE,"","러닝")</f>
        <v/>
      </c>
      <c r="G115" s="422"/>
      <c r="H115" s="31" t="str">
        <f>IF(I115=0,0,IF(VLOOKUP(MID($I115,4,2),CODE!K:P,CODE!$O$1,FALSE)="",VLOOKUP(MID($I115,1,3),CODE!$B:$G,CODE!$D$1,FALSE),VLOOKUP(MID($I115,1,3),CODE!$B:$G,CODE!$D$1,FALSE)&amp;"-"&amp;VLOOKUP(MID($I115,4,2),CODE!K:P,CODE!$O$1,FALSE)))</f>
        <v>JOK-ACC</v>
      </c>
      <c r="I115" s="103" t="s">
        <v>1738</v>
      </c>
      <c r="J115" s="102" t="str">
        <f t="shared" si="46"/>
        <v>F3</v>
      </c>
      <c r="K115" s="102" t="str">
        <f t="shared" si="35"/>
        <v>AC</v>
      </c>
      <c r="L115" s="438">
        <f t="shared" si="47"/>
        <v>0</v>
      </c>
      <c r="M115" s="36">
        <f>IF(ISERROR(VLOOKUP($E115,'14FW판매DB'!$C:$AF,'14FW판매DB'!J$3-1,FALSE))=TRUE,0,VLOOKUP($E115,'14FW판매DB'!$C:$AF,'14FW판매DB'!J$3-1,FALSE))</f>
        <v>25000</v>
      </c>
      <c r="N115" s="37">
        <f>IF(ISERROR(VLOOKUP($E115,'14FW판매DB'!$C:$AF,'14FW판매DB'!K$3-1,FALSE))=TRUE,0,VLOOKUP($E115,'14FW판매DB'!$C:$AF,'14FW판매DB'!K$3-1,FALSE))</f>
        <v>25000</v>
      </c>
      <c r="O115" s="38">
        <f>SUMIF('14FW판매DB'!$C:$C,E115,'14FW판매DB'!N:N)</f>
        <v>348</v>
      </c>
      <c r="P115" s="39" t="str">
        <f>IF(ISERROR(VLOOKUP($E115,'14FW판매DB'!$C:$AF,'14FW판매DB'!P$3-1,FALSE))=TRUE,0,VLOOKUP($E115,'14FW판매DB'!$C:$AF,'14FW판매DB'!P$3-1,FALSE))</f>
        <v>2014-11-11</v>
      </c>
      <c r="Q115" s="40">
        <f>SUMIF('14FW판매DB'!$C:$C,E115,'14FW판매DB'!U:U)</f>
        <v>132</v>
      </c>
      <c r="R115" s="43">
        <f t="shared" si="36"/>
        <v>0.37931034482758619</v>
      </c>
      <c r="S115" s="95">
        <f t="shared" si="37"/>
        <v>510</v>
      </c>
      <c r="T115" s="45">
        <f t="shared" si="38"/>
        <v>0.25882352941176473</v>
      </c>
      <c r="U115" s="110">
        <f>SUMIF('14FW판매DB'!$C:$C,$E115,'14FW판매DB'!AD:AD)*$U$4</f>
        <v>1</v>
      </c>
      <c r="V115" s="40">
        <f t="shared" si="48"/>
        <v>7</v>
      </c>
      <c r="W115" s="285">
        <f t="shared" si="39"/>
        <v>0.14285714285714285</v>
      </c>
      <c r="X115" s="289">
        <f t="shared" si="40"/>
        <v>216</v>
      </c>
      <c r="Y115" s="53">
        <f t="shared" si="41"/>
        <v>1512</v>
      </c>
      <c r="Z115" s="50">
        <f t="shared" si="42"/>
        <v>43975</v>
      </c>
      <c r="AA115" s="33">
        <f t="shared" si="43"/>
        <v>-44</v>
      </c>
      <c r="AB115" s="134" t="str">
        <f>IF(ISERROR(VLOOKUP($E115,발주DB!$A:$D,3,FALSE))=TRUE,"",VLOOKUP($E115,발주DB!$A:$D,3,FALSE))</f>
        <v/>
      </c>
      <c r="AC115" s="133" t="str">
        <f>IF(ISERROR(VLOOKUP($E115,발주DB!$A:$D,4,FALSE))=TRUE,"",VLOOKUP($E115,발주DB!$A:$D,4,FALSE))</f>
        <v/>
      </c>
      <c r="AD115" s="39">
        <f>IF(ISERROR(VLOOKUP($E115,입고예정DB!$B:$E,3,FALSE))=TRUE,0,VLOOKUP($E115,입고예정DB!$B:$E,3,FALSE))</f>
        <v>0</v>
      </c>
      <c r="AE115" s="41">
        <f>IF(E115="",0,SUMIF(입고예정DB!$B:$B,$E115,입고예정DB!$E:$E))</f>
        <v>0</v>
      </c>
      <c r="AF115" s="42">
        <f t="shared" si="44"/>
        <v>-260</v>
      </c>
      <c r="AG115" s="414"/>
      <c r="AI115" s="295" t="str">
        <f>VLOOKUP($I115,[1]기획현황!$Z:$AW,8,FALSE)</f>
        <v>KIDS FIRST TOYS</v>
      </c>
      <c r="AJ115" s="401" t="e">
        <f>SUMIF([1]기획현황!$Z:$Z,$I115,[1]기획현황!$AF:$AF)</f>
        <v>#VALUE!</v>
      </c>
      <c r="AK115" s="302">
        <f>VLOOKUP($I115,[1]기획현황!$Z:$AW,14,FALSE)</f>
        <v>25000</v>
      </c>
      <c r="AL115" s="402">
        <f>VLOOKUP($I115,[1]기획현황!$Z:$AW,22,FALSE)</f>
        <v>169</v>
      </c>
      <c r="AM115" s="301">
        <f>VLOOKUP($I115,[1]기획현황!$Z:$AW,23,FALSE)</f>
        <v>4.68</v>
      </c>
      <c r="AN115" s="302">
        <f>VLOOKUP($I115,[1]기획현황!$Z:$AW,24,FALSE)</f>
        <v>0</v>
      </c>
      <c r="AO115" s="303">
        <f>VLOOKUP($I115,[1]기획현황!$Z:$AW,17,FALSE)</f>
        <v>6006.8320000000003</v>
      </c>
      <c r="AP115" s="305">
        <f t="shared" si="45"/>
        <v>3.7835705621986304</v>
      </c>
      <c r="AQ115" s="3"/>
    </row>
    <row r="116" spans="1:43" ht="53.25" customHeight="1">
      <c r="A116" s="16" t="str">
        <f t="shared" si="31"/>
        <v>JOKACF3519YE</v>
      </c>
      <c r="B116" s="154">
        <f t="shared" si="32"/>
        <v>9.5377346163493934E-7</v>
      </c>
      <c r="C116" s="16" t="str">
        <f t="shared" si="33"/>
        <v/>
      </c>
      <c r="D116" s="154">
        <f t="shared" si="34"/>
        <v>1</v>
      </c>
      <c r="E116" s="16" t="str">
        <f>IF(ISERROR(VLOOKUP(MID(I116,1,5)&amp;MID(I116,8,5),품번정리!A:B,2,FALSE))=TRUE,MID(I116,1,5)&amp;MID(I116,8,5),VLOOKUP(MID(I116,1,5)&amp;MID(I116,8,5),품번정리!A:B,2,FALSE))</f>
        <v>JOKAC519YE</v>
      </c>
      <c r="F116" s="439" t="str">
        <f>IF(ISERROR(VLOOKUP($E116,러닝품번!$A:$A,1,FALSE))=TRUE,"","러닝")</f>
        <v/>
      </c>
      <c r="G116" s="422"/>
      <c r="H116" s="31" t="str">
        <f>IF(I116=0,0,IF(VLOOKUP(MID($I116,4,2),CODE!K:P,CODE!$O$1,FALSE)="",VLOOKUP(MID($I116,1,3),CODE!$B:$G,CODE!$D$1,FALSE),VLOOKUP(MID($I116,1,3),CODE!$B:$G,CODE!$D$1,FALSE)&amp;"-"&amp;VLOOKUP(MID($I116,4,2),CODE!K:P,CODE!$O$1,FALSE)))</f>
        <v>JOK-ACC</v>
      </c>
      <c r="I116" s="103" t="s">
        <v>1739</v>
      </c>
      <c r="J116" s="102" t="str">
        <f t="shared" si="46"/>
        <v>F3</v>
      </c>
      <c r="K116" s="102" t="str">
        <f t="shared" si="35"/>
        <v>AC</v>
      </c>
      <c r="L116" s="438">
        <f t="shared" si="47"/>
        <v>0</v>
      </c>
      <c r="M116" s="36">
        <f>IF(ISERROR(VLOOKUP($E116,'14FW판매DB'!$C:$AF,'14FW판매DB'!J$3-1,FALSE))=TRUE,0,VLOOKUP($E116,'14FW판매DB'!$C:$AF,'14FW판매DB'!J$3-1,FALSE))</f>
        <v>25000</v>
      </c>
      <c r="N116" s="37">
        <f>IF(ISERROR(VLOOKUP($E116,'14FW판매DB'!$C:$AF,'14FW판매DB'!K$3-1,FALSE))=TRUE,0,VLOOKUP($E116,'14FW판매DB'!$C:$AF,'14FW판매DB'!K$3-1,FALSE))</f>
        <v>25000</v>
      </c>
      <c r="O116" s="38">
        <f>SUMIF('14FW판매DB'!$C:$C,E116,'14FW판매DB'!N:N)</f>
        <v>350</v>
      </c>
      <c r="P116" s="39" t="str">
        <f>IF(ISERROR(VLOOKUP($E116,'14FW판매DB'!$C:$AF,'14FW판매DB'!P$3-1,FALSE))=TRUE,0,VLOOKUP($E116,'14FW판매DB'!$C:$AF,'14FW판매DB'!P$3-1,FALSE))</f>
        <v>2014-11-11</v>
      </c>
      <c r="Q116" s="40">
        <f>SUMIF('14FW판매DB'!$C:$C,E116,'14FW판매DB'!U:U)</f>
        <v>64</v>
      </c>
      <c r="R116" s="43">
        <f t="shared" si="36"/>
        <v>0.18285714285714286</v>
      </c>
      <c r="S116" s="95">
        <f t="shared" si="37"/>
        <v>510</v>
      </c>
      <c r="T116" s="45">
        <f t="shared" si="38"/>
        <v>0.12549019607843137</v>
      </c>
      <c r="U116" s="110">
        <f>SUMIF('14FW판매DB'!$C:$C,$E116,'14FW판매DB'!AD:AD)*$U$4</f>
        <v>0</v>
      </c>
      <c r="V116" s="40">
        <f t="shared" si="48"/>
        <v>7</v>
      </c>
      <c r="W116" s="285">
        <f t="shared" si="39"/>
        <v>0</v>
      </c>
      <c r="X116" s="289">
        <f t="shared" si="40"/>
        <v>286</v>
      </c>
      <c r="Y116" s="53">
        <f t="shared" si="41"/>
        <v>0</v>
      </c>
      <c r="Z116" s="50">
        <f t="shared" si="42"/>
        <v>0</v>
      </c>
      <c r="AA116" s="33">
        <f t="shared" si="43"/>
        <v>0</v>
      </c>
      <c r="AB116" s="134" t="str">
        <f>IF(ISERROR(VLOOKUP($E116,발주DB!$A:$D,3,FALSE))=TRUE,"",VLOOKUP($E116,발주DB!$A:$D,3,FALSE))</f>
        <v/>
      </c>
      <c r="AC116" s="133" t="str">
        <f>IF(ISERROR(VLOOKUP($E116,발주DB!$A:$D,4,FALSE))=TRUE,"",VLOOKUP($E116,발주DB!$A:$D,4,FALSE))</f>
        <v/>
      </c>
      <c r="AD116" s="39">
        <f>IF(ISERROR(VLOOKUP($E116,입고예정DB!$B:$E,3,FALSE))=TRUE,0,VLOOKUP($E116,입고예정DB!$B:$E,3,FALSE))</f>
        <v>0</v>
      </c>
      <c r="AE116" s="41">
        <f>IF(E116="",0,SUMIF(입고예정DB!$B:$B,$E116,입고예정DB!$E:$E))</f>
        <v>0</v>
      </c>
      <c r="AF116" s="42">
        <f t="shared" si="44"/>
        <v>-286</v>
      </c>
      <c r="AG116" s="414"/>
      <c r="AI116" s="295" t="str">
        <f>VLOOKUP($I116,[1]기획현황!$Z:$AW,8,FALSE)</f>
        <v>KIDS FIRST TOYS</v>
      </c>
      <c r="AJ116" s="401" t="e">
        <f>SUMIF([1]기획현황!$Z:$Z,$I116,[1]기획현황!$AF:$AF)</f>
        <v>#VALUE!</v>
      </c>
      <c r="AK116" s="302">
        <f>VLOOKUP($I116,[1]기획현황!$Z:$AW,14,FALSE)</f>
        <v>25000</v>
      </c>
      <c r="AL116" s="402">
        <f>VLOOKUP($I116,[1]기획현황!$Z:$AW,22,FALSE)</f>
        <v>20</v>
      </c>
      <c r="AM116" s="301">
        <f>VLOOKUP($I116,[1]기획현황!$Z:$AW,23,FALSE)</f>
        <v>4.5</v>
      </c>
      <c r="AN116" s="302">
        <f>VLOOKUP($I116,[1]기획현황!$Z:$AW,24,FALSE)</f>
        <v>0</v>
      </c>
      <c r="AO116" s="303">
        <f>VLOOKUP($I116,[1]기획현황!$Z:$AW,17,FALSE)</f>
        <v>5633.3000000000011</v>
      </c>
      <c r="AP116" s="305">
        <f t="shared" si="45"/>
        <v>4.0344509838412153</v>
      </c>
      <c r="AQ116" s="3"/>
    </row>
    <row r="117" spans="1:43" ht="53.25" customHeight="1">
      <c r="A117" s="16" t="str">
        <f t="shared" si="31"/>
        <v>JOKACF3520PK</v>
      </c>
      <c r="B117" s="154">
        <f t="shared" si="32"/>
        <v>9.5377346163493934E-7</v>
      </c>
      <c r="C117" s="16" t="str">
        <f t="shared" si="33"/>
        <v/>
      </c>
      <c r="D117" s="154">
        <f t="shared" si="34"/>
        <v>1</v>
      </c>
      <c r="E117" s="16" t="str">
        <f>IF(ISERROR(VLOOKUP(MID(I117,1,5)&amp;MID(I117,8,5),품번정리!A:B,2,FALSE))=TRUE,MID(I117,1,5)&amp;MID(I117,8,5),VLOOKUP(MID(I117,1,5)&amp;MID(I117,8,5),품번정리!A:B,2,FALSE))</f>
        <v>JOKAC520PK</v>
      </c>
      <c r="F117" s="439" t="str">
        <f>IF(ISERROR(VLOOKUP($E117,러닝품번!$A:$A,1,FALSE))=TRUE,"","러닝")</f>
        <v/>
      </c>
      <c r="G117" s="422"/>
      <c r="H117" s="31" t="str">
        <f>IF(I117=0,0,IF(VLOOKUP(MID($I117,4,2),CODE!K:P,CODE!$O$1,FALSE)="",VLOOKUP(MID($I117,1,3),CODE!$B:$G,CODE!$D$1,FALSE),VLOOKUP(MID($I117,1,3),CODE!$B:$G,CODE!$D$1,FALSE)&amp;"-"&amp;VLOOKUP(MID($I117,4,2),CODE!K:P,CODE!$O$1,FALSE)))</f>
        <v>JOK-ACC</v>
      </c>
      <c r="I117" s="103" t="s">
        <v>1740</v>
      </c>
      <c r="J117" s="102" t="str">
        <f t="shared" si="46"/>
        <v>F3</v>
      </c>
      <c r="K117" s="102" t="str">
        <f t="shared" si="35"/>
        <v>AC</v>
      </c>
      <c r="L117" s="438">
        <f t="shared" si="47"/>
        <v>0</v>
      </c>
      <c r="M117" s="36">
        <f>IF(ISERROR(VLOOKUP($E117,'14FW판매DB'!$C:$AF,'14FW판매DB'!J$3-1,FALSE))=TRUE,0,VLOOKUP($E117,'14FW판매DB'!$C:$AF,'14FW판매DB'!J$3-1,FALSE))</f>
        <v>23000</v>
      </c>
      <c r="N117" s="37">
        <f>IF(ISERROR(VLOOKUP($E117,'14FW판매DB'!$C:$AF,'14FW판매DB'!K$3-1,FALSE))=TRUE,0,VLOOKUP($E117,'14FW판매DB'!$C:$AF,'14FW판매DB'!K$3-1,FALSE))</f>
        <v>23000</v>
      </c>
      <c r="O117" s="38">
        <f>SUMIF('14FW판매DB'!$C:$C,E117,'14FW판매DB'!N:N)</f>
        <v>399</v>
      </c>
      <c r="P117" s="39" t="str">
        <f>IF(ISERROR(VLOOKUP($E117,'14FW판매DB'!$C:$AF,'14FW판매DB'!P$3-1,FALSE))=TRUE,0,VLOOKUP($E117,'14FW판매DB'!$C:$AF,'14FW판매DB'!P$3-1,FALSE))</f>
        <v>2014-11-11</v>
      </c>
      <c r="Q117" s="40">
        <f>SUMIF('14FW판매DB'!$C:$C,E117,'14FW판매DB'!U:U)</f>
        <v>53</v>
      </c>
      <c r="R117" s="43">
        <f t="shared" si="36"/>
        <v>0.13283208020050125</v>
      </c>
      <c r="S117" s="95">
        <f t="shared" si="37"/>
        <v>510</v>
      </c>
      <c r="T117" s="45">
        <f t="shared" si="38"/>
        <v>0.10392156862745099</v>
      </c>
      <c r="U117" s="110">
        <f>SUMIF('14FW판매DB'!$C:$C,$E117,'14FW판매DB'!AD:AD)*$U$4</f>
        <v>1</v>
      </c>
      <c r="V117" s="40">
        <f t="shared" si="48"/>
        <v>7</v>
      </c>
      <c r="W117" s="285">
        <f t="shared" si="39"/>
        <v>0.14285714285714285</v>
      </c>
      <c r="X117" s="289">
        <f t="shared" si="40"/>
        <v>346</v>
      </c>
      <c r="Y117" s="53">
        <f t="shared" si="41"/>
        <v>2422</v>
      </c>
      <c r="Z117" s="50">
        <f t="shared" si="42"/>
        <v>44885</v>
      </c>
      <c r="AA117" s="33">
        <f t="shared" si="43"/>
        <v>-44</v>
      </c>
      <c r="AB117" s="134" t="str">
        <f>IF(ISERROR(VLOOKUP($E117,발주DB!$A:$D,3,FALSE))=TRUE,"",VLOOKUP($E117,발주DB!$A:$D,3,FALSE))</f>
        <v/>
      </c>
      <c r="AC117" s="133" t="str">
        <f>IF(ISERROR(VLOOKUP($E117,발주DB!$A:$D,4,FALSE))=TRUE,"",VLOOKUP($E117,발주DB!$A:$D,4,FALSE))</f>
        <v/>
      </c>
      <c r="AD117" s="39">
        <f>IF(ISERROR(VLOOKUP($E117,입고예정DB!$B:$E,3,FALSE))=TRUE,0,VLOOKUP($E117,입고예정DB!$B:$E,3,FALSE))</f>
        <v>0</v>
      </c>
      <c r="AE117" s="41">
        <f>IF(E117="",0,SUMIF(입고예정DB!$B:$B,$E117,입고예정DB!$E:$E))</f>
        <v>0</v>
      </c>
      <c r="AF117" s="42">
        <f t="shared" si="44"/>
        <v>-390</v>
      </c>
      <c r="AG117" s="414"/>
      <c r="AI117" s="295" t="str">
        <f>VLOOKUP($I117,[1]기획현황!$Z:$AW,8,FALSE)</f>
        <v>KIDS FIRST TOYS</v>
      </c>
      <c r="AJ117" s="401" t="e">
        <f>SUMIF([1]기획현황!$Z:$Z,$I117,[1]기획현황!$AF:$AF)</f>
        <v>#VALUE!</v>
      </c>
      <c r="AK117" s="302">
        <f>VLOOKUP($I117,[1]기획현황!$Z:$AW,14,FALSE)</f>
        <v>23000</v>
      </c>
      <c r="AL117" s="402">
        <f>VLOOKUP($I117,[1]기획현황!$Z:$AW,22,FALSE)</f>
        <v>20</v>
      </c>
      <c r="AM117" s="301">
        <f>VLOOKUP($I117,[1]기획현황!$Z:$AW,23,FALSE)</f>
        <v>3.4</v>
      </c>
      <c r="AN117" s="302">
        <f>VLOOKUP($I117,[1]기획현황!$Z:$AW,24,FALSE)</f>
        <v>0</v>
      </c>
      <c r="AO117" s="303">
        <f>VLOOKUP($I117,[1]기획현황!$Z:$AW,17,FALSE)</f>
        <v>4261.16</v>
      </c>
      <c r="AP117" s="305">
        <f t="shared" si="45"/>
        <v>4.9069011511163412</v>
      </c>
      <c r="AQ117" s="3"/>
    </row>
    <row r="118" spans="1:43" ht="53.25" customHeight="1">
      <c r="A118" s="16" t="str">
        <f t="shared" si="31"/>
        <v>JOKACF3521GR</v>
      </c>
      <c r="B118" s="154">
        <f t="shared" si="32"/>
        <v>9.5377346163493934E-7</v>
      </c>
      <c r="C118" s="16" t="str">
        <f t="shared" si="33"/>
        <v/>
      </c>
      <c r="D118" s="154">
        <f t="shared" si="34"/>
        <v>1</v>
      </c>
      <c r="E118" s="16" t="str">
        <f>IF(ISERROR(VLOOKUP(MID(I118,1,5)&amp;MID(I118,8,5),품번정리!A:B,2,FALSE))=TRUE,MID(I118,1,5)&amp;MID(I118,8,5),VLOOKUP(MID(I118,1,5)&amp;MID(I118,8,5),품번정리!A:B,2,FALSE))</f>
        <v>JOKAC521GR</v>
      </c>
      <c r="F118" s="439" t="str">
        <f>IF(ISERROR(VLOOKUP($E118,러닝품번!$A:$A,1,FALSE))=TRUE,"","러닝")</f>
        <v/>
      </c>
      <c r="G118" s="422"/>
      <c r="H118" s="31" t="str">
        <f>IF(I118=0,0,IF(VLOOKUP(MID($I118,4,2),CODE!K:P,CODE!$O$1,FALSE)="",VLOOKUP(MID($I118,1,3),CODE!$B:$G,CODE!$D$1,FALSE),VLOOKUP(MID($I118,1,3),CODE!$B:$G,CODE!$D$1,FALSE)&amp;"-"&amp;VLOOKUP(MID($I118,4,2),CODE!K:P,CODE!$O$1,FALSE)))</f>
        <v>JOK-ACC</v>
      </c>
      <c r="I118" s="103" t="s">
        <v>1741</v>
      </c>
      <c r="J118" s="102" t="str">
        <f t="shared" si="46"/>
        <v>F3</v>
      </c>
      <c r="K118" s="102" t="str">
        <f t="shared" si="35"/>
        <v>AC</v>
      </c>
      <c r="L118" s="438">
        <f t="shared" si="47"/>
        <v>0</v>
      </c>
      <c r="M118" s="36">
        <f>IF(ISERROR(VLOOKUP($E118,'14FW판매DB'!$C:$AF,'14FW판매DB'!J$3-1,FALSE))=TRUE,0,VLOOKUP($E118,'14FW판매DB'!$C:$AF,'14FW판매DB'!J$3-1,FALSE))</f>
        <v>23000</v>
      </c>
      <c r="N118" s="37">
        <f>IF(ISERROR(VLOOKUP($E118,'14FW판매DB'!$C:$AF,'14FW판매DB'!K$3-1,FALSE))=TRUE,0,VLOOKUP($E118,'14FW판매DB'!$C:$AF,'14FW판매DB'!K$3-1,FALSE))</f>
        <v>23000</v>
      </c>
      <c r="O118" s="38">
        <f>SUMIF('14FW판매DB'!$C:$C,E118,'14FW판매DB'!N:N)</f>
        <v>396</v>
      </c>
      <c r="P118" s="39" t="str">
        <f>IF(ISERROR(VLOOKUP($E118,'14FW판매DB'!$C:$AF,'14FW판매DB'!P$3-1,FALSE))=TRUE,0,VLOOKUP($E118,'14FW판매DB'!$C:$AF,'14FW판매DB'!P$3-1,FALSE))</f>
        <v>2014-11-11</v>
      </c>
      <c r="Q118" s="40">
        <f>SUMIF('14FW판매DB'!$C:$C,E118,'14FW판매DB'!U:U)</f>
        <v>43</v>
      </c>
      <c r="R118" s="43">
        <f t="shared" si="36"/>
        <v>0.10858585858585859</v>
      </c>
      <c r="S118" s="95">
        <f t="shared" si="37"/>
        <v>510</v>
      </c>
      <c r="T118" s="45">
        <f t="shared" si="38"/>
        <v>8.4313725490196084E-2</v>
      </c>
      <c r="U118" s="110">
        <f>SUMIF('14FW판매DB'!$C:$C,$E118,'14FW판매DB'!AD:AD)*$U$4</f>
        <v>0</v>
      </c>
      <c r="V118" s="40">
        <f t="shared" si="48"/>
        <v>7</v>
      </c>
      <c r="W118" s="285">
        <f t="shared" si="39"/>
        <v>0</v>
      </c>
      <c r="X118" s="289">
        <f t="shared" si="40"/>
        <v>353</v>
      </c>
      <c r="Y118" s="53">
        <f t="shared" si="41"/>
        <v>0</v>
      </c>
      <c r="Z118" s="50">
        <f t="shared" si="42"/>
        <v>0</v>
      </c>
      <c r="AA118" s="33">
        <f t="shared" si="43"/>
        <v>0</v>
      </c>
      <c r="AB118" s="134" t="str">
        <f>IF(ISERROR(VLOOKUP($E118,발주DB!$A:$D,3,FALSE))=TRUE,"",VLOOKUP($E118,발주DB!$A:$D,3,FALSE))</f>
        <v/>
      </c>
      <c r="AC118" s="133" t="str">
        <f>IF(ISERROR(VLOOKUP($E118,발주DB!$A:$D,4,FALSE))=TRUE,"",VLOOKUP($E118,발주DB!$A:$D,4,FALSE))</f>
        <v/>
      </c>
      <c r="AD118" s="39">
        <f>IF(ISERROR(VLOOKUP($E118,입고예정DB!$B:$E,3,FALSE))=TRUE,0,VLOOKUP($E118,입고예정DB!$B:$E,3,FALSE))</f>
        <v>0</v>
      </c>
      <c r="AE118" s="41">
        <f>IF(E118="",0,SUMIF(입고예정DB!$B:$B,$E118,입고예정DB!$E:$E))</f>
        <v>0</v>
      </c>
      <c r="AF118" s="42">
        <f t="shared" si="44"/>
        <v>-353</v>
      </c>
      <c r="AG118" s="414"/>
      <c r="AI118" s="295" t="str">
        <f>VLOOKUP($I118,[1]기획현황!$Z:$AW,8,FALSE)</f>
        <v>KIDS FIRST TOYS</v>
      </c>
      <c r="AJ118" s="401" t="e">
        <f>SUMIF([1]기획현황!$Z:$Z,$I118,[1]기획현황!$AF:$AF)</f>
        <v>#VALUE!</v>
      </c>
      <c r="AK118" s="302">
        <f>VLOOKUP($I118,[1]기획현황!$Z:$AW,14,FALSE)</f>
        <v>23000</v>
      </c>
      <c r="AL118" s="402">
        <f>VLOOKUP($I118,[1]기획현황!$Z:$AW,22,FALSE)</f>
        <v>20</v>
      </c>
      <c r="AM118" s="301">
        <f>VLOOKUP($I118,[1]기획현황!$Z:$AW,23,FALSE)</f>
        <v>4</v>
      </c>
      <c r="AN118" s="302">
        <f>VLOOKUP($I118,[1]기획현황!$Z:$AW,24,FALSE)</f>
        <v>0</v>
      </c>
      <c r="AO118" s="303">
        <f>VLOOKUP($I118,[1]기획현황!$Z:$AW,17,FALSE)</f>
        <v>5009.6000000000004</v>
      </c>
      <c r="AP118" s="305">
        <f t="shared" si="45"/>
        <v>4.1738044772219158</v>
      </c>
      <c r="AQ118" s="3"/>
    </row>
    <row r="119" spans="1:43" ht="53.25" customHeight="1">
      <c r="A119" s="16" t="str">
        <f t="shared" si="31"/>
        <v>JOKACF3522GY</v>
      </c>
      <c r="B119" s="154">
        <f t="shared" si="32"/>
        <v>9.5377346163493934E-7</v>
      </c>
      <c r="C119" s="16" t="str">
        <f t="shared" si="33"/>
        <v/>
      </c>
      <c r="D119" s="154">
        <f t="shared" si="34"/>
        <v>1</v>
      </c>
      <c r="E119" s="16" t="str">
        <f>IF(ISERROR(VLOOKUP(MID(I119,1,5)&amp;MID(I119,8,5),품번정리!A:B,2,FALSE))=TRUE,MID(I119,1,5)&amp;MID(I119,8,5),VLOOKUP(MID(I119,1,5)&amp;MID(I119,8,5),품번정리!A:B,2,FALSE))</f>
        <v>JOKAC522GY</v>
      </c>
      <c r="F119" s="439" t="str">
        <f>IF(ISERROR(VLOOKUP($E119,러닝품번!$A:$A,1,FALSE))=TRUE,"","러닝")</f>
        <v/>
      </c>
      <c r="G119" s="422"/>
      <c r="H119" s="31" t="str">
        <f>IF(I119=0,0,IF(VLOOKUP(MID($I119,4,2),CODE!K:P,CODE!$O$1,FALSE)="",VLOOKUP(MID($I119,1,3),CODE!$B:$G,CODE!$D$1,FALSE),VLOOKUP(MID($I119,1,3),CODE!$B:$G,CODE!$D$1,FALSE)&amp;"-"&amp;VLOOKUP(MID($I119,4,2),CODE!K:P,CODE!$O$1,FALSE)))</f>
        <v>JOK-ACC</v>
      </c>
      <c r="I119" s="103" t="s">
        <v>1742</v>
      </c>
      <c r="J119" s="102" t="str">
        <f t="shared" si="46"/>
        <v>F3</v>
      </c>
      <c r="K119" s="102" t="str">
        <f t="shared" si="35"/>
        <v>AC</v>
      </c>
      <c r="L119" s="438">
        <f t="shared" si="47"/>
        <v>0</v>
      </c>
      <c r="M119" s="36">
        <f>IF(ISERROR(VLOOKUP($E119,'14FW판매DB'!$C:$AF,'14FW판매DB'!J$3-1,FALSE))=TRUE,0,VLOOKUP($E119,'14FW판매DB'!$C:$AF,'14FW판매DB'!J$3-1,FALSE))</f>
        <v>23000</v>
      </c>
      <c r="N119" s="37">
        <f>IF(ISERROR(VLOOKUP($E119,'14FW판매DB'!$C:$AF,'14FW판매DB'!K$3-1,FALSE))=TRUE,0,VLOOKUP($E119,'14FW판매DB'!$C:$AF,'14FW판매DB'!K$3-1,FALSE))</f>
        <v>23000</v>
      </c>
      <c r="O119" s="38">
        <f>SUMIF('14FW판매DB'!$C:$C,E119,'14FW판매DB'!N:N)</f>
        <v>400</v>
      </c>
      <c r="P119" s="39" t="str">
        <f>IF(ISERROR(VLOOKUP($E119,'14FW판매DB'!$C:$AF,'14FW판매DB'!P$3-1,FALSE))=TRUE,0,VLOOKUP($E119,'14FW판매DB'!$C:$AF,'14FW판매DB'!P$3-1,FALSE))</f>
        <v>2014-11-11</v>
      </c>
      <c r="Q119" s="40">
        <f>SUMIF('14FW판매DB'!$C:$C,E119,'14FW판매DB'!U:U)</f>
        <v>47</v>
      </c>
      <c r="R119" s="43">
        <f t="shared" si="36"/>
        <v>0.11749999999999999</v>
      </c>
      <c r="S119" s="95">
        <f t="shared" si="37"/>
        <v>510</v>
      </c>
      <c r="T119" s="45">
        <f t="shared" si="38"/>
        <v>9.2156862745098045E-2</v>
      </c>
      <c r="U119" s="110">
        <f>SUMIF('14FW판매DB'!$C:$C,$E119,'14FW판매DB'!AD:AD)*$U$4</f>
        <v>0</v>
      </c>
      <c r="V119" s="40">
        <f t="shared" si="48"/>
        <v>7</v>
      </c>
      <c r="W119" s="285">
        <f t="shared" si="39"/>
        <v>0</v>
      </c>
      <c r="X119" s="289">
        <f t="shared" si="40"/>
        <v>353</v>
      </c>
      <c r="Y119" s="53">
        <f t="shared" si="41"/>
        <v>0</v>
      </c>
      <c r="Z119" s="50">
        <f t="shared" si="42"/>
        <v>0</v>
      </c>
      <c r="AA119" s="33">
        <f t="shared" si="43"/>
        <v>0</v>
      </c>
      <c r="AB119" s="134" t="str">
        <f>IF(ISERROR(VLOOKUP($E119,발주DB!$A:$D,3,FALSE))=TRUE,"",VLOOKUP($E119,발주DB!$A:$D,3,FALSE))</f>
        <v/>
      </c>
      <c r="AC119" s="133" t="str">
        <f>IF(ISERROR(VLOOKUP($E119,발주DB!$A:$D,4,FALSE))=TRUE,"",VLOOKUP($E119,발주DB!$A:$D,4,FALSE))</f>
        <v/>
      </c>
      <c r="AD119" s="39">
        <f>IF(ISERROR(VLOOKUP($E119,입고예정DB!$B:$E,3,FALSE))=TRUE,0,VLOOKUP($E119,입고예정DB!$B:$E,3,FALSE))</f>
        <v>0</v>
      </c>
      <c r="AE119" s="41">
        <f>IF(E119="",0,SUMIF(입고예정DB!$B:$B,$E119,입고예정DB!$E:$E))</f>
        <v>0</v>
      </c>
      <c r="AF119" s="42">
        <f t="shared" si="44"/>
        <v>-353</v>
      </c>
      <c r="AG119" s="414"/>
      <c r="AI119" s="295" t="str">
        <f>VLOOKUP($I119,[1]기획현황!$Z:$AW,8,FALSE)</f>
        <v>KIDS FIRST TOYS</v>
      </c>
      <c r="AJ119" s="401" t="e">
        <f>SUMIF([1]기획현황!$Z:$Z,$I119,[1]기획현황!$AF:$AF)</f>
        <v>#VALUE!</v>
      </c>
      <c r="AK119" s="302">
        <f>VLOOKUP($I119,[1]기획현황!$Z:$AW,14,FALSE)</f>
        <v>23000</v>
      </c>
      <c r="AL119" s="402">
        <f>VLOOKUP($I119,[1]기획현황!$Z:$AW,22,FALSE)</f>
        <v>20</v>
      </c>
      <c r="AM119" s="301">
        <f>VLOOKUP($I119,[1]기획현황!$Z:$AW,23,FALSE)</f>
        <v>3.9</v>
      </c>
      <c r="AN119" s="302">
        <f>VLOOKUP($I119,[1]기획현황!$Z:$AW,24,FALSE)</f>
        <v>0</v>
      </c>
      <c r="AO119" s="303">
        <f>VLOOKUP($I119,[1]기획현황!$Z:$AW,17,FALSE)</f>
        <v>4884.8599999999997</v>
      </c>
      <c r="AP119" s="305">
        <f t="shared" si="45"/>
        <v>4.2803869320903578</v>
      </c>
      <c r="AQ119" s="3"/>
    </row>
    <row r="120" spans="1:43" ht="53.25" hidden="1" customHeight="1">
      <c r="A120" s="16" t="str">
        <f t="shared" si="31"/>
        <v>JOKEDF5504PK</v>
      </c>
      <c r="B120" s="154">
        <f t="shared" si="32"/>
        <v>1</v>
      </c>
      <c r="C120" s="16" t="str">
        <f t="shared" si="33"/>
        <v>JOKEDF5504PK</v>
      </c>
      <c r="D120" s="154">
        <f t="shared" si="34"/>
        <v>1</v>
      </c>
      <c r="E120" s="16" t="str">
        <f>IF(ISERROR(VLOOKUP(MID(I120,1,5)&amp;MID(I120,8,5),품번정리!A:B,2,FALSE))=TRUE,MID(I120,1,5)&amp;MID(I120,8,5),VLOOKUP(MID(I120,1,5)&amp;MID(I120,8,5),품번정리!A:B,2,FALSE))</f>
        <v>JOKED504PK</v>
      </c>
      <c r="F120" s="202" t="str">
        <f>IF(ISERROR(VLOOKUP($E120,러닝품번!$A:$A,1,FALSE))=TRUE,"","러닝")</f>
        <v/>
      </c>
      <c r="G120" s="412"/>
      <c r="H120" s="31" t="str">
        <f>IF(I120=0,0,IF(VLOOKUP(MID($I120,4,2),CODE!K:P,CODE!$O$1,FALSE)="",VLOOKUP(MID($I120,1,3),CODE!$B:$G,CODE!$D$1,FALSE),VLOOKUP(MID($I120,1,3),CODE!$B:$G,CODE!$D$1,FALSE)&amp;"-"&amp;VLOOKUP(MID($I120,4,2),CODE!K:P,CODE!$O$1,FALSE)))</f>
        <v>JOK-ACC</v>
      </c>
      <c r="I120" s="103" t="s">
        <v>1586</v>
      </c>
      <c r="J120" s="102" t="str">
        <f t="shared" si="46"/>
        <v>F5</v>
      </c>
      <c r="K120" s="102" t="str">
        <f t="shared" si="35"/>
        <v>ED</v>
      </c>
      <c r="L120" s="438">
        <f t="shared" si="47"/>
        <v>14000</v>
      </c>
      <c r="M120" s="36">
        <f>IF(ISERROR(VLOOKUP($E120,'14FW판매DB'!$C:$AF,'14FW판매DB'!J$3-1,FALSE))=TRUE,0,VLOOKUP($E120,'14FW판매DB'!$C:$AF,'14FW판매DB'!J$3-1,FALSE))</f>
        <v>29000</v>
      </c>
      <c r="N120" s="37">
        <f>IF(ISERROR(VLOOKUP($E120,'14FW판매DB'!$C:$AF,'14FW판매DB'!K$3-1,FALSE))=TRUE,0,VLOOKUP($E120,'14FW판매DB'!$C:$AF,'14FW판매DB'!K$3-1,FALSE))</f>
        <v>15000</v>
      </c>
      <c r="O120" s="38">
        <f>SUMIF('14FW판매DB'!$C:$C,E120,'14FW판매DB'!N:N)</f>
        <v>159</v>
      </c>
      <c r="P120" s="39" t="str">
        <f>IF(ISERROR(VLOOKUP($E120,'14FW판매DB'!$C:$AF,'14FW판매DB'!P$3-1,FALSE))=TRUE,0,VLOOKUP($E120,'14FW판매DB'!$C:$AF,'14FW판매DB'!P$3-1,FALSE))</f>
        <v>2014-11-11</v>
      </c>
      <c r="Q120" s="40">
        <f>SUMIF('14FW판매DB'!$C:$C,E120,'14FW판매DB'!U:U)</f>
        <v>108</v>
      </c>
      <c r="R120" s="43">
        <f t="shared" si="36"/>
        <v>0.67924528301886788</v>
      </c>
      <c r="S120" s="95">
        <f t="shared" si="37"/>
        <v>510</v>
      </c>
      <c r="T120" s="45">
        <f t="shared" si="38"/>
        <v>0.21176470588235294</v>
      </c>
      <c r="U120" s="110">
        <f>SUMIF('14FW판매DB'!$C:$C,$E120,'14FW판매DB'!AD:AD)*$U$4</f>
        <v>0</v>
      </c>
      <c r="V120" s="40">
        <f t="shared" si="48"/>
        <v>7</v>
      </c>
      <c r="W120" s="285">
        <f t="shared" si="39"/>
        <v>0</v>
      </c>
      <c r="X120" s="289">
        <f t="shared" si="40"/>
        <v>51</v>
      </c>
      <c r="Y120" s="53">
        <f t="shared" si="41"/>
        <v>0</v>
      </c>
      <c r="Z120" s="50">
        <f t="shared" si="42"/>
        <v>0</v>
      </c>
      <c r="AA120" s="33">
        <f t="shared" si="43"/>
        <v>0</v>
      </c>
      <c r="AB120" s="134" t="str">
        <f>IF(ISERROR(VLOOKUP($E120,발주DB!$A:$D,3,FALSE))=TRUE,"",VLOOKUP($E120,발주DB!$A:$D,3,FALSE))</f>
        <v/>
      </c>
      <c r="AC120" s="133" t="str">
        <f>IF(ISERROR(VLOOKUP($E120,발주DB!$A:$D,4,FALSE))=TRUE,"",VLOOKUP($E120,발주DB!$A:$D,4,FALSE))</f>
        <v/>
      </c>
      <c r="AD120" s="39">
        <f>IF(ISERROR(VLOOKUP($E120,입고예정DB!$B:$E,3,FALSE))=TRUE,0,VLOOKUP($E120,입고예정DB!$B:$E,3,FALSE))</f>
        <v>0</v>
      </c>
      <c r="AE120" s="41">
        <f>IF(E120="",0,SUMIF(입고예정DB!$B:$B,$E120,입고예정DB!$E:$E))</f>
        <v>0</v>
      </c>
      <c r="AF120" s="42">
        <f t="shared" si="44"/>
        <v>-51</v>
      </c>
      <c r="AG120" s="414"/>
      <c r="AI120" s="295" t="str">
        <f>VLOOKUP($I120,[1]기획현황!$Z:$AW,8,FALSE)</f>
        <v>KIDS FIRST TOYS</v>
      </c>
      <c r="AJ120" s="401" t="e">
        <f>SUMIF([1]기획현황!$Z:$Z,$I120,[1]기획현황!$AF:$AF)</f>
        <v>#VALUE!</v>
      </c>
      <c r="AK120" s="302">
        <f>VLOOKUP($I120,[1]기획현황!$Z:$AW,14,FALSE)</f>
        <v>29000</v>
      </c>
      <c r="AL120" s="402">
        <f>VLOOKUP($I120,[1]기획현황!$Z:$AW,22,FALSE)</f>
        <v>20</v>
      </c>
      <c r="AM120" s="301">
        <f>VLOOKUP($I120,[1]기획현황!$Z:$AW,23,FALSE)</f>
        <v>3.5</v>
      </c>
      <c r="AN120" s="302">
        <f>VLOOKUP($I120,[1]기획현황!$Z:$AW,24,FALSE)</f>
        <v>0</v>
      </c>
      <c r="AO120" s="303">
        <f>VLOOKUP($I120,[1]기획현황!$Z:$AW,17,FALSE)</f>
        <v>4385.9000000000005</v>
      </c>
      <c r="AP120" s="305">
        <f t="shared" si="45"/>
        <v>6.0109980536802849</v>
      </c>
      <c r="AQ120" s="3"/>
    </row>
    <row r="121" spans="1:43" ht="53.25" hidden="1" customHeight="1">
      <c r="A121" s="16" t="str">
        <f t="shared" si="31"/>
        <v>JOKEDF5507BL</v>
      </c>
      <c r="B121" s="154">
        <f t="shared" si="32"/>
        <v>9.5377346163493934E-7</v>
      </c>
      <c r="C121" s="16" t="str">
        <f t="shared" si="33"/>
        <v/>
      </c>
      <c r="D121" s="154">
        <f t="shared" si="34"/>
        <v>1</v>
      </c>
      <c r="E121" s="16" t="str">
        <f>IF(ISERROR(VLOOKUP(MID(I121,1,5)&amp;MID(I121,8,5),품번정리!A:B,2,FALSE))=TRUE,MID(I121,1,5)&amp;MID(I121,8,5),VLOOKUP(MID(I121,1,5)&amp;MID(I121,8,5),품번정리!A:B,2,FALSE))</f>
        <v>JOKED507BL</v>
      </c>
      <c r="F121" s="202" t="str">
        <f>IF(ISERROR(VLOOKUP($E121,러닝품번!$A:$A,1,FALSE))=TRUE,"","러닝")</f>
        <v/>
      </c>
      <c r="G121" s="412"/>
      <c r="H121" s="31" t="str">
        <f>IF(I121=0,0,IF(VLOOKUP(MID($I121,4,2),CODE!K:P,CODE!$O$1,FALSE)="",VLOOKUP(MID($I121,1,3),CODE!$B:$G,CODE!$D$1,FALSE),VLOOKUP(MID($I121,1,3),CODE!$B:$G,CODE!$D$1,FALSE)&amp;"-"&amp;VLOOKUP(MID($I121,4,2),CODE!K:P,CODE!$O$1,FALSE)))</f>
        <v>JOK-ACC</v>
      </c>
      <c r="I121" s="103" t="s">
        <v>1587</v>
      </c>
      <c r="J121" s="102" t="str">
        <f t="shared" si="46"/>
        <v>F5</v>
      </c>
      <c r="K121" s="102" t="str">
        <f t="shared" si="35"/>
        <v>ED</v>
      </c>
      <c r="L121" s="438">
        <f t="shared" si="47"/>
        <v>14000</v>
      </c>
      <c r="M121" s="36">
        <f>IF(ISERROR(VLOOKUP($E121,'14FW판매DB'!$C:$AF,'14FW판매DB'!J$3-1,FALSE))=TRUE,0,VLOOKUP($E121,'14FW판매DB'!$C:$AF,'14FW판매DB'!J$3-1,FALSE))</f>
        <v>29000</v>
      </c>
      <c r="N121" s="37">
        <f>IF(ISERROR(VLOOKUP($E121,'14FW판매DB'!$C:$AF,'14FW판매DB'!K$3-1,FALSE))=TRUE,0,VLOOKUP($E121,'14FW판매DB'!$C:$AF,'14FW판매DB'!K$3-1,FALSE))</f>
        <v>15000</v>
      </c>
      <c r="O121" s="38">
        <f>SUMIF('14FW판매DB'!$C:$C,E121,'14FW판매DB'!N:N)</f>
        <v>160</v>
      </c>
      <c r="P121" s="39" t="str">
        <f>IF(ISERROR(VLOOKUP($E121,'14FW판매DB'!$C:$AF,'14FW판매DB'!P$3-1,FALSE))=TRUE,0,VLOOKUP($E121,'14FW판매DB'!$C:$AF,'14FW판매DB'!P$3-1,FALSE))</f>
        <v>2014-11-11</v>
      </c>
      <c r="Q121" s="40">
        <f>SUMIF('14FW판매DB'!$C:$C,E121,'14FW판매DB'!U:U)</f>
        <v>74</v>
      </c>
      <c r="R121" s="43">
        <f t="shared" si="36"/>
        <v>0.46250000000000002</v>
      </c>
      <c r="S121" s="95">
        <f t="shared" si="37"/>
        <v>510</v>
      </c>
      <c r="T121" s="45">
        <f t="shared" si="38"/>
        <v>0.14509803921568629</v>
      </c>
      <c r="U121" s="110">
        <f>SUMIF('14FW판매DB'!$C:$C,$E121,'14FW판매DB'!AD:AD)*$U$4</f>
        <v>0</v>
      </c>
      <c r="V121" s="40">
        <f t="shared" si="48"/>
        <v>7</v>
      </c>
      <c r="W121" s="285">
        <f t="shared" si="39"/>
        <v>0</v>
      </c>
      <c r="X121" s="289">
        <f t="shared" si="40"/>
        <v>86</v>
      </c>
      <c r="Y121" s="53">
        <f t="shared" si="41"/>
        <v>0</v>
      </c>
      <c r="Z121" s="50">
        <f t="shared" si="42"/>
        <v>0</v>
      </c>
      <c r="AA121" s="33">
        <f t="shared" si="43"/>
        <v>0</v>
      </c>
      <c r="AB121" s="134" t="str">
        <f>IF(ISERROR(VLOOKUP($E121,발주DB!$A:$D,3,FALSE))=TRUE,"",VLOOKUP($E121,발주DB!$A:$D,3,FALSE))</f>
        <v/>
      </c>
      <c r="AC121" s="133" t="str">
        <f>IF(ISERROR(VLOOKUP($E121,발주DB!$A:$D,4,FALSE))=TRUE,"",VLOOKUP($E121,발주DB!$A:$D,4,FALSE))</f>
        <v/>
      </c>
      <c r="AD121" s="39">
        <f>IF(ISERROR(VLOOKUP($E121,입고예정DB!$B:$E,3,FALSE))=TRUE,0,VLOOKUP($E121,입고예정DB!$B:$E,3,FALSE))</f>
        <v>0</v>
      </c>
      <c r="AE121" s="41">
        <f>IF(E121="",0,SUMIF(입고예정DB!$B:$B,$E121,입고예정DB!$E:$E))</f>
        <v>0</v>
      </c>
      <c r="AF121" s="42">
        <f t="shared" si="44"/>
        <v>-86</v>
      </c>
      <c r="AG121" s="414"/>
      <c r="AI121" s="295" t="str">
        <f>VLOOKUP($I121,[1]기획현황!$Z:$AW,8,FALSE)</f>
        <v>KIDS FIRST TOYS</v>
      </c>
      <c r="AJ121" s="401" t="e">
        <f>SUMIF([1]기획현황!$Z:$Z,$I121,[1]기획현황!$AF:$AF)</f>
        <v>#VALUE!</v>
      </c>
      <c r="AK121" s="302">
        <f>VLOOKUP($I121,[1]기획현황!$Z:$AW,14,FALSE)</f>
        <v>29000</v>
      </c>
      <c r="AL121" s="402">
        <f>VLOOKUP($I121,[1]기획현황!$Z:$AW,22,FALSE)</f>
        <v>20</v>
      </c>
      <c r="AM121" s="301">
        <f>VLOOKUP($I121,[1]기획현황!$Z:$AW,23,FALSE)</f>
        <v>3.5</v>
      </c>
      <c r="AN121" s="302">
        <f>VLOOKUP($I121,[1]기획현황!$Z:$AW,24,FALSE)</f>
        <v>0</v>
      </c>
      <c r="AO121" s="303">
        <f>VLOOKUP($I121,[1]기획현황!$Z:$AW,17,FALSE)</f>
        <v>4385.9000000000005</v>
      </c>
      <c r="AP121" s="305">
        <f t="shared" si="45"/>
        <v>6.0109980536802849</v>
      </c>
      <c r="AQ121" s="3"/>
    </row>
    <row r="122" spans="1:43" ht="53.25" hidden="1" customHeight="1">
      <c r="A122" s="16" t="str">
        <f t="shared" si="31"/>
        <v>JOKMUF5503PK</v>
      </c>
      <c r="B122" s="154">
        <f t="shared" si="32"/>
        <v>1</v>
      </c>
      <c r="C122" s="16" t="str">
        <f t="shared" si="33"/>
        <v>JOKMUF5503PK</v>
      </c>
      <c r="D122" s="154">
        <f t="shared" si="34"/>
        <v>1</v>
      </c>
      <c r="E122" s="16" t="str">
        <f>IF(ISERROR(VLOOKUP(MID(I122,1,5)&amp;MID(I122,8,5),품번정리!A:B,2,FALSE))=TRUE,MID(I122,1,5)&amp;MID(I122,8,5),VLOOKUP(MID(I122,1,5)&amp;MID(I122,8,5),품번정리!A:B,2,FALSE))</f>
        <v>JOKMU503PK</v>
      </c>
      <c r="F122" s="202" t="str">
        <f>IF(ISERROR(VLOOKUP($E122,러닝품번!$A:$A,1,FALSE))=TRUE,"","러닝")</f>
        <v/>
      </c>
      <c r="G122" s="422"/>
      <c r="H122" s="31" t="str">
        <f>IF(I122=0,0,IF(VLOOKUP(MID($I122,4,2),CODE!K:P,CODE!$O$1,FALSE)="",VLOOKUP(MID($I122,1,3),CODE!$B:$G,CODE!$D$1,FALSE),VLOOKUP(MID($I122,1,3),CODE!$B:$G,CODE!$D$1,FALSE)&amp;"-"&amp;VLOOKUP(MID($I122,4,2),CODE!K:P,CODE!$O$1,FALSE)))</f>
        <v>JOK-ACC</v>
      </c>
      <c r="I122" s="103" t="s">
        <v>1588</v>
      </c>
      <c r="J122" s="102" t="str">
        <f t="shared" si="46"/>
        <v>F5</v>
      </c>
      <c r="K122" s="102" t="str">
        <f t="shared" si="35"/>
        <v>MU</v>
      </c>
      <c r="L122" s="438">
        <f t="shared" si="47"/>
        <v>20000</v>
      </c>
      <c r="M122" s="36">
        <f>IF(ISERROR(VLOOKUP($E122,'14FW판매DB'!$C:$AF,'14FW판매DB'!J$3-1,FALSE))=TRUE,0,VLOOKUP($E122,'14FW판매DB'!$C:$AF,'14FW판매DB'!J$3-1,FALSE))</f>
        <v>45000</v>
      </c>
      <c r="N122" s="37">
        <f>IF(ISERROR(VLOOKUP($E122,'14FW판매DB'!$C:$AF,'14FW판매DB'!K$3-1,FALSE))=TRUE,0,VLOOKUP($E122,'14FW판매DB'!$C:$AF,'14FW판매DB'!K$3-1,FALSE))</f>
        <v>25000</v>
      </c>
      <c r="O122" s="38">
        <f>SUMIF('14FW판매DB'!$C:$C,E122,'14FW판매DB'!N:N)</f>
        <v>100</v>
      </c>
      <c r="P122" s="39" t="str">
        <f>IF(ISERROR(VLOOKUP($E122,'14FW판매DB'!$C:$AF,'14FW판매DB'!P$3-1,FALSE))=TRUE,0,VLOOKUP($E122,'14FW판매DB'!$C:$AF,'14FW판매DB'!P$3-1,FALSE))</f>
        <v>2014-11-11</v>
      </c>
      <c r="Q122" s="40">
        <f>SUMIF('14FW판매DB'!$C:$C,E122,'14FW판매DB'!U:U)</f>
        <v>62</v>
      </c>
      <c r="R122" s="43">
        <f t="shared" si="36"/>
        <v>0.62</v>
      </c>
      <c r="S122" s="95">
        <f t="shared" si="37"/>
        <v>510</v>
      </c>
      <c r="T122" s="45">
        <f t="shared" si="38"/>
        <v>0.12156862745098039</v>
      </c>
      <c r="U122" s="110">
        <f>SUMIF('14FW판매DB'!$C:$C,$E122,'14FW판매DB'!AD:AD)*$U$4</f>
        <v>0</v>
      </c>
      <c r="V122" s="40">
        <f t="shared" si="48"/>
        <v>7</v>
      </c>
      <c r="W122" s="285">
        <f t="shared" si="39"/>
        <v>0</v>
      </c>
      <c r="X122" s="289">
        <f t="shared" si="40"/>
        <v>38</v>
      </c>
      <c r="Y122" s="53">
        <f t="shared" si="41"/>
        <v>0</v>
      </c>
      <c r="Z122" s="50">
        <f t="shared" si="42"/>
        <v>0</v>
      </c>
      <c r="AA122" s="33">
        <f t="shared" si="43"/>
        <v>0</v>
      </c>
      <c r="AB122" s="134" t="str">
        <f>IF(ISERROR(VLOOKUP($E122,발주DB!$A:$D,3,FALSE))=TRUE,"",VLOOKUP($E122,발주DB!$A:$D,3,FALSE))</f>
        <v/>
      </c>
      <c r="AC122" s="133" t="str">
        <f>IF(ISERROR(VLOOKUP($E122,발주DB!$A:$D,4,FALSE))=TRUE,"",VLOOKUP($E122,발주DB!$A:$D,4,FALSE))</f>
        <v/>
      </c>
      <c r="AD122" s="39">
        <f>IF(ISERROR(VLOOKUP($E122,입고예정DB!$B:$E,3,FALSE))=TRUE,0,VLOOKUP($E122,입고예정DB!$B:$E,3,FALSE))</f>
        <v>0</v>
      </c>
      <c r="AE122" s="41">
        <f>IF(E122="",0,SUMIF(입고예정DB!$B:$B,$E122,입고예정DB!$E:$E))</f>
        <v>0</v>
      </c>
      <c r="AF122" s="42">
        <f t="shared" si="44"/>
        <v>-38</v>
      </c>
      <c r="AG122" s="414"/>
      <c r="AI122" s="295" t="str">
        <f>VLOOKUP($I122,[1]기획현황!$Z:$AW,8,FALSE)</f>
        <v>KIDS FIRST TOYS</v>
      </c>
      <c r="AJ122" s="401" t="e">
        <f>SUMIF([1]기획현황!$Z:$Z,$I122,[1]기획현황!$AF:$AF)</f>
        <v>#VALUE!</v>
      </c>
      <c r="AK122" s="302">
        <f>VLOOKUP($I122,[1]기획현황!$Z:$AW,14,FALSE)</f>
        <v>45000</v>
      </c>
      <c r="AL122" s="402">
        <f>VLOOKUP($I122,[1]기획현황!$Z:$AW,22,FALSE)</f>
        <v>20</v>
      </c>
      <c r="AM122" s="301">
        <f>VLOOKUP($I122,[1]기획현황!$Z:$AW,23,FALSE)</f>
        <v>4.8899999999999997</v>
      </c>
      <c r="AN122" s="302">
        <f>VLOOKUP($I122,[1]기획현황!$Z:$AW,24,FALSE)</f>
        <v>0</v>
      </c>
      <c r="AO122" s="303">
        <f>VLOOKUP($I122,[1]기획현황!$Z:$AW,17,FALSE)</f>
        <v>6119.786000000001</v>
      </c>
      <c r="AP122" s="305">
        <f t="shared" si="45"/>
        <v>6.6847257255549293</v>
      </c>
      <c r="AQ122" s="3"/>
    </row>
    <row r="123" spans="1:43" ht="53.25" hidden="1" customHeight="1">
      <c r="A123" s="16" t="str">
        <f t="shared" si="31"/>
        <v>JOKMUF5506BL</v>
      </c>
      <c r="B123" s="154">
        <f t="shared" si="32"/>
        <v>9.5377346163493934E-7</v>
      </c>
      <c r="C123" s="16" t="str">
        <f t="shared" si="33"/>
        <v/>
      </c>
      <c r="D123" s="154">
        <f t="shared" si="34"/>
        <v>1</v>
      </c>
      <c r="E123" s="16" t="str">
        <f>IF(ISERROR(VLOOKUP(MID(I123,1,5)&amp;MID(I123,8,5),품번정리!A:B,2,FALSE))=TRUE,MID(I123,1,5)&amp;MID(I123,8,5),VLOOKUP(MID(I123,1,5)&amp;MID(I123,8,5),품번정리!A:B,2,FALSE))</f>
        <v>JOKMU506BL</v>
      </c>
      <c r="F123" s="202" t="str">
        <f>IF(ISERROR(VLOOKUP($E123,러닝품번!$A:$A,1,FALSE))=TRUE,"","러닝")</f>
        <v/>
      </c>
      <c r="G123" s="422"/>
      <c r="H123" s="31" t="str">
        <f>IF(I123=0,0,IF(VLOOKUP(MID($I123,4,2),CODE!K:P,CODE!$O$1,FALSE)="",VLOOKUP(MID($I123,1,3),CODE!$B:$G,CODE!$D$1,FALSE),VLOOKUP(MID($I123,1,3),CODE!$B:$G,CODE!$D$1,FALSE)&amp;"-"&amp;VLOOKUP(MID($I123,4,2),CODE!K:P,CODE!$O$1,FALSE)))</f>
        <v>JOK-ACC</v>
      </c>
      <c r="I123" s="103" t="s">
        <v>1589</v>
      </c>
      <c r="J123" s="102" t="str">
        <f t="shared" si="46"/>
        <v>F5</v>
      </c>
      <c r="K123" s="102" t="str">
        <f t="shared" si="35"/>
        <v>MU</v>
      </c>
      <c r="L123" s="438">
        <f t="shared" si="47"/>
        <v>30000</v>
      </c>
      <c r="M123" s="36">
        <f>IF(ISERROR(VLOOKUP($E123,'14FW판매DB'!$C:$AF,'14FW판매DB'!J$3-1,FALSE))=TRUE,0,VLOOKUP($E123,'14FW판매DB'!$C:$AF,'14FW판매DB'!J$3-1,FALSE))</f>
        <v>45000</v>
      </c>
      <c r="N123" s="37">
        <f>IF(ISERROR(VLOOKUP($E123,'14FW판매DB'!$C:$AF,'14FW판매DB'!K$3-1,FALSE))=TRUE,0,VLOOKUP($E123,'14FW판매DB'!$C:$AF,'14FW판매DB'!K$3-1,FALSE))</f>
        <v>15000</v>
      </c>
      <c r="O123" s="38">
        <f>SUMIF('14FW판매DB'!$C:$C,E123,'14FW판매DB'!N:N)</f>
        <v>100</v>
      </c>
      <c r="P123" s="39" t="str">
        <f>IF(ISERROR(VLOOKUP($E123,'14FW판매DB'!$C:$AF,'14FW판매DB'!P$3-1,FALSE))=TRUE,0,VLOOKUP($E123,'14FW판매DB'!$C:$AF,'14FW판매DB'!P$3-1,FALSE))</f>
        <v>2014-11-11</v>
      </c>
      <c r="Q123" s="40">
        <f>SUMIF('14FW판매DB'!$C:$C,E123,'14FW판매DB'!U:U)</f>
        <v>16</v>
      </c>
      <c r="R123" s="43">
        <f t="shared" si="36"/>
        <v>0.16</v>
      </c>
      <c r="S123" s="95">
        <f t="shared" si="37"/>
        <v>510</v>
      </c>
      <c r="T123" s="45">
        <f t="shared" si="38"/>
        <v>3.1372549019607843E-2</v>
      </c>
      <c r="U123" s="110">
        <f>SUMIF('14FW판매DB'!$C:$C,$E123,'14FW판매DB'!AD:AD)*$U$4</f>
        <v>0</v>
      </c>
      <c r="V123" s="40">
        <f t="shared" si="48"/>
        <v>7</v>
      </c>
      <c r="W123" s="285">
        <f t="shared" si="39"/>
        <v>0</v>
      </c>
      <c r="X123" s="289">
        <f t="shared" si="40"/>
        <v>84</v>
      </c>
      <c r="Y123" s="53">
        <f t="shared" si="41"/>
        <v>0</v>
      </c>
      <c r="Z123" s="50">
        <f t="shared" si="42"/>
        <v>0</v>
      </c>
      <c r="AA123" s="33">
        <f t="shared" si="43"/>
        <v>0</v>
      </c>
      <c r="AB123" s="134" t="str">
        <f>IF(ISERROR(VLOOKUP($E123,발주DB!$A:$D,3,FALSE))=TRUE,"",VLOOKUP($E123,발주DB!$A:$D,3,FALSE))</f>
        <v/>
      </c>
      <c r="AC123" s="133" t="str">
        <f>IF(ISERROR(VLOOKUP($E123,발주DB!$A:$D,4,FALSE))=TRUE,"",VLOOKUP($E123,발주DB!$A:$D,4,FALSE))</f>
        <v/>
      </c>
      <c r="AD123" s="39">
        <f>IF(ISERROR(VLOOKUP($E123,입고예정DB!$B:$E,3,FALSE))=TRUE,0,VLOOKUP($E123,입고예정DB!$B:$E,3,FALSE))</f>
        <v>0</v>
      </c>
      <c r="AE123" s="41">
        <f>IF(E123="",0,SUMIF(입고예정DB!$B:$B,$E123,입고예정DB!$E:$E))</f>
        <v>0</v>
      </c>
      <c r="AF123" s="42">
        <f t="shared" si="44"/>
        <v>-84</v>
      </c>
      <c r="AG123" s="414"/>
      <c r="AI123" s="295" t="str">
        <f>VLOOKUP($I123,[1]기획현황!$Z:$AW,8,FALSE)</f>
        <v>KIDS FIRST TOYS</v>
      </c>
      <c r="AJ123" s="401" t="e">
        <f>SUMIF([1]기획현황!$Z:$Z,$I123,[1]기획현황!$AF:$AF)</f>
        <v>#VALUE!</v>
      </c>
      <c r="AK123" s="302">
        <f>VLOOKUP($I123,[1]기획현황!$Z:$AW,14,FALSE)</f>
        <v>45000</v>
      </c>
      <c r="AL123" s="402">
        <f>VLOOKUP($I123,[1]기획현황!$Z:$AW,22,FALSE)</f>
        <v>20</v>
      </c>
      <c r="AM123" s="301">
        <f>VLOOKUP($I123,[1]기획현황!$Z:$AW,23,FALSE)</f>
        <v>4.8899999999999997</v>
      </c>
      <c r="AN123" s="302">
        <f>VLOOKUP($I123,[1]기획현황!$Z:$AW,24,FALSE)</f>
        <v>0</v>
      </c>
      <c r="AO123" s="303">
        <f>VLOOKUP($I123,[1]기획현황!$Z:$AW,17,FALSE)</f>
        <v>6119.786000000001</v>
      </c>
      <c r="AP123" s="305">
        <f t="shared" si="45"/>
        <v>6.6847257255549293</v>
      </c>
      <c r="AQ123" s="3"/>
    </row>
    <row r="124" spans="1:43" ht="53.25" hidden="1" customHeight="1">
      <c r="A124" s="16" t="str">
        <f t="shared" si="31"/>
        <v>JOKBPF3514BL</v>
      </c>
      <c r="B124" s="154">
        <f t="shared" si="32"/>
        <v>1</v>
      </c>
      <c r="C124" s="16" t="str">
        <f t="shared" si="33"/>
        <v>JOKBPF3514BL</v>
      </c>
      <c r="D124" s="154">
        <f t="shared" si="34"/>
        <v>1</v>
      </c>
      <c r="E124" s="16" t="str">
        <f>IF(ISERROR(VLOOKUP(MID(I124,1,5)&amp;MID(I124,8,5),품번정리!A:B,2,FALSE))=TRUE,MID(I124,1,5)&amp;MID(I124,8,5),VLOOKUP(MID(I124,1,5)&amp;MID(I124,8,5),품번정리!A:B,2,FALSE))</f>
        <v>JOKBP514BL</v>
      </c>
      <c r="F124" s="202" t="str">
        <f>IF(ISERROR(VLOOKUP($E124,러닝품번!$A:$A,1,FALSE))=TRUE,"","러닝")</f>
        <v/>
      </c>
      <c r="G124" s="422"/>
      <c r="H124" s="31" t="str">
        <f>IF(I124=0,0,IF(VLOOKUP(MID($I124,4,2),CODE!K:P,CODE!$O$1,FALSE)="",VLOOKUP(MID($I124,1,3),CODE!$B:$G,CODE!$D$1,FALSE),VLOOKUP(MID($I124,1,3),CODE!$B:$G,CODE!$D$1,FALSE)&amp;"-"&amp;VLOOKUP(MID($I124,4,2),CODE!K:P,CODE!$O$1,FALSE)))</f>
        <v>JOK-가방</v>
      </c>
      <c r="I124" s="103" t="s">
        <v>1743</v>
      </c>
      <c r="J124" s="102" t="str">
        <f t="shared" si="46"/>
        <v>F3</v>
      </c>
      <c r="K124" s="102" t="str">
        <f t="shared" si="35"/>
        <v>BP</v>
      </c>
      <c r="L124" s="438">
        <f t="shared" si="47"/>
        <v>20000</v>
      </c>
      <c r="M124" s="36">
        <f>IF(ISERROR(VLOOKUP($E124,'14FW판매DB'!$C:$AF,'14FW판매DB'!J$3-1,FALSE))=TRUE,0,VLOOKUP($E124,'14FW판매DB'!$C:$AF,'14FW판매DB'!J$3-1,FALSE))</f>
        <v>45000</v>
      </c>
      <c r="N124" s="37">
        <f>IF(ISERROR(VLOOKUP($E124,'14FW판매DB'!$C:$AF,'14FW판매DB'!K$3-1,FALSE))=TRUE,0,VLOOKUP($E124,'14FW판매DB'!$C:$AF,'14FW판매DB'!K$3-1,FALSE))</f>
        <v>25000</v>
      </c>
      <c r="O124" s="38">
        <f>SUMIF('14FW판매DB'!$C:$C,E124,'14FW판매DB'!N:N)</f>
        <v>150</v>
      </c>
      <c r="P124" s="39" t="str">
        <f>IF(ISERROR(VLOOKUP($E124,'14FW판매DB'!$C:$AF,'14FW판매DB'!P$3-1,FALSE))=TRUE,0,VLOOKUP($E124,'14FW판매DB'!$C:$AF,'14FW판매DB'!P$3-1,FALSE))</f>
        <v>2014-11-11</v>
      </c>
      <c r="Q124" s="40">
        <f>SUMIF('14FW판매DB'!$C:$C,E124,'14FW판매DB'!U:U)</f>
        <v>106</v>
      </c>
      <c r="R124" s="43">
        <f t="shared" si="36"/>
        <v>0.70666666666666667</v>
      </c>
      <c r="S124" s="95">
        <f t="shared" si="37"/>
        <v>510</v>
      </c>
      <c r="T124" s="45">
        <f t="shared" si="38"/>
        <v>0.20784313725490197</v>
      </c>
      <c r="U124" s="110">
        <f>SUMIF('14FW판매DB'!$C:$C,$E124,'14FW판매DB'!AD:AD)*$U$4</f>
        <v>0</v>
      </c>
      <c r="V124" s="40">
        <f t="shared" si="48"/>
        <v>7</v>
      </c>
      <c r="W124" s="285">
        <f t="shared" si="39"/>
        <v>0</v>
      </c>
      <c r="X124" s="289">
        <f t="shared" si="40"/>
        <v>44</v>
      </c>
      <c r="Y124" s="53">
        <f t="shared" si="41"/>
        <v>0</v>
      </c>
      <c r="Z124" s="50">
        <f t="shared" si="42"/>
        <v>0</v>
      </c>
      <c r="AA124" s="33">
        <f t="shared" si="43"/>
        <v>0</v>
      </c>
      <c r="AB124" s="134" t="str">
        <f>IF(ISERROR(VLOOKUP($E124,발주DB!$A:$D,3,FALSE))=TRUE,"",VLOOKUP($E124,발주DB!$A:$D,3,FALSE))</f>
        <v/>
      </c>
      <c r="AC124" s="133" t="str">
        <f>IF(ISERROR(VLOOKUP($E124,발주DB!$A:$D,4,FALSE))=TRUE,"",VLOOKUP($E124,발주DB!$A:$D,4,FALSE))</f>
        <v/>
      </c>
      <c r="AD124" s="39">
        <f>IF(ISERROR(VLOOKUP($E124,입고예정DB!$B:$E,3,FALSE))=TRUE,0,VLOOKUP($E124,입고예정DB!$B:$E,3,FALSE))</f>
        <v>0</v>
      </c>
      <c r="AE124" s="41">
        <f>IF(E124="",0,SUMIF(입고예정DB!$B:$B,$E124,입고예정DB!$E:$E))</f>
        <v>0</v>
      </c>
      <c r="AF124" s="42">
        <f t="shared" si="44"/>
        <v>-44</v>
      </c>
      <c r="AG124" s="414"/>
      <c r="AI124" s="295" t="str">
        <f>VLOOKUP($I124,[1]기획현황!$Z:$AW,8,FALSE)</f>
        <v>KIDS FIRST TOYS</v>
      </c>
      <c r="AJ124" s="401" t="e">
        <f>SUMIF([1]기획현황!$Z:$Z,$I124,[1]기획현황!$AF:$AF)</f>
        <v>#VALUE!</v>
      </c>
      <c r="AK124" s="302">
        <f>VLOOKUP($I124,[1]기획현황!$Z:$AW,14,FALSE)</f>
        <v>45000</v>
      </c>
      <c r="AL124" s="402">
        <f>VLOOKUP($I124,[1]기획현황!$Z:$AW,22,FALSE)</f>
        <v>20</v>
      </c>
      <c r="AM124" s="301">
        <f>VLOOKUP($I124,[1]기획현황!$Z:$AW,23,FALSE)</f>
        <v>7.9</v>
      </c>
      <c r="AN124" s="302">
        <f>VLOOKUP($I124,[1]기획현황!$Z:$AW,24,FALSE)</f>
        <v>0</v>
      </c>
      <c r="AO124" s="303">
        <f>VLOOKUP($I124,[1]기획현황!$Z:$AW,17,FALSE)</f>
        <v>9655.4719999999998</v>
      </c>
      <c r="AP124" s="305">
        <f t="shared" si="45"/>
        <v>4.2368815226320278</v>
      </c>
      <c r="AQ124" s="3"/>
    </row>
    <row r="125" spans="1:43" ht="53.25" hidden="1" customHeight="1">
      <c r="A125" s="16" t="str">
        <f t="shared" si="31"/>
        <v>JOKBPF3515GY</v>
      </c>
      <c r="B125" s="154">
        <f t="shared" si="32"/>
        <v>1</v>
      </c>
      <c r="C125" s="16" t="str">
        <f t="shared" si="33"/>
        <v>JOKBPF3515GY</v>
      </c>
      <c r="D125" s="154">
        <f t="shared" si="34"/>
        <v>1</v>
      </c>
      <c r="E125" s="16" t="str">
        <f>IF(ISERROR(VLOOKUP(MID(I125,1,5)&amp;MID(I125,8,5),품번정리!A:B,2,FALSE))=TRUE,MID(I125,1,5)&amp;MID(I125,8,5),VLOOKUP(MID(I125,1,5)&amp;MID(I125,8,5),품번정리!A:B,2,FALSE))</f>
        <v>JOKBP515GY</v>
      </c>
      <c r="F125" s="202" t="str">
        <f>IF(ISERROR(VLOOKUP($E125,러닝품번!$A:$A,1,FALSE))=TRUE,"","러닝")</f>
        <v/>
      </c>
      <c r="G125" s="422"/>
      <c r="H125" s="31" t="str">
        <f>IF(I125=0,0,IF(VLOOKUP(MID($I125,4,2),CODE!K:P,CODE!$O$1,FALSE)="",VLOOKUP(MID($I125,1,3),CODE!$B:$G,CODE!$D$1,FALSE),VLOOKUP(MID($I125,1,3),CODE!$B:$G,CODE!$D$1,FALSE)&amp;"-"&amp;VLOOKUP(MID($I125,4,2),CODE!K:P,CODE!$O$1,FALSE)))</f>
        <v>JOK-가방</v>
      </c>
      <c r="I125" s="103" t="s">
        <v>1744</v>
      </c>
      <c r="J125" s="102" t="str">
        <f t="shared" si="46"/>
        <v>F3</v>
      </c>
      <c r="K125" s="102" t="str">
        <f t="shared" si="35"/>
        <v>BP</v>
      </c>
      <c r="L125" s="438">
        <f t="shared" si="47"/>
        <v>20000</v>
      </c>
      <c r="M125" s="36">
        <f>IF(ISERROR(VLOOKUP($E125,'14FW판매DB'!$C:$AF,'14FW판매DB'!J$3-1,FALSE))=TRUE,0,VLOOKUP($E125,'14FW판매DB'!$C:$AF,'14FW판매DB'!J$3-1,FALSE))</f>
        <v>45000</v>
      </c>
      <c r="N125" s="37">
        <f>IF(ISERROR(VLOOKUP($E125,'14FW판매DB'!$C:$AF,'14FW판매DB'!K$3-1,FALSE))=TRUE,0,VLOOKUP($E125,'14FW판매DB'!$C:$AF,'14FW판매DB'!K$3-1,FALSE))</f>
        <v>25000</v>
      </c>
      <c r="O125" s="38">
        <f>SUMIF('14FW판매DB'!$C:$C,E125,'14FW판매DB'!N:N)</f>
        <v>150</v>
      </c>
      <c r="P125" s="39" t="str">
        <f>IF(ISERROR(VLOOKUP($E125,'14FW판매DB'!$C:$AF,'14FW판매DB'!P$3-1,FALSE))=TRUE,0,VLOOKUP($E125,'14FW판매DB'!$C:$AF,'14FW판매DB'!P$3-1,FALSE))</f>
        <v>2014-11-11</v>
      </c>
      <c r="Q125" s="40">
        <f>SUMIF('14FW판매DB'!$C:$C,E125,'14FW판매DB'!U:U)</f>
        <v>121</v>
      </c>
      <c r="R125" s="43">
        <f t="shared" si="36"/>
        <v>0.80666666666666664</v>
      </c>
      <c r="S125" s="95">
        <f t="shared" si="37"/>
        <v>510</v>
      </c>
      <c r="T125" s="45">
        <f t="shared" si="38"/>
        <v>0.2372549019607843</v>
      </c>
      <c r="U125" s="110">
        <f>SUMIF('14FW판매DB'!$C:$C,$E125,'14FW판매DB'!AD:AD)*$U$4</f>
        <v>0</v>
      </c>
      <c r="V125" s="40">
        <f t="shared" si="48"/>
        <v>7</v>
      </c>
      <c r="W125" s="285">
        <f t="shared" si="39"/>
        <v>0</v>
      </c>
      <c r="X125" s="289">
        <f t="shared" si="40"/>
        <v>29</v>
      </c>
      <c r="Y125" s="53">
        <f t="shared" si="41"/>
        <v>0</v>
      </c>
      <c r="Z125" s="50">
        <f t="shared" si="42"/>
        <v>0</v>
      </c>
      <c r="AA125" s="33">
        <f t="shared" si="43"/>
        <v>0</v>
      </c>
      <c r="AB125" s="134" t="str">
        <f>IF(ISERROR(VLOOKUP($E125,발주DB!$A:$D,3,FALSE))=TRUE,"",VLOOKUP($E125,발주DB!$A:$D,3,FALSE))</f>
        <v/>
      </c>
      <c r="AC125" s="133" t="str">
        <f>IF(ISERROR(VLOOKUP($E125,발주DB!$A:$D,4,FALSE))=TRUE,"",VLOOKUP($E125,발주DB!$A:$D,4,FALSE))</f>
        <v/>
      </c>
      <c r="AD125" s="39">
        <f>IF(ISERROR(VLOOKUP($E125,입고예정DB!$B:$E,3,FALSE))=TRUE,0,VLOOKUP($E125,입고예정DB!$B:$E,3,FALSE))</f>
        <v>0</v>
      </c>
      <c r="AE125" s="41">
        <f>IF(E125="",0,SUMIF(입고예정DB!$B:$B,$E125,입고예정DB!$E:$E))</f>
        <v>0</v>
      </c>
      <c r="AF125" s="42">
        <f t="shared" si="44"/>
        <v>-29</v>
      </c>
      <c r="AG125" s="414"/>
      <c r="AI125" s="295" t="str">
        <f>VLOOKUP($I125,[1]기획현황!$Z:$AW,8,FALSE)</f>
        <v>KIDS FIRST TOYS</v>
      </c>
      <c r="AJ125" s="401" t="e">
        <f>SUMIF([1]기획현황!$Z:$Z,$I125,[1]기획현황!$AF:$AF)</f>
        <v>#VALUE!</v>
      </c>
      <c r="AK125" s="302">
        <f>VLOOKUP($I125,[1]기획현황!$Z:$AW,14,FALSE)</f>
        <v>45000</v>
      </c>
      <c r="AL125" s="402">
        <f>VLOOKUP($I125,[1]기획현황!$Z:$AW,22,FALSE)</f>
        <v>20</v>
      </c>
      <c r="AM125" s="301">
        <f>VLOOKUP($I125,[1]기획현황!$Z:$AW,23,FALSE)</f>
        <v>8.8000000000000007</v>
      </c>
      <c r="AN125" s="302">
        <f>VLOOKUP($I125,[1]기획현황!$Z:$AW,24,FALSE)</f>
        <v>0</v>
      </c>
      <c r="AO125" s="303">
        <f>VLOOKUP($I125,[1]기획현황!$Z:$AW,17,FALSE)</f>
        <v>10753.184000000003</v>
      </c>
      <c r="AP125" s="305">
        <f t="shared" si="45"/>
        <v>3.8043700274347478</v>
      </c>
      <c r="AQ125" s="3"/>
    </row>
    <row r="126" spans="1:43" ht="53.25" hidden="1" customHeight="1">
      <c r="A126" s="16" t="str">
        <f t="shared" si="31"/>
        <v>JOKBPF3516PK</v>
      </c>
      <c r="B126" s="154">
        <f t="shared" si="32"/>
        <v>1</v>
      </c>
      <c r="C126" s="16" t="str">
        <f t="shared" si="33"/>
        <v>JOKBPF3516PK</v>
      </c>
      <c r="D126" s="154">
        <f t="shared" si="34"/>
        <v>1</v>
      </c>
      <c r="E126" s="16" t="str">
        <f>IF(ISERROR(VLOOKUP(MID(I126,1,5)&amp;MID(I126,8,5),품번정리!A:B,2,FALSE))=TRUE,MID(I126,1,5)&amp;MID(I126,8,5),VLOOKUP(MID(I126,1,5)&amp;MID(I126,8,5),품번정리!A:B,2,FALSE))</f>
        <v>JOKBP516PK</v>
      </c>
      <c r="F126" s="202" t="str">
        <f>IF(ISERROR(VLOOKUP($E126,러닝품번!$A:$A,1,FALSE))=TRUE,"","러닝")</f>
        <v/>
      </c>
      <c r="G126" s="422"/>
      <c r="H126" s="31" t="str">
        <f>IF(I126=0,0,IF(VLOOKUP(MID($I126,4,2),CODE!K:P,CODE!$O$1,FALSE)="",VLOOKUP(MID($I126,1,3),CODE!$B:$G,CODE!$D$1,FALSE),VLOOKUP(MID($I126,1,3),CODE!$B:$G,CODE!$D$1,FALSE)&amp;"-"&amp;VLOOKUP(MID($I126,4,2),CODE!K:P,CODE!$O$1,FALSE)))</f>
        <v>JOK-가방</v>
      </c>
      <c r="I126" s="103" t="s">
        <v>1745</v>
      </c>
      <c r="J126" s="102" t="str">
        <f t="shared" si="46"/>
        <v>F3</v>
      </c>
      <c r="K126" s="102" t="str">
        <f t="shared" si="35"/>
        <v>BP</v>
      </c>
      <c r="L126" s="438">
        <f t="shared" si="47"/>
        <v>20000</v>
      </c>
      <c r="M126" s="36">
        <f>IF(ISERROR(VLOOKUP($E126,'14FW판매DB'!$C:$AF,'14FW판매DB'!J$3-1,FALSE))=TRUE,0,VLOOKUP($E126,'14FW판매DB'!$C:$AF,'14FW판매DB'!J$3-1,FALSE))</f>
        <v>45000</v>
      </c>
      <c r="N126" s="37">
        <f>IF(ISERROR(VLOOKUP($E126,'14FW판매DB'!$C:$AF,'14FW판매DB'!K$3-1,FALSE))=TRUE,0,VLOOKUP($E126,'14FW판매DB'!$C:$AF,'14FW판매DB'!K$3-1,FALSE))</f>
        <v>25000</v>
      </c>
      <c r="O126" s="38">
        <f>SUMIF('14FW판매DB'!$C:$C,E126,'14FW판매DB'!N:N)</f>
        <v>150</v>
      </c>
      <c r="P126" s="39" t="str">
        <f>IF(ISERROR(VLOOKUP($E126,'14FW판매DB'!$C:$AF,'14FW판매DB'!P$3-1,FALSE))=TRUE,0,VLOOKUP($E126,'14FW판매DB'!$C:$AF,'14FW판매DB'!P$3-1,FALSE))</f>
        <v>2014-11-11</v>
      </c>
      <c r="Q126" s="40">
        <f>SUMIF('14FW판매DB'!$C:$C,E126,'14FW판매DB'!U:U)</f>
        <v>128</v>
      </c>
      <c r="R126" s="43">
        <f t="shared" si="36"/>
        <v>0.85333333333333339</v>
      </c>
      <c r="S126" s="95">
        <f t="shared" si="37"/>
        <v>510</v>
      </c>
      <c r="T126" s="45">
        <f t="shared" si="38"/>
        <v>0.25098039215686274</v>
      </c>
      <c r="U126" s="110">
        <f>SUMIF('14FW판매DB'!$C:$C,$E126,'14FW판매DB'!AD:AD)*$U$4</f>
        <v>0</v>
      </c>
      <c r="V126" s="40">
        <f t="shared" si="48"/>
        <v>7</v>
      </c>
      <c r="W126" s="285">
        <f t="shared" si="39"/>
        <v>0</v>
      </c>
      <c r="X126" s="289">
        <f t="shared" si="40"/>
        <v>22</v>
      </c>
      <c r="Y126" s="53">
        <f t="shared" si="41"/>
        <v>0</v>
      </c>
      <c r="Z126" s="50">
        <f t="shared" si="42"/>
        <v>0</v>
      </c>
      <c r="AA126" s="33">
        <f t="shared" si="43"/>
        <v>0</v>
      </c>
      <c r="AB126" s="134" t="str">
        <f>IF(ISERROR(VLOOKUP($E126,발주DB!$A:$D,3,FALSE))=TRUE,"",VLOOKUP($E126,발주DB!$A:$D,3,FALSE))</f>
        <v/>
      </c>
      <c r="AC126" s="133" t="str">
        <f>IF(ISERROR(VLOOKUP($E126,발주DB!$A:$D,4,FALSE))=TRUE,"",VLOOKUP($E126,발주DB!$A:$D,4,FALSE))</f>
        <v/>
      </c>
      <c r="AD126" s="39">
        <f>IF(ISERROR(VLOOKUP($E126,입고예정DB!$B:$E,3,FALSE))=TRUE,0,VLOOKUP($E126,입고예정DB!$B:$E,3,FALSE))</f>
        <v>0</v>
      </c>
      <c r="AE126" s="41">
        <f>IF(E126="",0,SUMIF(입고예정DB!$B:$B,$E126,입고예정DB!$E:$E))</f>
        <v>0</v>
      </c>
      <c r="AF126" s="42">
        <f t="shared" si="44"/>
        <v>-22</v>
      </c>
      <c r="AG126" s="414"/>
      <c r="AI126" s="295" t="str">
        <f>VLOOKUP($I126,[1]기획현황!$Z:$AW,8,FALSE)</f>
        <v>KIDS FIRST TOYS</v>
      </c>
      <c r="AJ126" s="401" t="e">
        <f>SUMIF([1]기획현황!$Z:$Z,$I126,[1]기획현황!$AF:$AF)</f>
        <v>#VALUE!</v>
      </c>
      <c r="AK126" s="302">
        <f>VLOOKUP($I126,[1]기획현황!$Z:$AW,14,FALSE)</f>
        <v>45000</v>
      </c>
      <c r="AL126" s="402">
        <f>VLOOKUP($I126,[1]기획현황!$Z:$AW,22,FALSE)</f>
        <v>948</v>
      </c>
      <c r="AM126" s="301">
        <f>VLOOKUP($I126,[1]기획현황!$Z:$AW,23,FALSE)</f>
        <v>7.9</v>
      </c>
      <c r="AN126" s="302">
        <f>VLOOKUP($I126,[1]기획현황!$Z:$AW,24,FALSE)</f>
        <v>0</v>
      </c>
      <c r="AO126" s="303">
        <f>VLOOKUP($I126,[1]기획현황!$Z:$AW,17,FALSE)</f>
        <v>10583.472</v>
      </c>
      <c r="AP126" s="305">
        <f t="shared" si="45"/>
        <v>3.8653752671232002</v>
      </c>
      <c r="AQ126" s="3"/>
    </row>
    <row r="127" spans="1:43" ht="53.25" hidden="1" customHeight="1">
      <c r="A127" s="16" t="str">
        <f t="shared" si="31"/>
        <v>JOKBPF3517IV</v>
      </c>
      <c r="B127" s="154">
        <f t="shared" si="32"/>
        <v>1</v>
      </c>
      <c r="C127" s="16" t="str">
        <f t="shared" si="33"/>
        <v>JOKBPF3517IV</v>
      </c>
      <c r="D127" s="154">
        <f t="shared" si="34"/>
        <v>1</v>
      </c>
      <c r="E127" s="16" t="str">
        <f>IF(ISERROR(VLOOKUP(MID(I127,1,5)&amp;MID(I127,8,5),품번정리!A:B,2,FALSE))=TRUE,MID(I127,1,5)&amp;MID(I127,8,5),VLOOKUP(MID(I127,1,5)&amp;MID(I127,8,5),품번정리!A:B,2,FALSE))</f>
        <v>JOKBP517IV</v>
      </c>
      <c r="F127" s="202" t="str">
        <f>IF(ISERROR(VLOOKUP($E127,러닝품번!$A:$A,1,FALSE))=TRUE,"","러닝")</f>
        <v/>
      </c>
      <c r="G127" s="429"/>
      <c r="H127" s="31" t="str">
        <f>IF(I127=0,0,IF(VLOOKUP(MID($I127,4,2),CODE!K:P,CODE!$O$1,FALSE)="",VLOOKUP(MID($I127,1,3),CODE!$B:$G,CODE!$D$1,FALSE),VLOOKUP(MID($I127,1,3),CODE!$B:$G,CODE!$D$1,FALSE)&amp;"-"&amp;VLOOKUP(MID($I127,4,2),CODE!K:P,CODE!$O$1,FALSE)))</f>
        <v>JOK-가방</v>
      </c>
      <c r="I127" s="103" t="s">
        <v>1746</v>
      </c>
      <c r="J127" s="102" t="str">
        <f t="shared" si="46"/>
        <v>F3</v>
      </c>
      <c r="K127" s="102" t="str">
        <f t="shared" si="35"/>
        <v>BP</v>
      </c>
      <c r="L127" s="438">
        <f t="shared" si="47"/>
        <v>24000</v>
      </c>
      <c r="M127" s="36">
        <f>IF(ISERROR(VLOOKUP($E127,'14FW판매DB'!$C:$AF,'14FW판매DB'!J$3-1,FALSE))=TRUE,0,VLOOKUP($E127,'14FW판매DB'!$C:$AF,'14FW판매DB'!J$3-1,FALSE))</f>
        <v>49000</v>
      </c>
      <c r="N127" s="37">
        <f>IF(ISERROR(VLOOKUP($E127,'14FW판매DB'!$C:$AF,'14FW판매DB'!K$3-1,FALSE))=TRUE,0,VLOOKUP($E127,'14FW판매DB'!$C:$AF,'14FW판매DB'!K$3-1,FALSE))</f>
        <v>25000</v>
      </c>
      <c r="O127" s="38">
        <f>SUMIF('14FW판매DB'!$C:$C,E127,'14FW판매DB'!N:N)</f>
        <v>150</v>
      </c>
      <c r="P127" s="39" t="str">
        <f>IF(ISERROR(VLOOKUP($E127,'14FW판매DB'!$C:$AF,'14FW판매DB'!P$3-1,FALSE))=TRUE,0,VLOOKUP($E127,'14FW판매DB'!$C:$AF,'14FW판매DB'!P$3-1,FALSE))</f>
        <v>2014-11-11</v>
      </c>
      <c r="Q127" s="40">
        <f>SUMIF('14FW판매DB'!$C:$C,E127,'14FW판매DB'!U:U)</f>
        <v>134</v>
      </c>
      <c r="R127" s="43">
        <f t="shared" si="36"/>
        <v>0.89333333333333331</v>
      </c>
      <c r="S127" s="95">
        <f t="shared" si="37"/>
        <v>510</v>
      </c>
      <c r="T127" s="45">
        <f t="shared" si="38"/>
        <v>0.2627450980392157</v>
      </c>
      <c r="U127" s="110">
        <f>SUMIF('14FW판매DB'!$C:$C,$E127,'14FW판매DB'!AD:AD)*$U$4</f>
        <v>1</v>
      </c>
      <c r="V127" s="40">
        <f t="shared" si="48"/>
        <v>7</v>
      </c>
      <c r="W127" s="285">
        <f t="shared" si="39"/>
        <v>0.14285714285714285</v>
      </c>
      <c r="X127" s="289">
        <f t="shared" si="40"/>
        <v>16</v>
      </c>
      <c r="Y127" s="53">
        <f t="shared" si="41"/>
        <v>112</v>
      </c>
      <c r="Z127" s="50">
        <f t="shared" si="42"/>
        <v>42575</v>
      </c>
      <c r="AA127" s="33">
        <f t="shared" si="43"/>
        <v>-44</v>
      </c>
      <c r="AB127" s="134" t="str">
        <f>IF(ISERROR(VLOOKUP($E127,발주DB!$A:$D,3,FALSE))=TRUE,"",VLOOKUP($E127,발주DB!$A:$D,3,FALSE))</f>
        <v/>
      </c>
      <c r="AC127" s="133" t="str">
        <f>IF(ISERROR(VLOOKUP($E127,발주DB!$A:$D,4,FALSE))=TRUE,"",VLOOKUP($E127,발주DB!$A:$D,4,FALSE))</f>
        <v/>
      </c>
      <c r="AD127" s="39">
        <f>IF(ISERROR(VLOOKUP($E127,입고예정DB!$B:$E,3,FALSE))=TRUE,0,VLOOKUP($E127,입고예정DB!$B:$E,3,FALSE))</f>
        <v>0</v>
      </c>
      <c r="AE127" s="41">
        <f>IF(E127="",0,SUMIF(입고예정DB!$B:$B,$E127,입고예정DB!$E:$E))</f>
        <v>0</v>
      </c>
      <c r="AF127" s="42">
        <f t="shared" si="44"/>
        <v>-60</v>
      </c>
      <c r="AG127" s="414"/>
      <c r="AI127" s="295" t="str">
        <f>VLOOKUP($I127,[1]기획현황!$Z:$AW,8,FALSE)</f>
        <v>KIDS FIRST TOYS</v>
      </c>
      <c r="AJ127" s="401" t="e">
        <f>SUMIF([1]기획현황!$Z:$Z,$I127,[1]기획현황!$AF:$AF)</f>
        <v>#VALUE!</v>
      </c>
      <c r="AK127" s="302">
        <f>VLOOKUP($I127,[1]기획현황!$Z:$AW,14,FALSE)</f>
        <v>49000</v>
      </c>
      <c r="AL127" s="402">
        <f>VLOOKUP($I127,[1]기획현황!$Z:$AW,22,FALSE)</f>
        <v>1219</v>
      </c>
      <c r="AM127" s="301">
        <f>VLOOKUP($I127,[1]기획현황!$Z:$AW,23,FALSE)</f>
        <v>6.9</v>
      </c>
      <c r="AN127" s="302">
        <f>VLOOKUP($I127,[1]기획현황!$Z:$AW,24,FALSE)</f>
        <v>0</v>
      </c>
      <c r="AO127" s="303">
        <f>VLOOKUP($I127,[1]기획현황!$Z:$AW,17,FALSE)</f>
        <v>9634.7920000000013</v>
      </c>
      <c r="AP127" s="305">
        <f t="shared" si="45"/>
        <v>4.6233955590794835</v>
      </c>
      <c r="AQ127" s="3"/>
    </row>
    <row r="128" spans="1:43" ht="53.25" hidden="1" customHeight="1">
      <c r="A128" s="16" t="str">
        <f t="shared" si="31"/>
        <v>NOKBAF5502GY</v>
      </c>
      <c r="B128" s="154">
        <f t="shared" si="32"/>
        <v>9.5377346163493934E-7</v>
      </c>
      <c r="C128" s="16" t="str">
        <f t="shared" si="33"/>
        <v/>
      </c>
      <c r="D128" s="154">
        <f t="shared" si="34"/>
        <v>1</v>
      </c>
      <c r="E128" s="16" t="str">
        <f>IF(ISERROR(VLOOKUP(MID(I128,1,5)&amp;MID(I128,8,5),품번정리!A:B,2,FALSE))=TRUE,MID(I128,1,5)&amp;MID(I128,8,5),VLOOKUP(MID(I128,1,5)&amp;MID(I128,8,5),품번정리!A:B,2,FALSE))</f>
        <v>NOKBA502GY</v>
      </c>
      <c r="F128" s="202" t="str">
        <f>IF(ISERROR(VLOOKUP($E128,러닝품번!$A:$A,1,FALSE))=TRUE,"","러닝")</f>
        <v/>
      </c>
      <c r="G128" s="422"/>
      <c r="H128" s="31" t="str">
        <f>IF(I128=0,0,IF(VLOOKUP(MID($I128,4,2),CODE!K:P,CODE!$O$1,FALSE)="",VLOOKUP(MID($I128,1,3),CODE!$B:$G,CODE!$D$1,FALSE),VLOOKUP(MID($I128,1,3),CODE!$B:$G,CODE!$D$1,FALSE)&amp;"-"&amp;VLOOKUP(MID($I128,4,2),CODE!K:P,CODE!$O$1,FALSE)))</f>
        <v>NOK</v>
      </c>
      <c r="I128" s="103" t="s">
        <v>1606</v>
      </c>
      <c r="J128" s="102" t="str">
        <f t="shared" si="46"/>
        <v>F5</v>
      </c>
      <c r="K128" s="102" t="str">
        <f t="shared" si="35"/>
        <v>BA</v>
      </c>
      <c r="L128" s="438">
        <f t="shared" si="47"/>
        <v>24000</v>
      </c>
      <c r="M128" s="36">
        <f>IF(ISERROR(VLOOKUP($E128,'14FW판매DB'!$C:$AF,'14FW판매DB'!J$3-1,FALSE))=TRUE,0,VLOOKUP($E128,'14FW판매DB'!$C:$AF,'14FW판매DB'!J$3-1,FALSE))</f>
        <v>43000</v>
      </c>
      <c r="N128" s="37">
        <f>IF(ISERROR(VLOOKUP($E128,'14FW판매DB'!$C:$AF,'14FW판매DB'!K$3-1,FALSE))=TRUE,0,VLOOKUP($E128,'14FW판매DB'!$C:$AF,'14FW판매DB'!K$3-1,FALSE))</f>
        <v>19000</v>
      </c>
      <c r="O128" s="38">
        <f>SUMIF('14FW판매DB'!$C:$C,E128,'14FW판매DB'!N:N)</f>
        <v>350</v>
      </c>
      <c r="P128" s="39" t="str">
        <f>IF(ISERROR(VLOOKUP($E128,'14FW판매DB'!$C:$AF,'14FW판매DB'!P$3-1,FALSE))=TRUE,0,VLOOKUP($E128,'14FW판매DB'!$C:$AF,'14FW판매DB'!P$3-1,FALSE))</f>
        <v>2014-08-22</v>
      </c>
      <c r="Q128" s="40">
        <f>SUMIF('14FW판매DB'!$C:$C,E128,'14FW판매DB'!U:U)</f>
        <v>22</v>
      </c>
      <c r="R128" s="43">
        <f t="shared" si="36"/>
        <v>6.2857142857142861E-2</v>
      </c>
      <c r="S128" s="95">
        <f t="shared" si="37"/>
        <v>591</v>
      </c>
      <c r="T128" s="45">
        <f t="shared" si="38"/>
        <v>3.7225042301184431E-2</v>
      </c>
      <c r="U128" s="110">
        <f>SUMIF('14FW판매DB'!$C:$C,$E128,'14FW판매DB'!AD:AD)*$U$4</f>
        <v>-1</v>
      </c>
      <c r="V128" s="40">
        <f t="shared" si="48"/>
        <v>7</v>
      </c>
      <c r="W128" s="285">
        <f t="shared" si="39"/>
        <v>-0.14285714285714285</v>
      </c>
      <c r="X128" s="289">
        <f t="shared" si="40"/>
        <v>328</v>
      </c>
      <c r="Y128" s="53">
        <f t="shared" si="41"/>
        <v>0</v>
      </c>
      <c r="Z128" s="50">
        <f t="shared" si="42"/>
        <v>0</v>
      </c>
      <c r="AA128" s="33">
        <f t="shared" si="43"/>
        <v>0</v>
      </c>
      <c r="AB128" s="134" t="str">
        <f>IF(ISERROR(VLOOKUP($E128,발주DB!$A:$D,3,FALSE))=TRUE,"",VLOOKUP($E128,발주DB!$A:$D,3,FALSE))</f>
        <v/>
      </c>
      <c r="AC128" s="133" t="str">
        <f>IF(ISERROR(VLOOKUP($E128,발주DB!$A:$D,4,FALSE))=TRUE,"",VLOOKUP($E128,발주DB!$A:$D,4,FALSE))</f>
        <v/>
      </c>
      <c r="AD128" s="39">
        <f>IF(ISERROR(VLOOKUP($E128,입고예정DB!$B:$E,3,FALSE))=TRUE,0,VLOOKUP($E128,입고예정DB!$B:$E,3,FALSE))</f>
        <v>0</v>
      </c>
      <c r="AE128" s="41">
        <f>IF(E128="",0,SUMIF(입고예정DB!$B:$B,$E128,입고예정DB!$E:$E))</f>
        <v>0</v>
      </c>
      <c r="AF128" s="42">
        <f t="shared" si="44"/>
        <v>-328</v>
      </c>
      <c r="AG128" s="414"/>
      <c r="AI128" s="295" t="str">
        <f>VLOOKUP($I128,[1]기획현황!$Z:$AW,8,FALSE)</f>
        <v>FOREMOST</v>
      </c>
      <c r="AJ128" s="401" t="e">
        <f>SUMIF([1]기획현황!$Z:$Z,$I128,[1]기획현황!$AF:$AF)</f>
        <v>#VALUE!</v>
      </c>
      <c r="AK128" s="302">
        <f>VLOOKUP($I128,[1]기획현황!$Z:$AW,14,FALSE)</f>
        <v>43000</v>
      </c>
      <c r="AL128" s="402">
        <f>VLOOKUP($I128,[1]기획현황!$Z:$AW,22,FALSE)</f>
        <v>601.42857142857144</v>
      </c>
      <c r="AM128" s="301">
        <f>VLOOKUP($I128,[1]기획현황!$Z:$AW,23,FALSE)</f>
        <v>3.6</v>
      </c>
      <c r="AN128" s="302">
        <f>VLOOKUP($I128,[1]기획현황!$Z:$AW,24,FALSE)</f>
        <v>0</v>
      </c>
      <c r="AO128" s="303">
        <f>VLOOKUP($I128,[1]기획현황!$Z:$AW,17,FALSE)</f>
        <v>5092.0685714285719</v>
      </c>
      <c r="AP128" s="305">
        <f t="shared" si="45"/>
        <v>7.6768229929673151</v>
      </c>
      <c r="AQ128" s="3"/>
    </row>
    <row r="129" spans="1:43" ht="53.25" hidden="1" customHeight="1">
      <c r="A129" s="16" t="str">
        <f t="shared" si="31"/>
        <v>NOKERF5501CL</v>
      </c>
      <c r="B129" s="154">
        <f t="shared" si="32"/>
        <v>9.5377346163493934E-7</v>
      </c>
      <c r="C129" s="16" t="str">
        <f t="shared" si="33"/>
        <v/>
      </c>
      <c r="D129" s="154">
        <f t="shared" si="34"/>
        <v>1</v>
      </c>
      <c r="E129" s="16" t="str">
        <f>IF(ISERROR(VLOOKUP(MID(I129,1,5)&amp;MID(I129,8,5),품번정리!A:B,2,FALSE))=TRUE,MID(I129,1,5)&amp;MID(I129,8,5),VLOOKUP(MID(I129,1,5)&amp;MID(I129,8,5),품번정리!A:B,2,FALSE))</f>
        <v>NOKER501CL</v>
      </c>
      <c r="F129" s="202" t="str">
        <f>IF(ISERROR(VLOOKUP($E129,러닝품번!$A:$A,1,FALSE))=TRUE,"","러닝")</f>
        <v/>
      </c>
      <c r="G129" s="431"/>
      <c r="H129" s="31" t="str">
        <f>IF(I129=0,0,IF(VLOOKUP(MID($I129,4,2),CODE!K:P,CODE!$O$1,FALSE)="",VLOOKUP(MID($I129,1,3),CODE!$B:$G,CODE!$D$1,FALSE),VLOOKUP(MID($I129,1,3),CODE!$B:$G,CODE!$D$1,FALSE)&amp;"-"&amp;VLOOKUP(MID($I129,4,2),CODE!K:P,CODE!$O$1,FALSE)))</f>
        <v>NOK</v>
      </c>
      <c r="I129" s="103" t="s">
        <v>1607</v>
      </c>
      <c r="J129" s="102" t="str">
        <f t="shared" si="46"/>
        <v>F5</v>
      </c>
      <c r="K129" s="102" t="str">
        <f t="shared" si="35"/>
        <v>ER</v>
      </c>
      <c r="L129" s="438">
        <f t="shared" si="47"/>
        <v>20000</v>
      </c>
      <c r="M129" s="36">
        <f>IF(ISERROR(VLOOKUP($E129,'14FW판매DB'!$C:$AF,'14FW판매DB'!J$3-1,FALSE))=TRUE,0,VLOOKUP($E129,'14FW판매DB'!$C:$AF,'14FW판매DB'!J$3-1,FALSE))</f>
        <v>45000</v>
      </c>
      <c r="N129" s="37">
        <f>IF(ISERROR(VLOOKUP($E129,'14FW판매DB'!$C:$AF,'14FW판매DB'!K$3-1,FALSE))=TRUE,0,VLOOKUP($E129,'14FW판매DB'!$C:$AF,'14FW판매DB'!K$3-1,FALSE))</f>
        <v>25000</v>
      </c>
      <c r="O129" s="38">
        <f>SUMIF('14FW판매DB'!$C:$C,E129,'14FW판매DB'!N:N)</f>
        <v>550</v>
      </c>
      <c r="P129" s="39" t="str">
        <f>IF(ISERROR(VLOOKUP($E129,'14FW판매DB'!$C:$AF,'14FW판매DB'!P$3-1,FALSE))=TRUE,0,VLOOKUP($E129,'14FW판매DB'!$C:$AF,'14FW판매DB'!P$3-1,FALSE))</f>
        <v>2014-09-23</v>
      </c>
      <c r="Q129" s="40">
        <f>SUMIF('14FW판매DB'!$C:$C,E129,'14FW판매DB'!U:U)</f>
        <v>305</v>
      </c>
      <c r="R129" s="43">
        <f t="shared" si="36"/>
        <v>0.55454545454545456</v>
      </c>
      <c r="S129" s="95">
        <f t="shared" si="37"/>
        <v>559</v>
      </c>
      <c r="T129" s="45">
        <f t="shared" si="38"/>
        <v>0.54561717352415029</v>
      </c>
      <c r="U129" s="110">
        <f>SUMIF('14FW판매DB'!$C:$C,$E129,'14FW판매DB'!AD:AD)*$U$4</f>
        <v>0</v>
      </c>
      <c r="V129" s="40">
        <f t="shared" si="48"/>
        <v>7</v>
      </c>
      <c r="W129" s="285">
        <f t="shared" si="39"/>
        <v>0</v>
      </c>
      <c r="X129" s="289">
        <f t="shared" si="40"/>
        <v>245</v>
      </c>
      <c r="Y129" s="53">
        <f t="shared" si="41"/>
        <v>0</v>
      </c>
      <c r="Z129" s="50">
        <f t="shared" si="42"/>
        <v>0</v>
      </c>
      <c r="AA129" s="33">
        <f t="shared" si="43"/>
        <v>0</v>
      </c>
      <c r="AB129" s="134" t="str">
        <f>IF(ISERROR(VLOOKUP($E129,발주DB!$A:$D,3,FALSE))=TRUE,"",VLOOKUP($E129,발주DB!$A:$D,3,FALSE))</f>
        <v/>
      </c>
      <c r="AC129" s="133" t="str">
        <f>IF(ISERROR(VLOOKUP($E129,발주DB!$A:$D,4,FALSE))=TRUE,"",VLOOKUP($E129,발주DB!$A:$D,4,FALSE))</f>
        <v/>
      </c>
      <c r="AD129" s="39">
        <f>IF(ISERROR(VLOOKUP($E129,입고예정DB!$B:$E,3,FALSE))=TRUE,0,VLOOKUP($E129,입고예정DB!$B:$E,3,FALSE))</f>
        <v>0</v>
      </c>
      <c r="AE129" s="41">
        <f>IF(E129="",0,SUMIF(입고예정DB!$B:$B,$E129,입고예정DB!$E:$E))</f>
        <v>0</v>
      </c>
      <c r="AF129" s="42">
        <f t="shared" si="44"/>
        <v>-245</v>
      </c>
      <c r="AG129" s="414"/>
      <c r="AI129" s="295" t="str">
        <f>VLOOKUP($I129,[1]기획현황!$Z:$AW,8,FALSE)</f>
        <v>FOREMOST</v>
      </c>
      <c r="AJ129" s="401" t="e">
        <f>SUMIF([1]기획현황!$Z:$Z,$I129,[1]기획현황!$AF:$AF)</f>
        <v>#VALUE!</v>
      </c>
      <c r="AK129" s="302">
        <f>VLOOKUP($I129,[1]기획현황!$Z:$AW,14,FALSE)</f>
        <v>45000</v>
      </c>
      <c r="AL129" s="402">
        <f>VLOOKUP($I129,[1]기획현황!$Z:$AW,22,FALSE)</f>
        <v>310.90909090909093</v>
      </c>
      <c r="AM129" s="301">
        <f>VLOOKUP($I129,[1]기획현황!$Z:$AW,23,FALSE)</f>
        <v>5.2</v>
      </c>
      <c r="AN129" s="302">
        <f>VLOOKUP($I129,[1]기획현황!$Z:$AW,24,FALSE)</f>
        <v>0</v>
      </c>
      <c r="AO129" s="303">
        <f>VLOOKUP($I129,[1]기획현황!$Z:$AW,17,FALSE)</f>
        <v>6797.3890909090924</v>
      </c>
      <c r="AP129" s="305">
        <f t="shared" si="45"/>
        <v>6.0183535710502731</v>
      </c>
      <c r="AQ129" s="3"/>
    </row>
    <row r="130" spans="1:43" ht="54" hidden="1" customHeight="1">
      <c r="A130" s="16" t="str">
        <f t="shared" si="31"/>
        <v>NOKERF5506BK</v>
      </c>
      <c r="B130" s="154">
        <f t="shared" si="32"/>
        <v>9.5377346163493934E-7</v>
      </c>
      <c r="C130" s="16" t="str">
        <f t="shared" si="33"/>
        <v/>
      </c>
      <c r="D130" s="154">
        <f t="shared" si="34"/>
        <v>1</v>
      </c>
      <c r="E130" s="16" t="str">
        <f>IF(ISERROR(VLOOKUP(MID(I130,1,5)&amp;MID(I130,8,5),품번정리!A:B,2,FALSE))=TRUE,MID(I130,1,5)&amp;MID(I130,8,5),VLOOKUP(MID(I130,1,5)&amp;MID(I130,8,5),품번정리!A:B,2,FALSE))</f>
        <v>NOKER506BK</v>
      </c>
      <c r="F130" s="202" t="str">
        <f>IF(ISERROR(VLOOKUP($E130,러닝품번!$A:$A,1,FALSE))=TRUE,"","러닝")</f>
        <v/>
      </c>
      <c r="G130" s="422"/>
      <c r="H130" s="31" t="str">
        <f>IF(I130=0,0,IF(VLOOKUP(MID($I130,4,2),CODE!K:P,CODE!$O$1,FALSE)="",VLOOKUP(MID($I130,1,3),CODE!$B:$G,CODE!$D$1,FALSE),VLOOKUP(MID($I130,1,3),CODE!$B:$G,CODE!$D$1,FALSE)&amp;"-"&amp;VLOOKUP(MID($I130,4,2),CODE!K:P,CODE!$O$1,FALSE)))</f>
        <v>NOK</v>
      </c>
      <c r="I130" s="103" t="s">
        <v>1608</v>
      </c>
      <c r="J130" s="102" t="str">
        <f t="shared" si="46"/>
        <v>F5</v>
      </c>
      <c r="K130" s="102" t="str">
        <f t="shared" si="35"/>
        <v>ER</v>
      </c>
      <c r="L130" s="438">
        <f t="shared" si="47"/>
        <v>36000</v>
      </c>
      <c r="M130" s="36">
        <f>IF(ISERROR(VLOOKUP($E130,'14FW판매DB'!$C:$AF,'14FW판매DB'!J$3-1,FALSE))=TRUE,0,VLOOKUP($E130,'14FW판매DB'!$C:$AF,'14FW판매DB'!J$3-1,FALSE))</f>
        <v>65000</v>
      </c>
      <c r="N130" s="37">
        <f>IF(ISERROR(VLOOKUP($E130,'14FW판매DB'!$C:$AF,'14FW판매DB'!K$3-1,FALSE))=TRUE,0,VLOOKUP($E130,'14FW판매DB'!$C:$AF,'14FW판매DB'!K$3-1,FALSE))</f>
        <v>29000</v>
      </c>
      <c r="O130" s="38">
        <f>SUMIF('14FW판매DB'!$C:$C,E130,'14FW판매DB'!N:N)</f>
        <v>350</v>
      </c>
      <c r="P130" s="39" t="str">
        <f>IF(ISERROR(VLOOKUP($E130,'14FW판매DB'!$C:$AF,'14FW판매DB'!P$3-1,FALSE))=TRUE,0,VLOOKUP($E130,'14FW판매DB'!$C:$AF,'14FW판매DB'!P$3-1,FALSE))</f>
        <v>2014-09-24</v>
      </c>
      <c r="Q130" s="40">
        <f>SUMIF('14FW판매DB'!$C:$C,E130,'14FW판매DB'!U:U)</f>
        <v>105</v>
      </c>
      <c r="R130" s="43">
        <f t="shared" si="36"/>
        <v>0.3</v>
      </c>
      <c r="S130" s="95">
        <f t="shared" si="37"/>
        <v>558</v>
      </c>
      <c r="T130" s="45">
        <f t="shared" si="38"/>
        <v>0.18817204301075269</v>
      </c>
      <c r="U130" s="110">
        <f>SUMIF('14FW판매DB'!$C:$C,$E130,'14FW판매DB'!AD:AD)*$U$4</f>
        <v>0</v>
      </c>
      <c r="V130" s="40">
        <f t="shared" si="48"/>
        <v>7</v>
      </c>
      <c r="W130" s="285">
        <f t="shared" si="39"/>
        <v>0</v>
      </c>
      <c r="X130" s="289">
        <f t="shared" si="40"/>
        <v>245</v>
      </c>
      <c r="Y130" s="53">
        <f t="shared" si="41"/>
        <v>0</v>
      </c>
      <c r="Z130" s="50">
        <f t="shared" si="42"/>
        <v>0</v>
      </c>
      <c r="AA130" s="33">
        <f t="shared" si="43"/>
        <v>0</v>
      </c>
      <c r="AB130" s="134" t="str">
        <f>IF(ISERROR(VLOOKUP($E130,발주DB!$A:$D,3,FALSE))=TRUE,"",VLOOKUP($E130,발주DB!$A:$D,3,FALSE))</f>
        <v/>
      </c>
      <c r="AC130" s="133" t="str">
        <f>IF(ISERROR(VLOOKUP($E130,발주DB!$A:$D,4,FALSE))=TRUE,"",VLOOKUP($E130,발주DB!$A:$D,4,FALSE))</f>
        <v/>
      </c>
      <c r="AD130" s="39">
        <f>IF(ISERROR(VLOOKUP($E130,입고예정DB!$B:$E,3,FALSE))=TRUE,0,VLOOKUP($E130,입고예정DB!$B:$E,3,FALSE))</f>
        <v>0</v>
      </c>
      <c r="AE130" s="41">
        <f>IF(E130="",0,SUMIF(입고예정DB!$B:$B,$E130,입고예정DB!$E:$E))</f>
        <v>0</v>
      </c>
      <c r="AF130" s="42">
        <f t="shared" si="44"/>
        <v>-245</v>
      </c>
      <c r="AG130" s="414"/>
      <c r="AI130" s="295" t="str">
        <f>VLOOKUP($I130,[1]기획현황!$Z:$AW,8,FALSE)</f>
        <v>FOREMOST</v>
      </c>
      <c r="AJ130" s="401" t="e">
        <f>SUMIF([1]기획현황!$Z:$Z,$I130,[1]기획현황!$AF:$AF)</f>
        <v>#VALUE!</v>
      </c>
      <c r="AK130" s="302">
        <f>VLOOKUP($I130,[1]기획현황!$Z:$AW,14,FALSE)</f>
        <v>65000</v>
      </c>
      <c r="AL130" s="402">
        <f>VLOOKUP($I130,[1]기획현황!$Z:$AW,22,FALSE)</f>
        <v>1054</v>
      </c>
      <c r="AM130" s="301">
        <f>VLOOKUP($I130,[1]기획현황!$Z:$AW,23,FALSE)</f>
        <v>9.8000000000000007</v>
      </c>
      <c r="AN130" s="302">
        <f>VLOOKUP($I130,[1]기획현황!$Z:$AW,24,FALSE)</f>
        <v>0</v>
      </c>
      <c r="AO130" s="303">
        <f>VLOOKUP($I130,[1]기획현황!$Z:$AW,17,FALSE)</f>
        <v>13278.52</v>
      </c>
      <c r="AP130" s="305">
        <f t="shared" si="45"/>
        <v>4.4501125946949722</v>
      </c>
      <c r="AQ130" s="3"/>
    </row>
    <row r="131" spans="1:43" ht="53.25" hidden="1" customHeight="1">
      <c r="A131" s="16" t="str">
        <f t="shared" si="31"/>
        <v>NOKERF5506PK</v>
      </c>
      <c r="B131" s="154">
        <f t="shared" si="32"/>
        <v>9.5377346163493934E-7</v>
      </c>
      <c r="C131" s="16" t="str">
        <f t="shared" si="33"/>
        <v/>
      </c>
      <c r="D131" s="154">
        <f t="shared" si="34"/>
        <v>1</v>
      </c>
      <c r="E131" s="16" t="str">
        <f>IF(ISERROR(VLOOKUP(MID(I131,1,5)&amp;MID(I131,8,5),품번정리!A:B,2,FALSE))=TRUE,MID(I131,1,5)&amp;MID(I131,8,5),VLOOKUP(MID(I131,1,5)&amp;MID(I131,8,5),품번정리!A:B,2,FALSE))</f>
        <v>NOKER506PK</v>
      </c>
      <c r="F131" s="202" t="str">
        <f>IF(ISERROR(VLOOKUP($E131,러닝품번!$A:$A,1,FALSE))=TRUE,"","러닝")</f>
        <v/>
      </c>
      <c r="G131" s="422"/>
      <c r="H131" s="31" t="str">
        <f>IF(I131=0,0,IF(VLOOKUP(MID($I131,4,2),CODE!K:P,CODE!$O$1,FALSE)="",VLOOKUP(MID($I131,1,3),CODE!$B:$G,CODE!$D$1,FALSE),VLOOKUP(MID($I131,1,3),CODE!$B:$G,CODE!$D$1,FALSE)&amp;"-"&amp;VLOOKUP(MID($I131,4,2),CODE!K:P,CODE!$O$1,FALSE)))</f>
        <v>NOK</v>
      </c>
      <c r="I131" s="103" t="s">
        <v>1609</v>
      </c>
      <c r="J131" s="102" t="str">
        <f t="shared" si="46"/>
        <v>F5</v>
      </c>
      <c r="K131" s="102" t="str">
        <f t="shared" si="35"/>
        <v>ER</v>
      </c>
      <c r="L131" s="438">
        <f t="shared" si="47"/>
        <v>36000</v>
      </c>
      <c r="M131" s="36">
        <f>IF(ISERROR(VLOOKUP($E131,'14FW판매DB'!$C:$AF,'14FW판매DB'!J$3-1,FALSE))=TRUE,0,VLOOKUP($E131,'14FW판매DB'!$C:$AF,'14FW판매DB'!J$3-1,FALSE))</f>
        <v>65000</v>
      </c>
      <c r="N131" s="37">
        <f>IF(ISERROR(VLOOKUP($E131,'14FW판매DB'!$C:$AF,'14FW판매DB'!K$3-1,FALSE))=TRUE,0,VLOOKUP($E131,'14FW판매DB'!$C:$AF,'14FW판매DB'!K$3-1,FALSE))</f>
        <v>29000</v>
      </c>
      <c r="O131" s="38">
        <f>SUMIF('14FW판매DB'!$C:$C,E131,'14FW판매DB'!N:N)</f>
        <v>349</v>
      </c>
      <c r="P131" s="39" t="str">
        <f>IF(ISERROR(VLOOKUP($E131,'14FW판매DB'!$C:$AF,'14FW판매DB'!P$3-1,FALSE))=TRUE,0,VLOOKUP($E131,'14FW판매DB'!$C:$AF,'14FW판매DB'!P$3-1,FALSE))</f>
        <v>2014-09-24</v>
      </c>
      <c r="Q131" s="40">
        <f>SUMIF('14FW판매DB'!$C:$C,E131,'14FW판매DB'!U:U)</f>
        <v>55</v>
      </c>
      <c r="R131" s="43">
        <f t="shared" si="36"/>
        <v>0.15759312320916904</v>
      </c>
      <c r="S131" s="95">
        <f t="shared" si="37"/>
        <v>558</v>
      </c>
      <c r="T131" s="45">
        <f t="shared" si="38"/>
        <v>9.8566308243727599E-2</v>
      </c>
      <c r="U131" s="110">
        <f>SUMIF('14FW판매DB'!$C:$C,$E131,'14FW판매DB'!AD:AD)*$U$4</f>
        <v>0</v>
      </c>
      <c r="V131" s="40">
        <f t="shared" si="48"/>
        <v>7</v>
      </c>
      <c r="W131" s="285">
        <f t="shared" si="39"/>
        <v>0</v>
      </c>
      <c r="X131" s="289">
        <f t="shared" si="40"/>
        <v>294</v>
      </c>
      <c r="Y131" s="53">
        <f t="shared" si="41"/>
        <v>0</v>
      </c>
      <c r="Z131" s="50">
        <f t="shared" si="42"/>
        <v>0</v>
      </c>
      <c r="AA131" s="33">
        <f t="shared" si="43"/>
        <v>0</v>
      </c>
      <c r="AB131" s="134" t="str">
        <f>IF(ISERROR(VLOOKUP($E131,발주DB!$A:$D,3,FALSE))=TRUE,"",VLOOKUP($E131,발주DB!$A:$D,3,FALSE))</f>
        <v/>
      </c>
      <c r="AC131" s="133" t="str">
        <f>IF(ISERROR(VLOOKUP($E131,발주DB!$A:$D,4,FALSE))=TRUE,"",VLOOKUP($E131,발주DB!$A:$D,4,FALSE))</f>
        <v/>
      </c>
      <c r="AD131" s="39">
        <f>IF(ISERROR(VLOOKUP($E131,입고예정DB!$B:$E,3,FALSE))=TRUE,0,VLOOKUP($E131,입고예정DB!$B:$E,3,FALSE))</f>
        <v>0</v>
      </c>
      <c r="AE131" s="41">
        <f>IF(E131="",0,SUMIF(입고예정DB!$B:$B,$E131,입고예정DB!$E:$E))</f>
        <v>0</v>
      </c>
      <c r="AF131" s="42">
        <f t="shared" si="44"/>
        <v>-294</v>
      </c>
      <c r="AG131" s="414"/>
      <c r="AI131" s="295" t="str">
        <f>VLOOKUP($I131,[1]기획현황!$Z:$AW,8,FALSE)</f>
        <v>FOREMOST</v>
      </c>
      <c r="AJ131" s="401" t="e">
        <f>SUMIF([1]기획현황!$Z:$Z,$I131,[1]기획현황!$AF:$AF)</f>
        <v>#VALUE!</v>
      </c>
      <c r="AK131" s="302">
        <f>VLOOKUP($I131,[1]기획현황!$Z:$AW,14,FALSE)</f>
        <v>65000</v>
      </c>
      <c r="AL131" s="402">
        <f>VLOOKUP($I131,[1]기획현황!$Z:$AW,22,FALSE)</f>
        <v>1230</v>
      </c>
      <c r="AM131" s="301">
        <f>VLOOKUP($I131,[1]기획현황!$Z:$AW,23,FALSE)</f>
        <v>9.8000000000000007</v>
      </c>
      <c r="AN131" s="302">
        <f>VLOOKUP($I131,[1]기획현황!$Z:$AW,24,FALSE)</f>
        <v>0</v>
      </c>
      <c r="AO131" s="303">
        <f>VLOOKUP($I131,[1]기획현황!$Z:$AW,17,FALSE)</f>
        <v>13454.52</v>
      </c>
      <c r="AP131" s="305">
        <f t="shared" si="45"/>
        <v>4.3919002008922714</v>
      </c>
      <c r="AQ131" s="3"/>
    </row>
    <row r="132" spans="1:43" ht="53.25" hidden="1" customHeight="1">
      <c r="A132" s="16" t="str">
        <f t="shared" si="31"/>
        <v>NOKFAF5503BW</v>
      </c>
      <c r="B132" s="154">
        <f t="shared" si="32"/>
        <v>9.5377346163493934E-7</v>
      </c>
      <c r="C132" s="16" t="str">
        <f t="shared" si="33"/>
        <v/>
      </c>
      <c r="D132" s="154">
        <f t="shared" si="34"/>
        <v>1</v>
      </c>
      <c r="E132" s="16" t="str">
        <f>IF(ISERROR(VLOOKUP(MID(I132,1,5)&amp;MID(I132,8,5),품번정리!A:B,2,FALSE))=TRUE,MID(I132,1,5)&amp;MID(I132,8,5),VLOOKUP(MID(I132,1,5)&amp;MID(I132,8,5),품번정리!A:B,2,FALSE))</f>
        <v>NOKFA503BW</v>
      </c>
      <c r="F132" s="202" t="str">
        <f>IF(ISERROR(VLOOKUP($E132,러닝품번!$A:$A,1,FALSE))=TRUE,"","러닝")</f>
        <v/>
      </c>
      <c r="G132" s="422"/>
      <c r="H132" s="31" t="str">
        <f>IF(I132=0,0,IF(VLOOKUP(MID($I132,4,2),CODE!K:P,CODE!$O$1,FALSE)="",VLOOKUP(MID($I132,1,3),CODE!$B:$G,CODE!$D$1,FALSE),VLOOKUP(MID($I132,1,3),CODE!$B:$G,CODE!$D$1,FALSE)&amp;"-"&amp;VLOOKUP(MID($I132,4,2),CODE!K:P,CODE!$O$1,FALSE)))</f>
        <v>NOK</v>
      </c>
      <c r="I132" s="103" t="s">
        <v>1610</v>
      </c>
      <c r="J132" s="102" t="str">
        <f t="shared" si="46"/>
        <v>F5</v>
      </c>
      <c r="K132" s="102" t="str">
        <f t="shared" si="35"/>
        <v>FA</v>
      </c>
      <c r="L132" s="438">
        <f t="shared" si="47"/>
        <v>24000</v>
      </c>
      <c r="M132" s="36">
        <f>IF(ISERROR(VLOOKUP($E132,'14FW판매DB'!$C:$AF,'14FW판매DB'!J$3-1,FALSE))=TRUE,0,VLOOKUP($E132,'14FW판매DB'!$C:$AF,'14FW판매DB'!J$3-1,FALSE))</f>
        <v>49000</v>
      </c>
      <c r="N132" s="37">
        <f>IF(ISERROR(VLOOKUP($E132,'14FW판매DB'!$C:$AF,'14FW판매DB'!K$3-1,FALSE))=TRUE,0,VLOOKUP($E132,'14FW판매DB'!$C:$AF,'14FW판매DB'!K$3-1,FALSE))</f>
        <v>25000</v>
      </c>
      <c r="O132" s="38">
        <f>SUMIF('14FW판매DB'!$C:$C,E132,'14FW판매DB'!N:N)</f>
        <v>349</v>
      </c>
      <c r="P132" s="39" t="str">
        <f>IF(ISERROR(VLOOKUP($E132,'14FW판매DB'!$C:$AF,'14FW판매DB'!P$3-1,FALSE))=TRUE,0,VLOOKUP($E132,'14FW판매DB'!$C:$AF,'14FW판매DB'!P$3-1,FALSE))</f>
        <v>2014-07-30</v>
      </c>
      <c r="Q132" s="40">
        <f>SUMIF('14FW판매DB'!$C:$C,E132,'14FW판매DB'!U:U)</f>
        <v>9</v>
      </c>
      <c r="R132" s="43">
        <f t="shared" si="36"/>
        <v>2.5787965616045846E-2</v>
      </c>
      <c r="S132" s="95">
        <f t="shared" si="37"/>
        <v>614</v>
      </c>
      <c r="T132" s="45">
        <f t="shared" si="38"/>
        <v>1.4657980456026058E-2</v>
      </c>
      <c r="U132" s="110">
        <f>SUMIF('14FW판매DB'!$C:$C,$E132,'14FW판매DB'!AD:AD)*$U$4</f>
        <v>0</v>
      </c>
      <c r="V132" s="40">
        <f t="shared" si="48"/>
        <v>7</v>
      </c>
      <c r="W132" s="285">
        <f t="shared" si="39"/>
        <v>0</v>
      </c>
      <c r="X132" s="289">
        <f t="shared" si="40"/>
        <v>340</v>
      </c>
      <c r="Y132" s="53">
        <f t="shared" si="41"/>
        <v>0</v>
      </c>
      <c r="Z132" s="50">
        <f t="shared" si="42"/>
        <v>0</v>
      </c>
      <c r="AA132" s="33">
        <f t="shared" si="43"/>
        <v>0</v>
      </c>
      <c r="AB132" s="134" t="str">
        <f>IF(ISERROR(VLOOKUP($E132,발주DB!$A:$D,3,FALSE))=TRUE,"",VLOOKUP($E132,발주DB!$A:$D,3,FALSE))</f>
        <v/>
      </c>
      <c r="AC132" s="133" t="str">
        <f>IF(ISERROR(VLOOKUP($E132,발주DB!$A:$D,4,FALSE))=TRUE,"",VLOOKUP($E132,발주DB!$A:$D,4,FALSE))</f>
        <v/>
      </c>
      <c r="AD132" s="39">
        <f>IF(ISERROR(VLOOKUP($E132,입고예정DB!$B:$E,3,FALSE))=TRUE,0,VLOOKUP($E132,입고예정DB!$B:$E,3,FALSE))</f>
        <v>0</v>
      </c>
      <c r="AE132" s="41">
        <f>IF(E132="",0,SUMIF(입고예정DB!$B:$B,$E132,입고예정DB!$E:$E))</f>
        <v>0</v>
      </c>
      <c r="AF132" s="42">
        <f t="shared" si="44"/>
        <v>-340</v>
      </c>
      <c r="AG132" s="414"/>
      <c r="AI132" s="295" t="str">
        <f>VLOOKUP($I132,[1]기획현황!$Z:$AW,8,FALSE)</f>
        <v>FOREMOST</v>
      </c>
      <c r="AJ132" s="401" t="e">
        <f>SUMIF([1]기획현황!$Z:$Z,$I132,[1]기획현황!$AF:$AF)</f>
        <v>#VALUE!</v>
      </c>
      <c r="AK132" s="302">
        <f>VLOOKUP($I132,[1]기획현황!$Z:$AW,14,FALSE)</f>
        <v>49000</v>
      </c>
      <c r="AL132" s="402">
        <f>VLOOKUP($I132,[1]기획현황!$Z:$AW,22,FALSE)</f>
        <v>1537.1428571428571</v>
      </c>
      <c r="AM132" s="301">
        <f>VLOOKUP($I132,[1]기획현황!$Z:$AW,23,FALSE)</f>
        <v>4.72</v>
      </c>
      <c r="AN132" s="302">
        <f>VLOOKUP($I132,[1]기획현황!$Z:$AW,24,FALSE)</f>
        <v>0</v>
      </c>
      <c r="AO132" s="303">
        <f>VLOOKUP($I132,[1]기획현황!$Z:$AW,17,FALSE)</f>
        <v>7424.8708571428569</v>
      </c>
      <c r="AP132" s="305">
        <f t="shared" si="45"/>
        <v>5.9994921666012591</v>
      </c>
      <c r="AQ132" s="3"/>
    </row>
    <row r="133" spans="1:43" ht="53.25" hidden="1" customHeight="1">
      <c r="A133" s="16" t="str">
        <f t="shared" si="31"/>
        <v>NOKTPF5508BK</v>
      </c>
      <c r="B133" s="154">
        <f t="shared" si="32"/>
        <v>9.5377346163493934E-7</v>
      </c>
      <c r="C133" s="16" t="str">
        <f t="shared" si="33"/>
        <v/>
      </c>
      <c r="D133" s="154">
        <f t="shared" si="34"/>
        <v>1</v>
      </c>
      <c r="E133" s="16" t="str">
        <f>IF(ISERROR(VLOOKUP(MID(I133,1,5)&amp;MID(I133,8,5),품번정리!A:B,2,FALSE))=TRUE,MID(I133,1,5)&amp;MID(I133,8,5),VLOOKUP(MID(I133,1,5)&amp;MID(I133,8,5),품번정리!A:B,2,FALSE))</f>
        <v>NOKTP508BK</v>
      </c>
      <c r="F133" s="202" t="str">
        <f>IF(ISERROR(VLOOKUP($E133,러닝품번!$A:$A,1,FALSE))=TRUE,"","러닝")</f>
        <v/>
      </c>
      <c r="G133" s="429"/>
      <c r="H133" s="31" t="str">
        <f>IF(I133=0,0,IF(VLOOKUP(MID($I133,4,2),CODE!K:P,CODE!$O$1,FALSE)="",VLOOKUP(MID($I133,1,3),CODE!$B:$G,CODE!$D$1,FALSE),VLOOKUP(MID($I133,1,3),CODE!$B:$G,CODE!$D$1,FALSE)&amp;"-"&amp;VLOOKUP(MID($I133,4,2),CODE!K:P,CODE!$O$1,FALSE)))</f>
        <v>NOK</v>
      </c>
      <c r="I133" s="103" t="s">
        <v>1611</v>
      </c>
      <c r="J133" s="102" t="str">
        <f t="shared" si="46"/>
        <v>F5</v>
      </c>
      <c r="K133" s="102" t="str">
        <f t="shared" si="35"/>
        <v>TP</v>
      </c>
      <c r="L133" s="438">
        <f t="shared" si="47"/>
        <v>36000</v>
      </c>
      <c r="M133" s="36">
        <f>IF(ISERROR(VLOOKUP($E133,'14FW판매DB'!$C:$AF,'14FW판매DB'!J$3-1,FALSE))=TRUE,0,VLOOKUP($E133,'14FW판매DB'!$C:$AF,'14FW판매DB'!J$3-1,FALSE))</f>
        <v>75000</v>
      </c>
      <c r="N133" s="37">
        <f>IF(ISERROR(VLOOKUP($E133,'14FW판매DB'!$C:$AF,'14FW판매DB'!K$3-1,FALSE))=TRUE,0,VLOOKUP($E133,'14FW판매DB'!$C:$AF,'14FW판매DB'!K$3-1,FALSE))</f>
        <v>39000</v>
      </c>
      <c r="O133" s="38">
        <f>SUMIF('14FW판매DB'!$C:$C,E133,'14FW판매DB'!N:N)</f>
        <v>199</v>
      </c>
      <c r="P133" s="39" t="str">
        <f>IF(ISERROR(VLOOKUP($E133,'14FW판매DB'!$C:$AF,'14FW판매DB'!P$3-1,FALSE))=TRUE,0,VLOOKUP($E133,'14FW판매DB'!$C:$AF,'14FW판매DB'!P$3-1,FALSE))</f>
        <v>2014-10-07</v>
      </c>
      <c r="Q133" s="40">
        <f>SUMIF('14FW판매DB'!$C:$C,E133,'14FW판매DB'!U:U)</f>
        <v>83</v>
      </c>
      <c r="R133" s="43">
        <f t="shared" si="36"/>
        <v>0.41708542713567837</v>
      </c>
      <c r="S133" s="95">
        <f t="shared" si="37"/>
        <v>545</v>
      </c>
      <c r="T133" s="45">
        <f t="shared" si="38"/>
        <v>0.15229357798165138</v>
      </c>
      <c r="U133" s="110">
        <f>SUMIF('14FW판매DB'!$C:$C,$E133,'14FW판매DB'!AD:AD)*$U$4</f>
        <v>0</v>
      </c>
      <c r="V133" s="40">
        <f t="shared" si="48"/>
        <v>7</v>
      </c>
      <c r="W133" s="285">
        <f t="shared" si="39"/>
        <v>0</v>
      </c>
      <c r="X133" s="289">
        <f t="shared" si="40"/>
        <v>116</v>
      </c>
      <c r="Y133" s="53">
        <f t="shared" si="41"/>
        <v>0</v>
      </c>
      <c r="Z133" s="50">
        <f t="shared" si="42"/>
        <v>0</v>
      </c>
      <c r="AA133" s="33">
        <f t="shared" si="43"/>
        <v>0</v>
      </c>
      <c r="AB133" s="134" t="str">
        <f>IF(ISERROR(VLOOKUP($E133,발주DB!$A:$D,3,FALSE))=TRUE,"",VLOOKUP($E133,발주DB!$A:$D,3,FALSE))</f>
        <v/>
      </c>
      <c r="AC133" s="133" t="str">
        <f>IF(ISERROR(VLOOKUP($E133,발주DB!$A:$D,4,FALSE))=TRUE,"",VLOOKUP($E133,발주DB!$A:$D,4,FALSE))</f>
        <v/>
      </c>
      <c r="AD133" s="39">
        <f>IF(ISERROR(VLOOKUP($E133,입고예정DB!$B:$E,3,FALSE))=TRUE,0,VLOOKUP($E133,입고예정DB!$B:$E,3,FALSE))</f>
        <v>0</v>
      </c>
      <c r="AE133" s="41">
        <f>IF(E133="",0,SUMIF(입고예정DB!$B:$B,$E133,입고예정DB!$E:$E))</f>
        <v>0</v>
      </c>
      <c r="AF133" s="42">
        <f t="shared" si="44"/>
        <v>-116</v>
      </c>
      <c r="AG133" s="414"/>
      <c r="AI133" s="295" t="str">
        <f>VLOOKUP($I133,[1]기획현황!$Z:$AW,8,FALSE)</f>
        <v>EVERRICH TEXTILE</v>
      </c>
      <c r="AJ133" s="401" t="e">
        <f>SUMIF([1]기획현황!$Z:$Z,$I133,[1]기획현황!$AF:$AF)</f>
        <v>#VALUE!</v>
      </c>
      <c r="AK133" s="302">
        <f>VLOOKUP($I133,[1]기획현황!$Z:$AW,14,FALSE)</f>
        <v>75000</v>
      </c>
      <c r="AL133" s="402">
        <f>VLOOKUP($I133,[1]기획현황!$Z:$AW,22,FALSE)</f>
        <v>1891</v>
      </c>
      <c r="AM133" s="301">
        <f>VLOOKUP($I133,[1]기획현황!$Z:$AW,23,FALSE)</f>
        <v>9.3000000000000007</v>
      </c>
      <c r="AN133" s="302">
        <f>VLOOKUP($I133,[1]기획현황!$Z:$AW,24,FALSE)</f>
        <v>0</v>
      </c>
      <c r="AO133" s="303">
        <f>VLOOKUP($I133,[1]기획현황!$Z:$AW,17,FALSE)</f>
        <v>13491.820000000002</v>
      </c>
      <c r="AP133" s="305">
        <f t="shared" si="45"/>
        <v>5.0535671378522817</v>
      </c>
      <c r="AQ133" s="3"/>
    </row>
    <row r="134" spans="1:43" ht="53.25" hidden="1" customHeight="1">
      <c r="A134" s="16" t="str">
        <f t="shared" si="31"/>
        <v>NOKTPF5511BK</v>
      </c>
      <c r="B134" s="154">
        <f t="shared" si="32"/>
        <v>9.5377346163493934E-7</v>
      </c>
      <c r="C134" s="16" t="str">
        <f t="shared" si="33"/>
        <v/>
      </c>
      <c r="D134" s="154">
        <f t="shared" si="34"/>
        <v>1</v>
      </c>
      <c r="E134" s="16" t="str">
        <f>IF(ISERROR(VLOOKUP(MID(I134,1,5)&amp;MID(I134,8,5),품번정리!A:B,2,FALSE))=TRUE,MID(I134,1,5)&amp;MID(I134,8,5),VLOOKUP(MID(I134,1,5)&amp;MID(I134,8,5),품번정리!A:B,2,FALSE))</f>
        <v>NOKTP511BK</v>
      </c>
      <c r="F134" s="202" t="str">
        <f>IF(ISERROR(VLOOKUP($E134,러닝품번!$A:$A,1,FALSE))=TRUE,"","러닝")</f>
        <v/>
      </c>
      <c r="G134" s="422"/>
      <c r="H134" s="31" t="str">
        <f>IF(I134=0,0,IF(VLOOKUP(MID($I134,4,2),CODE!K:P,CODE!$O$1,FALSE)="",VLOOKUP(MID($I134,1,3),CODE!$B:$G,CODE!$D$1,FALSE),VLOOKUP(MID($I134,1,3),CODE!$B:$G,CODE!$D$1,FALSE)&amp;"-"&amp;VLOOKUP(MID($I134,4,2),CODE!K:P,CODE!$O$1,FALSE)))</f>
        <v>NOK</v>
      </c>
      <c r="I134" s="103" t="s">
        <v>1479</v>
      </c>
      <c r="J134" s="102" t="str">
        <f t="shared" si="46"/>
        <v>F5</v>
      </c>
      <c r="K134" s="102" t="str">
        <f t="shared" si="35"/>
        <v>TP</v>
      </c>
      <c r="L134" s="438">
        <f t="shared" si="47"/>
        <v>36000</v>
      </c>
      <c r="M134" s="36">
        <f>IF(ISERROR(VLOOKUP($E134,'14FW판매DB'!$C:$AF,'14FW판매DB'!J$3-1,FALSE))=TRUE,0,VLOOKUP($E134,'14FW판매DB'!$C:$AF,'14FW판매DB'!J$3-1,FALSE))</f>
        <v>75000</v>
      </c>
      <c r="N134" s="37">
        <f>IF(ISERROR(VLOOKUP($E134,'14FW판매DB'!$C:$AF,'14FW판매DB'!K$3-1,FALSE))=TRUE,0,VLOOKUP($E134,'14FW판매DB'!$C:$AF,'14FW판매DB'!K$3-1,FALSE))</f>
        <v>39000</v>
      </c>
      <c r="O134" s="38">
        <f>SUMIF('14FW판매DB'!$C:$C,E134,'14FW판매DB'!N:N)</f>
        <v>197</v>
      </c>
      <c r="P134" s="39" t="str">
        <f>IF(ISERROR(VLOOKUP($E134,'14FW판매DB'!$C:$AF,'14FW판매DB'!P$3-1,FALSE))=TRUE,0,VLOOKUP($E134,'14FW판매DB'!$C:$AF,'14FW판매DB'!P$3-1,FALSE))</f>
        <v>2014-10-07</v>
      </c>
      <c r="Q134" s="40">
        <f>SUMIF('14FW판매DB'!$C:$C,E134,'14FW판매DB'!U:U)</f>
        <v>102</v>
      </c>
      <c r="R134" s="43">
        <f t="shared" si="36"/>
        <v>0.51776649746192893</v>
      </c>
      <c r="S134" s="95">
        <f t="shared" si="37"/>
        <v>545</v>
      </c>
      <c r="T134" s="45">
        <f t="shared" si="38"/>
        <v>0.1871559633027523</v>
      </c>
      <c r="U134" s="110">
        <f>SUMIF('14FW판매DB'!$C:$C,$E134,'14FW판매DB'!AD:AD)*$U$4</f>
        <v>0</v>
      </c>
      <c r="V134" s="40">
        <f t="shared" si="48"/>
        <v>7</v>
      </c>
      <c r="W134" s="285">
        <f t="shared" si="39"/>
        <v>0</v>
      </c>
      <c r="X134" s="289">
        <f t="shared" si="40"/>
        <v>95</v>
      </c>
      <c r="Y134" s="53">
        <f t="shared" si="41"/>
        <v>0</v>
      </c>
      <c r="Z134" s="50">
        <f t="shared" si="42"/>
        <v>0</v>
      </c>
      <c r="AA134" s="33">
        <f t="shared" si="43"/>
        <v>0</v>
      </c>
      <c r="AB134" s="134" t="str">
        <f>IF(ISERROR(VLOOKUP($E134,발주DB!$A:$D,3,FALSE))=TRUE,"",VLOOKUP($E134,발주DB!$A:$D,3,FALSE))</f>
        <v/>
      </c>
      <c r="AC134" s="133" t="str">
        <f>IF(ISERROR(VLOOKUP($E134,발주DB!$A:$D,4,FALSE))=TRUE,"",VLOOKUP($E134,발주DB!$A:$D,4,FALSE))</f>
        <v/>
      </c>
      <c r="AD134" s="39">
        <f>IF(ISERROR(VLOOKUP($E134,입고예정DB!$B:$E,3,FALSE))=TRUE,0,VLOOKUP($E134,입고예정DB!$B:$E,3,FALSE))</f>
        <v>0</v>
      </c>
      <c r="AE134" s="41">
        <f>IF(E134="",0,SUMIF(입고예정DB!$B:$B,$E134,입고예정DB!$E:$E))</f>
        <v>0</v>
      </c>
      <c r="AF134" s="42">
        <f t="shared" si="44"/>
        <v>-95</v>
      </c>
      <c r="AG134" s="414"/>
      <c r="AI134" s="295" t="str">
        <f>VLOOKUP($I134,[1]기획현황!$Z:$AW,8,FALSE)</f>
        <v>EVERRICH TEXTILE</v>
      </c>
      <c r="AJ134" s="401" t="e">
        <f>SUMIF([1]기획현황!$Z:$Z,$I134,[1]기획현황!$AF:$AF)</f>
        <v>#VALUE!</v>
      </c>
      <c r="AK134" s="302">
        <f>VLOOKUP($I134,[1]기획현황!$Z:$AW,14,FALSE)</f>
        <v>75000</v>
      </c>
      <c r="AL134" s="402">
        <f>VLOOKUP($I134,[1]기획현황!$Z:$AW,22,FALSE)</f>
        <v>290</v>
      </c>
      <c r="AM134" s="301">
        <f>VLOOKUP($I134,[1]기획현황!$Z:$AW,23,FALSE)</f>
        <v>9.6</v>
      </c>
      <c r="AN134" s="302">
        <f>VLOOKUP($I134,[1]기획현황!$Z:$AW,24,FALSE)</f>
        <v>0</v>
      </c>
      <c r="AO134" s="303">
        <f>VLOOKUP($I134,[1]기획현황!$Z:$AW,17,FALSE)</f>
        <v>12265.04</v>
      </c>
      <c r="AP134" s="305">
        <f t="shared" si="45"/>
        <v>5.5590375719784175</v>
      </c>
      <c r="AQ134" s="3"/>
    </row>
    <row r="135" spans="1:43" ht="53.25" hidden="1" customHeight="1">
      <c r="A135" s="16" t="str">
        <f t="shared" si="31"/>
        <v>NOKTPF5511PK</v>
      </c>
      <c r="B135" s="154">
        <f t="shared" si="32"/>
        <v>9.5377346163493934E-7</v>
      </c>
      <c r="C135" s="16" t="str">
        <f t="shared" si="33"/>
        <v/>
      </c>
      <c r="D135" s="154">
        <f t="shared" si="34"/>
        <v>1</v>
      </c>
      <c r="E135" s="16" t="str">
        <f>IF(ISERROR(VLOOKUP(MID(I135,1,5)&amp;MID(I135,8,5),품번정리!A:B,2,FALSE))=TRUE,MID(I135,1,5)&amp;MID(I135,8,5),VLOOKUP(MID(I135,1,5)&amp;MID(I135,8,5),품번정리!A:B,2,FALSE))</f>
        <v>NOKTP511PK</v>
      </c>
      <c r="F135" s="202" t="str">
        <f>IF(ISERROR(VLOOKUP($E135,러닝품번!$A:$A,1,FALSE))=TRUE,"","러닝")</f>
        <v/>
      </c>
      <c r="G135" s="422"/>
      <c r="H135" s="31" t="str">
        <f>IF(I135=0,0,IF(VLOOKUP(MID($I135,4,2),CODE!K:P,CODE!$O$1,FALSE)="",VLOOKUP(MID($I135,1,3),CODE!$B:$G,CODE!$D$1,FALSE),VLOOKUP(MID($I135,1,3),CODE!$B:$G,CODE!$D$1,FALSE)&amp;"-"&amp;VLOOKUP(MID($I135,4,2),CODE!K:P,CODE!$O$1,FALSE)))</f>
        <v>NOK</v>
      </c>
      <c r="I135" s="103" t="s">
        <v>1481</v>
      </c>
      <c r="J135" s="102" t="str">
        <f t="shared" si="46"/>
        <v>F5</v>
      </c>
      <c r="K135" s="102" t="str">
        <f t="shared" si="35"/>
        <v>TP</v>
      </c>
      <c r="L135" s="438">
        <f t="shared" si="47"/>
        <v>36000</v>
      </c>
      <c r="M135" s="36">
        <f>IF(ISERROR(VLOOKUP($E135,'14FW판매DB'!$C:$AF,'14FW판매DB'!J$3-1,FALSE))=TRUE,0,VLOOKUP($E135,'14FW판매DB'!$C:$AF,'14FW판매DB'!J$3-1,FALSE))</f>
        <v>75000</v>
      </c>
      <c r="N135" s="37">
        <f>IF(ISERROR(VLOOKUP($E135,'14FW판매DB'!$C:$AF,'14FW판매DB'!K$3-1,FALSE))=TRUE,0,VLOOKUP($E135,'14FW판매DB'!$C:$AF,'14FW판매DB'!K$3-1,FALSE))</f>
        <v>39000</v>
      </c>
      <c r="O135" s="38">
        <f>SUMIF('14FW판매DB'!$C:$C,E135,'14FW판매DB'!N:N)</f>
        <v>245</v>
      </c>
      <c r="P135" s="39" t="str">
        <f>IF(ISERROR(VLOOKUP($E135,'14FW판매DB'!$C:$AF,'14FW판매DB'!P$3-1,FALSE))=TRUE,0,VLOOKUP($E135,'14FW판매DB'!$C:$AF,'14FW판매DB'!P$3-1,FALSE))</f>
        <v>2014-10-07</v>
      </c>
      <c r="Q135" s="40">
        <f>SUMIF('14FW판매DB'!$C:$C,E135,'14FW판매DB'!U:U)</f>
        <v>78</v>
      </c>
      <c r="R135" s="43">
        <f t="shared" si="36"/>
        <v>0.3183673469387755</v>
      </c>
      <c r="S135" s="95">
        <f t="shared" si="37"/>
        <v>545</v>
      </c>
      <c r="T135" s="45">
        <f t="shared" si="38"/>
        <v>0.14311926605504588</v>
      </c>
      <c r="U135" s="110">
        <f>SUMIF('14FW판매DB'!$C:$C,$E135,'14FW판매DB'!AD:AD)*$U$4</f>
        <v>-2</v>
      </c>
      <c r="V135" s="40">
        <f t="shared" si="48"/>
        <v>7</v>
      </c>
      <c r="W135" s="285">
        <f t="shared" si="39"/>
        <v>-0.2857142857142857</v>
      </c>
      <c r="X135" s="289">
        <f t="shared" si="40"/>
        <v>167</v>
      </c>
      <c r="Y135" s="53">
        <f t="shared" si="41"/>
        <v>0</v>
      </c>
      <c r="Z135" s="50">
        <f t="shared" si="42"/>
        <v>0</v>
      </c>
      <c r="AA135" s="33">
        <f t="shared" si="43"/>
        <v>0</v>
      </c>
      <c r="AB135" s="134" t="str">
        <f>IF(ISERROR(VLOOKUP($E135,발주DB!$A:$D,3,FALSE))=TRUE,"",VLOOKUP($E135,발주DB!$A:$D,3,FALSE))</f>
        <v/>
      </c>
      <c r="AC135" s="133" t="str">
        <f>IF(ISERROR(VLOOKUP($E135,발주DB!$A:$D,4,FALSE))=TRUE,"",VLOOKUP($E135,발주DB!$A:$D,4,FALSE))</f>
        <v/>
      </c>
      <c r="AD135" s="39">
        <f>IF(ISERROR(VLOOKUP($E135,입고예정DB!$B:$E,3,FALSE))=TRUE,0,VLOOKUP($E135,입고예정DB!$B:$E,3,FALSE))</f>
        <v>0</v>
      </c>
      <c r="AE135" s="41">
        <f>IF(E135="",0,SUMIF(입고예정DB!$B:$B,$E135,입고예정DB!$E:$E))</f>
        <v>0</v>
      </c>
      <c r="AF135" s="42">
        <f t="shared" si="44"/>
        <v>-167</v>
      </c>
      <c r="AG135" s="414"/>
      <c r="AI135" s="295" t="str">
        <f>VLOOKUP($I135,[1]기획현황!$Z:$AW,8,FALSE)</f>
        <v>EVERRICH TEXTILE</v>
      </c>
      <c r="AJ135" s="401" t="e">
        <f>SUMIF([1]기획현황!$Z:$Z,$I135,[1]기획현황!$AF:$AF)</f>
        <v>#VALUE!</v>
      </c>
      <c r="AK135" s="302">
        <f>VLOOKUP($I135,[1]기획현황!$Z:$AW,14,FALSE)</f>
        <v>75000</v>
      </c>
      <c r="AL135" s="402">
        <f>VLOOKUP($I135,[1]기획현황!$Z:$AW,22,FALSE)</f>
        <v>1390</v>
      </c>
      <c r="AM135" s="301">
        <f>VLOOKUP($I135,[1]기획현황!$Z:$AW,23,FALSE)</f>
        <v>9.1</v>
      </c>
      <c r="AN135" s="302">
        <f>VLOOKUP($I135,[1]기획현황!$Z:$AW,24,FALSE)</f>
        <v>0</v>
      </c>
      <c r="AO135" s="303">
        <f>VLOOKUP($I135,[1]기획현황!$Z:$AW,17,FALSE)</f>
        <v>12741.34</v>
      </c>
      <c r="AP135" s="305">
        <f t="shared" si="45"/>
        <v>5.3512282210362621</v>
      </c>
      <c r="AQ135" s="3"/>
    </row>
    <row r="136" spans="1:43" ht="53.25" hidden="1" customHeight="1">
      <c r="A136" s="16" t="str">
        <f t="shared" si="31"/>
        <v>NOKTPF5511RE</v>
      </c>
      <c r="B136" s="154">
        <f t="shared" si="32"/>
        <v>9.5377346163493934E-7</v>
      </c>
      <c r="C136" s="16" t="str">
        <f t="shared" si="33"/>
        <v/>
      </c>
      <c r="D136" s="154">
        <f t="shared" si="34"/>
        <v>1</v>
      </c>
      <c r="E136" s="16" t="str">
        <f>IF(ISERROR(VLOOKUP(MID(I136,1,5)&amp;MID(I136,8,5),품번정리!A:B,2,FALSE))=TRUE,MID(I136,1,5)&amp;MID(I136,8,5),VLOOKUP(MID(I136,1,5)&amp;MID(I136,8,5),품번정리!A:B,2,FALSE))</f>
        <v>NOKTP511RE</v>
      </c>
      <c r="F136" s="202" t="str">
        <f>IF(ISERROR(VLOOKUP($E136,러닝품번!$A:$A,1,FALSE))=TRUE,"","러닝")</f>
        <v/>
      </c>
      <c r="G136" s="422"/>
      <c r="H136" s="31" t="str">
        <f>IF(I136=0,0,IF(VLOOKUP(MID($I136,4,2),CODE!K:P,CODE!$O$1,FALSE)="",VLOOKUP(MID($I136,1,3),CODE!$B:$G,CODE!$D$1,FALSE),VLOOKUP(MID($I136,1,3),CODE!$B:$G,CODE!$D$1,FALSE)&amp;"-"&amp;VLOOKUP(MID($I136,4,2),CODE!K:P,CODE!$O$1,FALSE)))</f>
        <v>NOK</v>
      </c>
      <c r="I136" s="103" t="s">
        <v>1480</v>
      </c>
      <c r="J136" s="102" t="str">
        <f t="shared" si="46"/>
        <v>F5</v>
      </c>
      <c r="K136" s="102" t="str">
        <f t="shared" si="35"/>
        <v>TP</v>
      </c>
      <c r="L136" s="438">
        <f t="shared" si="47"/>
        <v>36000</v>
      </c>
      <c r="M136" s="36">
        <f>IF(ISERROR(VLOOKUP($E136,'14FW판매DB'!$C:$AF,'14FW판매DB'!J$3-1,FALSE))=TRUE,0,VLOOKUP($E136,'14FW판매DB'!$C:$AF,'14FW판매DB'!J$3-1,FALSE))</f>
        <v>75000</v>
      </c>
      <c r="N136" s="37">
        <f>IF(ISERROR(VLOOKUP($E136,'14FW판매DB'!$C:$AF,'14FW판매DB'!K$3-1,FALSE))=TRUE,0,VLOOKUP($E136,'14FW판매DB'!$C:$AF,'14FW판매DB'!K$3-1,FALSE))</f>
        <v>39000</v>
      </c>
      <c r="O136" s="38">
        <f>SUMIF('14FW판매DB'!$C:$C,E136,'14FW판매DB'!N:N)</f>
        <v>245</v>
      </c>
      <c r="P136" s="39" t="str">
        <f>IF(ISERROR(VLOOKUP($E136,'14FW판매DB'!$C:$AF,'14FW판매DB'!P$3-1,FALSE))=TRUE,0,VLOOKUP($E136,'14FW판매DB'!$C:$AF,'14FW판매DB'!P$3-1,FALSE))</f>
        <v>2014-10-07</v>
      </c>
      <c r="Q136" s="40">
        <f>SUMIF('14FW판매DB'!$C:$C,E136,'14FW판매DB'!U:U)</f>
        <v>51</v>
      </c>
      <c r="R136" s="43">
        <f t="shared" si="36"/>
        <v>0.20816326530612245</v>
      </c>
      <c r="S136" s="95">
        <f t="shared" si="37"/>
        <v>545</v>
      </c>
      <c r="T136" s="45">
        <f t="shared" si="38"/>
        <v>9.3577981651376152E-2</v>
      </c>
      <c r="U136" s="110">
        <f>SUMIF('14FW판매DB'!$C:$C,$E136,'14FW판매DB'!AD:AD)*$U$4</f>
        <v>-3</v>
      </c>
      <c r="V136" s="40">
        <f t="shared" si="48"/>
        <v>7</v>
      </c>
      <c r="W136" s="285">
        <f t="shared" si="39"/>
        <v>-0.42857142857142855</v>
      </c>
      <c r="X136" s="289">
        <f t="shared" si="40"/>
        <v>194</v>
      </c>
      <c r="Y136" s="53">
        <f t="shared" si="41"/>
        <v>0</v>
      </c>
      <c r="Z136" s="50">
        <f t="shared" si="42"/>
        <v>0</v>
      </c>
      <c r="AA136" s="33">
        <f t="shared" si="43"/>
        <v>0</v>
      </c>
      <c r="AB136" s="134" t="str">
        <f>IF(ISERROR(VLOOKUP($E136,발주DB!$A:$D,3,FALSE))=TRUE,"",VLOOKUP($E136,발주DB!$A:$D,3,FALSE))</f>
        <v/>
      </c>
      <c r="AC136" s="133" t="str">
        <f>IF(ISERROR(VLOOKUP($E136,발주DB!$A:$D,4,FALSE))=TRUE,"",VLOOKUP($E136,발주DB!$A:$D,4,FALSE))</f>
        <v/>
      </c>
      <c r="AD136" s="39">
        <f>IF(ISERROR(VLOOKUP($E136,입고예정DB!$B:$E,3,FALSE))=TRUE,0,VLOOKUP($E136,입고예정DB!$B:$E,3,FALSE))</f>
        <v>0</v>
      </c>
      <c r="AE136" s="41">
        <f>IF(E136="",0,SUMIF(입고예정DB!$B:$B,$E136,입고예정DB!$E:$E))</f>
        <v>0</v>
      </c>
      <c r="AF136" s="42">
        <f t="shared" si="44"/>
        <v>-194</v>
      </c>
      <c r="AG136" s="414"/>
      <c r="AI136" s="295" t="str">
        <f>VLOOKUP($I136,[1]기획현황!$Z:$AW,8,FALSE)</f>
        <v>EVERRICH TEXTILE</v>
      </c>
      <c r="AJ136" s="401" t="e">
        <f>SUMIF([1]기획현황!$Z:$Z,$I136,[1]기획현황!$AF:$AF)</f>
        <v>#VALUE!</v>
      </c>
      <c r="AK136" s="302">
        <f>VLOOKUP($I136,[1]기획현황!$Z:$AW,14,FALSE)</f>
        <v>75000</v>
      </c>
      <c r="AL136" s="402">
        <f>VLOOKUP($I136,[1]기획현황!$Z:$AW,22,FALSE)</f>
        <v>1090</v>
      </c>
      <c r="AM136" s="301">
        <f>VLOOKUP($I136,[1]기획현황!$Z:$AW,23,FALSE)</f>
        <v>9.3000000000000007</v>
      </c>
      <c r="AN136" s="302">
        <f>VLOOKUP($I136,[1]기획현황!$Z:$AW,24,FALSE)</f>
        <v>0</v>
      </c>
      <c r="AO136" s="303">
        <f>VLOOKUP($I136,[1]기획현황!$Z:$AW,17,FALSE)</f>
        <v>12690.820000000002</v>
      </c>
      <c r="AP136" s="305">
        <f t="shared" si="45"/>
        <v>5.3725305521485742</v>
      </c>
      <c r="AQ136" s="3"/>
    </row>
    <row r="137" spans="1:43" ht="53.25" hidden="1" customHeight="1">
      <c r="A137" s="16" t="str">
        <f t="shared" si="31"/>
        <v>PNKERF5503NY</v>
      </c>
      <c r="B137" s="154">
        <f t="shared" si="32"/>
        <v>1</v>
      </c>
      <c r="C137" s="16" t="str">
        <f t="shared" si="33"/>
        <v>PNKERF5503NY</v>
      </c>
      <c r="D137" s="154">
        <f t="shared" si="34"/>
        <v>1</v>
      </c>
      <c r="E137" s="16" t="str">
        <f>IF(ISERROR(VLOOKUP(MID(I137,1,5)&amp;MID(I137,8,5),품번정리!A:B,2,FALSE))=TRUE,MID(I137,1,5)&amp;MID(I137,8,5),VLOOKUP(MID(I137,1,5)&amp;MID(I137,8,5),품번정리!A:B,2,FALSE))</f>
        <v>PNKER503NY</v>
      </c>
      <c r="F137" s="202" t="str">
        <f>IF(ISERROR(VLOOKUP($E137,러닝품번!$A:$A,1,FALSE))=TRUE,"","러닝")</f>
        <v/>
      </c>
      <c r="G137" s="422"/>
      <c r="H137" s="31" t="str">
        <f>IF(I137=0,0,IF(VLOOKUP(MID($I137,4,2),CODE!K:P,CODE!$O$1,FALSE)="",VLOOKUP(MID($I137,1,3),CODE!$B:$G,CODE!$D$1,FALSE),VLOOKUP(MID($I137,1,3),CODE!$B:$G,CODE!$D$1,FALSE)&amp;"-"&amp;VLOOKUP(MID($I137,4,2),CODE!K:P,CODE!$O$1,FALSE)))</f>
        <v>PNK</v>
      </c>
      <c r="I137" s="103" t="s">
        <v>1786</v>
      </c>
      <c r="J137" s="102" t="str">
        <f t="shared" si="46"/>
        <v>F5</v>
      </c>
      <c r="K137" s="102" t="str">
        <f t="shared" si="35"/>
        <v>ER</v>
      </c>
      <c r="L137" s="438">
        <f t="shared" si="47"/>
        <v>34000</v>
      </c>
      <c r="M137" s="36">
        <f>IF(ISERROR(VLOOKUP($E137,'14FW판매DB'!$C:$AF,'14FW판매DB'!J$3-1,FALSE))=TRUE,0,VLOOKUP($E137,'14FW판매DB'!$C:$AF,'14FW판매DB'!J$3-1,FALSE))</f>
        <v>63000</v>
      </c>
      <c r="N137" s="37">
        <f>IF(ISERROR(VLOOKUP($E137,'14FW판매DB'!$C:$AF,'14FW판매DB'!K$3-1,FALSE))=TRUE,0,VLOOKUP($E137,'14FW판매DB'!$C:$AF,'14FW판매DB'!K$3-1,FALSE))</f>
        <v>29000</v>
      </c>
      <c r="O137" s="38">
        <f>SUMIF('14FW판매DB'!$C:$C,E137,'14FW판매DB'!N:N)</f>
        <v>250</v>
      </c>
      <c r="P137" s="39" t="str">
        <f>IF(ISERROR(VLOOKUP($E137,'14FW판매DB'!$C:$AF,'14FW판매DB'!P$3-1,FALSE))=TRUE,0,VLOOKUP($E137,'14FW판매DB'!$C:$AF,'14FW판매DB'!P$3-1,FALSE))</f>
        <v>2014-10-07</v>
      </c>
      <c r="Q137" s="40">
        <f>SUMIF('14FW판매DB'!$C:$C,E137,'14FW판매DB'!U:U)</f>
        <v>193</v>
      </c>
      <c r="R137" s="43">
        <f t="shared" si="36"/>
        <v>0.77200000000000002</v>
      </c>
      <c r="S137" s="95">
        <f t="shared" si="37"/>
        <v>545</v>
      </c>
      <c r="T137" s="45">
        <f t="shared" si="38"/>
        <v>0.3541284403669725</v>
      </c>
      <c r="U137" s="110">
        <f>SUMIF('14FW판매DB'!$C:$C,$E137,'14FW판매DB'!AD:AD)*$U$4</f>
        <v>0</v>
      </c>
      <c r="V137" s="40">
        <f t="shared" si="48"/>
        <v>7</v>
      </c>
      <c r="W137" s="285">
        <f t="shared" si="39"/>
        <v>0</v>
      </c>
      <c r="X137" s="289">
        <f t="shared" si="40"/>
        <v>57</v>
      </c>
      <c r="Y137" s="53">
        <f t="shared" si="41"/>
        <v>0</v>
      </c>
      <c r="Z137" s="50">
        <f t="shared" si="42"/>
        <v>0</v>
      </c>
      <c r="AA137" s="33">
        <f t="shared" si="43"/>
        <v>0</v>
      </c>
      <c r="AB137" s="134" t="str">
        <f>IF(ISERROR(VLOOKUP($E137,발주DB!$A:$D,3,FALSE))=TRUE,"",VLOOKUP($E137,발주DB!$A:$D,3,FALSE))</f>
        <v/>
      </c>
      <c r="AC137" s="133" t="str">
        <f>IF(ISERROR(VLOOKUP($E137,발주DB!$A:$D,4,FALSE))=TRUE,"",VLOOKUP($E137,발주DB!$A:$D,4,FALSE))</f>
        <v/>
      </c>
      <c r="AD137" s="39">
        <f>IF(ISERROR(VLOOKUP($E137,입고예정DB!$B:$E,3,FALSE))=TRUE,0,VLOOKUP($E137,입고예정DB!$B:$E,3,FALSE))</f>
        <v>0</v>
      </c>
      <c r="AE137" s="41">
        <f>IF(E137="",0,SUMIF(입고예정DB!$B:$B,$E137,입고예정DB!$E:$E))</f>
        <v>0</v>
      </c>
      <c r="AF137" s="42">
        <f t="shared" si="44"/>
        <v>-57</v>
      </c>
      <c r="AG137" s="414"/>
      <c r="AI137" s="295" t="str">
        <f>VLOOKUP($I137,[1]기획현황!$Z:$AW,8,FALSE)</f>
        <v>동일모자</v>
      </c>
      <c r="AJ137" s="401" t="e">
        <f>SUMIF([1]기획현황!$Z:$Z,$I137,[1]기획현황!$AF:$AF)</f>
        <v>#VALUE!</v>
      </c>
      <c r="AK137" s="302">
        <f>VLOOKUP($I137,[1]기획현황!$Z:$AW,14,FALSE)</f>
        <v>63000</v>
      </c>
      <c r="AL137" s="402">
        <f>VLOOKUP($I137,[1]기획현황!$Z:$AW,22,FALSE)</f>
        <v>1216</v>
      </c>
      <c r="AM137" s="301">
        <f>VLOOKUP($I137,[1]기획현황!$Z:$AW,23,FALSE)</f>
        <v>7.85</v>
      </c>
      <c r="AN137" s="302">
        <f>VLOOKUP($I137,[1]기획현황!$Z:$AW,24,FALSE)</f>
        <v>0</v>
      </c>
      <c r="AO137" s="303">
        <f>VLOOKUP($I137,[1]기획현황!$Z:$AW,17,FALSE)</f>
        <v>11008.09</v>
      </c>
      <c r="AP137" s="305">
        <f t="shared" si="45"/>
        <v>5.2027851582542715</v>
      </c>
      <c r="AQ137" s="3"/>
    </row>
    <row r="138" spans="1:43" ht="53.25" hidden="1" customHeight="1">
      <c r="A138" s="16" t="str">
        <f t="shared" ref="A138:A201" si="49">I138</f>
        <v>PNKERF5503PK</v>
      </c>
      <c r="B138" s="154">
        <f t="shared" ref="B138:B201" si="50">1/COUNTIF(C:C,C138)</f>
        <v>9.5377346163493934E-7</v>
      </c>
      <c r="C138" s="16" t="str">
        <f t="shared" ref="C138:C201" si="51">IF(AND(R138&gt;=$C$6,X138&lt;$C$7),I138,"")</f>
        <v/>
      </c>
      <c r="D138" s="154">
        <f t="shared" ref="D138:D201" si="52">1/COUNTIF(I:I,I138)</f>
        <v>1</v>
      </c>
      <c r="E138" s="16" t="str">
        <f>IF(ISERROR(VLOOKUP(MID(I138,1,5)&amp;MID(I138,8,5),품번정리!A:B,2,FALSE))=TRUE,MID(I138,1,5)&amp;MID(I138,8,5),VLOOKUP(MID(I138,1,5)&amp;MID(I138,8,5),품번정리!A:B,2,FALSE))</f>
        <v>PNKER503PK</v>
      </c>
      <c r="F138" s="202" t="str">
        <f>IF(ISERROR(VLOOKUP($E138,러닝품번!$A:$A,1,FALSE))=TRUE,"","러닝")</f>
        <v/>
      </c>
      <c r="G138" s="422"/>
      <c r="H138" s="31" t="str">
        <f>IF(I138=0,0,IF(VLOOKUP(MID($I138,4,2),CODE!K:P,CODE!$O$1,FALSE)="",VLOOKUP(MID($I138,1,3),CODE!$B:$G,CODE!$D$1,FALSE),VLOOKUP(MID($I138,1,3),CODE!$B:$G,CODE!$D$1,FALSE)&amp;"-"&amp;VLOOKUP(MID($I138,4,2),CODE!K:P,CODE!$O$1,FALSE)))</f>
        <v>PNK</v>
      </c>
      <c r="I138" s="103" t="s">
        <v>1778</v>
      </c>
      <c r="J138" s="102" t="str">
        <f t="shared" si="46"/>
        <v>F5</v>
      </c>
      <c r="K138" s="102" t="str">
        <f t="shared" ref="K138:K201" si="53">MID(I138,4,2)</f>
        <v>ER</v>
      </c>
      <c r="L138" s="438">
        <f t="shared" si="47"/>
        <v>34000</v>
      </c>
      <c r="M138" s="36">
        <f>IF(ISERROR(VLOOKUP($E138,'14FW판매DB'!$C:$AF,'14FW판매DB'!J$3-1,FALSE))=TRUE,0,VLOOKUP($E138,'14FW판매DB'!$C:$AF,'14FW판매DB'!J$3-1,FALSE))</f>
        <v>63000</v>
      </c>
      <c r="N138" s="37">
        <f>IF(ISERROR(VLOOKUP($E138,'14FW판매DB'!$C:$AF,'14FW판매DB'!K$3-1,FALSE))=TRUE,0,VLOOKUP($E138,'14FW판매DB'!$C:$AF,'14FW판매DB'!K$3-1,FALSE))</f>
        <v>29000</v>
      </c>
      <c r="O138" s="38">
        <f>SUMIF('14FW판매DB'!$C:$C,E138,'14FW판매DB'!N:N)</f>
        <v>250</v>
      </c>
      <c r="P138" s="39" t="str">
        <f>IF(ISERROR(VLOOKUP($E138,'14FW판매DB'!$C:$AF,'14FW판매DB'!P$3-1,FALSE))=TRUE,0,VLOOKUP($E138,'14FW판매DB'!$C:$AF,'14FW판매DB'!P$3-1,FALSE))</f>
        <v>2014-10-07</v>
      </c>
      <c r="Q138" s="40">
        <f>SUMIF('14FW판매DB'!$C:$C,E138,'14FW판매DB'!U:U)</f>
        <v>143</v>
      </c>
      <c r="R138" s="43">
        <f t="shared" ref="R138:R201" si="54">IF(ISERROR(Q138/O138)=TRUE,0,Q138/O138)</f>
        <v>0.57199999999999995</v>
      </c>
      <c r="S138" s="95">
        <f t="shared" ref="S138:S201" si="55">IF(P138=0,0,$V$5-P138+1)</f>
        <v>545</v>
      </c>
      <c r="T138" s="45">
        <f t="shared" ref="T138:T201" si="56">IF(ISERROR(Q138/S138)=TRUE,0,Q138/S138)</f>
        <v>0.26238532110091745</v>
      </c>
      <c r="U138" s="110">
        <f>SUMIF('14FW판매DB'!$C:$C,$E138,'14FW판매DB'!AD:AD)*$U$4</f>
        <v>0</v>
      </c>
      <c r="V138" s="40">
        <f t="shared" si="48"/>
        <v>7</v>
      </c>
      <c r="W138" s="285">
        <f t="shared" ref="W138:W201" si="57">IF(ISERROR(U138/V138)=TRUE,0,U138/V138)</f>
        <v>0</v>
      </c>
      <c r="X138" s="289">
        <f t="shared" ref="X138:X201" si="58">O138-Q138</f>
        <v>107</v>
      </c>
      <c r="Y138" s="53">
        <f t="shared" ref="Y138:Y201" si="59">IF(OR(U138=0,O138=0),0,IF(X138/W138&lt;0,0,X138/W138))</f>
        <v>0</v>
      </c>
      <c r="Z138" s="50">
        <f t="shared" ref="Z138:Z201" si="60">IF(Y138=0,0,$V$5+Y138)</f>
        <v>0</v>
      </c>
      <c r="AA138" s="33">
        <f t="shared" ref="AA138:AA201" si="61">IF(Z138=0,0,IF(F138=$AE$4,($AF$4-$V$5)*W138,IF(MID($I138,6,2)=$AA$3,($AD$3-$V$5)*W138,IF(MID($I138,6,2)=$AE$3,($AF$3-$V$5)*W138,IF(MID($I138,6,2)=$AA$4,($AD$4-$V$5)*W138)))))</f>
        <v>0</v>
      </c>
      <c r="AB138" s="134" t="str">
        <f>IF(ISERROR(VLOOKUP($E138,발주DB!$A:$D,3,FALSE))=TRUE,"",VLOOKUP($E138,발주DB!$A:$D,3,FALSE))</f>
        <v/>
      </c>
      <c r="AC138" s="133" t="str">
        <f>IF(ISERROR(VLOOKUP($E138,발주DB!$A:$D,4,FALSE))=TRUE,"",VLOOKUP($E138,발주DB!$A:$D,4,FALSE))</f>
        <v/>
      </c>
      <c r="AD138" s="39">
        <f>IF(ISERROR(VLOOKUP($E138,입고예정DB!$B:$E,3,FALSE))=TRUE,0,VLOOKUP($E138,입고예정DB!$B:$E,3,FALSE))</f>
        <v>0</v>
      </c>
      <c r="AE138" s="41">
        <f>IF(E138="",0,SUMIF(입고예정DB!$B:$B,$E138,입고예정DB!$E:$E))</f>
        <v>0</v>
      </c>
      <c r="AF138" s="42">
        <f t="shared" ref="AF138:AF201" si="62">AA138-(X138+AE138)</f>
        <v>-107</v>
      </c>
      <c r="AG138" s="414"/>
      <c r="AI138" s="295" t="str">
        <f>VLOOKUP($I138,[1]기획현황!$Z:$AW,8,FALSE)</f>
        <v>동일모자</v>
      </c>
      <c r="AJ138" s="401" t="e">
        <f>SUMIF([1]기획현황!$Z:$Z,$I138,[1]기획현황!$AF:$AF)</f>
        <v>#VALUE!</v>
      </c>
      <c r="AK138" s="302">
        <f>VLOOKUP($I138,[1]기획현황!$Z:$AW,14,FALSE)</f>
        <v>63000</v>
      </c>
      <c r="AL138" s="402">
        <f>VLOOKUP($I138,[1]기획현황!$Z:$AW,22,FALSE)</f>
        <v>1177</v>
      </c>
      <c r="AM138" s="301">
        <f>VLOOKUP($I138,[1]기획현황!$Z:$AW,23,FALSE)</f>
        <v>7.85</v>
      </c>
      <c r="AN138" s="302">
        <f>VLOOKUP($I138,[1]기획현황!$Z:$AW,24,FALSE)</f>
        <v>0</v>
      </c>
      <c r="AO138" s="303">
        <f>VLOOKUP($I138,[1]기획현황!$Z:$AW,17,FALSE)</f>
        <v>10969.09</v>
      </c>
      <c r="AP138" s="305">
        <f t="shared" ref="AP138:AP201" si="63">IF(ISERROR(AK138/(AO138*1.1))=TRUE,0,AK138/(AO138*1.1))</f>
        <v>5.2212833765359994</v>
      </c>
      <c r="AQ138" s="3"/>
    </row>
    <row r="139" spans="1:43" ht="53.25" hidden="1" customHeight="1">
      <c r="A139" s="16" t="str">
        <f t="shared" si="49"/>
        <v>PNKUMF5501PK</v>
      </c>
      <c r="B139" s="154">
        <f t="shared" si="50"/>
        <v>9.5377346163493934E-7</v>
      </c>
      <c r="C139" s="16" t="str">
        <f t="shared" si="51"/>
        <v/>
      </c>
      <c r="D139" s="154">
        <f t="shared" si="52"/>
        <v>1</v>
      </c>
      <c r="E139" s="16" t="str">
        <f>IF(ISERROR(VLOOKUP(MID(I139,1,5)&amp;MID(I139,8,5),품번정리!A:B,2,FALSE))=TRUE,MID(I139,1,5)&amp;MID(I139,8,5),VLOOKUP(MID(I139,1,5)&amp;MID(I139,8,5),품번정리!A:B,2,FALSE))</f>
        <v>PNKUM501PK</v>
      </c>
      <c r="F139" s="202" t="str">
        <f>IF(ISERROR(VLOOKUP($E139,러닝품번!$A:$A,1,FALSE))=TRUE,"","러닝")</f>
        <v/>
      </c>
      <c r="G139" s="422"/>
      <c r="H139" s="31" t="str">
        <f>IF(I139=0,0,IF(VLOOKUP(MID($I139,4,2),CODE!K:P,CODE!$O$1,FALSE)="",VLOOKUP(MID($I139,1,3),CODE!$B:$G,CODE!$D$1,FALSE),VLOOKUP(MID($I139,1,3),CODE!$B:$G,CODE!$D$1,FALSE)&amp;"-"&amp;VLOOKUP(MID($I139,4,2),CODE!K:P,CODE!$O$1,FALSE)))</f>
        <v>PNK</v>
      </c>
      <c r="I139" s="103" t="s">
        <v>1780</v>
      </c>
      <c r="J139" s="102" t="str">
        <f t="shared" ref="J139:J202" si="64">MID(I139,6,2)</f>
        <v>F5</v>
      </c>
      <c r="K139" s="102" t="str">
        <f t="shared" si="53"/>
        <v>UM</v>
      </c>
      <c r="L139" s="438">
        <f t="shared" ref="L139:L202" si="65">(M139-N139)</f>
        <v>28000</v>
      </c>
      <c r="M139" s="36">
        <f>IF(ISERROR(VLOOKUP($E139,'14FW판매DB'!$C:$AF,'14FW판매DB'!J$3-1,FALSE))=TRUE,0,VLOOKUP($E139,'14FW판매DB'!$C:$AF,'14FW판매DB'!J$3-1,FALSE))</f>
        <v>53000</v>
      </c>
      <c r="N139" s="37">
        <f>IF(ISERROR(VLOOKUP($E139,'14FW판매DB'!$C:$AF,'14FW판매DB'!K$3-1,FALSE))=TRUE,0,VLOOKUP($E139,'14FW판매DB'!$C:$AF,'14FW판매DB'!K$3-1,FALSE))</f>
        <v>25000</v>
      </c>
      <c r="O139" s="38">
        <f>SUMIF('14FW판매DB'!$C:$C,E139,'14FW판매DB'!N:N)</f>
        <v>600</v>
      </c>
      <c r="P139" s="39" t="str">
        <f>IF(ISERROR(VLOOKUP($E139,'14FW판매DB'!$C:$AF,'14FW판매DB'!P$3-1,FALSE))=TRUE,0,VLOOKUP($E139,'14FW판매DB'!$C:$AF,'14FW판매DB'!P$3-1,FALSE))</f>
        <v>2014-09-01</v>
      </c>
      <c r="Q139" s="40">
        <f>SUMIF('14FW판매DB'!$C:$C,E139,'14FW판매DB'!U:U)</f>
        <v>344</v>
      </c>
      <c r="R139" s="43">
        <f t="shared" si="54"/>
        <v>0.57333333333333336</v>
      </c>
      <c r="S139" s="95">
        <f t="shared" si="55"/>
        <v>581</v>
      </c>
      <c r="T139" s="45">
        <f t="shared" si="56"/>
        <v>0.59208261617900171</v>
      </c>
      <c r="U139" s="110">
        <f>SUMIF('14FW판매DB'!$C:$C,$E139,'14FW판매DB'!AD:AD)*$U$4</f>
        <v>0</v>
      </c>
      <c r="V139" s="40">
        <f t="shared" ref="V139:V202" si="66">IF(P139=0,0,IF($V$5-P139+1&gt;7,7,$V$5-P139+1))</f>
        <v>7</v>
      </c>
      <c r="W139" s="285">
        <f t="shared" si="57"/>
        <v>0</v>
      </c>
      <c r="X139" s="289">
        <f t="shared" si="58"/>
        <v>256</v>
      </c>
      <c r="Y139" s="53">
        <f t="shared" si="59"/>
        <v>0</v>
      </c>
      <c r="Z139" s="50">
        <f t="shared" si="60"/>
        <v>0</v>
      </c>
      <c r="AA139" s="33">
        <f t="shared" si="61"/>
        <v>0</v>
      </c>
      <c r="AB139" s="134" t="str">
        <f>IF(ISERROR(VLOOKUP($E139,발주DB!$A:$D,3,FALSE))=TRUE,"",VLOOKUP($E139,발주DB!$A:$D,3,FALSE))</f>
        <v/>
      </c>
      <c r="AC139" s="133" t="str">
        <f>IF(ISERROR(VLOOKUP($E139,발주DB!$A:$D,4,FALSE))=TRUE,"",VLOOKUP($E139,발주DB!$A:$D,4,FALSE))</f>
        <v/>
      </c>
      <c r="AD139" s="39">
        <f>IF(ISERROR(VLOOKUP($E139,입고예정DB!$B:$E,3,FALSE))=TRUE,0,VLOOKUP($E139,입고예정DB!$B:$E,3,FALSE))</f>
        <v>0</v>
      </c>
      <c r="AE139" s="41">
        <f>IF(E139="",0,SUMIF(입고예정DB!$B:$B,$E139,입고예정DB!$E:$E))</f>
        <v>0</v>
      </c>
      <c r="AF139" s="42">
        <f t="shared" si="62"/>
        <v>-256</v>
      </c>
      <c r="AG139" s="414"/>
      <c r="AI139" s="295" t="str">
        <f>VLOOKUP($I139,[1]기획현황!$Z:$AW,8,FALSE)</f>
        <v>성진</v>
      </c>
      <c r="AJ139" s="401" t="e">
        <f>SUMIF([1]기획현황!$Z:$Z,$I139,[1]기획현황!$AF:$AF)</f>
        <v>#VALUE!</v>
      </c>
      <c r="AK139" s="302">
        <f>VLOOKUP($I139,[1]기획현황!$Z:$AW,14,FALSE)</f>
        <v>53000</v>
      </c>
      <c r="AL139" s="402">
        <f>VLOOKUP($I139,[1]기획현황!$Z:$AW,22,FALSE)</f>
        <v>0</v>
      </c>
      <c r="AM139" s="301">
        <f>VLOOKUP($I139,[1]기획현황!$Z:$AW,23,FALSE)</f>
        <v>5.2</v>
      </c>
      <c r="AN139" s="302">
        <f>VLOOKUP($I139,[1]기획현황!$Z:$AW,24,FALSE)</f>
        <v>0</v>
      </c>
      <c r="AO139" s="303">
        <f>VLOOKUP($I139,[1]기획현황!$Z:$AW,17,FALSE)</f>
        <v>6486.4800000000014</v>
      </c>
      <c r="AP139" s="305">
        <f t="shared" si="63"/>
        <v>7.4280377310680317</v>
      </c>
      <c r="AQ139" s="3"/>
    </row>
    <row r="140" spans="1:43" ht="53.25" hidden="1" customHeight="1">
      <c r="A140" s="16" t="str">
        <f t="shared" si="49"/>
        <v>PNKUMF5501RE</v>
      </c>
      <c r="B140" s="154">
        <f t="shared" si="50"/>
        <v>9.5377346163493934E-7</v>
      </c>
      <c r="C140" s="16" t="str">
        <f t="shared" si="51"/>
        <v/>
      </c>
      <c r="D140" s="154">
        <f t="shared" si="52"/>
        <v>1</v>
      </c>
      <c r="E140" s="16" t="str">
        <f>IF(ISERROR(VLOOKUP(MID(I140,1,5)&amp;MID(I140,8,5),품번정리!A:B,2,FALSE))=TRUE,MID(I140,1,5)&amp;MID(I140,8,5),VLOOKUP(MID(I140,1,5)&amp;MID(I140,8,5),품번정리!A:B,2,FALSE))</f>
        <v>PNKUM501RE</v>
      </c>
      <c r="F140" s="202" t="str">
        <f>IF(ISERROR(VLOOKUP($E140,러닝품번!$A:$A,1,FALSE))=TRUE,"","러닝")</f>
        <v/>
      </c>
      <c r="G140" s="422"/>
      <c r="H140" s="31" t="str">
        <f>IF(I140=0,0,IF(VLOOKUP(MID($I140,4,2),CODE!K:P,CODE!$O$1,FALSE)="",VLOOKUP(MID($I140,1,3),CODE!$B:$G,CODE!$D$1,FALSE),VLOOKUP(MID($I140,1,3),CODE!$B:$G,CODE!$D$1,FALSE)&amp;"-"&amp;VLOOKUP(MID($I140,4,2),CODE!K:P,CODE!$O$1,FALSE)))</f>
        <v>PNK</v>
      </c>
      <c r="I140" s="103" t="s">
        <v>1779</v>
      </c>
      <c r="J140" s="102" t="str">
        <f t="shared" si="64"/>
        <v>F5</v>
      </c>
      <c r="K140" s="102" t="str">
        <f t="shared" si="53"/>
        <v>UM</v>
      </c>
      <c r="L140" s="438">
        <f t="shared" si="65"/>
        <v>28000</v>
      </c>
      <c r="M140" s="36">
        <f>IF(ISERROR(VLOOKUP($E140,'14FW판매DB'!$C:$AF,'14FW판매DB'!J$3-1,FALSE))=TRUE,0,VLOOKUP($E140,'14FW판매DB'!$C:$AF,'14FW판매DB'!J$3-1,FALSE))</f>
        <v>53000</v>
      </c>
      <c r="N140" s="37">
        <f>IF(ISERROR(VLOOKUP($E140,'14FW판매DB'!$C:$AF,'14FW판매DB'!K$3-1,FALSE))=TRUE,0,VLOOKUP($E140,'14FW판매DB'!$C:$AF,'14FW판매DB'!K$3-1,FALSE))</f>
        <v>25000</v>
      </c>
      <c r="O140" s="38">
        <f>SUMIF('14FW판매DB'!$C:$C,E140,'14FW판매DB'!N:N)</f>
        <v>400</v>
      </c>
      <c r="P140" s="39" t="str">
        <f>IF(ISERROR(VLOOKUP($E140,'14FW판매DB'!$C:$AF,'14FW판매DB'!P$3-1,FALSE))=TRUE,0,VLOOKUP($E140,'14FW판매DB'!$C:$AF,'14FW판매DB'!P$3-1,FALSE))</f>
        <v>2014-09-01</v>
      </c>
      <c r="Q140" s="40">
        <f>SUMIF('14FW판매DB'!$C:$C,E140,'14FW판매DB'!U:U)</f>
        <v>143</v>
      </c>
      <c r="R140" s="43">
        <f t="shared" si="54"/>
        <v>0.35749999999999998</v>
      </c>
      <c r="S140" s="95">
        <f t="shared" si="55"/>
        <v>581</v>
      </c>
      <c r="T140" s="45">
        <f t="shared" si="56"/>
        <v>0.24612736660929432</v>
      </c>
      <c r="U140" s="110">
        <f>SUMIF('14FW판매DB'!$C:$C,$E140,'14FW판매DB'!AD:AD)*$U$4</f>
        <v>0</v>
      </c>
      <c r="V140" s="40">
        <f t="shared" si="66"/>
        <v>7</v>
      </c>
      <c r="W140" s="285">
        <f t="shared" si="57"/>
        <v>0</v>
      </c>
      <c r="X140" s="289">
        <f t="shared" si="58"/>
        <v>257</v>
      </c>
      <c r="Y140" s="53">
        <f t="shared" si="59"/>
        <v>0</v>
      </c>
      <c r="Z140" s="50">
        <f t="shared" si="60"/>
        <v>0</v>
      </c>
      <c r="AA140" s="33">
        <f t="shared" si="61"/>
        <v>0</v>
      </c>
      <c r="AB140" s="134" t="str">
        <f>IF(ISERROR(VLOOKUP($E140,발주DB!$A:$D,3,FALSE))=TRUE,"",VLOOKUP($E140,발주DB!$A:$D,3,FALSE))</f>
        <v/>
      </c>
      <c r="AC140" s="133" t="str">
        <f>IF(ISERROR(VLOOKUP($E140,발주DB!$A:$D,4,FALSE))=TRUE,"",VLOOKUP($E140,발주DB!$A:$D,4,FALSE))</f>
        <v/>
      </c>
      <c r="AD140" s="39">
        <f>IF(ISERROR(VLOOKUP($E140,입고예정DB!$B:$E,3,FALSE))=TRUE,0,VLOOKUP($E140,입고예정DB!$B:$E,3,FALSE))</f>
        <v>0</v>
      </c>
      <c r="AE140" s="41">
        <f>IF(E140="",0,SUMIF(입고예정DB!$B:$B,$E140,입고예정DB!$E:$E))</f>
        <v>0</v>
      </c>
      <c r="AF140" s="42">
        <f t="shared" si="62"/>
        <v>-257</v>
      </c>
      <c r="AG140" s="414"/>
      <c r="AI140" s="295" t="str">
        <f>VLOOKUP($I140,[1]기획현황!$Z:$AW,8,FALSE)</f>
        <v>성진</v>
      </c>
      <c r="AJ140" s="401" t="e">
        <f>SUMIF([1]기획현황!$Z:$Z,$I140,[1]기획현황!$AF:$AF)</f>
        <v>#VALUE!</v>
      </c>
      <c r="AK140" s="302">
        <f>VLOOKUP($I140,[1]기획현황!$Z:$AW,14,FALSE)</f>
        <v>53000</v>
      </c>
      <c r="AL140" s="402">
        <f>VLOOKUP($I140,[1]기획현황!$Z:$AW,22,FALSE)</f>
        <v>0</v>
      </c>
      <c r="AM140" s="301">
        <f>VLOOKUP($I140,[1]기획현황!$Z:$AW,23,FALSE)</f>
        <v>5.5</v>
      </c>
      <c r="AN140" s="302">
        <f>VLOOKUP($I140,[1]기획현황!$Z:$AW,24,FALSE)</f>
        <v>0</v>
      </c>
      <c r="AO140" s="303">
        <f>VLOOKUP($I140,[1]기획현황!$Z:$AW,17,FALSE)</f>
        <v>6860.7000000000007</v>
      </c>
      <c r="AP140" s="305">
        <f t="shared" si="63"/>
        <v>7.0228720366461399</v>
      </c>
      <c r="AQ140" s="3"/>
    </row>
    <row r="141" spans="1:43" ht="53.25" hidden="1" customHeight="1">
      <c r="A141" s="16" t="str">
        <f t="shared" si="49"/>
        <v>PNKHPF5506BK</v>
      </c>
      <c r="B141" s="154">
        <f t="shared" si="50"/>
        <v>1</v>
      </c>
      <c r="C141" s="16" t="str">
        <f t="shared" si="51"/>
        <v>PNKHPF5506BK</v>
      </c>
      <c r="D141" s="154">
        <f t="shared" si="52"/>
        <v>1</v>
      </c>
      <c r="E141" s="16" t="str">
        <f>IF(ISERROR(VLOOKUP(MID(I141,1,5)&amp;MID(I141,8,5),품번정리!A:B,2,FALSE))=TRUE,MID(I141,1,5)&amp;MID(I141,8,5),VLOOKUP(MID(I141,1,5)&amp;MID(I141,8,5),품번정리!A:B,2,FALSE))</f>
        <v>PNKHP506BK</v>
      </c>
      <c r="F141" s="202" t="str">
        <f>IF(ISERROR(VLOOKUP($E141,러닝품번!$A:$A,1,FALSE))=TRUE,"","러닝")</f>
        <v/>
      </c>
      <c r="G141" s="422"/>
      <c r="H141" s="31" t="str">
        <f>IF(I141=0,0,IF(VLOOKUP(MID($I141,4,2),CODE!K:P,CODE!$O$1,FALSE)="",VLOOKUP(MID($I141,1,3),CODE!$B:$G,CODE!$D$1,FALSE),VLOOKUP(MID($I141,1,3),CODE!$B:$G,CODE!$D$1,FALSE)&amp;"-"&amp;VLOOKUP(MID($I141,4,2),CODE!K:P,CODE!$O$1,FALSE)))</f>
        <v>PNK-의류</v>
      </c>
      <c r="I141" s="103" t="s">
        <v>1733</v>
      </c>
      <c r="J141" s="102" t="str">
        <f t="shared" si="64"/>
        <v>F5</v>
      </c>
      <c r="K141" s="102" t="str">
        <f t="shared" si="53"/>
        <v>HP</v>
      </c>
      <c r="L141" s="438">
        <f t="shared" si="65"/>
        <v>80000</v>
      </c>
      <c r="M141" s="36">
        <f>IF(ISERROR(VLOOKUP($E141,'14FW판매DB'!$C:$AF,'14FW판매DB'!J$3-1,FALSE))=TRUE,0,VLOOKUP($E141,'14FW판매DB'!$C:$AF,'14FW판매DB'!J$3-1,FALSE))</f>
        <v>109000</v>
      </c>
      <c r="N141" s="37">
        <f>IF(ISERROR(VLOOKUP($E141,'14FW판매DB'!$C:$AF,'14FW판매DB'!K$3-1,FALSE))=TRUE,0,VLOOKUP($E141,'14FW판매DB'!$C:$AF,'14FW판매DB'!K$3-1,FALSE))</f>
        <v>29000</v>
      </c>
      <c r="O141" s="38">
        <f>SUMIF('14FW판매DB'!$C:$C,E141,'14FW판매DB'!N:N)</f>
        <v>323</v>
      </c>
      <c r="P141" s="39" t="str">
        <f>IF(ISERROR(VLOOKUP($E141,'14FW판매DB'!$C:$AF,'14FW판매DB'!P$3-1,FALSE))=TRUE,0,VLOOKUP($E141,'14FW판매DB'!$C:$AF,'14FW판매DB'!P$3-1,FALSE))</f>
        <v>2014-08-25</v>
      </c>
      <c r="Q141" s="40">
        <f>SUMIF('14FW판매DB'!$C:$C,E141,'14FW판매DB'!U:U)</f>
        <v>237</v>
      </c>
      <c r="R141" s="43">
        <f t="shared" si="54"/>
        <v>0.73374613003095979</v>
      </c>
      <c r="S141" s="95">
        <f t="shared" si="55"/>
        <v>588</v>
      </c>
      <c r="T141" s="45">
        <f t="shared" si="56"/>
        <v>0.40306122448979592</v>
      </c>
      <c r="U141" s="110">
        <f>SUMIF('14FW판매DB'!$C:$C,$E141,'14FW판매DB'!AD:AD)*$U$4</f>
        <v>0</v>
      </c>
      <c r="V141" s="40">
        <f t="shared" si="66"/>
        <v>7</v>
      </c>
      <c r="W141" s="285">
        <f t="shared" si="57"/>
        <v>0</v>
      </c>
      <c r="X141" s="289">
        <f t="shared" si="58"/>
        <v>86</v>
      </c>
      <c r="Y141" s="53">
        <f t="shared" si="59"/>
        <v>0</v>
      </c>
      <c r="Z141" s="50">
        <f t="shared" si="60"/>
        <v>0</v>
      </c>
      <c r="AA141" s="33">
        <f t="shared" si="61"/>
        <v>0</v>
      </c>
      <c r="AB141" s="134" t="str">
        <f>IF(ISERROR(VLOOKUP($E141,발주DB!$A:$D,3,FALSE))=TRUE,"",VLOOKUP($E141,발주DB!$A:$D,3,FALSE))</f>
        <v/>
      </c>
      <c r="AC141" s="133" t="str">
        <f>IF(ISERROR(VLOOKUP($E141,발주DB!$A:$D,4,FALSE))=TRUE,"",VLOOKUP($E141,발주DB!$A:$D,4,FALSE))</f>
        <v/>
      </c>
      <c r="AD141" s="39">
        <f>IF(ISERROR(VLOOKUP($E141,입고예정DB!$B:$E,3,FALSE))=TRUE,0,VLOOKUP($E141,입고예정DB!$B:$E,3,FALSE))</f>
        <v>0</v>
      </c>
      <c r="AE141" s="41">
        <f>IF(E141="",0,SUMIF(입고예정DB!$B:$B,$E141,입고예정DB!$E:$E))</f>
        <v>0</v>
      </c>
      <c r="AF141" s="42">
        <f t="shared" si="62"/>
        <v>-86</v>
      </c>
      <c r="AG141" s="414"/>
      <c r="AI141" s="295" t="str">
        <f>VLOOKUP($I141,[1]기획현황!$Z:$AW,8,FALSE)</f>
        <v>대경</v>
      </c>
      <c r="AJ141" s="401" t="e">
        <f>SUMIF([1]기획현황!$Z:$Z,$I141,[1]기획현황!$AF:$AF)</f>
        <v>#VALUE!</v>
      </c>
      <c r="AK141" s="302">
        <f>VLOOKUP($I141,[1]기획현황!$Z:$AW,14,FALSE)</f>
        <v>109000</v>
      </c>
      <c r="AL141" s="402">
        <f>VLOOKUP($I141,[1]기획현황!$Z:$AW,22,FALSE)</f>
        <v>20</v>
      </c>
      <c r="AM141" s="301">
        <f>VLOOKUP($I141,[1]기획현황!$Z:$AW,23,FALSE)</f>
        <v>20</v>
      </c>
      <c r="AN141" s="302">
        <f>VLOOKUP($I141,[1]기획현황!$Z:$AW,24,FALSE)</f>
        <v>0</v>
      </c>
      <c r="AO141" s="303">
        <f>VLOOKUP($I141,[1]기획현황!$Z:$AW,17,FALSE)</f>
        <v>23120</v>
      </c>
      <c r="AP141" s="305">
        <f t="shared" si="63"/>
        <v>4.2859389745202892</v>
      </c>
      <c r="AQ141" s="3"/>
    </row>
    <row r="142" spans="1:43" ht="53.25" hidden="1" customHeight="1">
      <c r="A142" s="16" t="str">
        <f t="shared" si="49"/>
        <v>PNKPTF5508BK</v>
      </c>
      <c r="B142" s="154">
        <f t="shared" si="50"/>
        <v>1</v>
      </c>
      <c r="C142" s="16" t="str">
        <f t="shared" si="51"/>
        <v>PNKPTF5508BK</v>
      </c>
      <c r="D142" s="154">
        <f t="shared" si="52"/>
        <v>1</v>
      </c>
      <c r="E142" s="16" t="str">
        <f>IF(ISERROR(VLOOKUP(MID(I142,1,5)&amp;MID(I142,8,5),품번정리!A:B,2,FALSE))=TRUE,MID(I142,1,5)&amp;MID(I142,8,5),VLOOKUP(MID(I142,1,5)&amp;MID(I142,8,5),품번정리!A:B,2,FALSE))</f>
        <v>PNKPT508BK</v>
      </c>
      <c r="F142" s="202" t="str">
        <f>IF(ISERROR(VLOOKUP($E142,러닝품번!$A:$A,1,FALSE))=TRUE,"","러닝")</f>
        <v/>
      </c>
      <c r="G142" s="422"/>
      <c r="H142" s="31" t="str">
        <f>IF(I142=0,0,IF(VLOOKUP(MID($I142,4,2),CODE!K:P,CODE!$O$1,FALSE)="",VLOOKUP(MID($I142,1,3),CODE!$B:$G,CODE!$D$1,FALSE),VLOOKUP(MID($I142,1,3),CODE!$B:$G,CODE!$D$1,FALSE)&amp;"-"&amp;VLOOKUP(MID($I142,4,2),CODE!K:P,CODE!$O$1,FALSE)))</f>
        <v>PNK-의류</v>
      </c>
      <c r="I142" s="103" t="s">
        <v>1737</v>
      </c>
      <c r="J142" s="102" t="str">
        <f t="shared" si="64"/>
        <v>F5</v>
      </c>
      <c r="K142" s="102" t="str">
        <f t="shared" si="53"/>
        <v>PT</v>
      </c>
      <c r="L142" s="438">
        <f t="shared" si="65"/>
        <v>50000</v>
      </c>
      <c r="M142" s="36">
        <f>IF(ISERROR(VLOOKUP($E142,'14FW판매DB'!$C:$AF,'14FW판매DB'!J$3-1,FALSE))=TRUE,0,VLOOKUP($E142,'14FW판매DB'!$C:$AF,'14FW판매DB'!J$3-1,FALSE))</f>
        <v>69000</v>
      </c>
      <c r="N142" s="37">
        <f>IF(ISERROR(VLOOKUP($E142,'14FW판매DB'!$C:$AF,'14FW판매DB'!K$3-1,FALSE))=TRUE,0,VLOOKUP($E142,'14FW판매DB'!$C:$AF,'14FW판매DB'!K$3-1,FALSE))</f>
        <v>19000</v>
      </c>
      <c r="O142" s="38">
        <f>SUMIF('14FW판매DB'!$C:$C,E142,'14FW판매DB'!N:N)</f>
        <v>228</v>
      </c>
      <c r="P142" s="39" t="str">
        <f>IF(ISERROR(VLOOKUP($E142,'14FW판매DB'!$C:$AF,'14FW판매DB'!P$3-1,FALSE))=TRUE,0,VLOOKUP($E142,'14FW판매DB'!$C:$AF,'14FW판매DB'!P$3-1,FALSE))</f>
        <v>2014-08-27</v>
      </c>
      <c r="Q142" s="40">
        <f>SUMIF('14FW판매DB'!$C:$C,E142,'14FW판매DB'!U:U)</f>
        <v>216</v>
      </c>
      <c r="R142" s="43">
        <f t="shared" si="54"/>
        <v>0.94736842105263153</v>
      </c>
      <c r="S142" s="95">
        <f t="shared" si="55"/>
        <v>586</v>
      </c>
      <c r="T142" s="45">
        <f t="shared" si="56"/>
        <v>0.36860068259385664</v>
      </c>
      <c r="U142" s="110">
        <f>SUMIF('14FW판매DB'!$C:$C,$E142,'14FW판매DB'!AD:AD)*$U$4</f>
        <v>0</v>
      </c>
      <c r="V142" s="40">
        <f t="shared" si="66"/>
        <v>7</v>
      </c>
      <c r="W142" s="285">
        <f t="shared" si="57"/>
        <v>0</v>
      </c>
      <c r="X142" s="289">
        <f t="shared" si="58"/>
        <v>12</v>
      </c>
      <c r="Y142" s="53">
        <f t="shared" si="59"/>
        <v>0</v>
      </c>
      <c r="Z142" s="50">
        <f t="shared" si="60"/>
        <v>0</v>
      </c>
      <c r="AA142" s="33">
        <f t="shared" si="61"/>
        <v>0</v>
      </c>
      <c r="AB142" s="134" t="str">
        <f>IF(ISERROR(VLOOKUP($E142,발주DB!$A:$D,3,FALSE))=TRUE,"",VLOOKUP($E142,발주DB!$A:$D,3,FALSE))</f>
        <v/>
      </c>
      <c r="AC142" s="133" t="str">
        <f>IF(ISERROR(VLOOKUP($E142,발주DB!$A:$D,4,FALSE))=TRUE,"",VLOOKUP($E142,발주DB!$A:$D,4,FALSE))</f>
        <v/>
      </c>
      <c r="AD142" s="39">
        <f>IF(ISERROR(VLOOKUP($E142,입고예정DB!$B:$E,3,FALSE))=TRUE,0,VLOOKUP($E142,입고예정DB!$B:$E,3,FALSE))</f>
        <v>0</v>
      </c>
      <c r="AE142" s="41">
        <f>IF(E142="",0,SUMIF(입고예정DB!$B:$B,$E142,입고예정DB!$E:$E))</f>
        <v>0</v>
      </c>
      <c r="AF142" s="42">
        <f t="shared" si="62"/>
        <v>-12</v>
      </c>
      <c r="AG142" s="414"/>
      <c r="AI142" s="295" t="str">
        <f>VLOOKUP($I142,[1]기획현황!$Z:$AW,8,FALSE)</f>
        <v>EVERGREEN</v>
      </c>
      <c r="AJ142" s="401" t="e">
        <f>SUMIF([1]기획현황!$Z:$Z,$I142,[1]기획현황!$AF:$AF)</f>
        <v>#VALUE!</v>
      </c>
      <c r="AK142" s="302">
        <f>VLOOKUP($I142,[1]기획현황!$Z:$AW,14,FALSE)</f>
        <v>69000</v>
      </c>
      <c r="AL142" s="402">
        <f>VLOOKUP($I142,[1]기획현황!$Z:$AW,22,FALSE)</f>
        <v>70</v>
      </c>
      <c r="AM142" s="301">
        <f>VLOOKUP($I142,[1]기획현황!$Z:$AW,23,FALSE)</f>
        <v>12.6</v>
      </c>
      <c r="AN142" s="302">
        <f>VLOOKUP($I142,[1]기획현황!$Z:$AW,24,FALSE)</f>
        <v>0</v>
      </c>
      <c r="AO142" s="303">
        <f>VLOOKUP($I142,[1]기획현황!$Z:$AW,17,FALSE)</f>
        <v>16514.89</v>
      </c>
      <c r="AP142" s="305">
        <f t="shared" si="63"/>
        <v>3.7982252819893274</v>
      </c>
      <c r="AQ142" s="3"/>
    </row>
    <row r="143" spans="1:43" ht="53.25" hidden="1" customHeight="1">
      <c r="A143" s="16" t="str">
        <f t="shared" si="49"/>
        <v>PNKTHF5505BK</v>
      </c>
      <c r="B143" s="154">
        <f t="shared" si="50"/>
        <v>9.5377346163493934E-7</v>
      </c>
      <c r="C143" s="16" t="str">
        <f t="shared" si="51"/>
        <v/>
      </c>
      <c r="D143" s="154">
        <f t="shared" si="52"/>
        <v>1</v>
      </c>
      <c r="E143" s="16" t="str">
        <f>IF(ISERROR(VLOOKUP(MID(I143,1,5)&amp;MID(I143,8,5),품번정리!A:B,2,FALSE))=TRUE,MID(I143,1,5)&amp;MID(I143,8,5),VLOOKUP(MID(I143,1,5)&amp;MID(I143,8,5),품번정리!A:B,2,FALSE))</f>
        <v>PNKTH505BK</v>
      </c>
      <c r="F143" s="202" t="str">
        <f>IF(ISERROR(VLOOKUP($E143,러닝품번!$A:$A,1,FALSE))=TRUE,"","러닝")</f>
        <v/>
      </c>
      <c r="G143" s="422"/>
      <c r="H143" s="31" t="str">
        <f>IF(I143=0,0,IF(VLOOKUP(MID($I143,4,2),CODE!K:P,CODE!$O$1,FALSE)="",VLOOKUP(MID($I143,1,3),CODE!$B:$G,CODE!$D$1,FALSE),VLOOKUP(MID($I143,1,3),CODE!$B:$G,CODE!$D$1,FALSE)&amp;"-"&amp;VLOOKUP(MID($I143,4,2),CODE!K:P,CODE!$O$1,FALSE)))</f>
        <v>PNK-의류</v>
      </c>
      <c r="I143" s="103" t="s">
        <v>1734</v>
      </c>
      <c r="J143" s="102" t="str">
        <f t="shared" si="64"/>
        <v>F5</v>
      </c>
      <c r="K143" s="102" t="str">
        <f t="shared" si="53"/>
        <v>TH</v>
      </c>
      <c r="L143" s="438">
        <f t="shared" si="65"/>
        <v>70000</v>
      </c>
      <c r="M143" s="36">
        <f>IF(ISERROR(VLOOKUP($E143,'14FW판매DB'!$C:$AF,'14FW판매DB'!J$3-1,FALSE))=TRUE,0,VLOOKUP($E143,'14FW판매DB'!$C:$AF,'14FW판매DB'!J$3-1,FALSE))</f>
        <v>99000</v>
      </c>
      <c r="N143" s="37">
        <f>IF(ISERROR(VLOOKUP($E143,'14FW판매DB'!$C:$AF,'14FW판매DB'!K$3-1,FALSE))=TRUE,0,VLOOKUP($E143,'14FW판매DB'!$C:$AF,'14FW판매DB'!K$3-1,FALSE))</f>
        <v>29000</v>
      </c>
      <c r="O143" s="38">
        <f>SUMIF('14FW판매DB'!$C:$C,E143,'14FW판매DB'!N:N)</f>
        <v>410</v>
      </c>
      <c r="P143" s="39" t="str">
        <f>IF(ISERROR(VLOOKUP($E143,'14FW판매DB'!$C:$AF,'14FW판매DB'!P$3-1,FALSE))=TRUE,0,VLOOKUP($E143,'14FW판매DB'!$C:$AF,'14FW판매DB'!P$3-1,FALSE))</f>
        <v>2014-10-02</v>
      </c>
      <c r="Q143" s="40">
        <f>SUMIF('14FW판매DB'!$C:$C,E143,'14FW판매DB'!U:U)</f>
        <v>161</v>
      </c>
      <c r="R143" s="43">
        <f t="shared" si="54"/>
        <v>0.39268292682926831</v>
      </c>
      <c r="S143" s="95">
        <f t="shared" si="55"/>
        <v>550</v>
      </c>
      <c r="T143" s="45">
        <f t="shared" si="56"/>
        <v>0.29272727272727272</v>
      </c>
      <c r="U143" s="110">
        <f>SUMIF('14FW판매DB'!$C:$C,$E143,'14FW판매DB'!AD:AD)*$U$4</f>
        <v>0</v>
      </c>
      <c r="V143" s="40">
        <f t="shared" si="66"/>
        <v>7</v>
      </c>
      <c r="W143" s="285">
        <f t="shared" si="57"/>
        <v>0</v>
      </c>
      <c r="X143" s="289">
        <f t="shared" si="58"/>
        <v>249</v>
      </c>
      <c r="Y143" s="53">
        <f t="shared" si="59"/>
        <v>0</v>
      </c>
      <c r="Z143" s="50">
        <f t="shared" si="60"/>
        <v>0</v>
      </c>
      <c r="AA143" s="33">
        <f t="shared" si="61"/>
        <v>0</v>
      </c>
      <c r="AB143" s="134" t="str">
        <f>IF(ISERROR(VLOOKUP($E143,발주DB!$A:$D,3,FALSE))=TRUE,"",VLOOKUP($E143,발주DB!$A:$D,3,FALSE))</f>
        <v/>
      </c>
      <c r="AC143" s="133" t="str">
        <f>IF(ISERROR(VLOOKUP($E143,발주DB!$A:$D,4,FALSE))=TRUE,"",VLOOKUP($E143,발주DB!$A:$D,4,FALSE))</f>
        <v/>
      </c>
      <c r="AD143" s="39">
        <f>IF(ISERROR(VLOOKUP($E143,입고예정DB!$B:$E,3,FALSE))=TRUE,0,VLOOKUP($E143,입고예정DB!$B:$E,3,FALSE))</f>
        <v>0</v>
      </c>
      <c r="AE143" s="41">
        <f>IF(E143="",0,SUMIF(입고예정DB!$B:$B,$E143,입고예정DB!$E:$E))</f>
        <v>0</v>
      </c>
      <c r="AF143" s="42">
        <f t="shared" si="62"/>
        <v>-249</v>
      </c>
      <c r="AG143" s="414"/>
      <c r="AI143" s="295" t="str">
        <f>VLOOKUP($I143,[1]기획현황!$Z:$AW,8,FALSE)</f>
        <v>아트인드림</v>
      </c>
      <c r="AJ143" s="401" t="e">
        <f>SUMIF([1]기획현황!$Z:$Z,$I143,[1]기획현황!$AF:$AF)</f>
        <v>#VALUE!</v>
      </c>
      <c r="AK143" s="302">
        <f>VLOOKUP($I143,[1]기획현황!$Z:$AW,14,FALSE)</f>
        <v>99000</v>
      </c>
      <c r="AL143" s="402">
        <f>VLOOKUP($I143,[1]기획현황!$Z:$AW,22,FALSE)</f>
        <v>20</v>
      </c>
      <c r="AM143" s="301">
        <f>VLOOKUP($I143,[1]기획현황!$Z:$AW,23,FALSE)</f>
        <v>0</v>
      </c>
      <c r="AN143" s="302">
        <f>VLOOKUP($I143,[1]기획현황!$Z:$AW,24,FALSE)</f>
        <v>21470</v>
      </c>
      <c r="AO143" s="303">
        <f>VLOOKUP($I143,[1]기획현황!$Z:$AW,17,FALSE)</f>
        <v>21490</v>
      </c>
      <c r="AP143" s="305">
        <f t="shared" si="63"/>
        <v>4.1879944160074443</v>
      </c>
      <c r="AQ143" s="3"/>
    </row>
    <row r="144" spans="1:43" ht="53.25" hidden="1" customHeight="1">
      <c r="A144" s="16" t="str">
        <f t="shared" si="49"/>
        <v>PNKTLF4501NY</v>
      </c>
      <c r="B144" s="154">
        <f t="shared" si="50"/>
        <v>1</v>
      </c>
      <c r="C144" s="16" t="str">
        <f t="shared" si="51"/>
        <v>PNKTLF4501NY</v>
      </c>
      <c r="D144" s="154">
        <f t="shared" si="52"/>
        <v>1</v>
      </c>
      <c r="E144" s="16" t="str">
        <f>IF(ISERROR(VLOOKUP(MID(I144,1,5)&amp;MID(I144,8,5),품번정리!A:B,2,FALSE))=TRUE,MID(I144,1,5)&amp;MID(I144,8,5),VLOOKUP(MID(I144,1,5)&amp;MID(I144,8,5),품번정리!A:B,2,FALSE))</f>
        <v>PNKTL501NY</v>
      </c>
      <c r="F144" s="202" t="str">
        <f>IF(ISERROR(VLOOKUP($E144,러닝품번!$A:$A,1,FALSE))=TRUE,"","러닝")</f>
        <v/>
      </c>
      <c r="G144" s="422"/>
      <c r="H144" s="31" t="str">
        <f>IF(I144=0,0,IF(VLOOKUP(MID($I144,4,2),CODE!K:P,CODE!$O$1,FALSE)="",VLOOKUP(MID($I144,1,3),CODE!$B:$G,CODE!$D$1,FALSE),VLOOKUP(MID($I144,1,3),CODE!$B:$G,CODE!$D$1,FALSE)&amp;"-"&amp;VLOOKUP(MID($I144,4,2),CODE!K:P,CODE!$O$1,FALSE)))</f>
        <v>PNK-의류</v>
      </c>
      <c r="I144" s="103" t="s">
        <v>1732</v>
      </c>
      <c r="J144" s="102" t="str">
        <f t="shared" si="64"/>
        <v>F4</v>
      </c>
      <c r="K144" s="102" t="str">
        <f t="shared" si="53"/>
        <v>TL</v>
      </c>
      <c r="L144" s="438">
        <f t="shared" si="65"/>
        <v>54000</v>
      </c>
      <c r="M144" s="36">
        <f>IF(ISERROR(VLOOKUP($E144,'14FW판매DB'!$C:$AF,'14FW판매DB'!J$3-1,FALSE))=TRUE,0,VLOOKUP($E144,'14FW판매DB'!$C:$AF,'14FW판매DB'!J$3-1,FALSE))</f>
        <v>79000</v>
      </c>
      <c r="N144" s="37">
        <f>IF(ISERROR(VLOOKUP($E144,'14FW판매DB'!$C:$AF,'14FW판매DB'!K$3-1,FALSE))=TRUE,0,VLOOKUP($E144,'14FW판매DB'!$C:$AF,'14FW판매DB'!K$3-1,FALSE))</f>
        <v>25000</v>
      </c>
      <c r="O144" s="38">
        <f>SUMIF('14FW판매DB'!$C:$C,E144,'14FW판매DB'!N:N)</f>
        <v>308</v>
      </c>
      <c r="P144" s="39" t="str">
        <f>IF(ISERROR(VLOOKUP($E144,'14FW판매DB'!$C:$AF,'14FW판매DB'!P$3-1,FALSE))=TRUE,0,VLOOKUP($E144,'14FW판매DB'!$C:$AF,'14FW판매DB'!P$3-1,FALSE))</f>
        <v>2014-09-02</v>
      </c>
      <c r="Q144" s="40">
        <f>SUMIF('14FW판매DB'!$C:$C,E144,'14FW판매DB'!U:U)</f>
        <v>277</v>
      </c>
      <c r="R144" s="43">
        <f t="shared" si="54"/>
        <v>0.89935064935064934</v>
      </c>
      <c r="S144" s="95">
        <f t="shared" si="55"/>
        <v>580</v>
      </c>
      <c r="T144" s="45">
        <f t="shared" si="56"/>
        <v>0.47758620689655173</v>
      </c>
      <c r="U144" s="110">
        <f>SUMIF('14FW판매DB'!$C:$C,$E144,'14FW판매DB'!AD:AD)*$U$4</f>
        <v>1</v>
      </c>
      <c r="V144" s="40">
        <f t="shared" si="66"/>
        <v>7</v>
      </c>
      <c r="W144" s="285">
        <f t="shared" si="57"/>
        <v>0.14285714285714285</v>
      </c>
      <c r="X144" s="289">
        <f t="shared" si="58"/>
        <v>31</v>
      </c>
      <c r="Y144" s="53">
        <f t="shared" si="59"/>
        <v>217</v>
      </c>
      <c r="Z144" s="50">
        <f t="shared" si="60"/>
        <v>42680</v>
      </c>
      <c r="AA144" s="33">
        <f t="shared" si="61"/>
        <v>-74.285714285714278</v>
      </c>
      <c r="AB144" s="134" t="str">
        <f>IF(ISERROR(VLOOKUP($E144,발주DB!$A:$D,3,FALSE))=TRUE,"",VLOOKUP($E144,발주DB!$A:$D,3,FALSE))</f>
        <v/>
      </c>
      <c r="AC144" s="133" t="str">
        <f>IF(ISERROR(VLOOKUP($E144,발주DB!$A:$D,4,FALSE))=TRUE,"",VLOOKUP($E144,발주DB!$A:$D,4,FALSE))</f>
        <v/>
      </c>
      <c r="AD144" s="39">
        <f>IF(ISERROR(VLOOKUP($E144,입고예정DB!$B:$E,3,FALSE))=TRUE,0,VLOOKUP($E144,입고예정DB!$B:$E,3,FALSE))</f>
        <v>0</v>
      </c>
      <c r="AE144" s="41">
        <f>IF(E144="",0,SUMIF(입고예정DB!$B:$B,$E144,입고예정DB!$E:$E))</f>
        <v>0</v>
      </c>
      <c r="AF144" s="42">
        <f t="shared" si="62"/>
        <v>-105.28571428571428</v>
      </c>
      <c r="AG144" s="414"/>
      <c r="AI144" s="295" t="str">
        <f>VLOOKUP($I144,[1]기획현황!$Z:$AW,8,FALSE)</f>
        <v>대경</v>
      </c>
      <c r="AJ144" s="401" t="e">
        <f>SUMIF([1]기획현황!$Z:$Z,$I144,[1]기획현황!$AF:$AF)</f>
        <v>#VALUE!</v>
      </c>
      <c r="AK144" s="302">
        <f>VLOOKUP($I144,[1]기획현황!$Z:$AW,14,FALSE)</f>
        <v>79000</v>
      </c>
      <c r="AL144" s="402">
        <f>VLOOKUP($I144,[1]기획현황!$Z:$AW,22,FALSE)</f>
        <v>20</v>
      </c>
      <c r="AM144" s="301">
        <f>VLOOKUP($I144,[1]기획현황!$Z:$AW,23,FALSE)</f>
        <v>14.9</v>
      </c>
      <c r="AN144" s="302">
        <f>VLOOKUP($I144,[1]기획현황!$Z:$AW,24,FALSE)</f>
        <v>0</v>
      </c>
      <c r="AO144" s="303">
        <f>VLOOKUP($I144,[1]기획현황!$Z:$AW,17,FALSE)</f>
        <v>17229.5</v>
      </c>
      <c r="AP144" s="305">
        <f t="shared" si="63"/>
        <v>4.1683265224284982</v>
      </c>
      <c r="AQ144" s="3"/>
    </row>
    <row r="145" spans="1:43" ht="53.25" hidden="1" customHeight="1">
      <c r="A145" s="16" t="str">
        <f t="shared" si="49"/>
        <v>PNKTLF5508BK</v>
      </c>
      <c r="B145" s="154">
        <f t="shared" si="50"/>
        <v>1</v>
      </c>
      <c r="C145" s="16" t="str">
        <f t="shared" si="51"/>
        <v>PNKTLF5508BK</v>
      </c>
      <c r="D145" s="154">
        <f t="shared" si="52"/>
        <v>1</v>
      </c>
      <c r="E145" s="16" t="str">
        <f>IF(ISERROR(VLOOKUP(MID(I145,1,5)&amp;MID(I145,8,5),품번정리!A:B,2,FALSE))=TRUE,MID(I145,1,5)&amp;MID(I145,8,5),VLOOKUP(MID(I145,1,5)&amp;MID(I145,8,5),품번정리!A:B,2,FALSE))</f>
        <v>PNKTL508BK</v>
      </c>
      <c r="F145" s="202" t="str">
        <f>IF(ISERROR(VLOOKUP($E145,러닝품번!$A:$A,1,FALSE))=TRUE,"","러닝")</f>
        <v/>
      </c>
      <c r="G145" s="422"/>
      <c r="H145" s="31" t="str">
        <f>IF(I145=0,0,IF(VLOOKUP(MID($I145,4,2),CODE!K:P,CODE!$O$1,FALSE)="",VLOOKUP(MID($I145,1,3),CODE!$B:$G,CODE!$D$1,FALSE),VLOOKUP(MID($I145,1,3),CODE!$B:$G,CODE!$D$1,FALSE)&amp;"-"&amp;VLOOKUP(MID($I145,4,2),CODE!K:P,CODE!$O$1,FALSE)))</f>
        <v>PNK-의류</v>
      </c>
      <c r="I145" s="103" t="s">
        <v>1736</v>
      </c>
      <c r="J145" s="102" t="str">
        <f t="shared" si="64"/>
        <v>F5</v>
      </c>
      <c r="K145" s="102" t="str">
        <f t="shared" si="53"/>
        <v>TL</v>
      </c>
      <c r="L145" s="438">
        <f t="shared" si="65"/>
        <v>50000</v>
      </c>
      <c r="M145" s="36">
        <f>IF(ISERROR(VLOOKUP($E145,'14FW판매DB'!$C:$AF,'14FW판매DB'!J$3-1,FALSE))=TRUE,0,VLOOKUP($E145,'14FW판매DB'!$C:$AF,'14FW판매DB'!J$3-1,FALSE))</f>
        <v>69000</v>
      </c>
      <c r="N145" s="37">
        <f>IF(ISERROR(VLOOKUP($E145,'14FW판매DB'!$C:$AF,'14FW판매DB'!K$3-1,FALSE))=TRUE,0,VLOOKUP($E145,'14FW판매DB'!$C:$AF,'14FW판매DB'!K$3-1,FALSE))</f>
        <v>19000</v>
      </c>
      <c r="O145" s="38">
        <f>SUMIF('14FW판매DB'!$C:$C,E145,'14FW판매DB'!N:N)</f>
        <v>406</v>
      </c>
      <c r="P145" s="39" t="str">
        <f>IF(ISERROR(VLOOKUP($E145,'14FW판매DB'!$C:$AF,'14FW판매DB'!P$3-1,FALSE))=TRUE,0,VLOOKUP($E145,'14FW판매DB'!$C:$AF,'14FW판매DB'!P$3-1,FALSE))</f>
        <v>2014-09-17</v>
      </c>
      <c r="Q145" s="40">
        <f>SUMIF('14FW판매DB'!$C:$C,E145,'14FW판매DB'!U:U)</f>
        <v>392</v>
      </c>
      <c r="R145" s="43">
        <f t="shared" si="54"/>
        <v>0.96551724137931039</v>
      </c>
      <c r="S145" s="95">
        <f t="shared" si="55"/>
        <v>565</v>
      </c>
      <c r="T145" s="45">
        <f t="shared" si="56"/>
        <v>0.69380530973451326</v>
      </c>
      <c r="U145" s="110">
        <f>SUMIF('14FW판매DB'!$C:$C,$E145,'14FW판매DB'!AD:AD)*$U$4</f>
        <v>0</v>
      </c>
      <c r="V145" s="40">
        <f t="shared" si="66"/>
        <v>7</v>
      </c>
      <c r="W145" s="285">
        <f t="shared" si="57"/>
        <v>0</v>
      </c>
      <c r="X145" s="289">
        <f t="shared" si="58"/>
        <v>14</v>
      </c>
      <c r="Y145" s="53">
        <f t="shared" si="59"/>
        <v>0</v>
      </c>
      <c r="Z145" s="50">
        <f t="shared" si="60"/>
        <v>0</v>
      </c>
      <c r="AA145" s="33">
        <f t="shared" si="61"/>
        <v>0</v>
      </c>
      <c r="AB145" s="134" t="str">
        <f>IF(ISERROR(VLOOKUP($E145,발주DB!$A:$D,3,FALSE))=TRUE,"",VLOOKUP($E145,발주DB!$A:$D,3,FALSE))</f>
        <v/>
      </c>
      <c r="AC145" s="133" t="str">
        <f>IF(ISERROR(VLOOKUP($E145,발주DB!$A:$D,4,FALSE))=TRUE,"",VLOOKUP($E145,발주DB!$A:$D,4,FALSE))</f>
        <v/>
      </c>
      <c r="AD145" s="39">
        <f>IF(ISERROR(VLOOKUP($E145,입고예정DB!$B:$E,3,FALSE))=TRUE,0,VLOOKUP($E145,입고예정DB!$B:$E,3,FALSE))</f>
        <v>0</v>
      </c>
      <c r="AE145" s="41">
        <f>IF(E145="",0,SUMIF(입고예정DB!$B:$B,$E145,입고예정DB!$E:$E))</f>
        <v>0</v>
      </c>
      <c r="AF145" s="42">
        <f t="shared" si="62"/>
        <v>-14</v>
      </c>
      <c r="AG145" s="414"/>
      <c r="AI145" s="295" t="str">
        <f>VLOOKUP($I145,[1]기획현황!$Z:$AW,8,FALSE)</f>
        <v>EVERGREEN</v>
      </c>
      <c r="AJ145" s="401" t="e">
        <f>SUMIF([1]기획현황!$Z:$Z,$I145,[1]기획현황!$AF:$AF)</f>
        <v>#VALUE!</v>
      </c>
      <c r="AK145" s="302">
        <f>VLOOKUP($I145,[1]기획현황!$Z:$AW,14,FALSE)</f>
        <v>69000</v>
      </c>
      <c r="AL145" s="402">
        <f>VLOOKUP($I145,[1]기획현황!$Z:$AW,22,FALSE)</f>
        <v>70</v>
      </c>
      <c r="AM145" s="301">
        <f>VLOOKUP($I145,[1]기획현황!$Z:$AW,23,FALSE)</f>
        <v>11.6</v>
      </c>
      <c r="AN145" s="302">
        <f>VLOOKUP($I145,[1]기획현황!$Z:$AW,24,FALSE)</f>
        <v>0</v>
      </c>
      <c r="AO145" s="303">
        <f>VLOOKUP($I145,[1]기획현황!$Z:$AW,17,FALSE)</f>
        <v>15209.739999999998</v>
      </c>
      <c r="AP145" s="305">
        <f t="shared" si="63"/>
        <v>4.1241515454749873</v>
      </c>
      <c r="AQ145" s="3"/>
    </row>
    <row r="146" spans="1:43" ht="53.25" hidden="1" customHeight="1">
      <c r="A146" s="16" t="str">
        <f t="shared" si="49"/>
        <v>PNKTLF5508GY</v>
      </c>
      <c r="B146" s="154">
        <f t="shared" si="50"/>
        <v>1</v>
      </c>
      <c r="C146" s="16" t="str">
        <f t="shared" si="51"/>
        <v>PNKTLF5508GY</v>
      </c>
      <c r="D146" s="154">
        <f t="shared" si="52"/>
        <v>1</v>
      </c>
      <c r="E146" s="16" t="str">
        <f>IF(ISERROR(VLOOKUP(MID(I146,1,5)&amp;MID(I146,8,5),품번정리!A:B,2,FALSE))=TRUE,MID(I146,1,5)&amp;MID(I146,8,5),VLOOKUP(MID(I146,1,5)&amp;MID(I146,8,5),품번정리!A:B,2,FALSE))</f>
        <v>PNKTL508GY</v>
      </c>
      <c r="F146" s="202" t="str">
        <f>IF(ISERROR(VLOOKUP($E146,러닝품번!$A:$A,1,FALSE))=TRUE,"","러닝")</f>
        <v/>
      </c>
      <c r="G146" s="422"/>
      <c r="H146" s="31" t="str">
        <f>IF(I146=0,0,IF(VLOOKUP(MID($I146,4,2),CODE!K:P,CODE!$O$1,FALSE)="",VLOOKUP(MID($I146,1,3),CODE!$B:$G,CODE!$D$1,FALSE),VLOOKUP(MID($I146,1,3),CODE!$B:$G,CODE!$D$1,FALSE)&amp;"-"&amp;VLOOKUP(MID($I146,4,2),CODE!K:P,CODE!$O$1,FALSE)))</f>
        <v>PNK-의류</v>
      </c>
      <c r="I146" s="103" t="s">
        <v>1735</v>
      </c>
      <c r="J146" s="102" t="str">
        <f t="shared" si="64"/>
        <v>F5</v>
      </c>
      <c r="K146" s="102" t="str">
        <f t="shared" si="53"/>
        <v>TL</v>
      </c>
      <c r="L146" s="438">
        <f t="shared" si="65"/>
        <v>50000</v>
      </c>
      <c r="M146" s="36">
        <f>IF(ISERROR(VLOOKUP($E146,'14FW판매DB'!$C:$AF,'14FW판매DB'!J$3-1,FALSE))=TRUE,0,VLOOKUP($E146,'14FW판매DB'!$C:$AF,'14FW판매DB'!J$3-1,FALSE))</f>
        <v>69000</v>
      </c>
      <c r="N146" s="37">
        <f>IF(ISERROR(VLOOKUP($E146,'14FW판매DB'!$C:$AF,'14FW판매DB'!K$3-1,FALSE))=TRUE,0,VLOOKUP($E146,'14FW판매DB'!$C:$AF,'14FW판매DB'!K$3-1,FALSE))</f>
        <v>19000</v>
      </c>
      <c r="O146" s="38">
        <f>SUMIF('14FW판매DB'!$C:$C,E146,'14FW판매DB'!N:N)</f>
        <v>401</v>
      </c>
      <c r="P146" s="39" t="str">
        <f>IF(ISERROR(VLOOKUP($E146,'14FW판매DB'!$C:$AF,'14FW판매DB'!P$3-1,FALSE))=TRUE,0,VLOOKUP($E146,'14FW판매DB'!$C:$AF,'14FW판매DB'!P$3-1,FALSE))</f>
        <v>2014-08-25</v>
      </c>
      <c r="Q146" s="40">
        <f>SUMIF('14FW판매DB'!$C:$C,E146,'14FW판매DB'!U:U)</f>
        <v>381</v>
      </c>
      <c r="R146" s="43">
        <f t="shared" si="54"/>
        <v>0.95012468827930174</v>
      </c>
      <c r="S146" s="95">
        <f t="shared" si="55"/>
        <v>588</v>
      </c>
      <c r="T146" s="45">
        <f t="shared" si="56"/>
        <v>0.64795918367346939</v>
      </c>
      <c r="U146" s="110">
        <f>SUMIF('14FW판매DB'!$C:$C,$E146,'14FW판매DB'!AD:AD)*$U$4</f>
        <v>0</v>
      </c>
      <c r="V146" s="40">
        <f t="shared" si="66"/>
        <v>7</v>
      </c>
      <c r="W146" s="285">
        <f t="shared" si="57"/>
        <v>0</v>
      </c>
      <c r="X146" s="289">
        <f t="shared" si="58"/>
        <v>20</v>
      </c>
      <c r="Y146" s="53">
        <f t="shared" si="59"/>
        <v>0</v>
      </c>
      <c r="Z146" s="50">
        <f t="shared" si="60"/>
        <v>0</v>
      </c>
      <c r="AA146" s="33">
        <f t="shared" si="61"/>
        <v>0</v>
      </c>
      <c r="AB146" s="134" t="str">
        <f>IF(ISERROR(VLOOKUP($E146,발주DB!$A:$D,3,FALSE))=TRUE,"",VLOOKUP($E146,발주DB!$A:$D,3,FALSE))</f>
        <v/>
      </c>
      <c r="AC146" s="133" t="str">
        <f>IF(ISERROR(VLOOKUP($E146,발주DB!$A:$D,4,FALSE))=TRUE,"",VLOOKUP($E146,발주DB!$A:$D,4,FALSE))</f>
        <v/>
      </c>
      <c r="AD146" s="39">
        <f>IF(ISERROR(VLOOKUP($E146,입고예정DB!$B:$E,3,FALSE))=TRUE,0,VLOOKUP($E146,입고예정DB!$B:$E,3,FALSE))</f>
        <v>0</v>
      </c>
      <c r="AE146" s="41">
        <f>IF(E146="",0,SUMIF(입고예정DB!$B:$B,$E146,입고예정DB!$E:$E))</f>
        <v>0</v>
      </c>
      <c r="AF146" s="42">
        <f t="shared" si="62"/>
        <v>-20</v>
      </c>
      <c r="AG146" s="414"/>
      <c r="AI146" s="295" t="str">
        <f>VLOOKUP($I146,[1]기획현황!$Z:$AW,8,FALSE)</f>
        <v>EVERGREEN</v>
      </c>
      <c r="AJ146" s="401" t="e">
        <f>SUMIF([1]기획현황!$Z:$Z,$I146,[1]기획현황!$AF:$AF)</f>
        <v>#VALUE!</v>
      </c>
      <c r="AK146" s="302">
        <f>VLOOKUP($I146,[1]기획현황!$Z:$AW,14,FALSE)</f>
        <v>69000</v>
      </c>
      <c r="AL146" s="402">
        <f>VLOOKUP($I146,[1]기획현황!$Z:$AW,22,FALSE)</f>
        <v>70</v>
      </c>
      <c r="AM146" s="301">
        <f>VLOOKUP($I146,[1]기획현황!$Z:$AW,23,FALSE)</f>
        <v>12.1</v>
      </c>
      <c r="AN146" s="302">
        <f>VLOOKUP($I146,[1]기획현황!$Z:$AW,24,FALSE)</f>
        <v>0</v>
      </c>
      <c r="AO146" s="303">
        <f>VLOOKUP($I146,[1]기획현황!$Z:$AW,17,FALSE)</f>
        <v>15862.314999999999</v>
      </c>
      <c r="AP146" s="305">
        <f t="shared" si="63"/>
        <v>3.9544841170581169</v>
      </c>
      <c r="AQ146" s="3"/>
    </row>
    <row r="147" spans="1:43" ht="53.25" hidden="1" customHeight="1">
      <c r="A147" s="16" t="str">
        <f t="shared" si="49"/>
        <v>POKBAF3501PK</v>
      </c>
      <c r="B147" s="154">
        <f t="shared" si="50"/>
        <v>9.5377346163493934E-7</v>
      </c>
      <c r="C147" s="16" t="str">
        <f t="shared" si="51"/>
        <v/>
      </c>
      <c r="D147" s="154">
        <f t="shared" si="52"/>
        <v>1</v>
      </c>
      <c r="E147" s="16" t="str">
        <f>IF(ISERROR(VLOOKUP(MID(I147,1,5)&amp;MID(I147,8,5),품번정리!A:B,2,FALSE))=TRUE,MID(I147,1,5)&amp;MID(I147,8,5),VLOOKUP(MID(I147,1,5)&amp;MID(I147,8,5),품번정리!A:B,2,FALSE))</f>
        <v>POKBA501PK</v>
      </c>
      <c r="F147" s="202" t="str">
        <f>IF(ISERROR(VLOOKUP($E147,러닝품번!$A:$A,1,FALSE))=TRUE,"","러닝")</f>
        <v/>
      </c>
      <c r="G147" s="422"/>
      <c r="H147" s="31" t="str">
        <f>IF(I147=0,0,IF(VLOOKUP(MID($I147,4,2),CODE!K:P,CODE!$O$1,FALSE)="",VLOOKUP(MID($I147,1,3),CODE!$B:$G,CODE!$D$1,FALSE),VLOOKUP(MID($I147,1,3),CODE!$B:$G,CODE!$D$1,FALSE)&amp;"-"&amp;VLOOKUP(MID($I147,4,2),CODE!K:P,CODE!$O$1,FALSE)))</f>
        <v>POK</v>
      </c>
      <c r="I147" s="103" t="s">
        <v>1646</v>
      </c>
      <c r="J147" s="102" t="str">
        <f t="shared" si="64"/>
        <v>F3</v>
      </c>
      <c r="K147" s="102" t="str">
        <f t="shared" si="53"/>
        <v>BA</v>
      </c>
      <c r="L147" s="438">
        <f t="shared" si="65"/>
        <v>16000</v>
      </c>
      <c r="M147" s="36">
        <f>IF(ISERROR(VLOOKUP($E147,'14FW판매DB'!$C:$AF,'14FW판매DB'!J$3-1,FALSE))=TRUE,0,VLOOKUP($E147,'14FW판매DB'!$C:$AF,'14FW판매DB'!J$3-1,FALSE))</f>
        <v>35000</v>
      </c>
      <c r="N147" s="37">
        <f>IF(ISERROR(VLOOKUP($E147,'14FW판매DB'!$C:$AF,'14FW판매DB'!K$3-1,FALSE))=TRUE,0,VLOOKUP($E147,'14FW판매DB'!$C:$AF,'14FW판매DB'!K$3-1,FALSE))</f>
        <v>19000</v>
      </c>
      <c r="O147" s="38">
        <f>SUMIF('14FW판매DB'!$C:$C,E147,'14FW판매DB'!N:N)</f>
        <v>146</v>
      </c>
      <c r="P147" s="39" t="str">
        <f>IF(ISERROR(VLOOKUP($E147,'14FW판매DB'!$C:$AF,'14FW판매DB'!P$3-1,FALSE))=TRUE,0,VLOOKUP($E147,'14FW판매DB'!$C:$AF,'14FW판매DB'!P$3-1,FALSE))</f>
        <v>2014-09-03</v>
      </c>
      <c r="Q147" s="40">
        <f>SUMIF('14FW판매DB'!$C:$C,E147,'14FW판매DB'!U:U)</f>
        <v>18</v>
      </c>
      <c r="R147" s="43">
        <f t="shared" si="54"/>
        <v>0.12328767123287671</v>
      </c>
      <c r="S147" s="95">
        <f t="shared" si="55"/>
        <v>579</v>
      </c>
      <c r="T147" s="45">
        <f t="shared" si="56"/>
        <v>3.1088082901554404E-2</v>
      </c>
      <c r="U147" s="110">
        <f>SUMIF('14FW판매DB'!$C:$C,$E147,'14FW판매DB'!AD:AD)*$U$4</f>
        <v>0</v>
      </c>
      <c r="V147" s="40">
        <f t="shared" si="66"/>
        <v>7</v>
      </c>
      <c r="W147" s="285">
        <f t="shared" si="57"/>
        <v>0</v>
      </c>
      <c r="X147" s="289">
        <f t="shared" si="58"/>
        <v>128</v>
      </c>
      <c r="Y147" s="53">
        <f t="shared" si="59"/>
        <v>0</v>
      </c>
      <c r="Z147" s="50">
        <f t="shared" si="60"/>
        <v>0</v>
      </c>
      <c r="AA147" s="33">
        <f t="shared" si="61"/>
        <v>0</v>
      </c>
      <c r="AB147" s="134" t="str">
        <f>IF(ISERROR(VLOOKUP($E147,발주DB!$A:$D,3,FALSE))=TRUE,"",VLOOKUP($E147,발주DB!$A:$D,3,FALSE))</f>
        <v/>
      </c>
      <c r="AC147" s="133" t="str">
        <f>IF(ISERROR(VLOOKUP($E147,발주DB!$A:$D,4,FALSE))=TRUE,"",VLOOKUP($E147,발주DB!$A:$D,4,FALSE))</f>
        <v/>
      </c>
      <c r="AD147" s="39">
        <f>IF(ISERROR(VLOOKUP($E147,입고예정DB!$B:$E,3,FALSE))=TRUE,0,VLOOKUP($E147,입고예정DB!$B:$E,3,FALSE))</f>
        <v>0</v>
      </c>
      <c r="AE147" s="41">
        <f>IF(E147="",0,SUMIF(입고예정DB!$B:$B,$E147,입고예정DB!$E:$E))</f>
        <v>0</v>
      </c>
      <c r="AF147" s="42">
        <f t="shared" si="62"/>
        <v>-128</v>
      </c>
      <c r="AG147" s="414"/>
      <c r="AI147" s="295" t="str">
        <f>VLOOKUP($I147,[1]기획현황!$Z:$AW,8,FALSE)</f>
        <v>동일모자</v>
      </c>
      <c r="AJ147" s="401" t="e">
        <f>SUMIF([1]기획현황!$Z:$Z,$I147,[1]기획현황!$AF:$AF)</f>
        <v>#VALUE!</v>
      </c>
      <c r="AK147" s="302">
        <f>VLOOKUP($I147,[1]기획현황!$Z:$AW,14,FALSE)</f>
        <v>35000</v>
      </c>
      <c r="AL147" s="402">
        <f>VLOOKUP($I147,[1]기획현황!$Z:$AW,22,FALSE)</f>
        <v>20</v>
      </c>
      <c r="AM147" s="301">
        <f>VLOOKUP($I147,[1]기획현황!$Z:$AW,23,FALSE)</f>
        <v>5.95</v>
      </c>
      <c r="AN147" s="302">
        <f>VLOOKUP($I147,[1]기획현황!$Z:$AW,24,FALSE)</f>
        <v>0</v>
      </c>
      <c r="AO147" s="303">
        <f>VLOOKUP($I147,[1]기획현황!$Z:$AW,17,FALSE)</f>
        <v>7442.0300000000007</v>
      </c>
      <c r="AP147" s="305">
        <f t="shared" si="63"/>
        <v>4.2754707812494459</v>
      </c>
      <c r="AQ147" s="3"/>
    </row>
    <row r="148" spans="1:43" ht="53.25" hidden="1" customHeight="1">
      <c r="A148" s="16" t="str">
        <f t="shared" si="49"/>
        <v>POKBAF3502YE</v>
      </c>
      <c r="B148" s="154">
        <f t="shared" si="50"/>
        <v>9.5377346163493934E-7</v>
      </c>
      <c r="C148" s="16" t="str">
        <f t="shared" si="51"/>
        <v/>
      </c>
      <c r="D148" s="154">
        <f t="shared" si="52"/>
        <v>1</v>
      </c>
      <c r="E148" s="16" t="str">
        <f>IF(ISERROR(VLOOKUP(MID(I148,1,5)&amp;MID(I148,8,5),품번정리!A:B,2,FALSE))=TRUE,MID(I148,1,5)&amp;MID(I148,8,5),VLOOKUP(MID(I148,1,5)&amp;MID(I148,8,5),품번정리!A:B,2,FALSE))</f>
        <v>POKBA502YE</v>
      </c>
      <c r="F148" s="202" t="str">
        <f>IF(ISERROR(VLOOKUP($E148,러닝품번!$A:$A,1,FALSE))=TRUE,"","러닝")</f>
        <v/>
      </c>
      <c r="G148" s="422"/>
      <c r="H148" s="31" t="str">
        <f>IF(I148=0,0,IF(VLOOKUP(MID($I148,4,2),CODE!K:P,CODE!$O$1,FALSE)="",VLOOKUP(MID($I148,1,3),CODE!$B:$G,CODE!$D$1,FALSE),VLOOKUP(MID($I148,1,3),CODE!$B:$G,CODE!$D$1,FALSE)&amp;"-"&amp;VLOOKUP(MID($I148,4,2),CODE!K:P,CODE!$O$1,FALSE)))</f>
        <v>POK</v>
      </c>
      <c r="I148" s="103" t="s">
        <v>1647</v>
      </c>
      <c r="J148" s="102" t="str">
        <f t="shared" si="64"/>
        <v>F3</v>
      </c>
      <c r="K148" s="102" t="str">
        <f t="shared" si="53"/>
        <v>BA</v>
      </c>
      <c r="L148" s="438">
        <f t="shared" si="65"/>
        <v>16000</v>
      </c>
      <c r="M148" s="36">
        <f>IF(ISERROR(VLOOKUP($E148,'14FW판매DB'!$C:$AF,'14FW판매DB'!J$3-1,FALSE))=TRUE,0,VLOOKUP($E148,'14FW판매DB'!$C:$AF,'14FW판매DB'!J$3-1,FALSE))</f>
        <v>35000</v>
      </c>
      <c r="N148" s="37">
        <f>IF(ISERROR(VLOOKUP($E148,'14FW판매DB'!$C:$AF,'14FW판매DB'!K$3-1,FALSE))=TRUE,0,VLOOKUP($E148,'14FW판매DB'!$C:$AF,'14FW판매DB'!K$3-1,FALSE))</f>
        <v>19000</v>
      </c>
      <c r="O148" s="38">
        <f>SUMIF('14FW판매DB'!$C:$C,E148,'14FW판매DB'!N:N)</f>
        <v>151</v>
      </c>
      <c r="P148" s="39" t="str">
        <f>IF(ISERROR(VLOOKUP($E148,'14FW판매DB'!$C:$AF,'14FW판매DB'!P$3-1,FALSE))=TRUE,0,VLOOKUP($E148,'14FW판매DB'!$C:$AF,'14FW판매DB'!P$3-1,FALSE))</f>
        <v>2014-09-03</v>
      </c>
      <c r="Q148" s="40">
        <f>SUMIF('14FW판매DB'!$C:$C,E148,'14FW판매DB'!U:U)</f>
        <v>19</v>
      </c>
      <c r="R148" s="43">
        <f t="shared" si="54"/>
        <v>0.12582781456953643</v>
      </c>
      <c r="S148" s="95">
        <f t="shared" si="55"/>
        <v>579</v>
      </c>
      <c r="T148" s="45">
        <f t="shared" si="56"/>
        <v>3.281519861830743E-2</v>
      </c>
      <c r="U148" s="110">
        <f>SUMIF('14FW판매DB'!$C:$C,$E148,'14FW판매DB'!AD:AD)*$U$4</f>
        <v>0</v>
      </c>
      <c r="V148" s="40">
        <f t="shared" si="66"/>
        <v>7</v>
      </c>
      <c r="W148" s="285">
        <f t="shared" si="57"/>
        <v>0</v>
      </c>
      <c r="X148" s="289">
        <f t="shared" si="58"/>
        <v>132</v>
      </c>
      <c r="Y148" s="53">
        <f t="shared" si="59"/>
        <v>0</v>
      </c>
      <c r="Z148" s="50">
        <f t="shared" si="60"/>
        <v>0</v>
      </c>
      <c r="AA148" s="33">
        <f t="shared" si="61"/>
        <v>0</v>
      </c>
      <c r="AB148" s="134" t="str">
        <f>IF(ISERROR(VLOOKUP($E148,발주DB!$A:$D,3,FALSE))=TRUE,"",VLOOKUP($E148,발주DB!$A:$D,3,FALSE))</f>
        <v/>
      </c>
      <c r="AC148" s="133" t="str">
        <f>IF(ISERROR(VLOOKUP($E148,발주DB!$A:$D,4,FALSE))=TRUE,"",VLOOKUP($E148,발주DB!$A:$D,4,FALSE))</f>
        <v/>
      </c>
      <c r="AD148" s="39">
        <f>IF(ISERROR(VLOOKUP($E148,입고예정DB!$B:$E,3,FALSE))=TRUE,0,VLOOKUP($E148,입고예정DB!$B:$E,3,FALSE))</f>
        <v>0</v>
      </c>
      <c r="AE148" s="41">
        <f>IF(E148="",0,SUMIF(입고예정DB!$B:$B,$E148,입고예정DB!$E:$E))</f>
        <v>0</v>
      </c>
      <c r="AF148" s="42">
        <f t="shared" si="62"/>
        <v>-132</v>
      </c>
      <c r="AG148" s="414"/>
      <c r="AI148" s="295" t="str">
        <f>VLOOKUP($I148,[1]기획현황!$Z:$AW,8,FALSE)</f>
        <v>동일모자</v>
      </c>
      <c r="AJ148" s="401" t="e">
        <f>SUMIF([1]기획현황!$Z:$Z,$I148,[1]기획현황!$AF:$AF)</f>
        <v>#VALUE!</v>
      </c>
      <c r="AK148" s="302">
        <f>VLOOKUP($I148,[1]기획현황!$Z:$AW,14,FALSE)</f>
        <v>35000</v>
      </c>
      <c r="AL148" s="402">
        <f>VLOOKUP($I148,[1]기획현황!$Z:$AW,22,FALSE)</f>
        <v>548</v>
      </c>
      <c r="AM148" s="301">
        <f>VLOOKUP($I148,[1]기획현황!$Z:$AW,23,FALSE)</f>
        <v>5.95</v>
      </c>
      <c r="AN148" s="302">
        <f>VLOOKUP($I148,[1]기획현황!$Z:$AW,24,FALSE)</f>
        <v>0</v>
      </c>
      <c r="AO148" s="303">
        <f>VLOOKUP($I148,[1]기획현황!$Z:$AW,17,FALSE)</f>
        <v>7970.0300000000007</v>
      </c>
      <c r="AP148" s="305">
        <f t="shared" si="63"/>
        <v>3.9922286137168634</v>
      </c>
      <c r="AQ148" s="3"/>
    </row>
    <row r="149" spans="1:43" ht="53.25" hidden="1" customHeight="1">
      <c r="A149" s="16" t="str">
        <f t="shared" si="49"/>
        <v>POKEBF5503PK</v>
      </c>
      <c r="B149" s="154">
        <f t="shared" si="50"/>
        <v>9.5377346163493934E-7</v>
      </c>
      <c r="C149" s="16" t="str">
        <f t="shared" si="51"/>
        <v/>
      </c>
      <c r="D149" s="154">
        <f t="shared" si="52"/>
        <v>1</v>
      </c>
      <c r="E149" s="16" t="str">
        <f>IF(ISERROR(VLOOKUP(MID(I149,1,5)&amp;MID(I149,8,5),품번정리!A:B,2,FALSE))=TRUE,MID(I149,1,5)&amp;MID(I149,8,5),VLOOKUP(MID(I149,1,5)&amp;MID(I149,8,5),품번정리!A:B,2,FALSE))</f>
        <v>POKEB503PK</v>
      </c>
      <c r="F149" s="202" t="str">
        <f>IF(ISERROR(VLOOKUP($E149,러닝품번!$A:$A,1,FALSE))=TRUE,"","러닝")</f>
        <v>러닝</v>
      </c>
      <c r="G149" s="431"/>
      <c r="H149" s="31" t="str">
        <f>IF(I149=0,0,IF(VLOOKUP(MID($I149,4,2),CODE!K:P,CODE!$O$1,FALSE)="",VLOOKUP(MID($I149,1,3),CODE!$B:$G,CODE!$D$1,FALSE),VLOOKUP(MID($I149,1,3),CODE!$B:$G,CODE!$D$1,FALSE)&amp;"-"&amp;VLOOKUP(MID($I149,4,2),CODE!K:P,CODE!$O$1,FALSE)))</f>
        <v>POK</v>
      </c>
      <c r="I149" s="103" t="s">
        <v>1722</v>
      </c>
      <c r="J149" s="102" t="str">
        <f t="shared" si="64"/>
        <v>F5</v>
      </c>
      <c r="K149" s="102" t="str">
        <f t="shared" si="53"/>
        <v>EB</v>
      </c>
      <c r="L149" s="438">
        <f t="shared" si="65"/>
        <v>27500</v>
      </c>
      <c r="M149" s="36">
        <f>IF(ISERROR(VLOOKUP($E149,'14FW판매DB'!$C:$AF,'14FW판매DB'!J$3-1,FALSE))=TRUE,0,VLOOKUP($E149,'14FW판매DB'!$C:$AF,'14FW판매DB'!J$3-1,FALSE))</f>
        <v>55000</v>
      </c>
      <c r="N149" s="37">
        <f>IF(ISERROR(VLOOKUP($E149,'14FW판매DB'!$C:$AF,'14FW판매DB'!K$3-1,FALSE))=TRUE,0,VLOOKUP($E149,'14FW판매DB'!$C:$AF,'14FW판매DB'!K$3-1,FALSE))</f>
        <v>27500</v>
      </c>
      <c r="O149" s="38">
        <f>SUMIF('14FW판매DB'!$C:$C,E149,'14FW판매DB'!N:N)</f>
        <v>443</v>
      </c>
      <c r="P149" s="39" t="str">
        <f>IF(ISERROR(VLOOKUP($E149,'14FW판매DB'!$C:$AF,'14FW판매DB'!P$3-1,FALSE))=TRUE,0,VLOOKUP($E149,'14FW판매DB'!$C:$AF,'14FW판매DB'!P$3-1,FALSE))</f>
        <v>2014-10-02</v>
      </c>
      <c r="Q149" s="40">
        <f>SUMIF('14FW판매DB'!$C:$C,E149,'14FW판매DB'!U:U)</f>
        <v>250</v>
      </c>
      <c r="R149" s="43">
        <f t="shared" si="54"/>
        <v>0.56433408577878108</v>
      </c>
      <c r="S149" s="95">
        <f t="shared" si="55"/>
        <v>550</v>
      </c>
      <c r="T149" s="45">
        <f t="shared" si="56"/>
        <v>0.45454545454545453</v>
      </c>
      <c r="U149" s="110">
        <f>SUMIF('14FW판매DB'!$C:$C,$E149,'14FW판매DB'!AD:AD)*$U$4</f>
        <v>0</v>
      </c>
      <c r="V149" s="40">
        <f t="shared" si="66"/>
        <v>7</v>
      </c>
      <c r="W149" s="285">
        <f t="shared" si="57"/>
        <v>0</v>
      </c>
      <c r="X149" s="289">
        <f t="shared" si="58"/>
        <v>193</v>
      </c>
      <c r="Y149" s="53">
        <f t="shared" si="59"/>
        <v>0</v>
      </c>
      <c r="Z149" s="50">
        <f t="shared" si="60"/>
        <v>0</v>
      </c>
      <c r="AA149" s="33">
        <f t="shared" si="61"/>
        <v>0</v>
      </c>
      <c r="AB149" s="134" t="str">
        <f>IF(ISERROR(VLOOKUP($E149,발주DB!$A:$D,3,FALSE))=TRUE,"",VLOOKUP($E149,발주DB!$A:$D,3,FALSE))</f>
        <v/>
      </c>
      <c r="AC149" s="133" t="str">
        <f>IF(ISERROR(VLOOKUP($E149,발주DB!$A:$D,4,FALSE))=TRUE,"",VLOOKUP($E149,발주DB!$A:$D,4,FALSE))</f>
        <v/>
      </c>
      <c r="AD149" s="39">
        <f>IF(ISERROR(VLOOKUP($E149,입고예정DB!$B:$E,3,FALSE))=TRUE,0,VLOOKUP($E149,입고예정DB!$B:$E,3,FALSE))</f>
        <v>0</v>
      </c>
      <c r="AE149" s="41">
        <f>IF(E149="",0,SUMIF(입고예정DB!$B:$B,$E149,입고예정DB!$E:$E))</f>
        <v>0</v>
      </c>
      <c r="AF149" s="42">
        <f t="shared" si="62"/>
        <v>-193</v>
      </c>
      <c r="AG149" s="414" t="s">
        <v>3537</v>
      </c>
      <c r="AI149" s="295" t="str">
        <f>VLOOKUP($I149,[1]기획현황!$Z:$AW,8,FALSE)</f>
        <v>FOREMOST</v>
      </c>
      <c r="AJ149" s="401" t="e">
        <f>SUMIF([1]기획현황!$Z:$Z,$I149,[1]기획현황!$AF:$AF)</f>
        <v>#VALUE!</v>
      </c>
      <c r="AK149" s="302">
        <f>VLOOKUP($I149,[1]기획현황!$Z:$AW,14,FALSE)</f>
        <v>55000</v>
      </c>
      <c r="AL149" s="402">
        <f>VLOOKUP($I149,[1]기획현황!$Z:$AW,22,FALSE)</f>
        <v>68</v>
      </c>
      <c r="AM149" s="301">
        <f>VLOOKUP($I149,[1]기획현황!$Z:$AW,23,FALSE)</f>
        <v>9.9</v>
      </c>
      <c r="AN149" s="302">
        <f>VLOOKUP($I149,[1]기획현황!$Z:$AW,24,FALSE)</f>
        <v>0</v>
      </c>
      <c r="AO149" s="303">
        <f>VLOOKUP($I149,[1]기획현황!$Z:$AW,17,FALSE)</f>
        <v>12417.260000000004</v>
      </c>
      <c r="AP149" s="305">
        <f t="shared" si="63"/>
        <v>4.0266532230137706</v>
      </c>
      <c r="AQ149" s="3"/>
    </row>
    <row r="150" spans="1:43" ht="53.25" hidden="1" customHeight="1">
      <c r="A150" s="16" t="str">
        <f t="shared" si="49"/>
        <v>POKEBF5504BL</v>
      </c>
      <c r="B150" s="154">
        <f t="shared" si="50"/>
        <v>1</v>
      </c>
      <c r="C150" s="16" t="str">
        <f t="shared" si="51"/>
        <v>POKEBF5504BL</v>
      </c>
      <c r="D150" s="154">
        <f t="shared" si="52"/>
        <v>1</v>
      </c>
      <c r="E150" s="16" t="str">
        <f>IF(ISERROR(VLOOKUP(MID(I150,1,5)&amp;MID(I150,8,5),품번정리!A:B,2,FALSE))=TRUE,MID(I150,1,5)&amp;MID(I150,8,5),VLOOKUP(MID(I150,1,5)&amp;MID(I150,8,5),품번정리!A:B,2,FALSE))</f>
        <v>POKEB504BL</v>
      </c>
      <c r="F150" s="202" t="str">
        <f>IF(ISERROR(VLOOKUP($E150,러닝품번!$A:$A,1,FALSE))=TRUE,"","러닝")</f>
        <v>러닝</v>
      </c>
      <c r="G150" s="412"/>
      <c r="H150" s="31" t="str">
        <f>IF(I150=0,0,IF(VLOOKUP(MID($I150,4,2),CODE!K:P,CODE!$O$1,FALSE)="",VLOOKUP(MID($I150,1,3),CODE!$B:$G,CODE!$D$1,FALSE),VLOOKUP(MID($I150,1,3),CODE!$B:$G,CODE!$D$1,FALSE)&amp;"-"&amp;VLOOKUP(MID($I150,4,2),CODE!K:P,CODE!$O$1,FALSE)))</f>
        <v>POK</v>
      </c>
      <c r="I150" s="103" t="s">
        <v>1723</v>
      </c>
      <c r="J150" s="102" t="str">
        <f t="shared" si="64"/>
        <v>F5</v>
      </c>
      <c r="K150" s="102" t="str">
        <f t="shared" si="53"/>
        <v>EB</v>
      </c>
      <c r="L150" s="438">
        <f t="shared" si="65"/>
        <v>27500</v>
      </c>
      <c r="M150" s="36">
        <f>IF(ISERROR(VLOOKUP($E150,'14FW판매DB'!$C:$AF,'14FW판매DB'!J$3-1,FALSE))=TRUE,0,VLOOKUP($E150,'14FW판매DB'!$C:$AF,'14FW판매DB'!J$3-1,FALSE))</f>
        <v>55000</v>
      </c>
      <c r="N150" s="37">
        <f>IF(ISERROR(VLOOKUP($E150,'14FW판매DB'!$C:$AF,'14FW판매DB'!K$3-1,FALSE))=TRUE,0,VLOOKUP($E150,'14FW판매DB'!$C:$AF,'14FW판매DB'!K$3-1,FALSE))</f>
        <v>27500</v>
      </c>
      <c r="O150" s="38">
        <f>SUMIF('14FW판매DB'!$C:$C,E150,'14FW판매DB'!N:N)</f>
        <v>450</v>
      </c>
      <c r="P150" s="39" t="str">
        <f>IF(ISERROR(VLOOKUP($E150,'14FW판매DB'!$C:$AF,'14FW판매DB'!P$3-1,FALSE))=TRUE,0,VLOOKUP($E150,'14FW판매DB'!$C:$AF,'14FW판매DB'!P$3-1,FALSE))</f>
        <v>2014-10-02</v>
      </c>
      <c r="Q150" s="40">
        <f>SUMIF('14FW판매DB'!$C:$C,E150,'14FW판매DB'!U:U)</f>
        <v>295</v>
      </c>
      <c r="R150" s="43">
        <f t="shared" si="54"/>
        <v>0.65555555555555556</v>
      </c>
      <c r="S150" s="95">
        <f t="shared" si="55"/>
        <v>550</v>
      </c>
      <c r="T150" s="45">
        <f t="shared" si="56"/>
        <v>0.53636363636363638</v>
      </c>
      <c r="U150" s="110">
        <f>SUMIF('14FW판매DB'!$C:$C,$E150,'14FW판매DB'!AD:AD)*$U$4</f>
        <v>0</v>
      </c>
      <c r="V150" s="40">
        <f t="shared" si="66"/>
        <v>7</v>
      </c>
      <c r="W150" s="285">
        <f t="shared" si="57"/>
        <v>0</v>
      </c>
      <c r="X150" s="289">
        <f t="shared" si="58"/>
        <v>155</v>
      </c>
      <c r="Y150" s="53">
        <f t="shared" si="59"/>
        <v>0</v>
      </c>
      <c r="Z150" s="50">
        <f t="shared" si="60"/>
        <v>0</v>
      </c>
      <c r="AA150" s="33">
        <f t="shared" si="61"/>
        <v>0</v>
      </c>
      <c r="AB150" s="134" t="str">
        <f>IF(ISERROR(VLOOKUP($E150,발주DB!$A:$D,3,FALSE))=TRUE,"",VLOOKUP($E150,발주DB!$A:$D,3,FALSE))</f>
        <v/>
      </c>
      <c r="AC150" s="133" t="str">
        <f>IF(ISERROR(VLOOKUP($E150,발주DB!$A:$D,4,FALSE))=TRUE,"",VLOOKUP($E150,발주DB!$A:$D,4,FALSE))</f>
        <v/>
      </c>
      <c r="AD150" s="39">
        <f>IF(ISERROR(VLOOKUP($E150,입고예정DB!$B:$E,3,FALSE))=TRUE,0,VLOOKUP($E150,입고예정DB!$B:$E,3,FALSE))</f>
        <v>0</v>
      </c>
      <c r="AE150" s="41">
        <f>IF(E150="",0,SUMIF(입고예정DB!$B:$B,$E150,입고예정DB!$E:$E))</f>
        <v>0</v>
      </c>
      <c r="AF150" s="42">
        <f t="shared" si="62"/>
        <v>-155</v>
      </c>
      <c r="AG150" s="414" t="s">
        <v>3537</v>
      </c>
      <c r="AI150" s="295" t="str">
        <f>VLOOKUP($I150,[1]기획현황!$Z:$AW,8,FALSE)</f>
        <v>FOREMOST</v>
      </c>
      <c r="AJ150" s="401" t="e">
        <f>SUMIF([1]기획현황!$Z:$Z,$I150,[1]기획현황!$AF:$AF)</f>
        <v>#VALUE!</v>
      </c>
      <c r="AK150" s="302">
        <f>VLOOKUP($I150,[1]기획현황!$Z:$AW,14,FALSE)</f>
        <v>55000</v>
      </c>
      <c r="AL150" s="402">
        <f>VLOOKUP($I150,[1]기획현황!$Z:$AW,22,FALSE)</f>
        <v>68</v>
      </c>
      <c r="AM150" s="301">
        <f>VLOOKUP($I150,[1]기획현황!$Z:$AW,23,FALSE)</f>
        <v>9.9</v>
      </c>
      <c r="AN150" s="302">
        <f>VLOOKUP($I150,[1]기획현황!$Z:$AW,24,FALSE)</f>
        <v>0</v>
      </c>
      <c r="AO150" s="303">
        <f>VLOOKUP($I150,[1]기획현황!$Z:$AW,17,FALSE)</f>
        <v>12417.260000000004</v>
      </c>
      <c r="AP150" s="305">
        <f t="shared" si="63"/>
        <v>4.0266532230137706</v>
      </c>
      <c r="AQ150" s="3"/>
    </row>
    <row r="151" spans="1:43" ht="53.25" customHeight="1">
      <c r="A151" s="16" t="str">
        <f t="shared" si="49"/>
        <v>POKFIF3901BL</v>
      </c>
      <c r="B151" s="154">
        <f t="shared" si="50"/>
        <v>1</v>
      </c>
      <c r="C151" s="16" t="str">
        <f t="shared" si="51"/>
        <v>POKFIF3901BL</v>
      </c>
      <c r="D151" s="154">
        <f t="shared" si="52"/>
        <v>1</v>
      </c>
      <c r="E151" s="16" t="str">
        <f>IF(ISERROR(VLOOKUP(MID(I151,1,5)&amp;MID(I151,8,5),품번정리!A:B,2,FALSE))=TRUE,MID(I151,1,5)&amp;MID(I151,8,5),VLOOKUP(MID(I151,1,5)&amp;MID(I151,8,5),품번정리!A:B,2,FALSE))</f>
        <v>POKSN901BL</v>
      </c>
      <c r="F151" s="439" t="str">
        <f>IF(ISERROR(VLOOKUP($E151,러닝품번!$A:$A,1,FALSE))=TRUE,"","러닝")</f>
        <v>러닝</v>
      </c>
      <c r="G151" s="431"/>
      <c r="H151" s="31" t="str">
        <f>IF(I151=0,0,IF(VLOOKUP(MID($I151,4,2),CODE!K:P,CODE!$O$1,FALSE)="",VLOOKUP(MID($I151,1,3),CODE!$B:$G,CODE!$D$1,FALSE),VLOOKUP(MID($I151,1,3),CODE!$B:$G,CODE!$D$1,FALSE)&amp;"-"&amp;VLOOKUP(MID($I151,4,2),CODE!K:P,CODE!$O$1,FALSE)))</f>
        <v>POK</v>
      </c>
      <c r="I151" s="103" t="s">
        <v>1683</v>
      </c>
      <c r="J151" s="102" t="str">
        <f t="shared" si="64"/>
        <v>F3</v>
      </c>
      <c r="K151" s="102" t="str">
        <f t="shared" si="53"/>
        <v>FI</v>
      </c>
      <c r="L151" s="438">
        <f t="shared" si="65"/>
        <v>0</v>
      </c>
      <c r="M151" s="36">
        <f>IF(ISERROR(VLOOKUP($E151,'14FW판매DB'!$C:$AF,'14FW판매DB'!J$3-1,FALSE))=TRUE,0,VLOOKUP($E151,'14FW판매DB'!$C:$AF,'14FW판매DB'!J$3-1,FALSE))</f>
        <v>49000</v>
      </c>
      <c r="N151" s="37">
        <f>IF(ISERROR(VLOOKUP($E151,'14FW판매DB'!$C:$AF,'14FW판매DB'!K$3-1,FALSE))=TRUE,0,VLOOKUP($E151,'14FW판매DB'!$C:$AF,'14FW판매DB'!K$3-1,FALSE))</f>
        <v>49000</v>
      </c>
      <c r="O151" s="38">
        <f>SUMIF('14FW판매DB'!$C:$C,E151,'14FW판매DB'!N:N)</f>
        <v>498</v>
      </c>
      <c r="P151" s="39" t="str">
        <f>IF(ISERROR(VLOOKUP($E151,'14FW판매DB'!$C:$AF,'14FW판매DB'!P$3-1,FALSE))=TRUE,0,VLOOKUP($E151,'14FW판매DB'!$C:$AF,'14FW판매DB'!P$3-1,FALSE))</f>
        <v>2014-06-27</v>
      </c>
      <c r="Q151" s="40">
        <f>SUMIF('14FW판매DB'!$C:$C,E151,'14FW판매DB'!U:U)</f>
        <v>471</v>
      </c>
      <c r="R151" s="43">
        <f t="shared" si="54"/>
        <v>0.94578313253012047</v>
      </c>
      <c r="S151" s="95">
        <f t="shared" si="55"/>
        <v>647</v>
      </c>
      <c r="T151" s="45">
        <f t="shared" si="56"/>
        <v>0.72797527047913446</v>
      </c>
      <c r="U151" s="110">
        <f>SUMIF('14FW판매DB'!$C:$C,$E151,'14FW판매DB'!AD:AD)*$U$4</f>
        <v>0</v>
      </c>
      <c r="V151" s="40">
        <f t="shared" si="66"/>
        <v>7</v>
      </c>
      <c r="W151" s="285">
        <f t="shared" si="57"/>
        <v>0</v>
      </c>
      <c r="X151" s="289">
        <f t="shared" si="58"/>
        <v>27</v>
      </c>
      <c r="Y151" s="53">
        <f t="shared" si="59"/>
        <v>0</v>
      </c>
      <c r="Z151" s="50">
        <f t="shared" si="60"/>
        <v>0</v>
      </c>
      <c r="AA151" s="33">
        <f t="shared" si="61"/>
        <v>0</v>
      </c>
      <c r="AB151" s="134" t="str">
        <f>IF(ISERROR(VLOOKUP($E151,발주DB!$A:$D,3,FALSE))=TRUE,"",VLOOKUP($E151,발주DB!$A:$D,3,FALSE))</f>
        <v/>
      </c>
      <c r="AC151" s="133" t="str">
        <f>IF(ISERROR(VLOOKUP($E151,발주DB!$A:$D,4,FALSE))=TRUE,"",VLOOKUP($E151,발주DB!$A:$D,4,FALSE))</f>
        <v/>
      </c>
      <c r="AD151" s="39">
        <f>IF(ISERROR(VLOOKUP($E151,입고예정DB!$B:$E,3,FALSE))=TRUE,0,VLOOKUP($E151,입고예정DB!$B:$E,3,FALSE))</f>
        <v>0</v>
      </c>
      <c r="AE151" s="41">
        <f>IF(E151="",0,SUMIF(입고예정DB!$B:$B,$E151,입고예정DB!$E:$E))</f>
        <v>0</v>
      </c>
      <c r="AF151" s="42">
        <f t="shared" si="62"/>
        <v>-27</v>
      </c>
      <c r="AG151" s="414"/>
      <c r="AI151" s="295" t="str">
        <f>VLOOKUP($I151,[1]기획현황!$Z:$AW,8,FALSE)</f>
        <v>캡보이2</v>
      </c>
      <c r="AJ151" s="401" t="e">
        <f>SUMIF([1]기획현황!$Z:$Z,$I151,[1]기획현황!$AF:$AF)</f>
        <v>#VALUE!</v>
      </c>
      <c r="AK151" s="302">
        <f>VLOOKUP($I151,[1]기획현황!$Z:$AW,14,FALSE)</f>
        <v>49000</v>
      </c>
      <c r="AL151" s="402">
        <f>VLOOKUP($I151,[1]기획현황!$Z:$AW,22,FALSE)</f>
        <v>68</v>
      </c>
      <c r="AM151" s="301">
        <f>VLOOKUP($I151,[1]기획현황!$Z:$AW,23,FALSE)</f>
        <v>9.1999999999999993</v>
      </c>
      <c r="AN151" s="302">
        <f>VLOOKUP($I151,[1]기획현황!$Z:$AW,24,FALSE)</f>
        <v>0</v>
      </c>
      <c r="AO151" s="303">
        <f>VLOOKUP($I151,[1]기획현황!$Z:$AW,17,FALSE)</f>
        <v>10188</v>
      </c>
      <c r="AP151" s="305">
        <f t="shared" si="63"/>
        <v>4.3723453617446548</v>
      </c>
      <c r="AQ151" s="3"/>
    </row>
    <row r="152" spans="1:43" ht="53.25" customHeight="1">
      <c r="A152" s="16" t="str">
        <f t="shared" si="49"/>
        <v>POKFIF3902RE</v>
      </c>
      <c r="B152" s="154">
        <f t="shared" si="50"/>
        <v>1</v>
      </c>
      <c r="C152" s="16" t="str">
        <f t="shared" si="51"/>
        <v>POKFIF3902RE</v>
      </c>
      <c r="D152" s="154">
        <f t="shared" si="52"/>
        <v>1</v>
      </c>
      <c r="E152" s="16" t="str">
        <f>IF(ISERROR(VLOOKUP(MID(I152,1,5)&amp;MID(I152,8,5),품번정리!A:B,2,FALSE))=TRUE,MID(I152,1,5)&amp;MID(I152,8,5),VLOOKUP(MID(I152,1,5)&amp;MID(I152,8,5),품번정리!A:B,2,FALSE))</f>
        <v>POKSN902RE</v>
      </c>
      <c r="F152" s="439" t="str">
        <f>IF(ISERROR(VLOOKUP($E152,러닝품번!$A:$A,1,FALSE))=TRUE,"","러닝")</f>
        <v>러닝</v>
      </c>
      <c r="G152" s="422"/>
      <c r="H152" s="31" t="str">
        <f>IF(I152=0,0,IF(VLOOKUP(MID($I152,4,2),CODE!K:P,CODE!$O$1,FALSE)="",VLOOKUP(MID($I152,1,3),CODE!$B:$G,CODE!$D$1,FALSE),VLOOKUP(MID($I152,1,3),CODE!$B:$G,CODE!$D$1,FALSE)&amp;"-"&amp;VLOOKUP(MID($I152,4,2),CODE!K:P,CODE!$O$1,FALSE)))</f>
        <v>POK</v>
      </c>
      <c r="I152" s="103" t="s">
        <v>2491</v>
      </c>
      <c r="J152" s="102" t="str">
        <f t="shared" si="64"/>
        <v>F3</v>
      </c>
      <c r="K152" s="102" t="str">
        <f t="shared" si="53"/>
        <v>FI</v>
      </c>
      <c r="L152" s="438">
        <f t="shared" si="65"/>
        <v>0</v>
      </c>
      <c r="M152" s="36">
        <f>IF(ISERROR(VLOOKUP($E152,'14FW판매DB'!$C:$AF,'14FW판매DB'!J$3-1,FALSE))=TRUE,0,VLOOKUP($E152,'14FW판매DB'!$C:$AF,'14FW판매DB'!J$3-1,FALSE))</f>
        <v>49000</v>
      </c>
      <c r="N152" s="37">
        <f>IF(ISERROR(VLOOKUP($E152,'14FW판매DB'!$C:$AF,'14FW판매DB'!K$3-1,FALSE))=TRUE,0,VLOOKUP($E152,'14FW판매DB'!$C:$AF,'14FW판매DB'!K$3-1,FALSE))</f>
        <v>49000</v>
      </c>
      <c r="O152" s="38">
        <f>SUMIF('14FW판매DB'!$C:$C,E152,'14FW판매DB'!N:N)</f>
        <v>240</v>
      </c>
      <c r="P152" s="39" t="str">
        <f>IF(ISERROR(VLOOKUP($E152,'14FW판매DB'!$C:$AF,'14FW판매DB'!P$3-1,FALSE))=TRUE,0,VLOOKUP($E152,'14FW판매DB'!$C:$AF,'14FW판매DB'!P$3-1,FALSE))</f>
        <v>2014-07-16</v>
      </c>
      <c r="Q152" s="40">
        <f>SUMIF('14FW판매DB'!$C:$C,E152,'14FW판매DB'!U:U)</f>
        <v>215</v>
      </c>
      <c r="R152" s="43">
        <f t="shared" si="54"/>
        <v>0.89583333333333337</v>
      </c>
      <c r="S152" s="95">
        <f t="shared" si="55"/>
        <v>628</v>
      </c>
      <c r="T152" s="45">
        <f t="shared" si="56"/>
        <v>0.34235668789808915</v>
      </c>
      <c r="U152" s="110">
        <f>SUMIF('14FW판매DB'!$C:$C,$E152,'14FW판매DB'!AD:AD)*$U$4</f>
        <v>0</v>
      </c>
      <c r="V152" s="40">
        <f t="shared" si="66"/>
        <v>7</v>
      </c>
      <c r="W152" s="285">
        <f t="shared" si="57"/>
        <v>0</v>
      </c>
      <c r="X152" s="289">
        <f t="shared" si="58"/>
        <v>25</v>
      </c>
      <c r="Y152" s="53">
        <f t="shared" si="59"/>
        <v>0</v>
      </c>
      <c r="Z152" s="50">
        <f t="shared" si="60"/>
        <v>0</v>
      </c>
      <c r="AA152" s="33">
        <f t="shared" si="61"/>
        <v>0</v>
      </c>
      <c r="AB152" s="134" t="str">
        <f>IF(ISERROR(VLOOKUP($E152,발주DB!$A:$D,3,FALSE))=TRUE,"",VLOOKUP($E152,발주DB!$A:$D,3,FALSE))</f>
        <v/>
      </c>
      <c r="AC152" s="133" t="str">
        <f>IF(ISERROR(VLOOKUP($E152,발주DB!$A:$D,4,FALSE))=TRUE,"",VLOOKUP($E152,발주DB!$A:$D,4,FALSE))</f>
        <v/>
      </c>
      <c r="AD152" s="39">
        <f>IF(ISERROR(VLOOKUP($E152,입고예정DB!$B:$E,3,FALSE))=TRUE,0,VLOOKUP($E152,입고예정DB!$B:$E,3,FALSE))</f>
        <v>0</v>
      </c>
      <c r="AE152" s="41">
        <f>IF(E152="",0,SUMIF(입고예정DB!$B:$B,$E152,입고예정DB!$E:$E))</f>
        <v>0</v>
      </c>
      <c r="AF152" s="42">
        <f t="shared" si="62"/>
        <v>-25</v>
      </c>
      <c r="AG152" s="414"/>
      <c r="AI152" s="295" t="str">
        <f>VLOOKUP($I152,[1]기획현황!$Z:$AW,8,FALSE)</f>
        <v>캡보이2</v>
      </c>
      <c r="AJ152" s="401" t="e">
        <f>SUMIF([1]기획현황!$Z:$Z,$I152,[1]기획현황!$AF:$AF)</f>
        <v>#VALUE!</v>
      </c>
      <c r="AK152" s="302">
        <f>VLOOKUP($I152,[1]기획현황!$Z:$AW,14,FALSE)</f>
        <v>49000</v>
      </c>
      <c r="AL152" s="402">
        <f>VLOOKUP($I152,[1]기획현황!$Z:$AW,22,FALSE)</f>
        <v>68</v>
      </c>
      <c r="AM152" s="301">
        <f>VLOOKUP($I152,[1]기획현황!$Z:$AW,23,FALSE)</f>
        <v>8.1999999999999993</v>
      </c>
      <c r="AN152" s="302">
        <f>VLOOKUP($I152,[1]기획현황!$Z:$AW,24,FALSE)</f>
        <v>0</v>
      </c>
      <c r="AO152" s="303">
        <f>VLOOKUP($I152,[1]기획현황!$Z:$AW,17,FALSE)</f>
        <v>9088</v>
      </c>
      <c r="AP152" s="305">
        <f t="shared" si="63"/>
        <v>4.9015685019206137</v>
      </c>
      <c r="AQ152" s="3"/>
    </row>
    <row r="153" spans="1:43" ht="53.25" customHeight="1">
      <c r="A153" s="16" t="str">
        <f t="shared" si="49"/>
        <v>POKFIF3903PK</v>
      </c>
      <c r="B153" s="154">
        <f t="shared" si="50"/>
        <v>1</v>
      </c>
      <c r="C153" s="16" t="str">
        <f t="shared" si="51"/>
        <v>POKFIF3903PK</v>
      </c>
      <c r="D153" s="154">
        <f t="shared" si="52"/>
        <v>1</v>
      </c>
      <c r="E153" s="16" t="str">
        <f>IF(ISERROR(VLOOKUP(MID(I153,1,5)&amp;MID(I153,8,5),품번정리!A:B,2,FALSE))=TRUE,MID(I153,1,5)&amp;MID(I153,8,5),VLOOKUP(MID(I153,1,5)&amp;MID(I153,8,5),품번정리!A:B,2,FALSE))</f>
        <v>POKSN903PK</v>
      </c>
      <c r="F153" s="439" t="str">
        <f>IF(ISERROR(VLOOKUP($E153,러닝품번!$A:$A,1,FALSE))=TRUE,"","러닝")</f>
        <v>러닝</v>
      </c>
      <c r="G153" s="431"/>
      <c r="H153" s="31" t="str">
        <f>IF(I153=0,0,IF(VLOOKUP(MID($I153,4,2),CODE!K:P,CODE!$O$1,FALSE)="",VLOOKUP(MID($I153,1,3),CODE!$B:$G,CODE!$D$1,FALSE),VLOOKUP(MID($I153,1,3),CODE!$B:$G,CODE!$D$1,FALSE)&amp;"-"&amp;VLOOKUP(MID($I153,4,2),CODE!K:P,CODE!$O$1,FALSE)))</f>
        <v>POK</v>
      </c>
      <c r="I153" s="103" t="s">
        <v>1685</v>
      </c>
      <c r="J153" s="102" t="str">
        <f t="shared" si="64"/>
        <v>F3</v>
      </c>
      <c r="K153" s="102" t="str">
        <f t="shared" si="53"/>
        <v>FI</v>
      </c>
      <c r="L153" s="438">
        <f t="shared" si="65"/>
        <v>0</v>
      </c>
      <c r="M153" s="36">
        <f>IF(ISERROR(VLOOKUP($E153,'14FW판매DB'!$C:$AF,'14FW판매DB'!J$3-1,FALSE))=TRUE,0,VLOOKUP($E153,'14FW판매DB'!$C:$AF,'14FW판매DB'!J$3-1,FALSE))</f>
        <v>49000</v>
      </c>
      <c r="N153" s="37">
        <f>IF(ISERROR(VLOOKUP($E153,'14FW판매DB'!$C:$AF,'14FW판매DB'!K$3-1,FALSE))=TRUE,0,VLOOKUP($E153,'14FW판매DB'!$C:$AF,'14FW판매DB'!K$3-1,FALSE))</f>
        <v>49000</v>
      </c>
      <c r="O153" s="38">
        <f>SUMIF('14FW판매DB'!$C:$C,E153,'14FW판매DB'!N:N)</f>
        <v>240</v>
      </c>
      <c r="P153" s="39" t="str">
        <f>IF(ISERROR(VLOOKUP($E153,'14FW판매DB'!$C:$AF,'14FW판매DB'!P$3-1,FALSE))=TRUE,0,VLOOKUP($E153,'14FW판매DB'!$C:$AF,'14FW판매DB'!P$3-1,FALSE))</f>
        <v>2014-07-16</v>
      </c>
      <c r="Q153" s="40">
        <f>SUMIF('14FW판매DB'!$C:$C,E153,'14FW판매DB'!U:U)</f>
        <v>230</v>
      </c>
      <c r="R153" s="43">
        <f t="shared" si="54"/>
        <v>0.95833333333333337</v>
      </c>
      <c r="S153" s="95">
        <f t="shared" si="55"/>
        <v>628</v>
      </c>
      <c r="T153" s="45">
        <f t="shared" si="56"/>
        <v>0.36624203821656048</v>
      </c>
      <c r="U153" s="110">
        <f>SUMIF('14FW판매DB'!$C:$C,$E153,'14FW판매DB'!AD:AD)*$U$4</f>
        <v>0</v>
      </c>
      <c r="V153" s="40">
        <f t="shared" si="66"/>
        <v>7</v>
      </c>
      <c r="W153" s="285">
        <f t="shared" si="57"/>
        <v>0</v>
      </c>
      <c r="X153" s="289">
        <f t="shared" si="58"/>
        <v>10</v>
      </c>
      <c r="Y153" s="53">
        <f t="shared" si="59"/>
        <v>0</v>
      </c>
      <c r="Z153" s="50">
        <f t="shared" si="60"/>
        <v>0</v>
      </c>
      <c r="AA153" s="33">
        <f t="shared" si="61"/>
        <v>0</v>
      </c>
      <c r="AB153" s="134" t="str">
        <f>IF(ISERROR(VLOOKUP($E153,발주DB!$A:$D,3,FALSE))=TRUE,"",VLOOKUP($E153,발주DB!$A:$D,3,FALSE))</f>
        <v/>
      </c>
      <c r="AC153" s="133" t="str">
        <f>IF(ISERROR(VLOOKUP($E153,발주DB!$A:$D,4,FALSE))=TRUE,"",VLOOKUP($E153,발주DB!$A:$D,4,FALSE))</f>
        <v/>
      </c>
      <c r="AD153" s="39">
        <f>IF(ISERROR(VLOOKUP($E153,입고예정DB!$B:$E,3,FALSE))=TRUE,0,VLOOKUP($E153,입고예정DB!$B:$E,3,FALSE))</f>
        <v>0</v>
      </c>
      <c r="AE153" s="41">
        <f>IF(E153="",0,SUMIF(입고예정DB!$B:$B,$E153,입고예정DB!$E:$E))</f>
        <v>0</v>
      </c>
      <c r="AF153" s="42">
        <f t="shared" si="62"/>
        <v>-10</v>
      </c>
      <c r="AG153" s="414"/>
      <c r="AI153" s="295" t="str">
        <f>VLOOKUP($I153,[1]기획현황!$Z:$AW,8,FALSE)</f>
        <v>캡보이2</v>
      </c>
      <c r="AJ153" s="401" t="e">
        <f>SUMIF([1]기획현황!$Z:$Z,$I153,[1]기획현황!$AF:$AF)</f>
        <v>#VALUE!</v>
      </c>
      <c r="AK153" s="302">
        <f>VLOOKUP($I153,[1]기획현황!$Z:$AW,14,FALSE)</f>
        <v>49000</v>
      </c>
      <c r="AL153" s="402">
        <f>VLOOKUP($I153,[1]기획현황!$Z:$AW,22,FALSE)</f>
        <v>68</v>
      </c>
      <c r="AM153" s="301">
        <f>VLOOKUP($I153,[1]기획현황!$Z:$AW,23,FALSE)</f>
        <v>9.1999999999999993</v>
      </c>
      <c r="AN153" s="302">
        <f>VLOOKUP($I153,[1]기획현황!$Z:$AW,24,FALSE)</f>
        <v>0</v>
      </c>
      <c r="AO153" s="303">
        <f>VLOOKUP($I153,[1]기획현황!$Z:$AW,17,FALSE)</f>
        <v>10188</v>
      </c>
      <c r="AP153" s="305">
        <f t="shared" si="63"/>
        <v>4.3723453617446548</v>
      </c>
      <c r="AQ153" s="3"/>
    </row>
    <row r="154" spans="1:43" ht="53.25" customHeight="1">
      <c r="A154" s="16" t="str">
        <f t="shared" si="49"/>
        <v>POKFIF3904GR</v>
      </c>
      <c r="B154" s="154">
        <f t="shared" si="50"/>
        <v>1</v>
      </c>
      <c r="C154" s="16" t="str">
        <f t="shared" si="51"/>
        <v>POKFIF3904GR</v>
      </c>
      <c r="D154" s="154">
        <f t="shared" si="52"/>
        <v>1</v>
      </c>
      <c r="E154" s="16" t="str">
        <f>IF(ISERROR(VLOOKUP(MID(I154,1,5)&amp;MID(I154,8,5),품번정리!A:B,2,FALSE))=TRUE,MID(I154,1,5)&amp;MID(I154,8,5),VLOOKUP(MID(I154,1,5)&amp;MID(I154,8,5),품번정리!A:B,2,FALSE))</f>
        <v>POKSN904GR</v>
      </c>
      <c r="F154" s="439" t="str">
        <f>IF(ISERROR(VLOOKUP($E154,러닝품번!$A:$A,1,FALSE))=TRUE,"","러닝")</f>
        <v>러닝</v>
      </c>
      <c r="G154" s="422"/>
      <c r="H154" s="31" t="str">
        <f>IF(I154=0,0,IF(VLOOKUP(MID($I154,4,2),CODE!K:P,CODE!$O$1,FALSE)="",VLOOKUP(MID($I154,1,3),CODE!$B:$G,CODE!$D$1,FALSE),VLOOKUP(MID($I154,1,3),CODE!$B:$G,CODE!$D$1,FALSE)&amp;"-"&amp;VLOOKUP(MID($I154,4,2),CODE!K:P,CODE!$O$1,FALSE)))</f>
        <v>POK</v>
      </c>
      <c r="I154" s="103" t="s">
        <v>1686</v>
      </c>
      <c r="J154" s="102" t="str">
        <f t="shared" si="64"/>
        <v>F3</v>
      </c>
      <c r="K154" s="102" t="str">
        <f t="shared" si="53"/>
        <v>FI</v>
      </c>
      <c r="L154" s="438">
        <f t="shared" si="65"/>
        <v>0</v>
      </c>
      <c r="M154" s="36">
        <f>IF(ISERROR(VLOOKUP($E154,'14FW판매DB'!$C:$AF,'14FW판매DB'!J$3-1,FALSE))=TRUE,0,VLOOKUP($E154,'14FW판매DB'!$C:$AF,'14FW판매DB'!J$3-1,FALSE))</f>
        <v>49000</v>
      </c>
      <c r="N154" s="37">
        <f>IF(ISERROR(VLOOKUP($E154,'14FW판매DB'!$C:$AF,'14FW판매DB'!K$3-1,FALSE))=TRUE,0,VLOOKUP($E154,'14FW판매DB'!$C:$AF,'14FW판매DB'!K$3-1,FALSE))</f>
        <v>49000</v>
      </c>
      <c r="O154" s="38">
        <f>SUMIF('14FW판매DB'!$C:$C,E154,'14FW판매DB'!N:N)</f>
        <v>214</v>
      </c>
      <c r="P154" s="39" t="str">
        <f>IF(ISERROR(VLOOKUP($E154,'14FW판매DB'!$C:$AF,'14FW판매DB'!P$3-1,FALSE))=TRUE,0,VLOOKUP($E154,'14FW판매DB'!$C:$AF,'14FW판매DB'!P$3-1,FALSE))</f>
        <v>2014-07-16</v>
      </c>
      <c r="Q154" s="40">
        <f>SUMIF('14FW판매DB'!$C:$C,E154,'14FW판매DB'!U:U)</f>
        <v>182</v>
      </c>
      <c r="R154" s="43">
        <f t="shared" si="54"/>
        <v>0.85046728971962615</v>
      </c>
      <c r="S154" s="95">
        <f t="shared" si="55"/>
        <v>628</v>
      </c>
      <c r="T154" s="45">
        <f t="shared" si="56"/>
        <v>0.28980891719745222</v>
      </c>
      <c r="U154" s="110">
        <f>SUMIF('14FW판매DB'!$C:$C,$E154,'14FW판매DB'!AD:AD)*$U$4</f>
        <v>0</v>
      </c>
      <c r="V154" s="40">
        <f t="shared" si="66"/>
        <v>7</v>
      </c>
      <c r="W154" s="285">
        <f t="shared" si="57"/>
        <v>0</v>
      </c>
      <c r="X154" s="289">
        <f t="shared" si="58"/>
        <v>32</v>
      </c>
      <c r="Y154" s="53">
        <f t="shared" si="59"/>
        <v>0</v>
      </c>
      <c r="Z154" s="50">
        <f t="shared" si="60"/>
        <v>0</v>
      </c>
      <c r="AA154" s="33">
        <f t="shared" si="61"/>
        <v>0</v>
      </c>
      <c r="AB154" s="134" t="str">
        <f>IF(ISERROR(VLOOKUP($E154,발주DB!$A:$D,3,FALSE))=TRUE,"",VLOOKUP($E154,발주DB!$A:$D,3,FALSE))</f>
        <v/>
      </c>
      <c r="AC154" s="133" t="str">
        <f>IF(ISERROR(VLOOKUP($E154,발주DB!$A:$D,4,FALSE))=TRUE,"",VLOOKUP($E154,발주DB!$A:$D,4,FALSE))</f>
        <v/>
      </c>
      <c r="AD154" s="39">
        <f>IF(ISERROR(VLOOKUP($E154,입고예정DB!$B:$E,3,FALSE))=TRUE,0,VLOOKUP($E154,입고예정DB!$B:$E,3,FALSE))</f>
        <v>0</v>
      </c>
      <c r="AE154" s="41">
        <f>IF(E154="",0,SUMIF(입고예정DB!$B:$B,$E154,입고예정DB!$E:$E))</f>
        <v>0</v>
      </c>
      <c r="AF154" s="42">
        <f t="shared" si="62"/>
        <v>-32</v>
      </c>
      <c r="AG154" s="414"/>
      <c r="AI154" s="295" t="str">
        <f>VLOOKUP($I154,[1]기획현황!$Z:$AW,8,FALSE)</f>
        <v>캡보이2</v>
      </c>
      <c r="AJ154" s="401" t="e">
        <f>SUMIF([1]기획현황!$Z:$Z,$I154,[1]기획현황!$AF:$AF)</f>
        <v>#VALUE!</v>
      </c>
      <c r="AK154" s="302">
        <f>VLOOKUP($I154,[1]기획현황!$Z:$AW,14,FALSE)</f>
        <v>49000</v>
      </c>
      <c r="AL154" s="402">
        <f>VLOOKUP($I154,[1]기획현황!$Z:$AW,22,FALSE)</f>
        <v>1868</v>
      </c>
      <c r="AM154" s="301">
        <f>VLOOKUP($I154,[1]기획현황!$Z:$AW,23,FALSE)</f>
        <v>8.1999999999999993</v>
      </c>
      <c r="AN154" s="302">
        <f>VLOOKUP($I154,[1]기획현황!$Z:$AW,24,FALSE)</f>
        <v>0</v>
      </c>
      <c r="AO154" s="303">
        <f>VLOOKUP($I154,[1]기획현황!$Z:$AW,17,FALSE)</f>
        <v>10888</v>
      </c>
      <c r="AP154" s="305">
        <f t="shared" si="63"/>
        <v>4.0912430699352074</v>
      </c>
      <c r="AQ154" s="3"/>
    </row>
    <row r="155" spans="1:43" ht="53.25" hidden="1" customHeight="1">
      <c r="A155" s="16" t="str">
        <f t="shared" si="49"/>
        <v>SBKBAF5511GY</v>
      </c>
      <c r="B155" s="154">
        <f t="shared" si="50"/>
        <v>1</v>
      </c>
      <c r="C155" s="16" t="str">
        <f t="shared" si="51"/>
        <v>SBKBAF5511GY</v>
      </c>
      <c r="D155" s="154">
        <f t="shared" si="52"/>
        <v>1</v>
      </c>
      <c r="E155" s="16" t="str">
        <f>IF(ISERROR(VLOOKUP(MID(I155,1,5)&amp;MID(I155,8,5),품번정리!A:B,2,FALSE))=TRUE,MID(I155,1,5)&amp;MID(I155,8,5),VLOOKUP(MID(I155,1,5)&amp;MID(I155,8,5),품번정리!A:B,2,FALSE))</f>
        <v>SBKBA511GY</v>
      </c>
      <c r="F155" s="202" t="str">
        <f>IF(ISERROR(VLOOKUP($E155,러닝품번!$A:$A,1,FALSE))=TRUE,"","러닝")</f>
        <v>러닝</v>
      </c>
      <c r="G155" s="422"/>
      <c r="H155" s="31" t="str">
        <f>IF(I155=0,0,IF(VLOOKUP(MID($I155,4,2),CODE!K:P,CODE!$O$1,FALSE)="",VLOOKUP(MID($I155,1,3),CODE!$B:$G,CODE!$D$1,FALSE),VLOOKUP(MID($I155,1,3),CODE!$B:$G,CODE!$D$1,FALSE)&amp;"-"&amp;VLOOKUP(MID($I155,4,2),CODE!K:P,CODE!$O$1,FALSE)))</f>
        <v>SBK</v>
      </c>
      <c r="I155" s="103" t="s">
        <v>2908</v>
      </c>
      <c r="J155" s="102" t="str">
        <f t="shared" si="64"/>
        <v>F5</v>
      </c>
      <c r="K155" s="102" t="str">
        <f t="shared" si="53"/>
        <v>BA</v>
      </c>
      <c r="L155" s="438">
        <f t="shared" si="65"/>
        <v>20000</v>
      </c>
      <c r="M155" s="36">
        <f>IF(ISERROR(VLOOKUP($E155,'14FW판매DB'!$C:$AF,'14FW판매DB'!J$3-1,FALSE))=TRUE,0,VLOOKUP($E155,'14FW판매DB'!$C:$AF,'14FW판매DB'!J$3-1,FALSE))</f>
        <v>45000</v>
      </c>
      <c r="N155" s="37">
        <f>IF(ISERROR(VLOOKUP($E155,'14FW판매DB'!$C:$AF,'14FW판매DB'!K$3-1,FALSE))=TRUE,0,VLOOKUP($E155,'14FW판매DB'!$C:$AF,'14FW판매DB'!K$3-1,FALSE))</f>
        <v>25000</v>
      </c>
      <c r="O155" s="38">
        <f>SUMIF('14FW판매DB'!$C:$C,E155,'14FW판매DB'!N:N)</f>
        <v>570</v>
      </c>
      <c r="P155" s="39" t="str">
        <f>IF(ISERROR(VLOOKUP($E155,'14FW판매DB'!$C:$AF,'14FW판매DB'!P$3-1,FALSE))=TRUE,0,VLOOKUP($E155,'14FW판매DB'!$C:$AF,'14FW판매DB'!P$3-1,FALSE))</f>
        <v>2014-09-05</v>
      </c>
      <c r="Q155" s="40">
        <f>SUMIF('14FW판매DB'!$C:$C,E155,'14FW판매DB'!U:U)</f>
        <v>413</v>
      </c>
      <c r="R155" s="43">
        <f t="shared" si="54"/>
        <v>0.72456140350877196</v>
      </c>
      <c r="S155" s="95">
        <f t="shared" si="55"/>
        <v>577</v>
      </c>
      <c r="T155" s="45">
        <f t="shared" si="56"/>
        <v>0.71577123050259961</v>
      </c>
      <c r="U155" s="110">
        <f>SUMIF('14FW판매DB'!$C:$C,$E155,'14FW판매DB'!AD:AD)*$U$4</f>
        <v>0</v>
      </c>
      <c r="V155" s="40">
        <f t="shared" si="66"/>
        <v>7</v>
      </c>
      <c r="W155" s="285">
        <f t="shared" si="57"/>
        <v>0</v>
      </c>
      <c r="X155" s="289">
        <f t="shared" si="58"/>
        <v>157</v>
      </c>
      <c r="Y155" s="53">
        <f t="shared" si="59"/>
        <v>0</v>
      </c>
      <c r="Z155" s="50">
        <f t="shared" si="60"/>
        <v>0</v>
      </c>
      <c r="AA155" s="33">
        <f t="shared" si="61"/>
        <v>0</v>
      </c>
      <c r="AB155" s="134" t="str">
        <f>IF(ISERROR(VLOOKUP($E155,발주DB!$A:$D,3,FALSE))=TRUE,"",VLOOKUP($E155,발주DB!$A:$D,3,FALSE))</f>
        <v/>
      </c>
      <c r="AC155" s="133" t="str">
        <f>IF(ISERROR(VLOOKUP($E155,발주DB!$A:$D,4,FALSE))=TRUE,"",VLOOKUP($E155,발주DB!$A:$D,4,FALSE))</f>
        <v/>
      </c>
      <c r="AD155" s="39">
        <f>IF(ISERROR(VLOOKUP($E155,입고예정DB!$B:$E,3,FALSE))=TRUE,0,VLOOKUP($E155,입고예정DB!$B:$E,3,FALSE))</f>
        <v>0</v>
      </c>
      <c r="AE155" s="41">
        <f>IF(E155="",0,SUMIF(입고예정DB!$B:$B,$E155,입고예정DB!$E:$E))</f>
        <v>0</v>
      </c>
      <c r="AF155" s="42">
        <f t="shared" si="62"/>
        <v>-157</v>
      </c>
      <c r="AG155" s="414" t="s">
        <v>3589</v>
      </c>
      <c r="AI155" s="295" t="str">
        <f>VLOOKUP($I155,[1]기획현황!$Z:$AW,8,FALSE)</f>
        <v>FOREMOST</v>
      </c>
      <c r="AJ155" s="401" t="e">
        <f>SUMIF([1]기획현황!$Z:$Z,$I155,[1]기획현황!$AF:$AF)</f>
        <v>#VALUE!</v>
      </c>
      <c r="AK155" s="302">
        <f>VLOOKUP($I155,[1]기획현황!$Z:$AW,14,FALSE)</f>
        <v>45000</v>
      </c>
      <c r="AL155" s="402">
        <f>VLOOKUP($I155,[1]기획현황!$Z:$AW,22,FALSE)</f>
        <v>1197.58620689655</v>
      </c>
      <c r="AM155" s="301">
        <f>VLOOKUP($I155,[1]기획현황!$Z:$AW,23,FALSE)</f>
        <v>4.75</v>
      </c>
      <c r="AN155" s="302">
        <f>VLOOKUP($I155,[1]기획현황!$Z:$AW,24,FALSE)</f>
        <v>0</v>
      </c>
      <c r="AO155" s="303">
        <f>VLOOKUP($I155,[1]기획현황!$Z:$AW,17,FALSE)</f>
        <v>7122.7362068965494</v>
      </c>
      <c r="AP155" s="305">
        <f t="shared" si="63"/>
        <v>5.7434516344267967</v>
      </c>
      <c r="AQ155" s="3"/>
    </row>
    <row r="156" spans="1:43" ht="53.25" hidden="1" customHeight="1">
      <c r="A156" s="16" t="str">
        <f t="shared" si="49"/>
        <v>SBKBAF5512BG</v>
      </c>
      <c r="B156" s="154">
        <f t="shared" si="50"/>
        <v>1</v>
      </c>
      <c r="C156" s="16" t="str">
        <f t="shared" si="51"/>
        <v>SBKBAF5512BG</v>
      </c>
      <c r="D156" s="154">
        <f t="shared" si="52"/>
        <v>1</v>
      </c>
      <c r="E156" s="16" t="str">
        <f>IF(ISERROR(VLOOKUP(MID(I156,1,5)&amp;MID(I156,8,5),품번정리!A:B,2,FALSE))=TRUE,MID(I156,1,5)&amp;MID(I156,8,5),VLOOKUP(MID(I156,1,5)&amp;MID(I156,8,5),품번정리!A:B,2,FALSE))</f>
        <v>SBKBA512BG</v>
      </c>
      <c r="F156" s="202" t="str">
        <f>IF(ISERROR(VLOOKUP($E156,러닝품번!$A:$A,1,FALSE))=TRUE,"","러닝")</f>
        <v/>
      </c>
      <c r="G156" s="429"/>
      <c r="H156" s="31" t="str">
        <f>IF(I156=0,0,IF(VLOOKUP(MID($I156,4,2),CODE!K:P,CODE!$O$1,FALSE)="",VLOOKUP(MID($I156,1,3),CODE!$B:$G,CODE!$D$1,FALSE),VLOOKUP(MID($I156,1,3),CODE!$B:$G,CODE!$D$1,FALSE)&amp;"-"&amp;VLOOKUP(MID($I156,4,2),CODE!K:P,CODE!$O$1,FALSE)))</f>
        <v>SBK</v>
      </c>
      <c r="I156" s="103" t="s">
        <v>1623</v>
      </c>
      <c r="J156" s="102" t="str">
        <f t="shared" si="64"/>
        <v>F5</v>
      </c>
      <c r="K156" s="102" t="str">
        <f t="shared" si="53"/>
        <v>BA</v>
      </c>
      <c r="L156" s="438">
        <f t="shared" si="65"/>
        <v>20000</v>
      </c>
      <c r="M156" s="36">
        <f>IF(ISERROR(VLOOKUP($E156,'14FW판매DB'!$C:$AF,'14FW판매DB'!J$3-1,FALSE))=TRUE,0,VLOOKUP($E156,'14FW판매DB'!$C:$AF,'14FW판매DB'!J$3-1,FALSE))</f>
        <v>45000</v>
      </c>
      <c r="N156" s="37">
        <f>IF(ISERROR(VLOOKUP($E156,'14FW판매DB'!$C:$AF,'14FW판매DB'!K$3-1,FALSE))=TRUE,0,VLOOKUP($E156,'14FW판매DB'!$C:$AF,'14FW판매DB'!K$3-1,FALSE))</f>
        <v>25000</v>
      </c>
      <c r="O156" s="38">
        <f>SUMIF('14FW판매DB'!$C:$C,E156,'14FW판매DB'!N:N)</f>
        <v>370</v>
      </c>
      <c r="P156" s="39" t="str">
        <f>IF(ISERROR(VLOOKUP($E156,'14FW판매DB'!$C:$AF,'14FW판매DB'!P$3-1,FALSE))=TRUE,0,VLOOKUP($E156,'14FW판매DB'!$C:$AF,'14FW판매DB'!P$3-1,FALSE))</f>
        <v>2014-09-05</v>
      </c>
      <c r="Q156" s="40">
        <f>SUMIF('14FW판매DB'!$C:$C,E156,'14FW판매DB'!U:U)</f>
        <v>248</v>
      </c>
      <c r="R156" s="43">
        <f t="shared" si="54"/>
        <v>0.67027027027027031</v>
      </c>
      <c r="S156" s="95">
        <f t="shared" si="55"/>
        <v>577</v>
      </c>
      <c r="T156" s="45">
        <f t="shared" si="56"/>
        <v>0.42980935875216636</v>
      </c>
      <c r="U156" s="110">
        <f>SUMIF('14FW판매DB'!$C:$C,$E156,'14FW판매DB'!AD:AD)*$U$4</f>
        <v>0</v>
      </c>
      <c r="V156" s="40">
        <f t="shared" si="66"/>
        <v>7</v>
      </c>
      <c r="W156" s="285">
        <f t="shared" si="57"/>
        <v>0</v>
      </c>
      <c r="X156" s="289">
        <f t="shared" si="58"/>
        <v>122</v>
      </c>
      <c r="Y156" s="53">
        <f t="shared" si="59"/>
        <v>0</v>
      </c>
      <c r="Z156" s="50">
        <f t="shared" si="60"/>
        <v>0</v>
      </c>
      <c r="AA156" s="33">
        <f t="shared" si="61"/>
        <v>0</v>
      </c>
      <c r="AB156" s="134" t="str">
        <f>IF(ISERROR(VLOOKUP($E156,발주DB!$A:$D,3,FALSE))=TRUE,"",VLOOKUP($E156,발주DB!$A:$D,3,FALSE))</f>
        <v/>
      </c>
      <c r="AC156" s="133" t="str">
        <f>IF(ISERROR(VLOOKUP($E156,발주DB!$A:$D,4,FALSE))=TRUE,"",VLOOKUP($E156,발주DB!$A:$D,4,FALSE))</f>
        <v/>
      </c>
      <c r="AD156" s="39">
        <f>IF(ISERROR(VLOOKUP($E156,입고예정DB!$B:$E,3,FALSE))=TRUE,0,VLOOKUP($E156,입고예정DB!$B:$E,3,FALSE))</f>
        <v>0</v>
      </c>
      <c r="AE156" s="41">
        <f>IF(E156="",0,SUMIF(입고예정DB!$B:$B,$E156,입고예정DB!$E:$E))</f>
        <v>0</v>
      </c>
      <c r="AF156" s="42">
        <f t="shared" si="62"/>
        <v>-122</v>
      </c>
      <c r="AG156" s="414"/>
      <c r="AI156" s="295" t="str">
        <f>VLOOKUP($I156,[1]기획현황!$Z:$AW,8,FALSE)</f>
        <v>FOREMOST</v>
      </c>
      <c r="AJ156" s="401" t="e">
        <f>SUMIF([1]기획현황!$Z:$Z,$I156,[1]기획현황!$AF:$AF)</f>
        <v>#VALUE!</v>
      </c>
      <c r="AK156" s="302">
        <f>VLOOKUP($I156,[1]기획현황!$Z:$AW,14,FALSE)</f>
        <v>45000</v>
      </c>
      <c r="AL156" s="402">
        <f>VLOOKUP($I156,[1]기획현황!$Z:$AW,22,FALSE)</f>
        <v>1025.40540540541</v>
      </c>
      <c r="AM156" s="301">
        <f>VLOOKUP($I156,[1]기획현황!$Z:$AW,23,FALSE)</f>
        <v>4.8499999999999996</v>
      </c>
      <c r="AN156" s="302">
        <f>VLOOKUP($I156,[1]기획현황!$Z:$AW,24,FALSE)</f>
        <v>0</v>
      </c>
      <c r="AO156" s="303">
        <f>VLOOKUP($I156,[1]기획현황!$Z:$AW,17,FALSE)</f>
        <v>7075.2954054054098</v>
      </c>
      <c r="AP156" s="305">
        <f t="shared" si="63"/>
        <v>5.7819622453978434</v>
      </c>
      <c r="AQ156" s="3"/>
    </row>
    <row r="157" spans="1:43" ht="53.25" hidden="1" customHeight="1">
      <c r="A157" s="16" t="str">
        <f t="shared" si="49"/>
        <v>SBKBEF5531BK</v>
      </c>
      <c r="B157" s="154">
        <f t="shared" si="50"/>
        <v>9.5377346163493934E-7</v>
      </c>
      <c r="C157" s="16" t="str">
        <f t="shared" si="51"/>
        <v/>
      </c>
      <c r="D157" s="154">
        <f t="shared" si="52"/>
        <v>1</v>
      </c>
      <c r="E157" s="16" t="str">
        <f>IF(ISERROR(VLOOKUP(MID(I157,1,5)&amp;MID(I157,8,5),품번정리!A:B,2,FALSE))=TRUE,MID(I157,1,5)&amp;MID(I157,8,5),VLOOKUP(MID(I157,1,5)&amp;MID(I157,8,5),품번정리!A:B,2,FALSE))</f>
        <v>SBKBE531BK</v>
      </c>
      <c r="F157" s="202" t="str">
        <f>IF(ISERROR(VLOOKUP($E157,러닝품번!$A:$A,1,FALSE))=TRUE,"","러닝")</f>
        <v/>
      </c>
      <c r="G157" s="422"/>
      <c r="H157" s="31" t="str">
        <f>IF(I157=0,0,IF(VLOOKUP(MID($I157,4,2),CODE!K:P,CODE!$O$1,FALSE)="",VLOOKUP(MID($I157,1,3),CODE!$B:$G,CODE!$D$1,FALSE),VLOOKUP(MID($I157,1,3),CODE!$B:$G,CODE!$D$1,FALSE)&amp;"-"&amp;VLOOKUP(MID($I157,4,2),CODE!K:P,CODE!$O$1,FALSE)))</f>
        <v>SBK</v>
      </c>
      <c r="I157" s="103" t="s">
        <v>1500</v>
      </c>
      <c r="J157" s="102" t="str">
        <f t="shared" si="64"/>
        <v>F5</v>
      </c>
      <c r="K157" s="102" t="str">
        <f t="shared" si="53"/>
        <v>BE</v>
      </c>
      <c r="L157" s="438">
        <f t="shared" si="65"/>
        <v>12000</v>
      </c>
      <c r="M157" s="36">
        <f>IF(ISERROR(VLOOKUP($E157,'14FW판매DB'!$C:$AF,'14FW판매DB'!J$3-1,FALSE))=TRUE,0,VLOOKUP($E157,'14FW판매DB'!$C:$AF,'14FW판매DB'!J$3-1,FALSE))</f>
        <v>27000</v>
      </c>
      <c r="N157" s="37">
        <f>IF(ISERROR(VLOOKUP($E157,'14FW판매DB'!$C:$AF,'14FW판매DB'!K$3-1,FALSE))=TRUE,0,VLOOKUP($E157,'14FW판매DB'!$C:$AF,'14FW판매DB'!K$3-1,FALSE))</f>
        <v>15000</v>
      </c>
      <c r="O157" s="38">
        <f>SUMIF('14FW판매DB'!$C:$C,E157,'14FW판매DB'!N:N)</f>
        <v>200</v>
      </c>
      <c r="P157" s="39" t="str">
        <f>IF(ISERROR(VLOOKUP($E157,'14FW판매DB'!$C:$AF,'14FW판매DB'!P$3-1,FALSE))=TRUE,0,VLOOKUP($E157,'14FW판매DB'!$C:$AF,'14FW판매DB'!P$3-1,FALSE))</f>
        <v>2014-10-02</v>
      </c>
      <c r="Q157" s="40">
        <f>SUMIF('14FW판매DB'!$C:$C,E157,'14FW판매DB'!U:U)</f>
        <v>58</v>
      </c>
      <c r="R157" s="43">
        <f t="shared" si="54"/>
        <v>0.28999999999999998</v>
      </c>
      <c r="S157" s="95">
        <f t="shared" si="55"/>
        <v>550</v>
      </c>
      <c r="T157" s="45">
        <f t="shared" si="56"/>
        <v>0.10545454545454545</v>
      </c>
      <c r="U157" s="110">
        <f>SUMIF('14FW판매DB'!$C:$C,$E157,'14FW판매DB'!AD:AD)*$U$4</f>
        <v>0</v>
      </c>
      <c r="V157" s="40">
        <f t="shared" si="66"/>
        <v>7</v>
      </c>
      <c r="W157" s="285">
        <f t="shared" si="57"/>
        <v>0</v>
      </c>
      <c r="X157" s="289">
        <f t="shared" si="58"/>
        <v>142</v>
      </c>
      <c r="Y157" s="53">
        <f t="shared" si="59"/>
        <v>0</v>
      </c>
      <c r="Z157" s="50">
        <f t="shared" si="60"/>
        <v>0</v>
      </c>
      <c r="AA157" s="33">
        <f t="shared" si="61"/>
        <v>0</v>
      </c>
      <c r="AB157" s="134" t="str">
        <f>IF(ISERROR(VLOOKUP($E157,발주DB!$A:$D,3,FALSE))=TRUE,"",VLOOKUP($E157,발주DB!$A:$D,3,FALSE))</f>
        <v/>
      </c>
      <c r="AC157" s="133" t="str">
        <f>IF(ISERROR(VLOOKUP($E157,발주DB!$A:$D,4,FALSE))=TRUE,"",VLOOKUP($E157,발주DB!$A:$D,4,FALSE))</f>
        <v/>
      </c>
      <c r="AD157" s="39">
        <f>IF(ISERROR(VLOOKUP($E157,입고예정DB!$B:$E,3,FALSE))=TRUE,0,VLOOKUP($E157,입고예정DB!$B:$E,3,FALSE))</f>
        <v>0</v>
      </c>
      <c r="AE157" s="41">
        <f>IF(E157="",0,SUMIF(입고예정DB!$B:$B,$E157,입고예정DB!$E:$E))</f>
        <v>0</v>
      </c>
      <c r="AF157" s="42">
        <f t="shared" si="62"/>
        <v>-142</v>
      </c>
      <c r="AG157" s="414"/>
      <c r="AI157" s="295" t="str">
        <f>VLOOKUP($I157,[1]기획현황!$Z:$AW,8,FALSE)</f>
        <v>Y&amp;Y</v>
      </c>
      <c r="AJ157" s="401" t="e">
        <f>SUMIF([1]기획현황!$Z:$Z,$I157,[1]기획현황!$AF:$AF)</f>
        <v>#VALUE!</v>
      </c>
      <c r="AK157" s="302">
        <f>VLOOKUP($I157,[1]기획현황!$Z:$AW,14,FALSE)</f>
        <v>27000</v>
      </c>
      <c r="AL157" s="402">
        <f>VLOOKUP($I157,[1]기획현황!$Z:$AW,22,FALSE)</f>
        <v>0</v>
      </c>
      <c r="AM157" s="301">
        <f>VLOOKUP($I157,[1]기획현황!$Z:$AW,23,FALSE)</f>
        <v>3.12</v>
      </c>
      <c r="AN157" s="302">
        <f>VLOOKUP($I157,[1]기획현황!$Z:$AW,24,FALSE)</f>
        <v>0</v>
      </c>
      <c r="AO157" s="303">
        <f>VLOOKUP($I157,[1]기획현황!$Z:$AW,17,FALSE)</f>
        <v>3891.8880000000004</v>
      </c>
      <c r="AP157" s="305">
        <f t="shared" si="63"/>
        <v>6.3068244886426692</v>
      </c>
      <c r="AQ157" s="3"/>
    </row>
    <row r="158" spans="1:43" ht="53.25" hidden="1" customHeight="1">
      <c r="A158" s="16" t="str">
        <f t="shared" si="49"/>
        <v>SBKBEF5531BL</v>
      </c>
      <c r="B158" s="154">
        <f t="shared" si="50"/>
        <v>9.5377346163493934E-7</v>
      </c>
      <c r="C158" s="16" t="str">
        <f t="shared" si="51"/>
        <v/>
      </c>
      <c r="D158" s="154">
        <f t="shared" si="52"/>
        <v>1</v>
      </c>
      <c r="E158" s="16" t="str">
        <f>IF(ISERROR(VLOOKUP(MID(I158,1,5)&amp;MID(I158,8,5),품번정리!A:B,2,FALSE))=TRUE,MID(I158,1,5)&amp;MID(I158,8,5),VLOOKUP(MID(I158,1,5)&amp;MID(I158,8,5),품번정리!A:B,2,FALSE))</f>
        <v>SBKBE531BL</v>
      </c>
      <c r="F158" s="202" t="str">
        <f>IF(ISERROR(VLOOKUP($E158,러닝품번!$A:$A,1,FALSE))=TRUE,"","러닝")</f>
        <v/>
      </c>
      <c r="G158" s="422"/>
      <c r="H158" s="31" t="str">
        <f>IF(I158=0,0,IF(VLOOKUP(MID($I158,4,2),CODE!K:P,CODE!$O$1,FALSE)="",VLOOKUP(MID($I158,1,3),CODE!$B:$G,CODE!$D$1,FALSE),VLOOKUP(MID($I158,1,3),CODE!$B:$G,CODE!$D$1,FALSE)&amp;"-"&amp;VLOOKUP(MID($I158,4,2),CODE!K:P,CODE!$O$1,FALSE)))</f>
        <v>SBK</v>
      </c>
      <c r="I158" s="103" t="s">
        <v>1502</v>
      </c>
      <c r="J158" s="102" t="str">
        <f t="shared" si="64"/>
        <v>F5</v>
      </c>
      <c r="K158" s="102" t="str">
        <f t="shared" si="53"/>
        <v>BE</v>
      </c>
      <c r="L158" s="438">
        <f t="shared" si="65"/>
        <v>12000</v>
      </c>
      <c r="M158" s="36">
        <f>IF(ISERROR(VLOOKUP($E158,'14FW판매DB'!$C:$AF,'14FW판매DB'!J$3-1,FALSE))=TRUE,0,VLOOKUP($E158,'14FW판매DB'!$C:$AF,'14FW판매DB'!J$3-1,FALSE))</f>
        <v>27000</v>
      </c>
      <c r="N158" s="37">
        <f>IF(ISERROR(VLOOKUP($E158,'14FW판매DB'!$C:$AF,'14FW판매DB'!K$3-1,FALSE))=TRUE,0,VLOOKUP($E158,'14FW판매DB'!$C:$AF,'14FW판매DB'!K$3-1,FALSE))</f>
        <v>15000</v>
      </c>
      <c r="O158" s="38">
        <f>SUMIF('14FW판매DB'!$C:$C,E158,'14FW판매DB'!N:N)</f>
        <v>200</v>
      </c>
      <c r="P158" s="39" t="str">
        <f>IF(ISERROR(VLOOKUP($E158,'14FW판매DB'!$C:$AF,'14FW판매DB'!P$3-1,FALSE))=TRUE,0,VLOOKUP($E158,'14FW판매DB'!$C:$AF,'14FW판매DB'!P$3-1,FALSE))</f>
        <v>2014-10-02</v>
      </c>
      <c r="Q158" s="40">
        <f>SUMIF('14FW판매DB'!$C:$C,E158,'14FW판매DB'!U:U)</f>
        <v>59</v>
      </c>
      <c r="R158" s="43">
        <f t="shared" si="54"/>
        <v>0.29499999999999998</v>
      </c>
      <c r="S158" s="95">
        <f t="shared" si="55"/>
        <v>550</v>
      </c>
      <c r="T158" s="45">
        <f t="shared" si="56"/>
        <v>0.10727272727272727</v>
      </c>
      <c r="U158" s="110">
        <f>SUMIF('14FW판매DB'!$C:$C,$E158,'14FW판매DB'!AD:AD)*$U$4</f>
        <v>0</v>
      </c>
      <c r="V158" s="40">
        <f t="shared" si="66"/>
        <v>7</v>
      </c>
      <c r="W158" s="285">
        <f t="shared" si="57"/>
        <v>0</v>
      </c>
      <c r="X158" s="289">
        <f t="shared" si="58"/>
        <v>141</v>
      </c>
      <c r="Y158" s="53">
        <f t="shared" si="59"/>
        <v>0</v>
      </c>
      <c r="Z158" s="50">
        <f t="shared" si="60"/>
        <v>0</v>
      </c>
      <c r="AA158" s="33">
        <f t="shared" si="61"/>
        <v>0</v>
      </c>
      <c r="AB158" s="134" t="str">
        <f>IF(ISERROR(VLOOKUP($E158,발주DB!$A:$D,3,FALSE))=TRUE,"",VLOOKUP($E158,발주DB!$A:$D,3,FALSE))</f>
        <v/>
      </c>
      <c r="AC158" s="133" t="str">
        <f>IF(ISERROR(VLOOKUP($E158,발주DB!$A:$D,4,FALSE))=TRUE,"",VLOOKUP($E158,발주DB!$A:$D,4,FALSE))</f>
        <v/>
      </c>
      <c r="AD158" s="39">
        <f>IF(ISERROR(VLOOKUP($E158,입고예정DB!$B:$E,3,FALSE))=TRUE,0,VLOOKUP($E158,입고예정DB!$B:$E,3,FALSE))</f>
        <v>0</v>
      </c>
      <c r="AE158" s="41">
        <f>IF(E158="",0,SUMIF(입고예정DB!$B:$B,$E158,입고예정DB!$E:$E))</f>
        <v>0</v>
      </c>
      <c r="AF158" s="42">
        <f t="shared" si="62"/>
        <v>-141</v>
      </c>
      <c r="AG158" s="414"/>
      <c r="AI158" s="295" t="str">
        <f>VLOOKUP($I158,[1]기획현황!$Z:$AW,8,FALSE)</f>
        <v>Y&amp;Y</v>
      </c>
      <c r="AJ158" s="401" t="e">
        <f>SUMIF([1]기획현황!$Z:$Z,$I158,[1]기획현황!$AF:$AF)</f>
        <v>#VALUE!</v>
      </c>
      <c r="AK158" s="302">
        <f>VLOOKUP($I158,[1]기획현황!$Z:$AW,14,FALSE)</f>
        <v>27000</v>
      </c>
      <c r="AL158" s="402">
        <f>VLOOKUP($I158,[1]기획현황!$Z:$AW,22,FALSE)</f>
        <v>0</v>
      </c>
      <c r="AM158" s="301">
        <f>VLOOKUP($I158,[1]기획현황!$Z:$AW,23,FALSE)</f>
        <v>3.12</v>
      </c>
      <c r="AN158" s="302">
        <f>VLOOKUP($I158,[1]기획현황!$Z:$AW,24,FALSE)</f>
        <v>0</v>
      </c>
      <c r="AO158" s="303">
        <f>VLOOKUP($I158,[1]기획현황!$Z:$AW,17,FALSE)</f>
        <v>3891.8880000000004</v>
      </c>
      <c r="AP158" s="305">
        <f t="shared" si="63"/>
        <v>6.3068244886426692</v>
      </c>
      <c r="AQ158" s="3"/>
    </row>
    <row r="159" spans="1:43" ht="53.25" hidden="1" customHeight="1">
      <c r="A159" s="16" t="str">
        <f t="shared" si="49"/>
        <v>SBKBEF5531GY</v>
      </c>
      <c r="B159" s="154">
        <f t="shared" si="50"/>
        <v>9.5377346163493934E-7</v>
      </c>
      <c r="C159" s="16" t="str">
        <f t="shared" si="51"/>
        <v/>
      </c>
      <c r="D159" s="154">
        <f t="shared" si="52"/>
        <v>1</v>
      </c>
      <c r="E159" s="16" t="str">
        <f>IF(ISERROR(VLOOKUP(MID(I159,1,5)&amp;MID(I159,8,5),품번정리!A:B,2,FALSE))=TRUE,MID(I159,1,5)&amp;MID(I159,8,5),VLOOKUP(MID(I159,1,5)&amp;MID(I159,8,5),품번정리!A:B,2,FALSE))</f>
        <v>SBKBE531GY</v>
      </c>
      <c r="F159" s="202" t="str">
        <f>IF(ISERROR(VLOOKUP($E159,러닝품번!$A:$A,1,FALSE))=TRUE,"","러닝")</f>
        <v/>
      </c>
      <c r="G159" s="422"/>
      <c r="H159" s="31" t="str">
        <f>IF(I159=0,0,IF(VLOOKUP(MID($I159,4,2),CODE!K:P,CODE!$O$1,FALSE)="",VLOOKUP(MID($I159,1,3),CODE!$B:$G,CODE!$D$1,FALSE),VLOOKUP(MID($I159,1,3),CODE!$B:$G,CODE!$D$1,FALSE)&amp;"-"&amp;VLOOKUP(MID($I159,4,2),CODE!K:P,CODE!$O$1,FALSE)))</f>
        <v>SBK</v>
      </c>
      <c r="I159" s="103" t="s">
        <v>1501</v>
      </c>
      <c r="J159" s="102" t="str">
        <f t="shared" si="64"/>
        <v>F5</v>
      </c>
      <c r="K159" s="102" t="str">
        <f t="shared" si="53"/>
        <v>BE</v>
      </c>
      <c r="L159" s="438">
        <f t="shared" si="65"/>
        <v>12000</v>
      </c>
      <c r="M159" s="36">
        <f>IF(ISERROR(VLOOKUP($E159,'14FW판매DB'!$C:$AF,'14FW판매DB'!J$3-1,FALSE))=TRUE,0,VLOOKUP($E159,'14FW판매DB'!$C:$AF,'14FW판매DB'!J$3-1,FALSE))</f>
        <v>27000</v>
      </c>
      <c r="N159" s="37">
        <f>IF(ISERROR(VLOOKUP($E159,'14FW판매DB'!$C:$AF,'14FW판매DB'!K$3-1,FALSE))=TRUE,0,VLOOKUP($E159,'14FW판매DB'!$C:$AF,'14FW판매DB'!K$3-1,FALSE))</f>
        <v>15000</v>
      </c>
      <c r="O159" s="38">
        <f>SUMIF('14FW판매DB'!$C:$C,E159,'14FW판매DB'!N:N)</f>
        <v>200</v>
      </c>
      <c r="P159" s="39" t="str">
        <f>IF(ISERROR(VLOOKUP($E159,'14FW판매DB'!$C:$AF,'14FW판매DB'!P$3-1,FALSE))=TRUE,0,VLOOKUP($E159,'14FW판매DB'!$C:$AF,'14FW판매DB'!P$3-1,FALSE))</f>
        <v>2014-10-02</v>
      </c>
      <c r="Q159" s="40">
        <f>SUMIF('14FW판매DB'!$C:$C,E159,'14FW판매DB'!U:U)</f>
        <v>65</v>
      </c>
      <c r="R159" s="43">
        <f t="shared" si="54"/>
        <v>0.32500000000000001</v>
      </c>
      <c r="S159" s="95">
        <f t="shared" si="55"/>
        <v>550</v>
      </c>
      <c r="T159" s="45">
        <f t="shared" si="56"/>
        <v>0.11818181818181818</v>
      </c>
      <c r="U159" s="110">
        <f>SUMIF('14FW판매DB'!$C:$C,$E159,'14FW판매DB'!AD:AD)*$U$4</f>
        <v>0</v>
      </c>
      <c r="V159" s="40">
        <f t="shared" si="66"/>
        <v>7</v>
      </c>
      <c r="W159" s="285">
        <f t="shared" si="57"/>
        <v>0</v>
      </c>
      <c r="X159" s="289">
        <f t="shared" si="58"/>
        <v>135</v>
      </c>
      <c r="Y159" s="53">
        <f t="shared" si="59"/>
        <v>0</v>
      </c>
      <c r="Z159" s="50">
        <f t="shared" si="60"/>
        <v>0</v>
      </c>
      <c r="AA159" s="33">
        <f t="shared" si="61"/>
        <v>0</v>
      </c>
      <c r="AB159" s="134" t="str">
        <f>IF(ISERROR(VLOOKUP($E159,발주DB!$A:$D,3,FALSE))=TRUE,"",VLOOKUP($E159,발주DB!$A:$D,3,FALSE))</f>
        <v/>
      </c>
      <c r="AC159" s="133" t="str">
        <f>IF(ISERROR(VLOOKUP($E159,발주DB!$A:$D,4,FALSE))=TRUE,"",VLOOKUP($E159,발주DB!$A:$D,4,FALSE))</f>
        <v/>
      </c>
      <c r="AD159" s="39">
        <f>IF(ISERROR(VLOOKUP($E159,입고예정DB!$B:$E,3,FALSE))=TRUE,0,VLOOKUP($E159,입고예정DB!$B:$E,3,FALSE))</f>
        <v>0</v>
      </c>
      <c r="AE159" s="41">
        <f>IF(E159="",0,SUMIF(입고예정DB!$B:$B,$E159,입고예정DB!$E:$E))</f>
        <v>0</v>
      </c>
      <c r="AF159" s="42">
        <f t="shared" si="62"/>
        <v>-135</v>
      </c>
      <c r="AG159" s="414"/>
      <c r="AI159" s="295" t="str">
        <f>VLOOKUP($I159,[1]기획현황!$Z:$AW,8,FALSE)</f>
        <v>Y&amp;Y</v>
      </c>
      <c r="AJ159" s="401" t="e">
        <f>SUMIF([1]기획현황!$Z:$Z,$I159,[1]기획현황!$AF:$AF)</f>
        <v>#VALUE!</v>
      </c>
      <c r="AK159" s="302">
        <f>VLOOKUP($I159,[1]기획현황!$Z:$AW,14,FALSE)</f>
        <v>27000</v>
      </c>
      <c r="AL159" s="402">
        <f>VLOOKUP($I159,[1]기획현황!$Z:$AW,22,FALSE)</f>
        <v>0</v>
      </c>
      <c r="AM159" s="301">
        <f>VLOOKUP($I159,[1]기획현황!$Z:$AW,23,FALSE)</f>
        <v>3.12</v>
      </c>
      <c r="AN159" s="302">
        <f>VLOOKUP($I159,[1]기획현황!$Z:$AW,24,FALSE)</f>
        <v>0</v>
      </c>
      <c r="AO159" s="303">
        <f>VLOOKUP($I159,[1]기획현황!$Z:$AW,17,FALSE)</f>
        <v>3891.8880000000004</v>
      </c>
      <c r="AP159" s="305">
        <f t="shared" si="63"/>
        <v>6.3068244886426692</v>
      </c>
      <c r="AQ159" s="3"/>
    </row>
    <row r="160" spans="1:43" ht="53.25" hidden="1" customHeight="1">
      <c r="A160" s="16" t="str">
        <f t="shared" si="49"/>
        <v>SBKBEF5531PK</v>
      </c>
      <c r="B160" s="154">
        <f t="shared" si="50"/>
        <v>9.5377346163493934E-7</v>
      </c>
      <c r="C160" s="16" t="str">
        <f t="shared" si="51"/>
        <v/>
      </c>
      <c r="D160" s="154">
        <f t="shared" si="52"/>
        <v>1</v>
      </c>
      <c r="E160" s="16" t="str">
        <f>IF(ISERROR(VLOOKUP(MID(I160,1,5)&amp;MID(I160,8,5),품번정리!A:B,2,FALSE))=TRUE,MID(I160,1,5)&amp;MID(I160,8,5),VLOOKUP(MID(I160,1,5)&amp;MID(I160,8,5),품번정리!A:B,2,FALSE))</f>
        <v>SBKBE531PK</v>
      </c>
      <c r="F160" s="202" t="str">
        <f>IF(ISERROR(VLOOKUP($E160,러닝품번!$A:$A,1,FALSE))=TRUE,"","러닝")</f>
        <v/>
      </c>
      <c r="G160" s="422"/>
      <c r="H160" s="31" t="str">
        <f>IF(I160=0,0,IF(VLOOKUP(MID($I160,4,2),CODE!K:P,CODE!$O$1,FALSE)="",VLOOKUP(MID($I160,1,3),CODE!$B:$G,CODE!$D$1,FALSE),VLOOKUP(MID($I160,1,3),CODE!$B:$G,CODE!$D$1,FALSE)&amp;"-"&amp;VLOOKUP(MID($I160,4,2),CODE!K:P,CODE!$O$1,FALSE)))</f>
        <v>SBK</v>
      </c>
      <c r="I160" s="103" t="s">
        <v>1504</v>
      </c>
      <c r="J160" s="102" t="str">
        <f t="shared" si="64"/>
        <v>F5</v>
      </c>
      <c r="K160" s="102" t="str">
        <f t="shared" si="53"/>
        <v>BE</v>
      </c>
      <c r="L160" s="438">
        <f t="shared" si="65"/>
        <v>12000</v>
      </c>
      <c r="M160" s="36">
        <f>IF(ISERROR(VLOOKUP($E160,'14FW판매DB'!$C:$AF,'14FW판매DB'!J$3-1,FALSE))=TRUE,0,VLOOKUP($E160,'14FW판매DB'!$C:$AF,'14FW판매DB'!J$3-1,FALSE))</f>
        <v>27000</v>
      </c>
      <c r="N160" s="37">
        <f>IF(ISERROR(VLOOKUP($E160,'14FW판매DB'!$C:$AF,'14FW판매DB'!K$3-1,FALSE))=TRUE,0,VLOOKUP($E160,'14FW판매DB'!$C:$AF,'14FW판매DB'!K$3-1,FALSE))</f>
        <v>15000</v>
      </c>
      <c r="O160" s="38">
        <f>SUMIF('14FW판매DB'!$C:$C,E160,'14FW판매DB'!N:N)</f>
        <v>199</v>
      </c>
      <c r="P160" s="39" t="str">
        <f>IF(ISERROR(VLOOKUP($E160,'14FW판매DB'!$C:$AF,'14FW판매DB'!P$3-1,FALSE))=TRUE,0,VLOOKUP($E160,'14FW판매DB'!$C:$AF,'14FW판매DB'!P$3-1,FALSE))</f>
        <v>2014-10-02</v>
      </c>
      <c r="Q160" s="40">
        <f>SUMIF('14FW판매DB'!$C:$C,E160,'14FW판매DB'!U:U)</f>
        <v>66</v>
      </c>
      <c r="R160" s="43">
        <f t="shared" si="54"/>
        <v>0.33165829145728642</v>
      </c>
      <c r="S160" s="95">
        <f t="shared" si="55"/>
        <v>550</v>
      </c>
      <c r="T160" s="45">
        <f t="shared" si="56"/>
        <v>0.12</v>
      </c>
      <c r="U160" s="110">
        <f>SUMIF('14FW판매DB'!$C:$C,$E160,'14FW판매DB'!AD:AD)*$U$4</f>
        <v>0</v>
      </c>
      <c r="V160" s="40">
        <f t="shared" si="66"/>
        <v>7</v>
      </c>
      <c r="W160" s="285">
        <f t="shared" si="57"/>
        <v>0</v>
      </c>
      <c r="X160" s="289">
        <f t="shared" si="58"/>
        <v>133</v>
      </c>
      <c r="Y160" s="53">
        <f t="shared" si="59"/>
        <v>0</v>
      </c>
      <c r="Z160" s="50">
        <f t="shared" si="60"/>
        <v>0</v>
      </c>
      <c r="AA160" s="33">
        <f t="shared" si="61"/>
        <v>0</v>
      </c>
      <c r="AB160" s="134" t="str">
        <f>IF(ISERROR(VLOOKUP($E160,발주DB!$A:$D,3,FALSE))=TRUE,"",VLOOKUP($E160,발주DB!$A:$D,3,FALSE))</f>
        <v/>
      </c>
      <c r="AC160" s="133" t="str">
        <f>IF(ISERROR(VLOOKUP($E160,발주DB!$A:$D,4,FALSE))=TRUE,"",VLOOKUP($E160,발주DB!$A:$D,4,FALSE))</f>
        <v/>
      </c>
      <c r="AD160" s="39">
        <f>IF(ISERROR(VLOOKUP($E160,입고예정DB!$B:$E,3,FALSE))=TRUE,0,VLOOKUP($E160,입고예정DB!$B:$E,3,FALSE))</f>
        <v>0</v>
      </c>
      <c r="AE160" s="41">
        <f>IF(E160="",0,SUMIF(입고예정DB!$B:$B,$E160,입고예정DB!$E:$E))</f>
        <v>0</v>
      </c>
      <c r="AF160" s="42">
        <f t="shared" si="62"/>
        <v>-133</v>
      </c>
      <c r="AG160" s="414"/>
      <c r="AI160" s="295" t="str">
        <f>VLOOKUP($I160,[1]기획현황!$Z:$AW,8,FALSE)</f>
        <v>Y&amp;Y</v>
      </c>
      <c r="AJ160" s="401" t="e">
        <f>SUMIF([1]기획현황!$Z:$Z,$I160,[1]기획현황!$AF:$AF)</f>
        <v>#VALUE!</v>
      </c>
      <c r="AK160" s="302">
        <f>VLOOKUP($I160,[1]기획현황!$Z:$AW,14,FALSE)</f>
        <v>27000</v>
      </c>
      <c r="AL160" s="402">
        <f>VLOOKUP($I160,[1]기획현황!$Z:$AW,22,FALSE)</f>
        <v>0</v>
      </c>
      <c r="AM160" s="301">
        <f>VLOOKUP($I160,[1]기획현황!$Z:$AW,23,FALSE)</f>
        <v>3.12</v>
      </c>
      <c r="AN160" s="302">
        <f>VLOOKUP($I160,[1]기획현황!$Z:$AW,24,FALSE)</f>
        <v>0</v>
      </c>
      <c r="AO160" s="303">
        <f>VLOOKUP($I160,[1]기획현황!$Z:$AW,17,FALSE)</f>
        <v>3891.8880000000004</v>
      </c>
      <c r="AP160" s="305">
        <f t="shared" si="63"/>
        <v>6.3068244886426692</v>
      </c>
      <c r="AQ160" s="3"/>
    </row>
    <row r="161" spans="1:43" ht="53.25" hidden="1" customHeight="1">
      <c r="A161" s="16" t="str">
        <f t="shared" si="49"/>
        <v>SBKBEF5531RE</v>
      </c>
      <c r="B161" s="154">
        <f t="shared" si="50"/>
        <v>9.5377346163493934E-7</v>
      </c>
      <c r="C161" s="16" t="str">
        <f t="shared" si="51"/>
        <v/>
      </c>
      <c r="D161" s="154">
        <f t="shared" si="52"/>
        <v>1</v>
      </c>
      <c r="E161" s="16" t="str">
        <f>IF(ISERROR(VLOOKUP(MID(I161,1,5)&amp;MID(I161,8,5),품번정리!A:B,2,FALSE))=TRUE,MID(I161,1,5)&amp;MID(I161,8,5),VLOOKUP(MID(I161,1,5)&amp;MID(I161,8,5),품번정리!A:B,2,FALSE))</f>
        <v>SBKBE531RE</v>
      </c>
      <c r="F161" s="202" t="str">
        <f>IF(ISERROR(VLOOKUP($E161,러닝품번!$A:$A,1,FALSE))=TRUE,"","러닝")</f>
        <v/>
      </c>
      <c r="G161" s="429"/>
      <c r="H161" s="31" t="str">
        <f>IF(I161=0,0,IF(VLOOKUP(MID($I161,4,2),CODE!K:P,CODE!$O$1,FALSE)="",VLOOKUP(MID($I161,1,3),CODE!$B:$G,CODE!$D$1,FALSE),VLOOKUP(MID($I161,1,3),CODE!$B:$G,CODE!$D$1,FALSE)&amp;"-"&amp;VLOOKUP(MID($I161,4,2),CODE!K:P,CODE!$O$1,FALSE)))</f>
        <v>SBK</v>
      </c>
      <c r="I161" s="103" t="s">
        <v>1503</v>
      </c>
      <c r="J161" s="102" t="str">
        <f t="shared" si="64"/>
        <v>F5</v>
      </c>
      <c r="K161" s="102" t="str">
        <f t="shared" si="53"/>
        <v>BE</v>
      </c>
      <c r="L161" s="438">
        <f t="shared" si="65"/>
        <v>12000</v>
      </c>
      <c r="M161" s="36">
        <f>IF(ISERROR(VLOOKUP($E161,'14FW판매DB'!$C:$AF,'14FW판매DB'!J$3-1,FALSE))=TRUE,0,VLOOKUP($E161,'14FW판매DB'!$C:$AF,'14FW판매DB'!J$3-1,FALSE))</f>
        <v>27000</v>
      </c>
      <c r="N161" s="37">
        <f>IF(ISERROR(VLOOKUP($E161,'14FW판매DB'!$C:$AF,'14FW판매DB'!K$3-1,FALSE))=TRUE,0,VLOOKUP($E161,'14FW판매DB'!$C:$AF,'14FW판매DB'!K$3-1,FALSE))</f>
        <v>15000</v>
      </c>
      <c r="O161" s="38">
        <f>SUMIF('14FW판매DB'!$C:$C,E161,'14FW판매DB'!N:N)</f>
        <v>200</v>
      </c>
      <c r="P161" s="39" t="str">
        <f>IF(ISERROR(VLOOKUP($E161,'14FW판매DB'!$C:$AF,'14FW판매DB'!P$3-1,FALSE))=TRUE,0,VLOOKUP($E161,'14FW판매DB'!$C:$AF,'14FW판매DB'!P$3-1,FALSE))</f>
        <v>2014-10-02</v>
      </c>
      <c r="Q161" s="40">
        <f>SUMIF('14FW판매DB'!$C:$C,E161,'14FW판매DB'!U:U)</f>
        <v>60</v>
      </c>
      <c r="R161" s="43">
        <f t="shared" si="54"/>
        <v>0.3</v>
      </c>
      <c r="S161" s="95">
        <f t="shared" si="55"/>
        <v>550</v>
      </c>
      <c r="T161" s="45">
        <f t="shared" si="56"/>
        <v>0.10909090909090909</v>
      </c>
      <c r="U161" s="110">
        <f>SUMIF('14FW판매DB'!$C:$C,$E161,'14FW판매DB'!AD:AD)*$U$4</f>
        <v>0</v>
      </c>
      <c r="V161" s="40">
        <f t="shared" si="66"/>
        <v>7</v>
      </c>
      <c r="W161" s="285">
        <f t="shared" si="57"/>
        <v>0</v>
      </c>
      <c r="X161" s="289">
        <f t="shared" si="58"/>
        <v>140</v>
      </c>
      <c r="Y161" s="53">
        <f t="shared" si="59"/>
        <v>0</v>
      </c>
      <c r="Z161" s="50">
        <f t="shared" si="60"/>
        <v>0</v>
      </c>
      <c r="AA161" s="33">
        <f t="shared" si="61"/>
        <v>0</v>
      </c>
      <c r="AB161" s="134" t="str">
        <f>IF(ISERROR(VLOOKUP($E161,발주DB!$A:$D,3,FALSE))=TRUE,"",VLOOKUP($E161,발주DB!$A:$D,3,FALSE))</f>
        <v/>
      </c>
      <c r="AC161" s="133" t="str">
        <f>IF(ISERROR(VLOOKUP($E161,발주DB!$A:$D,4,FALSE))=TRUE,"",VLOOKUP($E161,발주DB!$A:$D,4,FALSE))</f>
        <v/>
      </c>
      <c r="AD161" s="39">
        <f>IF(ISERROR(VLOOKUP($E161,입고예정DB!$B:$E,3,FALSE))=TRUE,0,VLOOKUP($E161,입고예정DB!$B:$E,3,FALSE))</f>
        <v>0</v>
      </c>
      <c r="AE161" s="41">
        <f>IF(E161="",0,SUMIF(입고예정DB!$B:$B,$E161,입고예정DB!$E:$E))</f>
        <v>0</v>
      </c>
      <c r="AF161" s="42">
        <f t="shared" si="62"/>
        <v>-140</v>
      </c>
      <c r="AG161" s="414"/>
      <c r="AI161" s="295" t="str">
        <f>VLOOKUP($I161,[1]기획현황!$Z:$AW,8,FALSE)</f>
        <v>Y&amp;Y</v>
      </c>
      <c r="AJ161" s="401" t="e">
        <f>SUMIF([1]기획현황!$Z:$Z,$I161,[1]기획현황!$AF:$AF)</f>
        <v>#VALUE!</v>
      </c>
      <c r="AK161" s="302">
        <f>VLOOKUP($I161,[1]기획현황!$Z:$AW,14,FALSE)</f>
        <v>27000</v>
      </c>
      <c r="AL161" s="402">
        <f>VLOOKUP($I161,[1]기획현황!$Z:$AW,22,FALSE)</f>
        <v>0</v>
      </c>
      <c r="AM161" s="301">
        <f>VLOOKUP($I161,[1]기획현황!$Z:$AW,23,FALSE)</f>
        <v>3.12</v>
      </c>
      <c r="AN161" s="302">
        <f>VLOOKUP($I161,[1]기획현황!$Z:$AW,24,FALSE)</f>
        <v>0</v>
      </c>
      <c r="AO161" s="303">
        <f>VLOOKUP($I161,[1]기획현황!$Z:$AW,17,FALSE)</f>
        <v>3891.8880000000004</v>
      </c>
      <c r="AP161" s="305">
        <f t="shared" si="63"/>
        <v>6.3068244886426692</v>
      </c>
      <c r="AQ161" s="3"/>
    </row>
    <row r="162" spans="1:43" ht="53.25" hidden="1" customHeight="1">
      <c r="A162" s="16" t="str">
        <f t="shared" si="49"/>
        <v>SBKBEF5532BK</v>
      </c>
      <c r="B162" s="154">
        <f t="shared" si="50"/>
        <v>9.5377346163493934E-7</v>
      </c>
      <c r="C162" s="16" t="str">
        <f t="shared" si="51"/>
        <v/>
      </c>
      <c r="D162" s="154">
        <f t="shared" si="52"/>
        <v>1</v>
      </c>
      <c r="E162" s="16" t="str">
        <f>IF(ISERROR(VLOOKUP(MID(I162,1,5)&amp;MID(I162,8,5),품번정리!A:B,2,FALSE))=TRUE,MID(I162,1,5)&amp;MID(I162,8,5),VLOOKUP(MID(I162,1,5)&amp;MID(I162,8,5),품번정리!A:B,2,FALSE))</f>
        <v>SBKBE532BK</v>
      </c>
      <c r="F162" s="202" t="str">
        <f>IF(ISERROR(VLOOKUP($E162,러닝품번!$A:$A,1,FALSE))=TRUE,"","러닝")</f>
        <v/>
      </c>
      <c r="G162" s="422"/>
      <c r="H162" s="31" t="str">
        <f>IF(I162=0,0,IF(VLOOKUP(MID($I162,4,2),CODE!K:P,CODE!$O$1,FALSE)="",VLOOKUP(MID($I162,1,3),CODE!$B:$G,CODE!$D$1,FALSE),VLOOKUP(MID($I162,1,3),CODE!$B:$G,CODE!$D$1,FALSE)&amp;"-"&amp;VLOOKUP(MID($I162,4,2),CODE!K:P,CODE!$O$1,FALSE)))</f>
        <v>SBK</v>
      </c>
      <c r="I162" s="103" t="s">
        <v>1511</v>
      </c>
      <c r="J162" s="102" t="str">
        <f t="shared" si="64"/>
        <v>F5</v>
      </c>
      <c r="K162" s="102" t="str">
        <f t="shared" si="53"/>
        <v>BE</v>
      </c>
      <c r="L162" s="438">
        <f t="shared" si="65"/>
        <v>18000</v>
      </c>
      <c r="M162" s="36">
        <f>IF(ISERROR(VLOOKUP($E162,'14FW판매DB'!$C:$AF,'14FW판매DB'!J$3-1,FALSE))=TRUE,0,VLOOKUP($E162,'14FW판매DB'!$C:$AF,'14FW판매DB'!J$3-1,FALSE))</f>
        <v>33000</v>
      </c>
      <c r="N162" s="37">
        <f>IF(ISERROR(VLOOKUP($E162,'14FW판매DB'!$C:$AF,'14FW판매DB'!K$3-1,FALSE))=TRUE,0,VLOOKUP($E162,'14FW판매DB'!$C:$AF,'14FW판매DB'!K$3-1,FALSE))</f>
        <v>15000</v>
      </c>
      <c r="O162" s="38">
        <f>SUMIF('14FW판매DB'!$C:$C,E162,'14FW판매DB'!N:N)</f>
        <v>250</v>
      </c>
      <c r="P162" s="39" t="str">
        <f>IF(ISERROR(VLOOKUP($E162,'14FW판매DB'!$C:$AF,'14FW판매DB'!P$3-1,FALSE))=TRUE,0,VLOOKUP($E162,'14FW판매DB'!$C:$AF,'14FW판매DB'!P$3-1,FALSE))</f>
        <v>2014-10-02</v>
      </c>
      <c r="Q162" s="40">
        <f>SUMIF('14FW판매DB'!$C:$C,E162,'14FW판매DB'!U:U)</f>
        <v>59</v>
      </c>
      <c r="R162" s="43">
        <f t="shared" si="54"/>
        <v>0.23599999999999999</v>
      </c>
      <c r="S162" s="95">
        <f t="shared" si="55"/>
        <v>550</v>
      </c>
      <c r="T162" s="45">
        <f t="shared" si="56"/>
        <v>0.10727272727272727</v>
      </c>
      <c r="U162" s="110">
        <f>SUMIF('14FW판매DB'!$C:$C,$E162,'14FW판매DB'!AD:AD)*$U$4</f>
        <v>0</v>
      </c>
      <c r="V162" s="40">
        <f t="shared" si="66"/>
        <v>7</v>
      </c>
      <c r="W162" s="285">
        <f t="shared" si="57"/>
        <v>0</v>
      </c>
      <c r="X162" s="289">
        <f t="shared" si="58"/>
        <v>191</v>
      </c>
      <c r="Y162" s="53">
        <f t="shared" si="59"/>
        <v>0</v>
      </c>
      <c r="Z162" s="50">
        <f t="shared" si="60"/>
        <v>0</v>
      </c>
      <c r="AA162" s="33">
        <f t="shared" si="61"/>
        <v>0</v>
      </c>
      <c r="AB162" s="134" t="str">
        <f>IF(ISERROR(VLOOKUP($E162,발주DB!$A:$D,3,FALSE))=TRUE,"",VLOOKUP($E162,발주DB!$A:$D,3,FALSE))</f>
        <v/>
      </c>
      <c r="AC162" s="133" t="str">
        <f>IF(ISERROR(VLOOKUP($E162,발주DB!$A:$D,4,FALSE))=TRUE,"",VLOOKUP($E162,발주DB!$A:$D,4,FALSE))</f>
        <v/>
      </c>
      <c r="AD162" s="39">
        <f>IF(ISERROR(VLOOKUP($E162,입고예정DB!$B:$E,3,FALSE))=TRUE,0,VLOOKUP($E162,입고예정DB!$B:$E,3,FALSE))</f>
        <v>0</v>
      </c>
      <c r="AE162" s="41">
        <f>IF(E162="",0,SUMIF(입고예정DB!$B:$B,$E162,입고예정DB!$E:$E))</f>
        <v>0</v>
      </c>
      <c r="AF162" s="42">
        <f t="shared" si="62"/>
        <v>-191</v>
      </c>
      <c r="AG162" s="414"/>
      <c r="AI162" s="295" t="str">
        <f>VLOOKUP($I162,[1]기획현황!$Z:$AW,8,FALSE)</f>
        <v>Y&amp;Y</v>
      </c>
      <c r="AJ162" s="401" t="e">
        <f>SUMIF([1]기획현황!$Z:$Z,$I162,[1]기획현황!$AF:$AF)</f>
        <v>#VALUE!</v>
      </c>
      <c r="AK162" s="302">
        <f>VLOOKUP($I162,[1]기획현황!$Z:$AW,14,FALSE)</f>
        <v>33000</v>
      </c>
      <c r="AL162" s="402">
        <f>VLOOKUP($I162,[1]기획현황!$Z:$AW,22,FALSE)</f>
        <v>0</v>
      </c>
      <c r="AM162" s="301">
        <f>VLOOKUP($I162,[1]기획현황!$Z:$AW,23,FALSE)</f>
        <v>3.1</v>
      </c>
      <c r="AN162" s="302">
        <f>VLOOKUP($I162,[1]기획현황!$Z:$AW,24,FALSE)</f>
        <v>0</v>
      </c>
      <c r="AO162" s="303">
        <f>VLOOKUP($I162,[1]기획현황!$Z:$AW,17,FALSE)</f>
        <v>3866.9400000000005</v>
      </c>
      <c r="AP162" s="305">
        <f t="shared" si="63"/>
        <v>7.7580722742013046</v>
      </c>
      <c r="AQ162" s="3"/>
    </row>
    <row r="163" spans="1:43" ht="53.25" hidden="1" customHeight="1">
      <c r="A163" s="16" t="str">
        <f t="shared" si="49"/>
        <v>SBKBEF5532BL</v>
      </c>
      <c r="B163" s="154">
        <f t="shared" si="50"/>
        <v>9.5377346163493934E-7</v>
      </c>
      <c r="C163" s="16" t="str">
        <f t="shared" si="51"/>
        <v/>
      </c>
      <c r="D163" s="154">
        <f t="shared" si="52"/>
        <v>1</v>
      </c>
      <c r="E163" s="16" t="str">
        <f>IF(ISERROR(VLOOKUP(MID(I163,1,5)&amp;MID(I163,8,5),품번정리!A:B,2,FALSE))=TRUE,MID(I163,1,5)&amp;MID(I163,8,5),VLOOKUP(MID(I163,1,5)&amp;MID(I163,8,5),품번정리!A:B,2,FALSE))</f>
        <v>SBKBE532BL</v>
      </c>
      <c r="F163" s="202" t="str">
        <f>IF(ISERROR(VLOOKUP($E163,러닝품번!$A:$A,1,FALSE))=TRUE,"","러닝")</f>
        <v/>
      </c>
      <c r="G163" s="422"/>
      <c r="H163" s="31" t="str">
        <f>IF(I163=0,0,IF(VLOOKUP(MID($I163,4,2),CODE!K:P,CODE!$O$1,FALSE)="",VLOOKUP(MID($I163,1,3),CODE!$B:$G,CODE!$D$1,FALSE),VLOOKUP(MID($I163,1,3),CODE!$B:$G,CODE!$D$1,FALSE)&amp;"-"&amp;VLOOKUP(MID($I163,4,2),CODE!K:P,CODE!$O$1,FALSE)))</f>
        <v>SBK</v>
      </c>
      <c r="I163" s="103" t="s">
        <v>1506</v>
      </c>
      <c r="J163" s="102" t="str">
        <f t="shared" si="64"/>
        <v>F5</v>
      </c>
      <c r="K163" s="102" t="str">
        <f t="shared" si="53"/>
        <v>BE</v>
      </c>
      <c r="L163" s="438">
        <f t="shared" si="65"/>
        <v>18000</v>
      </c>
      <c r="M163" s="36">
        <f>IF(ISERROR(VLOOKUP($E163,'14FW판매DB'!$C:$AF,'14FW판매DB'!J$3-1,FALSE))=TRUE,0,VLOOKUP($E163,'14FW판매DB'!$C:$AF,'14FW판매DB'!J$3-1,FALSE))</f>
        <v>33000</v>
      </c>
      <c r="N163" s="37">
        <f>IF(ISERROR(VLOOKUP($E163,'14FW판매DB'!$C:$AF,'14FW판매DB'!K$3-1,FALSE))=TRUE,0,VLOOKUP($E163,'14FW판매DB'!$C:$AF,'14FW판매DB'!K$3-1,FALSE))</f>
        <v>15000</v>
      </c>
      <c r="O163" s="38">
        <f>SUMIF('14FW판매DB'!$C:$C,E163,'14FW판매DB'!N:N)</f>
        <v>250</v>
      </c>
      <c r="P163" s="39" t="str">
        <f>IF(ISERROR(VLOOKUP($E163,'14FW판매DB'!$C:$AF,'14FW판매DB'!P$3-1,FALSE))=TRUE,0,VLOOKUP($E163,'14FW판매DB'!$C:$AF,'14FW판매DB'!P$3-1,FALSE))</f>
        <v>2014-10-02</v>
      </c>
      <c r="Q163" s="40">
        <f>SUMIF('14FW판매DB'!$C:$C,E163,'14FW판매DB'!U:U)</f>
        <v>108</v>
      </c>
      <c r="R163" s="43">
        <f t="shared" si="54"/>
        <v>0.432</v>
      </c>
      <c r="S163" s="95">
        <f t="shared" si="55"/>
        <v>550</v>
      </c>
      <c r="T163" s="45">
        <f t="shared" si="56"/>
        <v>0.19636363636363635</v>
      </c>
      <c r="U163" s="110">
        <f>SUMIF('14FW판매DB'!$C:$C,$E163,'14FW판매DB'!AD:AD)*$U$4</f>
        <v>0</v>
      </c>
      <c r="V163" s="40">
        <f t="shared" si="66"/>
        <v>7</v>
      </c>
      <c r="W163" s="285">
        <f t="shared" si="57"/>
        <v>0</v>
      </c>
      <c r="X163" s="289">
        <f t="shared" si="58"/>
        <v>142</v>
      </c>
      <c r="Y163" s="53">
        <f t="shared" si="59"/>
        <v>0</v>
      </c>
      <c r="Z163" s="50">
        <f t="shared" si="60"/>
        <v>0</v>
      </c>
      <c r="AA163" s="33">
        <f t="shared" si="61"/>
        <v>0</v>
      </c>
      <c r="AB163" s="134" t="str">
        <f>IF(ISERROR(VLOOKUP($E163,발주DB!$A:$D,3,FALSE))=TRUE,"",VLOOKUP($E163,발주DB!$A:$D,3,FALSE))</f>
        <v/>
      </c>
      <c r="AC163" s="133" t="str">
        <f>IF(ISERROR(VLOOKUP($E163,발주DB!$A:$D,4,FALSE))=TRUE,"",VLOOKUP($E163,발주DB!$A:$D,4,FALSE))</f>
        <v/>
      </c>
      <c r="AD163" s="39">
        <f>IF(ISERROR(VLOOKUP($E163,입고예정DB!$B:$E,3,FALSE))=TRUE,0,VLOOKUP($E163,입고예정DB!$B:$E,3,FALSE))</f>
        <v>0</v>
      </c>
      <c r="AE163" s="41">
        <f>IF(E163="",0,SUMIF(입고예정DB!$B:$B,$E163,입고예정DB!$E:$E))</f>
        <v>0</v>
      </c>
      <c r="AF163" s="42">
        <f t="shared" si="62"/>
        <v>-142</v>
      </c>
      <c r="AG163" s="414"/>
      <c r="AI163" s="295" t="str">
        <f>VLOOKUP($I163,[1]기획현황!$Z:$AW,8,FALSE)</f>
        <v>Y&amp;Y</v>
      </c>
      <c r="AJ163" s="401" t="e">
        <f>SUMIF([1]기획현황!$Z:$Z,$I163,[1]기획현황!$AF:$AF)</f>
        <v>#VALUE!</v>
      </c>
      <c r="AK163" s="302">
        <f>VLOOKUP($I163,[1]기획현황!$Z:$AW,14,FALSE)</f>
        <v>33000</v>
      </c>
      <c r="AL163" s="402">
        <f>VLOOKUP($I163,[1]기획현황!$Z:$AW,22,FALSE)</f>
        <v>0</v>
      </c>
      <c r="AM163" s="301">
        <f>VLOOKUP($I163,[1]기획현황!$Z:$AW,23,FALSE)</f>
        <v>3.1</v>
      </c>
      <c r="AN163" s="302">
        <f>VLOOKUP($I163,[1]기획현황!$Z:$AW,24,FALSE)</f>
        <v>0</v>
      </c>
      <c r="AO163" s="303">
        <f>VLOOKUP($I163,[1]기획현황!$Z:$AW,17,FALSE)</f>
        <v>3866.9400000000005</v>
      </c>
      <c r="AP163" s="305">
        <f t="shared" si="63"/>
        <v>7.7580722742013046</v>
      </c>
      <c r="AQ163" s="3"/>
    </row>
    <row r="164" spans="1:43" ht="53.25" hidden="1" customHeight="1">
      <c r="A164" s="16" t="str">
        <f t="shared" si="49"/>
        <v>SBKBEF5532GR</v>
      </c>
      <c r="B164" s="154">
        <f t="shared" si="50"/>
        <v>9.5377346163493934E-7</v>
      </c>
      <c r="C164" s="16" t="str">
        <f t="shared" si="51"/>
        <v/>
      </c>
      <c r="D164" s="154">
        <f t="shared" si="52"/>
        <v>1</v>
      </c>
      <c r="E164" s="16" t="str">
        <f>IF(ISERROR(VLOOKUP(MID(I164,1,5)&amp;MID(I164,8,5),품번정리!A:B,2,FALSE))=TRUE,MID(I164,1,5)&amp;MID(I164,8,5),VLOOKUP(MID(I164,1,5)&amp;MID(I164,8,5),품번정리!A:B,2,FALSE))</f>
        <v>SBKBE532GR</v>
      </c>
      <c r="F164" s="202" t="str">
        <f>IF(ISERROR(VLOOKUP($E164,러닝품번!$A:$A,1,FALSE))=TRUE,"","러닝")</f>
        <v/>
      </c>
      <c r="G164" s="422"/>
      <c r="H164" s="31" t="str">
        <f>IF(I164=0,0,IF(VLOOKUP(MID($I164,4,2),CODE!K:P,CODE!$O$1,FALSE)="",VLOOKUP(MID($I164,1,3),CODE!$B:$G,CODE!$D$1,FALSE),VLOOKUP(MID($I164,1,3),CODE!$B:$G,CODE!$D$1,FALSE)&amp;"-"&amp;VLOOKUP(MID($I164,4,2),CODE!K:P,CODE!$O$1,FALSE)))</f>
        <v>SBK</v>
      </c>
      <c r="I164" s="103" t="s">
        <v>1508</v>
      </c>
      <c r="J164" s="102" t="str">
        <f t="shared" si="64"/>
        <v>F5</v>
      </c>
      <c r="K164" s="102" t="str">
        <f t="shared" si="53"/>
        <v>BE</v>
      </c>
      <c r="L164" s="438">
        <f t="shared" si="65"/>
        <v>18000</v>
      </c>
      <c r="M164" s="36">
        <f>IF(ISERROR(VLOOKUP($E164,'14FW판매DB'!$C:$AF,'14FW판매DB'!J$3-1,FALSE))=TRUE,0,VLOOKUP($E164,'14FW판매DB'!$C:$AF,'14FW판매DB'!J$3-1,FALSE))</f>
        <v>33000</v>
      </c>
      <c r="N164" s="37">
        <f>IF(ISERROR(VLOOKUP($E164,'14FW판매DB'!$C:$AF,'14FW판매DB'!K$3-1,FALSE))=TRUE,0,VLOOKUP($E164,'14FW판매DB'!$C:$AF,'14FW판매DB'!K$3-1,FALSE))</f>
        <v>15000</v>
      </c>
      <c r="O164" s="38">
        <f>SUMIF('14FW판매DB'!$C:$C,E164,'14FW판매DB'!N:N)</f>
        <v>250</v>
      </c>
      <c r="P164" s="39" t="str">
        <f>IF(ISERROR(VLOOKUP($E164,'14FW판매DB'!$C:$AF,'14FW판매DB'!P$3-1,FALSE))=TRUE,0,VLOOKUP($E164,'14FW판매DB'!$C:$AF,'14FW판매DB'!P$3-1,FALSE))</f>
        <v>2014-10-02</v>
      </c>
      <c r="Q164" s="40">
        <f>SUMIF('14FW판매DB'!$C:$C,E164,'14FW판매DB'!U:U)</f>
        <v>126</v>
      </c>
      <c r="R164" s="43">
        <f t="shared" si="54"/>
        <v>0.504</v>
      </c>
      <c r="S164" s="95">
        <f t="shared" si="55"/>
        <v>550</v>
      </c>
      <c r="T164" s="45">
        <f t="shared" si="56"/>
        <v>0.2290909090909091</v>
      </c>
      <c r="U164" s="110">
        <f>SUMIF('14FW판매DB'!$C:$C,$E164,'14FW판매DB'!AD:AD)*$U$4</f>
        <v>0</v>
      </c>
      <c r="V164" s="40">
        <f t="shared" si="66"/>
        <v>7</v>
      </c>
      <c r="W164" s="285">
        <f t="shared" si="57"/>
        <v>0</v>
      </c>
      <c r="X164" s="289">
        <f t="shared" si="58"/>
        <v>124</v>
      </c>
      <c r="Y164" s="53">
        <f t="shared" si="59"/>
        <v>0</v>
      </c>
      <c r="Z164" s="50">
        <f t="shared" si="60"/>
        <v>0</v>
      </c>
      <c r="AA164" s="33">
        <f t="shared" si="61"/>
        <v>0</v>
      </c>
      <c r="AB164" s="134" t="str">
        <f>IF(ISERROR(VLOOKUP($E164,발주DB!$A:$D,3,FALSE))=TRUE,"",VLOOKUP($E164,발주DB!$A:$D,3,FALSE))</f>
        <v/>
      </c>
      <c r="AC164" s="133" t="str">
        <f>IF(ISERROR(VLOOKUP($E164,발주DB!$A:$D,4,FALSE))=TRUE,"",VLOOKUP($E164,발주DB!$A:$D,4,FALSE))</f>
        <v/>
      </c>
      <c r="AD164" s="39">
        <f>IF(ISERROR(VLOOKUP($E164,입고예정DB!$B:$E,3,FALSE))=TRUE,0,VLOOKUP($E164,입고예정DB!$B:$E,3,FALSE))</f>
        <v>0</v>
      </c>
      <c r="AE164" s="41">
        <f>IF(E164="",0,SUMIF(입고예정DB!$B:$B,$E164,입고예정DB!$E:$E))</f>
        <v>0</v>
      </c>
      <c r="AF164" s="42">
        <f t="shared" si="62"/>
        <v>-124</v>
      </c>
      <c r="AG164" s="414"/>
      <c r="AI164" s="295" t="str">
        <f>VLOOKUP($I164,[1]기획현황!$Z:$AW,8,FALSE)</f>
        <v>Y&amp;Y</v>
      </c>
      <c r="AJ164" s="401" t="e">
        <f>SUMIF([1]기획현황!$Z:$Z,$I164,[1]기획현황!$AF:$AF)</f>
        <v>#VALUE!</v>
      </c>
      <c r="AK164" s="302">
        <f>VLOOKUP($I164,[1]기획현황!$Z:$AW,14,FALSE)</f>
        <v>33000</v>
      </c>
      <c r="AL164" s="402">
        <f>VLOOKUP($I164,[1]기획현황!$Z:$AW,22,FALSE)</f>
        <v>0</v>
      </c>
      <c r="AM164" s="301">
        <f>VLOOKUP($I164,[1]기획현황!$Z:$AW,23,FALSE)</f>
        <v>3.1</v>
      </c>
      <c r="AN164" s="302">
        <f>VLOOKUP($I164,[1]기획현황!$Z:$AW,24,FALSE)</f>
        <v>0</v>
      </c>
      <c r="AO164" s="303">
        <f>VLOOKUP($I164,[1]기획현황!$Z:$AW,17,FALSE)</f>
        <v>3866.9400000000005</v>
      </c>
      <c r="AP164" s="305">
        <f t="shared" si="63"/>
        <v>7.7580722742013046</v>
      </c>
      <c r="AQ164" s="3"/>
    </row>
    <row r="165" spans="1:43" ht="53.25" hidden="1" customHeight="1">
      <c r="A165" s="16" t="str">
        <f t="shared" si="49"/>
        <v>SBKBEF5532GY</v>
      </c>
      <c r="B165" s="154">
        <f t="shared" si="50"/>
        <v>9.5377346163493934E-7</v>
      </c>
      <c r="C165" s="16" t="str">
        <f t="shared" si="51"/>
        <v/>
      </c>
      <c r="D165" s="154">
        <f t="shared" si="52"/>
        <v>1</v>
      </c>
      <c r="E165" s="16" t="str">
        <f>IF(ISERROR(VLOOKUP(MID(I165,1,5)&amp;MID(I165,8,5),품번정리!A:B,2,FALSE))=TRUE,MID(I165,1,5)&amp;MID(I165,8,5),VLOOKUP(MID(I165,1,5)&amp;MID(I165,8,5),품번정리!A:B,2,FALSE))</f>
        <v>SBKBE532GY</v>
      </c>
      <c r="F165" s="202" t="str">
        <f>IF(ISERROR(VLOOKUP($E165,러닝품번!$A:$A,1,FALSE))=TRUE,"","러닝")</f>
        <v/>
      </c>
      <c r="G165" s="422"/>
      <c r="H165" s="31" t="str">
        <f>IF(I165=0,0,IF(VLOOKUP(MID($I165,4,2),CODE!K:P,CODE!$O$1,FALSE)="",VLOOKUP(MID($I165,1,3),CODE!$B:$G,CODE!$D$1,FALSE),VLOOKUP(MID($I165,1,3),CODE!$B:$G,CODE!$D$1,FALSE)&amp;"-"&amp;VLOOKUP(MID($I165,4,2),CODE!K:P,CODE!$O$1,FALSE)))</f>
        <v>SBK</v>
      </c>
      <c r="I165" s="103" t="s">
        <v>1510</v>
      </c>
      <c r="J165" s="102" t="str">
        <f t="shared" si="64"/>
        <v>F5</v>
      </c>
      <c r="K165" s="102" t="str">
        <f t="shared" si="53"/>
        <v>BE</v>
      </c>
      <c r="L165" s="438">
        <f t="shared" si="65"/>
        <v>18000</v>
      </c>
      <c r="M165" s="36">
        <f>IF(ISERROR(VLOOKUP($E165,'14FW판매DB'!$C:$AF,'14FW판매DB'!J$3-1,FALSE))=TRUE,0,VLOOKUP($E165,'14FW판매DB'!$C:$AF,'14FW판매DB'!J$3-1,FALSE))</f>
        <v>33000</v>
      </c>
      <c r="N165" s="37">
        <f>IF(ISERROR(VLOOKUP($E165,'14FW판매DB'!$C:$AF,'14FW판매DB'!K$3-1,FALSE))=TRUE,0,VLOOKUP($E165,'14FW판매DB'!$C:$AF,'14FW판매DB'!K$3-1,FALSE))</f>
        <v>15000</v>
      </c>
      <c r="O165" s="38">
        <f>SUMIF('14FW판매DB'!$C:$C,E165,'14FW판매DB'!N:N)</f>
        <v>239</v>
      </c>
      <c r="P165" s="39" t="str">
        <f>IF(ISERROR(VLOOKUP($E165,'14FW판매DB'!$C:$AF,'14FW판매DB'!P$3-1,FALSE))=TRUE,0,VLOOKUP($E165,'14FW판매DB'!$C:$AF,'14FW판매DB'!P$3-1,FALSE))</f>
        <v>2014-10-02</v>
      </c>
      <c r="Q165" s="40">
        <f>SUMIF('14FW판매DB'!$C:$C,E165,'14FW판매DB'!U:U)</f>
        <v>124</v>
      </c>
      <c r="R165" s="43">
        <f t="shared" si="54"/>
        <v>0.51882845188284521</v>
      </c>
      <c r="S165" s="95">
        <f t="shared" si="55"/>
        <v>550</v>
      </c>
      <c r="T165" s="45">
        <f t="shared" si="56"/>
        <v>0.22545454545454546</v>
      </c>
      <c r="U165" s="110">
        <f>SUMIF('14FW판매DB'!$C:$C,$E165,'14FW판매DB'!AD:AD)*$U$4</f>
        <v>-1</v>
      </c>
      <c r="V165" s="40">
        <f t="shared" si="66"/>
        <v>7</v>
      </c>
      <c r="W165" s="285">
        <f t="shared" si="57"/>
        <v>-0.14285714285714285</v>
      </c>
      <c r="X165" s="289">
        <f t="shared" si="58"/>
        <v>115</v>
      </c>
      <c r="Y165" s="53">
        <f t="shared" si="59"/>
        <v>0</v>
      </c>
      <c r="Z165" s="50">
        <f t="shared" si="60"/>
        <v>0</v>
      </c>
      <c r="AA165" s="33">
        <f t="shared" si="61"/>
        <v>0</v>
      </c>
      <c r="AB165" s="134" t="str">
        <f>IF(ISERROR(VLOOKUP($E165,발주DB!$A:$D,3,FALSE))=TRUE,"",VLOOKUP($E165,발주DB!$A:$D,3,FALSE))</f>
        <v/>
      </c>
      <c r="AC165" s="133" t="str">
        <f>IF(ISERROR(VLOOKUP($E165,발주DB!$A:$D,4,FALSE))=TRUE,"",VLOOKUP($E165,발주DB!$A:$D,4,FALSE))</f>
        <v/>
      </c>
      <c r="AD165" s="39">
        <f>IF(ISERROR(VLOOKUP($E165,입고예정DB!$B:$E,3,FALSE))=TRUE,0,VLOOKUP($E165,입고예정DB!$B:$E,3,FALSE))</f>
        <v>0</v>
      </c>
      <c r="AE165" s="41">
        <f>IF(E165="",0,SUMIF(입고예정DB!$B:$B,$E165,입고예정DB!$E:$E))</f>
        <v>0</v>
      </c>
      <c r="AF165" s="42">
        <f t="shared" si="62"/>
        <v>-115</v>
      </c>
      <c r="AG165" s="414"/>
      <c r="AI165" s="295" t="str">
        <f>VLOOKUP($I165,[1]기획현황!$Z:$AW,8,FALSE)</f>
        <v>Y&amp;Y</v>
      </c>
      <c r="AJ165" s="401" t="e">
        <f>SUMIF([1]기획현황!$Z:$Z,$I165,[1]기획현황!$AF:$AF)</f>
        <v>#VALUE!</v>
      </c>
      <c r="AK165" s="302">
        <f>VLOOKUP($I165,[1]기획현황!$Z:$AW,14,FALSE)</f>
        <v>33000</v>
      </c>
      <c r="AL165" s="402">
        <f>VLOOKUP($I165,[1]기획현황!$Z:$AW,22,FALSE)</f>
        <v>0</v>
      </c>
      <c r="AM165" s="301">
        <f>VLOOKUP($I165,[1]기획현황!$Z:$AW,23,FALSE)</f>
        <v>3.1</v>
      </c>
      <c r="AN165" s="302">
        <f>VLOOKUP($I165,[1]기획현황!$Z:$AW,24,FALSE)</f>
        <v>0</v>
      </c>
      <c r="AO165" s="303">
        <f>VLOOKUP($I165,[1]기획현황!$Z:$AW,17,FALSE)</f>
        <v>3866.9400000000005</v>
      </c>
      <c r="AP165" s="305">
        <f t="shared" si="63"/>
        <v>7.7580722742013046</v>
      </c>
      <c r="AQ165" s="3"/>
    </row>
    <row r="166" spans="1:43" ht="53.25" hidden="1" customHeight="1">
      <c r="A166" s="16" t="str">
        <f t="shared" si="49"/>
        <v>SBKBEF5532IV</v>
      </c>
      <c r="B166" s="154">
        <f t="shared" si="50"/>
        <v>9.5377346163493934E-7</v>
      </c>
      <c r="C166" s="16" t="str">
        <f t="shared" si="51"/>
        <v/>
      </c>
      <c r="D166" s="154">
        <f t="shared" si="52"/>
        <v>1</v>
      </c>
      <c r="E166" s="16" t="str">
        <f>IF(ISERROR(VLOOKUP(MID(I166,1,5)&amp;MID(I166,8,5),품번정리!A:B,2,FALSE))=TRUE,MID(I166,1,5)&amp;MID(I166,8,5),VLOOKUP(MID(I166,1,5)&amp;MID(I166,8,5),품번정리!A:B,2,FALSE))</f>
        <v>SBKBE532IV</v>
      </c>
      <c r="F166" s="202" t="str">
        <f>IF(ISERROR(VLOOKUP($E166,러닝품번!$A:$A,1,FALSE))=TRUE,"","러닝")</f>
        <v/>
      </c>
      <c r="G166" s="429"/>
      <c r="H166" s="31" t="str">
        <f>IF(I166=0,0,IF(VLOOKUP(MID($I166,4,2),CODE!K:P,CODE!$O$1,FALSE)="",VLOOKUP(MID($I166,1,3),CODE!$B:$G,CODE!$D$1,FALSE),VLOOKUP(MID($I166,1,3),CODE!$B:$G,CODE!$D$1,FALSE)&amp;"-"&amp;VLOOKUP(MID($I166,4,2),CODE!K:P,CODE!$O$1,FALSE)))</f>
        <v>SBK</v>
      </c>
      <c r="I166" s="103" t="s">
        <v>1509</v>
      </c>
      <c r="J166" s="102" t="str">
        <f t="shared" si="64"/>
        <v>F5</v>
      </c>
      <c r="K166" s="102" t="str">
        <f t="shared" si="53"/>
        <v>BE</v>
      </c>
      <c r="L166" s="438">
        <f t="shared" si="65"/>
        <v>18000</v>
      </c>
      <c r="M166" s="36">
        <f>IF(ISERROR(VLOOKUP($E166,'14FW판매DB'!$C:$AF,'14FW판매DB'!J$3-1,FALSE))=TRUE,0,VLOOKUP($E166,'14FW판매DB'!$C:$AF,'14FW판매DB'!J$3-1,FALSE))</f>
        <v>33000</v>
      </c>
      <c r="N166" s="37">
        <f>IF(ISERROR(VLOOKUP($E166,'14FW판매DB'!$C:$AF,'14FW판매DB'!K$3-1,FALSE))=TRUE,0,VLOOKUP($E166,'14FW판매DB'!$C:$AF,'14FW판매DB'!K$3-1,FALSE))</f>
        <v>15000</v>
      </c>
      <c r="O166" s="38">
        <f>SUMIF('14FW판매DB'!$C:$C,E166,'14FW판매DB'!N:N)</f>
        <v>250</v>
      </c>
      <c r="P166" s="39" t="str">
        <f>IF(ISERROR(VLOOKUP($E166,'14FW판매DB'!$C:$AF,'14FW판매DB'!P$3-1,FALSE))=TRUE,0,VLOOKUP($E166,'14FW판매DB'!$C:$AF,'14FW판매DB'!P$3-1,FALSE))</f>
        <v>2014-10-02</v>
      </c>
      <c r="Q166" s="40">
        <f>SUMIF('14FW판매DB'!$C:$C,E166,'14FW판매DB'!U:U)</f>
        <v>140</v>
      </c>
      <c r="R166" s="43">
        <f t="shared" si="54"/>
        <v>0.56000000000000005</v>
      </c>
      <c r="S166" s="95">
        <f t="shared" si="55"/>
        <v>550</v>
      </c>
      <c r="T166" s="45">
        <f t="shared" si="56"/>
        <v>0.25454545454545452</v>
      </c>
      <c r="U166" s="110">
        <f>SUMIF('14FW판매DB'!$C:$C,$E166,'14FW판매DB'!AD:AD)*$U$4</f>
        <v>0</v>
      </c>
      <c r="V166" s="40">
        <f t="shared" si="66"/>
        <v>7</v>
      </c>
      <c r="W166" s="285">
        <f t="shared" si="57"/>
        <v>0</v>
      </c>
      <c r="X166" s="289">
        <f t="shared" si="58"/>
        <v>110</v>
      </c>
      <c r="Y166" s="53">
        <f t="shared" si="59"/>
        <v>0</v>
      </c>
      <c r="Z166" s="50">
        <f t="shared" si="60"/>
        <v>0</v>
      </c>
      <c r="AA166" s="33">
        <f t="shared" si="61"/>
        <v>0</v>
      </c>
      <c r="AB166" s="134" t="str">
        <f>IF(ISERROR(VLOOKUP($E166,발주DB!$A:$D,3,FALSE))=TRUE,"",VLOOKUP($E166,발주DB!$A:$D,3,FALSE))</f>
        <v/>
      </c>
      <c r="AC166" s="133" t="str">
        <f>IF(ISERROR(VLOOKUP($E166,발주DB!$A:$D,4,FALSE))=TRUE,"",VLOOKUP($E166,발주DB!$A:$D,4,FALSE))</f>
        <v/>
      </c>
      <c r="AD166" s="39">
        <f>IF(ISERROR(VLOOKUP($E166,입고예정DB!$B:$E,3,FALSE))=TRUE,0,VLOOKUP($E166,입고예정DB!$B:$E,3,FALSE))</f>
        <v>0</v>
      </c>
      <c r="AE166" s="41">
        <f>IF(E166="",0,SUMIF(입고예정DB!$B:$B,$E166,입고예정DB!$E:$E))</f>
        <v>0</v>
      </c>
      <c r="AF166" s="42">
        <f t="shared" si="62"/>
        <v>-110</v>
      </c>
      <c r="AG166" s="414"/>
      <c r="AI166" s="295" t="str">
        <f>VLOOKUP($I166,[1]기획현황!$Z:$AW,8,FALSE)</f>
        <v>Y&amp;Y</v>
      </c>
      <c r="AJ166" s="401" t="e">
        <f>SUMIF([1]기획현황!$Z:$Z,$I166,[1]기획현황!$AF:$AF)</f>
        <v>#VALUE!</v>
      </c>
      <c r="AK166" s="302">
        <f>VLOOKUP($I166,[1]기획현황!$Z:$AW,14,FALSE)</f>
        <v>33000</v>
      </c>
      <c r="AL166" s="402">
        <f>VLOOKUP($I166,[1]기획현황!$Z:$AW,22,FALSE)</f>
        <v>0</v>
      </c>
      <c r="AM166" s="301">
        <f>VLOOKUP($I166,[1]기획현황!$Z:$AW,23,FALSE)</f>
        <v>3.1</v>
      </c>
      <c r="AN166" s="302">
        <f>VLOOKUP($I166,[1]기획현황!$Z:$AW,24,FALSE)</f>
        <v>0</v>
      </c>
      <c r="AO166" s="303">
        <f>VLOOKUP($I166,[1]기획현황!$Z:$AW,17,FALSE)</f>
        <v>3866.9400000000005</v>
      </c>
      <c r="AP166" s="305">
        <f t="shared" si="63"/>
        <v>7.7580722742013046</v>
      </c>
      <c r="AQ166" s="3"/>
    </row>
    <row r="167" spans="1:43" ht="53.25" hidden="1" customHeight="1">
      <c r="A167" s="16" t="str">
        <f t="shared" si="49"/>
        <v>SBKBEF5532RE</v>
      </c>
      <c r="B167" s="154">
        <f t="shared" si="50"/>
        <v>1</v>
      </c>
      <c r="C167" s="16" t="str">
        <f t="shared" si="51"/>
        <v>SBKBEF5532RE</v>
      </c>
      <c r="D167" s="154">
        <f t="shared" si="52"/>
        <v>1</v>
      </c>
      <c r="E167" s="16" t="str">
        <f>IF(ISERROR(VLOOKUP(MID(I167,1,5)&amp;MID(I167,8,5),품번정리!A:B,2,FALSE))=TRUE,MID(I167,1,5)&amp;MID(I167,8,5),VLOOKUP(MID(I167,1,5)&amp;MID(I167,8,5),품번정리!A:B,2,FALSE))</f>
        <v>SBKBE532RE</v>
      </c>
      <c r="F167" s="202" t="str">
        <f>IF(ISERROR(VLOOKUP($E167,러닝품번!$A:$A,1,FALSE))=TRUE,"","러닝")</f>
        <v/>
      </c>
      <c r="G167" s="422"/>
      <c r="H167" s="31" t="str">
        <f>IF(I167=0,0,IF(VLOOKUP(MID($I167,4,2),CODE!K:P,CODE!$O$1,FALSE)="",VLOOKUP(MID($I167,1,3),CODE!$B:$G,CODE!$D$1,FALSE),VLOOKUP(MID($I167,1,3),CODE!$B:$G,CODE!$D$1,FALSE)&amp;"-"&amp;VLOOKUP(MID($I167,4,2),CODE!K:P,CODE!$O$1,FALSE)))</f>
        <v>SBK</v>
      </c>
      <c r="I167" s="103" t="s">
        <v>1507</v>
      </c>
      <c r="J167" s="102" t="str">
        <f t="shared" si="64"/>
        <v>F5</v>
      </c>
      <c r="K167" s="102" t="str">
        <f t="shared" si="53"/>
        <v>BE</v>
      </c>
      <c r="L167" s="438">
        <f t="shared" si="65"/>
        <v>18000</v>
      </c>
      <c r="M167" s="36">
        <f>IF(ISERROR(VLOOKUP($E167,'14FW판매DB'!$C:$AF,'14FW판매DB'!J$3-1,FALSE))=TRUE,0,VLOOKUP($E167,'14FW판매DB'!$C:$AF,'14FW판매DB'!J$3-1,FALSE))</f>
        <v>33000</v>
      </c>
      <c r="N167" s="37">
        <f>IF(ISERROR(VLOOKUP($E167,'14FW판매DB'!$C:$AF,'14FW판매DB'!K$3-1,FALSE))=TRUE,0,VLOOKUP($E167,'14FW판매DB'!$C:$AF,'14FW판매DB'!K$3-1,FALSE))</f>
        <v>15000</v>
      </c>
      <c r="O167" s="38">
        <f>SUMIF('14FW판매DB'!$C:$C,E167,'14FW판매DB'!N:N)</f>
        <v>249</v>
      </c>
      <c r="P167" s="39" t="str">
        <f>IF(ISERROR(VLOOKUP($E167,'14FW판매DB'!$C:$AF,'14FW판매DB'!P$3-1,FALSE))=TRUE,0,VLOOKUP($E167,'14FW판매DB'!$C:$AF,'14FW판매DB'!P$3-1,FALSE))</f>
        <v>2014-10-02</v>
      </c>
      <c r="Q167" s="40">
        <f>SUMIF('14FW판매DB'!$C:$C,E167,'14FW판매DB'!U:U)</f>
        <v>205</v>
      </c>
      <c r="R167" s="43">
        <f t="shared" si="54"/>
        <v>0.82329317269076308</v>
      </c>
      <c r="S167" s="95">
        <f t="shared" si="55"/>
        <v>550</v>
      </c>
      <c r="T167" s="45">
        <f t="shared" si="56"/>
        <v>0.37272727272727274</v>
      </c>
      <c r="U167" s="110">
        <f>SUMIF('14FW판매DB'!$C:$C,$E167,'14FW판매DB'!AD:AD)*$U$4</f>
        <v>0</v>
      </c>
      <c r="V167" s="40">
        <f t="shared" si="66"/>
        <v>7</v>
      </c>
      <c r="W167" s="285">
        <f t="shared" si="57"/>
        <v>0</v>
      </c>
      <c r="X167" s="289">
        <f t="shared" si="58"/>
        <v>44</v>
      </c>
      <c r="Y167" s="53">
        <f t="shared" si="59"/>
        <v>0</v>
      </c>
      <c r="Z167" s="50">
        <f t="shared" si="60"/>
        <v>0</v>
      </c>
      <c r="AA167" s="33">
        <f t="shared" si="61"/>
        <v>0</v>
      </c>
      <c r="AB167" s="134" t="str">
        <f>IF(ISERROR(VLOOKUP($E167,발주DB!$A:$D,3,FALSE))=TRUE,"",VLOOKUP($E167,발주DB!$A:$D,3,FALSE))</f>
        <v/>
      </c>
      <c r="AC167" s="133" t="str">
        <f>IF(ISERROR(VLOOKUP($E167,발주DB!$A:$D,4,FALSE))=TRUE,"",VLOOKUP($E167,발주DB!$A:$D,4,FALSE))</f>
        <v/>
      </c>
      <c r="AD167" s="39">
        <f>IF(ISERROR(VLOOKUP($E167,입고예정DB!$B:$E,3,FALSE))=TRUE,0,VLOOKUP($E167,입고예정DB!$B:$E,3,FALSE))</f>
        <v>0</v>
      </c>
      <c r="AE167" s="41">
        <f>IF(E167="",0,SUMIF(입고예정DB!$B:$B,$E167,입고예정DB!$E:$E))</f>
        <v>0</v>
      </c>
      <c r="AF167" s="42">
        <f t="shared" si="62"/>
        <v>-44</v>
      </c>
      <c r="AG167" s="414"/>
      <c r="AI167" s="295" t="str">
        <f>VLOOKUP($I167,[1]기획현황!$Z:$AW,8,FALSE)</f>
        <v>Y&amp;Y</v>
      </c>
      <c r="AJ167" s="401" t="e">
        <f>SUMIF([1]기획현황!$Z:$Z,$I167,[1]기획현황!$AF:$AF)</f>
        <v>#VALUE!</v>
      </c>
      <c r="AK167" s="302">
        <f>VLOOKUP($I167,[1]기획현황!$Z:$AW,14,FALSE)</f>
        <v>33000</v>
      </c>
      <c r="AL167" s="402">
        <f>VLOOKUP($I167,[1]기획현황!$Z:$AW,22,FALSE)</f>
        <v>0</v>
      </c>
      <c r="AM167" s="301">
        <f>VLOOKUP($I167,[1]기획현황!$Z:$AW,23,FALSE)</f>
        <v>3.1</v>
      </c>
      <c r="AN167" s="302">
        <f>VLOOKUP($I167,[1]기획현황!$Z:$AW,24,FALSE)</f>
        <v>0</v>
      </c>
      <c r="AO167" s="303">
        <f>VLOOKUP($I167,[1]기획현황!$Z:$AW,17,FALSE)</f>
        <v>3866.9400000000005</v>
      </c>
      <c r="AP167" s="305">
        <f t="shared" si="63"/>
        <v>7.7580722742013046</v>
      </c>
      <c r="AQ167" s="3"/>
    </row>
    <row r="168" spans="1:43" ht="53.25" hidden="1" customHeight="1">
      <c r="A168" s="16" t="str">
        <f t="shared" si="49"/>
        <v>SBKBEF5532YE</v>
      </c>
      <c r="B168" s="154">
        <f t="shared" si="50"/>
        <v>9.5377346163493934E-7</v>
      </c>
      <c r="C168" s="16" t="str">
        <f t="shared" si="51"/>
        <v/>
      </c>
      <c r="D168" s="154">
        <f t="shared" si="52"/>
        <v>1</v>
      </c>
      <c r="E168" s="16" t="str">
        <f>IF(ISERROR(VLOOKUP(MID(I168,1,5)&amp;MID(I168,8,5),품번정리!A:B,2,FALSE))=TRUE,MID(I168,1,5)&amp;MID(I168,8,5),VLOOKUP(MID(I168,1,5)&amp;MID(I168,8,5),품번정리!A:B,2,FALSE))</f>
        <v>SBKBE532YE</v>
      </c>
      <c r="F168" s="202" t="str">
        <f>IF(ISERROR(VLOOKUP($E168,러닝품번!$A:$A,1,FALSE))=TRUE,"","러닝")</f>
        <v/>
      </c>
      <c r="G168" s="422"/>
      <c r="H168" s="31" t="str">
        <f>IF(I168=0,0,IF(VLOOKUP(MID($I168,4,2),CODE!K:P,CODE!$O$1,FALSE)="",VLOOKUP(MID($I168,1,3),CODE!$B:$G,CODE!$D$1,FALSE),VLOOKUP(MID($I168,1,3),CODE!$B:$G,CODE!$D$1,FALSE)&amp;"-"&amp;VLOOKUP(MID($I168,4,2),CODE!K:P,CODE!$O$1,FALSE)))</f>
        <v>SBK</v>
      </c>
      <c r="I168" s="103" t="s">
        <v>1505</v>
      </c>
      <c r="J168" s="102" t="str">
        <f t="shared" si="64"/>
        <v>F5</v>
      </c>
      <c r="K168" s="102" t="str">
        <f t="shared" si="53"/>
        <v>BE</v>
      </c>
      <c r="L168" s="438">
        <f t="shared" si="65"/>
        <v>18000</v>
      </c>
      <c r="M168" s="36">
        <f>IF(ISERROR(VLOOKUP($E168,'14FW판매DB'!$C:$AF,'14FW판매DB'!J$3-1,FALSE))=TRUE,0,VLOOKUP($E168,'14FW판매DB'!$C:$AF,'14FW판매DB'!J$3-1,FALSE))</f>
        <v>33000</v>
      </c>
      <c r="N168" s="37">
        <f>IF(ISERROR(VLOOKUP($E168,'14FW판매DB'!$C:$AF,'14FW판매DB'!K$3-1,FALSE))=TRUE,0,VLOOKUP($E168,'14FW판매DB'!$C:$AF,'14FW판매DB'!K$3-1,FALSE))</f>
        <v>15000</v>
      </c>
      <c r="O168" s="38">
        <f>SUMIF('14FW판매DB'!$C:$C,E168,'14FW판매DB'!N:N)</f>
        <v>245</v>
      </c>
      <c r="P168" s="39" t="str">
        <f>IF(ISERROR(VLOOKUP($E168,'14FW판매DB'!$C:$AF,'14FW판매DB'!P$3-1,FALSE))=TRUE,0,VLOOKUP($E168,'14FW판매DB'!$C:$AF,'14FW판매DB'!P$3-1,FALSE))</f>
        <v>2014-10-02</v>
      </c>
      <c r="Q168" s="40">
        <f>SUMIF('14FW판매DB'!$C:$C,E168,'14FW판매DB'!U:U)</f>
        <v>130</v>
      </c>
      <c r="R168" s="43">
        <f t="shared" si="54"/>
        <v>0.53061224489795922</v>
      </c>
      <c r="S168" s="95">
        <f t="shared" si="55"/>
        <v>550</v>
      </c>
      <c r="T168" s="45">
        <f t="shared" si="56"/>
        <v>0.23636363636363636</v>
      </c>
      <c r="U168" s="110">
        <f>SUMIF('14FW판매DB'!$C:$C,$E168,'14FW판매DB'!AD:AD)*$U$4</f>
        <v>1</v>
      </c>
      <c r="V168" s="40">
        <f t="shared" si="66"/>
        <v>7</v>
      </c>
      <c r="W168" s="285">
        <f t="shared" si="57"/>
        <v>0.14285714285714285</v>
      </c>
      <c r="X168" s="289">
        <f t="shared" si="58"/>
        <v>115</v>
      </c>
      <c r="Y168" s="53">
        <f t="shared" si="59"/>
        <v>805</v>
      </c>
      <c r="Z168" s="50">
        <f t="shared" si="60"/>
        <v>43268</v>
      </c>
      <c r="AA168" s="33">
        <f t="shared" si="61"/>
        <v>-61.142857142857139</v>
      </c>
      <c r="AB168" s="134" t="str">
        <f>IF(ISERROR(VLOOKUP($E168,발주DB!$A:$D,3,FALSE))=TRUE,"",VLOOKUP($E168,발주DB!$A:$D,3,FALSE))</f>
        <v/>
      </c>
      <c r="AC168" s="133" t="str">
        <f>IF(ISERROR(VLOOKUP($E168,발주DB!$A:$D,4,FALSE))=TRUE,"",VLOOKUP($E168,발주DB!$A:$D,4,FALSE))</f>
        <v/>
      </c>
      <c r="AD168" s="39">
        <f>IF(ISERROR(VLOOKUP($E168,입고예정DB!$B:$E,3,FALSE))=TRUE,0,VLOOKUP($E168,입고예정DB!$B:$E,3,FALSE))</f>
        <v>0</v>
      </c>
      <c r="AE168" s="41">
        <f>IF(E168="",0,SUMIF(입고예정DB!$B:$B,$E168,입고예정DB!$E:$E))</f>
        <v>0</v>
      </c>
      <c r="AF168" s="42">
        <f t="shared" si="62"/>
        <v>-176.14285714285714</v>
      </c>
      <c r="AG168" s="414"/>
      <c r="AI168" s="295" t="str">
        <f>VLOOKUP($I168,[1]기획현황!$Z:$AW,8,FALSE)</f>
        <v>Y&amp;Y</v>
      </c>
      <c r="AJ168" s="401" t="e">
        <f>SUMIF([1]기획현황!$Z:$Z,$I168,[1]기획현황!$AF:$AF)</f>
        <v>#VALUE!</v>
      </c>
      <c r="AK168" s="302">
        <f>VLOOKUP($I168,[1]기획현황!$Z:$AW,14,FALSE)</f>
        <v>33000</v>
      </c>
      <c r="AL168" s="402">
        <f>VLOOKUP($I168,[1]기획현황!$Z:$AW,22,FALSE)</f>
        <v>0</v>
      </c>
      <c r="AM168" s="301">
        <f>VLOOKUP($I168,[1]기획현황!$Z:$AW,23,FALSE)</f>
        <v>3.1</v>
      </c>
      <c r="AN168" s="302">
        <f>VLOOKUP($I168,[1]기획현황!$Z:$AW,24,FALSE)</f>
        <v>0</v>
      </c>
      <c r="AO168" s="303">
        <f>VLOOKUP($I168,[1]기획현황!$Z:$AW,17,FALSE)</f>
        <v>3866.9400000000005</v>
      </c>
      <c r="AP168" s="305">
        <f t="shared" si="63"/>
        <v>7.7580722742013046</v>
      </c>
      <c r="AQ168" s="3"/>
    </row>
    <row r="169" spans="1:43" ht="53.25" hidden="1" customHeight="1">
      <c r="A169" s="16" t="str">
        <f t="shared" si="49"/>
        <v>SBKBEF5533BL</v>
      </c>
      <c r="B169" s="154">
        <f t="shared" si="50"/>
        <v>9.5377346163493934E-7</v>
      </c>
      <c r="C169" s="16" t="str">
        <f t="shared" si="51"/>
        <v/>
      </c>
      <c r="D169" s="154">
        <f t="shared" si="52"/>
        <v>1</v>
      </c>
      <c r="E169" s="16" t="str">
        <f>IF(ISERROR(VLOOKUP(MID(I169,1,5)&amp;MID(I169,8,5),품번정리!A:B,2,FALSE))=TRUE,MID(I169,1,5)&amp;MID(I169,8,5),VLOOKUP(MID(I169,1,5)&amp;MID(I169,8,5),품번정리!A:B,2,FALSE))</f>
        <v>SBKBE533BL</v>
      </c>
      <c r="F169" s="202" t="str">
        <f>IF(ISERROR(VLOOKUP($E169,러닝품번!$A:$A,1,FALSE))=TRUE,"","러닝")</f>
        <v/>
      </c>
      <c r="G169" s="422"/>
      <c r="H169" s="31" t="str">
        <f>IF(I169=0,0,IF(VLOOKUP(MID($I169,4,2),CODE!K:P,CODE!$O$1,FALSE)="",VLOOKUP(MID($I169,1,3),CODE!$B:$G,CODE!$D$1,FALSE),VLOOKUP(MID($I169,1,3),CODE!$B:$G,CODE!$D$1,FALSE)&amp;"-"&amp;VLOOKUP(MID($I169,4,2),CODE!K:P,CODE!$O$1,FALSE)))</f>
        <v>SBK</v>
      </c>
      <c r="I169" s="103" t="s">
        <v>1512</v>
      </c>
      <c r="J169" s="102" t="str">
        <f t="shared" si="64"/>
        <v>F5</v>
      </c>
      <c r="K169" s="102" t="str">
        <f t="shared" si="53"/>
        <v>BE</v>
      </c>
      <c r="L169" s="438">
        <f t="shared" si="65"/>
        <v>16000</v>
      </c>
      <c r="M169" s="36">
        <f>IF(ISERROR(VLOOKUP($E169,'14FW판매DB'!$C:$AF,'14FW판매DB'!J$3-1,FALSE))=TRUE,0,VLOOKUP($E169,'14FW판매DB'!$C:$AF,'14FW판매DB'!J$3-1,FALSE))</f>
        <v>35000</v>
      </c>
      <c r="N169" s="37">
        <f>IF(ISERROR(VLOOKUP($E169,'14FW판매DB'!$C:$AF,'14FW판매DB'!K$3-1,FALSE))=TRUE,0,VLOOKUP($E169,'14FW판매DB'!$C:$AF,'14FW판매DB'!K$3-1,FALSE))</f>
        <v>19000</v>
      </c>
      <c r="O169" s="38">
        <f>SUMIF('14FW판매DB'!$C:$C,E169,'14FW판매DB'!N:N)</f>
        <v>199</v>
      </c>
      <c r="P169" s="39" t="str">
        <f>IF(ISERROR(VLOOKUP($E169,'14FW판매DB'!$C:$AF,'14FW판매DB'!P$3-1,FALSE))=TRUE,0,VLOOKUP($E169,'14FW판매DB'!$C:$AF,'14FW판매DB'!P$3-1,FALSE))</f>
        <v>2014-10-02</v>
      </c>
      <c r="Q169" s="40">
        <f>SUMIF('14FW판매DB'!$C:$C,E169,'14FW판매DB'!U:U)</f>
        <v>33</v>
      </c>
      <c r="R169" s="43">
        <f t="shared" si="54"/>
        <v>0.16582914572864321</v>
      </c>
      <c r="S169" s="95">
        <f t="shared" si="55"/>
        <v>550</v>
      </c>
      <c r="T169" s="45">
        <f t="shared" si="56"/>
        <v>0.06</v>
      </c>
      <c r="U169" s="110">
        <f>SUMIF('14FW판매DB'!$C:$C,$E169,'14FW판매DB'!AD:AD)*$U$4</f>
        <v>-1</v>
      </c>
      <c r="V169" s="40">
        <f t="shared" si="66"/>
        <v>7</v>
      </c>
      <c r="W169" s="285">
        <f t="shared" si="57"/>
        <v>-0.14285714285714285</v>
      </c>
      <c r="X169" s="289">
        <f t="shared" si="58"/>
        <v>166</v>
      </c>
      <c r="Y169" s="53">
        <f t="shared" si="59"/>
        <v>0</v>
      </c>
      <c r="Z169" s="50">
        <f t="shared" si="60"/>
        <v>0</v>
      </c>
      <c r="AA169" s="33">
        <f t="shared" si="61"/>
        <v>0</v>
      </c>
      <c r="AB169" s="134" t="str">
        <f>IF(ISERROR(VLOOKUP($E169,발주DB!$A:$D,3,FALSE))=TRUE,"",VLOOKUP($E169,발주DB!$A:$D,3,FALSE))</f>
        <v/>
      </c>
      <c r="AC169" s="133" t="str">
        <f>IF(ISERROR(VLOOKUP($E169,발주DB!$A:$D,4,FALSE))=TRUE,"",VLOOKUP($E169,발주DB!$A:$D,4,FALSE))</f>
        <v/>
      </c>
      <c r="AD169" s="39">
        <f>IF(ISERROR(VLOOKUP($E169,입고예정DB!$B:$E,3,FALSE))=TRUE,0,VLOOKUP($E169,입고예정DB!$B:$E,3,FALSE))</f>
        <v>0</v>
      </c>
      <c r="AE169" s="41">
        <f>IF(E169="",0,SUMIF(입고예정DB!$B:$B,$E169,입고예정DB!$E:$E))</f>
        <v>0</v>
      </c>
      <c r="AF169" s="42">
        <f t="shared" si="62"/>
        <v>-166</v>
      </c>
      <c r="AG169" s="414"/>
      <c r="AI169" s="295" t="str">
        <f>VLOOKUP($I169,[1]기획현황!$Z:$AW,8,FALSE)</f>
        <v>Y&amp;Y</v>
      </c>
      <c r="AJ169" s="401" t="e">
        <f>SUMIF([1]기획현황!$Z:$Z,$I169,[1]기획현황!$AF:$AF)</f>
        <v>#VALUE!</v>
      </c>
      <c r="AK169" s="302">
        <f>VLOOKUP($I169,[1]기획현황!$Z:$AW,14,FALSE)</f>
        <v>35000</v>
      </c>
      <c r="AL169" s="402">
        <f>VLOOKUP($I169,[1]기획현황!$Z:$AW,22,FALSE)</f>
        <v>0</v>
      </c>
      <c r="AM169" s="301">
        <f>VLOOKUP($I169,[1]기획현황!$Z:$AW,23,FALSE)</f>
        <v>4.0199999999999996</v>
      </c>
      <c r="AN169" s="302">
        <f>VLOOKUP($I169,[1]기획현황!$Z:$AW,24,FALSE)</f>
        <v>0</v>
      </c>
      <c r="AO169" s="303">
        <f>VLOOKUP($I169,[1]기획현황!$Z:$AW,17,FALSE)</f>
        <v>5014.5480000000007</v>
      </c>
      <c r="AP169" s="305">
        <f t="shared" si="63"/>
        <v>6.3451744440738853</v>
      </c>
      <c r="AQ169" s="3"/>
    </row>
    <row r="170" spans="1:43" ht="53.25" hidden="1" customHeight="1">
      <c r="A170" s="16" t="str">
        <f t="shared" si="49"/>
        <v>SBKBEF5533RE</v>
      </c>
      <c r="B170" s="154">
        <f t="shared" si="50"/>
        <v>9.5377346163493934E-7</v>
      </c>
      <c r="C170" s="16" t="str">
        <f t="shared" si="51"/>
        <v/>
      </c>
      <c r="D170" s="154">
        <f t="shared" si="52"/>
        <v>1</v>
      </c>
      <c r="E170" s="16" t="str">
        <f>IF(ISERROR(VLOOKUP(MID(I170,1,5)&amp;MID(I170,8,5),품번정리!A:B,2,FALSE))=TRUE,MID(I170,1,5)&amp;MID(I170,8,5),VLOOKUP(MID(I170,1,5)&amp;MID(I170,8,5),품번정리!A:B,2,FALSE))</f>
        <v>SBKBE533RE</v>
      </c>
      <c r="F170" s="202" t="str">
        <f>IF(ISERROR(VLOOKUP($E170,러닝품번!$A:$A,1,FALSE))=TRUE,"","러닝")</f>
        <v/>
      </c>
      <c r="G170" s="422"/>
      <c r="H170" s="31" t="str">
        <f>IF(I170=0,0,IF(VLOOKUP(MID($I170,4,2),CODE!K:P,CODE!$O$1,FALSE)="",VLOOKUP(MID($I170,1,3),CODE!$B:$G,CODE!$D$1,FALSE),VLOOKUP(MID($I170,1,3),CODE!$B:$G,CODE!$D$1,FALSE)&amp;"-"&amp;VLOOKUP(MID($I170,4,2),CODE!K:P,CODE!$O$1,FALSE)))</f>
        <v>SBK</v>
      </c>
      <c r="I170" s="103" t="s">
        <v>1513</v>
      </c>
      <c r="J170" s="102" t="str">
        <f t="shared" si="64"/>
        <v>F5</v>
      </c>
      <c r="K170" s="102" t="str">
        <f t="shared" si="53"/>
        <v>BE</v>
      </c>
      <c r="L170" s="438">
        <f t="shared" si="65"/>
        <v>16000</v>
      </c>
      <c r="M170" s="36">
        <f>IF(ISERROR(VLOOKUP($E170,'14FW판매DB'!$C:$AF,'14FW판매DB'!J$3-1,FALSE))=TRUE,0,VLOOKUP($E170,'14FW판매DB'!$C:$AF,'14FW판매DB'!J$3-1,FALSE))</f>
        <v>35000</v>
      </c>
      <c r="N170" s="37">
        <f>IF(ISERROR(VLOOKUP($E170,'14FW판매DB'!$C:$AF,'14FW판매DB'!K$3-1,FALSE))=TRUE,0,VLOOKUP($E170,'14FW판매DB'!$C:$AF,'14FW판매DB'!K$3-1,FALSE))</f>
        <v>19000</v>
      </c>
      <c r="O170" s="38">
        <f>SUMIF('14FW판매DB'!$C:$C,E170,'14FW판매DB'!N:N)</f>
        <v>199</v>
      </c>
      <c r="P170" s="39" t="str">
        <f>IF(ISERROR(VLOOKUP($E170,'14FW판매DB'!$C:$AF,'14FW판매DB'!P$3-1,FALSE))=TRUE,0,VLOOKUP($E170,'14FW판매DB'!$C:$AF,'14FW판매DB'!P$3-1,FALSE))</f>
        <v>2014-10-02</v>
      </c>
      <c r="Q170" s="40">
        <f>SUMIF('14FW판매DB'!$C:$C,E170,'14FW판매DB'!U:U)</f>
        <v>24</v>
      </c>
      <c r="R170" s="43">
        <f t="shared" si="54"/>
        <v>0.12060301507537688</v>
      </c>
      <c r="S170" s="95">
        <f t="shared" si="55"/>
        <v>550</v>
      </c>
      <c r="T170" s="45">
        <f t="shared" si="56"/>
        <v>4.363636363636364E-2</v>
      </c>
      <c r="U170" s="110">
        <f>SUMIF('14FW판매DB'!$C:$C,$E170,'14FW판매DB'!AD:AD)*$U$4</f>
        <v>-1</v>
      </c>
      <c r="V170" s="40">
        <f t="shared" si="66"/>
        <v>7</v>
      </c>
      <c r="W170" s="285">
        <f t="shared" si="57"/>
        <v>-0.14285714285714285</v>
      </c>
      <c r="X170" s="289">
        <f t="shared" si="58"/>
        <v>175</v>
      </c>
      <c r="Y170" s="53">
        <f t="shared" si="59"/>
        <v>0</v>
      </c>
      <c r="Z170" s="50">
        <f t="shared" si="60"/>
        <v>0</v>
      </c>
      <c r="AA170" s="33">
        <f t="shared" si="61"/>
        <v>0</v>
      </c>
      <c r="AB170" s="134" t="str">
        <f>IF(ISERROR(VLOOKUP($E170,발주DB!$A:$D,3,FALSE))=TRUE,"",VLOOKUP($E170,발주DB!$A:$D,3,FALSE))</f>
        <v/>
      </c>
      <c r="AC170" s="133" t="str">
        <f>IF(ISERROR(VLOOKUP($E170,발주DB!$A:$D,4,FALSE))=TRUE,"",VLOOKUP($E170,발주DB!$A:$D,4,FALSE))</f>
        <v/>
      </c>
      <c r="AD170" s="39">
        <f>IF(ISERROR(VLOOKUP($E170,입고예정DB!$B:$E,3,FALSE))=TRUE,0,VLOOKUP($E170,입고예정DB!$B:$E,3,FALSE))</f>
        <v>0</v>
      </c>
      <c r="AE170" s="41">
        <f>IF(E170="",0,SUMIF(입고예정DB!$B:$B,$E170,입고예정DB!$E:$E))</f>
        <v>0</v>
      </c>
      <c r="AF170" s="42">
        <f t="shared" si="62"/>
        <v>-175</v>
      </c>
      <c r="AG170" s="414"/>
      <c r="AI170" s="295" t="str">
        <f>VLOOKUP($I170,[1]기획현황!$Z:$AW,8,FALSE)</f>
        <v>Y&amp;Y</v>
      </c>
      <c r="AJ170" s="401" t="e">
        <f>SUMIF([1]기획현황!$Z:$Z,$I170,[1]기획현황!$AF:$AF)</f>
        <v>#VALUE!</v>
      </c>
      <c r="AK170" s="302">
        <f>VLOOKUP($I170,[1]기획현황!$Z:$AW,14,FALSE)</f>
        <v>35000</v>
      </c>
      <c r="AL170" s="402">
        <f>VLOOKUP($I170,[1]기획현황!$Z:$AW,22,FALSE)</f>
        <v>0</v>
      </c>
      <c r="AM170" s="301">
        <f>VLOOKUP($I170,[1]기획현황!$Z:$AW,23,FALSE)</f>
        <v>4.0199999999999996</v>
      </c>
      <c r="AN170" s="302">
        <f>VLOOKUP($I170,[1]기획현황!$Z:$AW,24,FALSE)</f>
        <v>0</v>
      </c>
      <c r="AO170" s="303">
        <f>VLOOKUP($I170,[1]기획현황!$Z:$AW,17,FALSE)</f>
        <v>5014.5480000000007</v>
      </c>
      <c r="AP170" s="305">
        <f t="shared" si="63"/>
        <v>6.3451744440738853</v>
      </c>
      <c r="AQ170" s="3"/>
    </row>
    <row r="171" spans="1:43" ht="53.25" hidden="1" customHeight="1">
      <c r="A171" s="16" t="str">
        <f t="shared" si="49"/>
        <v>SBKBEF5534BK</v>
      </c>
      <c r="B171" s="154">
        <f t="shared" si="50"/>
        <v>9.5377346163493934E-7</v>
      </c>
      <c r="C171" s="16" t="str">
        <f t="shared" si="51"/>
        <v/>
      </c>
      <c r="D171" s="154">
        <f t="shared" si="52"/>
        <v>1</v>
      </c>
      <c r="E171" s="16" t="str">
        <f>IF(ISERROR(VLOOKUP(MID(I171,1,5)&amp;MID(I171,8,5),품번정리!A:B,2,FALSE))=TRUE,MID(I171,1,5)&amp;MID(I171,8,5),VLOOKUP(MID(I171,1,5)&amp;MID(I171,8,5),품번정리!A:B,2,FALSE))</f>
        <v>SBKBE534BK</v>
      </c>
      <c r="F171" s="202" t="str">
        <f>IF(ISERROR(VLOOKUP($E171,러닝품번!$A:$A,1,FALSE))=TRUE,"","러닝")</f>
        <v/>
      </c>
      <c r="G171" s="422"/>
      <c r="H171" s="31" t="str">
        <f>IF(I171=0,0,IF(VLOOKUP(MID($I171,4,2),CODE!K:P,CODE!$O$1,FALSE)="",VLOOKUP(MID($I171,1,3),CODE!$B:$G,CODE!$D$1,FALSE),VLOOKUP(MID($I171,1,3),CODE!$B:$G,CODE!$D$1,FALSE)&amp;"-"&amp;VLOOKUP(MID($I171,4,2),CODE!K:P,CODE!$O$1,FALSE)))</f>
        <v>SBK</v>
      </c>
      <c r="I171" s="103" t="s">
        <v>1624</v>
      </c>
      <c r="J171" s="102" t="str">
        <f t="shared" si="64"/>
        <v>F5</v>
      </c>
      <c r="K171" s="102" t="str">
        <f t="shared" si="53"/>
        <v>BE</v>
      </c>
      <c r="L171" s="438">
        <f t="shared" si="65"/>
        <v>18000</v>
      </c>
      <c r="M171" s="36">
        <f>IF(ISERROR(VLOOKUP($E171,'14FW판매DB'!$C:$AF,'14FW판매DB'!J$3-1,FALSE))=TRUE,0,VLOOKUP($E171,'14FW판매DB'!$C:$AF,'14FW판매DB'!J$3-1,FALSE))</f>
        <v>33000</v>
      </c>
      <c r="N171" s="37">
        <f>IF(ISERROR(VLOOKUP($E171,'14FW판매DB'!$C:$AF,'14FW판매DB'!K$3-1,FALSE))=TRUE,0,VLOOKUP($E171,'14FW판매DB'!$C:$AF,'14FW판매DB'!K$3-1,FALSE))</f>
        <v>15000</v>
      </c>
      <c r="O171" s="38">
        <f>SUMIF('14FW판매DB'!$C:$C,E171,'14FW판매DB'!N:N)</f>
        <v>199</v>
      </c>
      <c r="P171" s="39" t="str">
        <f>IF(ISERROR(VLOOKUP($E171,'14FW판매DB'!$C:$AF,'14FW판매DB'!P$3-1,FALSE))=TRUE,0,VLOOKUP($E171,'14FW판매DB'!$C:$AF,'14FW판매DB'!P$3-1,FALSE))</f>
        <v>2014-10-02</v>
      </c>
      <c r="Q171" s="40">
        <f>SUMIF('14FW판매DB'!$C:$C,E171,'14FW판매DB'!U:U)</f>
        <v>18</v>
      </c>
      <c r="R171" s="43">
        <f t="shared" si="54"/>
        <v>9.0452261306532666E-2</v>
      </c>
      <c r="S171" s="95">
        <f t="shared" si="55"/>
        <v>550</v>
      </c>
      <c r="T171" s="45">
        <f t="shared" si="56"/>
        <v>3.272727272727273E-2</v>
      </c>
      <c r="U171" s="110">
        <f>SUMIF('14FW판매DB'!$C:$C,$E171,'14FW판매DB'!AD:AD)*$U$4</f>
        <v>0</v>
      </c>
      <c r="V171" s="40">
        <f t="shared" si="66"/>
        <v>7</v>
      </c>
      <c r="W171" s="285">
        <f t="shared" si="57"/>
        <v>0</v>
      </c>
      <c r="X171" s="289">
        <f t="shared" si="58"/>
        <v>181</v>
      </c>
      <c r="Y171" s="53">
        <f t="shared" si="59"/>
        <v>0</v>
      </c>
      <c r="Z171" s="50">
        <f t="shared" si="60"/>
        <v>0</v>
      </c>
      <c r="AA171" s="33">
        <f t="shared" si="61"/>
        <v>0</v>
      </c>
      <c r="AB171" s="134" t="str">
        <f>IF(ISERROR(VLOOKUP($E171,발주DB!$A:$D,3,FALSE))=TRUE,"",VLOOKUP($E171,발주DB!$A:$D,3,FALSE))</f>
        <v/>
      </c>
      <c r="AC171" s="133" t="str">
        <f>IF(ISERROR(VLOOKUP($E171,발주DB!$A:$D,4,FALSE))=TRUE,"",VLOOKUP($E171,발주DB!$A:$D,4,FALSE))</f>
        <v/>
      </c>
      <c r="AD171" s="39">
        <f>IF(ISERROR(VLOOKUP($E171,입고예정DB!$B:$E,3,FALSE))=TRUE,0,VLOOKUP($E171,입고예정DB!$B:$E,3,FALSE))</f>
        <v>0</v>
      </c>
      <c r="AE171" s="41">
        <f>IF(E171="",0,SUMIF(입고예정DB!$B:$B,$E171,입고예정DB!$E:$E))</f>
        <v>0</v>
      </c>
      <c r="AF171" s="42">
        <f t="shared" si="62"/>
        <v>-181</v>
      </c>
      <c r="AG171" s="414"/>
      <c r="AI171" s="295" t="str">
        <f>VLOOKUP($I171,[1]기획현황!$Z:$AW,8,FALSE)</f>
        <v>FOREMOST</v>
      </c>
      <c r="AJ171" s="401" t="e">
        <f>SUMIF([1]기획현황!$Z:$Z,$I171,[1]기획현황!$AF:$AF)</f>
        <v>#VALUE!</v>
      </c>
      <c r="AK171" s="302">
        <f>VLOOKUP($I171,[1]기획현황!$Z:$AW,14,FALSE)</f>
        <v>33000</v>
      </c>
      <c r="AL171" s="402">
        <f>VLOOKUP($I171,[1]기획현황!$Z:$AW,22,FALSE)</f>
        <v>0</v>
      </c>
      <c r="AM171" s="301">
        <f>VLOOKUP($I171,[1]기획현황!$Z:$AW,23,FALSE)</f>
        <v>4.45</v>
      </c>
      <c r="AN171" s="302">
        <f>VLOOKUP($I171,[1]기획현황!$Z:$AW,24,FALSE)</f>
        <v>0</v>
      </c>
      <c r="AO171" s="303">
        <f>VLOOKUP($I171,[1]기획현황!$Z:$AW,17,FALSE)</f>
        <v>5550.93</v>
      </c>
      <c r="AP171" s="305">
        <f t="shared" si="63"/>
        <v>5.4044997865222575</v>
      </c>
      <c r="AQ171" s="3"/>
    </row>
    <row r="172" spans="1:43" ht="53.25" hidden="1" customHeight="1">
      <c r="A172" s="16" t="str">
        <f t="shared" si="49"/>
        <v>SBKBEF5534BL</v>
      </c>
      <c r="B172" s="154">
        <f t="shared" si="50"/>
        <v>9.5377346163493934E-7</v>
      </c>
      <c r="C172" s="16" t="str">
        <f t="shared" si="51"/>
        <v/>
      </c>
      <c r="D172" s="154">
        <f t="shared" si="52"/>
        <v>1</v>
      </c>
      <c r="E172" s="16" t="str">
        <f>IF(ISERROR(VLOOKUP(MID(I172,1,5)&amp;MID(I172,8,5),품번정리!A:B,2,FALSE))=TRUE,MID(I172,1,5)&amp;MID(I172,8,5),VLOOKUP(MID(I172,1,5)&amp;MID(I172,8,5),품번정리!A:B,2,FALSE))</f>
        <v>SBKBE534BL</v>
      </c>
      <c r="F172" s="202" t="str">
        <f>IF(ISERROR(VLOOKUP($E172,러닝품번!$A:$A,1,FALSE))=TRUE,"","러닝")</f>
        <v/>
      </c>
      <c r="G172" s="422"/>
      <c r="H172" s="31" t="str">
        <f>IF(I172=0,0,IF(VLOOKUP(MID($I172,4,2),CODE!K:P,CODE!$O$1,FALSE)="",VLOOKUP(MID($I172,1,3),CODE!$B:$G,CODE!$D$1,FALSE),VLOOKUP(MID($I172,1,3),CODE!$B:$G,CODE!$D$1,FALSE)&amp;"-"&amp;VLOOKUP(MID($I172,4,2),CODE!K:P,CODE!$O$1,FALSE)))</f>
        <v>SBK</v>
      </c>
      <c r="I172" s="103" t="s">
        <v>1625</v>
      </c>
      <c r="J172" s="102" t="str">
        <f t="shared" si="64"/>
        <v>F5</v>
      </c>
      <c r="K172" s="102" t="str">
        <f t="shared" si="53"/>
        <v>BE</v>
      </c>
      <c r="L172" s="438">
        <f t="shared" si="65"/>
        <v>18000</v>
      </c>
      <c r="M172" s="36">
        <f>IF(ISERROR(VLOOKUP($E172,'14FW판매DB'!$C:$AF,'14FW판매DB'!J$3-1,FALSE))=TRUE,0,VLOOKUP($E172,'14FW판매DB'!$C:$AF,'14FW판매DB'!J$3-1,FALSE))</f>
        <v>33000</v>
      </c>
      <c r="N172" s="37">
        <f>IF(ISERROR(VLOOKUP($E172,'14FW판매DB'!$C:$AF,'14FW판매DB'!K$3-1,FALSE))=TRUE,0,VLOOKUP($E172,'14FW판매DB'!$C:$AF,'14FW판매DB'!K$3-1,FALSE))</f>
        <v>15000</v>
      </c>
      <c r="O172" s="38">
        <f>SUMIF('14FW판매DB'!$C:$C,E172,'14FW판매DB'!N:N)</f>
        <v>200</v>
      </c>
      <c r="P172" s="39" t="str">
        <f>IF(ISERROR(VLOOKUP($E172,'14FW판매DB'!$C:$AF,'14FW판매DB'!P$3-1,FALSE))=TRUE,0,VLOOKUP($E172,'14FW판매DB'!$C:$AF,'14FW판매DB'!P$3-1,FALSE))</f>
        <v>2014-10-02</v>
      </c>
      <c r="Q172" s="40">
        <f>SUMIF('14FW판매DB'!$C:$C,E172,'14FW판매DB'!U:U)</f>
        <v>18</v>
      </c>
      <c r="R172" s="43">
        <f t="shared" si="54"/>
        <v>0.09</v>
      </c>
      <c r="S172" s="95">
        <f t="shared" si="55"/>
        <v>550</v>
      </c>
      <c r="T172" s="45">
        <f t="shared" si="56"/>
        <v>3.272727272727273E-2</v>
      </c>
      <c r="U172" s="110">
        <f>SUMIF('14FW판매DB'!$C:$C,$E172,'14FW판매DB'!AD:AD)*$U$4</f>
        <v>0</v>
      </c>
      <c r="V172" s="40">
        <f t="shared" si="66"/>
        <v>7</v>
      </c>
      <c r="W172" s="285">
        <f t="shared" si="57"/>
        <v>0</v>
      </c>
      <c r="X172" s="289">
        <f t="shared" si="58"/>
        <v>182</v>
      </c>
      <c r="Y172" s="53">
        <f t="shared" si="59"/>
        <v>0</v>
      </c>
      <c r="Z172" s="50">
        <f t="shared" si="60"/>
        <v>0</v>
      </c>
      <c r="AA172" s="33">
        <f t="shared" si="61"/>
        <v>0</v>
      </c>
      <c r="AB172" s="134" t="str">
        <f>IF(ISERROR(VLOOKUP($E172,발주DB!$A:$D,3,FALSE))=TRUE,"",VLOOKUP($E172,발주DB!$A:$D,3,FALSE))</f>
        <v/>
      </c>
      <c r="AC172" s="133" t="str">
        <f>IF(ISERROR(VLOOKUP($E172,발주DB!$A:$D,4,FALSE))=TRUE,"",VLOOKUP($E172,발주DB!$A:$D,4,FALSE))</f>
        <v/>
      </c>
      <c r="AD172" s="39">
        <f>IF(ISERROR(VLOOKUP($E172,입고예정DB!$B:$E,3,FALSE))=TRUE,0,VLOOKUP($E172,입고예정DB!$B:$E,3,FALSE))</f>
        <v>0</v>
      </c>
      <c r="AE172" s="41">
        <f>IF(E172="",0,SUMIF(입고예정DB!$B:$B,$E172,입고예정DB!$E:$E))</f>
        <v>0</v>
      </c>
      <c r="AF172" s="42">
        <f t="shared" si="62"/>
        <v>-182</v>
      </c>
      <c r="AG172" s="414"/>
      <c r="AI172" s="295" t="str">
        <f>VLOOKUP($I172,[1]기획현황!$Z:$AW,8,FALSE)</f>
        <v>FOREMOST</v>
      </c>
      <c r="AJ172" s="401" t="e">
        <f>SUMIF([1]기획현황!$Z:$Z,$I172,[1]기획현황!$AF:$AF)</f>
        <v>#VALUE!</v>
      </c>
      <c r="AK172" s="302">
        <f>VLOOKUP($I172,[1]기획현황!$Z:$AW,14,FALSE)</f>
        <v>33000</v>
      </c>
      <c r="AL172" s="402">
        <f>VLOOKUP($I172,[1]기획현황!$Z:$AW,22,FALSE)</f>
        <v>0</v>
      </c>
      <c r="AM172" s="301">
        <f>VLOOKUP($I172,[1]기획현황!$Z:$AW,23,FALSE)</f>
        <v>4.45</v>
      </c>
      <c r="AN172" s="302">
        <f>VLOOKUP($I172,[1]기획현황!$Z:$AW,24,FALSE)</f>
        <v>0</v>
      </c>
      <c r="AO172" s="303">
        <f>VLOOKUP($I172,[1]기획현황!$Z:$AW,17,FALSE)</f>
        <v>5550.93</v>
      </c>
      <c r="AP172" s="305">
        <f t="shared" si="63"/>
        <v>5.4044997865222575</v>
      </c>
      <c r="AQ172" s="3"/>
    </row>
    <row r="173" spans="1:43" ht="53.25" hidden="1" customHeight="1">
      <c r="A173" s="16" t="str">
        <f t="shared" si="49"/>
        <v>SBKBEF5534PP</v>
      </c>
      <c r="B173" s="154">
        <f t="shared" si="50"/>
        <v>9.5377346163493934E-7</v>
      </c>
      <c r="C173" s="16" t="str">
        <f t="shared" si="51"/>
        <v/>
      </c>
      <c r="D173" s="154">
        <f t="shared" si="52"/>
        <v>1</v>
      </c>
      <c r="E173" s="16" t="str">
        <f>IF(ISERROR(VLOOKUP(MID(I173,1,5)&amp;MID(I173,8,5),품번정리!A:B,2,FALSE))=TRUE,MID(I173,1,5)&amp;MID(I173,8,5),VLOOKUP(MID(I173,1,5)&amp;MID(I173,8,5),품번정리!A:B,2,FALSE))</f>
        <v>SBKBE534PP</v>
      </c>
      <c r="F173" s="202" t="str">
        <f>IF(ISERROR(VLOOKUP($E173,러닝품번!$A:$A,1,FALSE))=TRUE,"","러닝")</f>
        <v/>
      </c>
      <c r="G173" s="422"/>
      <c r="H173" s="31" t="str">
        <f>IF(I173=0,0,IF(VLOOKUP(MID($I173,4,2),CODE!K:P,CODE!$O$1,FALSE)="",VLOOKUP(MID($I173,1,3),CODE!$B:$G,CODE!$D$1,FALSE),VLOOKUP(MID($I173,1,3),CODE!$B:$G,CODE!$D$1,FALSE)&amp;"-"&amp;VLOOKUP(MID($I173,4,2),CODE!K:P,CODE!$O$1,FALSE)))</f>
        <v>SBK</v>
      </c>
      <c r="I173" s="103" t="s">
        <v>1626</v>
      </c>
      <c r="J173" s="102" t="str">
        <f t="shared" si="64"/>
        <v>F5</v>
      </c>
      <c r="K173" s="102" t="str">
        <f t="shared" si="53"/>
        <v>BE</v>
      </c>
      <c r="L173" s="438">
        <f t="shared" si="65"/>
        <v>18000</v>
      </c>
      <c r="M173" s="36">
        <f>IF(ISERROR(VLOOKUP($E173,'14FW판매DB'!$C:$AF,'14FW판매DB'!J$3-1,FALSE))=TRUE,0,VLOOKUP($E173,'14FW판매DB'!$C:$AF,'14FW판매DB'!J$3-1,FALSE))</f>
        <v>33000</v>
      </c>
      <c r="N173" s="37">
        <f>IF(ISERROR(VLOOKUP($E173,'14FW판매DB'!$C:$AF,'14FW판매DB'!K$3-1,FALSE))=TRUE,0,VLOOKUP($E173,'14FW판매DB'!$C:$AF,'14FW판매DB'!K$3-1,FALSE))</f>
        <v>15000</v>
      </c>
      <c r="O173" s="38">
        <f>SUMIF('14FW판매DB'!$C:$C,E173,'14FW판매DB'!N:N)</f>
        <v>200</v>
      </c>
      <c r="P173" s="39" t="str">
        <f>IF(ISERROR(VLOOKUP($E173,'14FW판매DB'!$C:$AF,'14FW판매DB'!P$3-1,FALSE))=TRUE,0,VLOOKUP($E173,'14FW판매DB'!$C:$AF,'14FW판매DB'!P$3-1,FALSE))</f>
        <v>2014-10-02</v>
      </c>
      <c r="Q173" s="40">
        <f>SUMIF('14FW판매DB'!$C:$C,E173,'14FW판매DB'!U:U)</f>
        <v>32</v>
      </c>
      <c r="R173" s="43">
        <f t="shared" si="54"/>
        <v>0.16</v>
      </c>
      <c r="S173" s="95">
        <f t="shared" si="55"/>
        <v>550</v>
      </c>
      <c r="T173" s="45">
        <f t="shared" si="56"/>
        <v>5.8181818181818182E-2</v>
      </c>
      <c r="U173" s="110">
        <f>SUMIF('14FW판매DB'!$C:$C,$E173,'14FW판매DB'!AD:AD)*$U$4</f>
        <v>0</v>
      </c>
      <c r="V173" s="40">
        <f t="shared" si="66"/>
        <v>7</v>
      </c>
      <c r="W173" s="285">
        <f t="shared" si="57"/>
        <v>0</v>
      </c>
      <c r="X173" s="289">
        <f t="shared" si="58"/>
        <v>168</v>
      </c>
      <c r="Y173" s="53">
        <f t="shared" si="59"/>
        <v>0</v>
      </c>
      <c r="Z173" s="50">
        <f t="shared" si="60"/>
        <v>0</v>
      </c>
      <c r="AA173" s="33">
        <f t="shared" si="61"/>
        <v>0</v>
      </c>
      <c r="AB173" s="134" t="str">
        <f>IF(ISERROR(VLOOKUP($E173,발주DB!$A:$D,3,FALSE))=TRUE,"",VLOOKUP($E173,발주DB!$A:$D,3,FALSE))</f>
        <v/>
      </c>
      <c r="AC173" s="133" t="str">
        <f>IF(ISERROR(VLOOKUP($E173,발주DB!$A:$D,4,FALSE))=TRUE,"",VLOOKUP($E173,발주DB!$A:$D,4,FALSE))</f>
        <v/>
      </c>
      <c r="AD173" s="39">
        <f>IF(ISERROR(VLOOKUP($E173,입고예정DB!$B:$E,3,FALSE))=TRUE,0,VLOOKUP($E173,입고예정DB!$B:$E,3,FALSE))</f>
        <v>0</v>
      </c>
      <c r="AE173" s="41">
        <f>IF(E173="",0,SUMIF(입고예정DB!$B:$B,$E173,입고예정DB!$E:$E))</f>
        <v>0</v>
      </c>
      <c r="AF173" s="42">
        <f t="shared" si="62"/>
        <v>-168</v>
      </c>
      <c r="AG173" s="414"/>
      <c r="AI173" s="295" t="str">
        <f>VLOOKUP($I173,[1]기획현황!$Z:$AW,8,FALSE)</f>
        <v>FOREMOST</v>
      </c>
      <c r="AJ173" s="401" t="e">
        <f>SUMIF([1]기획현황!$Z:$Z,$I173,[1]기획현황!$AF:$AF)</f>
        <v>#VALUE!</v>
      </c>
      <c r="AK173" s="302">
        <f>VLOOKUP($I173,[1]기획현황!$Z:$AW,14,FALSE)</f>
        <v>33000</v>
      </c>
      <c r="AL173" s="402">
        <f>VLOOKUP($I173,[1]기획현황!$Z:$AW,22,FALSE)</f>
        <v>0</v>
      </c>
      <c r="AM173" s="301">
        <f>VLOOKUP($I173,[1]기획현황!$Z:$AW,23,FALSE)</f>
        <v>4.45</v>
      </c>
      <c r="AN173" s="302">
        <f>VLOOKUP($I173,[1]기획현황!$Z:$AW,24,FALSE)</f>
        <v>0</v>
      </c>
      <c r="AO173" s="303">
        <f>VLOOKUP($I173,[1]기획현황!$Z:$AW,17,FALSE)</f>
        <v>5550.93</v>
      </c>
      <c r="AP173" s="305">
        <f t="shared" si="63"/>
        <v>5.4044997865222575</v>
      </c>
      <c r="AQ173" s="3"/>
    </row>
    <row r="174" spans="1:43" ht="53.25" hidden="1" customHeight="1">
      <c r="A174" s="16" t="str">
        <f t="shared" si="49"/>
        <v>SBKBEF5535BL</v>
      </c>
      <c r="B174" s="154">
        <f t="shared" si="50"/>
        <v>9.5377346163493934E-7</v>
      </c>
      <c r="C174" s="16" t="str">
        <f t="shared" si="51"/>
        <v/>
      </c>
      <c r="D174" s="154">
        <f t="shared" si="52"/>
        <v>1</v>
      </c>
      <c r="E174" s="16" t="str">
        <f>IF(ISERROR(VLOOKUP(MID(I174,1,5)&amp;MID(I174,8,5),품번정리!A:B,2,FALSE))=TRUE,MID(I174,1,5)&amp;MID(I174,8,5),VLOOKUP(MID(I174,1,5)&amp;MID(I174,8,5),품번정리!A:B,2,FALSE))</f>
        <v>SBKBE535BL</v>
      </c>
      <c r="F174" s="202" t="str">
        <f>IF(ISERROR(VLOOKUP($E174,러닝품번!$A:$A,1,FALSE))=TRUE,"","러닝")</f>
        <v/>
      </c>
      <c r="G174" s="422"/>
      <c r="H174" s="31" t="str">
        <f>IF(I174=0,0,IF(VLOOKUP(MID($I174,4,2),CODE!K:P,CODE!$O$1,FALSE)="",VLOOKUP(MID($I174,1,3),CODE!$B:$G,CODE!$D$1,FALSE),VLOOKUP(MID($I174,1,3),CODE!$B:$G,CODE!$D$1,FALSE)&amp;"-"&amp;VLOOKUP(MID($I174,4,2),CODE!K:P,CODE!$O$1,FALSE)))</f>
        <v>SBK</v>
      </c>
      <c r="I174" s="103" t="s">
        <v>1627</v>
      </c>
      <c r="J174" s="102" t="str">
        <f t="shared" si="64"/>
        <v>F5</v>
      </c>
      <c r="K174" s="102" t="str">
        <f t="shared" si="53"/>
        <v>BE</v>
      </c>
      <c r="L174" s="438">
        <f t="shared" si="65"/>
        <v>18000</v>
      </c>
      <c r="M174" s="36">
        <f>IF(ISERROR(VLOOKUP($E174,'14FW판매DB'!$C:$AF,'14FW판매DB'!J$3-1,FALSE))=TRUE,0,VLOOKUP($E174,'14FW판매DB'!$C:$AF,'14FW판매DB'!J$3-1,FALSE))</f>
        <v>33000</v>
      </c>
      <c r="N174" s="37">
        <f>IF(ISERROR(VLOOKUP($E174,'14FW판매DB'!$C:$AF,'14FW판매DB'!K$3-1,FALSE))=TRUE,0,VLOOKUP($E174,'14FW판매DB'!$C:$AF,'14FW판매DB'!K$3-1,FALSE))</f>
        <v>15000</v>
      </c>
      <c r="O174" s="38">
        <f>SUMIF('14FW판매DB'!$C:$C,E174,'14FW판매DB'!N:N)</f>
        <v>200</v>
      </c>
      <c r="P174" s="39" t="str">
        <f>IF(ISERROR(VLOOKUP($E174,'14FW판매DB'!$C:$AF,'14FW판매DB'!P$3-1,FALSE))=TRUE,0,VLOOKUP($E174,'14FW판매DB'!$C:$AF,'14FW판매DB'!P$3-1,FALSE))</f>
        <v>2014-10-29</v>
      </c>
      <c r="Q174" s="40">
        <f>SUMIF('14FW판매DB'!$C:$C,E174,'14FW판매DB'!U:U)</f>
        <v>68</v>
      </c>
      <c r="R174" s="43">
        <f t="shared" si="54"/>
        <v>0.34</v>
      </c>
      <c r="S174" s="95">
        <f t="shared" si="55"/>
        <v>523</v>
      </c>
      <c r="T174" s="45">
        <f t="shared" si="56"/>
        <v>0.13001912045889102</v>
      </c>
      <c r="U174" s="110">
        <f>SUMIF('14FW판매DB'!$C:$C,$E174,'14FW판매DB'!AD:AD)*$U$4</f>
        <v>0</v>
      </c>
      <c r="V174" s="40">
        <f t="shared" si="66"/>
        <v>7</v>
      </c>
      <c r="W174" s="285">
        <f t="shared" si="57"/>
        <v>0</v>
      </c>
      <c r="X174" s="289">
        <f t="shared" si="58"/>
        <v>132</v>
      </c>
      <c r="Y174" s="53">
        <f t="shared" si="59"/>
        <v>0</v>
      </c>
      <c r="Z174" s="50">
        <f t="shared" si="60"/>
        <v>0</v>
      </c>
      <c r="AA174" s="33">
        <f t="shared" si="61"/>
        <v>0</v>
      </c>
      <c r="AB174" s="134" t="str">
        <f>IF(ISERROR(VLOOKUP($E174,발주DB!$A:$D,3,FALSE))=TRUE,"",VLOOKUP($E174,발주DB!$A:$D,3,FALSE))</f>
        <v/>
      </c>
      <c r="AC174" s="133" t="str">
        <f>IF(ISERROR(VLOOKUP($E174,발주DB!$A:$D,4,FALSE))=TRUE,"",VLOOKUP($E174,발주DB!$A:$D,4,FALSE))</f>
        <v/>
      </c>
      <c r="AD174" s="39">
        <f>IF(ISERROR(VLOOKUP($E174,입고예정DB!$B:$E,3,FALSE))=TRUE,0,VLOOKUP($E174,입고예정DB!$B:$E,3,FALSE))</f>
        <v>0</v>
      </c>
      <c r="AE174" s="41">
        <f>IF(E174="",0,SUMIF(입고예정DB!$B:$B,$E174,입고예정DB!$E:$E))</f>
        <v>0</v>
      </c>
      <c r="AF174" s="42">
        <f t="shared" si="62"/>
        <v>-132</v>
      </c>
      <c r="AG174" s="414"/>
      <c r="AI174" s="295" t="str">
        <f>VLOOKUP($I174,[1]기획현황!$Z:$AW,8,FALSE)</f>
        <v>FOREMOST</v>
      </c>
      <c r="AJ174" s="401" t="e">
        <f>SUMIF([1]기획현황!$Z:$Z,$I174,[1]기획현황!$AF:$AF)</f>
        <v>#VALUE!</v>
      </c>
      <c r="AK174" s="302">
        <f>VLOOKUP($I174,[1]기획현황!$Z:$AW,14,FALSE)</f>
        <v>33000</v>
      </c>
      <c r="AL174" s="402">
        <f>VLOOKUP($I174,[1]기획현황!$Z:$AW,22,FALSE)</f>
        <v>0</v>
      </c>
      <c r="AM174" s="301">
        <f>VLOOKUP($I174,[1]기획현황!$Z:$AW,23,FALSE)</f>
        <v>4.5999999999999996</v>
      </c>
      <c r="AN174" s="302">
        <f>VLOOKUP($I174,[1]기획현황!$Z:$AW,24,FALSE)</f>
        <v>0</v>
      </c>
      <c r="AO174" s="303">
        <f>VLOOKUP($I174,[1]기획현황!$Z:$AW,17,FALSE)</f>
        <v>5738.04</v>
      </c>
      <c r="AP174" s="305">
        <f t="shared" si="63"/>
        <v>5.2282660978313151</v>
      </c>
      <c r="AQ174" s="3"/>
    </row>
    <row r="175" spans="1:43" ht="53.25" hidden="1" customHeight="1">
      <c r="A175" s="16" t="str">
        <f t="shared" si="49"/>
        <v>SBKBEF5536KH</v>
      </c>
      <c r="B175" s="154">
        <f t="shared" si="50"/>
        <v>9.5377346163493934E-7</v>
      </c>
      <c r="C175" s="16" t="str">
        <f t="shared" si="51"/>
        <v/>
      </c>
      <c r="D175" s="154">
        <f t="shared" si="52"/>
        <v>1</v>
      </c>
      <c r="E175" s="16" t="str">
        <f>IF(ISERROR(VLOOKUP(MID(I175,1,5)&amp;MID(I175,8,5),품번정리!A:B,2,FALSE))=TRUE,MID(I175,1,5)&amp;MID(I175,8,5),VLOOKUP(MID(I175,1,5)&amp;MID(I175,8,5),품번정리!A:B,2,FALSE))</f>
        <v>SBKBE536KH</v>
      </c>
      <c r="F175" s="202" t="str">
        <f>IF(ISERROR(VLOOKUP($E175,러닝품번!$A:$A,1,FALSE))=TRUE,"","러닝")</f>
        <v/>
      </c>
      <c r="G175" s="422"/>
      <c r="H175" s="31" t="str">
        <f>IF(I175=0,0,IF(VLOOKUP(MID($I175,4,2),CODE!K:P,CODE!$O$1,FALSE)="",VLOOKUP(MID($I175,1,3),CODE!$B:$G,CODE!$D$1,FALSE),VLOOKUP(MID($I175,1,3),CODE!$B:$G,CODE!$D$1,FALSE)&amp;"-"&amp;VLOOKUP(MID($I175,4,2),CODE!K:P,CODE!$O$1,FALSE)))</f>
        <v>SBK</v>
      </c>
      <c r="I175" s="103" t="s">
        <v>1628</v>
      </c>
      <c r="J175" s="102" t="str">
        <f t="shared" si="64"/>
        <v>F5</v>
      </c>
      <c r="K175" s="102" t="str">
        <f t="shared" si="53"/>
        <v>BE</v>
      </c>
      <c r="L175" s="438">
        <f t="shared" si="65"/>
        <v>16000</v>
      </c>
      <c r="M175" s="36">
        <f>IF(ISERROR(VLOOKUP($E175,'14FW판매DB'!$C:$AF,'14FW판매DB'!J$3-1,FALSE))=TRUE,0,VLOOKUP($E175,'14FW판매DB'!$C:$AF,'14FW판매DB'!J$3-1,FALSE))</f>
        <v>35000</v>
      </c>
      <c r="N175" s="37">
        <f>IF(ISERROR(VLOOKUP($E175,'14FW판매DB'!$C:$AF,'14FW판매DB'!K$3-1,FALSE))=TRUE,0,VLOOKUP($E175,'14FW판매DB'!$C:$AF,'14FW판매DB'!K$3-1,FALSE))</f>
        <v>19000</v>
      </c>
      <c r="O175" s="38">
        <f>SUMIF('14FW판매DB'!$C:$C,E175,'14FW판매DB'!N:N)</f>
        <v>248</v>
      </c>
      <c r="P175" s="39" t="str">
        <f>IF(ISERROR(VLOOKUP($E175,'14FW판매DB'!$C:$AF,'14FW판매DB'!P$3-1,FALSE))=TRUE,0,VLOOKUP($E175,'14FW판매DB'!$C:$AF,'14FW판매DB'!P$3-1,FALSE))</f>
        <v>2014-10-02</v>
      </c>
      <c r="Q175" s="40">
        <f>SUMIF('14FW판매DB'!$C:$C,E175,'14FW판매DB'!U:U)</f>
        <v>30</v>
      </c>
      <c r="R175" s="43">
        <f t="shared" si="54"/>
        <v>0.12096774193548387</v>
      </c>
      <c r="S175" s="95">
        <f t="shared" si="55"/>
        <v>550</v>
      </c>
      <c r="T175" s="45">
        <f t="shared" si="56"/>
        <v>5.4545454545454543E-2</v>
      </c>
      <c r="U175" s="110">
        <f>SUMIF('14FW판매DB'!$C:$C,$E175,'14FW판매DB'!AD:AD)*$U$4</f>
        <v>0</v>
      </c>
      <c r="V175" s="40">
        <f t="shared" si="66"/>
        <v>7</v>
      </c>
      <c r="W175" s="285">
        <f t="shared" si="57"/>
        <v>0</v>
      </c>
      <c r="X175" s="289">
        <f t="shared" si="58"/>
        <v>218</v>
      </c>
      <c r="Y175" s="53">
        <f t="shared" si="59"/>
        <v>0</v>
      </c>
      <c r="Z175" s="50">
        <f t="shared" si="60"/>
        <v>0</v>
      </c>
      <c r="AA175" s="33">
        <f t="shared" si="61"/>
        <v>0</v>
      </c>
      <c r="AB175" s="134" t="str">
        <f>IF(ISERROR(VLOOKUP($E175,발주DB!$A:$D,3,FALSE))=TRUE,"",VLOOKUP($E175,발주DB!$A:$D,3,FALSE))</f>
        <v/>
      </c>
      <c r="AC175" s="133" t="str">
        <f>IF(ISERROR(VLOOKUP($E175,발주DB!$A:$D,4,FALSE))=TRUE,"",VLOOKUP($E175,발주DB!$A:$D,4,FALSE))</f>
        <v/>
      </c>
      <c r="AD175" s="39">
        <f>IF(ISERROR(VLOOKUP($E175,입고예정DB!$B:$E,3,FALSE))=TRUE,0,VLOOKUP($E175,입고예정DB!$B:$E,3,FALSE))</f>
        <v>0</v>
      </c>
      <c r="AE175" s="41">
        <f>IF(E175="",0,SUMIF(입고예정DB!$B:$B,$E175,입고예정DB!$E:$E))</f>
        <v>0</v>
      </c>
      <c r="AF175" s="42">
        <f t="shared" si="62"/>
        <v>-218</v>
      </c>
      <c r="AG175" s="414"/>
      <c r="AI175" s="295" t="str">
        <f>VLOOKUP($I175,[1]기획현황!$Z:$AW,8,FALSE)</f>
        <v>FOREMOST</v>
      </c>
      <c r="AJ175" s="401" t="e">
        <f>SUMIF([1]기획현황!$Z:$Z,$I175,[1]기획현황!$AF:$AF)</f>
        <v>#VALUE!</v>
      </c>
      <c r="AK175" s="302">
        <f>VLOOKUP($I175,[1]기획현황!$Z:$AW,14,FALSE)</f>
        <v>35000</v>
      </c>
      <c r="AL175" s="402">
        <f>VLOOKUP($I175,[1]기획현황!$Z:$AW,22,FALSE)</f>
        <v>0</v>
      </c>
      <c r="AM175" s="301">
        <f>VLOOKUP($I175,[1]기획현황!$Z:$AW,23,FALSE)</f>
        <v>3.85</v>
      </c>
      <c r="AN175" s="302">
        <f>VLOOKUP($I175,[1]기획현황!$Z:$AW,24,FALSE)</f>
        <v>0</v>
      </c>
      <c r="AO175" s="303">
        <f>VLOOKUP($I175,[1]기획현황!$Z:$AW,17,FALSE)</f>
        <v>4802.4900000000007</v>
      </c>
      <c r="AP175" s="305">
        <f t="shared" si="63"/>
        <v>6.6253509779680559</v>
      </c>
      <c r="AQ175" s="3"/>
    </row>
    <row r="176" spans="1:43" ht="53.25" hidden="1" customHeight="1">
      <c r="A176" s="16" t="str">
        <f t="shared" si="49"/>
        <v>SBKBEF5536RE</v>
      </c>
      <c r="B176" s="154">
        <f t="shared" si="50"/>
        <v>9.5377346163493934E-7</v>
      </c>
      <c r="C176" s="16" t="str">
        <f t="shared" si="51"/>
        <v/>
      </c>
      <c r="D176" s="154">
        <f t="shared" si="52"/>
        <v>1</v>
      </c>
      <c r="E176" s="16" t="str">
        <f>IF(ISERROR(VLOOKUP(MID(I176,1,5)&amp;MID(I176,8,5),품번정리!A:B,2,FALSE))=TRUE,MID(I176,1,5)&amp;MID(I176,8,5),VLOOKUP(MID(I176,1,5)&amp;MID(I176,8,5),품번정리!A:B,2,FALSE))</f>
        <v>SBKBE536RE</v>
      </c>
      <c r="F176" s="202" t="str">
        <f>IF(ISERROR(VLOOKUP($E176,러닝품번!$A:$A,1,FALSE))=TRUE,"","러닝")</f>
        <v/>
      </c>
      <c r="G176" s="422"/>
      <c r="H176" s="31" t="str">
        <f>IF(I176=0,0,IF(VLOOKUP(MID($I176,4,2),CODE!K:P,CODE!$O$1,FALSE)="",VLOOKUP(MID($I176,1,3),CODE!$B:$G,CODE!$D$1,FALSE),VLOOKUP(MID($I176,1,3),CODE!$B:$G,CODE!$D$1,FALSE)&amp;"-"&amp;VLOOKUP(MID($I176,4,2),CODE!K:P,CODE!$O$1,FALSE)))</f>
        <v>SBK</v>
      </c>
      <c r="I176" s="103" t="s">
        <v>1629</v>
      </c>
      <c r="J176" s="102" t="str">
        <f t="shared" si="64"/>
        <v>F5</v>
      </c>
      <c r="K176" s="102" t="str">
        <f t="shared" si="53"/>
        <v>BE</v>
      </c>
      <c r="L176" s="438">
        <f t="shared" si="65"/>
        <v>16000</v>
      </c>
      <c r="M176" s="36">
        <f>IF(ISERROR(VLOOKUP($E176,'14FW판매DB'!$C:$AF,'14FW판매DB'!J$3-1,FALSE))=TRUE,0,VLOOKUP($E176,'14FW판매DB'!$C:$AF,'14FW판매DB'!J$3-1,FALSE))</f>
        <v>35000</v>
      </c>
      <c r="N176" s="37">
        <f>IF(ISERROR(VLOOKUP($E176,'14FW판매DB'!$C:$AF,'14FW판매DB'!K$3-1,FALSE))=TRUE,0,VLOOKUP($E176,'14FW판매DB'!$C:$AF,'14FW판매DB'!K$3-1,FALSE))</f>
        <v>19000</v>
      </c>
      <c r="O176" s="38">
        <f>SUMIF('14FW판매DB'!$C:$C,E176,'14FW판매DB'!N:N)</f>
        <v>250</v>
      </c>
      <c r="P176" s="39" t="str">
        <f>IF(ISERROR(VLOOKUP($E176,'14FW판매DB'!$C:$AF,'14FW판매DB'!P$3-1,FALSE))=TRUE,0,VLOOKUP($E176,'14FW판매DB'!$C:$AF,'14FW판매DB'!P$3-1,FALSE))</f>
        <v>2014-10-02</v>
      </c>
      <c r="Q176" s="40">
        <f>SUMIF('14FW판매DB'!$C:$C,E176,'14FW판매DB'!U:U)</f>
        <v>123</v>
      </c>
      <c r="R176" s="43">
        <f t="shared" si="54"/>
        <v>0.49199999999999999</v>
      </c>
      <c r="S176" s="95">
        <f t="shared" si="55"/>
        <v>550</v>
      </c>
      <c r="T176" s="45">
        <f t="shared" si="56"/>
        <v>0.22363636363636363</v>
      </c>
      <c r="U176" s="110">
        <f>SUMIF('14FW판매DB'!$C:$C,$E176,'14FW판매DB'!AD:AD)*$U$4</f>
        <v>0</v>
      </c>
      <c r="V176" s="40">
        <f t="shared" si="66"/>
        <v>7</v>
      </c>
      <c r="W176" s="285">
        <f t="shared" si="57"/>
        <v>0</v>
      </c>
      <c r="X176" s="289">
        <f t="shared" si="58"/>
        <v>127</v>
      </c>
      <c r="Y176" s="53">
        <f t="shared" si="59"/>
        <v>0</v>
      </c>
      <c r="Z176" s="50">
        <f t="shared" si="60"/>
        <v>0</v>
      </c>
      <c r="AA176" s="33">
        <f t="shared" si="61"/>
        <v>0</v>
      </c>
      <c r="AB176" s="134" t="str">
        <f>IF(ISERROR(VLOOKUP($E176,발주DB!$A:$D,3,FALSE))=TRUE,"",VLOOKUP($E176,발주DB!$A:$D,3,FALSE))</f>
        <v/>
      </c>
      <c r="AC176" s="133" t="str">
        <f>IF(ISERROR(VLOOKUP($E176,발주DB!$A:$D,4,FALSE))=TRUE,"",VLOOKUP($E176,발주DB!$A:$D,4,FALSE))</f>
        <v/>
      </c>
      <c r="AD176" s="39">
        <f>IF(ISERROR(VLOOKUP($E176,입고예정DB!$B:$E,3,FALSE))=TRUE,0,VLOOKUP($E176,입고예정DB!$B:$E,3,FALSE))</f>
        <v>0</v>
      </c>
      <c r="AE176" s="41">
        <f>IF(E176="",0,SUMIF(입고예정DB!$B:$B,$E176,입고예정DB!$E:$E))</f>
        <v>0</v>
      </c>
      <c r="AF176" s="42">
        <f t="shared" si="62"/>
        <v>-127</v>
      </c>
      <c r="AG176" s="414"/>
      <c r="AI176" s="295" t="str">
        <f>VLOOKUP($I176,[1]기획현황!$Z:$AW,8,FALSE)</f>
        <v>FOREMOST</v>
      </c>
      <c r="AJ176" s="401" t="e">
        <f>SUMIF([1]기획현황!$Z:$Z,$I176,[1]기획현황!$AF:$AF)</f>
        <v>#VALUE!</v>
      </c>
      <c r="AK176" s="302">
        <f>VLOOKUP($I176,[1]기획현황!$Z:$AW,14,FALSE)</f>
        <v>35000</v>
      </c>
      <c r="AL176" s="402">
        <f>VLOOKUP($I176,[1]기획현황!$Z:$AW,22,FALSE)</f>
        <v>0</v>
      </c>
      <c r="AM176" s="301">
        <f>VLOOKUP($I176,[1]기획현황!$Z:$AW,23,FALSE)</f>
        <v>3.85</v>
      </c>
      <c r="AN176" s="302">
        <f>VLOOKUP($I176,[1]기획현황!$Z:$AW,24,FALSE)</f>
        <v>0</v>
      </c>
      <c r="AO176" s="303">
        <f>VLOOKUP($I176,[1]기획현황!$Z:$AW,17,FALSE)</f>
        <v>4802.4900000000007</v>
      </c>
      <c r="AP176" s="305">
        <f t="shared" si="63"/>
        <v>6.6253509779680559</v>
      </c>
      <c r="AQ176" s="3"/>
    </row>
    <row r="177" spans="1:43" ht="53.25" hidden="1" customHeight="1">
      <c r="A177" s="16" t="str">
        <f t="shared" si="49"/>
        <v>SBKBEF5538BK</v>
      </c>
      <c r="B177" s="154">
        <f t="shared" si="50"/>
        <v>9.5377346163493934E-7</v>
      </c>
      <c r="C177" s="16" t="str">
        <f t="shared" si="51"/>
        <v/>
      </c>
      <c r="D177" s="154">
        <f t="shared" si="52"/>
        <v>1</v>
      </c>
      <c r="E177" s="16" t="str">
        <f>IF(ISERROR(VLOOKUP(MID(I177,1,5)&amp;MID(I177,8,5),품번정리!A:B,2,FALSE))=TRUE,MID(I177,1,5)&amp;MID(I177,8,5),VLOOKUP(MID(I177,1,5)&amp;MID(I177,8,5),품번정리!A:B,2,FALSE))</f>
        <v>SBKBE538BK</v>
      </c>
      <c r="F177" s="202" t="str">
        <f>IF(ISERROR(VLOOKUP($E177,러닝품번!$A:$A,1,FALSE))=TRUE,"","러닝")</f>
        <v/>
      </c>
      <c r="G177" s="422"/>
      <c r="H177" s="31" t="str">
        <f>IF(I177=0,0,IF(VLOOKUP(MID($I177,4,2),CODE!K:P,CODE!$O$1,FALSE)="",VLOOKUP(MID($I177,1,3),CODE!$B:$G,CODE!$D$1,FALSE),VLOOKUP(MID($I177,1,3),CODE!$B:$G,CODE!$D$1,FALSE)&amp;"-"&amp;VLOOKUP(MID($I177,4,2),CODE!K:P,CODE!$O$1,FALSE)))</f>
        <v>SBK</v>
      </c>
      <c r="I177" s="103" t="s">
        <v>1630</v>
      </c>
      <c r="J177" s="102" t="str">
        <f t="shared" si="64"/>
        <v>F5</v>
      </c>
      <c r="K177" s="102" t="str">
        <f t="shared" si="53"/>
        <v>BE</v>
      </c>
      <c r="L177" s="438">
        <f t="shared" si="65"/>
        <v>20000</v>
      </c>
      <c r="M177" s="36">
        <f>IF(ISERROR(VLOOKUP($E177,'14FW판매DB'!$C:$AF,'14FW판매DB'!J$3-1,FALSE))=TRUE,0,VLOOKUP($E177,'14FW판매DB'!$C:$AF,'14FW판매DB'!J$3-1,FALSE))</f>
        <v>45000</v>
      </c>
      <c r="N177" s="37">
        <f>IF(ISERROR(VLOOKUP($E177,'14FW판매DB'!$C:$AF,'14FW판매DB'!K$3-1,FALSE))=TRUE,0,VLOOKUP($E177,'14FW판매DB'!$C:$AF,'14FW판매DB'!K$3-1,FALSE))</f>
        <v>25000</v>
      </c>
      <c r="O177" s="38">
        <f>SUMIF('14FW판매DB'!$C:$C,E177,'14FW판매DB'!N:N)</f>
        <v>196</v>
      </c>
      <c r="P177" s="39" t="str">
        <f>IF(ISERROR(VLOOKUP($E177,'14FW판매DB'!$C:$AF,'14FW판매DB'!P$3-1,FALSE))=TRUE,0,VLOOKUP($E177,'14FW판매DB'!$C:$AF,'14FW판매DB'!P$3-1,FALSE))</f>
        <v>2014-10-02</v>
      </c>
      <c r="Q177" s="40">
        <f>SUMIF('14FW판매DB'!$C:$C,E177,'14FW판매DB'!U:U)</f>
        <v>19</v>
      </c>
      <c r="R177" s="43">
        <f t="shared" si="54"/>
        <v>9.6938775510204078E-2</v>
      </c>
      <c r="S177" s="95">
        <f t="shared" si="55"/>
        <v>550</v>
      </c>
      <c r="T177" s="45">
        <f t="shared" si="56"/>
        <v>3.4545454545454546E-2</v>
      </c>
      <c r="U177" s="110">
        <f>SUMIF('14FW판매DB'!$C:$C,$E177,'14FW판매DB'!AD:AD)*$U$4</f>
        <v>0</v>
      </c>
      <c r="V177" s="40">
        <f t="shared" si="66"/>
        <v>7</v>
      </c>
      <c r="W177" s="285">
        <f t="shared" si="57"/>
        <v>0</v>
      </c>
      <c r="X177" s="289">
        <f t="shared" si="58"/>
        <v>177</v>
      </c>
      <c r="Y177" s="53">
        <f t="shared" si="59"/>
        <v>0</v>
      </c>
      <c r="Z177" s="50">
        <f t="shared" si="60"/>
        <v>0</v>
      </c>
      <c r="AA177" s="33">
        <f t="shared" si="61"/>
        <v>0</v>
      </c>
      <c r="AB177" s="134" t="str">
        <f>IF(ISERROR(VLOOKUP($E177,발주DB!$A:$D,3,FALSE))=TRUE,"",VLOOKUP($E177,발주DB!$A:$D,3,FALSE))</f>
        <v/>
      </c>
      <c r="AC177" s="133" t="str">
        <f>IF(ISERROR(VLOOKUP($E177,발주DB!$A:$D,4,FALSE))=TRUE,"",VLOOKUP($E177,발주DB!$A:$D,4,FALSE))</f>
        <v/>
      </c>
      <c r="AD177" s="39">
        <f>IF(ISERROR(VLOOKUP($E177,입고예정DB!$B:$E,3,FALSE))=TRUE,0,VLOOKUP($E177,입고예정DB!$B:$E,3,FALSE))</f>
        <v>0</v>
      </c>
      <c r="AE177" s="41">
        <f>IF(E177="",0,SUMIF(입고예정DB!$B:$B,$E177,입고예정DB!$E:$E))</f>
        <v>0</v>
      </c>
      <c r="AF177" s="42">
        <f t="shared" si="62"/>
        <v>-177</v>
      </c>
      <c r="AG177" s="414"/>
      <c r="AI177" s="295" t="str">
        <f>VLOOKUP($I177,[1]기획현황!$Z:$AW,8,FALSE)</f>
        <v>FOREMOST</v>
      </c>
      <c r="AJ177" s="401" t="e">
        <f>SUMIF([1]기획현황!$Z:$Z,$I177,[1]기획현황!$AF:$AF)</f>
        <v>#VALUE!</v>
      </c>
      <c r="AK177" s="302">
        <f>VLOOKUP($I177,[1]기획현황!$Z:$AW,14,FALSE)</f>
        <v>45000</v>
      </c>
      <c r="AL177" s="402">
        <f>VLOOKUP($I177,[1]기획현황!$Z:$AW,22,FALSE)</f>
        <v>0</v>
      </c>
      <c r="AM177" s="301">
        <f>VLOOKUP($I177,[1]기획현황!$Z:$AW,23,FALSE)</f>
        <v>6.85</v>
      </c>
      <c r="AN177" s="302">
        <f>VLOOKUP($I177,[1]기획현황!$Z:$AW,24,FALSE)</f>
        <v>0</v>
      </c>
      <c r="AO177" s="303">
        <f>VLOOKUP($I177,[1]기획현황!$Z:$AW,17,FALSE)</f>
        <v>8544.69</v>
      </c>
      <c r="AP177" s="305">
        <f t="shared" si="63"/>
        <v>4.7876623855389608</v>
      </c>
      <c r="AQ177" s="3"/>
    </row>
    <row r="178" spans="1:43" ht="53.25" hidden="1" customHeight="1">
      <c r="A178" s="16" t="str">
        <f t="shared" si="49"/>
        <v>SBKBEF5540GY</v>
      </c>
      <c r="B178" s="154">
        <f t="shared" si="50"/>
        <v>9.5377346163493934E-7</v>
      </c>
      <c r="C178" s="16" t="str">
        <f t="shared" si="51"/>
        <v/>
      </c>
      <c r="D178" s="154">
        <f t="shared" si="52"/>
        <v>1</v>
      </c>
      <c r="E178" s="16" t="str">
        <f>IF(ISERROR(VLOOKUP(MID(I178,1,5)&amp;MID(I178,8,5),품번정리!A:B,2,FALSE))=TRUE,MID(I178,1,5)&amp;MID(I178,8,5),VLOOKUP(MID(I178,1,5)&amp;MID(I178,8,5),품번정리!A:B,2,FALSE))</f>
        <v>SBKBE540GY</v>
      </c>
      <c r="F178" s="202" t="str">
        <f>IF(ISERROR(VLOOKUP($E178,러닝품번!$A:$A,1,FALSE))=TRUE,"","러닝")</f>
        <v/>
      </c>
      <c r="G178" s="422"/>
      <c r="H178" s="31" t="str">
        <f>IF(I178=0,0,IF(VLOOKUP(MID($I178,4,2),CODE!K:P,CODE!$O$1,FALSE)="",VLOOKUP(MID($I178,1,3),CODE!$B:$G,CODE!$D$1,FALSE),VLOOKUP(MID($I178,1,3),CODE!$B:$G,CODE!$D$1,FALSE)&amp;"-"&amp;VLOOKUP(MID($I178,4,2),CODE!K:P,CODE!$O$1,FALSE)))</f>
        <v>SBK</v>
      </c>
      <c r="I178" s="103" t="s">
        <v>1631</v>
      </c>
      <c r="J178" s="102" t="str">
        <f t="shared" si="64"/>
        <v>F5</v>
      </c>
      <c r="K178" s="102" t="str">
        <f t="shared" si="53"/>
        <v>BE</v>
      </c>
      <c r="L178" s="438">
        <f t="shared" si="65"/>
        <v>16000</v>
      </c>
      <c r="M178" s="36">
        <f>IF(ISERROR(VLOOKUP($E178,'14FW판매DB'!$C:$AF,'14FW판매DB'!J$3-1,FALSE))=TRUE,0,VLOOKUP($E178,'14FW판매DB'!$C:$AF,'14FW판매DB'!J$3-1,FALSE))</f>
        <v>35000</v>
      </c>
      <c r="N178" s="37">
        <f>IF(ISERROR(VLOOKUP($E178,'14FW판매DB'!$C:$AF,'14FW판매DB'!K$3-1,FALSE))=TRUE,0,VLOOKUP($E178,'14FW판매DB'!$C:$AF,'14FW판매DB'!K$3-1,FALSE))</f>
        <v>19000</v>
      </c>
      <c r="O178" s="38">
        <f>SUMIF('14FW판매DB'!$C:$C,E178,'14FW판매DB'!N:N)</f>
        <v>170</v>
      </c>
      <c r="P178" s="39" t="str">
        <f>IF(ISERROR(VLOOKUP($E178,'14FW판매DB'!$C:$AF,'14FW판매DB'!P$3-1,FALSE))=TRUE,0,VLOOKUP($E178,'14FW판매DB'!$C:$AF,'14FW판매DB'!P$3-1,FALSE))</f>
        <v>2014-10-07</v>
      </c>
      <c r="Q178" s="40">
        <f>SUMIF('14FW판매DB'!$C:$C,E178,'14FW판매DB'!U:U)</f>
        <v>13</v>
      </c>
      <c r="R178" s="43">
        <f t="shared" si="54"/>
        <v>7.6470588235294124E-2</v>
      </c>
      <c r="S178" s="95">
        <f t="shared" si="55"/>
        <v>545</v>
      </c>
      <c r="T178" s="45">
        <f t="shared" si="56"/>
        <v>2.3853211009174313E-2</v>
      </c>
      <c r="U178" s="110">
        <f>SUMIF('14FW판매DB'!$C:$C,$E178,'14FW판매DB'!AD:AD)*$U$4</f>
        <v>0</v>
      </c>
      <c r="V178" s="40">
        <f t="shared" si="66"/>
        <v>7</v>
      </c>
      <c r="W178" s="285">
        <f t="shared" si="57"/>
        <v>0</v>
      </c>
      <c r="X178" s="289">
        <f t="shared" si="58"/>
        <v>157</v>
      </c>
      <c r="Y178" s="53">
        <f t="shared" si="59"/>
        <v>0</v>
      </c>
      <c r="Z178" s="50">
        <f t="shared" si="60"/>
        <v>0</v>
      </c>
      <c r="AA178" s="33">
        <f t="shared" si="61"/>
        <v>0</v>
      </c>
      <c r="AB178" s="134" t="str">
        <f>IF(ISERROR(VLOOKUP($E178,발주DB!$A:$D,3,FALSE))=TRUE,"",VLOOKUP($E178,발주DB!$A:$D,3,FALSE))</f>
        <v/>
      </c>
      <c r="AC178" s="133" t="str">
        <f>IF(ISERROR(VLOOKUP($E178,발주DB!$A:$D,4,FALSE))=TRUE,"",VLOOKUP($E178,발주DB!$A:$D,4,FALSE))</f>
        <v/>
      </c>
      <c r="AD178" s="39">
        <f>IF(ISERROR(VLOOKUP($E178,입고예정DB!$B:$E,3,FALSE))=TRUE,0,VLOOKUP($E178,입고예정DB!$B:$E,3,FALSE))</f>
        <v>0</v>
      </c>
      <c r="AE178" s="41">
        <f>IF(E178="",0,SUMIF(입고예정DB!$B:$B,$E178,입고예정DB!$E:$E))</f>
        <v>0</v>
      </c>
      <c r="AF178" s="42">
        <f t="shared" si="62"/>
        <v>-157</v>
      </c>
      <c r="AG178" s="414"/>
      <c r="AI178" s="295" t="str">
        <f>VLOOKUP($I178,[1]기획현황!$Z:$AW,8,FALSE)</f>
        <v>FOREMOST</v>
      </c>
      <c r="AJ178" s="401" t="e">
        <f>SUMIF([1]기획현황!$Z:$Z,$I178,[1]기획현황!$AF:$AF)</f>
        <v>#VALUE!</v>
      </c>
      <c r="AK178" s="302">
        <f>VLOOKUP($I178,[1]기획현황!$Z:$AW,14,FALSE)</f>
        <v>35000</v>
      </c>
      <c r="AL178" s="402">
        <f>VLOOKUP($I178,[1]기획현황!$Z:$AW,22,FALSE)</f>
        <v>0</v>
      </c>
      <c r="AM178" s="301">
        <f>VLOOKUP($I178,[1]기획현황!$Z:$AW,23,FALSE)</f>
        <v>5.15</v>
      </c>
      <c r="AN178" s="302">
        <f>VLOOKUP($I178,[1]기획현황!$Z:$AW,24,FALSE)</f>
        <v>0</v>
      </c>
      <c r="AO178" s="303">
        <f>VLOOKUP($I178,[1]기획현황!$Z:$AW,17,FALSE)</f>
        <v>6424.1100000000015</v>
      </c>
      <c r="AP178" s="305">
        <f t="shared" si="63"/>
        <v>4.9529322845003909</v>
      </c>
      <c r="AQ178" s="3"/>
    </row>
    <row r="179" spans="1:43" ht="53.25" hidden="1" customHeight="1">
      <c r="A179" s="16" t="str">
        <f t="shared" si="49"/>
        <v>SBKBEF5540PK</v>
      </c>
      <c r="B179" s="154">
        <f t="shared" si="50"/>
        <v>9.5377346163493934E-7</v>
      </c>
      <c r="C179" s="16" t="str">
        <f t="shared" si="51"/>
        <v/>
      </c>
      <c r="D179" s="154">
        <f t="shared" si="52"/>
        <v>1</v>
      </c>
      <c r="E179" s="16" t="str">
        <f>IF(ISERROR(VLOOKUP(MID(I179,1,5)&amp;MID(I179,8,5),품번정리!A:B,2,FALSE))=TRUE,MID(I179,1,5)&amp;MID(I179,8,5),VLOOKUP(MID(I179,1,5)&amp;MID(I179,8,5),품번정리!A:B,2,FALSE))</f>
        <v>SBKBE540PK</v>
      </c>
      <c r="F179" s="202" t="str">
        <f>IF(ISERROR(VLOOKUP($E179,러닝품번!$A:$A,1,FALSE))=TRUE,"","러닝")</f>
        <v/>
      </c>
      <c r="G179" s="422"/>
      <c r="H179" s="31" t="str">
        <f>IF(I179=0,0,IF(VLOOKUP(MID($I179,4,2),CODE!K:P,CODE!$O$1,FALSE)="",VLOOKUP(MID($I179,1,3),CODE!$B:$G,CODE!$D$1,FALSE),VLOOKUP(MID($I179,1,3),CODE!$B:$G,CODE!$D$1,FALSE)&amp;"-"&amp;VLOOKUP(MID($I179,4,2),CODE!K:P,CODE!$O$1,FALSE)))</f>
        <v>SBK</v>
      </c>
      <c r="I179" s="103" t="s">
        <v>1632</v>
      </c>
      <c r="J179" s="102" t="str">
        <f t="shared" si="64"/>
        <v>F5</v>
      </c>
      <c r="K179" s="102" t="str">
        <f t="shared" si="53"/>
        <v>BE</v>
      </c>
      <c r="L179" s="438">
        <f t="shared" si="65"/>
        <v>16000</v>
      </c>
      <c r="M179" s="36">
        <f>IF(ISERROR(VLOOKUP($E179,'14FW판매DB'!$C:$AF,'14FW판매DB'!J$3-1,FALSE))=TRUE,0,VLOOKUP($E179,'14FW판매DB'!$C:$AF,'14FW판매DB'!J$3-1,FALSE))</f>
        <v>35000</v>
      </c>
      <c r="N179" s="37">
        <f>IF(ISERROR(VLOOKUP($E179,'14FW판매DB'!$C:$AF,'14FW판매DB'!K$3-1,FALSE))=TRUE,0,VLOOKUP($E179,'14FW판매DB'!$C:$AF,'14FW판매DB'!K$3-1,FALSE))</f>
        <v>19000</v>
      </c>
      <c r="O179" s="38">
        <f>SUMIF('14FW판매DB'!$C:$C,E179,'14FW판매DB'!N:N)</f>
        <v>189</v>
      </c>
      <c r="P179" s="39" t="str">
        <f>IF(ISERROR(VLOOKUP($E179,'14FW판매DB'!$C:$AF,'14FW판매DB'!P$3-1,FALSE))=TRUE,0,VLOOKUP($E179,'14FW판매DB'!$C:$AF,'14FW판매DB'!P$3-1,FALSE))</f>
        <v>2014-10-07</v>
      </c>
      <c r="Q179" s="40">
        <f>SUMIF('14FW판매DB'!$C:$C,E179,'14FW판매DB'!U:U)</f>
        <v>21</v>
      </c>
      <c r="R179" s="43">
        <f t="shared" si="54"/>
        <v>0.1111111111111111</v>
      </c>
      <c r="S179" s="95">
        <f t="shared" si="55"/>
        <v>545</v>
      </c>
      <c r="T179" s="45">
        <f t="shared" si="56"/>
        <v>3.8532110091743121E-2</v>
      </c>
      <c r="U179" s="110">
        <f>SUMIF('14FW판매DB'!$C:$C,$E179,'14FW판매DB'!AD:AD)*$U$4</f>
        <v>0</v>
      </c>
      <c r="V179" s="40">
        <f t="shared" si="66"/>
        <v>7</v>
      </c>
      <c r="W179" s="285">
        <f t="shared" si="57"/>
        <v>0</v>
      </c>
      <c r="X179" s="289">
        <f t="shared" si="58"/>
        <v>168</v>
      </c>
      <c r="Y179" s="53">
        <f t="shared" si="59"/>
        <v>0</v>
      </c>
      <c r="Z179" s="50">
        <f t="shared" si="60"/>
        <v>0</v>
      </c>
      <c r="AA179" s="33">
        <f t="shared" si="61"/>
        <v>0</v>
      </c>
      <c r="AB179" s="134" t="str">
        <f>IF(ISERROR(VLOOKUP($E179,발주DB!$A:$D,3,FALSE))=TRUE,"",VLOOKUP($E179,발주DB!$A:$D,3,FALSE))</f>
        <v/>
      </c>
      <c r="AC179" s="133" t="str">
        <f>IF(ISERROR(VLOOKUP($E179,발주DB!$A:$D,4,FALSE))=TRUE,"",VLOOKUP($E179,발주DB!$A:$D,4,FALSE))</f>
        <v/>
      </c>
      <c r="AD179" s="39">
        <f>IF(ISERROR(VLOOKUP($E179,입고예정DB!$B:$E,3,FALSE))=TRUE,0,VLOOKUP($E179,입고예정DB!$B:$E,3,FALSE))</f>
        <v>0</v>
      </c>
      <c r="AE179" s="41">
        <f>IF(E179="",0,SUMIF(입고예정DB!$B:$B,$E179,입고예정DB!$E:$E))</f>
        <v>0</v>
      </c>
      <c r="AF179" s="42">
        <f t="shared" si="62"/>
        <v>-168</v>
      </c>
      <c r="AG179" s="414"/>
      <c r="AI179" s="295" t="str">
        <f>VLOOKUP($I179,[1]기획현황!$Z:$AW,8,FALSE)</f>
        <v>FOREMOST</v>
      </c>
      <c r="AJ179" s="401" t="e">
        <f>SUMIF([1]기획현황!$Z:$Z,$I179,[1]기획현황!$AF:$AF)</f>
        <v>#VALUE!</v>
      </c>
      <c r="AK179" s="302">
        <f>VLOOKUP($I179,[1]기획현황!$Z:$AW,14,FALSE)</f>
        <v>35000</v>
      </c>
      <c r="AL179" s="402">
        <f>VLOOKUP($I179,[1]기획현황!$Z:$AW,22,FALSE)</f>
        <v>0</v>
      </c>
      <c r="AM179" s="301">
        <f>VLOOKUP($I179,[1]기획현황!$Z:$AW,23,FALSE)</f>
        <v>5.15</v>
      </c>
      <c r="AN179" s="302">
        <f>VLOOKUP($I179,[1]기획현황!$Z:$AW,24,FALSE)</f>
        <v>0</v>
      </c>
      <c r="AO179" s="303">
        <f>VLOOKUP($I179,[1]기획현황!$Z:$AW,17,FALSE)</f>
        <v>6424.1100000000015</v>
      </c>
      <c r="AP179" s="305">
        <f t="shared" si="63"/>
        <v>4.9529322845003909</v>
      </c>
      <c r="AQ179" s="3"/>
    </row>
    <row r="180" spans="1:43" ht="53.25" hidden="1" customHeight="1">
      <c r="A180" s="16" t="str">
        <f t="shared" si="49"/>
        <v>SBKBEF5543NY</v>
      </c>
      <c r="B180" s="154">
        <f t="shared" si="50"/>
        <v>9.5377346163493934E-7</v>
      </c>
      <c r="C180" s="16" t="str">
        <f t="shared" si="51"/>
        <v/>
      </c>
      <c r="D180" s="154">
        <f t="shared" si="52"/>
        <v>1</v>
      </c>
      <c r="E180" s="16" t="str">
        <f>IF(ISERROR(VLOOKUP(MID(I180,1,5)&amp;MID(I180,8,5),품번정리!A:B,2,FALSE))=TRUE,MID(I180,1,5)&amp;MID(I180,8,5),VLOOKUP(MID(I180,1,5)&amp;MID(I180,8,5),품번정리!A:B,2,FALSE))</f>
        <v>SBKBE543NY</v>
      </c>
      <c r="F180" s="202" t="str">
        <f>IF(ISERROR(VLOOKUP($E180,러닝품번!$A:$A,1,FALSE))=TRUE,"","러닝")</f>
        <v/>
      </c>
      <c r="G180" s="422"/>
      <c r="H180" s="31" t="str">
        <f>IF(I180=0,0,IF(VLOOKUP(MID($I180,4,2),CODE!K:P,CODE!$O$1,FALSE)="",VLOOKUP(MID($I180,1,3),CODE!$B:$G,CODE!$D$1,FALSE),VLOOKUP(MID($I180,1,3),CODE!$B:$G,CODE!$D$1,FALSE)&amp;"-"&amp;VLOOKUP(MID($I180,4,2),CODE!K:P,CODE!$O$1,FALSE)))</f>
        <v>SBK</v>
      </c>
      <c r="I180" s="103" t="s">
        <v>1652</v>
      </c>
      <c r="J180" s="102" t="str">
        <f t="shared" si="64"/>
        <v>F5</v>
      </c>
      <c r="K180" s="102" t="str">
        <f t="shared" si="53"/>
        <v>BE</v>
      </c>
      <c r="L180" s="438">
        <f t="shared" si="65"/>
        <v>16000</v>
      </c>
      <c r="M180" s="36">
        <f>IF(ISERROR(VLOOKUP($E180,'14FW판매DB'!$C:$AF,'14FW판매DB'!J$3-1,FALSE))=TRUE,0,VLOOKUP($E180,'14FW판매DB'!$C:$AF,'14FW판매DB'!J$3-1,FALSE))</f>
        <v>35000</v>
      </c>
      <c r="N180" s="37">
        <f>IF(ISERROR(VLOOKUP($E180,'14FW판매DB'!$C:$AF,'14FW판매DB'!K$3-1,FALSE))=TRUE,0,VLOOKUP($E180,'14FW판매DB'!$C:$AF,'14FW판매DB'!K$3-1,FALSE))</f>
        <v>19000</v>
      </c>
      <c r="O180" s="38">
        <f>SUMIF('14FW판매DB'!$C:$C,E180,'14FW판매DB'!N:N)</f>
        <v>199</v>
      </c>
      <c r="P180" s="39" t="str">
        <f>IF(ISERROR(VLOOKUP($E180,'14FW판매DB'!$C:$AF,'14FW판매DB'!P$3-1,FALSE))=TRUE,0,VLOOKUP($E180,'14FW판매DB'!$C:$AF,'14FW판매DB'!P$3-1,FALSE))</f>
        <v>2014-10-29</v>
      </c>
      <c r="Q180" s="40">
        <f>SUMIF('14FW판매DB'!$C:$C,E180,'14FW판매DB'!U:U)</f>
        <v>60</v>
      </c>
      <c r="R180" s="43">
        <f t="shared" si="54"/>
        <v>0.30150753768844218</v>
      </c>
      <c r="S180" s="95">
        <f t="shared" si="55"/>
        <v>523</v>
      </c>
      <c r="T180" s="45">
        <f t="shared" si="56"/>
        <v>0.1147227533460803</v>
      </c>
      <c r="U180" s="110">
        <f>SUMIF('14FW판매DB'!$C:$C,$E180,'14FW판매DB'!AD:AD)*$U$4</f>
        <v>0</v>
      </c>
      <c r="V180" s="40">
        <f t="shared" si="66"/>
        <v>7</v>
      </c>
      <c r="W180" s="285">
        <f t="shared" si="57"/>
        <v>0</v>
      </c>
      <c r="X180" s="289">
        <f t="shared" si="58"/>
        <v>139</v>
      </c>
      <c r="Y180" s="53">
        <f t="shared" si="59"/>
        <v>0</v>
      </c>
      <c r="Z180" s="50">
        <f t="shared" si="60"/>
        <v>0</v>
      </c>
      <c r="AA180" s="33">
        <f t="shared" si="61"/>
        <v>0</v>
      </c>
      <c r="AB180" s="134" t="str">
        <f>IF(ISERROR(VLOOKUP($E180,발주DB!$A:$D,3,FALSE))=TRUE,"",VLOOKUP($E180,발주DB!$A:$D,3,FALSE))</f>
        <v/>
      </c>
      <c r="AC180" s="133" t="str">
        <f>IF(ISERROR(VLOOKUP($E180,발주DB!$A:$D,4,FALSE))=TRUE,"",VLOOKUP($E180,발주DB!$A:$D,4,FALSE))</f>
        <v/>
      </c>
      <c r="AD180" s="39">
        <f>IF(ISERROR(VLOOKUP($E180,입고예정DB!$B:$E,3,FALSE))=TRUE,0,VLOOKUP($E180,입고예정DB!$B:$E,3,FALSE))</f>
        <v>0</v>
      </c>
      <c r="AE180" s="41">
        <f>IF(E180="",0,SUMIF(입고예정DB!$B:$B,$E180,입고예정DB!$E:$E))</f>
        <v>0</v>
      </c>
      <c r="AF180" s="42">
        <f t="shared" si="62"/>
        <v>-139</v>
      </c>
      <c r="AG180" s="414"/>
      <c r="AI180" s="295" t="str">
        <f>VLOOKUP($I180,[1]기획현황!$Z:$AW,8,FALSE)</f>
        <v>FOREMOST</v>
      </c>
      <c r="AJ180" s="401" t="e">
        <f>SUMIF([1]기획현황!$Z:$Z,$I180,[1]기획현황!$AF:$AF)</f>
        <v>#VALUE!</v>
      </c>
      <c r="AK180" s="302">
        <f>VLOOKUP($I180,[1]기획현황!$Z:$AW,14,FALSE)</f>
        <v>35000</v>
      </c>
      <c r="AL180" s="402">
        <f>VLOOKUP($I180,[1]기획현황!$Z:$AW,22,FALSE)</f>
        <v>0</v>
      </c>
      <c r="AM180" s="301">
        <f>VLOOKUP($I180,[1]기획현황!$Z:$AW,23,FALSE)</f>
        <v>4.05</v>
      </c>
      <c r="AN180" s="302">
        <f>VLOOKUP($I180,[1]기획현황!$Z:$AW,24,FALSE)</f>
        <v>0</v>
      </c>
      <c r="AO180" s="303">
        <f>VLOOKUP($I180,[1]기획현황!$Z:$AW,17,FALSE)</f>
        <v>5051.9700000000012</v>
      </c>
      <c r="AP180" s="305">
        <f t="shared" si="63"/>
        <v>6.2981731518955595</v>
      </c>
      <c r="AQ180" s="3"/>
    </row>
    <row r="181" spans="1:43" ht="53.25" hidden="1" customHeight="1">
      <c r="A181" s="16" t="str">
        <f t="shared" si="49"/>
        <v>SBKBEF5543PP</v>
      </c>
      <c r="B181" s="154">
        <f t="shared" si="50"/>
        <v>9.5377346163493934E-7</v>
      </c>
      <c r="C181" s="16" t="str">
        <f t="shared" si="51"/>
        <v/>
      </c>
      <c r="D181" s="154">
        <f t="shared" si="52"/>
        <v>1</v>
      </c>
      <c r="E181" s="16" t="str">
        <f>IF(ISERROR(VLOOKUP(MID(I181,1,5)&amp;MID(I181,8,5),품번정리!A:B,2,FALSE))=TRUE,MID(I181,1,5)&amp;MID(I181,8,5),VLOOKUP(MID(I181,1,5)&amp;MID(I181,8,5),품번정리!A:B,2,FALSE))</f>
        <v>SBKBE543PP</v>
      </c>
      <c r="F181" s="202" t="str">
        <f>IF(ISERROR(VLOOKUP($E181,러닝품번!$A:$A,1,FALSE))=TRUE,"","러닝")</f>
        <v/>
      </c>
      <c r="G181" s="422"/>
      <c r="H181" s="31" t="str">
        <f>IF(I181=0,0,IF(VLOOKUP(MID($I181,4,2),CODE!K:P,CODE!$O$1,FALSE)="",VLOOKUP(MID($I181,1,3),CODE!$B:$G,CODE!$D$1,FALSE),VLOOKUP(MID($I181,1,3),CODE!$B:$G,CODE!$D$1,FALSE)&amp;"-"&amp;VLOOKUP(MID($I181,4,2),CODE!K:P,CODE!$O$1,FALSE)))</f>
        <v>SBK</v>
      </c>
      <c r="I181" s="103" t="s">
        <v>1653</v>
      </c>
      <c r="J181" s="102" t="str">
        <f t="shared" si="64"/>
        <v>F5</v>
      </c>
      <c r="K181" s="102" t="str">
        <f t="shared" si="53"/>
        <v>BE</v>
      </c>
      <c r="L181" s="438">
        <f t="shared" si="65"/>
        <v>16000</v>
      </c>
      <c r="M181" s="36">
        <f>IF(ISERROR(VLOOKUP($E181,'14FW판매DB'!$C:$AF,'14FW판매DB'!J$3-1,FALSE))=TRUE,0,VLOOKUP($E181,'14FW판매DB'!$C:$AF,'14FW판매DB'!J$3-1,FALSE))</f>
        <v>35000</v>
      </c>
      <c r="N181" s="37">
        <f>IF(ISERROR(VLOOKUP($E181,'14FW판매DB'!$C:$AF,'14FW판매DB'!K$3-1,FALSE))=TRUE,0,VLOOKUP($E181,'14FW판매DB'!$C:$AF,'14FW판매DB'!K$3-1,FALSE))</f>
        <v>19000</v>
      </c>
      <c r="O181" s="38">
        <f>SUMIF('14FW판매DB'!$C:$C,E181,'14FW판매DB'!N:N)</f>
        <v>200</v>
      </c>
      <c r="P181" s="39" t="str">
        <f>IF(ISERROR(VLOOKUP($E181,'14FW판매DB'!$C:$AF,'14FW판매DB'!P$3-1,FALSE))=TRUE,0,VLOOKUP($E181,'14FW판매DB'!$C:$AF,'14FW판매DB'!P$3-1,FALSE))</f>
        <v>2014-10-29</v>
      </c>
      <c r="Q181" s="40">
        <f>SUMIF('14FW판매DB'!$C:$C,E181,'14FW판매DB'!U:U)</f>
        <v>44</v>
      </c>
      <c r="R181" s="43">
        <f t="shared" si="54"/>
        <v>0.22</v>
      </c>
      <c r="S181" s="95">
        <f t="shared" si="55"/>
        <v>523</v>
      </c>
      <c r="T181" s="45">
        <f t="shared" si="56"/>
        <v>8.4130019120458893E-2</v>
      </c>
      <c r="U181" s="110">
        <f>SUMIF('14FW판매DB'!$C:$C,$E181,'14FW판매DB'!AD:AD)*$U$4</f>
        <v>0</v>
      </c>
      <c r="V181" s="40">
        <f t="shared" si="66"/>
        <v>7</v>
      </c>
      <c r="W181" s="285">
        <f t="shared" si="57"/>
        <v>0</v>
      </c>
      <c r="X181" s="289">
        <f t="shared" si="58"/>
        <v>156</v>
      </c>
      <c r="Y181" s="53">
        <f t="shared" si="59"/>
        <v>0</v>
      </c>
      <c r="Z181" s="50">
        <f t="shared" si="60"/>
        <v>0</v>
      </c>
      <c r="AA181" s="33">
        <f t="shared" si="61"/>
        <v>0</v>
      </c>
      <c r="AB181" s="134" t="str">
        <f>IF(ISERROR(VLOOKUP($E181,발주DB!$A:$D,3,FALSE))=TRUE,"",VLOOKUP($E181,발주DB!$A:$D,3,FALSE))</f>
        <v/>
      </c>
      <c r="AC181" s="133" t="str">
        <f>IF(ISERROR(VLOOKUP($E181,발주DB!$A:$D,4,FALSE))=TRUE,"",VLOOKUP($E181,발주DB!$A:$D,4,FALSE))</f>
        <v/>
      </c>
      <c r="AD181" s="39">
        <f>IF(ISERROR(VLOOKUP($E181,입고예정DB!$B:$E,3,FALSE))=TRUE,0,VLOOKUP($E181,입고예정DB!$B:$E,3,FALSE))</f>
        <v>0</v>
      </c>
      <c r="AE181" s="41">
        <f>IF(E181="",0,SUMIF(입고예정DB!$B:$B,$E181,입고예정DB!$E:$E))</f>
        <v>0</v>
      </c>
      <c r="AF181" s="42">
        <f t="shared" si="62"/>
        <v>-156</v>
      </c>
      <c r="AG181" s="414"/>
      <c r="AI181" s="295" t="str">
        <f>VLOOKUP($I181,[1]기획현황!$Z:$AW,8,FALSE)</f>
        <v>FOREMOST</v>
      </c>
      <c r="AJ181" s="401" t="e">
        <f>SUMIF([1]기획현황!$Z:$Z,$I181,[1]기획현황!$AF:$AF)</f>
        <v>#VALUE!</v>
      </c>
      <c r="AK181" s="302">
        <f>VLOOKUP($I181,[1]기획현황!$Z:$AW,14,FALSE)</f>
        <v>35000</v>
      </c>
      <c r="AL181" s="402">
        <f>VLOOKUP($I181,[1]기획현황!$Z:$AW,22,FALSE)</f>
        <v>0</v>
      </c>
      <c r="AM181" s="301">
        <f>VLOOKUP($I181,[1]기획현황!$Z:$AW,23,FALSE)</f>
        <v>4.05</v>
      </c>
      <c r="AN181" s="302">
        <f>VLOOKUP($I181,[1]기획현황!$Z:$AW,24,FALSE)</f>
        <v>0</v>
      </c>
      <c r="AO181" s="303">
        <f>VLOOKUP($I181,[1]기획현황!$Z:$AW,17,FALSE)</f>
        <v>5051.9700000000012</v>
      </c>
      <c r="AP181" s="305">
        <f t="shared" si="63"/>
        <v>6.2981731518955595</v>
      </c>
      <c r="AQ181" s="3"/>
    </row>
    <row r="182" spans="1:43" ht="53.25" hidden="1" customHeight="1">
      <c r="A182" s="16" t="str">
        <f t="shared" si="49"/>
        <v>SBKBEF5543RE</v>
      </c>
      <c r="B182" s="154">
        <f t="shared" si="50"/>
        <v>9.5377346163493934E-7</v>
      </c>
      <c r="C182" s="16" t="str">
        <f t="shared" si="51"/>
        <v/>
      </c>
      <c r="D182" s="154">
        <f t="shared" si="52"/>
        <v>1</v>
      </c>
      <c r="E182" s="16" t="str">
        <f>IF(ISERROR(VLOOKUP(MID(I182,1,5)&amp;MID(I182,8,5),품번정리!A:B,2,FALSE))=TRUE,MID(I182,1,5)&amp;MID(I182,8,5),VLOOKUP(MID(I182,1,5)&amp;MID(I182,8,5),품번정리!A:B,2,FALSE))</f>
        <v>SBKBE543RE</v>
      </c>
      <c r="F182" s="202" t="str">
        <f>IF(ISERROR(VLOOKUP($E182,러닝품번!$A:$A,1,FALSE))=TRUE,"","러닝")</f>
        <v/>
      </c>
      <c r="G182" s="422"/>
      <c r="H182" s="31" t="str">
        <f>IF(I182=0,0,IF(VLOOKUP(MID($I182,4,2),CODE!K:P,CODE!$O$1,FALSE)="",VLOOKUP(MID($I182,1,3),CODE!$B:$G,CODE!$D$1,FALSE),VLOOKUP(MID($I182,1,3),CODE!$B:$G,CODE!$D$1,FALSE)&amp;"-"&amp;VLOOKUP(MID($I182,4,2),CODE!K:P,CODE!$O$1,FALSE)))</f>
        <v>SBK</v>
      </c>
      <c r="I182" s="103" t="s">
        <v>1654</v>
      </c>
      <c r="J182" s="102" t="str">
        <f t="shared" si="64"/>
        <v>F5</v>
      </c>
      <c r="K182" s="102" t="str">
        <f t="shared" si="53"/>
        <v>BE</v>
      </c>
      <c r="L182" s="438">
        <f t="shared" si="65"/>
        <v>16000</v>
      </c>
      <c r="M182" s="36">
        <f>IF(ISERROR(VLOOKUP($E182,'14FW판매DB'!$C:$AF,'14FW판매DB'!J$3-1,FALSE))=TRUE,0,VLOOKUP($E182,'14FW판매DB'!$C:$AF,'14FW판매DB'!J$3-1,FALSE))</f>
        <v>35000</v>
      </c>
      <c r="N182" s="37">
        <f>IF(ISERROR(VLOOKUP($E182,'14FW판매DB'!$C:$AF,'14FW판매DB'!K$3-1,FALSE))=TRUE,0,VLOOKUP($E182,'14FW판매DB'!$C:$AF,'14FW판매DB'!K$3-1,FALSE))</f>
        <v>19000</v>
      </c>
      <c r="O182" s="38">
        <f>SUMIF('14FW판매DB'!$C:$C,E182,'14FW판매DB'!N:N)</f>
        <v>198</v>
      </c>
      <c r="P182" s="39" t="str">
        <f>IF(ISERROR(VLOOKUP($E182,'14FW판매DB'!$C:$AF,'14FW판매DB'!P$3-1,FALSE))=TRUE,0,VLOOKUP($E182,'14FW판매DB'!$C:$AF,'14FW판매DB'!P$3-1,FALSE))</f>
        <v>2014-10-29</v>
      </c>
      <c r="Q182" s="40">
        <f>SUMIF('14FW판매DB'!$C:$C,E182,'14FW판매DB'!U:U)</f>
        <v>65</v>
      </c>
      <c r="R182" s="43">
        <f t="shared" si="54"/>
        <v>0.32828282828282829</v>
      </c>
      <c r="S182" s="95">
        <f t="shared" si="55"/>
        <v>523</v>
      </c>
      <c r="T182" s="45">
        <f t="shared" si="56"/>
        <v>0.124282982791587</v>
      </c>
      <c r="U182" s="110">
        <f>SUMIF('14FW판매DB'!$C:$C,$E182,'14FW판매DB'!AD:AD)*$U$4</f>
        <v>0</v>
      </c>
      <c r="V182" s="40">
        <f t="shared" si="66"/>
        <v>7</v>
      </c>
      <c r="W182" s="285">
        <f t="shared" si="57"/>
        <v>0</v>
      </c>
      <c r="X182" s="289">
        <f t="shared" si="58"/>
        <v>133</v>
      </c>
      <c r="Y182" s="53">
        <f t="shared" si="59"/>
        <v>0</v>
      </c>
      <c r="Z182" s="50">
        <f t="shared" si="60"/>
        <v>0</v>
      </c>
      <c r="AA182" s="33">
        <f t="shared" si="61"/>
        <v>0</v>
      </c>
      <c r="AB182" s="134" t="str">
        <f>IF(ISERROR(VLOOKUP($E182,발주DB!$A:$D,3,FALSE))=TRUE,"",VLOOKUP($E182,발주DB!$A:$D,3,FALSE))</f>
        <v/>
      </c>
      <c r="AC182" s="133" t="str">
        <f>IF(ISERROR(VLOOKUP($E182,발주DB!$A:$D,4,FALSE))=TRUE,"",VLOOKUP($E182,발주DB!$A:$D,4,FALSE))</f>
        <v/>
      </c>
      <c r="AD182" s="39">
        <f>IF(ISERROR(VLOOKUP($E182,입고예정DB!$B:$E,3,FALSE))=TRUE,0,VLOOKUP($E182,입고예정DB!$B:$E,3,FALSE))</f>
        <v>0</v>
      </c>
      <c r="AE182" s="41">
        <f>IF(E182="",0,SUMIF(입고예정DB!$B:$B,$E182,입고예정DB!$E:$E))</f>
        <v>0</v>
      </c>
      <c r="AF182" s="42">
        <f t="shared" si="62"/>
        <v>-133</v>
      </c>
      <c r="AG182" s="414"/>
      <c r="AI182" s="295" t="str">
        <f>VLOOKUP($I182,[1]기획현황!$Z:$AW,8,FALSE)</f>
        <v>FOREMOST</v>
      </c>
      <c r="AJ182" s="401" t="e">
        <f>SUMIF([1]기획현황!$Z:$Z,$I182,[1]기획현황!$AF:$AF)</f>
        <v>#VALUE!</v>
      </c>
      <c r="AK182" s="302">
        <f>VLOOKUP($I182,[1]기획현황!$Z:$AW,14,FALSE)</f>
        <v>35000</v>
      </c>
      <c r="AL182" s="402">
        <f>VLOOKUP($I182,[1]기획현황!$Z:$AW,22,FALSE)</f>
        <v>0</v>
      </c>
      <c r="AM182" s="301">
        <f>VLOOKUP($I182,[1]기획현황!$Z:$AW,23,FALSE)</f>
        <v>4.05</v>
      </c>
      <c r="AN182" s="302">
        <f>VLOOKUP($I182,[1]기획현황!$Z:$AW,24,FALSE)</f>
        <v>0</v>
      </c>
      <c r="AO182" s="303">
        <f>VLOOKUP($I182,[1]기획현황!$Z:$AW,17,FALSE)</f>
        <v>5051.9700000000012</v>
      </c>
      <c r="AP182" s="305">
        <f t="shared" si="63"/>
        <v>6.2981731518955595</v>
      </c>
      <c r="AQ182" s="3"/>
    </row>
    <row r="183" spans="1:43" ht="53.25" hidden="1" customHeight="1">
      <c r="A183" s="16" t="str">
        <f t="shared" si="49"/>
        <v>SBKEBF5541BG</v>
      </c>
      <c r="B183" s="154">
        <f t="shared" si="50"/>
        <v>9.5377346163493934E-7</v>
      </c>
      <c r="C183" s="16" t="str">
        <f t="shared" si="51"/>
        <v/>
      </c>
      <c r="D183" s="154">
        <f t="shared" si="52"/>
        <v>1</v>
      </c>
      <c r="E183" s="16" t="str">
        <f>IF(ISERROR(VLOOKUP(MID(I183,1,5)&amp;MID(I183,8,5),품번정리!A:B,2,FALSE))=TRUE,MID(I183,1,5)&amp;MID(I183,8,5),VLOOKUP(MID(I183,1,5)&amp;MID(I183,8,5),품번정리!A:B,2,FALSE))</f>
        <v>SBKEB541BG</v>
      </c>
      <c r="F183" s="202" t="str">
        <f>IF(ISERROR(VLOOKUP($E183,러닝품번!$A:$A,1,FALSE))=TRUE,"","러닝")</f>
        <v/>
      </c>
      <c r="G183" s="422"/>
      <c r="H183" s="31" t="str">
        <f>IF(I183=0,0,IF(VLOOKUP(MID($I183,4,2),CODE!K:P,CODE!$O$1,FALSE)="",VLOOKUP(MID($I183,1,3),CODE!$B:$G,CODE!$D$1,FALSE),VLOOKUP(MID($I183,1,3),CODE!$B:$G,CODE!$D$1,FALSE)&amp;"-"&amp;VLOOKUP(MID($I183,4,2),CODE!K:P,CODE!$O$1,FALSE)))</f>
        <v>SBK</v>
      </c>
      <c r="I183" s="103" t="s">
        <v>1666</v>
      </c>
      <c r="J183" s="102" t="str">
        <f t="shared" si="64"/>
        <v>F5</v>
      </c>
      <c r="K183" s="102" t="str">
        <f t="shared" si="53"/>
        <v>EB</v>
      </c>
      <c r="L183" s="438">
        <f t="shared" si="65"/>
        <v>20000</v>
      </c>
      <c r="M183" s="36">
        <f>IF(ISERROR(VLOOKUP($E183,'14FW판매DB'!$C:$AF,'14FW판매DB'!J$3-1,FALSE))=TRUE,0,VLOOKUP($E183,'14FW판매DB'!$C:$AF,'14FW판매DB'!J$3-1,FALSE))</f>
        <v>39000</v>
      </c>
      <c r="N183" s="37">
        <f>IF(ISERROR(VLOOKUP($E183,'14FW판매DB'!$C:$AF,'14FW판매DB'!K$3-1,FALSE))=TRUE,0,VLOOKUP($E183,'14FW판매DB'!$C:$AF,'14FW판매DB'!K$3-1,FALSE))</f>
        <v>19000</v>
      </c>
      <c r="O183" s="38">
        <f>SUMIF('14FW판매DB'!$C:$C,E183,'14FW판매DB'!N:N)</f>
        <v>197</v>
      </c>
      <c r="P183" s="39" t="str">
        <f>IF(ISERROR(VLOOKUP($E183,'14FW판매DB'!$C:$AF,'14FW판매DB'!P$3-1,FALSE))=TRUE,0,VLOOKUP($E183,'14FW판매DB'!$C:$AF,'14FW판매DB'!P$3-1,FALSE))</f>
        <v>2014-10-29</v>
      </c>
      <c r="Q183" s="40">
        <f>SUMIF('14FW판매DB'!$C:$C,E183,'14FW판매DB'!U:U)</f>
        <v>68</v>
      </c>
      <c r="R183" s="43">
        <f t="shared" si="54"/>
        <v>0.34517766497461927</v>
      </c>
      <c r="S183" s="95">
        <f t="shared" si="55"/>
        <v>523</v>
      </c>
      <c r="T183" s="45">
        <f t="shared" si="56"/>
        <v>0.13001912045889102</v>
      </c>
      <c r="U183" s="110">
        <f>SUMIF('14FW판매DB'!$C:$C,$E183,'14FW판매DB'!AD:AD)*$U$4</f>
        <v>0</v>
      </c>
      <c r="V183" s="40">
        <f t="shared" si="66"/>
        <v>7</v>
      </c>
      <c r="W183" s="285">
        <f t="shared" si="57"/>
        <v>0</v>
      </c>
      <c r="X183" s="289">
        <f t="shared" si="58"/>
        <v>129</v>
      </c>
      <c r="Y183" s="53">
        <f t="shared" si="59"/>
        <v>0</v>
      </c>
      <c r="Z183" s="50">
        <f t="shared" si="60"/>
        <v>0</v>
      </c>
      <c r="AA183" s="33">
        <f t="shared" si="61"/>
        <v>0</v>
      </c>
      <c r="AB183" s="134" t="str">
        <f>IF(ISERROR(VLOOKUP($E183,발주DB!$A:$D,3,FALSE))=TRUE,"",VLOOKUP($E183,발주DB!$A:$D,3,FALSE))</f>
        <v/>
      </c>
      <c r="AC183" s="133" t="str">
        <f>IF(ISERROR(VLOOKUP($E183,발주DB!$A:$D,4,FALSE))=TRUE,"",VLOOKUP($E183,발주DB!$A:$D,4,FALSE))</f>
        <v/>
      </c>
      <c r="AD183" s="39">
        <f>IF(ISERROR(VLOOKUP($E183,입고예정DB!$B:$E,3,FALSE))=TRUE,0,VLOOKUP($E183,입고예정DB!$B:$E,3,FALSE))</f>
        <v>0</v>
      </c>
      <c r="AE183" s="41">
        <f>IF(E183="",0,SUMIF(입고예정DB!$B:$B,$E183,입고예정DB!$E:$E))</f>
        <v>0</v>
      </c>
      <c r="AF183" s="42">
        <f t="shared" si="62"/>
        <v>-129</v>
      </c>
      <c r="AG183" s="414"/>
      <c r="AI183" s="295" t="str">
        <f>VLOOKUP($I183,[1]기획현황!$Z:$AW,8,FALSE)</f>
        <v>FOREMOST</v>
      </c>
      <c r="AJ183" s="401" t="e">
        <f>SUMIF([1]기획현황!$Z:$Z,$I183,[1]기획현황!$AF:$AF)</f>
        <v>#VALUE!</v>
      </c>
      <c r="AK183" s="302">
        <f>VLOOKUP($I183,[1]기획현황!$Z:$AW,14,FALSE)</f>
        <v>39000</v>
      </c>
      <c r="AL183" s="402">
        <f>VLOOKUP($I183,[1]기획현황!$Z:$AW,22,FALSE)</f>
        <v>0</v>
      </c>
      <c r="AM183" s="301">
        <f>VLOOKUP($I183,[1]기획현황!$Z:$AW,23,FALSE)</f>
        <v>4.8499999999999996</v>
      </c>
      <c r="AN183" s="302">
        <f>VLOOKUP($I183,[1]기획현황!$Z:$AW,24,FALSE)</f>
        <v>0</v>
      </c>
      <c r="AO183" s="303">
        <f>VLOOKUP($I183,[1]기획현황!$Z:$AW,17,FALSE)</f>
        <v>6049.89</v>
      </c>
      <c r="AP183" s="305">
        <f t="shared" si="63"/>
        <v>5.8603619990686528</v>
      </c>
      <c r="AQ183" s="3"/>
    </row>
    <row r="184" spans="1:43" ht="53.25" hidden="1" customHeight="1">
      <c r="A184" s="16" t="str">
        <f t="shared" si="49"/>
        <v>SBKEBF5541IV</v>
      </c>
      <c r="B184" s="154">
        <f t="shared" si="50"/>
        <v>9.5377346163493934E-7</v>
      </c>
      <c r="C184" s="16" t="str">
        <f t="shared" si="51"/>
        <v/>
      </c>
      <c r="D184" s="154">
        <f t="shared" si="52"/>
        <v>1</v>
      </c>
      <c r="E184" s="16" t="str">
        <f>IF(ISERROR(VLOOKUP(MID(I184,1,5)&amp;MID(I184,8,5),품번정리!A:B,2,FALSE))=TRUE,MID(I184,1,5)&amp;MID(I184,8,5),VLOOKUP(MID(I184,1,5)&amp;MID(I184,8,5),품번정리!A:B,2,FALSE))</f>
        <v>SBKEB541IV</v>
      </c>
      <c r="F184" s="202" t="str">
        <f>IF(ISERROR(VLOOKUP($E184,러닝품번!$A:$A,1,FALSE))=TRUE,"","러닝")</f>
        <v/>
      </c>
      <c r="G184" s="422"/>
      <c r="H184" s="31" t="str">
        <f>IF(I184=0,0,IF(VLOOKUP(MID($I184,4,2),CODE!K:P,CODE!$O$1,FALSE)="",VLOOKUP(MID($I184,1,3),CODE!$B:$G,CODE!$D$1,FALSE),VLOOKUP(MID($I184,1,3),CODE!$B:$G,CODE!$D$1,FALSE)&amp;"-"&amp;VLOOKUP(MID($I184,4,2),CODE!K:P,CODE!$O$1,FALSE)))</f>
        <v>SBK</v>
      </c>
      <c r="I184" s="103" t="s">
        <v>1667</v>
      </c>
      <c r="J184" s="102" t="str">
        <f t="shared" si="64"/>
        <v>F5</v>
      </c>
      <c r="K184" s="102" t="str">
        <f t="shared" si="53"/>
        <v>EB</v>
      </c>
      <c r="L184" s="438">
        <f t="shared" si="65"/>
        <v>20000</v>
      </c>
      <c r="M184" s="36">
        <f>IF(ISERROR(VLOOKUP($E184,'14FW판매DB'!$C:$AF,'14FW판매DB'!J$3-1,FALSE))=TRUE,0,VLOOKUP($E184,'14FW판매DB'!$C:$AF,'14FW판매DB'!J$3-1,FALSE))</f>
        <v>39000</v>
      </c>
      <c r="N184" s="37">
        <f>IF(ISERROR(VLOOKUP($E184,'14FW판매DB'!$C:$AF,'14FW판매DB'!K$3-1,FALSE))=TRUE,0,VLOOKUP($E184,'14FW판매DB'!$C:$AF,'14FW판매DB'!K$3-1,FALSE))</f>
        <v>19000</v>
      </c>
      <c r="O184" s="38">
        <f>SUMIF('14FW판매DB'!$C:$C,E184,'14FW판매DB'!N:N)</f>
        <v>198</v>
      </c>
      <c r="P184" s="39" t="str">
        <f>IF(ISERROR(VLOOKUP($E184,'14FW판매DB'!$C:$AF,'14FW판매DB'!P$3-1,FALSE))=TRUE,0,VLOOKUP($E184,'14FW판매DB'!$C:$AF,'14FW판매DB'!P$3-1,FALSE))</f>
        <v>2014-10-29</v>
      </c>
      <c r="Q184" s="40">
        <f>SUMIF('14FW판매DB'!$C:$C,E184,'14FW판매DB'!U:U)</f>
        <v>69</v>
      </c>
      <c r="R184" s="43">
        <f t="shared" si="54"/>
        <v>0.34848484848484851</v>
      </c>
      <c r="S184" s="95">
        <f t="shared" si="55"/>
        <v>523</v>
      </c>
      <c r="T184" s="45">
        <f t="shared" si="56"/>
        <v>0.13193116634799235</v>
      </c>
      <c r="U184" s="110">
        <f>SUMIF('14FW판매DB'!$C:$C,$E184,'14FW판매DB'!AD:AD)*$U$4</f>
        <v>0</v>
      </c>
      <c r="V184" s="40">
        <f t="shared" si="66"/>
        <v>7</v>
      </c>
      <c r="W184" s="285">
        <f t="shared" si="57"/>
        <v>0</v>
      </c>
      <c r="X184" s="289">
        <f t="shared" si="58"/>
        <v>129</v>
      </c>
      <c r="Y184" s="53">
        <f t="shared" si="59"/>
        <v>0</v>
      </c>
      <c r="Z184" s="50">
        <f t="shared" si="60"/>
        <v>0</v>
      </c>
      <c r="AA184" s="33">
        <f t="shared" si="61"/>
        <v>0</v>
      </c>
      <c r="AB184" s="134" t="str">
        <f>IF(ISERROR(VLOOKUP($E184,발주DB!$A:$D,3,FALSE))=TRUE,"",VLOOKUP($E184,발주DB!$A:$D,3,FALSE))</f>
        <v/>
      </c>
      <c r="AC184" s="133" t="str">
        <f>IF(ISERROR(VLOOKUP($E184,발주DB!$A:$D,4,FALSE))=TRUE,"",VLOOKUP($E184,발주DB!$A:$D,4,FALSE))</f>
        <v/>
      </c>
      <c r="AD184" s="39">
        <f>IF(ISERROR(VLOOKUP($E184,입고예정DB!$B:$E,3,FALSE))=TRUE,0,VLOOKUP($E184,입고예정DB!$B:$E,3,FALSE))</f>
        <v>0</v>
      </c>
      <c r="AE184" s="41">
        <f>IF(E184="",0,SUMIF(입고예정DB!$B:$B,$E184,입고예정DB!$E:$E))</f>
        <v>0</v>
      </c>
      <c r="AF184" s="42">
        <f t="shared" si="62"/>
        <v>-129</v>
      </c>
      <c r="AG184" s="414"/>
      <c r="AI184" s="295" t="str">
        <f>VLOOKUP($I184,[1]기획현황!$Z:$AW,8,FALSE)</f>
        <v>FOREMOST</v>
      </c>
      <c r="AJ184" s="401" t="e">
        <f>SUMIF([1]기획현황!$Z:$Z,$I184,[1]기획현황!$AF:$AF)</f>
        <v>#VALUE!</v>
      </c>
      <c r="AK184" s="302">
        <f>VLOOKUP($I184,[1]기획현황!$Z:$AW,14,FALSE)</f>
        <v>39000</v>
      </c>
      <c r="AL184" s="402">
        <f>VLOOKUP($I184,[1]기획현황!$Z:$AW,22,FALSE)</f>
        <v>0</v>
      </c>
      <c r="AM184" s="301">
        <f>VLOOKUP($I184,[1]기획현황!$Z:$AW,23,FALSE)</f>
        <v>4.8499999999999996</v>
      </c>
      <c r="AN184" s="302">
        <f>VLOOKUP($I184,[1]기획현황!$Z:$AW,24,FALSE)</f>
        <v>0</v>
      </c>
      <c r="AO184" s="303">
        <f>VLOOKUP($I184,[1]기획현황!$Z:$AW,17,FALSE)</f>
        <v>6049.89</v>
      </c>
      <c r="AP184" s="305">
        <f t="shared" si="63"/>
        <v>5.8603619990686528</v>
      </c>
      <c r="AQ184" s="3"/>
    </row>
    <row r="185" spans="1:43" ht="53.25" hidden="1" customHeight="1">
      <c r="A185" s="16" t="str">
        <f t="shared" si="49"/>
        <v>SBKEBF5545NY</v>
      </c>
      <c r="B185" s="154">
        <f t="shared" si="50"/>
        <v>1</v>
      </c>
      <c r="C185" s="16" t="str">
        <f t="shared" si="51"/>
        <v>SBKEBF5545NY</v>
      </c>
      <c r="D185" s="154">
        <f t="shared" si="52"/>
        <v>1</v>
      </c>
      <c r="E185" s="16" t="str">
        <f>IF(ISERROR(VLOOKUP(MID(I185,1,5)&amp;MID(I185,8,5),품번정리!A:B,2,FALSE))=TRUE,MID(I185,1,5)&amp;MID(I185,8,5),VLOOKUP(MID(I185,1,5)&amp;MID(I185,8,5),품번정리!A:B,2,FALSE))</f>
        <v>SBKEB545NY</v>
      </c>
      <c r="F185" s="202" t="str">
        <f>IF(ISERROR(VLOOKUP($E185,러닝품번!$A:$A,1,FALSE))=TRUE,"","러닝")</f>
        <v/>
      </c>
      <c r="G185" s="422"/>
      <c r="H185" s="31" t="str">
        <f>IF(I185=0,0,IF(VLOOKUP(MID($I185,4,2),CODE!K:P,CODE!$O$1,FALSE)="",VLOOKUP(MID($I185,1,3),CODE!$B:$G,CODE!$D$1,FALSE),VLOOKUP(MID($I185,1,3),CODE!$B:$G,CODE!$D$1,FALSE)&amp;"-"&amp;VLOOKUP(MID($I185,4,2),CODE!K:P,CODE!$O$1,FALSE)))</f>
        <v>SBK</v>
      </c>
      <c r="I185" s="103" t="s">
        <v>1662</v>
      </c>
      <c r="J185" s="102" t="str">
        <f t="shared" si="64"/>
        <v>F5</v>
      </c>
      <c r="K185" s="102" t="str">
        <f t="shared" si="53"/>
        <v>EB</v>
      </c>
      <c r="L185" s="438">
        <f t="shared" si="65"/>
        <v>20000</v>
      </c>
      <c r="M185" s="36">
        <f>IF(ISERROR(VLOOKUP($E185,'14FW판매DB'!$C:$AF,'14FW판매DB'!J$3-1,FALSE))=TRUE,0,VLOOKUP($E185,'14FW판매DB'!$C:$AF,'14FW판매DB'!J$3-1,FALSE))</f>
        <v>45000</v>
      </c>
      <c r="N185" s="37">
        <f>IF(ISERROR(VLOOKUP($E185,'14FW판매DB'!$C:$AF,'14FW판매DB'!K$3-1,FALSE))=TRUE,0,VLOOKUP($E185,'14FW판매DB'!$C:$AF,'14FW판매DB'!K$3-1,FALSE))</f>
        <v>25000</v>
      </c>
      <c r="O185" s="38">
        <f>SUMIF('14FW판매DB'!$C:$C,E185,'14FW판매DB'!N:N)</f>
        <v>195</v>
      </c>
      <c r="P185" s="39" t="str">
        <f>IF(ISERROR(VLOOKUP($E185,'14FW판매DB'!$C:$AF,'14FW판매DB'!P$3-1,FALSE))=TRUE,0,VLOOKUP($E185,'14FW판매DB'!$C:$AF,'14FW판매DB'!P$3-1,FALSE))</f>
        <v>2014-10-29</v>
      </c>
      <c r="Q185" s="40">
        <f>SUMIF('14FW판매DB'!$C:$C,E185,'14FW판매DB'!U:U)</f>
        <v>131</v>
      </c>
      <c r="R185" s="43">
        <f t="shared" si="54"/>
        <v>0.67179487179487174</v>
      </c>
      <c r="S185" s="95">
        <f t="shared" si="55"/>
        <v>523</v>
      </c>
      <c r="T185" s="45">
        <f t="shared" si="56"/>
        <v>0.25047801147227533</v>
      </c>
      <c r="U185" s="110">
        <f>SUMIF('14FW판매DB'!$C:$C,$E185,'14FW판매DB'!AD:AD)*$U$4</f>
        <v>0</v>
      </c>
      <c r="V185" s="40">
        <f t="shared" si="66"/>
        <v>7</v>
      </c>
      <c r="W185" s="285">
        <f t="shared" si="57"/>
        <v>0</v>
      </c>
      <c r="X185" s="289">
        <f t="shared" si="58"/>
        <v>64</v>
      </c>
      <c r="Y185" s="53">
        <f t="shared" si="59"/>
        <v>0</v>
      </c>
      <c r="Z185" s="50">
        <f t="shared" si="60"/>
        <v>0</v>
      </c>
      <c r="AA185" s="33">
        <f t="shared" si="61"/>
        <v>0</v>
      </c>
      <c r="AB185" s="134" t="str">
        <f>IF(ISERROR(VLOOKUP($E185,발주DB!$A:$D,3,FALSE))=TRUE,"",VLOOKUP($E185,발주DB!$A:$D,3,FALSE))</f>
        <v/>
      </c>
      <c r="AC185" s="133" t="str">
        <f>IF(ISERROR(VLOOKUP($E185,발주DB!$A:$D,4,FALSE))=TRUE,"",VLOOKUP($E185,발주DB!$A:$D,4,FALSE))</f>
        <v/>
      </c>
      <c r="AD185" s="39">
        <f>IF(ISERROR(VLOOKUP($E185,입고예정DB!$B:$E,3,FALSE))=TRUE,0,VLOOKUP($E185,입고예정DB!$B:$E,3,FALSE))</f>
        <v>0</v>
      </c>
      <c r="AE185" s="41">
        <f>IF(E185="",0,SUMIF(입고예정DB!$B:$B,$E185,입고예정DB!$E:$E))</f>
        <v>0</v>
      </c>
      <c r="AF185" s="42">
        <f t="shared" si="62"/>
        <v>-64</v>
      </c>
      <c r="AG185" s="414"/>
      <c r="AI185" s="295" t="str">
        <f>VLOOKUP($I185,[1]기획현황!$Z:$AW,8,FALSE)</f>
        <v>FOREMOST</v>
      </c>
      <c r="AJ185" s="401" t="e">
        <f>SUMIF([1]기획현황!$Z:$Z,$I185,[1]기획현황!$AF:$AF)</f>
        <v>#VALUE!</v>
      </c>
      <c r="AK185" s="302">
        <f>VLOOKUP($I185,[1]기획현황!$Z:$AW,14,FALSE)</f>
        <v>45000</v>
      </c>
      <c r="AL185" s="402">
        <f>VLOOKUP($I185,[1]기획현황!$Z:$AW,22,FALSE)</f>
        <v>0</v>
      </c>
      <c r="AM185" s="301">
        <f>VLOOKUP($I185,[1]기획현황!$Z:$AW,23,FALSE)</f>
        <v>6.95</v>
      </c>
      <c r="AN185" s="302">
        <f>VLOOKUP($I185,[1]기획현황!$Z:$AW,24,FALSE)</f>
        <v>0</v>
      </c>
      <c r="AO185" s="303">
        <f>VLOOKUP($I185,[1]기획현황!$Z:$AW,17,FALSE)</f>
        <v>8669.4300000000021</v>
      </c>
      <c r="AP185" s="305">
        <f t="shared" si="63"/>
        <v>4.7187751569700538</v>
      </c>
      <c r="AQ185" s="3"/>
    </row>
    <row r="186" spans="1:43" ht="53.25" hidden="1" customHeight="1">
      <c r="A186" s="16" t="str">
        <f t="shared" si="49"/>
        <v>SBKEBF5545PK</v>
      </c>
      <c r="B186" s="154">
        <f t="shared" si="50"/>
        <v>1</v>
      </c>
      <c r="C186" s="16" t="str">
        <f t="shared" si="51"/>
        <v>SBKEBF5545PK</v>
      </c>
      <c r="D186" s="154">
        <f t="shared" si="52"/>
        <v>1</v>
      </c>
      <c r="E186" s="16" t="str">
        <f>IF(ISERROR(VLOOKUP(MID(I186,1,5)&amp;MID(I186,8,5),품번정리!A:B,2,FALSE))=TRUE,MID(I186,1,5)&amp;MID(I186,8,5),VLOOKUP(MID(I186,1,5)&amp;MID(I186,8,5),품번정리!A:B,2,FALSE))</f>
        <v>SBKEB545PK</v>
      </c>
      <c r="F186" s="202" t="str">
        <f>IF(ISERROR(VLOOKUP($E186,러닝품번!$A:$A,1,FALSE))=TRUE,"","러닝")</f>
        <v/>
      </c>
      <c r="G186" s="422"/>
      <c r="H186" s="31" t="str">
        <f>IF(I186=0,0,IF(VLOOKUP(MID($I186,4,2),CODE!K:P,CODE!$O$1,FALSE)="",VLOOKUP(MID($I186,1,3),CODE!$B:$G,CODE!$D$1,FALSE),VLOOKUP(MID($I186,1,3),CODE!$B:$G,CODE!$D$1,FALSE)&amp;"-"&amp;VLOOKUP(MID($I186,4,2),CODE!K:P,CODE!$O$1,FALSE)))</f>
        <v>SBK</v>
      </c>
      <c r="I186" s="103" t="s">
        <v>1661</v>
      </c>
      <c r="J186" s="102" t="str">
        <f t="shared" si="64"/>
        <v>F5</v>
      </c>
      <c r="K186" s="102" t="str">
        <f t="shared" si="53"/>
        <v>EB</v>
      </c>
      <c r="L186" s="438">
        <f t="shared" si="65"/>
        <v>20000</v>
      </c>
      <c r="M186" s="36">
        <f>IF(ISERROR(VLOOKUP($E186,'14FW판매DB'!$C:$AF,'14FW판매DB'!J$3-1,FALSE))=TRUE,0,VLOOKUP($E186,'14FW판매DB'!$C:$AF,'14FW판매DB'!J$3-1,FALSE))</f>
        <v>45000</v>
      </c>
      <c r="N186" s="37">
        <f>IF(ISERROR(VLOOKUP($E186,'14FW판매DB'!$C:$AF,'14FW판매DB'!K$3-1,FALSE))=TRUE,0,VLOOKUP($E186,'14FW판매DB'!$C:$AF,'14FW판매DB'!K$3-1,FALSE))</f>
        <v>25000</v>
      </c>
      <c r="O186" s="38">
        <f>SUMIF('14FW판매DB'!$C:$C,E186,'14FW판매DB'!N:N)</f>
        <v>199</v>
      </c>
      <c r="P186" s="39" t="str">
        <f>IF(ISERROR(VLOOKUP($E186,'14FW판매DB'!$C:$AF,'14FW판매DB'!P$3-1,FALSE))=TRUE,0,VLOOKUP($E186,'14FW판매DB'!$C:$AF,'14FW판매DB'!P$3-1,FALSE))</f>
        <v>2014-10-29</v>
      </c>
      <c r="Q186" s="40">
        <f>SUMIF('14FW판매DB'!$C:$C,E186,'14FW판매DB'!U:U)</f>
        <v>181</v>
      </c>
      <c r="R186" s="43">
        <f t="shared" si="54"/>
        <v>0.90954773869346739</v>
      </c>
      <c r="S186" s="95">
        <f t="shared" si="55"/>
        <v>523</v>
      </c>
      <c r="T186" s="45">
        <f t="shared" si="56"/>
        <v>0.34608030592734224</v>
      </c>
      <c r="U186" s="110">
        <f>SUMIF('14FW판매DB'!$C:$C,$E186,'14FW판매DB'!AD:AD)*$U$4</f>
        <v>0</v>
      </c>
      <c r="V186" s="40">
        <f t="shared" si="66"/>
        <v>7</v>
      </c>
      <c r="W186" s="285">
        <f t="shared" si="57"/>
        <v>0</v>
      </c>
      <c r="X186" s="289">
        <f t="shared" si="58"/>
        <v>18</v>
      </c>
      <c r="Y186" s="53">
        <f t="shared" si="59"/>
        <v>0</v>
      </c>
      <c r="Z186" s="50">
        <f t="shared" si="60"/>
        <v>0</v>
      </c>
      <c r="AA186" s="33">
        <f t="shared" si="61"/>
        <v>0</v>
      </c>
      <c r="AB186" s="134" t="str">
        <f>IF(ISERROR(VLOOKUP($E186,발주DB!$A:$D,3,FALSE))=TRUE,"",VLOOKUP($E186,발주DB!$A:$D,3,FALSE))</f>
        <v/>
      </c>
      <c r="AC186" s="133" t="str">
        <f>IF(ISERROR(VLOOKUP($E186,발주DB!$A:$D,4,FALSE))=TRUE,"",VLOOKUP($E186,발주DB!$A:$D,4,FALSE))</f>
        <v/>
      </c>
      <c r="AD186" s="39">
        <f>IF(ISERROR(VLOOKUP($E186,입고예정DB!$B:$E,3,FALSE))=TRUE,0,VLOOKUP($E186,입고예정DB!$B:$E,3,FALSE))</f>
        <v>0</v>
      </c>
      <c r="AE186" s="41">
        <f>IF(E186="",0,SUMIF(입고예정DB!$B:$B,$E186,입고예정DB!$E:$E))</f>
        <v>0</v>
      </c>
      <c r="AF186" s="42">
        <f t="shared" si="62"/>
        <v>-18</v>
      </c>
      <c r="AG186" s="414"/>
      <c r="AI186" s="295" t="str">
        <f>VLOOKUP($I186,[1]기획현황!$Z:$AW,8,FALSE)</f>
        <v>FOREMOST</v>
      </c>
      <c r="AJ186" s="401" t="e">
        <f>SUMIF([1]기획현황!$Z:$Z,$I186,[1]기획현황!$AF:$AF)</f>
        <v>#VALUE!</v>
      </c>
      <c r="AK186" s="302">
        <f>VLOOKUP($I186,[1]기획현황!$Z:$AW,14,FALSE)</f>
        <v>45000</v>
      </c>
      <c r="AL186" s="402">
        <f>VLOOKUP($I186,[1]기획현황!$Z:$AW,22,FALSE)</f>
        <v>0</v>
      </c>
      <c r="AM186" s="301">
        <f>VLOOKUP($I186,[1]기획현황!$Z:$AW,23,FALSE)</f>
        <v>6.95</v>
      </c>
      <c r="AN186" s="302">
        <f>VLOOKUP($I186,[1]기획현황!$Z:$AW,24,FALSE)</f>
        <v>0</v>
      </c>
      <c r="AO186" s="303">
        <f>VLOOKUP($I186,[1]기획현황!$Z:$AW,17,FALSE)</f>
        <v>8669.4300000000021</v>
      </c>
      <c r="AP186" s="305">
        <f t="shared" si="63"/>
        <v>4.7187751569700538</v>
      </c>
      <c r="AQ186" s="3"/>
    </row>
    <row r="187" spans="1:43" ht="53.25" hidden="1" customHeight="1">
      <c r="A187" s="16" t="str">
        <f t="shared" si="49"/>
        <v>SBKEBF5546BL</v>
      </c>
      <c r="B187" s="154">
        <f t="shared" si="50"/>
        <v>9.5377346163493934E-7</v>
      </c>
      <c r="C187" s="16" t="str">
        <f t="shared" si="51"/>
        <v/>
      </c>
      <c r="D187" s="154">
        <f t="shared" si="52"/>
        <v>1</v>
      </c>
      <c r="E187" s="16" t="str">
        <f>IF(ISERROR(VLOOKUP(MID(I187,1,5)&amp;MID(I187,8,5),품번정리!A:B,2,FALSE))=TRUE,MID(I187,1,5)&amp;MID(I187,8,5),VLOOKUP(MID(I187,1,5)&amp;MID(I187,8,5),품번정리!A:B,2,FALSE))</f>
        <v>SBKEB546BL</v>
      </c>
      <c r="F187" s="202" t="str">
        <f>IF(ISERROR(VLOOKUP($E187,러닝품번!$A:$A,1,FALSE))=TRUE,"","러닝")</f>
        <v/>
      </c>
      <c r="G187" s="422"/>
      <c r="H187" s="31" t="str">
        <f>IF(I187=0,0,IF(VLOOKUP(MID($I187,4,2),CODE!K:P,CODE!$O$1,FALSE)="",VLOOKUP(MID($I187,1,3),CODE!$B:$G,CODE!$D$1,FALSE),VLOOKUP(MID($I187,1,3),CODE!$B:$G,CODE!$D$1,FALSE)&amp;"-"&amp;VLOOKUP(MID($I187,4,2),CODE!K:P,CODE!$O$1,FALSE)))</f>
        <v>SBK</v>
      </c>
      <c r="I187" s="103" t="s">
        <v>1665</v>
      </c>
      <c r="J187" s="102" t="str">
        <f t="shared" si="64"/>
        <v>F5</v>
      </c>
      <c r="K187" s="102" t="str">
        <f t="shared" si="53"/>
        <v>EB</v>
      </c>
      <c r="L187" s="438">
        <f t="shared" si="65"/>
        <v>20000</v>
      </c>
      <c r="M187" s="36">
        <f>IF(ISERROR(VLOOKUP($E187,'14FW판매DB'!$C:$AF,'14FW판매DB'!J$3-1,FALSE))=TRUE,0,VLOOKUP($E187,'14FW판매DB'!$C:$AF,'14FW판매DB'!J$3-1,FALSE))</f>
        <v>45000</v>
      </c>
      <c r="N187" s="37">
        <f>IF(ISERROR(VLOOKUP($E187,'14FW판매DB'!$C:$AF,'14FW판매DB'!K$3-1,FALSE))=TRUE,0,VLOOKUP($E187,'14FW판매DB'!$C:$AF,'14FW판매DB'!K$3-1,FALSE))</f>
        <v>25000</v>
      </c>
      <c r="O187" s="38">
        <f>SUMIF('14FW판매DB'!$C:$C,E187,'14FW판매DB'!N:N)</f>
        <v>200</v>
      </c>
      <c r="P187" s="39" t="str">
        <f>IF(ISERROR(VLOOKUP($E187,'14FW판매DB'!$C:$AF,'14FW판매DB'!P$3-1,FALSE))=TRUE,0,VLOOKUP($E187,'14FW판매DB'!$C:$AF,'14FW판매DB'!P$3-1,FALSE))</f>
        <v>2014-10-29</v>
      </c>
      <c r="Q187" s="40">
        <f>SUMIF('14FW판매DB'!$C:$C,E187,'14FW판매DB'!U:U)</f>
        <v>30</v>
      </c>
      <c r="R187" s="43">
        <f t="shared" si="54"/>
        <v>0.15</v>
      </c>
      <c r="S187" s="95">
        <f t="shared" si="55"/>
        <v>523</v>
      </c>
      <c r="T187" s="45">
        <f t="shared" si="56"/>
        <v>5.736137667304015E-2</v>
      </c>
      <c r="U187" s="110">
        <f>SUMIF('14FW판매DB'!$C:$C,$E187,'14FW판매DB'!AD:AD)*$U$4</f>
        <v>0</v>
      </c>
      <c r="V187" s="40">
        <f t="shared" si="66"/>
        <v>7</v>
      </c>
      <c r="W187" s="285">
        <f t="shared" si="57"/>
        <v>0</v>
      </c>
      <c r="X187" s="289">
        <f t="shared" si="58"/>
        <v>170</v>
      </c>
      <c r="Y187" s="53">
        <f t="shared" si="59"/>
        <v>0</v>
      </c>
      <c r="Z187" s="50">
        <f t="shared" si="60"/>
        <v>0</v>
      </c>
      <c r="AA187" s="33">
        <f t="shared" si="61"/>
        <v>0</v>
      </c>
      <c r="AB187" s="134" t="str">
        <f>IF(ISERROR(VLOOKUP($E187,발주DB!$A:$D,3,FALSE))=TRUE,"",VLOOKUP($E187,발주DB!$A:$D,3,FALSE))</f>
        <v/>
      </c>
      <c r="AC187" s="133" t="str">
        <f>IF(ISERROR(VLOOKUP($E187,발주DB!$A:$D,4,FALSE))=TRUE,"",VLOOKUP($E187,발주DB!$A:$D,4,FALSE))</f>
        <v/>
      </c>
      <c r="AD187" s="39">
        <f>IF(ISERROR(VLOOKUP($E187,입고예정DB!$B:$E,3,FALSE))=TRUE,0,VLOOKUP($E187,입고예정DB!$B:$E,3,FALSE))</f>
        <v>0</v>
      </c>
      <c r="AE187" s="41">
        <f>IF(E187="",0,SUMIF(입고예정DB!$B:$B,$E187,입고예정DB!$E:$E))</f>
        <v>0</v>
      </c>
      <c r="AF187" s="42">
        <f t="shared" si="62"/>
        <v>-170</v>
      </c>
      <c r="AG187" s="414"/>
      <c r="AI187" s="295" t="str">
        <f>VLOOKUP($I187,[1]기획현황!$Z:$AW,8,FALSE)</f>
        <v>FOREMOST</v>
      </c>
      <c r="AJ187" s="401" t="e">
        <f>SUMIF([1]기획현황!$Z:$Z,$I187,[1]기획현황!$AF:$AF)</f>
        <v>#VALUE!</v>
      </c>
      <c r="AK187" s="302">
        <f>VLOOKUP($I187,[1]기획현황!$Z:$AW,14,FALSE)</f>
        <v>45000</v>
      </c>
      <c r="AL187" s="402">
        <f>VLOOKUP($I187,[1]기획현황!$Z:$AW,22,FALSE)</f>
        <v>0</v>
      </c>
      <c r="AM187" s="301">
        <f>VLOOKUP($I187,[1]기획현황!$Z:$AW,23,FALSE)</f>
        <v>6.55</v>
      </c>
      <c r="AN187" s="302">
        <f>VLOOKUP($I187,[1]기획현황!$Z:$AW,24,FALSE)</f>
        <v>0</v>
      </c>
      <c r="AO187" s="303">
        <f>VLOOKUP($I187,[1]기획현황!$Z:$AW,17,FALSE)</f>
        <v>8170.47</v>
      </c>
      <c r="AP187" s="305">
        <f t="shared" si="63"/>
        <v>5.006944632204867</v>
      </c>
      <c r="AQ187" s="3"/>
    </row>
    <row r="188" spans="1:43" ht="53.25" hidden="1" customHeight="1">
      <c r="A188" s="16" t="str">
        <f t="shared" si="49"/>
        <v>SBKEBF5546GY</v>
      </c>
      <c r="B188" s="154">
        <f t="shared" si="50"/>
        <v>9.5377346163493934E-7</v>
      </c>
      <c r="C188" s="16" t="str">
        <f t="shared" si="51"/>
        <v/>
      </c>
      <c r="D188" s="154">
        <f t="shared" si="52"/>
        <v>1</v>
      </c>
      <c r="E188" s="16" t="str">
        <f>IF(ISERROR(VLOOKUP(MID(I188,1,5)&amp;MID(I188,8,5),품번정리!A:B,2,FALSE))=TRUE,MID(I188,1,5)&amp;MID(I188,8,5),VLOOKUP(MID(I188,1,5)&amp;MID(I188,8,5),품번정리!A:B,2,FALSE))</f>
        <v>SBKEB546GY</v>
      </c>
      <c r="F188" s="202" t="str">
        <f>IF(ISERROR(VLOOKUP($E188,러닝품번!$A:$A,1,FALSE))=TRUE,"","러닝")</f>
        <v/>
      </c>
      <c r="G188" s="422"/>
      <c r="H188" s="31" t="str">
        <f>IF(I188=0,0,IF(VLOOKUP(MID($I188,4,2),CODE!K:P,CODE!$O$1,FALSE)="",VLOOKUP(MID($I188,1,3),CODE!$B:$G,CODE!$D$1,FALSE),VLOOKUP(MID($I188,1,3),CODE!$B:$G,CODE!$D$1,FALSE)&amp;"-"&amp;VLOOKUP(MID($I188,4,2),CODE!K:P,CODE!$O$1,FALSE)))</f>
        <v>SBK</v>
      </c>
      <c r="I188" s="103" t="s">
        <v>1664</v>
      </c>
      <c r="J188" s="102" t="str">
        <f t="shared" si="64"/>
        <v>F5</v>
      </c>
      <c r="K188" s="102" t="str">
        <f t="shared" si="53"/>
        <v>EB</v>
      </c>
      <c r="L188" s="438">
        <f t="shared" si="65"/>
        <v>20000</v>
      </c>
      <c r="M188" s="36">
        <f>IF(ISERROR(VLOOKUP($E188,'14FW판매DB'!$C:$AF,'14FW판매DB'!J$3-1,FALSE))=TRUE,0,VLOOKUP($E188,'14FW판매DB'!$C:$AF,'14FW판매DB'!J$3-1,FALSE))</f>
        <v>45000</v>
      </c>
      <c r="N188" s="37">
        <f>IF(ISERROR(VLOOKUP($E188,'14FW판매DB'!$C:$AF,'14FW판매DB'!K$3-1,FALSE))=TRUE,0,VLOOKUP($E188,'14FW판매DB'!$C:$AF,'14FW판매DB'!K$3-1,FALSE))</f>
        <v>25000</v>
      </c>
      <c r="O188" s="38">
        <f>SUMIF('14FW판매DB'!$C:$C,E188,'14FW판매DB'!N:N)</f>
        <v>200</v>
      </c>
      <c r="P188" s="39" t="str">
        <f>IF(ISERROR(VLOOKUP($E188,'14FW판매DB'!$C:$AF,'14FW판매DB'!P$3-1,FALSE))=TRUE,0,VLOOKUP($E188,'14FW판매DB'!$C:$AF,'14FW판매DB'!P$3-1,FALSE))</f>
        <v>2014-10-29</v>
      </c>
      <c r="Q188" s="40">
        <f>SUMIF('14FW판매DB'!$C:$C,E188,'14FW판매DB'!U:U)</f>
        <v>73</v>
      </c>
      <c r="R188" s="43">
        <f t="shared" si="54"/>
        <v>0.36499999999999999</v>
      </c>
      <c r="S188" s="95">
        <f t="shared" si="55"/>
        <v>523</v>
      </c>
      <c r="T188" s="45">
        <f t="shared" si="56"/>
        <v>0.13957934990439771</v>
      </c>
      <c r="U188" s="110">
        <f>SUMIF('14FW판매DB'!$C:$C,$E188,'14FW판매DB'!AD:AD)*$U$4</f>
        <v>0</v>
      </c>
      <c r="V188" s="40">
        <f t="shared" si="66"/>
        <v>7</v>
      </c>
      <c r="W188" s="285">
        <f t="shared" si="57"/>
        <v>0</v>
      </c>
      <c r="X188" s="289">
        <f t="shared" si="58"/>
        <v>127</v>
      </c>
      <c r="Y188" s="53">
        <f t="shared" si="59"/>
        <v>0</v>
      </c>
      <c r="Z188" s="50">
        <f t="shared" si="60"/>
        <v>0</v>
      </c>
      <c r="AA188" s="33">
        <f t="shared" si="61"/>
        <v>0</v>
      </c>
      <c r="AB188" s="134" t="str">
        <f>IF(ISERROR(VLOOKUP($E188,발주DB!$A:$D,3,FALSE))=TRUE,"",VLOOKUP($E188,발주DB!$A:$D,3,FALSE))</f>
        <v/>
      </c>
      <c r="AC188" s="133" t="str">
        <f>IF(ISERROR(VLOOKUP($E188,발주DB!$A:$D,4,FALSE))=TRUE,"",VLOOKUP($E188,발주DB!$A:$D,4,FALSE))</f>
        <v/>
      </c>
      <c r="AD188" s="39">
        <f>IF(ISERROR(VLOOKUP($E188,입고예정DB!$B:$E,3,FALSE))=TRUE,0,VLOOKUP($E188,입고예정DB!$B:$E,3,FALSE))</f>
        <v>0</v>
      </c>
      <c r="AE188" s="41">
        <f>IF(E188="",0,SUMIF(입고예정DB!$B:$B,$E188,입고예정DB!$E:$E))</f>
        <v>0</v>
      </c>
      <c r="AF188" s="42">
        <f t="shared" si="62"/>
        <v>-127</v>
      </c>
      <c r="AG188" s="414"/>
      <c r="AI188" s="295" t="str">
        <f>VLOOKUP($I188,[1]기획현황!$Z:$AW,8,FALSE)</f>
        <v>FOREMOST</v>
      </c>
      <c r="AJ188" s="401" t="e">
        <f>SUMIF([1]기획현황!$Z:$Z,$I188,[1]기획현황!$AF:$AF)</f>
        <v>#VALUE!</v>
      </c>
      <c r="AK188" s="302">
        <f>VLOOKUP($I188,[1]기획현황!$Z:$AW,14,FALSE)</f>
        <v>45000</v>
      </c>
      <c r="AL188" s="402">
        <f>VLOOKUP($I188,[1]기획현황!$Z:$AW,22,FALSE)</f>
        <v>0</v>
      </c>
      <c r="AM188" s="301">
        <f>VLOOKUP($I188,[1]기획현황!$Z:$AW,23,FALSE)</f>
        <v>6.55</v>
      </c>
      <c r="AN188" s="302">
        <f>VLOOKUP($I188,[1]기획현황!$Z:$AW,24,FALSE)</f>
        <v>0</v>
      </c>
      <c r="AO188" s="303">
        <f>VLOOKUP($I188,[1]기획현황!$Z:$AW,17,FALSE)</f>
        <v>8170.47</v>
      </c>
      <c r="AP188" s="305">
        <f t="shared" si="63"/>
        <v>5.006944632204867</v>
      </c>
      <c r="AQ188" s="3"/>
    </row>
    <row r="189" spans="1:43" ht="53.25" hidden="1" customHeight="1">
      <c r="A189" s="16" t="str">
        <f t="shared" si="49"/>
        <v>SBKEBF5547BG</v>
      </c>
      <c r="B189" s="154">
        <f t="shared" si="50"/>
        <v>9.5377346163493934E-7</v>
      </c>
      <c r="C189" s="16" t="str">
        <f t="shared" si="51"/>
        <v/>
      </c>
      <c r="D189" s="154">
        <f t="shared" si="52"/>
        <v>1</v>
      </c>
      <c r="E189" s="16" t="str">
        <f>IF(ISERROR(VLOOKUP(MID(I189,1,5)&amp;MID(I189,8,5),품번정리!A:B,2,FALSE))=TRUE,MID(I189,1,5)&amp;MID(I189,8,5),VLOOKUP(MID(I189,1,5)&amp;MID(I189,8,5),품번정리!A:B,2,FALSE))</f>
        <v>SBKEB547BG</v>
      </c>
      <c r="F189" s="202" t="str">
        <f>IF(ISERROR(VLOOKUP($E189,러닝품번!$A:$A,1,FALSE))=TRUE,"","러닝")</f>
        <v/>
      </c>
      <c r="G189" s="422"/>
      <c r="H189" s="31" t="str">
        <f>IF(I189=0,0,IF(VLOOKUP(MID($I189,4,2),CODE!K:P,CODE!$O$1,FALSE)="",VLOOKUP(MID($I189,1,3),CODE!$B:$G,CODE!$D$1,FALSE),VLOOKUP(MID($I189,1,3),CODE!$B:$G,CODE!$D$1,FALSE)&amp;"-"&amp;VLOOKUP(MID($I189,4,2),CODE!K:P,CODE!$O$1,FALSE)))</f>
        <v>SBK</v>
      </c>
      <c r="I189" s="103" t="s">
        <v>1657</v>
      </c>
      <c r="J189" s="102" t="str">
        <f t="shared" si="64"/>
        <v>F5</v>
      </c>
      <c r="K189" s="102" t="str">
        <f t="shared" si="53"/>
        <v>EB</v>
      </c>
      <c r="L189" s="438">
        <f t="shared" si="65"/>
        <v>20000</v>
      </c>
      <c r="M189" s="36">
        <f>IF(ISERROR(VLOOKUP($E189,'14FW판매DB'!$C:$AF,'14FW판매DB'!J$3-1,FALSE))=TRUE,0,VLOOKUP($E189,'14FW판매DB'!$C:$AF,'14FW판매DB'!J$3-1,FALSE))</f>
        <v>45000</v>
      </c>
      <c r="N189" s="37">
        <f>IF(ISERROR(VLOOKUP($E189,'14FW판매DB'!$C:$AF,'14FW판매DB'!K$3-1,FALSE))=TRUE,0,VLOOKUP($E189,'14FW판매DB'!$C:$AF,'14FW판매DB'!K$3-1,FALSE))</f>
        <v>25000</v>
      </c>
      <c r="O189" s="38">
        <f>SUMIF('14FW판매DB'!$C:$C,E189,'14FW판매DB'!N:N)</f>
        <v>200</v>
      </c>
      <c r="P189" s="39" t="str">
        <f>IF(ISERROR(VLOOKUP($E189,'14FW판매DB'!$C:$AF,'14FW판매DB'!P$3-1,FALSE))=TRUE,0,VLOOKUP($E189,'14FW판매DB'!$C:$AF,'14FW판매DB'!P$3-1,FALSE))</f>
        <v>2014-10-29</v>
      </c>
      <c r="Q189" s="40">
        <f>SUMIF('14FW판매DB'!$C:$C,E189,'14FW판매DB'!U:U)</f>
        <v>119</v>
      </c>
      <c r="R189" s="43">
        <f t="shared" si="54"/>
        <v>0.59499999999999997</v>
      </c>
      <c r="S189" s="95">
        <f t="shared" si="55"/>
        <v>523</v>
      </c>
      <c r="T189" s="45">
        <f t="shared" si="56"/>
        <v>0.22753346080305928</v>
      </c>
      <c r="U189" s="110">
        <f>SUMIF('14FW판매DB'!$C:$C,$E189,'14FW판매DB'!AD:AD)*$U$4</f>
        <v>0</v>
      </c>
      <c r="V189" s="40">
        <f t="shared" si="66"/>
        <v>7</v>
      </c>
      <c r="W189" s="285">
        <f t="shared" si="57"/>
        <v>0</v>
      </c>
      <c r="X189" s="289">
        <f t="shared" si="58"/>
        <v>81</v>
      </c>
      <c r="Y189" s="53">
        <f t="shared" si="59"/>
        <v>0</v>
      </c>
      <c r="Z189" s="50">
        <f t="shared" si="60"/>
        <v>0</v>
      </c>
      <c r="AA189" s="33">
        <f t="shared" si="61"/>
        <v>0</v>
      </c>
      <c r="AB189" s="134" t="str">
        <f>IF(ISERROR(VLOOKUP($E189,발주DB!$A:$D,3,FALSE))=TRUE,"",VLOOKUP($E189,발주DB!$A:$D,3,FALSE))</f>
        <v/>
      </c>
      <c r="AC189" s="133" t="str">
        <f>IF(ISERROR(VLOOKUP($E189,발주DB!$A:$D,4,FALSE))=TRUE,"",VLOOKUP($E189,발주DB!$A:$D,4,FALSE))</f>
        <v/>
      </c>
      <c r="AD189" s="39">
        <f>IF(ISERROR(VLOOKUP($E189,입고예정DB!$B:$E,3,FALSE))=TRUE,0,VLOOKUP($E189,입고예정DB!$B:$E,3,FALSE))</f>
        <v>0</v>
      </c>
      <c r="AE189" s="41">
        <f>IF(E189="",0,SUMIF(입고예정DB!$B:$B,$E189,입고예정DB!$E:$E))</f>
        <v>0</v>
      </c>
      <c r="AF189" s="42">
        <f t="shared" si="62"/>
        <v>-81</v>
      </c>
      <c r="AG189" s="414"/>
      <c r="AH189" s="281" t="s">
        <v>1405</v>
      </c>
      <c r="AI189" s="295" t="str">
        <f>VLOOKUP($I189,[1]기획현황!$Z:$AW,8,FALSE)</f>
        <v>FOREMOST</v>
      </c>
      <c r="AJ189" s="401" t="e">
        <f>SUMIF([1]기획현황!$Z:$Z,$I189,[1]기획현황!$AF:$AF)</f>
        <v>#VALUE!</v>
      </c>
      <c r="AK189" s="302">
        <f>VLOOKUP($I189,[1]기획현황!$Z:$AW,14,FALSE)</f>
        <v>45000</v>
      </c>
      <c r="AL189" s="402">
        <f>VLOOKUP($I189,[1]기획현황!$Z:$AW,22,FALSE)</f>
        <v>0</v>
      </c>
      <c r="AM189" s="301">
        <f>VLOOKUP($I189,[1]기획현황!$Z:$AW,23,FALSE)</f>
        <v>6.15</v>
      </c>
      <c r="AN189" s="302">
        <f>VLOOKUP($I189,[1]기획현황!$Z:$AW,24,FALSE)</f>
        <v>0</v>
      </c>
      <c r="AO189" s="303">
        <f>VLOOKUP($I189,[1]기획현황!$Z:$AW,17,FALSE)</f>
        <v>7671.5100000000011</v>
      </c>
      <c r="AP189" s="305">
        <f t="shared" si="63"/>
        <v>5.3325995676328262</v>
      </c>
      <c r="AQ189" s="3"/>
    </row>
    <row r="190" spans="1:43" ht="53.25" hidden="1" customHeight="1">
      <c r="A190" s="16" t="str">
        <f t="shared" si="49"/>
        <v>SBKEBF5547GY</v>
      </c>
      <c r="B190" s="154">
        <f t="shared" si="50"/>
        <v>9.5377346163493934E-7</v>
      </c>
      <c r="C190" s="16" t="str">
        <f t="shared" si="51"/>
        <v/>
      </c>
      <c r="D190" s="154">
        <f t="shared" si="52"/>
        <v>1</v>
      </c>
      <c r="E190" s="16" t="str">
        <f>IF(ISERROR(VLOOKUP(MID(I190,1,5)&amp;MID(I190,8,5),품번정리!A:B,2,FALSE))=TRUE,MID(I190,1,5)&amp;MID(I190,8,5),VLOOKUP(MID(I190,1,5)&amp;MID(I190,8,5),품번정리!A:B,2,FALSE))</f>
        <v>SBKEB547GY</v>
      </c>
      <c r="F190" s="202" t="str">
        <f>IF(ISERROR(VLOOKUP($E190,러닝품번!$A:$A,1,FALSE))=TRUE,"","러닝")</f>
        <v/>
      </c>
      <c r="G190" s="422"/>
      <c r="H190" s="31" t="str">
        <f>IF(I190=0,0,IF(VLOOKUP(MID($I190,4,2),CODE!K:P,CODE!$O$1,FALSE)="",VLOOKUP(MID($I190,1,3),CODE!$B:$G,CODE!$D$1,FALSE),VLOOKUP(MID($I190,1,3),CODE!$B:$G,CODE!$D$1,FALSE)&amp;"-"&amp;VLOOKUP(MID($I190,4,2),CODE!K:P,CODE!$O$1,FALSE)))</f>
        <v>SBK</v>
      </c>
      <c r="I190" s="103" t="s">
        <v>1658</v>
      </c>
      <c r="J190" s="102" t="str">
        <f t="shared" si="64"/>
        <v>F5</v>
      </c>
      <c r="K190" s="102" t="str">
        <f t="shared" si="53"/>
        <v>EB</v>
      </c>
      <c r="L190" s="438">
        <f t="shared" si="65"/>
        <v>20000</v>
      </c>
      <c r="M190" s="36">
        <f>IF(ISERROR(VLOOKUP($E190,'14FW판매DB'!$C:$AF,'14FW판매DB'!J$3-1,FALSE))=TRUE,0,VLOOKUP($E190,'14FW판매DB'!$C:$AF,'14FW판매DB'!J$3-1,FALSE))</f>
        <v>45000</v>
      </c>
      <c r="N190" s="37">
        <f>IF(ISERROR(VLOOKUP($E190,'14FW판매DB'!$C:$AF,'14FW판매DB'!K$3-1,FALSE))=TRUE,0,VLOOKUP($E190,'14FW판매DB'!$C:$AF,'14FW판매DB'!K$3-1,FALSE))</f>
        <v>25000</v>
      </c>
      <c r="O190" s="38">
        <f>SUMIF('14FW판매DB'!$C:$C,E190,'14FW판매DB'!N:N)</f>
        <v>198</v>
      </c>
      <c r="P190" s="39" t="str">
        <f>IF(ISERROR(VLOOKUP($E190,'14FW판매DB'!$C:$AF,'14FW판매DB'!P$3-1,FALSE))=TRUE,0,VLOOKUP($E190,'14FW판매DB'!$C:$AF,'14FW판매DB'!P$3-1,FALSE))</f>
        <v>2014-10-29</v>
      </c>
      <c r="Q190" s="40">
        <f>SUMIF('14FW판매DB'!$C:$C,E190,'14FW판매DB'!U:U)</f>
        <v>98</v>
      </c>
      <c r="R190" s="43">
        <f t="shared" si="54"/>
        <v>0.49494949494949497</v>
      </c>
      <c r="S190" s="95">
        <f t="shared" si="55"/>
        <v>523</v>
      </c>
      <c r="T190" s="45">
        <f t="shared" si="56"/>
        <v>0.18738049713193117</v>
      </c>
      <c r="U190" s="110">
        <f>SUMIF('14FW판매DB'!$C:$C,$E190,'14FW판매DB'!AD:AD)*$U$4</f>
        <v>0</v>
      </c>
      <c r="V190" s="40">
        <f t="shared" si="66"/>
        <v>7</v>
      </c>
      <c r="W190" s="285">
        <f t="shared" si="57"/>
        <v>0</v>
      </c>
      <c r="X190" s="289">
        <f t="shared" si="58"/>
        <v>100</v>
      </c>
      <c r="Y190" s="53">
        <f t="shared" si="59"/>
        <v>0</v>
      </c>
      <c r="Z190" s="50">
        <f t="shared" si="60"/>
        <v>0</v>
      </c>
      <c r="AA190" s="33">
        <f t="shared" si="61"/>
        <v>0</v>
      </c>
      <c r="AB190" s="134" t="str">
        <f>IF(ISERROR(VLOOKUP($E190,발주DB!$A:$D,3,FALSE))=TRUE,"",VLOOKUP($E190,발주DB!$A:$D,3,FALSE))</f>
        <v/>
      </c>
      <c r="AC190" s="133" t="str">
        <f>IF(ISERROR(VLOOKUP($E190,발주DB!$A:$D,4,FALSE))=TRUE,"",VLOOKUP($E190,발주DB!$A:$D,4,FALSE))</f>
        <v/>
      </c>
      <c r="AD190" s="39">
        <f>IF(ISERROR(VLOOKUP($E190,입고예정DB!$B:$E,3,FALSE))=TRUE,0,VLOOKUP($E190,입고예정DB!$B:$E,3,FALSE))</f>
        <v>0</v>
      </c>
      <c r="AE190" s="41">
        <f>IF(E190="",0,SUMIF(입고예정DB!$B:$B,$E190,입고예정DB!$E:$E))</f>
        <v>0</v>
      </c>
      <c r="AF190" s="42">
        <f t="shared" si="62"/>
        <v>-100</v>
      </c>
      <c r="AG190" s="414"/>
      <c r="AI190" s="295" t="str">
        <f>VLOOKUP($I190,[1]기획현황!$Z:$AW,8,FALSE)</f>
        <v>FOREMOST</v>
      </c>
      <c r="AJ190" s="401" t="e">
        <f>SUMIF([1]기획현황!$Z:$Z,$I190,[1]기획현황!$AF:$AF)</f>
        <v>#VALUE!</v>
      </c>
      <c r="AK190" s="302">
        <f>VLOOKUP($I190,[1]기획현황!$Z:$AW,14,FALSE)</f>
        <v>45000</v>
      </c>
      <c r="AL190" s="402">
        <f>VLOOKUP($I190,[1]기획현황!$Z:$AW,22,FALSE)</f>
        <v>0</v>
      </c>
      <c r="AM190" s="301">
        <f>VLOOKUP($I190,[1]기획현황!$Z:$AW,23,FALSE)</f>
        <v>6.15</v>
      </c>
      <c r="AN190" s="302">
        <f>VLOOKUP($I190,[1]기획현황!$Z:$AW,24,FALSE)</f>
        <v>0</v>
      </c>
      <c r="AO190" s="303">
        <f>VLOOKUP($I190,[1]기획현황!$Z:$AW,17,FALSE)</f>
        <v>7671.5100000000011</v>
      </c>
      <c r="AP190" s="305">
        <f t="shared" si="63"/>
        <v>5.3325995676328262</v>
      </c>
      <c r="AQ190" s="3"/>
    </row>
    <row r="191" spans="1:43" ht="53.25" hidden="1" customHeight="1">
      <c r="A191" s="16" t="str">
        <f t="shared" si="49"/>
        <v>SBKEBF5549BG</v>
      </c>
      <c r="B191" s="154">
        <f t="shared" si="50"/>
        <v>9.5377346163493934E-7</v>
      </c>
      <c r="C191" s="16" t="str">
        <f t="shared" si="51"/>
        <v/>
      </c>
      <c r="D191" s="154">
        <f t="shared" si="52"/>
        <v>1</v>
      </c>
      <c r="E191" s="16" t="str">
        <f>IF(ISERROR(VLOOKUP(MID(I191,1,5)&amp;MID(I191,8,5),품번정리!A:B,2,FALSE))=TRUE,MID(I191,1,5)&amp;MID(I191,8,5),VLOOKUP(MID(I191,1,5)&amp;MID(I191,8,5),품번정리!A:B,2,FALSE))</f>
        <v>SBKEB549BG</v>
      </c>
      <c r="F191" s="202" t="str">
        <f>IF(ISERROR(VLOOKUP($E191,러닝품번!$A:$A,1,FALSE))=TRUE,"","러닝")</f>
        <v/>
      </c>
      <c r="G191" s="422"/>
      <c r="H191" s="31" t="str">
        <f>IF(I191=0,0,IF(VLOOKUP(MID($I191,4,2),CODE!K:P,CODE!$O$1,FALSE)="",VLOOKUP(MID($I191,1,3),CODE!$B:$G,CODE!$D$1,FALSE),VLOOKUP(MID($I191,1,3),CODE!$B:$G,CODE!$D$1,FALSE)&amp;"-"&amp;VLOOKUP(MID($I191,4,2),CODE!K:P,CODE!$O$1,FALSE)))</f>
        <v>SBK</v>
      </c>
      <c r="I191" s="103" t="s">
        <v>1659</v>
      </c>
      <c r="J191" s="102" t="str">
        <f t="shared" si="64"/>
        <v>F5</v>
      </c>
      <c r="K191" s="102" t="str">
        <f t="shared" si="53"/>
        <v>EB</v>
      </c>
      <c r="L191" s="438">
        <f t="shared" si="65"/>
        <v>24000</v>
      </c>
      <c r="M191" s="36">
        <f>IF(ISERROR(VLOOKUP($E191,'14FW판매DB'!$C:$AF,'14FW판매DB'!J$3-1,FALSE))=TRUE,0,VLOOKUP($E191,'14FW판매DB'!$C:$AF,'14FW판매DB'!J$3-1,FALSE))</f>
        <v>43000</v>
      </c>
      <c r="N191" s="37">
        <f>IF(ISERROR(VLOOKUP($E191,'14FW판매DB'!$C:$AF,'14FW판매DB'!K$3-1,FALSE))=TRUE,0,VLOOKUP($E191,'14FW판매DB'!$C:$AF,'14FW판매DB'!K$3-1,FALSE))</f>
        <v>19000</v>
      </c>
      <c r="O191" s="38">
        <f>SUMIF('14FW판매DB'!$C:$C,E191,'14FW판매DB'!N:N)</f>
        <v>79</v>
      </c>
      <c r="P191" s="39" t="str">
        <f>IF(ISERROR(VLOOKUP($E191,'14FW판매DB'!$C:$AF,'14FW판매DB'!P$3-1,FALSE))=TRUE,0,VLOOKUP($E191,'14FW판매DB'!$C:$AF,'14FW판매DB'!P$3-1,FALSE))</f>
        <v>2014-11-04</v>
      </c>
      <c r="Q191" s="40">
        <f>SUMIF('14FW판매DB'!$C:$C,E191,'14FW판매DB'!U:U)</f>
        <v>35</v>
      </c>
      <c r="R191" s="43">
        <f t="shared" si="54"/>
        <v>0.44303797468354428</v>
      </c>
      <c r="S191" s="95">
        <f t="shared" si="55"/>
        <v>517</v>
      </c>
      <c r="T191" s="45">
        <f t="shared" si="56"/>
        <v>6.7698259187620888E-2</v>
      </c>
      <c r="U191" s="110">
        <f>SUMIF('14FW판매DB'!$C:$C,$E191,'14FW판매DB'!AD:AD)*$U$4</f>
        <v>0</v>
      </c>
      <c r="V191" s="40">
        <f t="shared" si="66"/>
        <v>7</v>
      </c>
      <c r="W191" s="285">
        <f t="shared" si="57"/>
        <v>0</v>
      </c>
      <c r="X191" s="289">
        <f t="shared" si="58"/>
        <v>44</v>
      </c>
      <c r="Y191" s="53">
        <f t="shared" si="59"/>
        <v>0</v>
      </c>
      <c r="Z191" s="50">
        <f t="shared" si="60"/>
        <v>0</v>
      </c>
      <c r="AA191" s="33">
        <f t="shared" si="61"/>
        <v>0</v>
      </c>
      <c r="AB191" s="134" t="str">
        <f>IF(ISERROR(VLOOKUP($E191,발주DB!$A:$D,3,FALSE))=TRUE,"",VLOOKUP($E191,발주DB!$A:$D,3,FALSE))</f>
        <v/>
      </c>
      <c r="AC191" s="133" t="str">
        <f>IF(ISERROR(VLOOKUP($E191,발주DB!$A:$D,4,FALSE))=TRUE,"",VLOOKUP($E191,발주DB!$A:$D,4,FALSE))</f>
        <v/>
      </c>
      <c r="AD191" s="39">
        <f>IF(ISERROR(VLOOKUP($E191,입고예정DB!$B:$E,3,FALSE))=TRUE,0,VLOOKUP($E191,입고예정DB!$B:$E,3,FALSE))</f>
        <v>0</v>
      </c>
      <c r="AE191" s="41">
        <f>IF(E191="",0,SUMIF(입고예정DB!$B:$B,$E191,입고예정DB!$E:$E))</f>
        <v>0</v>
      </c>
      <c r="AF191" s="42">
        <f t="shared" si="62"/>
        <v>-44</v>
      </c>
      <c r="AG191" s="414"/>
      <c r="AI191" s="295" t="str">
        <f>VLOOKUP($I191,[1]기획현황!$Z:$AW,8,FALSE)</f>
        <v>FOREMOST</v>
      </c>
      <c r="AJ191" s="401" t="e">
        <f>SUMIF([1]기획현황!$Z:$Z,$I191,[1]기획현황!$AF:$AF)</f>
        <v>#VALUE!</v>
      </c>
      <c r="AK191" s="302">
        <f>VLOOKUP($I191,[1]기획현황!$Z:$AW,14,FALSE)</f>
        <v>43000</v>
      </c>
      <c r="AL191" s="402">
        <f>VLOOKUP($I191,[1]기획현황!$Z:$AW,22,FALSE)</f>
        <v>0</v>
      </c>
      <c r="AM191" s="301">
        <f>VLOOKUP($I191,[1]기획현황!$Z:$AW,23,FALSE)</f>
        <v>5.2</v>
      </c>
      <c r="AN191" s="302">
        <f>VLOOKUP($I191,[1]기획현황!$Z:$AW,24,FALSE)</f>
        <v>0</v>
      </c>
      <c r="AO191" s="303">
        <f>VLOOKUP($I191,[1]기획현황!$Z:$AW,17,FALSE)</f>
        <v>6486.4800000000014</v>
      </c>
      <c r="AP191" s="305">
        <f t="shared" si="63"/>
        <v>6.0265211780363277</v>
      </c>
      <c r="AQ191" s="3"/>
    </row>
    <row r="192" spans="1:43" ht="53.25" hidden="1" customHeight="1">
      <c r="A192" s="16" t="str">
        <f t="shared" si="49"/>
        <v>SBKEBF5549RE</v>
      </c>
      <c r="B192" s="154">
        <f t="shared" si="50"/>
        <v>1</v>
      </c>
      <c r="C192" s="16" t="str">
        <f t="shared" si="51"/>
        <v>SBKEBF5549RE</v>
      </c>
      <c r="D192" s="154">
        <f t="shared" si="52"/>
        <v>1</v>
      </c>
      <c r="E192" s="16" t="str">
        <f>IF(ISERROR(VLOOKUP(MID(I192,1,5)&amp;MID(I192,8,5),품번정리!A:B,2,FALSE))=TRUE,MID(I192,1,5)&amp;MID(I192,8,5),VLOOKUP(MID(I192,1,5)&amp;MID(I192,8,5),품번정리!A:B,2,FALSE))</f>
        <v>SBKEB549RE</v>
      </c>
      <c r="F192" s="202" t="str">
        <f>IF(ISERROR(VLOOKUP($E192,러닝품번!$A:$A,1,FALSE))=TRUE,"","러닝")</f>
        <v/>
      </c>
      <c r="G192" s="422"/>
      <c r="H192" s="31" t="str">
        <f>IF(I192=0,0,IF(VLOOKUP(MID($I192,4,2),CODE!K:P,CODE!$O$1,FALSE)="",VLOOKUP(MID($I192,1,3),CODE!$B:$G,CODE!$D$1,FALSE),VLOOKUP(MID($I192,1,3),CODE!$B:$G,CODE!$D$1,FALSE)&amp;"-"&amp;VLOOKUP(MID($I192,4,2),CODE!K:P,CODE!$O$1,FALSE)))</f>
        <v>SBK</v>
      </c>
      <c r="I192" s="103" t="s">
        <v>1660</v>
      </c>
      <c r="J192" s="102" t="str">
        <f t="shared" si="64"/>
        <v>F5</v>
      </c>
      <c r="K192" s="102" t="str">
        <f t="shared" si="53"/>
        <v>EB</v>
      </c>
      <c r="L192" s="438">
        <f t="shared" si="65"/>
        <v>24000</v>
      </c>
      <c r="M192" s="36">
        <f>IF(ISERROR(VLOOKUP($E192,'14FW판매DB'!$C:$AF,'14FW판매DB'!J$3-1,FALSE))=TRUE,0,VLOOKUP($E192,'14FW판매DB'!$C:$AF,'14FW판매DB'!J$3-1,FALSE))</f>
        <v>43000</v>
      </c>
      <c r="N192" s="37">
        <f>IF(ISERROR(VLOOKUP($E192,'14FW판매DB'!$C:$AF,'14FW판매DB'!K$3-1,FALSE))=TRUE,0,VLOOKUP($E192,'14FW판매DB'!$C:$AF,'14FW판매DB'!K$3-1,FALSE))</f>
        <v>19000</v>
      </c>
      <c r="O192" s="38">
        <f>SUMIF('14FW판매DB'!$C:$C,E192,'14FW판매DB'!N:N)</f>
        <v>80</v>
      </c>
      <c r="P192" s="39" t="str">
        <f>IF(ISERROR(VLOOKUP($E192,'14FW판매DB'!$C:$AF,'14FW판매DB'!P$3-1,FALSE))=TRUE,0,VLOOKUP($E192,'14FW판매DB'!$C:$AF,'14FW판매DB'!P$3-1,FALSE))</f>
        <v>2014-11-04</v>
      </c>
      <c r="Q192" s="40">
        <f>SUMIF('14FW판매DB'!$C:$C,E192,'14FW판매DB'!U:U)</f>
        <v>65</v>
      </c>
      <c r="R192" s="43">
        <f t="shared" si="54"/>
        <v>0.8125</v>
      </c>
      <c r="S192" s="95">
        <f t="shared" si="55"/>
        <v>517</v>
      </c>
      <c r="T192" s="45">
        <f t="shared" si="56"/>
        <v>0.12572533849129594</v>
      </c>
      <c r="U192" s="110">
        <f>SUMIF('14FW판매DB'!$C:$C,$E192,'14FW판매DB'!AD:AD)*$U$4</f>
        <v>0</v>
      </c>
      <c r="V192" s="40">
        <f t="shared" si="66"/>
        <v>7</v>
      </c>
      <c r="W192" s="285">
        <f t="shared" si="57"/>
        <v>0</v>
      </c>
      <c r="X192" s="289">
        <f t="shared" si="58"/>
        <v>15</v>
      </c>
      <c r="Y192" s="53">
        <f t="shared" si="59"/>
        <v>0</v>
      </c>
      <c r="Z192" s="50">
        <f t="shared" si="60"/>
        <v>0</v>
      </c>
      <c r="AA192" s="33">
        <f t="shared" si="61"/>
        <v>0</v>
      </c>
      <c r="AB192" s="134" t="str">
        <f>IF(ISERROR(VLOOKUP($E192,발주DB!$A:$D,3,FALSE))=TRUE,"",VLOOKUP($E192,발주DB!$A:$D,3,FALSE))</f>
        <v/>
      </c>
      <c r="AC192" s="133" t="str">
        <f>IF(ISERROR(VLOOKUP($E192,발주DB!$A:$D,4,FALSE))=TRUE,"",VLOOKUP($E192,발주DB!$A:$D,4,FALSE))</f>
        <v/>
      </c>
      <c r="AD192" s="39">
        <f>IF(ISERROR(VLOOKUP($E192,입고예정DB!$B:$E,3,FALSE))=TRUE,0,VLOOKUP($E192,입고예정DB!$B:$E,3,FALSE))</f>
        <v>0</v>
      </c>
      <c r="AE192" s="41">
        <f>IF(E192="",0,SUMIF(입고예정DB!$B:$B,$E192,입고예정DB!$E:$E))</f>
        <v>0</v>
      </c>
      <c r="AF192" s="42">
        <f t="shared" si="62"/>
        <v>-15</v>
      </c>
      <c r="AG192" s="414"/>
      <c r="AI192" s="295" t="str">
        <f>VLOOKUP($I192,[1]기획현황!$Z:$AW,8,FALSE)</f>
        <v>FOREMOST</v>
      </c>
      <c r="AJ192" s="401" t="e">
        <f>SUMIF([1]기획현황!$Z:$Z,$I192,[1]기획현황!$AF:$AF)</f>
        <v>#VALUE!</v>
      </c>
      <c r="AK192" s="302">
        <f>VLOOKUP($I192,[1]기획현황!$Z:$AW,14,FALSE)</f>
        <v>43000</v>
      </c>
      <c r="AL192" s="402">
        <f>VLOOKUP($I192,[1]기획현황!$Z:$AW,22,FALSE)</f>
        <v>0</v>
      </c>
      <c r="AM192" s="301">
        <f>VLOOKUP($I192,[1]기획현황!$Z:$AW,23,FALSE)</f>
        <v>5.2</v>
      </c>
      <c r="AN192" s="302">
        <f>VLOOKUP($I192,[1]기획현황!$Z:$AW,24,FALSE)</f>
        <v>0</v>
      </c>
      <c r="AO192" s="303">
        <f>VLOOKUP($I192,[1]기획현황!$Z:$AW,17,FALSE)</f>
        <v>6486.4800000000014</v>
      </c>
      <c r="AP192" s="305">
        <f t="shared" si="63"/>
        <v>6.0265211780363277</v>
      </c>
      <c r="AQ192" s="3"/>
    </row>
    <row r="193" spans="1:43" ht="53.25" hidden="1" customHeight="1">
      <c r="A193" s="16" t="str">
        <f t="shared" si="49"/>
        <v>SBKEBF5550MT</v>
      </c>
      <c r="B193" s="154">
        <f t="shared" si="50"/>
        <v>9.5377346163493934E-7</v>
      </c>
      <c r="C193" s="16" t="str">
        <f t="shared" si="51"/>
        <v/>
      </c>
      <c r="D193" s="154">
        <f t="shared" si="52"/>
        <v>1</v>
      </c>
      <c r="E193" s="16" t="str">
        <f>IF(ISERROR(VLOOKUP(MID(I193,1,5)&amp;MID(I193,8,5),품번정리!A:B,2,FALSE))=TRUE,MID(I193,1,5)&amp;MID(I193,8,5),VLOOKUP(MID(I193,1,5)&amp;MID(I193,8,5),품번정리!A:B,2,FALSE))</f>
        <v>SBKEB550MT</v>
      </c>
      <c r="F193" s="202" t="str">
        <f>IF(ISERROR(VLOOKUP($E193,러닝품번!$A:$A,1,FALSE))=TRUE,"","러닝")</f>
        <v/>
      </c>
      <c r="G193" s="422"/>
      <c r="H193" s="31" t="str">
        <f>IF(I193=0,0,IF(VLOOKUP(MID($I193,4,2),CODE!K:P,CODE!$O$1,FALSE)="",VLOOKUP(MID($I193,1,3),CODE!$B:$G,CODE!$D$1,FALSE),VLOOKUP(MID($I193,1,3),CODE!$B:$G,CODE!$D$1,FALSE)&amp;"-"&amp;VLOOKUP(MID($I193,4,2),CODE!K:P,CODE!$O$1,FALSE)))</f>
        <v>SBK</v>
      </c>
      <c r="I193" s="103" t="s">
        <v>1663</v>
      </c>
      <c r="J193" s="102" t="str">
        <f t="shared" si="64"/>
        <v>F5</v>
      </c>
      <c r="K193" s="102" t="str">
        <f t="shared" si="53"/>
        <v>EB</v>
      </c>
      <c r="L193" s="438">
        <f t="shared" si="65"/>
        <v>20000</v>
      </c>
      <c r="M193" s="36">
        <f>IF(ISERROR(VLOOKUP($E193,'14FW판매DB'!$C:$AF,'14FW판매DB'!J$3-1,FALSE))=TRUE,0,VLOOKUP($E193,'14FW판매DB'!$C:$AF,'14FW판매DB'!J$3-1,FALSE))</f>
        <v>45000</v>
      </c>
      <c r="N193" s="37">
        <f>IF(ISERROR(VLOOKUP($E193,'14FW판매DB'!$C:$AF,'14FW판매DB'!K$3-1,FALSE))=TRUE,0,VLOOKUP($E193,'14FW판매DB'!$C:$AF,'14FW판매DB'!K$3-1,FALSE))</f>
        <v>25000</v>
      </c>
      <c r="O193" s="38">
        <f>SUMIF('14FW판매DB'!$C:$C,E193,'14FW판매DB'!N:N)</f>
        <v>425</v>
      </c>
      <c r="P193" s="39" t="str">
        <f>IF(ISERROR(VLOOKUP($E193,'14FW판매DB'!$C:$AF,'14FW판매DB'!P$3-1,FALSE))=TRUE,0,VLOOKUP($E193,'14FW판매DB'!$C:$AF,'14FW판매DB'!P$3-1,FALSE))</f>
        <v>2014-11-04</v>
      </c>
      <c r="Q193" s="40">
        <f>SUMIF('14FW판매DB'!$C:$C,E193,'14FW판매DB'!U:U)</f>
        <v>202</v>
      </c>
      <c r="R193" s="43">
        <f t="shared" si="54"/>
        <v>0.47529411764705881</v>
      </c>
      <c r="S193" s="95">
        <f t="shared" si="55"/>
        <v>517</v>
      </c>
      <c r="T193" s="45">
        <f t="shared" si="56"/>
        <v>0.390715667311412</v>
      </c>
      <c r="U193" s="110">
        <f>SUMIF('14FW판매DB'!$C:$C,$E193,'14FW판매DB'!AD:AD)*$U$4</f>
        <v>0</v>
      </c>
      <c r="V193" s="40">
        <f t="shared" si="66"/>
        <v>7</v>
      </c>
      <c r="W193" s="285">
        <f t="shared" si="57"/>
        <v>0</v>
      </c>
      <c r="X193" s="289">
        <f t="shared" si="58"/>
        <v>223</v>
      </c>
      <c r="Y193" s="53">
        <f t="shared" si="59"/>
        <v>0</v>
      </c>
      <c r="Z193" s="50">
        <f t="shared" si="60"/>
        <v>0</v>
      </c>
      <c r="AA193" s="33">
        <f t="shared" si="61"/>
        <v>0</v>
      </c>
      <c r="AB193" s="134" t="str">
        <f>IF(ISERROR(VLOOKUP($E193,발주DB!$A:$D,3,FALSE))=TRUE,"",VLOOKUP($E193,발주DB!$A:$D,3,FALSE))</f>
        <v/>
      </c>
      <c r="AC193" s="133" t="str">
        <f>IF(ISERROR(VLOOKUP($E193,발주DB!$A:$D,4,FALSE))=TRUE,"",VLOOKUP($E193,발주DB!$A:$D,4,FALSE))</f>
        <v/>
      </c>
      <c r="AD193" s="39">
        <f>IF(ISERROR(VLOOKUP($E193,입고예정DB!$B:$E,3,FALSE))=TRUE,0,VLOOKUP($E193,입고예정DB!$B:$E,3,FALSE))</f>
        <v>0</v>
      </c>
      <c r="AE193" s="41">
        <f>IF(E193="",0,SUMIF(입고예정DB!$B:$B,$E193,입고예정DB!$E:$E))</f>
        <v>0</v>
      </c>
      <c r="AF193" s="42">
        <f t="shared" si="62"/>
        <v>-223</v>
      </c>
      <c r="AG193" s="414"/>
      <c r="AI193" s="295" t="str">
        <f>VLOOKUP($I193,[1]기획현황!$Z:$AW,8,FALSE)</f>
        <v>FOREMOST</v>
      </c>
      <c r="AJ193" s="401" t="e">
        <f>SUMIF([1]기획현황!$Z:$Z,$I193,[1]기획현황!$AF:$AF)</f>
        <v>#VALUE!</v>
      </c>
      <c r="AK193" s="302">
        <f>VLOOKUP($I193,[1]기획현황!$Z:$AW,14,FALSE)</f>
        <v>45000</v>
      </c>
      <c r="AL193" s="402">
        <f>VLOOKUP($I193,[1]기획현황!$Z:$AW,22,FALSE)</f>
        <v>0</v>
      </c>
      <c r="AM193" s="301">
        <f>VLOOKUP($I193,[1]기획현황!$Z:$AW,23,FALSE)</f>
        <v>7.75</v>
      </c>
      <c r="AN193" s="302">
        <f>VLOOKUP($I193,[1]기획현황!$Z:$AW,24,FALSE)</f>
        <v>0</v>
      </c>
      <c r="AO193" s="303">
        <f>VLOOKUP($I193,[1]기획현황!$Z:$AW,17,FALSE)</f>
        <v>9667.35</v>
      </c>
      <c r="AP193" s="305">
        <f t="shared" si="63"/>
        <v>4.231675785927985</v>
      </c>
      <c r="AQ193" s="3"/>
    </row>
    <row r="194" spans="1:43" ht="53.25" hidden="1" customHeight="1">
      <c r="A194" s="16" t="str">
        <f t="shared" si="49"/>
        <v>SBKEBF5551WH</v>
      </c>
      <c r="B194" s="154">
        <f t="shared" si="50"/>
        <v>9.5377346163493934E-7</v>
      </c>
      <c r="C194" s="16" t="str">
        <f t="shared" si="51"/>
        <v/>
      </c>
      <c r="D194" s="154">
        <f t="shared" si="52"/>
        <v>1</v>
      </c>
      <c r="E194" s="16" t="str">
        <f>IF(ISERROR(VLOOKUP(MID(I194,1,5)&amp;MID(I194,8,5),품번정리!A:B,2,FALSE))=TRUE,MID(I194,1,5)&amp;MID(I194,8,5),VLOOKUP(MID(I194,1,5)&amp;MID(I194,8,5),품번정리!A:B,2,FALSE))</f>
        <v>SBKEB551WH</v>
      </c>
      <c r="F194" s="202" t="str">
        <f>IF(ISERROR(VLOOKUP($E194,러닝품번!$A:$A,1,FALSE))=TRUE,"","러닝")</f>
        <v/>
      </c>
      <c r="G194" s="422"/>
      <c r="H194" s="31" t="str">
        <f>IF(I194=0,0,IF(VLOOKUP(MID($I194,4,2),CODE!K:P,CODE!$O$1,FALSE)="",VLOOKUP(MID($I194,1,3),CODE!$B:$G,CODE!$D$1,FALSE),VLOOKUP(MID($I194,1,3),CODE!$B:$G,CODE!$D$1,FALSE)&amp;"-"&amp;VLOOKUP(MID($I194,4,2),CODE!K:P,CODE!$O$1,FALSE)))</f>
        <v>SBK</v>
      </c>
      <c r="I194" s="103" t="s">
        <v>1655</v>
      </c>
      <c r="J194" s="102" t="str">
        <f t="shared" si="64"/>
        <v>F5</v>
      </c>
      <c r="K194" s="102" t="str">
        <f t="shared" si="53"/>
        <v>EB</v>
      </c>
      <c r="L194" s="438">
        <f t="shared" si="65"/>
        <v>20000</v>
      </c>
      <c r="M194" s="36">
        <f>IF(ISERROR(VLOOKUP($E194,'14FW판매DB'!$C:$AF,'14FW판매DB'!J$3-1,FALSE))=TRUE,0,VLOOKUP($E194,'14FW판매DB'!$C:$AF,'14FW판매DB'!J$3-1,FALSE))</f>
        <v>45000</v>
      </c>
      <c r="N194" s="37">
        <f>IF(ISERROR(VLOOKUP($E194,'14FW판매DB'!$C:$AF,'14FW판매DB'!K$3-1,FALSE))=TRUE,0,VLOOKUP($E194,'14FW판매DB'!$C:$AF,'14FW판매DB'!K$3-1,FALSE))</f>
        <v>25000</v>
      </c>
      <c r="O194" s="38">
        <f>SUMIF('14FW판매DB'!$C:$C,E194,'14FW판매DB'!N:N)</f>
        <v>280</v>
      </c>
      <c r="P194" s="39" t="str">
        <f>IF(ISERROR(VLOOKUP($E194,'14FW판매DB'!$C:$AF,'14FW판매DB'!P$3-1,FALSE))=TRUE,0,VLOOKUP($E194,'14FW판매DB'!$C:$AF,'14FW판매DB'!P$3-1,FALSE))</f>
        <v>2014-11-13</v>
      </c>
      <c r="Q194" s="40">
        <f>SUMIF('14FW판매DB'!$C:$C,E194,'14FW판매DB'!U:U)</f>
        <v>38</v>
      </c>
      <c r="R194" s="43">
        <f t="shared" si="54"/>
        <v>0.1357142857142857</v>
      </c>
      <c r="S194" s="95">
        <f t="shared" si="55"/>
        <v>508</v>
      </c>
      <c r="T194" s="45">
        <f t="shared" si="56"/>
        <v>7.4803149606299218E-2</v>
      </c>
      <c r="U194" s="110">
        <f>SUMIF('14FW판매DB'!$C:$C,$E194,'14FW판매DB'!AD:AD)*$U$4</f>
        <v>-1</v>
      </c>
      <c r="V194" s="40">
        <f t="shared" si="66"/>
        <v>7</v>
      </c>
      <c r="W194" s="285">
        <f t="shared" si="57"/>
        <v>-0.14285714285714285</v>
      </c>
      <c r="X194" s="289">
        <f t="shared" si="58"/>
        <v>242</v>
      </c>
      <c r="Y194" s="53">
        <f t="shared" si="59"/>
        <v>0</v>
      </c>
      <c r="Z194" s="50">
        <f t="shared" si="60"/>
        <v>0</v>
      </c>
      <c r="AA194" s="33">
        <f t="shared" si="61"/>
        <v>0</v>
      </c>
      <c r="AB194" s="134" t="str">
        <f>IF(ISERROR(VLOOKUP($E194,발주DB!$A:$D,3,FALSE))=TRUE,"",VLOOKUP($E194,발주DB!$A:$D,3,FALSE))</f>
        <v/>
      </c>
      <c r="AC194" s="133" t="str">
        <f>IF(ISERROR(VLOOKUP($E194,발주DB!$A:$D,4,FALSE))=TRUE,"",VLOOKUP($E194,발주DB!$A:$D,4,FALSE))</f>
        <v/>
      </c>
      <c r="AD194" s="39">
        <f>IF(ISERROR(VLOOKUP($E194,입고예정DB!$B:$E,3,FALSE))=TRUE,0,VLOOKUP($E194,입고예정DB!$B:$E,3,FALSE))</f>
        <v>0</v>
      </c>
      <c r="AE194" s="41">
        <f>IF(E194="",0,SUMIF(입고예정DB!$B:$B,$E194,입고예정DB!$E:$E))</f>
        <v>0</v>
      </c>
      <c r="AF194" s="42">
        <f t="shared" si="62"/>
        <v>-242</v>
      </c>
      <c r="AG194" s="414"/>
      <c r="AI194" s="295" t="str">
        <f>VLOOKUP($I194,[1]기획현황!$Z:$AW,8,FALSE)</f>
        <v>FOREMOST</v>
      </c>
      <c r="AJ194" s="401" t="e">
        <f>SUMIF([1]기획현황!$Z:$Z,$I194,[1]기획현황!$AF:$AF)</f>
        <v>#VALUE!</v>
      </c>
      <c r="AK194" s="302">
        <f>VLOOKUP($I194,[1]기획현황!$Z:$AW,14,FALSE)</f>
        <v>45000</v>
      </c>
      <c r="AL194" s="402">
        <f>VLOOKUP($I194,[1]기획현황!$Z:$AW,22,FALSE)</f>
        <v>0</v>
      </c>
      <c r="AM194" s="301">
        <f>VLOOKUP($I194,[1]기획현황!$Z:$AW,23,FALSE)</f>
        <v>6.35</v>
      </c>
      <c r="AN194" s="302">
        <f>VLOOKUP($I194,[1]기획현황!$Z:$AW,24,FALSE)</f>
        <v>0</v>
      </c>
      <c r="AO194" s="303">
        <f>VLOOKUP($I194,[1]기획현황!$Z:$AW,17,FALSE)</f>
        <v>7920.99</v>
      </c>
      <c r="AP194" s="305">
        <f t="shared" si="63"/>
        <v>5.1646436757388798</v>
      </c>
      <c r="AQ194" s="3"/>
    </row>
    <row r="195" spans="1:43" ht="53.25" hidden="1" customHeight="1">
      <c r="A195" s="16" t="str">
        <f t="shared" si="49"/>
        <v>SBKEBF5551YE</v>
      </c>
      <c r="B195" s="154">
        <f t="shared" si="50"/>
        <v>9.5377346163493934E-7</v>
      </c>
      <c r="C195" s="16" t="str">
        <f t="shared" si="51"/>
        <v/>
      </c>
      <c r="D195" s="154">
        <f t="shared" si="52"/>
        <v>1</v>
      </c>
      <c r="E195" s="16" t="str">
        <f>IF(ISERROR(VLOOKUP(MID(I195,1,5)&amp;MID(I195,8,5),품번정리!A:B,2,FALSE))=TRUE,MID(I195,1,5)&amp;MID(I195,8,5),VLOOKUP(MID(I195,1,5)&amp;MID(I195,8,5),품번정리!A:B,2,FALSE))</f>
        <v>SBKEB551YE</v>
      </c>
      <c r="F195" s="202" t="str">
        <f>IF(ISERROR(VLOOKUP($E195,러닝품번!$A:$A,1,FALSE))=TRUE,"","러닝")</f>
        <v/>
      </c>
      <c r="G195" s="422"/>
      <c r="H195" s="31" t="str">
        <f>IF(I195=0,0,IF(VLOOKUP(MID($I195,4,2),CODE!K:P,CODE!$O$1,FALSE)="",VLOOKUP(MID($I195,1,3),CODE!$B:$G,CODE!$D$1,FALSE),VLOOKUP(MID($I195,1,3),CODE!$B:$G,CODE!$D$1,FALSE)&amp;"-"&amp;VLOOKUP(MID($I195,4,2),CODE!K:P,CODE!$O$1,FALSE)))</f>
        <v>SBK</v>
      </c>
      <c r="I195" s="103" t="s">
        <v>1656</v>
      </c>
      <c r="J195" s="102" t="str">
        <f t="shared" si="64"/>
        <v>F5</v>
      </c>
      <c r="K195" s="102" t="str">
        <f t="shared" si="53"/>
        <v>EB</v>
      </c>
      <c r="L195" s="438">
        <f t="shared" si="65"/>
        <v>20000</v>
      </c>
      <c r="M195" s="36">
        <f>IF(ISERROR(VLOOKUP($E195,'14FW판매DB'!$C:$AF,'14FW판매DB'!J$3-1,FALSE))=TRUE,0,VLOOKUP($E195,'14FW판매DB'!$C:$AF,'14FW판매DB'!J$3-1,FALSE))</f>
        <v>45000</v>
      </c>
      <c r="N195" s="37">
        <f>IF(ISERROR(VLOOKUP($E195,'14FW판매DB'!$C:$AF,'14FW판매DB'!K$3-1,FALSE))=TRUE,0,VLOOKUP($E195,'14FW판매DB'!$C:$AF,'14FW판매DB'!K$3-1,FALSE))</f>
        <v>25000</v>
      </c>
      <c r="O195" s="38">
        <f>SUMIF('14FW판매DB'!$C:$C,E195,'14FW판매DB'!N:N)</f>
        <v>280</v>
      </c>
      <c r="P195" s="39" t="str">
        <f>IF(ISERROR(VLOOKUP($E195,'14FW판매DB'!$C:$AF,'14FW판매DB'!P$3-1,FALSE))=TRUE,0,VLOOKUP($E195,'14FW판매DB'!$C:$AF,'14FW판매DB'!P$3-1,FALSE))</f>
        <v>2014-11-13</v>
      </c>
      <c r="Q195" s="40">
        <f>SUMIF('14FW판매DB'!$C:$C,E195,'14FW판매DB'!U:U)</f>
        <v>11</v>
      </c>
      <c r="R195" s="43">
        <f t="shared" si="54"/>
        <v>3.9285714285714285E-2</v>
      </c>
      <c r="S195" s="95">
        <f t="shared" si="55"/>
        <v>508</v>
      </c>
      <c r="T195" s="45">
        <f t="shared" si="56"/>
        <v>2.1653543307086614E-2</v>
      </c>
      <c r="U195" s="110">
        <f>SUMIF('14FW판매DB'!$C:$C,$E195,'14FW판매DB'!AD:AD)*$U$4</f>
        <v>0</v>
      </c>
      <c r="V195" s="40">
        <f t="shared" si="66"/>
        <v>7</v>
      </c>
      <c r="W195" s="285">
        <f t="shared" si="57"/>
        <v>0</v>
      </c>
      <c r="X195" s="289">
        <f t="shared" si="58"/>
        <v>269</v>
      </c>
      <c r="Y195" s="53">
        <f t="shared" si="59"/>
        <v>0</v>
      </c>
      <c r="Z195" s="50">
        <f t="shared" si="60"/>
        <v>0</v>
      </c>
      <c r="AA195" s="33">
        <f t="shared" si="61"/>
        <v>0</v>
      </c>
      <c r="AB195" s="134" t="str">
        <f>IF(ISERROR(VLOOKUP($E195,발주DB!$A:$D,3,FALSE))=TRUE,"",VLOOKUP($E195,발주DB!$A:$D,3,FALSE))</f>
        <v/>
      </c>
      <c r="AC195" s="133" t="str">
        <f>IF(ISERROR(VLOOKUP($E195,발주DB!$A:$D,4,FALSE))=TRUE,"",VLOOKUP($E195,발주DB!$A:$D,4,FALSE))</f>
        <v/>
      </c>
      <c r="AD195" s="39">
        <f>IF(ISERROR(VLOOKUP($E195,입고예정DB!$B:$E,3,FALSE))=TRUE,0,VLOOKUP($E195,입고예정DB!$B:$E,3,FALSE))</f>
        <v>0</v>
      </c>
      <c r="AE195" s="41">
        <f>IF(E195="",0,SUMIF(입고예정DB!$B:$B,$E195,입고예정DB!$E:$E))</f>
        <v>0</v>
      </c>
      <c r="AF195" s="42">
        <f t="shared" si="62"/>
        <v>-269</v>
      </c>
      <c r="AG195" s="414"/>
      <c r="AI195" s="295" t="str">
        <f>VLOOKUP($I195,[1]기획현황!$Z:$AW,8,FALSE)</f>
        <v>FOREMOST</v>
      </c>
      <c r="AJ195" s="401" t="e">
        <f>SUMIF([1]기획현황!$Z:$Z,$I195,[1]기획현황!$AF:$AF)</f>
        <v>#VALUE!</v>
      </c>
      <c r="AK195" s="302">
        <f>VLOOKUP($I195,[1]기획현황!$Z:$AW,14,FALSE)</f>
        <v>45000</v>
      </c>
      <c r="AL195" s="402">
        <f>VLOOKUP($I195,[1]기획현황!$Z:$AW,22,FALSE)</f>
        <v>0</v>
      </c>
      <c r="AM195" s="301">
        <f>VLOOKUP($I195,[1]기획현황!$Z:$AW,23,FALSE)</f>
        <v>6.35</v>
      </c>
      <c r="AN195" s="302">
        <f>VLOOKUP($I195,[1]기획현황!$Z:$AW,24,FALSE)</f>
        <v>0</v>
      </c>
      <c r="AO195" s="303">
        <f>VLOOKUP($I195,[1]기획현황!$Z:$AW,17,FALSE)</f>
        <v>7920.99</v>
      </c>
      <c r="AP195" s="305">
        <f t="shared" si="63"/>
        <v>5.1646436757388798</v>
      </c>
      <c r="AQ195" s="3"/>
    </row>
    <row r="196" spans="1:43" ht="53.25" hidden="1" customHeight="1">
      <c r="A196" s="16" t="str">
        <f t="shared" si="49"/>
        <v>SBKEBF5553MT</v>
      </c>
      <c r="B196" s="154">
        <f t="shared" si="50"/>
        <v>9.5377346163493934E-7</v>
      </c>
      <c r="C196" s="16" t="str">
        <f t="shared" si="51"/>
        <v/>
      </c>
      <c r="D196" s="154">
        <f t="shared" si="52"/>
        <v>1</v>
      </c>
      <c r="E196" s="16" t="str">
        <f>IF(ISERROR(VLOOKUP(MID(I196,1,5)&amp;MID(I196,8,5),품번정리!A:B,2,FALSE))=TRUE,MID(I196,1,5)&amp;MID(I196,8,5),VLOOKUP(MID(I196,1,5)&amp;MID(I196,8,5),품번정리!A:B,2,FALSE))</f>
        <v>SBKEB553MT</v>
      </c>
      <c r="F196" s="202" t="str">
        <f>IF(ISERROR(VLOOKUP($E196,러닝품번!$A:$A,1,FALSE))=TRUE,"","러닝")</f>
        <v/>
      </c>
      <c r="G196" s="422"/>
      <c r="H196" s="31" t="str">
        <f>IF(I196=0,0,IF(VLOOKUP(MID($I196,4,2),CODE!K:P,CODE!$O$1,FALSE)="",VLOOKUP(MID($I196,1,3),CODE!$B:$G,CODE!$D$1,FALSE),VLOOKUP(MID($I196,1,3),CODE!$B:$G,CODE!$D$1,FALSE)&amp;"-"&amp;VLOOKUP(MID($I196,4,2),CODE!K:P,CODE!$O$1,FALSE)))</f>
        <v>SBK</v>
      </c>
      <c r="I196" s="103" t="s">
        <v>1669</v>
      </c>
      <c r="J196" s="102" t="str">
        <f t="shared" si="64"/>
        <v>F5</v>
      </c>
      <c r="K196" s="102" t="str">
        <f t="shared" si="53"/>
        <v>EB</v>
      </c>
      <c r="L196" s="438">
        <f t="shared" si="65"/>
        <v>16000</v>
      </c>
      <c r="M196" s="36">
        <f>IF(ISERROR(VLOOKUP($E196,'14FW판매DB'!$C:$AF,'14FW판매DB'!J$3-1,FALSE))=TRUE,0,VLOOKUP($E196,'14FW판매DB'!$C:$AF,'14FW판매DB'!J$3-1,FALSE))</f>
        <v>35000</v>
      </c>
      <c r="N196" s="37">
        <f>IF(ISERROR(VLOOKUP($E196,'14FW판매DB'!$C:$AF,'14FW판매DB'!K$3-1,FALSE))=TRUE,0,VLOOKUP($E196,'14FW판매DB'!$C:$AF,'14FW판매DB'!K$3-1,FALSE))</f>
        <v>19000</v>
      </c>
      <c r="O196" s="38">
        <f>SUMIF('14FW판매DB'!$C:$C,E196,'14FW판매DB'!N:N)</f>
        <v>200</v>
      </c>
      <c r="P196" s="39" t="str">
        <f>IF(ISERROR(VLOOKUP($E196,'14FW판매DB'!$C:$AF,'14FW판매DB'!P$3-1,FALSE))=TRUE,0,VLOOKUP($E196,'14FW판매DB'!$C:$AF,'14FW판매DB'!P$3-1,FALSE))</f>
        <v>2014-10-02</v>
      </c>
      <c r="Q196" s="40">
        <f>SUMIF('14FW판매DB'!$C:$C,E196,'14FW판매DB'!U:U)</f>
        <v>31</v>
      </c>
      <c r="R196" s="43">
        <f t="shared" si="54"/>
        <v>0.155</v>
      </c>
      <c r="S196" s="95">
        <f t="shared" si="55"/>
        <v>550</v>
      </c>
      <c r="T196" s="45">
        <f t="shared" si="56"/>
        <v>5.6363636363636366E-2</v>
      </c>
      <c r="U196" s="110">
        <f>SUMIF('14FW판매DB'!$C:$C,$E196,'14FW판매DB'!AD:AD)*$U$4</f>
        <v>0</v>
      </c>
      <c r="V196" s="40">
        <f t="shared" si="66"/>
        <v>7</v>
      </c>
      <c r="W196" s="285">
        <f t="shared" si="57"/>
        <v>0</v>
      </c>
      <c r="X196" s="289">
        <f t="shared" si="58"/>
        <v>169</v>
      </c>
      <c r="Y196" s="53">
        <f t="shared" si="59"/>
        <v>0</v>
      </c>
      <c r="Z196" s="50">
        <f t="shared" si="60"/>
        <v>0</v>
      </c>
      <c r="AA196" s="33">
        <f t="shared" si="61"/>
        <v>0</v>
      </c>
      <c r="AB196" s="134" t="str">
        <f>IF(ISERROR(VLOOKUP($E196,발주DB!$A:$D,3,FALSE))=TRUE,"",VLOOKUP($E196,발주DB!$A:$D,3,FALSE))</f>
        <v/>
      </c>
      <c r="AC196" s="133" t="str">
        <f>IF(ISERROR(VLOOKUP($E196,발주DB!$A:$D,4,FALSE))=TRUE,"",VLOOKUP($E196,발주DB!$A:$D,4,FALSE))</f>
        <v/>
      </c>
      <c r="AD196" s="39">
        <f>IF(ISERROR(VLOOKUP($E196,입고예정DB!$B:$E,3,FALSE))=TRUE,0,VLOOKUP($E196,입고예정DB!$B:$E,3,FALSE))</f>
        <v>0</v>
      </c>
      <c r="AE196" s="41">
        <f>IF(E196="",0,SUMIF(입고예정DB!$B:$B,$E196,입고예정DB!$E:$E))</f>
        <v>0</v>
      </c>
      <c r="AF196" s="42">
        <f t="shared" si="62"/>
        <v>-169</v>
      </c>
      <c r="AG196" s="414"/>
      <c r="AI196" s="295" t="str">
        <f>VLOOKUP($I196,[1]기획현황!$Z:$AW,8,FALSE)</f>
        <v>Y&amp;Y</v>
      </c>
      <c r="AJ196" s="401" t="e">
        <f>SUMIF([1]기획현황!$Z:$Z,$I196,[1]기획현황!$AF:$AF)</f>
        <v>#VALUE!</v>
      </c>
      <c r="AK196" s="302">
        <f>VLOOKUP($I196,[1]기획현황!$Z:$AW,14,FALSE)</f>
        <v>35000</v>
      </c>
      <c r="AL196" s="402">
        <f>VLOOKUP($I196,[1]기획현황!$Z:$AW,22,FALSE)</f>
        <v>0</v>
      </c>
      <c r="AM196" s="301">
        <f>VLOOKUP($I196,[1]기획현황!$Z:$AW,23,FALSE)</f>
        <v>3.42</v>
      </c>
      <c r="AN196" s="302">
        <f>VLOOKUP($I196,[1]기획현황!$Z:$AW,24,FALSE)</f>
        <v>0</v>
      </c>
      <c r="AO196" s="303">
        <f>VLOOKUP($I196,[1]기획현황!$Z:$AW,17,FALSE)</f>
        <v>4266.1080000000011</v>
      </c>
      <c r="AP196" s="305">
        <f t="shared" si="63"/>
        <v>7.4583629430342144</v>
      </c>
      <c r="AQ196" s="3"/>
    </row>
    <row r="197" spans="1:43" ht="53.25" hidden="1" customHeight="1">
      <c r="A197" s="16" t="str">
        <f t="shared" si="49"/>
        <v>SBKEBF5553PK</v>
      </c>
      <c r="B197" s="154">
        <f t="shared" si="50"/>
        <v>9.5377346163493934E-7</v>
      </c>
      <c r="C197" s="16" t="str">
        <f t="shared" si="51"/>
        <v/>
      </c>
      <c r="D197" s="154">
        <f t="shared" si="52"/>
        <v>1</v>
      </c>
      <c r="E197" s="16" t="str">
        <f>IF(ISERROR(VLOOKUP(MID(I197,1,5)&amp;MID(I197,8,5),품번정리!A:B,2,FALSE))=TRUE,MID(I197,1,5)&amp;MID(I197,8,5),VLOOKUP(MID(I197,1,5)&amp;MID(I197,8,5),품번정리!A:B,2,FALSE))</f>
        <v>SBKEB553PK</v>
      </c>
      <c r="F197" s="202" t="str">
        <f>IF(ISERROR(VLOOKUP($E197,러닝품번!$A:$A,1,FALSE))=TRUE,"","러닝")</f>
        <v/>
      </c>
      <c r="G197" s="422"/>
      <c r="H197" s="31" t="str">
        <f>IF(I197=0,0,IF(VLOOKUP(MID($I197,4,2),CODE!K:P,CODE!$O$1,FALSE)="",VLOOKUP(MID($I197,1,3),CODE!$B:$G,CODE!$D$1,FALSE),VLOOKUP(MID($I197,1,3),CODE!$B:$G,CODE!$D$1,FALSE)&amp;"-"&amp;VLOOKUP(MID($I197,4,2),CODE!K:P,CODE!$O$1,FALSE)))</f>
        <v>SBK</v>
      </c>
      <c r="I197" s="103" t="s">
        <v>1668</v>
      </c>
      <c r="J197" s="102" t="str">
        <f t="shared" si="64"/>
        <v>F5</v>
      </c>
      <c r="K197" s="102" t="str">
        <f t="shared" si="53"/>
        <v>EB</v>
      </c>
      <c r="L197" s="438">
        <f t="shared" si="65"/>
        <v>16000</v>
      </c>
      <c r="M197" s="36">
        <f>IF(ISERROR(VLOOKUP($E197,'14FW판매DB'!$C:$AF,'14FW판매DB'!J$3-1,FALSE))=TRUE,0,VLOOKUP($E197,'14FW판매DB'!$C:$AF,'14FW판매DB'!J$3-1,FALSE))</f>
        <v>35000</v>
      </c>
      <c r="N197" s="37">
        <f>IF(ISERROR(VLOOKUP($E197,'14FW판매DB'!$C:$AF,'14FW판매DB'!K$3-1,FALSE))=TRUE,0,VLOOKUP($E197,'14FW판매DB'!$C:$AF,'14FW판매DB'!K$3-1,FALSE))</f>
        <v>19000</v>
      </c>
      <c r="O197" s="38">
        <f>SUMIF('14FW판매DB'!$C:$C,E197,'14FW판매DB'!N:N)</f>
        <v>199</v>
      </c>
      <c r="P197" s="39" t="str">
        <f>IF(ISERROR(VLOOKUP($E197,'14FW판매DB'!$C:$AF,'14FW판매DB'!P$3-1,FALSE))=TRUE,0,VLOOKUP($E197,'14FW판매DB'!$C:$AF,'14FW판매DB'!P$3-1,FALSE))</f>
        <v>2014-10-02</v>
      </c>
      <c r="Q197" s="40">
        <f>SUMIF('14FW판매DB'!$C:$C,E197,'14FW판매DB'!U:U)</f>
        <v>102</v>
      </c>
      <c r="R197" s="43">
        <f t="shared" si="54"/>
        <v>0.51256281407035176</v>
      </c>
      <c r="S197" s="95">
        <f t="shared" si="55"/>
        <v>550</v>
      </c>
      <c r="T197" s="45">
        <f t="shared" si="56"/>
        <v>0.18545454545454546</v>
      </c>
      <c r="U197" s="110">
        <f>SUMIF('14FW판매DB'!$C:$C,$E197,'14FW판매DB'!AD:AD)*$U$4</f>
        <v>0</v>
      </c>
      <c r="V197" s="40">
        <f t="shared" si="66"/>
        <v>7</v>
      </c>
      <c r="W197" s="285">
        <f t="shared" si="57"/>
        <v>0</v>
      </c>
      <c r="X197" s="289">
        <f t="shared" si="58"/>
        <v>97</v>
      </c>
      <c r="Y197" s="53">
        <f t="shared" si="59"/>
        <v>0</v>
      </c>
      <c r="Z197" s="50">
        <f t="shared" si="60"/>
        <v>0</v>
      </c>
      <c r="AA197" s="33">
        <f t="shared" si="61"/>
        <v>0</v>
      </c>
      <c r="AB197" s="134" t="str">
        <f>IF(ISERROR(VLOOKUP($E197,발주DB!$A:$D,3,FALSE))=TRUE,"",VLOOKUP($E197,발주DB!$A:$D,3,FALSE))</f>
        <v/>
      </c>
      <c r="AC197" s="133" t="str">
        <f>IF(ISERROR(VLOOKUP($E197,발주DB!$A:$D,4,FALSE))=TRUE,"",VLOOKUP($E197,발주DB!$A:$D,4,FALSE))</f>
        <v/>
      </c>
      <c r="AD197" s="39">
        <f>IF(ISERROR(VLOOKUP($E197,입고예정DB!$B:$E,3,FALSE))=TRUE,0,VLOOKUP($E197,입고예정DB!$B:$E,3,FALSE))</f>
        <v>0</v>
      </c>
      <c r="AE197" s="41">
        <f>IF(E197="",0,SUMIF(입고예정DB!$B:$B,$E197,입고예정DB!$E:$E))</f>
        <v>0</v>
      </c>
      <c r="AF197" s="42">
        <f t="shared" si="62"/>
        <v>-97</v>
      </c>
      <c r="AG197" s="414"/>
      <c r="AI197" s="295" t="str">
        <f>VLOOKUP($I197,[1]기획현황!$Z:$AW,8,FALSE)</f>
        <v>Y&amp;Y</v>
      </c>
      <c r="AJ197" s="401" t="e">
        <f>SUMIF([1]기획현황!$Z:$Z,$I197,[1]기획현황!$AF:$AF)</f>
        <v>#VALUE!</v>
      </c>
      <c r="AK197" s="302">
        <f>VLOOKUP($I197,[1]기획현황!$Z:$AW,14,FALSE)</f>
        <v>35000</v>
      </c>
      <c r="AL197" s="402">
        <f>VLOOKUP($I197,[1]기획현황!$Z:$AW,22,FALSE)</f>
        <v>0</v>
      </c>
      <c r="AM197" s="301">
        <f>VLOOKUP($I197,[1]기획현황!$Z:$AW,23,FALSE)</f>
        <v>3.42</v>
      </c>
      <c r="AN197" s="302">
        <f>VLOOKUP($I197,[1]기획현황!$Z:$AW,24,FALSE)</f>
        <v>0</v>
      </c>
      <c r="AO197" s="303">
        <f>VLOOKUP($I197,[1]기획현황!$Z:$AW,17,FALSE)</f>
        <v>4266.1080000000011</v>
      </c>
      <c r="AP197" s="305">
        <f t="shared" si="63"/>
        <v>7.4583629430342144</v>
      </c>
      <c r="AQ197" s="3"/>
    </row>
    <row r="198" spans="1:43" ht="53.25" hidden="1" customHeight="1">
      <c r="A198" s="16" t="str">
        <f t="shared" si="49"/>
        <v>SBKEBF5554BK</v>
      </c>
      <c r="B198" s="154">
        <f t="shared" si="50"/>
        <v>9.5377346163493934E-7</v>
      </c>
      <c r="C198" s="16" t="str">
        <f t="shared" si="51"/>
        <v/>
      </c>
      <c r="D198" s="154">
        <f t="shared" si="52"/>
        <v>1</v>
      </c>
      <c r="E198" s="16" t="str">
        <f>IF(ISERROR(VLOOKUP(MID(I198,1,5)&amp;MID(I198,8,5),품번정리!A:B,2,FALSE))=TRUE,MID(I198,1,5)&amp;MID(I198,8,5),VLOOKUP(MID(I198,1,5)&amp;MID(I198,8,5),품번정리!A:B,2,FALSE))</f>
        <v>SBKEB554BK</v>
      </c>
      <c r="F198" s="202" t="str">
        <f>IF(ISERROR(VLOOKUP($E198,러닝품번!$A:$A,1,FALSE))=TRUE,"","러닝")</f>
        <v/>
      </c>
      <c r="G198" s="422"/>
      <c r="H198" s="31" t="str">
        <f>IF(I198=0,0,IF(VLOOKUP(MID($I198,4,2),CODE!K:P,CODE!$O$1,FALSE)="",VLOOKUP(MID($I198,1,3),CODE!$B:$G,CODE!$D$1,FALSE),VLOOKUP(MID($I198,1,3),CODE!$B:$G,CODE!$D$1,FALSE)&amp;"-"&amp;VLOOKUP(MID($I198,4,2),CODE!K:P,CODE!$O$1,FALSE)))</f>
        <v>SBK</v>
      </c>
      <c r="I198" s="103" t="s">
        <v>1671</v>
      </c>
      <c r="J198" s="102" t="str">
        <f t="shared" si="64"/>
        <v>F5</v>
      </c>
      <c r="K198" s="102" t="str">
        <f t="shared" si="53"/>
        <v>EB</v>
      </c>
      <c r="L198" s="438">
        <f t="shared" si="65"/>
        <v>25000</v>
      </c>
      <c r="M198" s="36">
        <f>IF(ISERROR(VLOOKUP($E198,'14FW판매DB'!$C:$AF,'14FW판매DB'!J$3-1,FALSE))=TRUE,0,VLOOKUP($E198,'14FW판매DB'!$C:$AF,'14FW판매DB'!J$3-1,FALSE))</f>
        <v>35000</v>
      </c>
      <c r="N198" s="37">
        <f>IF(ISERROR(VLOOKUP($E198,'14FW판매DB'!$C:$AF,'14FW판매DB'!K$3-1,FALSE))=TRUE,0,VLOOKUP($E198,'14FW판매DB'!$C:$AF,'14FW판매DB'!K$3-1,FALSE))</f>
        <v>10000</v>
      </c>
      <c r="O198" s="38">
        <f>SUMIF('14FW판매DB'!$C:$C,E198,'14FW판매DB'!N:N)</f>
        <v>80</v>
      </c>
      <c r="P198" s="39" t="str">
        <f>IF(ISERROR(VLOOKUP($E198,'14FW판매DB'!$C:$AF,'14FW판매DB'!P$3-1,FALSE))=TRUE,0,VLOOKUP($E198,'14FW판매DB'!$C:$AF,'14FW판매DB'!P$3-1,FALSE))</f>
        <v>2014-10-02</v>
      </c>
      <c r="Q198" s="40">
        <f>SUMIF('14FW판매DB'!$C:$C,E198,'14FW판매DB'!U:U)</f>
        <v>3</v>
      </c>
      <c r="R198" s="43">
        <f t="shared" si="54"/>
        <v>3.7499999999999999E-2</v>
      </c>
      <c r="S198" s="95">
        <f t="shared" si="55"/>
        <v>550</v>
      </c>
      <c r="T198" s="45">
        <f t="shared" si="56"/>
        <v>5.454545454545455E-3</v>
      </c>
      <c r="U198" s="110">
        <f>SUMIF('14FW판매DB'!$C:$C,$E198,'14FW판매DB'!AD:AD)*$U$4</f>
        <v>0</v>
      </c>
      <c r="V198" s="40">
        <f t="shared" si="66"/>
        <v>7</v>
      </c>
      <c r="W198" s="285">
        <f t="shared" si="57"/>
        <v>0</v>
      </c>
      <c r="X198" s="289">
        <f t="shared" si="58"/>
        <v>77</v>
      </c>
      <c r="Y198" s="53">
        <f t="shared" si="59"/>
        <v>0</v>
      </c>
      <c r="Z198" s="50">
        <f t="shared" si="60"/>
        <v>0</v>
      </c>
      <c r="AA198" s="33">
        <f t="shared" si="61"/>
        <v>0</v>
      </c>
      <c r="AB198" s="134" t="str">
        <f>IF(ISERROR(VLOOKUP($E198,발주DB!$A:$D,3,FALSE))=TRUE,"",VLOOKUP($E198,발주DB!$A:$D,3,FALSE))</f>
        <v/>
      </c>
      <c r="AC198" s="133" t="str">
        <f>IF(ISERROR(VLOOKUP($E198,발주DB!$A:$D,4,FALSE))=TRUE,"",VLOOKUP($E198,발주DB!$A:$D,4,FALSE))</f>
        <v/>
      </c>
      <c r="AD198" s="39">
        <f>IF(ISERROR(VLOOKUP($E198,입고예정DB!$B:$E,3,FALSE))=TRUE,0,VLOOKUP($E198,입고예정DB!$B:$E,3,FALSE))</f>
        <v>0</v>
      </c>
      <c r="AE198" s="41">
        <f>IF(E198="",0,SUMIF(입고예정DB!$B:$B,$E198,입고예정DB!$E:$E))</f>
        <v>0</v>
      </c>
      <c r="AF198" s="42">
        <f t="shared" si="62"/>
        <v>-77</v>
      </c>
      <c r="AG198" s="414"/>
      <c r="AI198" s="295" t="str">
        <f>VLOOKUP($I198,[1]기획현황!$Z:$AW,8,FALSE)</f>
        <v>Y&amp;Y</v>
      </c>
      <c r="AJ198" s="401" t="e">
        <f>SUMIF([1]기획현황!$Z:$Z,$I198,[1]기획현황!$AF:$AF)</f>
        <v>#VALUE!</v>
      </c>
      <c r="AK198" s="302">
        <f>VLOOKUP($I198,[1]기획현황!$Z:$AW,14,FALSE)</f>
        <v>35000</v>
      </c>
      <c r="AL198" s="402">
        <f>VLOOKUP($I198,[1]기획현황!$Z:$AW,22,FALSE)</f>
        <v>0</v>
      </c>
      <c r="AM198" s="301">
        <f>VLOOKUP($I198,[1]기획현황!$Z:$AW,23,FALSE)</f>
        <v>4.72</v>
      </c>
      <c r="AN198" s="302">
        <f>VLOOKUP($I198,[1]기획현황!$Z:$AW,24,FALSE)</f>
        <v>0</v>
      </c>
      <c r="AO198" s="303">
        <f>VLOOKUP($I198,[1]기획현황!$Z:$AW,17,FALSE)</f>
        <v>5887.7280000000001</v>
      </c>
      <c r="AP198" s="305">
        <f t="shared" si="63"/>
        <v>5.4041528104188599</v>
      </c>
      <c r="AQ198" s="3"/>
    </row>
    <row r="199" spans="1:43" ht="53.25" hidden="1" customHeight="1">
      <c r="A199" s="16" t="str">
        <f t="shared" si="49"/>
        <v>SBKEBF5554PP</v>
      </c>
      <c r="B199" s="154">
        <f t="shared" si="50"/>
        <v>9.5377346163493934E-7</v>
      </c>
      <c r="C199" s="16" t="str">
        <f t="shared" si="51"/>
        <v/>
      </c>
      <c r="D199" s="154">
        <f t="shared" si="52"/>
        <v>1</v>
      </c>
      <c r="E199" s="16" t="str">
        <f>IF(ISERROR(VLOOKUP(MID(I199,1,5)&amp;MID(I199,8,5),품번정리!A:B,2,FALSE))=TRUE,MID(I199,1,5)&amp;MID(I199,8,5),VLOOKUP(MID(I199,1,5)&amp;MID(I199,8,5),품번정리!A:B,2,FALSE))</f>
        <v>SBKEB554PP</v>
      </c>
      <c r="F199" s="202" t="str">
        <f>IF(ISERROR(VLOOKUP($E199,러닝품번!$A:$A,1,FALSE))=TRUE,"","러닝")</f>
        <v/>
      </c>
      <c r="G199" s="422"/>
      <c r="H199" s="31" t="str">
        <f>IF(I199=0,0,IF(VLOOKUP(MID($I199,4,2),CODE!K:P,CODE!$O$1,FALSE)="",VLOOKUP(MID($I199,1,3),CODE!$B:$G,CODE!$D$1,FALSE),VLOOKUP(MID($I199,1,3),CODE!$B:$G,CODE!$D$1,FALSE)&amp;"-"&amp;VLOOKUP(MID($I199,4,2),CODE!K:P,CODE!$O$1,FALSE)))</f>
        <v>SBK</v>
      </c>
      <c r="I199" s="103" t="s">
        <v>1670</v>
      </c>
      <c r="J199" s="102" t="str">
        <f t="shared" si="64"/>
        <v>F5</v>
      </c>
      <c r="K199" s="102" t="str">
        <f t="shared" si="53"/>
        <v>EB</v>
      </c>
      <c r="L199" s="438">
        <f t="shared" si="65"/>
        <v>25000</v>
      </c>
      <c r="M199" s="36">
        <f>IF(ISERROR(VLOOKUP($E199,'14FW판매DB'!$C:$AF,'14FW판매DB'!J$3-1,FALSE))=TRUE,0,VLOOKUP($E199,'14FW판매DB'!$C:$AF,'14FW판매DB'!J$3-1,FALSE))</f>
        <v>35000</v>
      </c>
      <c r="N199" s="37">
        <f>IF(ISERROR(VLOOKUP($E199,'14FW판매DB'!$C:$AF,'14FW판매DB'!K$3-1,FALSE))=TRUE,0,VLOOKUP($E199,'14FW판매DB'!$C:$AF,'14FW판매DB'!K$3-1,FALSE))</f>
        <v>10000</v>
      </c>
      <c r="O199" s="38">
        <f>SUMIF('14FW판매DB'!$C:$C,E199,'14FW판매DB'!N:N)</f>
        <v>80</v>
      </c>
      <c r="P199" s="39" t="str">
        <f>IF(ISERROR(VLOOKUP($E199,'14FW판매DB'!$C:$AF,'14FW판매DB'!P$3-1,FALSE))=TRUE,0,VLOOKUP($E199,'14FW판매DB'!$C:$AF,'14FW판매DB'!P$3-1,FALSE))</f>
        <v>2014-10-02</v>
      </c>
      <c r="Q199" s="40">
        <f>SUMIF('14FW판매DB'!$C:$C,E199,'14FW판매DB'!U:U)</f>
        <v>1</v>
      </c>
      <c r="R199" s="43">
        <f t="shared" si="54"/>
        <v>1.2500000000000001E-2</v>
      </c>
      <c r="S199" s="95">
        <f t="shared" si="55"/>
        <v>550</v>
      </c>
      <c r="T199" s="45">
        <f t="shared" si="56"/>
        <v>1.8181818181818182E-3</v>
      </c>
      <c r="U199" s="110">
        <f>SUMIF('14FW판매DB'!$C:$C,$E199,'14FW판매DB'!AD:AD)*$U$4</f>
        <v>0</v>
      </c>
      <c r="V199" s="40">
        <f t="shared" si="66"/>
        <v>7</v>
      </c>
      <c r="W199" s="285">
        <f t="shared" si="57"/>
        <v>0</v>
      </c>
      <c r="X199" s="289">
        <f t="shared" si="58"/>
        <v>79</v>
      </c>
      <c r="Y199" s="53">
        <f t="shared" si="59"/>
        <v>0</v>
      </c>
      <c r="Z199" s="50">
        <f t="shared" si="60"/>
        <v>0</v>
      </c>
      <c r="AA199" s="33">
        <f t="shared" si="61"/>
        <v>0</v>
      </c>
      <c r="AB199" s="134" t="str">
        <f>IF(ISERROR(VLOOKUP($E199,발주DB!$A:$D,3,FALSE))=TRUE,"",VLOOKUP($E199,발주DB!$A:$D,3,FALSE))</f>
        <v/>
      </c>
      <c r="AC199" s="133" t="str">
        <f>IF(ISERROR(VLOOKUP($E199,발주DB!$A:$D,4,FALSE))=TRUE,"",VLOOKUP($E199,발주DB!$A:$D,4,FALSE))</f>
        <v/>
      </c>
      <c r="AD199" s="39">
        <f>IF(ISERROR(VLOOKUP($E199,입고예정DB!$B:$E,3,FALSE))=TRUE,0,VLOOKUP($E199,입고예정DB!$B:$E,3,FALSE))</f>
        <v>0</v>
      </c>
      <c r="AE199" s="41">
        <f>IF(E199="",0,SUMIF(입고예정DB!$B:$B,$E199,입고예정DB!$E:$E))</f>
        <v>0</v>
      </c>
      <c r="AF199" s="42">
        <f t="shared" si="62"/>
        <v>-79</v>
      </c>
      <c r="AG199" s="414"/>
      <c r="AI199" s="295" t="str">
        <f>VLOOKUP($I199,[1]기획현황!$Z:$AW,8,FALSE)</f>
        <v>Y&amp;Y</v>
      </c>
      <c r="AJ199" s="401" t="e">
        <f>SUMIF([1]기획현황!$Z:$Z,$I199,[1]기획현황!$AF:$AF)</f>
        <v>#VALUE!</v>
      </c>
      <c r="AK199" s="302">
        <f>VLOOKUP($I199,[1]기획현황!$Z:$AW,14,FALSE)</f>
        <v>35000</v>
      </c>
      <c r="AL199" s="402">
        <f>VLOOKUP($I199,[1]기획현황!$Z:$AW,22,FALSE)</f>
        <v>0</v>
      </c>
      <c r="AM199" s="301">
        <f>VLOOKUP($I199,[1]기획현황!$Z:$AW,23,FALSE)</f>
        <v>4.72</v>
      </c>
      <c r="AN199" s="302">
        <f>VLOOKUP($I199,[1]기획현황!$Z:$AW,24,FALSE)</f>
        <v>0</v>
      </c>
      <c r="AO199" s="303">
        <f>VLOOKUP($I199,[1]기획현황!$Z:$AW,17,FALSE)</f>
        <v>5887.7280000000001</v>
      </c>
      <c r="AP199" s="305">
        <f t="shared" si="63"/>
        <v>5.4041528104188599</v>
      </c>
      <c r="AQ199" s="3"/>
    </row>
    <row r="200" spans="1:43" ht="53.25" hidden="1" customHeight="1">
      <c r="A200" s="16" t="str">
        <f t="shared" si="49"/>
        <v>SBKEBF5554RE</v>
      </c>
      <c r="B200" s="154">
        <f t="shared" si="50"/>
        <v>9.5377346163493934E-7</v>
      </c>
      <c r="C200" s="16" t="str">
        <f t="shared" si="51"/>
        <v/>
      </c>
      <c r="D200" s="154">
        <f t="shared" si="52"/>
        <v>1</v>
      </c>
      <c r="E200" s="16" t="str">
        <f>IF(ISERROR(VLOOKUP(MID(I200,1,5)&amp;MID(I200,8,5),품번정리!A:B,2,FALSE))=TRUE,MID(I200,1,5)&amp;MID(I200,8,5),VLOOKUP(MID(I200,1,5)&amp;MID(I200,8,5),품번정리!A:B,2,FALSE))</f>
        <v>SBKEB554RE</v>
      </c>
      <c r="F200" s="202" t="str">
        <f>IF(ISERROR(VLOOKUP($E200,러닝품번!$A:$A,1,FALSE))=TRUE,"","러닝")</f>
        <v/>
      </c>
      <c r="G200" s="422"/>
      <c r="H200" s="31" t="str">
        <f>IF(I200=0,0,IF(VLOOKUP(MID($I200,4,2),CODE!K:P,CODE!$O$1,FALSE)="",VLOOKUP(MID($I200,1,3),CODE!$B:$G,CODE!$D$1,FALSE),VLOOKUP(MID($I200,1,3),CODE!$B:$G,CODE!$D$1,FALSE)&amp;"-"&amp;VLOOKUP(MID($I200,4,2),CODE!K:P,CODE!$O$1,FALSE)))</f>
        <v>SBK</v>
      </c>
      <c r="I200" s="103" t="s">
        <v>1672</v>
      </c>
      <c r="J200" s="102" t="str">
        <f t="shared" si="64"/>
        <v>F5</v>
      </c>
      <c r="K200" s="102" t="str">
        <f t="shared" si="53"/>
        <v>EB</v>
      </c>
      <c r="L200" s="438">
        <f t="shared" si="65"/>
        <v>25000</v>
      </c>
      <c r="M200" s="36">
        <f>IF(ISERROR(VLOOKUP($E200,'14FW판매DB'!$C:$AF,'14FW판매DB'!J$3-1,FALSE))=TRUE,0,VLOOKUP($E200,'14FW판매DB'!$C:$AF,'14FW판매DB'!J$3-1,FALSE))</f>
        <v>35000</v>
      </c>
      <c r="N200" s="37">
        <f>IF(ISERROR(VLOOKUP($E200,'14FW판매DB'!$C:$AF,'14FW판매DB'!K$3-1,FALSE))=TRUE,0,VLOOKUP($E200,'14FW판매DB'!$C:$AF,'14FW판매DB'!K$3-1,FALSE))</f>
        <v>10000</v>
      </c>
      <c r="O200" s="38">
        <f>SUMIF('14FW판매DB'!$C:$C,E200,'14FW판매DB'!N:N)</f>
        <v>80</v>
      </c>
      <c r="P200" s="39" t="str">
        <f>IF(ISERROR(VLOOKUP($E200,'14FW판매DB'!$C:$AF,'14FW판매DB'!P$3-1,FALSE))=TRUE,0,VLOOKUP($E200,'14FW판매DB'!$C:$AF,'14FW판매DB'!P$3-1,FALSE))</f>
        <v>2014-10-02</v>
      </c>
      <c r="Q200" s="40">
        <f>SUMIF('14FW판매DB'!$C:$C,E200,'14FW판매DB'!U:U)</f>
        <v>12</v>
      </c>
      <c r="R200" s="43">
        <f t="shared" si="54"/>
        <v>0.15</v>
      </c>
      <c r="S200" s="95">
        <f t="shared" si="55"/>
        <v>550</v>
      </c>
      <c r="T200" s="45">
        <f t="shared" si="56"/>
        <v>2.181818181818182E-2</v>
      </c>
      <c r="U200" s="110">
        <f>SUMIF('14FW판매DB'!$C:$C,$E200,'14FW판매DB'!AD:AD)*$U$4</f>
        <v>0</v>
      </c>
      <c r="V200" s="40">
        <f t="shared" si="66"/>
        <v>7</v>
      </c>
      <c r="W200" s="285">
        <f t="shared" si="57"/>
        <v>0</v>
      </c>
      <c r="X200" s="289">
        <f t="shared" si="58"/>
        <v>68</v>
      </c>
      <c r="Y200" s="53">
        <f t="shared" si="59"/>
        <v>0</v>
      </c>
      <c r="Z200" s="50">
        <f t="shared" si="60"/>
        <v>0</v>
      </c>
      <c r="AA200" s="33">
        <f t="shared" si="61"/>
        <v>0</v>
      </c>
      <c r="AB200" s="134" t="str">
        <f>IF(ISERROR(VLOOKUP($E200,발주DB!$A:$D,3,FALSE))=TRUE,"",VLOOKUP($E200,발주DB!$A:$D,3,FALSE))</f>
        <v/>
      </c>
      <c r="AC200" s="133" t="str">
        <f>IF(ISERROR(VLOOKUP($E200,발주DB!$A:$D,4,FALSE))=TRUE,"",VLOOKUP($E200,발주DB!$A:$D,4,FALSE))</f>
        <v/>
      </c>
      <c r="AD200" s="39">
        <f>IF(ISERROR(VLOOKUP($E200,입고예정DB!$B:$E,3,FALSE))=TRUE,0,VLOOKUP($E200,입고예정DB!$B:$E,3,FALSE))</f>
        <v>0</v>
      </c>
      <c r="AE200" s="41">
        <f>IF(E200="",0,SUMIF(입고예정DB!$B:$B,$E200,입고예정DB!$E:$E))</f>
        <v>0</v>
      </c>
      <c r="AF200" s="42">
        <f t="shared" si="62"/>
        <v>-68</v>
      </c>
      <c r="AG200" s="414"/>
      <c r="AI200" s="295" t="str">
        <f>VLOOKUP($I200,[1]기획현황!$Z:$AW,8,FALSE)</f>
        <v>Y&amp;Y</v>
      </c>
      <c r="AJ200" s="401" t="e">
        <f>SUMIF([1]기획현황!$Z:$Z,$I200,[1]기획현황!$AF:$AF)</f>
        <v>#VALUE!</v>
      </c>
      <c r="AK200" s="302">
        <f>VLOOKUP($I200,[1]기획현황!$Z:$AW,14,FALSE)</f>
        <v>35000</v>
      </c>
      <c r="AL200" s="402">
        <f>VLOOKUP($I200,[1]기획현황!$Z:$AW,22,FALSE)</f>
        <v>0</v>
      </c>
      <c r="AM200" s="301">
        <f>VLOOKUP($I200,[1]기획현황!$Z:$AW,23,FALSE)</f>
        <v>4.72</v>
      </c>
      <c r="AN200" s="302">
        <f>VLOOKUP($I200,[1]기획현황!$Z:$AW,24,FALSE)</f>
        <v>0</v>
      </c>
      <c r="AO200" s="303">
        <f>VLOOKUP($I200,[1]기획현황!$Z:$AW,17,FALSE)</f>
        <v>5887.7280000000001</v>
      </c>
      <c r="AP200" s="305">
        <f t="shared" si="63"/>
        <v>5.4041528104188599</v>
      </c>
      <c r="AQ200" s="3"/>
    </row>
    <row r="201" spans="1:43" ht="53.25" hidden="1" customHeight="1">
      <c r="A201" s="16" t="str">
        <f t="shared" si="49"/>
        <v>SBKERF5519PK</v>
      </c>
      <c r="B201" s="154">
        <f t="shared" si="50"/>
        <v>1</v>
      </c>
      <c r="C201" s="16" t="str">
        <f t="shared" si="51"/>
        <v>SBKERF5519PK</v>
      </c>
      <c r="D201" s="154">
        <f t="shared" si="52"/>
        <v>1</v>
      </c>
      <c r="E201" s="16" t="str">
        <f>IF(ISERROR(VLOOKUP(MID(I201,1,5)&amp;MID(I201,8,5),품번정리!A:B,2,FALSE))=TRUE,MID(I201,1,5)&amp;MID(I201,8,5),VLOOKUP(MID(I201,1,5)&amp;MID(I201,8,5),품번정리!A:B,2,FALSE))</f>
        <v>SBKER519PK</v>
      </c>
      <c r="F201" s="202" t="str">
        <f>IF(ISERROR(VLOOKUP($E201,러닝품번!$A:$A,1,FALSE))=TRUE,"","러닝")</f>
        <v>러닝</v>
      </c>
      <c r="G201" s="422"/>
      <c r="H201" s="31" t="str">
        <f>IF(I201=0,0,IF(VLOOKUP(MID($I201,4,2),CODE!K:P,CODE!$O$1,FALSE)="",VLOOKUP(MID($I201,1,3),CODE!$B:$G,CODE!$D$1,FALSE),VLOOKUP(MID($I201,1,3),CODE!$B:$G,CODE!$D$1,FALSE)&amp;"-"&amp;VLOOKUP(MID($I201,4,2),CODE!K:P,CODE!$O$1,FALSE)))</f>
        <v>SBK</v>
      </c>
      <c r="I201" s="103" t="s">
        <v>2909</v>
      </c>
      <c r="J201" s="102" t="str">
        <f t="shared" si="64"/>
        <v>F5</v>
      </c>
      <c r="K201" s="102" t="str">
        <f t="shared" si="53"/>
        <v>ER</v>
      </c>
      <c r="L201" s="438">
        <f t="shared" si="65"/>
        <v>13500</v>
      </c>
      <c r="M201" s="36">
        <f>IF(ISERROR(VLOOKUP($E201,'14FW판매DB'!$C:$AF,'14FW판매DB'!J$3-1,FALSE))=TRUE,0,VLOOKUP($E201,'14FW판매DB'!$C:$AF,'14FW판매DB'!J$3-1,FALSE))</f>
        <v>45000</v>
      </c>
      <c r="N201" s="37">
        <f>IF(ISERROR(VLOOKUP($E201,'14FW판매DB'!$C:$AF,'14FW판매DB'!K$3-1,FALSE))=TRUE,0,VLOOKUP($E201,'14FW판매DB'!$C:$AF,'14FW판매DB'!K$3-1,FALSE))</f>
        <v>31500</v>
      </c>
      <c r="O201" s="38">
        <f>SUMIF('14FW판매DB'!$C:$C,E201,'14FW판매DB'!N:N)</f>
        <v>1200</v>
      </c>
      <c r="P201" s="39" t="str">
        <f>IF(ISERROR(VLOOKUP($E201,'14FW판매DB'!$C:$AF,'14FW판매DB'!P$3-1,FALSE))=TRUE,0,VLOOKUP($E201,'14FW판매DB'!$C:$AF,'14FW판매DB'!P$3-1,FALSE))</f>
        <v>2014-09-24</v>
      </c>
      <c r="Q201" s="40">
        <f>SUMIF('14FW판매DB'!$C:$C,E201,'14FW판매DB'!U:U)</f>
        <v>1021</v>
      </c>
      <c r="R201" s="43">
        <f t="shared" si="54"/>
        <v>0.85083333333333333</v>
      </c>
      <c r="S201" s="95">
        <f t="shared" si="55"/>
        <v>558</v>
      </c>
      <c r="T201" s="45">
        <f t="shared" si="56"/>
        <v>1.8297491039426523</v>
      </c>
      <c r="U201" s="110">
        <f>SUMIF('14FW판매DB'!$C:$C,$E201,'14FW판매DB'!AD:AD)*$U$4</f>
        <v>0</v>
      </c>
      <c r="V201" s="40">
        <f t="shared" si="66"/>
        <v>7</v>
      </c>
      <c r="W201" s="285">
        <f t="shared" si="57"/>
        <v>0</v>
      </c>
      <c r="X201" s="289">
        <f t="shared" si="58"/>
        <v>179</v>
      </c>
      <c r="Y201" s="53">
        <f t="shared" si="59"/>
        <v>0</v>
      </c>
      <c r="Z201" s="50">
        <f t="shared" si="60"/>
        <v>0</v>
      </c>
      <c r="AA201" s="33">
        <f t="shared" si="61"/>
        <v>0</v>
      </c>
      <c r="AB201" s="134" t="str">
        <f>IF(ISERROR(VLOOKUP($E201,발주DB!$A:$D,3,FALSE))=TRUE,"",VLOOKUP($E201,발주DB!$A:$D,3,FALSE))</f>
        <v/>
      </c>
      <c r="AC201" s="133" t="str">
        <f>IF(ISERROR(VLOOKUP($E201,발주DB!$A:$D,4,FALSE))=TRUE,"",VLOOKUP($E201,발주DB!$A:$D,4,FALSE))</f>
        <v/>
      </c>
      <c r="AD201" s="39">
        <f>IF(ISERROR(VLOOKUP($E201,입고예정DB!$B:$E,3,FALSE))=TRUE,0,VLOOKUP($E201,입고예정DB!$B:$E,3,FALSE))</f>
        <v>0</v>
      </c>
      <c r="AE201" s="41">
        <f>IF(E201="",0,SUMIF(입고예정DB!$B:$B,$E201,입고예정DB!$E:$E))</f>
        <v>0</v>
      </c>
      <c r="AF201" s="42">
        <f t="shared" si="62"/>
        <v>-179</v>
      </c>
      <c r="AG201" s="414" t="s">
        <v>3537</v>
      </c>
      <c r="AI201" s="295" t="str">
        <f>VLOOKUP($I201,[1]기획현황!$Z:$AW,8,FALSE)</f>
        <v>FOREMOST</v>
      </c>
      <c r="AJ201" s="401" t="e">
        <f>SUMIF([1]기획현황!$Z:$Z,$I201,[1]기획현황!$AF:$AF)</f>
        <v>#VALUE!</v>
      </c>
      <c r="AK201" s="302">
        <f>VLOOKUP($I201,[1]기획현황!$Z:$AW,14,FALSE)</f>
        <v>45000</v>
      </c>
      <c r="AL201" s="402">
        <f>VLOOKUP($I201,[1]기획현황!$Z:$AW,22,FALSE)</f>
        <v>2003.3333333333301</v>
      </c>
      <c r="AM201" s="301">
        <f>VLOOKUP($I201,[1]기획현황!$Z:$AW,23,FALSE)</f>
        <v>4.7</v>
      </c>
      <c r="AN201" s="302">
        <f>VLOOKUP($I201,[1]기획현황!$Z:$AW,24,FALSE)</f>
        <v>0</v>
      </c>
      <c r="AO201" s="303">
        <f>VLOOKUP($I201,[1]기획현황!$Z:$AW,17,FALSE)</f>
        <v>7866.113333333331</v>
      </c>
      <c r="AP201" s="305">
        <f t="shared" si="63"/>
        <v>5.2006739765285506</v>
      </c>
      <c r="AQ201" s="3"/>
    </row>
    <row r="202" spans="1:43" ht="53.25" hidden="1" customHeight="1">
      <c r="A202" s="16" t="str">
        <f t="shared" ref="A202:A265" si="67">I202</f>
        <v>SBKMIF5509KH</v>
      </c>
      <c r="B202" s="154">
        <f t="shared" ref="B202:B265" si="68">1/COUNTIF(C:C,C202)</f>
        <v>9.5377346163493934E-7</v>
      </c>
      <c r="C202" s="16" t="str">
        <f t="shared" ref="C202:C265" si="69">IF(AND(R202&gt;=$C$6,X202&lt;$C$7),I202,"")</f>
        <v/>
      </c>
      <c r="D202" s="154">
        <f t="shared" ref="D202:D265" si="70">1/COUNTIF(I:I,I202)</f>
        <v>1</v>
      </c>
      <c r="E202" s="16" t="str">
        <f>IF(ISERROR(VLOOKUP(MID(I202,1,5)&amp;MID(I202,8,5),품번정리!A:B,2,FALSE))=TRUE,MID(I202,1,5)&amp;MID(I202,8,5),VLOOKUP(MID(I202,1,5)&amp;MID(I202,8,5),품번정리!A:B,2,FALSE))</f>
        <v>SBKMI509KH</v>
      </c>
      <c r="F202" s="202" t="str">
        <f>IF(ISERROR(VLOOKUP($E202,러닝품번!$A:$A,1,FALSE))=TRUE,"","러닝")</f>
        <v/>
      </c>
      <c r="G202" s="422"/>
      <c r="H202" s="31" t="str">
        <f>IF(I202=0,0,IF(VLOOKUP(MID($I202,4,2),CODE!K:P,CODE!$O$1,FALSE)="",VLOOKUP(MID($I202,1,3),CODE!$B:$G,CODE!$D$1,FALSE),VLOOKUP(MID($I202,1,3),CODE!$B:$G,CODE!$D$1,FALSE)&amp;"-"&amp;VLOOKUP(MID($I202,4,2),CODE!K:P,CODE!$O$1,FALSE)))</f>
        <v>SBK</v>
      </c>
      <c r="I202" s="103" t="s">
        <v>1636</v>
      </c>
      <c r="J202" s="102" t="str">
        <f t="shared" si="64"/>
        <v>F5</v>
      </c>
      <c r="K202" s="102" t="str">
        <f t="shared" ref="K202:K265" si="71">MID(I202,4,2)</f>
        <v>MI</v>
      </c>
      <c r="L202" s="438">
        <f t="shared" si="65"/>
        <v>16000</v>
      </c>
      <c r="M202" s="36">
        <f>IF(ISERROR(VLOOKUP($E202,'14FW판매DB'!$C:$AF,'14FW판매DB'!J$3-1,FALSE))=TRUE,0,VLOOKUP($E202,'14FW판매DB'!$C:$AF,'14FW판매DB'!J$3-1,FALSE))</f>
        <v>35000</v>
      </c>
      <c r="N202" s="37">
        <f>IF(ISERROR(VLOOKUP($E202,'14FW판매DB'!$C:$AF,'14FW판매DB'!K$3-1,FALSE))=TRUE,0,VLOOKUP($E202,'14FW판매DB'!$C:$AF,'14FW판매DB'!K$3-1,FALSE))</f>
        <v>19000</v>
      </c>
      <c r="O202" s="38">
        <f>SUMIF('14FW판매DB'!$C:$C,E202,'14FW판매DB'!N:N)</f>
        <v>449</v>
      </c>
      <c r="P202" s="39" t="str">
        <f>IF(ISERROR(VLOOKUP($E202,'14FW판매DB'!$C:$AF,'14FW판매DB'!P$3-1,FALSE))=TRUE,0,VLOOKUP($E202,'14FW판매DB'!$C:$AF,'14FW판매DB'!P$3-1,FALSE))</f>
        <v>2014-10-02</v>
      </c>
      <c r="Q202" s="40">
        <f>SUMIF('14FW판매DB'!$C:$C,E202,'14FW판매DB'!U:U)</f>
        <v>23</v>
      </c>
      <c r="R202" s="43">
        <f t="shared" ref="R202:R265" si="72">IF(ISERROR(Q202/O202)=TRUE,0,Q202/O202)</f>
        <v>5.1224944320712694E-2</v>
      </c>
      <c r="S202" s="95">
        <f t="shared" ref="S202:S265" si="73">IF(P202=0,0,$V$5-P202+1)</f>
        <v>550</v>
      </c>
      <c r="T202" s="45">
        <f t="shared" ref="T202:T265" si="74">IF(ISERROR(Q202/S202)=TRUE,0,Q202/S202)</f>
        <v>4.1818181818181817E-2</v>
      </c>
      <c r="U202" s="110">
        <f>SUMIF('14FW판매DB'!$C:$C,$E202,'14FW판매DB'!AD:AD)*$U$4</f>
        <v>1</v>
      </c>
      <c r="V202" s="40">
        <f t="shared" si="66"/>
        <v>7</v>
      </c>
      <c r="W202" s="285">
        <f t="shared" ref="W202:W265" si="75">IF(ISERROR(U202/V202)=TRUE,0,U202/V202)</f>
        <v>0.14285714285714285</v>
      </c>
      <c r="X202" s="289">
        <f t="shared" ref="X202:X265" si="76">O202-Q202</f>
        <v>426</v>
      </c>
      <c r="Y202" s="53">
        <f t="shared" ref="Y202:Y265" si="77">IF(OR(U202=0,O202=0),0,IF(X202/W202&lt;0,0,X202/W202))</f>
        <v>2982</v>
      </c>
      <c r="Z202" s="50">
        <f t="shared" ref="Z202:Z265" si="78">IF(Y202=0,0,$V$5+Y202)</f>
        <v>45445</v>
      </c>
      <c r="AA202" s="33">
        <f t="shared" ref="AA202:AA265" si="79">IF(Z202=0,0,IF(F202=$AE$4,($AF$4-$V$5)*W202,IF(MID($I202,6,2)=$AA$3,($AD$3-$V$5)*W202,IF(MID($I202,6,2)=$AE$3,($AF$3-$V$5)*W202,IF(MID($I202,6,2)=$AA$4,($AD$4-$V$5)*W202)))))</f>
        <v>-61.142857142857139</v>
      </c>
      <c r="AB202" s="134" t="str">
        <f>IF(ISERROR(VLOOKUP($E202,발주DB!$A:$D,3,FALSE))=TRUE,"",VLOOKUP($E202,발주DB!$A:$D,3,FALSE))</f>
        <v/>
      </c>
      <c r="AC202" s="133" t="str">
        <f>IF(ISERROR(VLOOKUP($E202,발주DB!$A:$D,4,FALSE))=TRUE,"",VLOOKUP($E202,발주DB!$A:$D,4,FALSE))</f>
        <v/>
      </c>
      <c r="AD202" s="39">
        <f>IF(ISERROR(VLOOKUP($E202,입고예정DB!$B:$E,3,FALSE))=TRUE,0,VLOOKUP($E202,입고예정DB!$B:$E,3,FALSE))</f>
        <v>0</v>
      </c>
      <c r="AE202" s="41">
        <f>IF(E202="",0,SUMIF(입고예정DB!$B:$B,$E202,입고예정DB!$E:$E))</f>
        <v>0</v>
      </c>
      <c r="AF202" s="42">
        <f t="shared" ref="AF202:AF265" si="80">AA202-(X202+AE202)</f>
        <v>-487.14285714285711</v>
      </c>
      <c r="AG202" s="414"/>
      <c r="AI202" s="295" t="str">
        <f>VLOOKUP($I202,[1]기획현황!$Z:$AW,8,FALSE)</f>
        <v>FOREMOST</v>
      </c>
      <c r="AJ202" s="401" t="e">
        <f>SUMIF([1]기획현황!$Z:$Z,$I202,[1]기획현황!$AF:$AF)</f>
        <v>#VALUE!</v>
      </c>
      <c r="AK202" s="302">
        <f>VLOOKUP($I202,[1]기획현황!$Z:$AW,14,FALSE)</f>
        <v>35000</v>
      </c>
      <c r="AL202" s="402">
        <f>VLOOKUP($I202,[1]기획현황!$Z:$AW,22,FALSE)</f>
        <v>1082.8888888888901</v>
      </c>
      <c r="AM202" s="301">
        <f>VLOOKUP($I202,[1]기획현황!$Z:$AW,23,FALSE)</f>
        <v>3.6</v>
      </c>
      <c r="AN202" s="302">
        <f>VLOOKUP($I202,[1]기획현황!$Z:$AW,24,FALSE)</f>
        <v>0</v>
      </c>
      <c r="AO202" s="303">
        <f>VLOOKUP($I202,[1]기획현황!$Z:$AW,17,FALSE)</f>
        <v>5573.5288888888899</v>
      </c>
      <c r="AP202" s="305">
        <f t="shared" ref="AP202:AP265" si="81">IF(ISERROR(AK202/(AO202*1.1))=TRUE,0,AK202/(AO202*1.1))</f>
        <v>5.7088036058470895</v>
      </c>
      <c r="AQ202" s="3"/>
    </row>
    <row r="203" spans="1:43" ht="53.25" hidden="1" customHeight="1">
      <c r="A203" s="16" t="str">
        <f t="shared" si="67"/>
        <v>SBKMIF5514RE</v>
      </c>
      <c r="B203" s="154">
        <f t="shared" si="68"/>
        <v>9.5377346163493934E-7</v>
      </c>
      <c r="C203" s="16" t="str">
        <f t="shared" si="69"/>
        <v/>
      </c>
      <c r="D203" s="154">
        <f t="shared" si="70"/>
        <v>1</v>
      </c>
      <c r="E203" s="16" t="str">
        <f>IF(ISERROR(VLOOKUP(MID(I203,1,5)&amp;MID(I203,8,5),품번정리!A:B,2,FALSE))=TRUE,MID(I203,1,5)&amp;MID(I203,8,5),VLOOKUP(MID(I203,1,5)&amp;MID(I203,8,5),품번정리!A:B,2,FALSE))</f>
        <v>SBKMI514RE</v>
      </c>
      <c r="F203" s="202" t="str">
        <f>IF(ISERROR(VLOOKUP($E203,러닝품번!$A:$A,1,FALSE))=TRUE,"","러닝")</f>
        <v/>
      </c>
      <c r="G203" s="422"/>
      <c r="H203" s="31" t="str">
        <f>IF(I203=0,0,IF(VLOOKUP(MID($I203,4,2),CODE!K:P,CODE!$O$1,FALSE)="",VLOOKUP(MID($I203,1,3),CODE!$B:$G,CODE!$D$1,FALSE),VLOOKUP(MID($I203,1,3),CODE!$B:$G,CODE!$D$1,FALSE)&amp;"-"&amp;VLOOKUP(MID($I203,4,2),CODE!K:P,CODE!$O$1,FALSE)))</f>
        <v>SBK</v>
      </c>
      <c r="I203" s="103" t="s">
        <v>1634</v>
      </c>
      <c r="J203" s="102" t="str">
        <f t="shared" ref="J203:J266" si="82">MID(I203,6,2)</f>
        <v>F5</v>
      </c>
      <c r="K203" s="102" t="str">
        <f t="shared" si="71"/>
        <v>MI</v>
      </c>
      <c r="L203" s="438">
        <f t="shared" ref="L203:L266" si="83">(M203-N203)</f>
        <v>24000</v>
      </c>
      <c r="M203" s="36">
        <f>IF(ISERROR(VLOOKUP($E203,'14FW판매DB'!$C:$AF,'14FW판매DB'!J$3-1,FALSE))=TRUE,0,VLOOKUP($E203,'14FW판매DB'!$C:$AF,'14FW판매DB'!J$3-1,FALSE))</f>
        <v>43000</v>
      </c>
      <c r="N203" s="37">
        <f>IF(ISERROR(VLOOKUP($E203,'14FW판매DB'!$C:$AF,'14FW판매DB'!K$3-1,FALSE))=TRUE,0,VLOOKUP($E203,'14FW판매DB'!$C:$AF,'14FW판매DB'!K$3-1,FALSE))</f>
        <v>19000</v>
      </c>
      <c r="O203" s="38">
        <f>SUMIF('14FW판매DB'!$C:$C,E203,'14FW판매DB'!N:N)</f>
        <v>450</v>
      </c>
      <c r="P203" s="39" t="str">
        <f>IF(ISERROR(VLOOKUP($E203,'14FW판매DB'!$C:$AF,'14FW판매DB'!P$3-1,FALSE))=TRUE,0,VLOOKUP($E203,'14FW판매DB'!$C:$AF,'14FW판매DB'!P$3-1,FALSE))</f>
        <v>2014-10-02</v>
      </c>
      <c r="Q203" s="40">
        <f>SUMIF('14FW판매DB'!$C:$C,E203,'14FW판매DB'!U:U)</f>
        <v>6</v>
      </c>
      <c r="R203" s="43">
        <f t="shared" si="72"/>
        <v>1.3333333333333334E-2</v>
      </c>
      <c r="S203" s="95">
        <f t="shared" si="73"/>
        <v>550</v>
      </c>
      <c r="T203" s="45">
        <f t="shared" si="74"/>
        <v>1.090909090909091E-2</v>
      </c>
      <c r="U203" s="110">
        <f>SUMIF('14FW판매DB'!$C:$C,$E203,'14FW판매DB'!AD:AD)*$U$4</f>
        <v>0</v>
      </c>
      <c r="V203" s="40">
        <f t="shared" ref="V203:V265" si="84">IF(P203=0,0,IF($V$5-P203+1&gt;7,7,$V$5-P203+1))</f>
        <v>7</v>
      </c>
      <c r="W203" s="285">
        <f t="shared" si="75"/>
        <v>0</v>
      </c>
      <c r="X203" s="289">
        <f t="shared" si="76"/>
        <v>444</v>
      </c>
      <c r="Y203" s="53">
        <f t="shared" si="77"/>
        <v>0</v>
      </c>
      <c r="Z203" s="50">
        <f t="shared" si="78"/>
        <v>0</v>
      </c>
      <c r="AA203" s="33">
        <f t="shared" si="79"/>
        <v>0</v>
      </c>
      <c r="AB203" s="134" t="str">
        <f>IF(ISERROR(VLOOKUP($E203,발주DB!$A:$D,3,FALSE))=TRUE,"",VLOOKUP($E203,발주DB!$A:$D,3,FALSE))</f>
        <v/>
      </c>
      <c r="AC203" s="133" t="str">
        <f>IF(ISERROR(VLOOKUP($E203,발주DB!$A:$D,4,FALSE))=TRUE,"",VLOOKUP($E203,발주DB!$A:$D,4,FALSE))</f>
        <v/>
      </c>
      <c r="AD203" s="39">
        <f>IF(ISERROR(VLOOKUP($E203,입고예정DB!$B:$E,3,FALSE))=TRUE,0,VLOOKUP($E203,입고예정DB!$B:$E,3,FALSE))</f>
        <v>0</v>
      </c>
      <c r="AE203" s="41">
        <f>IF(E203="",0,SUMIF(입고예정DB!$B:$B,$E203,입고예정DB!$E:$E))</f>
        <v>0</v>
      </c>
      <c r="AF203" s="42">
        <f t="shared" si="80"/>
        <v>-444</v>
      </c>
      <c r="AG203" s="414"/>
      <c r="AI203" s="295" t="str">
        <f>VLOOKUP($I203,[1]기획현황!$Z:$AW,8,FALSE)</f>
        <v>FOREMOST</v>
      </c>
      <c r="AJ203" s="401" t="e">
        <f>SUMIF([1]기획현황!$Z:$Z,$I203,[1]기획현황!$AF:$AF)</f>
        <v>#VALUE!</v>
      </c>
      <c r="AK203" s="302">
        <f>VLOOKUP($I203,[1]기획현황!$Z:$AW,14,FALSE)</f>
        <v>43000</v>
      </c>
      <c r="AL203" s="402">
        <f>VLOOKUP($I203,[1]기획현황!$Z:$AW,22,FALSE)</f>
        <v>444</v>
      </c>
      <c r="AM203" s="301">
        <f>VLOOKUP($I203,[1]기획현황!$Z:$AW,23,FALSE)</f>
        <v>5.5</v>
      </c>
      <c r="AN203" s="302">
        <f>VLOOKUP($I203,[1]기획현황!$Z:$AW,24,FALSE)</f>
        <v>0</v>
      </c>
      <c r="AO203" s="303">
        <f>VLOOKUP($I203,[1]기획현황!$Z:$AW,17,FALSE)</f>
        <v>7304.7000000000007</v>
      </c>
      <c r="AP203" s="305">
        <f t="shared" si="81"/>
        <v>5.351473584255217</v>
      </c>
      <c r="AQ203" s="3"/>
    </row>
    <row r="204" spans="1:43" ht="53.25" hidden="1" customHeight="1">
      <c r="A204" s="16" t="str">
        <f t="shared" si="67"/>
        <v>SBKMIF5515NY</v>
      </c>
      <c r="B204" s="154">
        <f t="shared" si="68"/>
        <v>9.5377346163493934E-7</v>
      </c>
      <c r="C204" s="16" t="str">
        <f t="shared" si="69"/>
        <v/>
      </c>
      <c r="D204" s="154">
        <f t="shared" si="70"/>
        <v>1</v>
      </c>
      <c r="E204" s="16" t="str">
        <f>IF(ISERROR(VLOOKUP(MID(I204,1,5)&amp;MID(I204,8,5),품번정리!A:B,2,FALSE))=TRUE,MID(I204,1,5)&amp;MID(I204,8,5),VLOOKUP(MID(I204,1,5)&amp;MID(I204,8,5),품번정리!A:B,2,FALSE))</f>
        <v>SBKMI515NY</v>
      </c>
      <c r="F204" s="202" t="str">
        <f>IF(ISERROR(VLOOKUP($E204,러닝품번!$A:$A,1,FALSE))=TRUE,"","러닝")</f>
        <v/>
      </c>
      <c r="G204" s="422"/>
      <c r="H204" s="31" t="str">
        <f>IF(I204=0,0,IF(VLOOKUP(MID($I204,4,2),CODE!K:P,CODE!$O$1,FALSE)="",VLOOKUP(MID($I204,1,3),CODE!$B:$G,CODE!$D$1,FALSE),VLOOKUP(MID($I204,1,3),CODE!$B:$G,CODE!$D$1,FALSE)&amp;"-"&amp;VLOOKUP(MID($I204,4,2),CODE!K:P,CODE!$O$1,FALSE)))</f>
        <v>SBK</v>
      </c>
      <c r="I204" s="103" t="s">
        <v>1635</v>
      </c>
      <c r="J204" s="102" t="str">
        <f t="shared" si="82"/>
        <v>F5</v>
      </c>
      <c r="K204" s="102" t="str">
        <f t="shared" si="71"/>
        <v>MI</v>
      </c>
      <c r="L204" s="438">
        <f t="shared" si="83"/>
        <v>20000</v>
      </c>
      <c r="M204" s="36">
        <f>IF(ISERROR(VLOOKUP($E204,'14FW판매DB'!$C:$AF,'14FW판매DB'!J$3-1,FALSE))=TRUE,0,VLOOKUP($E204,'14FW판매DB'!$C:$AF,'14FW판매DB'!J$3-1,FALSE))</f>
        <v>45000</v>
      </c>
      <c r="N204" s="37">
        <f>IF(ISERROR(VLOOKUP($E204,'14FW판매DB'!$C:$AF,'14FW판매DB'!K$3-1,FALSE))=TRUE,0,VLOOKUP($E204,'14FW판매DB'!$C:$AF,'14FW판매DB'!K$3-1,FALSE))</f>
        <v>25000</v>
      </c>
      <c r="O204" s="38">
        <f>SUMIF('14FW판매DB'!$C:$C,E204,'14FW판매DB'!N:N)</f>
        <v>192</v>
      </c>
      <c r="P204" s="39" t="str">
        <f>IF(ISERROR(VLOOKUP($E204,'14FW판매DB'!$C:$AF,'14FW판매DB'!P$3-1,FALSE))=TRUE,0,VLOOKUP($E204,'14FW판매DB'!$C:$AF,'14FW판매DB'!P$3-1,FALSE))</f>
        <v>2014-10-29</v>
      </c>
      <c r="Q204" s="40">
        <f>SUMIF('14FW판매DB'!$C:$C,E204,'14FW판매DB'!U:U)</f>
        <v>5</v>
      </c>
      <c r="R204" s="43">
        <f t="shared" si="72"/>
        <v>2.6041666666666668E-2</v>
      </c>
      <c r="S204" s="95">
        <f t="shared" si="73"/>
        <v>523</v>
      </c>
      <c r="T204" s="45">
        <f t="shared" si="74"/>
        <v>9.5602294455066923E-3</v>
      </c>
      <c r="U204" s="110">
        <f>SUMIF('14FW판매DB'!$C:$C,$E204,'14FW판매DB'!AD:AD)*$U$4</f>
        <v>0</v>
      </c>
      <c r="V204" s="40">
        <f t="shared" si="84"/>
        <v>7</v>
      </c>
      <c r="W204" s="285">
        <f t="shared" si="75"/>
        <v>0</v>
      </c>
      <c r="X204" s="289">
        <f t="shared" si="76"/>
        <v>187</v>
      </c>
      <c r="Y204" s="53">
        <f t="shared" si="77"/>
        <v>0</v>
      </c>
      <c r="Z204" s="50">
        <f t="shared" si="78"/>
        <v>0</v>
      </c>
      <c r="AA204" s="33">
        <f t="shared" si="79"/>
        <v>0</v>
      </c>
      <c r="AB204" s="134" t="str">
        <f>IF(ISERROR(VLOOKUP($E204,발주DB!$A:$D,3,FALSE))=TRUE,"",VLOOKUP($E204,발주DB!$A:$D,3,FALSE))</f>
        <v/>
      </c>
      <c r="AC204" s="133" t="str">
        <f>IF(ISERROR(VLOOKUP($E204,발주DB!$A:$D,4,FALSE))=TRUE,"",VLOOKUP($E204,발주DB!$A:$D,4,FALSE))</f>
        <v/>
      </c>
      <c r="AD204" s="39">
        <f>IF(ISERROR(VLOOKUP($E204,입고예정DB!$B:$E,3,FALSE))=TRUE,0,VLOOKUP($E204,입고예정DB!$B:$E,3,FALSE))</f>
        <v>0</v>
      </c>
      <c r="AE204" s="41">
        <f>IF(E204="",0,SUMIF(입고예정DB!$B:$B,$E204,입고예정DB!$E:$E))</f>
        <v>0</v>
      </c>
      <c r="AF204" s="42">
        <f t="shared" si="80"/>
        <v>-187</v>
      </c>
      <c r="AG204" s="414"/>
      <c r="AI204" s="295" t="str">
        <f>VLOOKUP($I204,[1]기획현황!$Z:$AW,8,FALSE)</f>
        <v>FOREMOST</v>
      </c>
      <c r="AJ204" s="401" t="e">
        <f>SUMIF([1]기획현황!$Z:$Z,$I204,[1]기획현황!$AF:$AF)</f>
        <v>#VALUE!</v>
      </c>
      <c r="AK204" s="302">
        <f>VLOOKUP($I204,[1]기획현황!$Z:$AW,14,FALSE)</f>
        <v>45000</v>
      </c>
      <c r="AL204" s="402">
        <f>VLOOKUP($I204,[1]기획현황!$Z:$AW,22,FALSE)</f>
        <v>1256</v>
      </c>
      <c r="AM204" s="301">
        <f>VLOOKUP($I204,[1]기획현황!$Z:$AW,23,FALSE)</f>
        <v>5.05</v>
      </c>
      <c r="AN204" s="302">
        <f>VLOOKUP($I204,[1]기획현황!$Z:$AW,24,FALSE)</f>
        <v>0</v>
      </c>
      <c r="AO204" s="303">
        <f>VLOOKUP($I204,[1]기획현황!$Z:$AW,17,FALSE)</f>
        <v>7555.3700000000008</v>
      </c>
      <c r="AP204" s="305">
        <f t="shared" si="81"/>
        <v>5.4145714781792158</v>
      </c>
      <c r="AQ204" s="3"/>
    </row>
    <row r="205" spans="1:43" ht="53.25" customHeight="1">
      <c r="A205" s="16" t="str">
        <f t="shared" si="67"/>
        <v>SMKBAF3503GR</v>
      </c>
      <c r="B205" s="154">
        <f t="shared" si="68"/>
        <v>9.5377346163493934E-7</v>
      </c>
      <c r="C205" s="16" t="str">
        <f t="shared" si="69"/>
        <v/>
      </c>
      <c r="D205" s="154">
        <f t="shared" si="70"/>
        <v>1</v>
      </c>
      <c r="E205" s="16" t="str">
        <f>IF(ISERROR(VLOOKUP(MID(I205,1,5)&amp;MID(I205,8,5),품번정리!A:B,2,FALSE))=TRUE,MID(I205,1,5)&amp;MID(I205,8,5),VLOOKUP(MID(I205,1,5)&amp;MID(I205,8,5),품번정리!A:B,2,FALSE))</f>
        <v>SMKBA503GR</v>
      </c>
      <c r="F205" s="439" t="str">
        <f>IF(ISERROR(VLOOKUP($E205,러닝품번!$A:$A,1,FALSE))=TRUE,"","러닝")</f>
        <v/>
      </c>
      <c r="G205" s="422"/>
      <c r="H205" s="31" t="str">
        <f>IF(I205=0,0,IF(VLOOKUP(MID($I205,4,2),CODE!K:P,CODE!$O$1,FALSE)="",VLOOKUP(MID($I205,1,3),CODE!$B:$G,CODE!$D$1,FALSE),VLOOKUP(MID($I205,1,3),CODE!$B:$G,CODE!$D$1,FALSE)&amp;"-"&amp;VLOOKUP(MID($I205,4,2),CODE!K:P,CODE!$O$1,FALSE)))</f>
        <v>SMK</v>
      </c>
      <c r="I205" s="103" t="s">
        <v>1541</v>
      </c>
      <c r="J205" s="102" t="str">
        <f t="shared" si="82"/>
        <v>F3</v>
      </c>
      <c r="K205" s="102" t="str">
        <f t="shared" si="71"/>
        <v>BA</v>
      </c>
      <c r="L205" s="438">
        <f t="shared" si="83"/>
        <v>0</v>
      </c>
      <c r="M205" s="36">
        <f>IF(ISERROR(VLOOKUP($E205,'14FW판매DB'!$C:$AF,'14FW판매DB'!J$3-1,FALSE))=TRUE,0,VLOOKUP($E205,'14FW판매DB'!$C:$AF,'14FW판매DB'!J$3-1,FALSE))</f>
        <v>33000</v>
      </c>
      <c r="N205" s="37">
        <f>IF(ISERROR(VLOOKUP($E205,'14FW판매DB'!$C:$AF,'14FW판매DB'!K$3-1,FALSE))=TRUE,0,VLOOKUP($E205,'14FW판매DB'!$C:$AF,'14FW판매DB'!K$3-1,FALSE))</f>
        <v>33000</v>
      </c>
      <c r="O205" s="38">
        <f>SUMIF('14FW판매DB'!$C:$C,E205,'14FW판매DB'!N:N)</f>
        <v>355</v>
      </c>
      <c r="P205" s="39" t="str">
        <f>IF(ISERROR(VLOOKUP($E205,'14FW판매DB'!$C:$AF,'14FW판매DB'!P$3-1,FALSE))=TRUE,0,VLOOKUP($E205,'14FW판매DB'!$C:$AF,'14FW판매DB'!P$3-1,FALSE))</f>
        <v>2014-09-01</v>
      </c>
      <c r="Q205" s="40">
        <f>SUMIF('14FW판매DB'!$C:$C,E205,'14FW판매DB'!U:U)</f>
        <v>28</v>
      </c>
      <c r="R205" s="43">
        <f t="shared" si="72"/>
        <v>7.8873239436619724E-2</v>
      </c>
      <c r="S205" s="95">
        <f t="shared" si="73"/>
        <v>581</v>
      </c>
      <c r="T205" s="45">
        <f t="shared" si="74"/>
        <v>4.8192771084337352E-2</v>
      </c>
      <c r="U205" s="110">
        <f>SUMIF('14FW판매DB'!$C:$C,$E205,'14FW판매DB'!AD:AD)*$U$4</f>
        <v>0</v>
      </c>
      <c r="V205" s="40">
        <f t="shared" si="84"/>
        <v>7</v>
      </c>
      <c r="W205" s="285">
        <f t="shared" si="75"/>
        <v>0</v>
      </c>
      <c r="X205" s="289">
        <f t="shared" si="76"/>
        <v>327</v>
      </c>
      <c r="Y205" s="53">
        <f t="shared" si="77"/>
        <v>0</v>
      </c>
      <c r="Z205" s="50">
        <f t="shared" si="78"/>
        <v>0</v>
      </c>
      <c r="AA205" s="33">
        <f t="shared" si="79"/>
        <v>0</v>
      </c>
      <c r="AB205" s="134" t="str">
        <f>IF(ISERROR(VLOOKUP($E205,발주DB!$A:$D,3,FALSE))=TRUE,"",VLOOKUP($E205,발주DB!$A:$D,3,FALSE))</f>
        <v/>
      </c>
      <c r="AC205" s="133" t="str">
        <f>IF(ISERROR(VLOOKUP($E205,발주DB!$A:$D,4,FALSE))=TRUE,"",VLOOKUP($E205,발주DB!$A:$D,4,FALSE))</f>
        <v/>
      </c>
      <c r="AD205" s="39">
        <f>IF(ISERROR(VLOOKUP($E205,입고예정DB!$B:$E,3,FALSE))=TRUE,0,VLOOKUP($E205,입고예정DB!$B:$E,3,FALSE))</f>
        <v>0</v>
      </c>
      <c r="AE205" s="41">
        <f>IF(E205="",0,SUMIF(입고예정DB!$B:$B,$E205,입고예정DB!$E:$E))</f>
        <v>0</v>
      </c>
      <c r="AF205" s="42">
        <f t="shared" si="80"/>
        <v>-327</v>
      </c>
      <c r="AG205" s="414"/>
      <c r="AI205" s="295" t="str">
        <f>VLOOKUP($I205,[1]기획현황!$Z:$AW,8,FALSE)</f>
        <v>동일모자</v>
      </c>
      <c r="AJ205" s="401" t="e">
        <f>SUMIF([1]기획현황!$Z:$Z,$I205,[1]기획현황!$AF:$AF)</f>
        <v>#VALUE!</v>
      </c>
      <c r="AK205" s="302">
        <f>VLOOKUP($I205,[1]기획현황!$Z:$AW,14,FALSE)</f>
        <v>33000</v>
      </c>
      <c r="AL205" s="402">
        <f>VLOOKUP($I205,[1]기획현황!$Z:$AW,22,FALSE)</f>
        <v>790</v>
      </c>
      <c r="AM205" s="301">
        <f>VLOOKUP($I205,[1]기획현황!$Z:$AW,23,FALSE)</f>
        <v>4.0999999999999996</v>
      </c>
      <c r="AN205" s="302">
        <f>VLOOKUP($I205,[1]기획현황!$Z:$AW,24,FALSE)</f>
        <v>0</v>
      </c>
      <c r="AO205" s="303">
        <f>VLOOKUP($I205,[1]기획현황!$Z:$AW,17,FALSE)</f>
        <v>5904.34</v>
      </c>
      <c r="AP205" s="305">
        <f t="shared" si="81"/>
        <v>5.0810082075219247</v>
      </c>
      <c r="AQ205" s="3"/>
    </row>
    <row r="206" spans="1:43" ht="53.25" customHeight="1">
      <c r="A206" s="16" t="str">
        <f t="shared" si="67"/>
        <v>SMKBAF3503OR</v>
      </c>
      <c r="B206" s="154">
        <f t="shared" si="68"/>
        <v>9.5377346163493934E-7</v>
      </c>
      <c r="C206" s="16" t="str">
        <f t="shared" si="69"/>
        <v/>
      </c>
      <c r="D206" s="154">
        <f t="shared" si="70"/>
        <v>1</v>
      </c>
      <c r="E206" s="16" t="str">
        <f>IF(ISERROR(VLOOKUP(MID(I206,1,5)&amp;MID(I206,8,5),품번정리!A:B,2,FALSE))=TRUE,MID(I206,1,5)&amp;MID(I206,8,5),VLOOKUP(MID(I206,1,5)&amp;MID(I206,8,5),품번정리!A:B,2,FALSE))</f>
        <v>SMKBA503OR</v>
      </c>
      <c r="F206" s="439" t="str">
        <f>IF(ISERROR(VLOOKUP($E206,러닝품번!$A:$A,1,FALSE))=TRUE,"","러닝")</f>
        <v/>
      </c>
      <c r="G206" s="422"/>
      <c r="H206" s="31" t="str">
        <f>IF(I206=0,0,IF(VLOOKUP(MID($I206,4,2),CODE!K:P,CODE!$O$1,FALSE)="",VLOOKUP(MID($I206,1,3),CODE!$B:$G,CODE!$D$1,FALSE),VLOOKUP(MID($I206,1,3),CODE!$B:$G,CODE!$D$1,FALSE)&amp;"-"&amp;VLOOKUP(MID($I206,4,2),CODE!K:P,CODE!$O$1,FALSE)))</f>
        <v>SMK</v>
      </c>
      <c r="I206" s="103" t="s">
        <v>1542</v>
      </c>
      <c r="J206" s="102" t="str">
        <f t="shared" si="82"/>
        <v>F3</v>
      </c>
      <c r="K206" s="102" t="str">
        <f t="shared" si="71"/>
        <v>BA</v>
      </c>
      <c r="L206" s="438">
        <f t="shared" si="83"/>
        <v>0</v>
      </c>
      <c r="M206" s="36">
        <f>IF(ISERROR(VLOOKUP($E206,'14FW판매DB'!$C:$AF,'14FW판매DB'!J$3-1,FALSE))=TRUE,0,VLOOKUP($E206,'14FW판매DB'!$C:$AF,'14FW판매DB'!J$3-1,FALSE))</f>
        <v>33000</v>
      </c>
      <c r="N206" s="37">
        <f>IF(ISERROR(VLOOKUP($E206,'14FW판매DB'!$C:$AF,'14FW판매DB'!K$3-1,FALSE))=TRUE,0,VLOOKUP($E206,'14FW판매DB'!$C:$AF,'14FW판매DB'!K$3-1,FALSE))</f>
        <v>33000</v>
      </c>
      <c r="O206" s="38">
        <f>SUMIF('14FW판매DB'!$C:$C,E206,'14FW판매DB'!N:N)</f>
        <v>299</v>
      </c>
      <c r="P206" s="39" t="str">
        <f>IF(ISERROR(VLOOKUP($E206,'14FW판매DB'!$C:$AF,'14FW판매DB'!P$3-1,FALSE))=TRUE,0,VLOOKUP($E206,'14FW판매DB'!$C:$AF,'14FW판매DB'!P$3-1,FALSE))</f>
        <v>2014-09-01</v>
      </c>
      <c r="Q206" s="40">
        <f>SUMIF('14FW판매DB'!$C:$C,E206,'14FW판매DB'!U:U)</f>
        <v>44</v>
      </c>
      <c r="R206" s="43">
        <f t="shared" si="72"/>
        <v>0.14715719063545152</v>
      </c>
      <c r="S206" s="95">
        <f t="shared" si="73"/>
        <v>581</v>
      </c>
      <c r="T206" s="45">
        <f t="shared" si="74"/>
        <v>7.5731497418244406E-2</v>
      </c>
      <c r="U206" s="110">
        <f>SUMIF('14FW판매DB'!$C:$C,$E206,'14FW판매DB'!AD:AD)*$U$4</f>
        <v>0</v>
      </c>
      <c r="V206" s="40">
        <f t="shared" si="84"/>
        <v>7</v>
      </c>
      <c r="W206" s="285">
        <f t="shared" si="75"/>
        <v>0</v>
      </c>
      <c r="X206" s="289">
        <f t="shared" si="76"/>
        <v>255</v>
      </c>
      <c r="Y206" s="53">
        <f t="shared" si="77"/>
        <v>0</v>
      </c>
      <c r="Z206" s="50">
        <f t="shared" si="78"/>
        <v>0</v>
      </c>
      <c r="AA206" s="33">
        <f t="shared" si="79"/>
        <v>0</v>
      </c>
      <c r="AB206" s="134" t="str">
        <f>IF(ISERROR(VLOOKUP($E206,발주DB!$A:$D,3,FALSE))=TRUE,"",VLOOKUP($E206,발주DB!$A:$D,3,FALSE))</f>
        <v/>
      </c>
      <c r="AC206" s="133" t="str">
        <f>IF(ISERROR(VLOOKUP($E206,발주DB!$A:$D,4,FALSE))=TRUE,"",VLOOKUP($E206,발주DB!$A:$D,4,FALSE))</f>
        <v/>
      </c>
      <c r="AD206" s="39">
        <f>IF(ISERROR(VLOOKUP($E206,입고예정DB!$B:$E,3,FALSE))=TRUE,0,VLOOKUP($E206,입고예정DB!$B:$E,3,FALSE))</f>
        <v>0</v>
      </c>
      <c r="AE206" s="41">
        <f>IF(E206="",0,SUMIF(입고예정DB!$B:$B,$E206,입고예정DB!$E:$E))</f>
        <v>0</v>
      </c>
      <c r="AF206" s="42">
        <f t="shared" si="80"/>
        <v>-255</v>
      </c>
      <c r="AG206" s="414"/>
      <c r="AI206" s="295" t="str">
        <f>VLOOKUP($I206,[1]기획현황!$Z:$AW,8,FALSE)</f>
        <v>동일모자</v>
      </c>
      <c r="AJ206" s="401" t="e">
        <f>SUMIF([1]기획현황!$Z:$Z,$I206,[1]기획현황!$AF:$AF)</f>
        <v>#VALUE!</v>
      </c>
      <c r="AK206" s="302">
        <f>VLOOKUP($I206,[1]기획현황!$Z:$AW,14,FALSE)</f>
        <v>33000</v>
      </c>
      <c r="AL206" s="402">
        <f>VLOOKUP($I206,[1]기획현황!$Z:$AW,22,FALSE)</f>
        <v>790</v>
      </c>
      <c r="AM206" s="301">
        <f>VLOOKUP($I206,[1]기획현황!$Z:$AW,23,FALSE)</f>
        <v>4.0999999999999996</v>
      </c>
      <c r="AN206" s="302">
        <f>VLOOKUP($I206,[1]기획현황!$Z:$AW,24,FALSE)</f>
        <v>0</v>
      </c>
      <c r="AO206" s="303">
        <f>VLOOKUP($I206,[1]기획현황!$Z:$AW,17,FALSE)</f>
        <v>5904.34</v>
      </c>
      <c r="AP206" s="305">
        <f t="shared" si="81"/>
        <v>5.0810082075219247</v>
      </c>
      <c r="AQ206" s="3"/>
    </row>
    <row r="207" spans="1:43" ht="53.25" hidden="1" customHeight="1">
      <c r="A207" s="16" t="str">
        <f t="shared" si="67"/>
        <v>SMKBAF3729NY</v>
      </c>
      <c r="B207" s="154">
        <f t="shared" si="68"/>
        <v>9.5377346163493934E-7</v>
      </c>
      <c r="C207" s="16" t="str">
        <f t="shared" si="69"/>
        <v/>
      </c>
      <c r="D207" s="154">
        <f t="shared" si="70"/>
        <v>1</v>
      </c>
      <c r="E207" s="16" t="str">
        <f>IF(ISERROR(VLOOKUP(MID(I207,1,5)&amp;MID(I207,8,5),품번정리!A:B,2,FALSE))=TRUE,MID(I207,1,5)&amp;MID(I207,8,5),VLOOKUP(MID(I207,1,5)&amp;MID(I207,8,5),품번정리!A:B,2,FALSE))</f>
        <v>SMKBA729NY</v>
      </c>
      <c r="F207" s="202" t="str">
        <f>IF(ISERROR(VLOOKUP($E207,러닝품번!$A:$A,1,FALSE))=TRUE,"","러닝")</f>
        <v>러닝</v>
      </c>
      <c r="G207" s="422"/>
      <c r="H207" s="31" t="str">
        <f>IF(I207=0,0,IF(VLOOKUP(MID($I207,4,2),CODE!K:P,CODE!$O$1,FALSE)="",VLOOKUP(MID($I207,1,3),CODE!$B:$G,CODE!$D$1,FALSE),VLOOKUP(MID($I207,1,3),CODE!$B:$G,CODE!$D$1,FALSE)&amp;"-"&amp;VLOOKUP(MID($I207,4,2),CODE!K:P,CODE!$O$1,FALSE)))</f>
        <v>SMK</v>
      </c>
      <c r="I207" s="103" t="s">
        <v>1749</v>
      </c>
      <c r="J207" s="102" t="str">
        <f t="shared" si="82"/>
        <v>F3</v>
      </c>
      <c r="K207" s="102" t="str">
        <f t="shared" si="71"/>
        <v>BA</v>
      </c>
      <c r="L207" s="438">
        <f t="shared" si="83"/>
        <v>16000</v>
      </c>
      <c r="M207" s="36">
        <f>IF(ISERROR(VLOOKUP($E207,'14FW판매DB'!$C:$AF,'14FW판매DB'!J$3-1,FALSE))=TRUE,0,VLOOKUP($E207,'14FW판매DB'!$C:$AF,'14FW판매DB'!J$3-1,FALSE))</f>
        <v>45000</v>
      </c>
      <c r="N207" s="37">
        <f>IF(ISERROR(VLOOKUP($E207,'14FW판매DB'!$C:$AF,'14FW판매DB'!K$3-1,FALSE))=TRUE,0,VLOOKUP($E207,'14FW판매DB'!$C:$AF,'14FW판매DB'!K$3-1,FALSE))</f>
        <v>29000</v>
      </c>
      <c r="O207" s="38">
        <f>SUMIF('14FW판매DB'!$C:$C,E207,'14FW판매DB'!N:N)</f>
        <v>799</v>
      </c>
      <c r="P207" s="39" t="str">
        <f>IF(ISERROR(VLOOKUP($E207,'14FW판매DB'!$C:$AF,'14FW판매DB'!P$3-1,FALSE))=TRUE,0,VLOOKUP($E207,'14FW판매DB'!$C:$AF,'14FW판매DB'!P$3-1,FALSE))</f>
        <v>2014-07-30</v>
      </c>
      <c r="Q207" s="40">
        <f>SUMIF('14FW판매DB'!$C:$C,E207,'14FW판매DB'!U:U)</f>
        <v>484</v>
      </c>
      <c r="R207" s="43">
        <f t="shared" si="72"/>
        <v>0.60575719649561954</v>
      </c>
      <c r="S207" s="95">
        <f t="shared" si="73"/>
        <v>614</v>
      </c>
      <c r="T207" s="45">
        <f t="shared" si="74"/>
        <v>0.78827361563517917</v>
      </c>
      <c r="U207" s="110">
        <f>SUMIF('14FW판매DB'!$C:$C,$E207,'14FW판매DB'!AD:AD)*$U$4</f>
        <v>0</v>
      </c>
      <c r="V207" s="40">
        <f t="shared" si="84"/>
        <v>7</v>
      </c>
      <c r="W207" s="285">
        <f t="shared" si="75"/>
        <v>0</v>
      </c>
      <c r="X207" s="289">
        <f t="shared" si="76"/>
        <v>315</v>
      </c>
      <c r="Y207" s="53">
        <f t="shared" si="77"/>
        <v>0</v>
      </c>
      <c r="Z207" s="50">
        <f t="shared" si="78"/>
        <v>0</v>
      </c>
      <c r="AA207" s="33">
        <f t="shared" si="79"/>
        <v>0</v>
      </c>
      <c r="AB207" s="134" t="str">
        <f>IF(ISERROR(VLOOKUP($E207,발주DB!$A:$D,3,FALSE))=TRUE,"",VLOOKUP($E207,발주DB!$A:$D,3,FALSE))</f>
        <v/>
      </c>
      <c r="AC207" s="133" t="str">
        <f>IF(ISERROR(VLOOKUP($E207,발주DB!$A:$D,4,FALSE))=TRUE,"",VLOOKUP($E207,발주DB!$A:$D,4,FALSE))</f>
        <v/>
      </c>
      <c r="AD207" s="39">
        <f>IF(ISERROR(VLOOKUP($E207,입고예정DB!$B:$E,3,FALSE))=TRUE,0,VLOOKUP($E207,입고예정DB!$B:$E,3,FALSE))</f>
        <v>0</v>
      </c>
      <c r="AE207" s="41">
        <f>IF(E207="",0,SUMIF(입고예정DB!$B:$B,$E207,입고예정DB!$E:$E))</f>
        <v>0</v>
      </c>
      <c r="AF207" s="42">
        <f t="shared" si="80"/>
        <v>-315</v>
      </c>
      <c r="AG207" s="414"/>
      <c r="AI207" s="295" t="str">
        <f>VLOOKUP($I207,[1]기획현황!$Z:$AW,8,FALSE)</f>
        <v>성진</v>
      </c>
      <c r="AJ207" s="401" t="e">
        <f>SUMIF([1]기획현황!$Z:$Z,$I207,[1]기획현황!$AF:$AF)</f>
        <v>#VALUE!</v>
      </c>
      <c r="AK207" s="302">
        <f>VLOOKUP($I207,[1]기획현황!$Z:$AW,14,FALSE)</f>
        <v>45000</v>
      </c>
      <c r="AL207" s="402">
        <f>VLOOKUP($I207,[1]기획현황!$Z:$AW,22,FALSE)</f>
        <v>1000</v>
      </c>
      <c r="AM207" s="301">
        <f>VLOOKUP($I207,[1]기획현황!$Z:$AW,23,FALSE)</f>
        <v>4.5999999999999996</v>
      </c>
      <c r="AN207" s="302">
        <f>VLOOKUP($I207,[1]기획현황!$Z:$AW,24,FALSE)</f>
        <v>0</v>
      </c>
      <c r="AO207" s="303">
        <f>VLOOKUP($I207,[1]기획현황!$Z:$AW,17,FALSE)</f>
        <v>6313</v>
      </c>
      <c r="AP207" s="305">
        <f t="shared" si="81"/>
        <v>6.480134786803565</v>
      </c>
      <c r="AQ207" s="3"/>
    </row>
    <row r="208" spans="1:43" ht="53.25" hidden="1" customHeight="1">
      <c r="A208" s="16" t="str">
        <f t="shared" si="67"/>
        <v>SMKBAF5526GY</v>
      </c>
      <c r="B208" s="154">
        <f t="shared" si="68"/>
        <v>1</v>
      </c>
      <c r="C208" s="16" t="str">
        <f t="shared" si="69"/>
        <v>SMKBAF5526GY</v>
      </c>
      <c r="D208" s="154">
        <f t="shared" si="70"/>
        <v>1</v>
      </c>
      <c r="E208" s="16" t="str">
        <f>IF(ISERROR(VLOOKUP(MID(I208,1,5)&amp;MID(I208,8,5),품번정리!A:B,2,FALSE))=TRUE,MID(I208,1,5)&amp;MID(I208,8,5),VLOOKUP(MID(I208,1,5)&amp;MID(I208,8,5),품번정리!A:B,2,FALSE))</f>
        <v>SMKBA526GY</v>
      </c>
      <c r="F208" s="202" t="str">
        <f>IF(ISERROR(VLOOKUP($E208,러닝품번!$A:$A,1,FALSE))=TRUE,"","러닝")</f>
        <v/>
      </c>
      <c r="G208" s="422"/>
      <c r="H208" s="31" t="str">
        <f>IF(I208=0,0,IF(VLOOKUP(MID($I208,4,2),CODE!K:P,CODE!$O$1,FALSE)="",VLOOKUP(MID($I208,1,3),CODE!$B:$G,CODE!$D$1,FALSE),VLOOKUP(MID($I208,1,3),CODE!$B:$G,CODE!$D$1,FALSE)&amp;"-"&amp;VLOOKUP(MID($I208,4,2),CODE!K:P,CODE!$O$1,FALSE)))</f>
        <v>SMK</v>
      </c>
      <c r="I208" s="103" t="s">
        <v>1687</v>
      </c>
      <c r="J208" s="102" t="str">
        <f t="shared" si="82"/>
        <v>F5</v>
      </c>
      <c r="K208" s="102" t="str">
        <f t="shared" si="71"/>
        <v>BA</v>
      </c>
      <c r="L208" s="438">
        <f t="shared" si="83"/>
        <v>24000</v>
      </c>
      <c r="M208" s="36">
        <f>IF(ISERROR(VLOOKUP($E208,'14FW판매DB'!$C:$AF,'14FW판매DB'!J$3-1,FALSE))=TRUE,0,VLOOKUP($E208,'14FW판매DB'!$C:$AF,'14FW판매DB'!J$3-1,FALSE))</f>
        <v>43000</v>
      </c>
      <c r="N208" s="37">
        <f>IF(ISERROR(VLOOKUP($E208,'14FW판매DB'!$C:$AF,'14FW판매DB'!K$3-1,FALSE))=TRUE,0,VLOOKUP($E208,'14FW판매DB'!$C:$AF,'14FW판매DB'!K$3-1,FALSE))</f>
        <v>19000</v>
      </c>
      <c r="O208" s="38">
        <f>SUMIF('14FW판매DB'!$C:$C,E208,'14FW판매DB'!N:N)</f>
        <v>151</v>
      </c>
      <c r="P208" s="39" t="str">
        <f>IF(ISERROR(VLOOKUP($E208,'14FW판매DB'!$C:$AF,'14FW판매DB'!P$3-1,FALSE))=TRUE,0,VLOOKUP($E208,'14FW판매DB'!$C:$AF,'14FW판매DB'!P$3-1,FALSE))</f>
        <v>2014-10-21</v>
      </c>
      <c r="Q208" s="40">
        <f>SUMIF('14FW판매DB'!$C:$C,E208,'14FW판매DB'!U:U)</f>
        <v>151</v>
      </c>
      <c r="R208" s="43">
        <f t="shared" si="72"/>
        <v>1</v>
      </c>
      <c r="S208" s="95">
        <f t="shared" si="73"/>
        <v>531</v>
      </c>
      <c r="T208" s="45">
        <f t="shared" si="74"/>
        <v>0.28436911487758948</v>
      </c>
      <c r="U208" s="110">
        <f>SUMIF('14FW판매DB'!$C:$C,$E208,'14FW판매DB'!AD:AD)*$U$4</f>
        <v>0</v>
      </c>
      <c r="V208" s="40">
        <f t="shared" si="84"/>
        <v>7</v>
      </c>
      <c r="W208" s="285">
        <f t="shared" si="75"/>
        <v>0</v>
      </c>
      <c r="X208" s="289">
        <f t="shared" si="76"/>
        <v>0</v>
      </c>
      <c r="Y208" s="53">
        <f t="shared" si="77"/>
        <v>0</v>
      </c>
      <c r="Z208" s="50">
        <f t="shared" si="78"/>
        <v>0</v>
      </c>
      <c r="AA208" s="33">
        <f t="shared" si="79"/>
        <v>0</v>
      </c>
      <c r="AB208" s="134" t="str">
        <f>IF(ISERROR(VLOOKUP($E208,발주DB!$A:$D,3,FALSE))=TRUE,"",VLOOKUP($E208,발주DB!$A:$D,3,FALSE))</f>
        <v/>
      </c>
      <c r="AC208" s="133" t="str">
        <f>IF(ISERROR(VLOOKUP($E208,발주DB!$A:$D,4,FALSE))=TRUE,"",VLOOKUP($E208,발주DB!$A:$D,4,FALSE))</f>
        <v/>
      </c>
      <c r="AD208" s="39">
        <f>IF(ISERROR(VLOOKUP($E208,입고예정DB!$B:$E,3,FALSE))=TRUE,0,VLOOKUP($E208,입고예정DB!$B:$E,3,FALSE))</f>
        <v>0</v>
      </c>
      <c r="AE208" s="41">
        <f>IF(E208="",0,SUMIF(입고예정DB!$B:$B,$E208,입고예정DB!$E:$E))</f>
        <v>0</v>
      </c>
      <c r="AF208" s="42">
        <f t="shared" si="80"/>
        <v>0</v>
      </c>
      <c r="AG208" s="414" t="s">
        <v>3589</v>
      </c>
      <c r="AI208" s="295" t="str">
        <f>VLOOKUP($I208,[1]기획현황!$Z:$AW,8,FALSE)</f>
        <v>동일모자</v>
      </c>
      <c r="AJ208" s="401" t="e">
        <f>SUMIF([1]기획현황!$Z:$Z,$I208,[1]기획현황!$AF:$AF)</f>
        <v>#VALUE!</v>
      </c>
      <c r="AK208" s="302">
        <f>VLOOKUP($I208,[1]기획현황!$Z:$AW,14,FALSE)</f>
        <v>43000</v>
      </c>
      <c r="AL208" s="402">
        <f>VLOOKUP($I208,[1]기획현황!$Z:$AW,22,FALSE)</f>
        <v>200</v>
      </c>
      <c r="AM208" s="301">
        <f>VLOOKUP($I208,[1]기획현황!$Z:$AW,23,FALSE)</f>
        <v>5.2</v>
      </c>
      <c r="AN208" s="302">
        <f>VLOOKUP($I208,[1]기획현황!$Z:$AW,24,FALSE)</f>
        <v>0</v>
      </c>
      <c r="AO208" s="303">
        <f>VLOOKUP($I208,[1]기획현황!$Z:$AW,17,FALSE)</f>
        <v>6686.4800000000014</v>
      </c>
      <c r="AP208" s="305">
        <f t="shared" si="81"/>
        <v>5.8462612751266851</v>
      </c>
      <c r="AQ208" s="3"/>
    </row>
    <row r="209" spans="1:43" ht="53.25" hidden="1" customHeight="1">
      <c r="A209" s="16" t="str">
        <f t="shared" si="67"/>
        <v>SMKBEF5507GR</v>
      </c>
      <c r="B209" s="154">
        <f t="shared" si="68"/>
        <v>9.5377346163493934E-7</v>
      </c>
      <c r="C209" s="16" t="str">
        <f t="shared" si="69"/>
        <v/>
      </c>
      <c r="D209" s="154">
        <f t="shared" si="70"/>
        <v>1</v>
      </c>
      <c r="E209" s="16" t="str">
        <f>IF(ISERROR(VLOOKUP(MID(I209,1,5)&amp;MID(I209,8,5),품번정리!A:B,2,FALSE))=TRUE,MID(I209,1,5)&amp;MID(I209,8,5),VLOOKUP(MID(I209,1,5)&amp;MID(I209,8,5),품번정리!A:B,2,FALSE))</f>
        <v>SMKBE507GR</v>
      </c>
      <c r="F209" s="202" t="str">
        <f>IF(ISERROR(VLOOKUP($E209,러닝품번!$A:$A,1,FALSE))=TRUE,"","러닝")</f>
        <v/>
      </c>
      <c r="G209" s="422"/>
      <c r="H209" s="31" t="str">
        <f>IF(I209=0,0,IF(VLOOKUP(MID($I209,4,2),CODE!K:P,CODE!$O$1,FALSE)="",VLOOKUP(MID($I209,1,3),CODE!$B:$G,CODE!$D$1,FALSE),VLOOKUP(MID($I209,1,3),CODE!$B:$G,CODE!$D$1,FALSE)&amp;"-"&amp;VLOOKUP(MID($I209,4,2),CODE!K:P,CODE!$O$1,FALSE)))</f>
        <v>SMK</v>
      </c>
      <c r="I209" s="103" t="s">
        <v>1612</v>
      </c>
      <c r="J209" s="102" t="str">
        <f t="shared" si="82"/>
        <v>F5</v>
      </c>
      <c r="K209" s="102" t="str">
        <f t="shared" si="71"/>
        <v>BE</v>
      </c>
      <c r="L209" s="438">
        <f t="shared" si="83"/>
        <v>16000</v>
      </c>
      <c r="M209" s="36">
        <f>IF(ISERROR(VLOOKUP($E209,'14FW판매DB'!$C:$AF,'14FW판매DB'!J$3-1,FALSE))=TRUE,0,VLOOKUP($E209,'14FW판매DB'!$C:$AF,'14FW판매DB'!J$3-1,FALSE))</f>
        <v>35000</v>
      </c>
      <c r="N209" s="37">
        <f>IF(ISERROR(VLOOKUP($E209,'14FW판매DB'!$C:$AF,'14FW판매DB'!K$3-1,FALSE))=TRUE,0,VLOOKUP($E209,'14FW판매DB'!$C:$AF,'14FW판매DB'!K$3-1,FALSE))</f>
        <v>19000</v>
      </c>
      <c r="O209" s="38">
        <f>SUMIF('14FW판매DB'!$C:$C,E209,'14FW판매DB'!N:N)</f>
        <v>297</v>
      </c>
      <c r="P209" s="39" t="str">
        <f>IF(ISERROR(VLOOKUP($E209,'14FW판매DB'!$C:$AF,'14FW판매DB'!P$3-1,FALSE))=TRUE,0,VLOOKUP($E209,'14FW판매DB'!$C:$AF,'14FW판매DB'!P$3-1,FALSE))</f>
        <v>2014-10-02</v>
      </c>
      <c r="Q209" s="40">
        <f>SUMIF('14FW판매DB'!$C:$C,E209,'14FW판매DB'!U:U)</f>
        <v>85</v>
      </c>
      <c r="R209" s="43">
        <f t="shared" si="72"/>
        <v>0.28619528619528617</v>
      </c>
      <c r="S209" s="95">
        <f t="shared" si="73"/>
        <v>550</v>
      </c>
      <c r="T209" s="45">
        <f t="shared" si="74"/>
        <v>0.15454545454545454</v>
      </c>
      <c r="U209" s="110">
        <f>SUMIF('14FW판매DB'!$C:$C,$E209,'14FW판매DB'!AD:AD)*$U$4</f>
        <v>0</v>
      </c>
      <c r="V209" s="40">
        <f t="shared" si="84"/>
        <v>7</v>
      </c>
      <c r="W209" s="285">
        <f t="shared" si="75"/>
        <v>0</v>
      </c>
      <c r="X209" s="289">
        <f t="shared" si="76"/>
        <v>212</v>
      </c>
      <c r="Y209" s="53">
        <f t="shared" si="77"/>
        <v>0</v>
      </c>
      <c r="Z209" s="50">
        <f t="shared" si="78"/>
        <v>0</v>
      </c>
      <c r="AA209" s="33">
        <f t="shared" si="79"/>
        <v>0</v>
      </c>
      <c r="AB209" s="134" t="str">
        <f>IF(ISERROR(VLOOKUP($E209,발주DB!$A:$D,3,FALSE))=TRUE,"",VLOOKUP($E209,발주DB!$A:$D,3,FALSE))</f>
        <v/>
      </c>
      <c r="AC209" s="133" t="str">
        <f>IF(ISERROR(VLOOKUP($E209,발주DB!$A:$D,4,FALSE))=TRUE,"",VLOOKUP($E209,발주DB!$A:$D,4,FALSE))</f>
        <v/>
      </c>
      <c r="AD209" s="39">
        <f>IF(ISERROR(VLOOKUP($E209,입고예정DB!$B:$E,3,FALSE))=TRUE,0,VLOOKUP($E209,입고예정DB!$B:$E,3,FALSE))</f>
        <v>0</v>
      </c>
      <c r="AE209" s="41">
        <f>IF(E209="",0,SUMIF(입고예정DB!$B:$B,$E209,입고예정DB!$E:$E))</f>
        <v>0</v>
      </c>
      <c r="AF209" s="42">
        <f t="shared" si="80"/>
        <v>-212</v>
      </c>
      <c r="AG209" s="414"/>
      <c r="AI209" s="295" t="str">
        <f>VLOOKUP($I209,[1]기획현황!$Z:$AW,8,FALSE)</f>
        <v>FOREMOST</v>
      </c>
      <c r="AJ209" s="401" t="e">
        <f>SUMIF([1]기획현황!$Z:$Z,$I209,[1]기획현황!$AF:$AF)</f>
        <v>#VALUE!</v>
      </c>
      <c r="AK209" s="302">
        <f>VLOOKUP($I209,[1]기획현황!$Z:$AW,14,FALSE)</f>
        <v>35000</v>
      </c>
      <c r="AL209" s="402">
        <f>VLOOKUP($I209,[1]기획현황!$Z:$AW,22,FALSE)</f>
        <v>20</v>
      </c>
      <c r="AM209" s="301">
        <f>VLOOKUP($I209,[1]기획현황!$Z:$AW,23,FALSE)</f>
        <v>4.4000000000000004</v>
      </c>
      <c r="AN209" s="302">
        <f>VLOOKUP($I209,[1]기획현황!$Z:$AW,24,FALSE)</f>
        <v>0</v>
      </c>
      <c r="AO209" s="303">
        <f>VLOOKUP($I209,[1]기획현황!$Z:$AW,17,FALSE)</f>
        <v>5508.5600000000013</v>
      </c>
      <c r="AP209" s="305">
        <f t="shared" si="81"/>
        <v>5.7761342017118462</v>
      </c>
      <c r="AQ209" s="3"/>
    </row>
    <row r="210" spans="1:43" ht="53.25" hidden="1" customHeight="1">
      <c r="A210" s="16" t="str">
        <f t="shared" si="67"/>
        <v>SMKBEF5507PK</v>
      </c>
      <c r="B210" s="154">
        <f t="shared" si="68"/>
        <v>9.5377346163493934E-7</v>
      </c>
      <c r="C210" s="16" t="str">
        <f t="shared" si="69"/>
        <v/>
      </c>
      <c r="D210" s="154">
        <f t="shared" si="70"/>
        <v>1</v>
      </c>
      <c r="E210" s="16" t="str">
        <f>IF(ISERROR(VLOOKUP(MID(I210,1,5)&amp;MID(I210,8,5),품번정리!A:B,2,FALSE))=TRUE,MID(I210,1,5)&amp;MID(I210,8,5),VLOOKUP(MID(I210,1,5)&amp;MID(I210,8,5),품번정리!A:B,2,FALSE))</f>
        <v>SMKBE507PK</v>
      </c>
      <c r="F210" s="202" t="str">
        <f>IF(ISERROR(VLOOKUP($E210,러닝품번!$A:$A,1,FALSE))=TRUE,"","러닝")</f>
        <v/>
      </c>
      <c r="G210" s="422"/>
      <c r="H210" s="31" t="str">
        <f>IF(I210=0,0,IF(VLOOKUP(MID($I210,4,2),CODE!K:P,CODE!$O$1,FALSE)="",VLOOKUP(MID($I210,1,3),CODE!$B:$G,CODE!$D$1,FALSE),VLOOKUP(MID($I210,1,3),CODE!$B:$G,CODE!$D$1,FALSE)&amp;"-"&amp;VLOOKUP(MID($I210,4,2),CODE!K:P,CODE!$O$1,FALSE)))</f>
        <v>SMK</v>
      </c>
      <c r="I210" s="103" t="s">
        <v>1614</v>
      </c>
      <c r="J210" s="102" t="str">
        <f t="shared" si="82"/>
        <v>F5</v>
      </c>
      <c r="K210" s="102" t="str">
        <f t="shared" si="71"/>
        <v>BE</v>
      </c>
      <c r="L210" s="438">
        <f t="shared" si="83"/>
        <v>16000</v>
      </c>
      <c r="M210" s="36">
        <f>IF(ISERROR(VLOOKUP($E210,'14FW판매DB'!$C:$AF,'14FW판매DB'!J$3-1,FALSE))=TRUE,0,VLOOKUP($E210,'14FW판매DB'!$C:$AF,'14FW판매DB'!J$3-1,FALSE))</f>
        <v>35000</v>
      </c>
      <c r="N210" s="37">
        <f>IF(ISERROR(VLOOKUP($E210,'14FW판매DB'!$C:$AF,'14FW판매DB'!K$3-1,FALSE))=TRUE,0,VLOOKUP($E210,'14FW판매DB'!$C:$AF,'14FW판매DB'!K$3-1,FALSE))</f>
        <v>19000</v>
      </c>
      <c r="O210" s="38">
        <f>SUMIF('14FW판매DB'!$C:$C,E210,'14FW판매DB'!N:N)</f>
        <v>299</v>
      </c>
      <c r="P210" s="39" t="str">
        <f>IF(ISERROR(VLOOKUP($E210,'14FW판매DB'!$C:$AF,'14FW판매DB'!P$3-1,FALSE))=TRUE,0,VLOOKUP($E210,'14FW판매DB'!$C:$AF,'14FW판매DB'!P$3-1,FALSE))</f>
        <v>2014-10-02</v>
      </c>
      <c r="Q210" s="40">
        <f>SUMIF('14FW판매DB'!$C:$C,E210,'14FW판매DB'!U:U)</f>
        <v>32</v>
      </c>
      <c r="R210" s="43">
        <f t="shared" si="72"/>
        <v>0.10702341137123746</v>
      </c>
      <c r="S210" s="95">
        <f t="shared" si="73"/>
        <v>550</v>
      </c>
      <c r="T210" s="45">
        <f t="shared" si="74"/>
        <v>5.8181818181818182E-2</v>
      </c>
      <c r="U210" s="110">
        <f>SUMIF('14FW판매DB'!$C:$C,$E210,'14FW판매DB'!AD:AD)*$U$4</f>
        <v>0</v>
      </c>
      <c r="V210" s="40">
        <f t="shared" si="84"/>
        <v>7</v>
      </c>
      <c r="W210" s="285">
        <f t="shared" si="75"/>
        <v>0</v>
      </c>
      <c r="X210" s="289">
        <f t="shared" si="76"/>
        <v>267</v>
      </c>
      <c r="Y210" s="53">
        <f t="shared" si="77"/>
        <v>0</v>
      </c>
      <c r="Z210" s="50">
        <f t="shared" si="78"/>
        <v>0</v>
      </c>
      <c r="AA210" s="33">
        <f t="shared" si="79"/>
        <v>0</v>
      </c>
      <c r="AB210" s="134" t="str">
        <f>IF(ISERROR(VLOOKUP($E210,발주DB!$A:$D,3,FALSE))=TRUE,"",VLOOKUP($E210,발주DB!$A:$D,3,FALSE))</f>
        <v/>
      </c>
      <c r="AC210" s="133" t="str">
        <f>IF(ISERROR(VLOOKUP($E210,발주DB!$A:$D,4,FALSE))=TRUE,"",VLOOKUP($E210,발주DB!$A:$D,4,FALSE))</f>
        <v/>
      </c>
      <c r="AD210" s="39">
        <f>IF(ISERROR(VLOOKUP($E210,입고예정DB!$B:$E,3,FALSE))=TRUE,0,VLOOKUP($E210,입고예정DB!$B:$E,3,FALSE))</f>
        <v>0</v>
      </c>
      <c r="AE210" s="41">
        <f>IF(E210="",0,SUMIF(입고예정DB!$B:$B,$E210,입고예정DB!$E:$E))</f>
        <v>0</v>
      </c>
      <c r="AF210" s="42">
        <f t="shared" si="80"/>
        <v>-267</v>
      </c>
      <c r="AG210" s="414"/>
      <c r="AI210" s="295" t="str">
        <f>VLOOKUP($I210,[1]기획현황!$Z:$AW,8,FALSE)</f>
        <v>FOREMOST</v>
      </c>
      <c r="AJ210" s="401" t="e">
        <f>SUMIF([1]기획현황!$Z:$Z,$I210,[1]기획현황!$AF:$AF)</f>
        <v>#VALUE!</v>
      </c>
      <c r="AK210" s="302">
        <f>VLOOKUP($I210,[1]기획현황!$Z:$AW,14,FALSE)</f>
        <v>35000</v>
      </c>
      <c r="AL210" s="402">
        <f>VLOOKUP($I210,[1]기획현황!$Z:$AW,22,FALSE)</f>
        <v>20</v>
      </c>
      <c r="AM210" s="301">
        <f>VLOOKUP($I210,[1]기획현황!$Z:$AW,23,FALSE)</f>
        <v>4.4000000000000004</v>
      </c>
      <c r="AN210" s="302">
        <f>VLOOKUP($I210,[1]기획현황!$Z:$AW,24,FALSE)</f>
        <v>0</v>
      </c>
      <c r="AO210" s="303">
        <f>VLOOKUP($I210,[1]기획현황!$Z:$AW,17,FALSE)</f>
        <v>5508.5600000000013</v>
      </c>
      <c r="AP210" s="305">
        <f t="shared" si="81"/>
        <v>5.7761342017118462</v>
      </c>
      <c r="AQ210" s="3"/>
    </row>
    <row r="211" spans="1:43" ht="53.25" hidden="1" customHeight="1">
      <c r="A211" s="16" t="str">
        <f t="shared" si="67"/>
        <v>SMKBEF5507RE</v>
      </c>
      <c r="B211" s="154">
        <f t="shared" si="68"/>
        <v>9.5377346163493934E-7</v>
      </c>
      <c r="C211" s="16" t="str">
        <f t="shared" si="69"/>
        <v/>
      </c>
      <c r="D211" s="154">
        <f t="shared" si="70"/>
        <v>1</v>
      </c>
      <c r="E211" s="16" t="str">
        <f>IF(ISERROR(VLOOKUP(MID(I211,1,5)&amp;MID(I211,8,5),품번정리!A:B,2,FALSE))=TRUE,MID(I211,1,5)&amp;MID(I211,8,5),VLOOKUP(MID(I211,1,5)&amp;MID(I211,8,5),품번정리!A:B,2,FALSE))</f>
        <v>SMKBE507RE</v>
      </c>
      <c r="F211" s="202" t="str">
        <f>IF(ISERROR(VLOOKUP($E211,러닝품번!$A:$A,1,FALSE))=TRUE,"","러닝")</f>
        <v/>
      </c>
      <c r="G211" s="431"/>
      <c r="H211" s="31" t="str">
        <f>IF(I211=0,0,IF(VLOOKUP(MID($I211,4,2),CODE!K:P,CODE!$O$1,FALSE)="",VLOOKUP(MID($I211,1,3),CODE!$B:$G,CODE!$D$1,FALSE),VLOOKUP(MID($I211,1,3),CODE!$B:$G,CODE!$D$1,FALSE)&amp;"-"&amp;VLOOKUP(MID($I211,4,2),CODE!K:P,CODE!$O$1,FALSE)))</f>
        <v>SMK</v>
      </c>
      <c r="I211" s="103" t="s">
        <v>1613</v>
      </c>
      <c r="J211" s="102" t="str">
        <f t="shared" si="82"/>
        <v>F5</v>
      </c>
      <c r="K211" s="102" t="str">
        <f t="shared" si="71"/>
        <v>BE</v>
      </c>
      <c r="L211" s="438">
        <f t="shared" si="83"/>
        <v>16000</v>
      </c>
      <c r="M211" s="36">
        <f>IF(ISERROR(VLOOKUP($E211,'14FW판매DB'!$C:$AF,'14FW판매DB'!J$3-1,FALSE))=TRUE,0,VLOOKUP($E211,'14FW판매DB'!$C:$AF,'14FW판매DB'!J$3-1,FALSE))</f>
        <v>35000</v>
      </c>
      <c r="N211" s="37">
        <f>IF(ISERROR(VLOOKUP($E211,'14FW판매DB'!$C:$AF,'14FW판매DB'!K$3-1,FALSE))=TRUE,0,VLOOKUP($E211,'14FW판매DB'!$C:$AF,'14FW판매DB'!K$3-1,FALSE))</f>
        <v>19000</v>
      </c>
      <c r="O211" s="38">
        <f>SUMIF('14FW판매DB'!$C:$C,E211,'14FW판매DB'!N:N)</f>
        <v>298</v>
      </c>
      <c r="P211" s="39" t="str">
        <f>IF(ISERROR(VLOOKUP($E211,'14FW판매DB'!$C:$AF,'14FW판매DB'!P$3-1,FALSE))=TRUE,0,VLOOKUP($E211,'14FW판매DB'!$C:$AF,'14FW판매DB'!P$3-1,FALSE))</f>
        <v>2014-10-02</v>
      </c>
      <c r="Q211" s="40">
        <f>SUMIF('14FW판매DB'!$C:$C,E211,'14FW판매DB'!U:U)</f>
        <v>57</v>
      </c>
      <c r="R211" s="43">
        <f t="shared" si="72"/>
        <v>0.1912751677852349</v>
      </c>
      <c r="S211" s="95">
        <f t="shared" si="73"/>
        <v>550</v>
      </c>
      <c r="T211" s="45">
        <f t="shared" si="74"/>
        <v>0.10363636363636364</v>
      </c>
      <c r="U211" s="110">
        <f>SUMIF('14FW판매DB'!$C:$C,$E211,'14FW판매DB'!AD:AD)*$U$4</f>
        <v>0</v>
      </c>
      <c r="V211" s="40">
        <f t="shared" si="84"/>
        <v>7</v>
      </c>
      <c r="W211" s="285">
        <f t="shared" si="75"/>
        <v>0</v>
      </c>
      <c r="X211" s="289">
        <f t="shared" si="76"/>
        <v>241</v>
      </c>
      <c r="Y211" s="53">
        <f t="shared" si="77"/>
        <v>0</v>
      </c>
      <c r="Z211" s="50">
        <f t="shared" si="78"/>
        <v>0</v>
      </c>
      <c r="AA211" s="33">
        <f t="shared" si="79"/>
        <v>0</v>
      </c>
      <c r="AB211" s="134" t="str">
        <f>IF(ISERROR(VLOOKUP($E211,발주DB!$A:$D,3,FALSE))=TRUE,"",VLOOKUP($E211,발주DB!$A:$D,3,FALSE))</f>
        <v/>
      </c>
      <c r="AC211" s="133" t="str">
        <f>IF(ISERROR(VLOOKUP($E211,발주DB!$A:$D,4,FALSE))=TRUE,"",VLOOKUP($E211,발주DB!$A:$D,4,FALSE))</f>
        <v/>
      </c>
      <c r="AD211" s="39">
        <f>IF(ISERROR(VLOOKUP($E211,입고예정DB!$B:$E,3,FALSE))=TRUE,0,VLOOKUP($E211,입고예정DB!$B:$E,3,FALSE))</f>
        <v>0</v>
      </c>
      <c r="AE211" s="41">
        <f>IF(E211="",0,SUMIF(입고예정DB!$B:$B,$E211,입고예정DB!$E:$E))</f>
        <v>0</v>
      </c>
      <c r="AF211" s="42">
        <f t="shared" si="80"/>
        <v>-241</v>
      </c>
      <c r="AG211" s="414"/>
      <c r="AI211" s="295" t="str">
        <f>VLOOKUP($I211,[1]기획현황!$Z:$AW,8,FALSE)</f>
        <v>FOREMOST</v>
      </c>
      <c r="AJ211" s="401" t="e">
        <f>SUMIF([1]기획현황!$Z:$Z,$I211,[1]기획현황!$AF:$AF)</f>
        <v>#VALUE!</v>
      </c>
      <c r="AK211" s="302">
        <f>VLOOKUP($I211,[1]기획현황!$Z:$AW,14,FALSE)</f>
        <v>35000</v>
      </c>
      <c r="AL211" s="402">
        <f>VLOOKUP($I211,[1]기획현황!$Z:$AW,22,FALSE)</f>
        <v>20</v>
      </c>
      <c r="AM211" s="301">
        <f>VLOOKUP($I211,[1]기획현황!$Z:$AW,23,FALSE)</f>
        <v>4.4000000000000004</v>
      </c>
      <c r="AN211" s="302">
        <f>VLOOKUP($I211,[1]기획현황!$Z:$AW,24,FALSE)</f>
        <v>0</v>
      </c>
      <c r="AO211" s="303">
        <f>VLOOKUP($I211,[1]기획현황!$Z:$AW,17,FALSE)</f>
        <v>5508.5600000000013</v>
      </c>
      <c r="AP211" s="305">
        <f t="shared" si="81"/>
        <v>5.7761342017118462</v>
      </c>
      <c r="AQ211" s="3"/>
    </row>
    <row r="212" spans="1:43" ht="53.25" hidden="1" customHeight="1">
      <c r="A212" s="16" t="str">
        <f t="shared" si="67"/>
        <v>SMKBEF5508PK</v>
      </c>
      <c r="B212" s="154">
        <f t="shared" si="68"/>
        <v>9.5377346163493934E-7</v>
      </c>
      <c r="C212" s="16" t="str">
        <f t="shared" si="69"/>
        <v/>
      </c>
      <c r="D212" s="154">
        <f t="shared" si="70"/>
        <v>1</v>
      </c>
      <c r="E212" s="16" t="str">
        <f>IF(ISERROR(VLOOKUP(MID(I212,1,5)&amp;MID(I212,8,5),품번정리!A:B,2,FALSE))=TRUE,MID(I212,1,5)&amp;MID(I212,8,5),VLOOKUP(MID(I212,1,5)&amp;MID(I212,8,5),품번정리!A:B,2,FALSE))</f>
        <v>SMKBE508PK</v>
      </c>
      <c r="F212" s="202" t="str">
        <f>IF(ISERROR(VLOOKUP($E212,러닝품번!$A:$A,1,FALSE))=TRUE,"","러닝")</f>
        <v/>
      </c>
      <c r="G212" s="431"/>
      <c r="H212" s="31" t="str">
        <f>IF(I212=0,0,IF(VLOOKUP(MID($I212,4,2),CODE!K:P,CODE!$O$1,FALSE)="",VLOOKUP(MID($I212,1,3),CODE!$B:$G,CODE!$D$1,FALSE),VLOOKUP(MID($I212,1,3),CODE!$B:$G,CODE!$D$1,FALSE)&amp;"-"&amp;VLOOKUP(MID($I212,4,2),CODE!K:P,CODE!$O$1,FALSE)))</f>
        <v>SMK</v>
      </c>
      <c r="I212" s="103" t="s">
        <v>1615</v>
      </c>
      <c r="J212" s="102" t="str">
        <f t="shared" si="82"/>
        <v>F5</v>
      </c>
      <c r="K212" s="102" t="str">
        <f t="shared" si="71"/>
        <v>BE</v>
      </c>
      <c r="L212" s="438">
        <f t="shared" si="83"/>
        <v>25000</v>
      </c>
      <c r="M212" s="36">
        <f>IF(ISERROR(VLOOKUP($E212,'14FW판매DB'!$C:$AF,'14FW판매DB'!J$3-1,FALSE))=TRUE,0,VLOOKUP($E212,'14FW판매DB'!$C:$AF,'14FW판매DB'!J$3-1,FALSE))</f>
        <v>35000</v>
      </c>
      <c r="N212" s="37">
        <f>IF(ISERROR(VLOOKUP($E212,'14FW판매DB'!$C:$AF,'14FW판매DB'!K$3-1,FALSE))=TRUE,0,VLOOKUP($E212,'14FW판매DB'!$C:$AF,'14FW판매DB'!K$3-1,FALSE))</f>
        <v>10000</v>
      </c>
      <c r="O212" s="38">
        <f>SUMIF('14FW판매DB'!$C:$C,E212,'14FW판매DB'!N:N)</f>
        <v>299</v>
      </c>
      <c r="P212" s="39" t="str">
        <f>IF(ISERROR(VLOOKUP($E212,'14FW판매DB'!$C:$AF,'14FW판매DB'!P$3-1,FALSE))=TRUE,0,VLOOKUP($E212,'14FW판매DB'!$C:$AF,'14FW판매DB'!P$3-1,FALSE))</f>
        <v>2014-10-02</v>
      </c>
      <c r="Q212" s="40">
        <f>SUMIF('14FW판매DB'!$C:$C,E212,'14FW판매DB'!U:U)</f>
        <v>25</v>
      </c>
      <c r="R212" s="43">
        <f t="shared" si="72"/>
        <v>8.3612040133779264E-2</v>
      </c>
      <c r="S212" s="95">
        <f t="shared" si="73"/>
        <v>550</v>
      </c>
      <c r="T212" s="45">
        <f t="shared" si="74"/>
        <v>4.5454545454545456E-2</v>
      </c>
      <c r="U212" s="110">
        <f>SUMIF('14FW판매DB'!$C:$C,$E212,'14FW판매DB'!AD:AD)*$U$4</f>
        <v>0</v>
      </c>
      <c r="V212" s="40">
        <f t="shared" si="84"/>
        <v>7</v>
      </c>
      <c r="W212" s="285">
        <f t="shared" si="75"/>
        <v>0</v>
      </c>
      <c r="X212" s="289">
        <f t="shared" si="76"/>
        <v>274</v>
      </c>
      <c r="Y212" s="53">
        <f t="shared" si="77"/>
        <v>0</v>
      </c>
      <c r="Z212" s="50">
        <f t="shared" si="78"/>
        <v>0</v>
      </c>
      <c r="AA212" s="33">
        <f t="shared" si="79"/>
        <v>0</v>
      </c>
      <c r="AB212" s="134" t="str">
        <f>IF(ISERROR(VLOOKUP($E212,발주DB!$A:$D,3,FALSE))=TRUE,"",VLOOKUP($E212,발주DB!$A:$D,3,FALSE))</f>
        <v/>
      </c>
      <c r="AC212" s="133" t="str">
        <f>IF(ISERROR(VLOOKUP($E212,발주DB!$A:$D,4,FALSE))=TRUE,"",VLOOKUP($E212,발주DB!$A:$D,4,FALSE))</f>
        <v/>
      </c>
      <c r="AD212" s="39">
        <f>IF(ISERROR(VLOOKUP($E212,입고예정DB!$B:$E,3,FALSE))=TRUE,0,VLOOKUP($E212,입고예정DB!$B:$E,3,FALSE))</f>
        <v>0</v>
      </c>
      <c r="AE212" s="41">
        <f>IF(E212="",0,SUMIF(입고예정DB!$B:$B,$E212,입고예정DB!$E:$E))</f>
        <v>0</v>
      </c>
      <c r="AF212" s="42">
        <f t="shared" si="80"/>
        <v>-274</v>
      </c>
      <c r="AG212" s="414"/>
      <c r="AI212" s="295" t="str">
        <f>VLOOKUP($I212,[1]기획현황!$Z:$AW,8,FALSE)</f>
        <v>FOREMOST</v>
      </c>
      <c r="AJ212" s="401" t="e">
        <f>SUMIF([1]기획현황!$Z:$Z,$I212,[1]기획현황!$AF:$AF)</f>
        <v>#VALUE!</v>
      </c>
      <c r="AK212" s="302">
        <f>VLOOKUP($I212,[1]기획현황!$Z:$AW,14,FALSE)</f>
        <v>35000</v>
      </c>
      <c r="AL212" s="402">
        <f>VLOOKUP($I212,[1]기획현황!$Z:$AW,22,FALSE)</f>
        <v>20</v>
      </c>
      <c r="AM212" s="301">
        <f>VLOOKUP($I212,[1]기획현황!$Z:$AW,23,FALSE)</f>
        <v>4.2</v>
      </c>
      <c r="AN212" s="302">
        <f>VLOOKUP($I212,[1]기획현황!$Z:$AW,24,FALSE)</f>
        <v>0</v>
      </c>
      <c r="AO212" s="303">
        <f>VLOOKUP($I212,[1]기획현황!$Z:$AW,17,FALSE)</f>
        <v>5259.0800000000008</v>
      </c>
      <c r="AP212" s="305">
        <f t="shared" si="81"/>
        <v>6.0501421956277168</v>
      </c>
      <c r="AQ212" s="3"/>
    </row>
    <row r="213" spans="1:43" ht="53.25" hidden="1" customHeight="1">
      <c r="A213" s="16" t="str">
        <f t="shared" si="67"/>
        <v>SMKBEF5508RE</v>
      </c>
      <c r="B213" s="154">
        <f t="shared" si="68"/>
        <v>9.5377346163493934E-7</v>
      </c>
      <c r="C213" s="16" t="str">
        <f t="shared" si="69"/>
        <v/>
      </c>
      <c r="D213" s="154">
        <f t="shared" si="70"/>
        <v>1</v>
      </c>
      <c r="E213" s="16" t="str">
        <f>IF(ISERROR(VLOOKUP(MID(I213,1,5)&amp;MID(I213,8,5),품번정리!A:B,2,FALSE))=TRUE,MID(I213,1,5)&amp;MID(I213,8,5),VLOOKUP(MID(I213,1,5)&amp;MID(I213,8,5),품번정리!A:B,2,FALSE))</f>
        <v>SMKBE508RE</v>
      </c>
      <c r="F213" s="202" t="str">
        <f>IF(ISERROR(VLOOKUP($E213,러닝품번!$A:$A,1,FALSE))=TRUE,"","러닝")</f>
        <v/>
      </c>
      <c r="G213" s="422"/>
      <c r="H213" s="31" t="str">
        <f>IF(I213=0,0,IF(VLOOKUP(MID($I213,4,2),CODE!K:P,CODE!$O$1,FALSE)="",VLOOKUP(MID($I213,1,3),CODE!$B:$G,CODE!$D$1,FALSE),VLOOKUP(MID($I213,1,3),CODE!$B:$G,CODE!$D$1,FALSE)&amp;"-"&amp;VLOOKUP(MID($I213,4,2),CODE!K:P,CODE!$O$1,FALSE)))</f>
        <v>SMK</v>
      </c>
      <c r="I213" s="103" t="s">
        <v>1616</v>
      </c>
      <c r="J213" s="102" t="str">
        <f t="shared" si="82"/>
        <v>F5</v>
      </c>
      <c r="K213" s="102" t="str">
        <f t="shared" si="71"/>
        <v>BE</v>
      </c>
      <c r="L213" s="438">
        <f t="shared" si="83"/>
        <v>25000</v>
      </c>
      <c r="M213" s="36">
        <f>IF(ISERROR(VLOOKUP($E213,'14FW판매DB'!$C:$AF,'14FW판매DB'!J$3-1,FALSE))=TRUE,0,VLOOKUP($E213,'14FW판매DB'!$C:$AF,'14FW판매DB'!J$3-1,FALSE))</f>
        <v>35000</v>
      </c>
      <c r="N213" s="37">
        <f>IF(ISERROR(VLOOKUP($E213,'14FW판매DB'!$C:$AF,'14FW판매DB'!K$3-1,FALSE))=TRUE,0,VLOOKUP($E213,'14FW판매DB'!$C:$AF,'14FW판매DB'!K$3-1,FALSE))</f>
        <v>10000</v>
      </c>
      <c r="O213" s="38">
        <f>SUMIF('14FW판매DB'!$C:$C,E213,'14FW판매DB'!N:N)</f>
        <v>299</v>
      </c>
      <c r="P213" s="39" t="str">
        <f>IF(ISERROR(VLOOKUP($E213,'14FW판매DB'!$C:$AF,'14FW판매DB'!P$3-1,FALSE))=TRUE,0,VLOOKUP($E213,'14FW판매DB'!$C:$AF,'14FW판매DB'!P$3-1,FALSE))</f>
        <v>2014-10-02</v>
      </c>
      <c r="Q213" s="40">
        <f>SUMIF('14FW판매DB'!$C:$C,E213,'14FW판매DB'!U:U)</f>
        <v>80</v>
      </c>
      <c r="R213" s="43">
        <f t="shared" si="72"/>
        <v>0.26755852842809363</v>
      </c>
      <c r="S213" s="95">
        <f t="shared" si="73"/>
        <v>550</v>
      </c>
      <c r="T213" s="45">
        <f t="shared" si="74"/>
        <v>0.14545454545454545</v>
      </c>
      <c r="U213" s="110">
        <f>SUMIF('14FW판매DB'!$C:$C,$E213,'14FW판매DB'!AD:AD)*$U$4</f>
        <v>0</v>
      </c>
      <c r="V213" s="40">
        <f t="shared" si="84"/>
        <v>7</v>
      </c>
      <c r="W213" s="285">
        <f t="shared" si="75"/>
        <v>0</v>
      </c>
      <c r="X213" s="289">
        <f t="shared" si="76"/>
        <v>219</v>
      </c>
      <c r="Y213" s="53">
        <f t="shared" si="77"/>
        <v>0</v>
      </c>
      <c r="Z213" s="50">
        <f t="shared" si="78"/>
        <v>0</v>
      </c>
      <c r="AA213" s="33">
        <f t="shared" si="79"/>
        <v>0</v>
      </c>
      <c r="AB213" s="134" t="str">
        <f>IF(ISERROR(VLOOKUP($E213,발주DB!$A:$D,3,FALSE))=TRUE,"",VLOOKUP($E213,발주DB!$A:$D,3,FALSE))</f>
        <v/>
      </c>
      <c r="AC213" s="133" t="str">
        <f>IF(ISERROR(VLOOKUP($E213,발주DB!$A:$D,4,FALSE))=TRUE,"",VLOOKUP($E213,발주DB!$A:$D,4,FALSE))</f>
        <v/>
      </c>
      <c r="AD213" s="39">
        <f>IF(ISERROR(VLOOKUP($E213,입고예정DB!$B:$E,3,FALSE))=TRUE,0,VLOOKUP($E213,입고예정DB!$B:$E,3,FALSE))</f>
        <v>0</v>
      </c>
      <c r="AE213" s="41">
        <f>IF(E213="",0,SUMIF(입고예정DB!$B:$B,$E213,입고예정DB!$E:$E))</f>
        <v>0</v>
      </c>
      <c r="AF213" s="42">
        <f t="shared" si="80"/>
        <v>-219</v>
      </c>
      <c r="AG213" s="414"/>
      <c r="AI213" s="295" t="str">
        <f>VLOOKUP($I213,[1]기획현황!$Z:$AW,8,FALSE)</f>
        <v>FOREMOST</v>
      </c>
      <c r="AJ213" s="401" t="e">
        <f>SUMIF([1]기획현황!$Z:$Z,$I213,[1]기획현황!$AF:$AF)</f>
        <v>#VALUE!</v>
      </c>
      <c r="AK213" s="302">
        <f>VLOOKUP($I213,[1]기획현황!$Z:$AW,14,FALSE)</f>
        <v>35000</v>
      </c>
      <c r="AL213" s="402">
        <f>VLOOKUP($I213,[1]기획현황!$Z:$AW,22,FALSE)</f>
        <v>20</v>
      </c>
      <c r="AM213" s="301">
        <f>VLOOKUP($I213,[1]기획현황!$Z:$AW,23,FALSE)</f>
        <v>4.2</v>
      </c>
      <c r="AN213" s="302">
        <f>VLOOKUP($I213,[1]기획현황!$Z:$AW,24,FALSE)</f>
        <v>0</v>
      </c>
      <c r="AO213" s="303">
        <f>VLOOKUP($I213,[1]기획현황!$Z:$AW,17,FALSE)</f>
        <v>5259.0800000000008</v>
      </c>
      <c r="AP213" s="305">
        <f t="shared" si="81"/>
        <v>6.0501421956277168</v>
      </c>
      <c r="AQ213" s="3"/>
    </row>
    <row r="214" spans="1:43" ht="53.25" hidden="1" customHeight="1">
      <c r="A214" s="16" t="str">
        <f t="shared" si="67"/>
        <v>SMKBEF5510BK</v>
      </c>
      <c r="B214" s="154">
        <f t="shared" si="68"/>
        <v>9.5377346163493934E-7</v>
      </c>
      <c r="C214" s="16" t="str">
        <f t="shared" si="69"/>
        <v/>
      </c>
      <c r="D214" s="154">
        <f t="shared" si="70"/>
        <v>1</v>
      </c>
      <c r="E214" s="16" t="str">
        <f>IF(ISERROR(VLOOKUP(MID(I214,1,5)&amp;MID(I214,8,5),품번정리!A:B,2,FALSE))=TRUE,MID(I214,1,5)&amp;MID(I214,8,5),VLOOKUP(MID(I214,1,5)&amp;MID(I214,8,5),품번정리!A:B,2,FALSE))</f>
        <v>SMKBE510BK</v>
      </c>
      <c r="F214" s="202" t="str">
        <f>IF(ISERROR(VLOOKUP($E214,러닝품번!$A:$A,1,FALSE))=TRUE,"","러닝")</f>
        <v/>
      </c>
      <c r="G214" s="431"/>
      <c r="H214" s="31" t="str">
        <f>IF(I214=0,0,IF(VLOOKUP(MID($I214,4,2),CODE!K:P,CODE!$O$1,FALSE)="",VLOOKUP(MID($I214,1,3),CODE!$B:$G,CODE!$D$1,FALSE),VLOOKUP(MID($I214,1,3),CODE!$B:$G,CODE!$D$1,FALSE)&amp;"-"&amp;VLOOKUP(MID($I214,4,2),CODE!K:P,CODE!$O$1,FALSE)))</f>
        <v>SMK</v>
      </c>
      <c r="I214" s="103" t="s">
        <v>2412</v>
      </c>
      <c r="J214" s="102" t="str">
        <f t="shared" si="82"/>
        <v>F5</v>
      </c>
      <c r="K214" s="102" t="str">
        <f t="shared" si="71"/>
        <v>BE</v>
      </c>
      <c r="L214" s="438">
        <f t="shared" si="83"/>
        <v>20000</v>
      </c>
      <c r="M214" s="36">
        <f>IF(ISERROR(VLOOKUP($E214,'14FW판매DB'!$C:$AF,'14FW판매DB'!J$3-1,FALSE))=TRUE,0,VLOOKUP($E214,'14FW판매DB'!$C:$AF,'14FW판매DB'!J$3-1,FALSE))</f>
        <v>39000</v>
      </c>
      <c r="N214" s="37">
        <f>IF(ISERROR(VLOOKUP($E214,'14FW판매DB'!$C:$AF,'14FW판매DB'!K$3-1,FALSE))=TRUE,0,VLOOKUP($E214,'14FW판매DB'!$C:$AF,'14FW판매DB'!K$3-1,FALSE))</f>
        <v>19000</v>
      </c>
      <c r="O214" s="38">
        <f>SUMIF('14FW판매DB'!$C:$C,E214,'14FW판매DB'!N:N)</f>
        <v>497</v>
      </c>
      <c r="P214" s="39" t="str">
        <f>IF(ISERROR(VLOOKUP($E214,'14FW판매DB'!$C:$AF,'14FW판매DB'!P$3-1,FALSE))=TRUE,0,VLOOKUP($E214,'14FW판매DB'!$C:$AF,'14FW판매DB'!P$3-1,FALSE))</f>
        <v>2014-09-23</v>
      </c>
      <c r="Q214" s="40">
        <f>SUMIF('14FW판매DB'!$C:$C,E214,'14FW판매DB'!U:U)</f>
        <v>66</v>
      </c>
      <c r="R214" s="43">
        <f t="shared" si="72"/>
        <v>0.13279678068410464</v>
      </c>
      <c r="S214" s="95">
        <f t="shared" si="73"/>
        <v>559</v>
      </c>
      <c r="T214" s="45">
        <f t="shared" si="74"/>
        <v>0.11806797853309481</v>
      </c>
      <c r="U214" s="110">
        <f>SUMIF('14FW판매DB'!$C:$C,$E214,'14FW판매DB'!AD:AD)*$U$4</f>
        <v>0</v>
      </c>
      <c r="V214" s="40">
        <f t="shared" si="84"/>
        <v>7</v>
      </c>
      <c r="W214" s="285">
        <f t="shared" si="75"/>
        <v>0</v>
      </c>
      <c r="X214" s="289">
        <f t="shared" si="76"/>
        <v>431</v>
      </c>
      <c r="Y214" s="53">
        <f t="shared" si="77"/>
        <v>0</v>
      </c>
      <c r="Z214" s="50">
        <f t="shared" si="78"/>
        <v>0</v>
      </c>
      <c r="AA214" s="33">
        <f t="shared" si="79"/>
        <v>0</v>
      </c>
      <c r="AB214" s="134" t="str">
        <f>IF(ISERROR(VLOOKUP($E214,발주DB!$A:$D,3,FALSE))=TRUE,"",VLOOKUP($E214,발주DB!$A:$D,3,FALSE))</f>
        <v/>
      </c>
      <c r="AC214" s="133" t="str">
        <f>IF(ISERROR(VLOOKUP($E214,발주DB!$A:$D,4,FALSE))=TRUE,"",VLOOKUP($E214,발주DB!$A:$D,4,FALSE))</f>
        <v/>
      </c>
      <c r="AD214" s="39">
        <f>IF(ISERROR(VLOOKUP($E214,입고예정DB!$B:$E,3,FALSE))=TRUE,0,VLOOKUP($E214,입고예정DB!$B:$E,3,FALSE))</f>
        <v>0</v>
      </c>
      <c r="AE214" s="41">
        <f>IF(E214="",0,SUMIF(입고예정DB!$B:$B,$E214,입고예정DB!$E:$E))</f>
        <v>0</v>
      </c>
      <c r="AF214" s="42">
        <f t="shared" si="80"/>
        <v>-431</v>
      </c>
      <c r="AG214" s="414"/>
      <c r="AI214" s="295" t="str">
        <f>VLOOKUP($I214,[1]기획현황!$Z:$AW,8,FALSE)</f>
        <v>FOREMOST</v>
      </c>
      <c r="AJ214" s="401" t="e">
        <f>SUMIF([1]기획현황!$Z:$Z,$I214,[1]기획현황!$AF:$AF)</f>
        <v>#VALUE!</v>
      </c>
      <c r="AK214" s="302">
        <f>VLOOKUP($I214,[1]기획현황!$Z:$AW,14,FALSE)</f>
        <v>39000</v>
      </c>
      <c r="AL214" s="402">
        <f>VLOOKUP($I214,[1]기획현황!$Z:$AW,22,FALSE)</f>
        <v>20</v>
      </c>
      <c r="AM214" s="301">
        <f>VLOOKUP($I214,[1]기획현황!$Z:$AW,23,FALSE)</f>
        <v>4.4000000000000004</v>
      </c>
      <c r="AN214" s="302">
        <f>VLOOKUP($I214,[1]기획현황!$Z:$AW,24,FALSE)</f>
        <v>0</v>
      </c>
      <c r="AO214" s="303">
        <f>VLOOKUP($I214,[1]기획현황!$Z:$AW,17,FALSE)</f>
        <v>5508.5600000000013</v>
      </c>
      <c r="AP214" s="305">
        <f t="shared" si="81"/>
        <v>6.4362638247646284</v>
      </c>
      <c r="AQ214" s="3"/>
    </row>
    <row r="215" spans="1:43" ht="53.25" hidden="1" customHeight="1">
      <c r="A215" s="16" t="str">
        <f t="shared" si="67"/>
        <v>SMKBEF5512BK</v>
      </c>
      <c r="B215" s="154">
        <f t="shared" si="68"/>
        <v>9.5377346163493934E-7</v>
      </c>
      <c r="C215" s="16" t="str">
        <f t="shared" si="69"/>
        <v/>
      </c>
      <c r="D215" s="154">
        <f t="shared" si="70"/>
        <v>1</v>
      </c>
      <c r="E215" s="16" t="str">
        <f>IF(ISERROR(VLOOKUP(MID(I215,1,5)&amp;MID(I215,8,5),품번정리!A:B,2,FALSE))=TRUE,MID(I215,1,5)&amp;MID(I215,8,5),VLOOKUP(MID(I215,1,5)&amp;MID(I215,8,5),품번정리!A:B,2,FALSE))</f>
        <v>SMKBE512BK</v>
      </c>
      <c r="F215" s="202" t="str">
        <f>IF(ISERROR(VLOOKUP($E215,러닝품번!$A:$A,1,FALSE))=TRUE,"","러닝")</f>
        <v/>
      </c>
      <c r="G215" s="422"/>
      <c r="H215" s="31" t="str">
        <f>IF(I215=0,0,IF(VLOOKUP(MID($I215,4,2),CODE!K:P,CODE!$O$1,FALSE)="",VLOOKUP(MID($I215,1,3),CODE!$B:$G,CODE!$D$1,FALSE),VLOOKUP(MID($I215,1,3),CODE!$B:$G,CODE!$D$1,FALSE)&amp;"-"&amp;VLOOKUP(MID($I215,4,2),CODE!K:P,CODE!$O$1,FALSE)))</f>
        <v>SMK</v>
      </c>
      <c r="I215" s="103" t="s">
        <v>1496</v>
      </c>
      <c r="J215" s="102" t="str">
        <f t="shared" si="82"/>
        <v>F5</v>
      </c>
      <c r="K215" s="102" t="str">
        <f t="shared" si="71"/>
        <v>BE</v>
      </c>
      <c r="L215" s="438">
        <f t="shared" si="83"/>
        <v>16500</v>
      </c>
      <c r="M215" s="36">
        <f>IF(ISERROR(VLOOKUP($E215,'14FW판매DB'!$C:$AF,'14FW판매DB'!J$3-1,FALSE))=TRUE,0,VLOOKUP($E215,'14FW판매DB'!$C:$AF,'14FW판매DB'!J$3-1,FALSE))</f>
        <v>33000</v>
      </c>
      <c r="N215" s="37">
        <f>IF(ISERROR(VLOOKUP($E215,'14FW판매DB'!$C:$AF,'14FW판매DB'!K$3-1,FALSE))=TRUE,0,VLOOKUP($E215,'14FW판매DB'!$C:$AF,'14FW판매DB'!K$3-1,FALSE))</f>
        <v>16500</v>
      </c>
      <c r="O215" s="38">
        <f>SUMIF('14FW판매DB'!$C:$C,E215,'14FW판매DB'!N:N)</f>
        <v>250</v>
      </c>
      <c r="P215" s="39" t="str">
        <f>IF(ISERROR(VLOOKUP($E215,'14FW판매DB'!$C:$AF,'14FW판매DB'!P$3-1,FALSE))=TRUE,0,VLOOKUP($E215,'14FW판매DB'!$C:$AF,'14FW판매DB'!P$3-1,FALSE))</f>
        <v>2014-09-23</v>
      </c>
      <c r="Q215" s="40">
        <f>SUMIF('14FW판매DB'!$C:$C,E215,'14FW판매DB'!U:U)</f>
        <v>67</v>
      </c>
      <c r="R215" s="43">
        <f t="shared" si="72"/>
        <v>0.26800000000000002</v>
      </c>
      <c r="S215" s="95">
        <f t="shared" si="73"/>
        <v>559</v>
      </c>
      <c r="T215" s="45">
        <f t="shared" si="74"/>
        <v>0.11985688729874776</v>
      </c>
      <c r="U215" s="110">
        <f>SUMIF('14FW판매DB'!$C:$C,$E215,'14FW판매DB'!AD:AD)*$U$4</f>
        <v>0</v>
      </c>
      <c r="V215" s="40">
        <f t="shared" si="84"/>
        <v>7</v>
      </c>
      <c r="W215" s="285">
        <f t="shared" si="75"/>
        <v>0</v>
      </c>
      <c r="X215" s="289">
        <f t="shared" si="76"/>
        <v>183</v>
      </c>
      <c r="Y215" s="53">
        <f t="shared" si="77"/>
        <v>0</v>
      </c>
      <c r="Z215" s="50">
        <f t="shared" si="78"/>
        <v>0</v>
      </c>
      <c r="AA215" s="33">
        <f t="shared" si="79"/>
        <v>0</v>
      </c>
      <c r="AB215" s="134" t="str">
        <f>IF(ISERROR(VLOOKUP($E215,발주DB!$A:$D,3,FALSE))=TRUE,"",VLOOKUP($E215,발주DB!$A:$D,3,FALSE))</f>
        <v/>
      </c>
      <c r="AC215" s="133" t="str">
        <f>IF(ISERROR(VLOOKUP($E215,발주DB!$A:$D,4,FALSE))=TRUE,"",VLOOKUP($E215,발주DB!$A:$D,4,FALSE))</f>
        <v/>
      </c>
      <c r="AD215" s="39">
        <f>IF(ISERROR(VLOOKUP($E215,입고예정DB!$B:$E,3,FALSE))=TRUE,0,VLOOKUP($E215,입고예정DB!$B:$E,3,FALSE))</f>
        <v>0</v>
      </c>
      <c r="AE215" s="41">
        <f>IF(E215="",0,SUMIF(입고예정DB!$B:$B,$E215,입고예정DB!$E:$E))</f>
        <v>0</v>
      </c>
      <c r="AF215" s="42">
        <f t="shared" si="80"/>
        <v>-183</v>
      </c>
      <c r="AG215" s="414"/>
      <c r="AI215" s="295" t="str">
        <f>VLOOKUP($I215,[1]기획현황!$Z:$AW,8,FALSE)</f>
        <v>Y&amp;Y</v>
      </c>
      <c r="AJ215" s="401" t="e">
        <f>SUMIF([1]기획현황!$Z:$Z,$I215,[1]기획현황!$AF:$AF)</f>
        <v>#VALUE!</v>
      </c>
      <c r="AK215" s="302">
        <f>VLOOKUP($I215,[1]기획현황!$Z:$AW,14,FALSE)</f>
        <v>33000</v>
      </c>
      <c r="AL215" s="402">
        <f>VLOOKUP($I215,[1]기획현황!$Z:$AW,22,FALSE)</f>
        <v>110</v>
      </c>
      <c r="AM215" s="301">
        <f>VLOOKUP($I215,[1]기획현황!$Z:$AW,23,FALSE)</f>
        <v>3.16</v>
      </c>
      <c r="AN215" s="302">
        <f>VLOOKUP($I215,[1]기획현황!$Z:$AW,24,FALSE)</f>
        <v>0</v>
      </c>
      <c r="AO215" s="303">
        <f>VLOOKUP($I215,[1]기획현황!$Z:$AW,17,FALSE)</f>
        <v>4051.784000000001</v>
      </c>
      <c r="AP215" s="305">
        <f t="shared" si="81"/>
        <v>7.4041459268312408</v>
      </c>
      <c r="AQ215" s="3"/>
    </row>
    <row r="216" spans="1:43" ht="53.25" hidden="1" customHeight="1">
      <c r="A216" s="16" t="str">
        <f t="shared" si="67"/>
        <v>SMKBEF5512PK</v>
      </c>
      <c r="B216" s="154">
        <f t="shared" si="68"/>
        <v>9.5377346163493934E-7</v>
      </c>
      <c r="C216" s="16" t="str">
        <f t="shared" si="69"/>
        <v/>
      </c>
      <c r="D216" s="154">
        <f t="shared" si="70"/>
        <v>1</v>
      </c>
      <c r="E216" s="16" t="str">
        <f>IF(ISERROR(VLOOKUP(MID(I216,1,5)&amp;MID(I216,8,5),품번정리!A:B,2,FALSE))=TRUE,MID(I216,1,5)&amp;MID(I216,8,5),VLOOKUP(MID(I216,1,5)&amp;MID(I216,8,5),품번정리!A:B,2,FALSE))</f>
        <v>SMKBE512PK</v>
      </c>
      <c r="F216" s="202" t="str">
        <f>IF(ISERROR(VLOOKUP($E216,러닝품번!$A:$A,1,FALSE))=TRUE,"","러닝")</f>
        <v/>
      </c>
      <c r="G216" s="422"/>
      <c r="H216" s="31" t="str">
        <f>IF(I216=0,0,IF(VLOOKUP(MID($I216,4,2),CODE!K:P,CODE!$O$1,FALSE)="",VLOOKUP(MID($I216,1,3),CODE!$B:$G,CODE!$D$1,FALSE),VLOOKUP(MID($I216,1,3),CODE!$B:$G,CODE!$D$1,FALSE)&amp;"-"&amp;VLOOKUP(MID($I216,4,2),CODE!K:P,CODE!$O$1,FALSE)))</f>
        <v>SMK</v>
      </c>
      <c r="I216" s="103" t="s">
        <v>1498</v>
      </c>
      <c r="J216" s="102" t="str">
        <f t="shared" si="82"/>
        <v>F5</v>
      </c>
      <c r="K216" s="102" t="str">
        <f t="shared" si="71"/>
        <v>BE</v>
      </c>
      <c r="L216" s="438">
        <f t="shared" si="83"/>
        <v>16500</v>
      </c>
      <c r="M216" s="36">
        <f>IF(ISERROR(VLOOKUP($E216,'14FW판매DB'!$C:$AF,'14FW판매DB'!J$3-1,FALSE))=TRUE,0,VLOOKUP($E216,'14FW판매DB'!$C:$AF,'14FW판매DB'!J$3-1,FALSE))</f>
        <v>33000</v>
      </c>
      <c r="N216" s="37">
        <f>IF(ISERROR(VLOOKUP($E216,'14FW판매DB'!$C:$AF,'14FW판매DB'!K$3-1,FALSE))=TRUE,0,VLOOKUP($E216,'14FW판매DB'!$C:$AF,'14FW판매DB'!K$3-1,FALSE))</f>
        <v>16500</v>
      </c>
      <c r="O216" s="38">
        <f>SUMIF('14FW판매DB'!$C:$C,E216,'14FW판매DB'!N:N)</f>
        <v>250</v>
      </c>
      <c r="P216" s="39" t="str">
        <f>IF(ISERROR(VLOOKUP($E216,'14FW판매DB'!$C:$AF,'14FW판매DB'!P$3-1,FALSE))=TRUE,0,VLOOKUP($E216,'14FW판매DB'!$C:$AF,'14FW판매DB'!P$3-1,FALSE))</f>
        <v>2014-09-23</v>
      </c>
      <c r="Q216" s="40">
        <f>SUMIF('14FW판매DB'!$C:$C,E216,'14FW판매DB'!U:U)</f>
        <v>132</v>
      </c>
      <c r="R216" s="43">
        <f t="shared" si="72"/>
        <v>0.52800000000000002</v>
      </c>
      <c r="S216" s="95">
        <f t="shared" si="73"/>
        <v>559</v>
      </c>
      <c r="T216" s="45">
        <f t="shared" si="74"/>
        <v>0.23613595706618962</v>
      </c>
      <c r="U216" s="110">
        <f>SUMIF('14FW판매DB'!$C:$C,$E216,'14FW판매DB'!AD:AD)*$U$4</f>
        <v>0</v>
      </c>
      <c r="V216" s="40">
        <f t="shared" si="84"/>
        <v>7</v>
      </c>
      <c r="W216" s="285">
        <f t="shared" si="75"/>
        <v>0</v>
      </c>
      <c r="X216" s="289">
        <f t="shared" si="76"/>
        <v>118</v>
      </c>
      <c r="Y216" s="53">
        <f t="shared" si="77"/>
        <v>0</v>
      </c>
      <c r="Z216" s="50">
        <f t="shared" si="78"/>
        <v>0</v>
      </c>
      <c r="AA216" s="33">
        <f t="shared" si="79"/>
        <v>0</v>
      </c>
      <c r="AB216" s="134" t="str">
        <f>IF(ISERROR(VLOOKUP($E216,발주DB!$A:$D,3,FALSE))=TRUE,"",VLOOKUP($E216,발주DB!$A:$D,3,FALSE))</f>
        <v/>
      </c>
      <c r="AC216" s="133" t="str">
        <f>IF(ISERROR(VLOOKUP($E216,발주DB!$A:$D,4,FALSE))=TRUE,"",VLOOKUP($E216,발주DB!$A:$D,4,FALSE))</f>
        <v/>
      </c>
      <c r="AD216" s="39">
        <f>IF(ISERROR(VLOOKUP($E216,입고예정DB!$B:$E,3,FALSE))=TRUE,0,VLOOKUP($E216,입고예정DB!$B:$E,3,FALSE))</f>
        <v>0</v>
      </c>
      <c r="AE216" s="41">
        <f>IF(E216="",0,SUMIF(입고예정DB!$B:$B,$E216,입고예정DB!$E:$E))</f>
        <v>0</v>
      </c>
      <c r="AF216" s="42">
        <f t="shared" si="80"/>
        <v>-118</v>
      </c>
      <c r="AG216" s="414" t="s">
        <v>3537</v>
      </c>
      <c r="AI216" s="295" t="str">
        <f>VLOOKUP($I216,[1]기획현황!$Z:$AW,8,FALSE)</f>
        <v>Y&amp;Y</v>
      </c>
      <c r="AJ216" s="401" t="e">
        <f>SUMIF([1]기획현황!$Z:$Z,$I216,[1]기획현황!$AF:$AF)</f>
        <v>#VALUE!</v>
      </c>
      <c r="AK216" s="302">
        <f>VLOOKUP($I216,[1]기획현황!$Z:$AW,14,FALSE)</f>
        <v>33000</v>
      </c>
      <c r="AL216" s="402">
        <f>VLOOKUP($I216,[1]기획현황!$Z:$AW,22,FALSE)</f>
        <v>110</v>
      </c>
      <c r="AM216" s="301">
        <f>VLOOKUP($I216,[1]기획현황!$Z:$AW,23,FALSE)</f>
        <v>3.16</v>
      </c>
      <c r="AN216" s="302">
        <f>VLOOKUP($I216,[1]기획현황!$Z:$AW,24,FALSE)</f>
        <v>0</v>
      </c>
      <c r="AO216" s="303">
        <f>VLOOKUP($I216,[1]기획현황!$Z:$AW,17,FALSE)</f>
        <v>4051.784000000001</v>
      </c>
      <c r="AP216" s="305">
        <f t="shared" si="81"/>
        <v>7.4041459268312408</v>
      </c>
      <c r="AQ216" s="3"/>
    </row>
    <row r="217" spans="1:43" ht="53.25" hidden="1" customHeight="1">
      <c r="A217" s="16" t="str">
        <f t="shared" si="67"/>
        <v>SMKBEF5512PP</v>
      </c>
      <c r="B217" s="154">
        <f t="shared" si="68"/>
        <v>9.5377346163493934E-7</v>
      </c>
      <c r="C217" s="16" t="str">
        <f t="shared" si="69"/>
        <v/>
      </c>
      <c r="D217" s="154">
        <f t="shared" si="70"/>
        <v>1</v>
      </c>
      <c r="E217" s="16" t="str">
        <f>IF(ISERROR(VLOOKUP(MID(I217,1,5)&amp;MID(I217,8,5),품번정리!A:B,2,FALSE))=TRUE,MID(I217,1,5)&amp;MID(I217,8,5),VLOOKUP(MID(I217,1,5)&amp;MID(I217,8,5),품번정리!A:B,2,FALSE))</f>
        <v>SMKBE512PP</v>
      </c>
      <c r="F217" s="202" t="str">
        <f>IF(ISERROR(VLOOKUP($E217,러닝품번!$A:$A,1,FALSE))=TRUE,"","러닝")</f>
        <v/>
      </c>
      <c r="G217" s="422"/>
      <c r="H217" s="31" t="str">
        <f>IF(I217=0,0,IF(VLOOKUP(MID($I217,4,2),CODE!K:P,CODE!$O$1,FALSE)="",VLOOKUP(MID($I217,1,3),CODE!$B:$G,CODE!$D$1,FALSE),VLOOKUP(MID($I217,1,3),CODE!$B:$G,CODE!$D$1,FALSE)&amp;"-"&amp;VLOOKUP(MID($I217,4,2),CODE!K:P,CODE!$O$1,FALSE)))</f>
        <v>SMK</v>
      </c>
      <c r="I217" s="103" t="s">
        <v>1497</v>
      </c>
      <c r="J217" s="102" t="str">
        <f t="shared" si="82"/>
        <v>F5</v>
      </c>
      <c r="K217" s="102" t="str">
        <f t="shared" si="71"/>
        <v>BE</v>
      </c>
      <c r="L217" s="438">
        <f t="shared" si="83"/>
        <v>16500</v>
      </c>
      <c r="M217" s="36">
        <f>IF(ISERROR(VLOOKUP($E217,'14FW판매DB'!$C:$AF,'14FW판매DB'!J$3-1,FALSE))=TRUE,0,VLOOKUP($E217,'14FW판매DB'!$C:$AF,'14FW판매DB'!J$3-1,FALSE))</f>
        <v>33000</v>
      </c>
      <c r="N217" s="37">
        <f>IF(ISERROR(VLOOKUP($E217,'14FW판매DB'!$C:$AF,'14FW판매DB'!K$3-1,FALSE))=TRUE,0,VLOOKUP($E217,'14FW판매DB'!$C:$AF,'14FW판매DB'!K$3-1,FALSE))</f>
        <v>16500</v>
      </c>
      <c r="O217" s="38">
        <f>SUMIF('14FW판매DB'!$C:$C,E217,'14FW판매DB'!N:N)</f>
        <v>250</v>
      </c>
      <c r="P217" s="39" t="str">
        <f>IF(ISERROR(VLOOKUP($E217,'14FW판매DB'!$C:$AF,'14FW판매DB'!P$3-1,FALSE))=TRUE,0,VLOOKUP($E217,'14FW판매DB'!$C:$AF,'14FW판매DB'!P$3-1,FALSE))</f>
        <v>2014-09-23</v>
      </c>
      <c r="Q217" s="40">
        <f>SUMIF('14FW판매DB'!$C:$C,E217,'14FW판매DB'!U:U)</f>
        <v>87</v>
      </c>
      <c r="R217" s="43">
        <f t="shared" si="72"/>
        <v>0.34799999999999998</v>
      </c>
      <c r="S217" s="95">
        <f t="shared" si="73"/>
        <v>559</v>
      </c>
      <c r="T217" s="45">
        <f t="shared" si="74"/>
        <v>0.15563506261180679</v>
      </c>
      <c r="U217" s="110">
        <f>SUMIF('14FW판매DB'!$C:$C,$E217,'14FW판매DB'!AD:AD)*$U$4</f>
        <v>0</v>
      </c>
      <c r="V217" s="40">
        <f t="shared" si="84"/>
        <v>7</v>
      </c>
      <c r="W217" s="285">
        <f t="shared" si="75"/>
        <v>0</v>
      </c>
      <c r="X217" s="289">
        <f t="shared" si="76"/>
        <v>163</v>
      </c>
      <c r="Y217" s="53">
        <f t="shared" si="77"/>
        <v>0</v>
      </c>
      <c r="Z217" s="50">
        <f t="shared" si="78"/>
        <v>0</v>
      </c>
      <c r="AA217" s="33">
        <f t="shared" si="79"/>
        <v>0</v>
      </c>
      <c r="AB217" s="134" t="str">
        <f>IF(ISERROR(VLOOKUP($E217,발주DB!$A:$D,3,FALSE))=TRUE,"",VLOOKUP($E217,발주DB!$A:$D,3,FALSE))</f>
        <v/>
      </c>
      <c r="AC217" s="133" t="str">
        <f>IF(ISERROR(VLOOKUP($E217,발주DB!$A:$D,4,FALSE))=TRUE,"",VLOOKUP($E217,발주DB!$A:$D,4,FALSE))</f>
        <v/>
      </c>
      <c r="AD217" s="39">
        <f>IF(ISERROR(VLOOKUP($E217,입고예정DB!$B:$E,3,FALSE))=TRUE,0,VLOOKUP($E217,입고예정DB!$B:$E,3,FALSE))</f>
        <v>0</v>
      </c>
      <c r="AE217" s="41">
        <f>IF(E217="",0,SUMIF(입고예정DB!$B:$B,$E217,입고예정DB!$E:$E))</f>
        <v>0</v>
      </c>
      <c r="AF217" s="42">
        <f t="shared" si="80"/>
        <v>-163</v>
      </c>
      <c r="AG217" s="414"/>
      <c r="AI217" s="295" t="str">
        <f>VLOOKUP($I217,[1]기획현황!$Z:$AW,8,FALSE)</f>
        <v>Y&amp;Y</v>
      </c>
      <c r="AJ217" s="401" t="e">
        <f>SUMIF([1]기획현황!$Z:$Z,$I217,[1]기획현황!$AF:$AF)</f>
        <v>#VALUE!</v>
      </c>
      <c r="AK217" s="302">
        <f>VLOOKUP($I217,[1]기획현황!$Z:$AW,14,FALSE)</f>
        <v>33000</v>
      </c>
      <c r="AL217" s="402">
        <f>VLOOKUP($I217,[1]기획현황!$Z:$AW,22,FALSE)</f>
        <v>110</v>
      </c>
      <c r="AM217" s="301">
        <f>VLOOKUP($I217,[1]기획현황!$Z:$AW,23,FALSE)</f>
        <v>3.16</v>
      </c>
      <c r="AN217" s="302">
        <f>VLOOKUP($I217,[1]기획현황!$Z:$AW,24,FALSE)</f>
        <v>0</v>
      </c>
      <c r="AO217" s="303">
        <f>VLOOKUP($I217,[1]기획현황!$Z:$AW,17,FALSE)</f>
        <v>4051.784000000001</v>
      </c>
      <c r="AP217" s="305">
        <f t="shared" si="81"/>
        <v>7.4041459268312408</v>
      </c>
      <c r="AQ217" s="3"/>
    </row>
    <row r="218" spans="1:43" ht="53.25" hidden="1" customHeight="1">
      <c r="A218" s="16" t="str">
        <f t="shared" si="67"/>
        <v>SMKBEF5512RE</v>
      </c>
      <c r="B218" s="154">
        <f t="shared" si="68"/>
        <v>1</v>
      </c>
      <c r="C218" s="16" t="str">
        <f t="shared" si="69"/>
        <v>SMKBEF5512RE</v>
      </c>
      <c r="D218" s="154">
        <f t="shared" si="70"/>
        <v>1</v>
      </c>
      <c r="E218" s="16" t="str">
        <f>IF(ISERROR(VLOOKUP(MID(I218,1,5)&amp;MID(I218,8,5),품번정리!A:B,2,FALSE))=TRUE,MID(I218,1,5)&amp;MID(I218,8,5),VLOOKUP(MID(I218,1,5)&amp;MID(I218,8,5),품번정리!A:B,2,FALSE))</f>
        <v>SMKBE512RE</v>
      </c>
      <c r="F218" s="202" t="str">
        <f>IF(ISERROR(VLOOKUP($E218,러닝품번!$A:$A,1,FALSE))=TRUE,"","러닝")</f>
        <v>러닝</v>
      </c>
      <c r="G218" s="412"/>
      <c r="H218" s="31" t="str">
        <f>IF(I218=0,0,IF(VLOOKUP(MID($I218,4,2),CODE!K:P,CODE!$O$1,FALSE)="",VLOOKUP(MID($I218,1,3),CODE!$B:$G,CODE!$D$1,FALSE),VLOOKUP(MID($I218,1,3),CODE!$B:$G,CODE!$D$1,FALSE)&amp;"-"&amp;VLOOKUP(MID($I218,4,2),CODE!K:P,CODE!$O$1,FALSE)))</f>
        <v>SMK</v>
      </c>
      <c r="I218" s="103" t="s">
        <v>1499</v>
      </c>
      <c r="J218" s="102" t="str">
        <f t="shared" si="82"/>
        <v>F5</v>
      </c>
      <c r="K218" s="102" t="str">
        <f t="shared" si="71"/>
        <v>BE</v>
      </c>
      <c r="L218" s="438">
        <f t="shared" si="83"/>
        <v>16500</v>
      </c>
      <c r="M218" s="36">
        <f>IF(ISERROR(VLOOKUP($E218,'14FW판매DB'!$C:$AF,'14FW판매DB'!J$3-1,FALSE))=TRUE,0,VLOOKUP($E218,'14FW판매DB'!$C:$AF,'14FW판매DB'!J$3-1,FALSE))</f>
        <v>33000</v>
      </c>
      <c r="N218" s="37">
        <f>IF(ISERROR(VLOOKUP($E218,'14FW판매DB'!$C:$AF,'14FW판매DB'!K$3-1,FALSE))=TRUE,0,VLOOKUP($E218,'14FW판매DB'!$C:$AF,'14FW판매DB'!K$3-1,FALSE))</f>
        <v>16500</v>
      </c>
      <c r="O218" s="38">
        <f>SUMIF('14FW판매DB'!$C:$C,E218,'14FW판매DB'!N:N)</f>
        <v>349</v>
      </c>
      <c r="P218" s="39" t="str">
        <f>IF(ISERROR(VLOOKUP($E218,'14FW판매DB'!$C:$AF,'14FW판매DB'!P$3-1,FALSE))=TRUE,0,VLOOKUP($E218,'14FW판매DB'!$C:$AF,'14FW판매DB'!P$3-1,FALSE))</f>
        <v>2014-09-23</v>
      </c>
      <c r="Q218" s="40">
        <f>SUMIF('14FW판매DB'!$C:$C,E218,'14FW판매DB'!U:U)</f>
        <v>216</v>
      </c>
      <c r="R218" s="43">
        <f t="shared" si="72"/>
        <v>0.61891117478510027</v>
      </c>
      <c r="S218" s="95">
        <f t="shared" si="73"/>
        <v>559</v>
      </c>
      <c r="T218" s="45">
        <f t="shared" si="74"/>
        <v>0.38640429338103754</v>
      </c>
      <c r="U218" s="110">
        <f>SUMIF('14FW판매DB'!$C:$C,$E218,'14FW판매DB'!AD:AD)*$U$4</f>
        <v>0</v>
      </c>
      <c r="V218" s="40">
        <f t="shared" si="84"/>
        <v>7</v>
      </c>
      <c r="W218" s="285">
        <f t="shared" si="75"/>
        <v>0</v>
      </c>
      <c r="X218" s="289">
        <f t="shared" si="76"/>
        <v>133</v>
      </c>
      <c r="Y218" s="53">
        <f t="shared" si="77"/>
        <v>0</v>
      </c>
      <c r="Z218" s="50">
        <f t="shared" si="78"/>
        <v>0</v>
      </c>
      <c r="AA218" s="33">
        <f t="shared" si="79"/>
        <v>0</v>
      </c>
      <c r="AB218" s="134" t="str">
        <f>IF(ISERROR(VLOOKUP($E218,발주DB!$A:$D,3,FALSE))=TRUE,"",VLOOKUP($E218,발주DB!$A:$D,3,FALSE))</f>
        <v/>
      </c>
      <c r="AC218" s="133" t="str">
        <f>IF(ISERROR(VLOOKUP($E218,발주DB!$A:$D,4,FALSE))=TRUE,"",VLOOKUP($E218,발주DB!$A:$D,4,FALSE))</f>
        <v/>
      </c>
      <c r="AD218" s="39">
        <f>IF(ISERROR(VLOOKUP($E218,입고예정DB!$B:$E,3,FALSE))=TRUE,0,VLOOKUP($E218,입고예정DB!$B:$E,3,FALSE))</f>
        <v>0</v>
      </c>
      <c r="AE218" s="41">
        <f>IF(E218="",0,SUMIF(입고예정DB!$B:$B,$E218,입고예정DB!$E:$E))</f>
        <v>0</v>
      </c>
      <c r="AF218" s="42">
        <f t="shared" si="80"/>
        <v>-133</v>
      </c>
      <c r="AG218" s="414" t="s">
        <v>3537</v>
      </c>
      <c r="AI218" s="295" t="str">
        <f>VLOOKUP($I218,[1]기획현황!$Z:$AW,8,FALSE)</f>
        <v>Y&amp;Y</v>
      </c>
      <c r="AJ218" s="401" t="e">
        <f>SUMIF([1]기획현황!$Z:$Z,$I218,[1]기획현황!$AF:$AF)</f>
        <v>#VALUE!</v>
      </c>
      <c r="AK218" s="302">
        <f>VLOOKUP($I218,[1]기획현황!$Z:$AW,14,FALSE)</f>
        <v>33000</v>
      </c>
      <c r="AL218" s="402">
        <f>VLOOKUP($I218,[1]기획현황!$Z:$AW,22,FALSE)</f>
        <v>110</v>
      </c>
      <c r="AM218" s="301">
        <f>VLOOKUP($I218,[1]기획현황!$Z:$AW,23,FALSE)</f>
        <v>3.16</v>
      </c>
      <c r="AN218" s="302">
        <f>VLOOKUP($I218,[1]기획현황!$Z:$AW,24,FALSE)</f>
        <v>0</v>
      </c>
      <c r="AO218" s="303">
        <f>VLOOKUP($I218,[1]기획현황!$Z:$AW,17,FALSE)</f>
        <v>4051.784000000001</v>
      </c>
      <c r="AP218" s="305">
        <f t="shared" si="81"/>
        <v>7.4041459268312408</v>
      </c>
      <c r="AQ218" s="3"/>
    </row>
    <row r="219" spans="1:43" ht="53.25" hidden="1" customHeight="1">
      <c r="A219" s="16" t="str">
        <f t="shared" si="67"/>
        <v>SMKERF5505NY</v>
      </c>
      <c r="B219" s="154">
        <f t="shared" si="68"/>
        <v>9.5377346163493934E-7</v>
      </c>
      <c r="C219" s="16" t="str">
        <f t="shared" si="69"/>
        <v/>
      </c>
      <c r="D219" s="154">
        <f t="shared" si="70"/>
        <v>1</v>
      </c>
      <c r="E219" s="16" t="str">
        <f>IF(ISERROR(VLOOKUP(MID(I219,1,5)&amp;MID(I219,8,5),품번정리!A:B,2,FALSE))=TRUE,MID(I219,1,5)&amp;MID(I219,8,5),VLOOKUP(MID(I219,1,5)&amp;MID(I219,8,5),품번정리!A:B,2,FALSE))</f>
        <v>SMKER505NY</v>
      </c>
      <c r="F219" s="202" t="str">
        <f>IF(ISERROR(VLOOKUP($E219,러닝품번!$A:$A,1,FALSE))=TRUE,"","러닝")</f>
        <v/>
      </c>
      <c r="G219" s="422"/>
      <c r="H219" s="31" t="str">
        <f>IF(I219=0,0,IF(VLOOKUP(MID($I219,4,2),CODE!K:P,CODE!$O$1,FALSE)="",VLOOKUP(MID($I219,1,3),CODE!$B:$G,CODE!$D$1,FALSE),VLOOKUP(MID($I219,1,3),CODE!$B:$G,CODE!$D$1,FALSE)&amp;"-"&amp;VLOOKUP(MID($I219,4,2),CODE!K:P,CODE!$O$1,FALSE)))</f>
        <v>SMK</v>
      </c>
      <c r="I219" s="103" t="s">
        <v>1580</v>
      </c>
      <c r="J219" s="102" t="str">
        <f t="shared" si="82"/>
        <v>F5</v>
      </c>
      <c r="K219" s="102" t="str">
        <f t="shared" si="71"/>
        <v>ER</v>
      </c>
      <c r="L219" s="438">
        <f t="shared" si="83"/>
        <v>20000</v>
      </c>
      <c r="M219" s="36">
        <f>IF(ISERROR(VLOOKUP($E219,'14FW판매DB'!$C:$AF,'14FW판매DB'!J$3-1,FALSE))=TRUE,0,VLOOKUP($E219,'14FW판매DB'!$C:$AF,'14FW판매DB'!J$3-1,FALSE))</f>
        <v>45000</v>
      </c>
      <c r="N219" s="37">
        <f>IF(ISERROR(VLOOKUP($E219,'14FW판매DB'!$C:$AF,'14FW판매DB'!K$3-1,FALSE))=TRUE,0,VLOOKUP($E219,'14FW판매DB'!$C:$AF,'14FW판매DB'!K$3-1,FALSE))</f>
        <v>25000</v>
      </c>
      <c r="O219" s="38">
        <f>SUMIF('14FW판매DB'!$C:$C,E219,'14FW판매DB'!N:N)</f>
        <v>300</v>
      </c>
      <c r="P219" s="39" t="str">
        <f>IF(ISERROR(VLOOKUP($E219,'14FW판매DB'!$C:$AF,'14FW판매DB'!P$3-1,FALSE))=TRUE,0,VLOOKUP($E219,'14FW판매DB'!$C:$AF,'14FW판매DB'!P$3-1,FALSE))</f>
        <v>2014-09-19</v>
      </c>
      <c r="Q219" s="40">
        <f>SUMIF('14FW판매DB'!$C:$C,E219,'14FW판매DB'!U:U)</f>
        <v>14</v>
      </c>
      <c r="R219" s="43">
        <f t="shared" si="72"/>
        <v>4.6666666666666669E-2</v>
      </c>
      <c r="S219" s="95">
        <f t="shared" si="73"/>
        <v>563</v>
      </c>
      <c r="T219" s="45">
        <f t="shared" si="74"/>
        <v>2.4866785079928951E-2</v>
      </c>
      <c r="U219" s="110">
        <f>SUMIF('14FW판매DB'!$C:$C,$E219,'14FW판매DB'!AD:AD)*$U$4</f>
        <v>0</v>
      </c>
      <c r="V219" s="40">
        <f t="shared" si="84"/>
        <v>7</v>
      </c>
      <c r="W219" s="285">
        <f t="shared" si="75"/>
        <v>0</v>
      </c>
      <c r="X219" s="289">
        <f t="shared" si="76"/>
        <v>286</v>
      </c>
      <c r="Y219" s="53">
        <f t="shared" si="77"/>
        <v>0</v>
      </c>
      <c r="Z219" s="50">
        <f t="shared" si="78"/>
        <v>0</v>
      </c>
      <c r="AA219" s="33">
        <f t="shared" si="79"/>
        <v>0</v>
      </c>
      <c r="AB219" s="134" t="str">
        <f>IF(ISERROR(VLOOKUP($E219,발주DB!$A:$D,3,FALSE))=TRUE,"",VLOOKUP($E219,발주DB!$A:$D,3,FALSE))</f>
        <v/>
      </c>
      <c r="AC219" s="133" t="str">
        <f>IF(ISERROR(VLOOKUP($E219,발주DB!$A:$D,4,FALSE))=TRUE,"",VLOOKUP($E219,발주DB!$A:$D,4,FALSE))</f>
        <v/>
      </c>
      <c r="AD219" s="39">
        <f>IF(ISERROR(VLOOKUP($E219,입고예정DB!$B:$E,3,FALSE))=TRUE,0,VLOOKUP($E219,입고예정DB!$B:$E,3,FALSE))</f>
        <v>0</v>
      </c>
      <c r="AE219" s="41">
        <f>IF(E219="",0,SUMIF(입고예정DB!$B:$B,$E219,입고예정DB!$E:$E))</f>
        <v>0</v>
      </c>
      <c r="AF219" s="42">
        <f t="shared" si="80"/>
        <v>-286</v>
      </c>
      <c r="AG219" s="414"/>
      <c r="AI219" s="295" t="str">
        <f>VLOOKUP($I219,[1]기획현황!$Z:$AW,8,FALSE)</f>
        <v>캡보이2</v>
      </c>
      <c r="AJ219" s="401" t="e">
        <f>SUMIF([1]기획현황!$Z:$Z,$I219,[1]기획현황!$AF:$AF)</f>
        <v>#VALUE!</v>
      </c>
      <c r="AK219" s="302">
        <f>VLOOKUP($I219,[1]기획현황!$Z:$AW,14,FALSE)</f>
        <v>45000</v>
      </c>
      <c r="AL219" s="402">
        <f>VLOOKUP($I219,[1]기획현황!$Z:$AW,22,FALSE)</f>
        <v>20</v>
      </c>
      <c r="AM219" s="301">
        <f>VLOOKUP($I219,[1]기획현황!$Z:$AW,23,FALSE)</f>
        <v>8</v>
      </c>
      <c r="AN219" s="302">
        <f>VLOOKUP($I219,[1]기획현황!$Z:$AW,24,FALSE)</f>
        <v>0</v>
      </c>
      <c r="AO219" s="303">
        <f>VLOOKUP($I219,[1]기획현황!$Z:$AW,17,FALSE)</f>
        <v>8820</v>
      </c>
      <c r="AP219" s="305">
        <f t="shared" si="81"/>
        <v>4.6382189239332092</v>
      </c>
      <c r="AQ219" s="3"/>
    </row>
    <row r="220" spans="1:43" ht="53.25" hidden="1" customHeight="1">
      <c r="A220" s="16" t="str">
        <f t="shared" si="67"/>
        <v>SMKERF5506NY</v>
      </c>
      <c r="B220" s="154">
        <f t="shared" si="68"/>
        <v>9.5377346163493934E-7</v>
      </c>
      <c r="C220" s="16" t="str">
        <f t="shared" si="69"/>
        <v/>
      </c>
      <c r="D220" s="154">
        <f t="shared" si="70"/>
        <v>1</v>
      </c>
      <c r="E220" s="16" t="str">
        <f>IF(ISERROR(VLOOKUP(MID(I220,1,5)&amp;MID(I220,8,5),품번정리!A:B,2,FALSE))=TRUE,MID(I220,1,5)&amp;MID(I220,8,5),VLOOKUP(MID(I220,1,5)&amp;MID(I220,8,5),품번정리!A:B,2,FALSE))</f>
        <v>SMKER506NY</v>
      </c>
      <c r="F220" s="202" t="str">
        <f>IF(ISERROR(VLOOKUP($E220,러닝품번!$A:$A,1,FALSE))=TRUE,"","러닝")</f>
        <v/>
      </c>
      <c r="G220" s="422"/>
      <c r="H220" s="31" t="str">
        <f>IF(I220=0,0,IF(VLOOKUP(MID($I220,4,2),CODE!K:P,CODE!$O$1,FALSE)="",VLOOKUP(MID($I220,1,3),CODE!$B:$G,CODE!$D$1,FALSE),VLOOKUP(MID($I220,1,3),CODE!$B:$G,CODE!$D$1,FALSE)&amp;"-"&amp;VLOOKUP(MID($I220,4,2),CODE!K:P,CODE!$O$1,FALSE)))</f>
        <v>SMK</v>
      </c>
      <c r="I220" s="103" t="s">
        <v>1543</v>
      </c>
      <c r="J220" s="102" t="str">
        <f t="shared" si="82"/>
        <v>F5</v>
      </c>
      <c r="K220" s="102" t="str">
        <f t="shared" si="71"/>
        <v>ER</v>
      </c>
      <c r="L220" s="438">
        <f t="shared" si="83"/>
        <v>20000</v>
      </c>
      <c r="M220" s="36">
        <f>IF(ISERROR(VLOOKUP($E220,'14FW판매DB'!$C:$AF,'14FW판매DB'!J$3-1,FALSE))=TRUE,0,VLOOKUP($E220,'14FW판매DB'!$C:$AF,'14FW판매DB'!J$3-1,FALSE))</f>
        <v>45000</v>
      </c>
      <c r="N220" s="37">
        <f>IF(ISERROR(VLOOKUP($E220,'14FW판매DB'!$C:$AF,'14FW판매DB'!K$3-1,FALSE))=TRUE,0,VLOOKUP($E220,'14FW판매DB'!$C:$AF,'14FW판매DB'!K$3-1,FALSE))</f>
        <v>25000</v>
      </c>
      <c r="O220" s="38">
        <f>SUMIF('14FW판매DB'!$C:$C,E220,'14FW판매DB'!N:N)</f>
        <v>297</v>
      </c>
      <c r="P220" s="39" t="str">
        <f>IF(ISERROR(VLOOKUP($E220,'14FW판매DB'!$C:$AF,'14FW판매DB'!P$3-1,FALSE))=TRUE,0,VLOOKUP($E220,'14FW판매DB'!$C:$AF,'14FW판매DB'!P$3-1,FALSE))</f>
        <v>2014-10-23</v>
      </c>
      <c r="Q220" s="40">
        <f>SUMIF('14FW판매DB'!$C:$C,E220,'14FW판매DB'!U:U)</f>
        <v>82</v>
      </c>
      <c r="R220" s="43">
        <f t="shared" si="72"/>
        <v>0.27609427609427611</v>
      </c>
      <c r="S220" s="95">
        <f t="shared" si="73"/>
        <v>529</v>
      </c>
      <c r="T220" s="45">
        <f t="shared" si="74"/>
        <v>0.15500945179584122</v>
      </c>
      <c r="U220" s="110">
        <f>SUMIF('14FW판매DB'!$C:$C,$E220,'14FW판매DB'!AD:AD)*$U$4</f>
        <v>2</v>
      </c>
      <c r="V220" s="40">
        <f t="shared" si="84"/>
        <v>7</v>
      </c>
      <c r="W220" s="285">
        <f t="shared" si="75"/>
        <v>0.2857142857142857</v>
      </c>
      <c r="X220" s="289">
        <f t="shared" si="76"/>
        <v>215</v>
      </c>
      <c r="Y220" s="53">
        <f t="shared" si="77"/>
        <v>752.5</v>
      </c>
      <c r="Z220" s="50">
        <f t="shared" si="78"/>
        <v>43215.5</v>
      </c>
      <c r="AA220" s="33">
        <f t="shared" si="79"/>
        <v>-122.28571428571428</v>
      </c>
      <c r="AB220" s="134" t="str">
        <f>IF(ISERROR(VLOOKUP($E220,발주DB!$A:$D,3,FALSE))=TRUE,"",VLOOKUP($E220,발주DB!$A:$D,3,FALSE))</f>
        <v/>
      </c>
      <c r="AC220" s="133" t="str">
        <f>IF(ISERROR(VLOOKUP($E220,발주DB!$A:$D,4,FALSE))=TRUE,"",VLOOKUP($E220,발주DB!$A:$D,4,FALSE))</f>
        <v/>
      </c>
      <c r="AD220" s="39">
        <f>IF(ISERROR(VLOOKUP($E220,입고예정DB!$B:$E,3,FALSE))=TRUE,0,VLOOKUP($E220,입고예정DB!$B:$E,3,FALSE))</f>
        <v>0</v>
      </c>
      <c r="AE220" s="41">
        <f>IF(E220="",0,SUMIF(입고예정DB!$B:$B,$E220,입고예정DB!$E:$E))</f>
        <v>0</v>
      </c>
      <c r="AF220" s="42">
        <f t="shared" si="80"/>
        <v>-337.28571428571428</v>
      </c>
      <c r="AG220" s="414"/>
      <c r="AI220" s="295" t="str">
        <f>VLOOKUP($I220,[1]기획현황!$Z:$AW,8,FALSE)</f>
        <v>동일모자</v>
      </c>
      <c r="AJ220" s="401" t="e">
        <f>SUMIF([1]기획현황!$Z:$Z,$I220,[1]기획현황!$AF:$AF)</f>
        <v>#VALUE!</v>
      </c>
      <c r="AK220" s="302">
        <f>VLOOKUP($I220,[1]기획현황!$Z:$AW,14,FALSE)</f>
        <v>45000</v>
      </c>
      <c r="AL220" s="402">
        <f>VLOOKUP($I220,[1]기획현황!$Z:$AW,22,FALSE)</f>
        <v>745</v>
      </c>
      <c r="AM220" s="301">
        <f>VLOOKUP($I220,[1]기획현황!$Z:$AW,23,FALSE)</f>
        <v>5.7</v>
      </c>
      <c r="AN220" s="302">
        <f>VLOOKUP($I220,[1]기획현황!$Z:$AW,24,FALSE)</f>
        <v>0</v>
      </c>
      <c r="AO220" s="303">
        <f>VLOOKUP($I220,[1]기획현황!$Z:$AW,17,FALSE)</f>
        <v>7855.1800000000012</v>
      </c>
      <c r="AP220" s="305">
        <f t="shared" si="81"/>
        <v>5.2079126015051083</v>
      </c>
      <c r="AQ220" s="3"/>
    </row>
    <row r="221" spans="1:43" ht="53.25" hidden="1" customHeight="1">
      <c r="A221" s="16" t="str">
        <f t="shared" si="67"/>
        <v>SMKERF5518PK</v>
      </c>
      <c r="B221" s="154">
        <f t="shared" si="68"/>
        <v>9.5377346163493934E-7</v>
      </c>
      <c r="C221" s="16" t="str">
        <f t="shared" si="69"/>
        <v/>
      </c>
      <c r="D221" s="154">
        <f t="shared" si="70"/>
        <v>1</v>
      </c>
      <c r="E221" s="16" t="str">
        <f>IF(ISERROR(VLOOKUP(MID(I221,1,5)&amp;MID(I221,8,5),품번정리!A:B,2,FALSE))=TRUE,MID(I221,1,5)&amp;MID(I221,8,5),VLOOKUP(MID(I221,1,5)&amp;MID(I221,8,5),품번정리!A:B,2,FALSE))</f>
        <v>SMKER518PK</v>
      </c>
      <c r="F221" s="202" t="str">
        <f>IF(ISERROR(VLOOKUP($E221,러닝품번!$A:$A,1,FALSE))=TRUE,"","러닝")</f>
        <v/>
      </c>
      <c r="G221" s="422"/>
      <c r="H221" s="31" t="str">
        <f>IF(I221=0,0,IF(VLOOKUP(MID($I221,4,2),CODE!K:P,CODE!$O$1,FALSE)="",VLOOKUP(MID($I221,1,3),CODE!$B:$G,CODE!$D$1,FALSE),VLOOKUP(MID($I221,1,3),CODE!$B:$G,CODE!$D$1,FALSE)&amp;"-"&amp;VLOOKUP(MID($I221,4,2),CODE!K:P,CODE!$O$1,FALSE)))</f>
        <v>SMK</v>
      </c>
      <c r="I221" s="103" t="s">
        <v>1697</v>
      </c>
      <c r="J221" s="102" t="str">
        <f t="shared" si="82"/>
        <v>F5</v>
      </c>
      <c r="K221" s="102" t="str">
        <f t="shared" si="71"/>
        <v>ER</v>
      </c>
      <c r="L221" s="438">
        <f t="shared" si="83"/>
        <v>24000</v>
      </c>
      <c r="M221" s="36">
        <f>IF(ISERROR(VLOOKUP($E221,'14FW판매DB'!$C:$AF,'14FW판매DB'!J$3-1,FALSE))=TRUE,0,VLOOKUP($E221,'14FW판매DB'!$C:$AF,'14FW판매DB'!J$3-1,FALSE))</f>
        <v>49000</v>
      </c>
      <c r="N221" s="37">
        <f>IF(ISERROR(VLOOKUP($E221,'14FW판매DB'!$C:$AF,'14FW판매DB'!K$3-1,FALSE))=TRUE,0,VLOOKUP($E221,'14FW판매DB'!$C:$AF,'14FW판매DB'!K$3-1,FALSE))</f>
        <v>25000</v>
      </c>
      <c r="O221" s="38">
        <f>SUMIF('14FW판매DB'!$C:$C,E221,'14FW판매DB'!N:N)</f>
        <v>350</v>
      </c>
      <c r="P221" s="39" t="str">
        <f>IF(ISERROR(VLOOKUP($E221,'14FW판매DB'!$C:$AF,'14FW판매DB'!P$3-1,FALSE))=TRUE,0,VLOOKUP($E221,'14FW판매DB'!$C:$AF,'14FW판매DB'!P$3-1,FALSE))</f>
        <v>2014-09-23</v>
      </c>
      <c r="Q221" s="40">
        <f>SUMIF('14FW판매DB'!$C:$C,E221,'14FW판매DB'!U:U)</f>
        <v>145</v>
      </c>
      <c r="R221" s="43">
        <f t="shared" si="72"/>
        <v>0.41428571428571431</v>
      </c>
      <c r="S221" s="95">
        <f t="shared" si="73"/>
        <v>559</v>
      </c>
      <c r="T221" s="45">
        <f t="shared" si="74"/>
        <v>0.25939177101967797</v>
      </c>
      <c r="U221" s="110">
        <f>SUMIF('14FW판매DB'!$C:$C,$E221,'14FW판매DB'!AD:AD)*$U$4</f>
        <v>0</v>
      </c>
      <c r="V221" s="40">
        <f t="shared" si="84"/>
        <v>7</v>
      </c>
      <c r="W221" s="285">
        <f t="shared" si="75"/>
        <v>0</v>
      </c>
      <c r="X221" s="289">
        <f t="shared" si="76"/>
        <v>205</v>
      </c>
      <c r="Y221" s="53">
        <f t="shared" si="77"/>
        <v>0</v>
      </c>
      <c r="Z221" s="50">
        <f t="shared" si="78"/>
        <v>0</v>
      </c>
      <c r="AA221" s="33">
        <f t="shared" si="79"/>
        <v>0</v>
      </c>
      <c r="AB221" s="134" t="str">
        <f>IF(ISERROR(VLOOKUP($E221,발주DB!$A:$D,3,FALSE))=TRUE,"",VLOOKUP($E221,발주DB!$A:$D,3,FALSE))</f>
        <v/>
      </c>
      <c r="AC221" s="133" t="str">
        <f>IF(ISERROR(VLOOKUP($E221,발주DB!$A:$D,4,FALSE))=TRUE,"",VLOOKUP($E221,발주DB!$A:$D,4,FALSE))</f>
        <v/>
      </c>
      <c r="AD221" s="39">
        <f>IF(ISERROR(VLOOKUP($E221,입고예정DB!$B:$E,3,FALSE))=TRUE,0,VLOOKUP($E221,입고예정DB!$B:$E,3,FALSE))</f>
        <v>0</v>
      </c>
      <c r="AE221" s="41">
        <f>IF(E221="",0,SUMIF(입고예정DB!$B:$B,$E221,입고예정DB!$E:$E))</f>
        <v>0</v>
      </c>
      <c r="AF221" s="42">
        <f t="shared" si="80"/>
        <v>-205</v>
      </c>
      <c r="AG221" s="414"/>
      <c r="AI221" s="295" t="str">
        <f>VLOOKUP($I221,[1]기획현황!$Z:$AW,8,FALSE)</f>
        <v>QF</v>
      </c>
      <c r="AJ221" s="401" t="e">
        <f>SUMIF([1]기획현황!$Z:$Z,$I221,[1]기획현황!$AF:$AF)</f>
        <v>#VALUE!</v>
      </c>
      <c r="AK221" s="302">
        <f>VLOOKUP($I221,[1]기획현황!$Z:$AW,14,FALSE)</f>
        <v>49000</v>
      </c>
      <c r="AL221" s="402">
        <f>VLOOKUP($I221,[1]기획현황!$Z:$AW,22,FALSE)</f>
        <v>200</v>
      </c>
      <c r="AM221" s="301">
        <f>VLOOKUP($I221,[1]기획현황!$Z:$AW,23,FALSE)</f>
        <v>5.3</v>
      </c>
      <c r="AN221" s="302">
        <f>VLOOKUP($I221,[1]기획현황!$Z:$AW,24,FALSE)</f>
        <v>0</v>
      </c>
      <c r="AO221" s="303">
        <f>VLOOKUP($I221,[1]기획현황!$Z:$AW,17,FALSE)</f>
        <v>6811.2200000000012</v>
      </c>
      <c r="AP221" s="305">
        <f t="shared" si="81"/>
        <v>6.5400111206882965</v>
      </c>
      <c r="AQ221" s="3"/>
    </row>
    <row r="222" spans="1:43" ht="53.25" hidden="1" customHeight="1">
      <c r="A222" s="16" t="str">
        <f t="shared" si="67"/>
        <v>SMKERF5520BK</v>
      </c>
      <c r="B222" s="154">
        <f t="shared" si="68"/>
        <v>9.5377346163493934E-7</v>
      </c>
      <c r="C222" s="16" t="str">
        <f t="shared" si="69"/>
        <v/>
      </c>
      <c r="D222" s="154">
        <f t="shared" si="70"/>
        <v>1</v>
      </c>
      <c r="E222" s="16" t="str">
        <f>IF(ISERROR(VLOOKUP(MID(I222,1,5)&amp;MID(I222,8,5),품번정리!A:B,2,FALSE))=TRUE,MID(I222,1,5)&amp;MID(I222,8,5),VLOOKUP(MID(I222,1,5)&amp;MID(I222,8,5),품번정리!A:B,2,FALSE))</f>
        <v>SMKER520BK</v>
      </c>
      <c r="F222" s="202" t="str">
        <f>IF(ISERROR(VLOOKUP($E222,러닝품번!$A:$A,1,FALSE))=TRUE,"","러닝")</f>
        <v/>
      </c>
      <c r="G222" s="422"/>
      <c r="H222" s="31" t="str">
        <f>IF(I222=0,0,IF(VLOOKUP(MID($I222,4,2),CODE!K:P,CODE!$O$1,FALSE)="",VLOOKUP(MID($I222,1,3),CODE!$B:$G,CODE!$D$1,FALSE),VLOOKUP(MID($I222,1,3),CODE!$B:$G,CODE!$D$1,FALSE)&amp;"-"&amp;VLOOKUP(MID($I222,4,2),CODE!K:P,CODE!$O$1,FALSE)))</f>
        <v>SMK</v>
      </c>
      <c r="I222" s="103" t="s">
        <v>1698</v>
      </c>
      <c r="J222" s="102" t="str">
        <f t="shared" si="82"/>
        <v>F5</v>
      </c>
      <c r="K222" s="102" t="str">
        <f t="shared" si="71"/>
        <v>ER</v>
      </c>
      <c r="L222" s="438">
        <f t="shared" si="83"/>
        <v>24000</v>
      </c>
      <c r="M222" s="36">
        <f>IF(ISERROR(VLOOKUP($E222,'14FW판매DB'!$C:$AF,'14FW판매DB'!J$3-1,FALSE))=TRUE,0,VLOOKUP($E222,'14FW판매DB'!$C:$AF,'14FW판매DB'!J$3-1,FALSE))</f>
        <v>49000</v>
      </c>
      <c r="N222" s="37">
        <f>IF(ISERROR(VLOOKUP($E222,'14FW판매DB'!$C:$AF,'14FW판매DB'!K$3-1,FALSE))=TRUE,0,VLOOKUP($E222,'14FW판매DB'!$C:$AF,'14FW판매DB'!K$3-1,FALSE))</f>
        <v>25000</v>
      </c>
      <c r="O222" s="38">
        <f>SUMIF('14FW판매DB'!$C:$C,E222,'14FW판매DB'!N:N)</f>
        <v>349</v>
      </c>
      <c r="P222" s="39" t="str">
        <f>IF(ISERROR(VLOOKUP($E222,'14FW판매DB'!$C:$AF,'14FW판매DB'!P$3-1,FALSE))=TRUE,0,VLOOKUP($E222,'14FW판매DB'!$C:$AF,'14FW판매DB'!P$3-1,FALSE))</f>
        <v>2014-09-23</v>
      </c>
      <c r="Q222" s="40">
        <f>SUMIF('14FW판매DB'!$C:$C,E222,'14FW판매DB'!U:U)</f>
        <v>103</v>
      </c>
      <c r="R222" s="43">
        <f t="shared" si="72"/>
        <v>0.29512893982808025</v>
      </c>
      <c r="S222" s="95">
        <f t="shared" si="73"/>
        <v>559</v>
      </c>
      <c r="T222" s="45">
        <f t="shared" si="74"/>
        <v>0.18425760286225404</v>
      </c>
      <c r="U222" s="110">
        <f>SUMIF('14FW판매DB'!$C:$C,$E222,'14FW판매DB'!AD:AD)*$U$4</f>
        <v>0</v>
      </c>
      <c r="V222" s="40">
        <f t="shared" si="84"/>
        <v>7</v>
      </c>
      <c r="W222" s="285">
        <f t="shared" si="75"/>
        <v>0</v>
      </c>
      <c r="X222" s="289">
        <f t="shared" si="76"/>
        <v>246</v>
      </c>
      <c r="Y222" s="53">
        <f t="shared" si="77"/>
        <v>0</v>
      </c>
      <c r="Z222" s="50">
        <f t="shared" si="78"/>
        <v>0</v>
      </c>
      <c r="AA222" s="33">
        <f t="shared" si="79"/>
        <v>0</v>
      </c>
      <c r="AB222" s="134" t="str">
        <f>IF(ISERROR(VLOOKUP($E222,발주DB!$A:$D,3,FALSE))=TRUE,"",VLOOKUP($E222,발주DB!$A:$D,3,FALSE))</f>
        <v/>
      </c>
      <c r="AC222" s="133" t="str">
        <f>IF(ISERROR(VLOOKUP($E222,발주DB!$A:$D,4,FALSE))=TRUE,"",VLOOKUP($E222,발주DB!$A:$D,4,FALSE))</f>
        <v/>
      </c>
      <c r="AD222" s="39">
        <f>IF(ISERROR(VLOOKUP($E222,입고예정DB!$B:$E,3,FALSE))=TRUE,0,VLOOKUP($E222,입고예정DB!$B:$E,3,FALSE))</f>
        <v>0</v>
      </c>
      <c r="AE222" s="41">
        <f>IF(E222="",0,SUMIF(입고예정DB!$B:$B,$E222,입고예정DB!$E:$E))</f>
        <v>0</v>
      </c>
      <c r="AF222" s="42">
        <f t="shared" si="80"/>
        <v>-246</v>
      </c>
      <c r="AG222" s="414"/>
      <c r="AI222" s="295" t="str">
        <f>VLOOKUP($I222,[1]기획현황!$Z:$AW,8,FALSE)</f>
        <v>QF</v>
      </c>
      <c r="AJ222" s="401" t="e">
        <f>SUMIF([1]기획현황!$Z:$Z,$I222,[1]기획현황!$AF:$AF)</f>
        <v>#VALUE!</v>
      </c>
      <c r="AK222" s="302">
        <f>VLOOKUP($I222,[1]기획현황!$Z:$AW,14,FALSE)</f>
        <v>49000</v>
      </c>
      <c r="AL222" s="402">
        <f>VLOOKUP($I222,[1]기획현황!$Z:$AW,22,FALSE)</f>
        <v>200</v>
      </c>
      <c r="AM222" s="301">
        <f>VLOOKUP($I222,[1]기획현황!$Z:$AW,23,FALSE)</f>
        <v>4.8</v>
      </c>
      <c r="AN222" s="302">
        <f>VLOOKUP($I222,[1]기획현황!$Z:$AW,24,FALSE)</f>
        <v>0</v>
      </c>
      <c r="AO222" s="303">
        <f>VLOOKUP($I222,[1]기획현황!$Z:$AW,17,FALSE)</f>
        <v>6187.52</v>
      </c>
      <c r="AP222" s="305">
        <f t="shared" si="81"/>
        <v>7.1992421108060318</v>
      </c>
      <c r="AQ222" s="3"/>
    </row>
    <row r="223" spans="1:43" ht="53.25" hidden="1" customHeight="1">
      <c r="A223" s="16" t="str">
        <f t="shared" si="67"/>
        <v>SMKERF5521NY</v>
      </c>
      <c r="B223" s="154">
        <f t="shared" si="68"/>
        <v>9.5377346163493934E-7</v>
      </c>
      <c r="C223" s="16" t="str">
        <f t="shared" si="69"/>
        <v/>
      </c>
      <c r="D223" s="154">
        <f t="shared" si="70"/>
        <v>1</v>
      </c>
      <c r="E223" s="16" t="str">
        <f>IF(ISERROR(VLOOKUP(MID(I223,1,5)&amp;MID(I223,8,5),품번정리!A:B,2,FALSE))=TRUE,MID(I223,1,5)&amp;MID(I223,8,5),VLOOKUP(MID(I223,1,5)&amp;MID(I223,8,5),품번정리!A:B,2,FALSE))</f>
        <v>SMKER521NY</v>
      </c>
      <c r="F223" s="202" t="str">
        <f>IF(ISERROR(VLOOKUP($E223,러닝품번!$A:$A,1,FALSE))=TRUE,"","러닝")</f>
        <v/>
      </c>
      <c r="G223" s="422"/>
      <c r="H223" s="31" t="str">
        <f>IF(I223=0,0,IF(VLOOKUP(MID($I223,4,2),CODE!K:P,CODE!$O$1,FALSE)="",VLOOKUP(MID($I223,1,3),CODE!$B:$G,CODE!$D$1,FALSE),VLOOKUP(MID($I223,1,3),CODE!$B:$G,CODE!$D$1,FALSE)&amp;"-"&amp;VLOOKUP(MID($I223,4,2),CODE!K:P,CODE!$O$1,FALSE)))</f>
        <v>SMK</v>
      </c>
      <c r="I223" s="103" t="s">
        <v>1699</v>
      </c>
      <c r="J223" s="102" t="str">
        <f t="shared" si="82"/>
        <v>F5</v>
      </c>
      <c r="K223" s="102" t="str">
        <f t="shared" si="71"/>
        <v>ER</v>
      </c>
      <c r="L223" s="438">
        <f t="shared" si="83"/>
        <v>24000</v>
      </c>
      <c r="M223" s="36">
        <f>IF(ISERROR(VLOOKUP($E223,'14FW판매DB'!$C:$AF,'14FW판매DB'!J$3-1,FALSE))=TRUE,0,VLOOKUP($E223,'14FW판매DB'!$C:$AF,'14FW판매DB'!J$3-1,FALSE))</f>
        <v>49000</v>
      </c>
      <c r="N223" s="37">
        <f>IF(ISERROR(VLOOKUP($E223,'14FW판매DB'!$C:$AF,'14FW판매DB'!K$3-1,FALSE))=TRUE,0,VLOOKUP($E223,'14FW판매DB'!$C:$AF,'14FW판매DB'!K$3-1,FALSE))</f>
        <v>25000</v>
      </c>
      <c r="O223" s="38">
        <f>SUMIF('14FW판매DB'!$C:$C,E223,'14FW판매DB'!N:N)</f>
        <v>119</v>
      </c>
      <c r="P223" s="39" t="str">
        <f>IF(ISERROR(VLOOKUP($E223,'14FW판매DB'!$C:$AF,'14FW판매DB'!P$3-1,FALSE))=TRUE,0,VLOOKUP($E223,'14FW판매DB'!$C:$AF,'14FW판매DB'!P$3-1,FALSE))</f>
        <v>2014-09-23</v>
      </c>
      <c r="Q223" s="40">
        <f>SUMIF('14FW판매DB'!$C:$C,E223,'14FW판매DB'!U:U)</f>
        <v>27</v>
      </c>
      <c r="R223" s="43">
        <f t="shared" si="72"/>
        <v>0.22689075630252101</v>
      </c>
      <c r="S223" s="95">
        <f t="shared" si="73"/>
        <v>559</v>
      </c>
      <c r="T223" s="45">
        <f t="shared" si="74"/>
        <v>4.8300536672629693E-2</v>
      </c>
      <c r="U223" s="110">
        <f>SUMIF('14FW판매DB'!$C:$C,$E223,'14FW판매DB'!AD:AD)*$U$4</f>
        <v>0</v>
      </c>
      <c r="V223" s="40">
        <f t="shared" si="84"/>
        <v>7</v>
      </c>
      <c r="W223" s="285">
        <f t="shared" si="75"/>
        <v>0</v>
      </c>
      <c r="X223" s="289">
        <f t="shared" si="76"/>
        <v>92</v>
      </c>
      <c r="Y223" s="53">
        <f t="shared" si="77"/>
        <v>0</v>
      </c>
      <c r="Z223" s="50">
        <f t="shared" si="78"/>
        <v>0</v>
      </c>
      <c r="AA223" s="33">
        <f t="shared" si="79"/>
        <v>0</v>
      </c>
      <c r="AB223" s="134" t="str">
        <f>IF(ISERROR(VLOOKUP($E223,발주DB!$A:$D,3,FALSE))=TRUE,"",VLOOKUP($E223,발주DB!$A:$D,3,FALSE))</f>
        <v/>
      </c>
      <c r="AC223" s="133" t="str">
        <f>IF(ISERROR(VLOOKUP($E223,발주DB!$A:$D,4,FALSE))=TRUE,"",VLOOKUP($E223,발주DB!$A:$D,4,FALSE))</f>
        <v/>
      </c>
      <c r="AD223" s="39">
        <f>IF(ISERROR(VLOOKUP($E223,입고예정DB!$B:$E,3,FALSE))=TRUE,0,VLOOKUP($E223,입고예정DB!$B:$E,3,FALSE))</f>
        <v>0</v>
      </c>
      <c r="AE223" s="41">
        <f>IF(E223="",0,SUMIF(입고예정DB!$B:$B,$E223,입고예정DB!$E:$E))</f>
        <v>0</v>
      </c>
      <c r="AF223" s="42">
        <f t="shared" si="80"/>
        <v>-92</v>
      </c>
      <c r="AG223" s="414"/>
      <c r="AI223" s="295" t="str">
        <f>VLOOKUP($I223,[1]기획현황!$Z:$AW,8,FALSE)</f>
        <v>QF</v>
      </c>
      <c r="AJ223" s="401" t="e">
        <f>SUMIF([1]기획현황!$Z:$Z,$I223,[1]기획현황!$AF:$AF)</f>
        <v>#VALUE!</v>
      </c>
      <c r="AK223" s="302">
        <f>VLOOKUP($I223,[1]기획현황!$Z:$AW,14,FALSE)</f>
        <v>49000</v>
      </c>
      <c r="AL223" s="402">
        <f>VLOOKUP($I223,[1]기획현황!$Z:$AW,22,FALSE)</f>
        <v>200</v>
      </c>
      <c r="AM223" s="301">
        <f>VLOOKUP($I223,[1]기획현황!$Z:$AW,23,FALSE)</f>
        <v>5.2</v>
      </c>
      <c r="AN223" s="302">
        <f>VLOOKUP($I223,[1]기획현황!$Z:$AW,24,FALSE)</f>
        <v>0</v>
      </c>
      <c r="AO223" s="303">
        <f>VLOOKUP($I223,[1]기획현황!$Z:$AW,17,FALSE)</f>
        <v>6686.4800000000014</v>
      </c>
      <c r="AP223" s="305">
        <f t="shared" si="81"/>
        <v>6.6620186623536641</v>
      </c>
      <c r="AQ223" s="3"/>
    </row>
    <row r="224" spans="1:43" ht="53.25" hidden="1" customHeight="1">
      <c r="A224" s="16" t="str">
        <f t="shared" si="67"/>
        <v>SMKERF5522RE</v>
      </c>
      <c r="B224" s="154">
        <f t="shared" si="68"/>
        <v>9.5377346163493934E-7</v>
      </c>
      <c r="C224" s="16" t="str">
        <f t="shared" si="69"/>
        <v/>
      </c>
      <c r="D224" s="154">
        <f t="shared" si="70"/>
        <v>1</v>
      </c>
      <c r="E224" s="16" t="str">
        <f>IF(ISERROR(VLOOKUP(MID(I224,1,5)&amp;MID(I224,8,5),품번정리!A:B,2,FALSE))=TRUE,MID(I224,1,5)&amp;MID(I224,8,5),VLOOKUP(MID(I224,1,5)&amp;MID(I224,8,5),품번정리!A:B,2,FALSE))</f>
        <v>SMKER522RE</v>
      </c>
      <c r="F224" s="202" t="str">
        <f>IF(ISERROR(VLOOKUP($E224,러닝품번!$A:$A,1,FALSE))=TRUE,"","러닝")</f>
        <v/>
      </c>
      <c r="G224" s="422"/>
      <c r="H224" s="31" t="str">
        <f>IF(I224=0,0,IF(VLOOKUP(MID($I224,4,2),CODE!K:P,CODE!$O$1,FALSE)="",VLOOKUP(MID($I224,1,3),CODE!$B:$G,CODE!$D$1,FALSE),VLOOKUP(MID($I224,1,3),CODE!$B:$G,CODE!$D$1,FALSE)&amp;"-"&amp;VLOOKUP(MID($I224,4,2),CODE!K:P,CODE!$O$1,FALSE)))</f>
        <v>SMK</v>
      </c>
      <c r="I224" s="103" t="s">
        <v>1700</v>
      </c>
      <c r="J224" s="102" t="str">
        <f t="shared" si="82"/>
        <v>F5</v>
      </c>
      <c r="K224" s="102" t="str">
        <f t="shared" si="71"/>
        <v>ER</v>
      </c>
      <c r="L224" s="438">
        <f t="shared" si="83"/>
        <v>24000</v>
      </c>
      <c r="M224" s="36">
        <f>IF(ISERROR(VLOOKUP($E224,'14FW판매DB'!$C:$AF,'14FW판매DB'!J$3-1,FALSE))=TRUE,0,VLOOKUP($E224,'14FW판매DB'!$C:$AF,'14FW판매DB'!J$3-1,FALSE))</f>
        <v>49000</v>
      </c>
      <c r="N224" s="37">
        <f>IF(ISERROR(VLOOKUP($E224,'14FW판매DB'!$C:$AF,'14FW판매DB'!K$3-1,FALSE))=TRUE,0,VLOOKUP($E224,'14FW판매DB'!$C:$AF,'14FW판매DB'!K$3-1,FALSE))</f>
        <v>25000</v>
      </c>
      <c r="O224" s="38">
        <f>SUMIF('14FW판매DB'!$C:$C,E224,'14FW판매DB'!N:N)</f>
        <v>120</v>
      </c>
      <c r="P224" s="39" t="str">
        <f>IF(ISERROR(VLOOKUP($E224,'14FW판매DB'!$C:$AF,'14FW판매DB'!P$3-1,FALSE))=TRUE,0,VLOOKUP($E224,'14FW판매DB'!$C:$AF,'14FW판매DB'!P$3-1,FALSE))</f>
        <v>2014-09-23</v>
      </c>
      <c r="Q224" s="40">
        <f>SUMIF('14FW판매DB'!$C:$C,E224,'14FW판매DB'!U:U)</f>
        <v>30</v>
      </c>
      <c r="R224" s="43">
        <f t="shared" si="72"/>
        <v>0.25</v>
      </c>
      <c r="S224" s="95">
        <f t="shared" si="73"/>
        <v>559</v>
      </c>
      <c r="T224" s="45">
        <f t="shared" si="74"/>
        <v>5.3667262969588549E-2</v>
      </c>
      <c r="U224" s="110">
        <f>SUMIF('14FW판매DB'!$C:$C,$E224,'14FW판매DB'!AD:AD)*$U$4</f>
        <v>0</v>
      </c>
      <c r="V224" s="40">
        <f t="shared" si="84"/>
        <v>7</v>
      </c>
      <c r="W224" s="285">
        <f t="shared" si="75"/>
        <v>0</v>
      </c>
      <c r="X224" s="289">
        <f t="shared" si="76"/>
        <v>90</v>
      </c>
      <c r="Y224" s="53">
        <f t="shared" si="77"/>
        <v>0</v>
      </c>
      <c r="Z224" s="50">
        <f t="shared" si="78"/>
        <v>0</v>
      </c>
      <c r="AA224" s="33">
        <f t="shared" si="79"/>
        <v>0</v>
      </c>
      <c r="AB224" s="134" t="str">
        <f>IF(ISERROR(VLOOKUP($E224,발주DB!$A:$D,3,FALSE))=TRUE,"",VLOOKUP($E224,발주DB!$A:$D,3,FALSE))</f>
        <v/>
      </c>
      <c r="AC224" s="133" t="str">
        <f>IF(ISERROR(VLOOKUP($E224,발주DB!$A:$D,4,FALSE))=TRUE,"",VLOOKUP($E224,발주DB!$A:$D,4,FALSE))</f>
        <v/>
      </c>
      <c r="AD224" s="39">
        <f>IF(ISERROR(VLOOKUP($E224,입고예정DB!$B:$E,3,FALSE))=TRUE,0,VLOOKUP($E224,입고예정DB!$B:$E,3,FALSE))</f>
        <v>0</v>
      </c>
      <c r="AE224" s="41">
        <f>IF(E224="",0,SUMIF(입고예정DB!$B:$B,$E224,입고예정DB!$E:$E))</f>
        <v>0</v>
      </c>
      <c r="AF224" s="42">
        <f t="shared" si="80"/>
        <v>-90</v>
      </c>
      <c r="AG224" s="414"/>
      <c r="AI224" s="295" t="str">
        <f>VLOOKUP($I224,[1]기획현황!$Z:$AW,8,FALSE)</f>
        <v>QF</v>
      </c>
      <c r="AJ224" s="401" t="e">
        <f>SUMIF([1]기획현황!$Z:$Z,$I224,[1]기획현황!$AF:$AF)</f>
        <v>#VALUE!</v>
      </c>
      <c r="AK224" s="302">
        <f>VLOOKUP($I224,[1]기획현황!$Z:$AW,14,FALSE)</f>
        <v>49000</v>
      </c>
      <c r="AL224" s="402">
        <f>VLOOKUP($I224,[1]기획현황!$Z:$AW,22,FALSE)</f>
        <v>200</v>
      </c>
      <c r="AM224" s="301">
        <f>VLOOKUP($I224,[1]기획현황!$Z:$AW,23,FALSE)</f>
        <v>5.2</v>
      </c>
      <c r="AN224" s="302">
        <f>VLOOKUP($I224,[1]기획현황!$Z:$AW,24,FALSE)</f>
        <v>0</v>
      </c>
      <c r="AO224" s="303">
        <f>VLOOKUP($I224,[1]기획현황!$Z:$AW,17,FALSE)</f>
        <v>6686.4800000000014</v>
      </c>
      <c r="AP224" s="305">
        <f t="shared" si="81"/>
        <v>6.6620186623536641</v>
      </c>
      <c r="AQ224" s="3"/>
    </row>
    <row r="225" spans="1:43" ht="53.25" hidden="1" customHeight="1">
      <c r="A225" s="16" t="str">
        <f t="shared" si="67"/>
        <v>SMKERF5529NY</v>
      </c>
      <c r="B225" s="154">
        <f t="shared" si="68"/>
        <v>9.5377346163493934E-7</v>
      </c>
      <c r="C225" s="16" t="str">
        <f t="shared" si="69"/>
        <v/>
      </c>
      <c r="D225" s="154">
        <f t="shared" si="70"/>
        <v>1</v>
      </c>
      <c r="E225" s="16" t="str">
        <f>IF(ISERROR(VLOOKUP(MID(I225,1,5)&amp;MID(I225,8,5),품번정리!A:B,2,FALSE))=TRUE,MID(I225,1,5)&amp;MID(I225,8,5),VLOOKUP(MID(I225,1,5)&amp;MID(I225,8,5),품번정리!A:B,2,FALSE))</f>
        <v>SMKER529NY</v>
      </c>
      <c r="F225" s="202" t="str">
        <f>IF(ISERROR(VLOOKUP($E225,러닝품번!$A:$A,1,FALSE))=TRUE,"","러닝")</f>
        <v/>
      </c>
      <c r="G225" s="422"/>
      <c r="H225" s="31" t="str">
        <f>IF(I225=0,0,IF(VLOOKUP(MID($I225,4,2),CODE!K:P,CODE!$O$1,FALSE)="",VLOOKUP(MID($I225,1,3),CODE!$B:$G,CODE!$D$1,FALSE),VLOOKUP(MID($I225,1,3),CODE!$B:$G,CODE!$D$1,FALSE)&amp;"-"&amp;VLOOKUP(MID($I225,4,2),CODE!K:P,CODE!$O$1,FALSE)))</f>
        <v>SMK</v>
      </c>
      <c r="I225" s="103" t="s">
        <v>1706</v>
      </c>
      <c r="J225" s="102" t="str">
        <f t="shared" si="82"/>
        <v>F5</v>
      </c>
      <c r="K225" s="102" t="str">
        <f t="shared" si="71"/>
        <v>ER</v>
      </c>
      <c r="L225" s="438">
        <f t="shared" si="83"/>
        <v>20000</v>
      </c>
      <c r="M225" s="36">
        <f>IF(ISERROR(VLOOKUP($E225,'14FW판매DB'!$C:$AF,'14FW판매DB'!J$3-1,FALSE))=TRUE,0,VLOOKUP($E225,'14FW판매DB'!$C:$AF,'14FW판매DB'!J$3-1,FALSE))</f>
        <v>45000</v>
      </c>
      <c r="N225" s="37">
        <f>IF(ISERROR(VLOOKUP($E225,'14FW판매DB'!$C:$AF,'14FW판매DB'!K$3-1,FALSE))=TRUE,0,VLOOKUP($E225,'14FW판매DB'!$C:$AF,'14FW판매DB'!K$3-1,FALSE))</f>
        <v>25000</v>
      </c>
      <c r="O225" s="38">
        <f>SUMIF('14FW판매DB'!$C:$C,E225,'14FW판매DB'!N:N)</f>
        <v>125</v>
      </c>
      <c r="P225" s="39" t="str">
        <f>IF(ISERROR(VLOOKUP($E225,'14FW판매DB'!$C:$AF,'14FW판매DB'!P$3-1,FALSE))=TRUE,0,VLOOKUP($E225,'14FW판매DB'!$C:$AF,'14FW판매DB'!P$3-1,FALSE))</f>
        <v>2014-10-21</v>
      </c>
      <c r="Q225" s="40">
        <f>SUMIF('14FW판매DB'!$C:$C,E225,'14FW판매DB'!U:U)</f>
        <v>54</v>
      </c>
      <c r="R225" s="43">
        <f t="shared" si="72"/>
        <v>0.432</v>
      </c>
      <c r="S225" s="95">
        <f t="shared" si="73"/>
        <v>531</v>
      </c>
      <c r="T225" s="45">
        <f t="shared" si="74"/>
        <v>0.10169491525423729</v>
      </c>
      <c r="U225" s="110">
        <f>SUMIF('14FW판매DB'!$C:$C,$E225,'14FW판매DB'!AD:AD)*$U$4</f>
        <v>0</v>
      </c>
      <c r="V225" s="40">
        <f t="shared" si="84"/>
        <v>7</v>
      </c>
      <c r="W225" s="285">
        <f t="shared" si="75"/>
        <v>0</v>
      </c>
      <c r="X225" s="289">
        <f t="shared" si="76"/>
        <v>71</v>
      </c>
      <c r="Y225" s="53">
        <f t="shared" si="77"/>
        <v>0</v>
      </c>
      <c r="Z225" s="50">
        <f t="shared" si="78"/>
        <v>0</v>
      </c>
      <c r="AA225" s="33">
        <f t="shared" si="79"/>
        <v>0</v>
      </c>
      <c r="AB225" s="134" t="str">
        <f>IF(ISERROR(VLOOKUP($E225,발주DB!$A:$D,3,FALSE))=TRUE,"",VLOOKUP($E225,발주DB!$A:$D,3,FALSE))</f>
        <v/>
      </c>
      <c r="AC225" s="133" t="str">
        <f>IF(ISERROR(VLOOKUP($E225,발주DB!$A:$D,4,FALSE))=TRUE,"",VLOOKUP($E225,발주DB!$A:$D,4,FALSE))</f>
        <v/>
      </c>
      <c r="AD225" s="39">
        <f>IF(ISERROR(VLOOKUP($E225,입고예정DB!$B:$E,3,FALSE))=TRUE,0,VLOOKUP($E225,입고예정DB!$B:$E,3,FALSE))</f>
        <v>0</v>
      </c>
      <c r="AE225" s="41">
        <f>IF(E225="",0,SUMIF(입고예정DB!$B:$B,$E225,입고예정DB!$E:$E))</f>
        <v>0</v>
      </c>
      <c r="AF225" s="42">
        <f t="shared" si="80"/>
        <v>-71</v>
      </c>
      <c r="AG225" s="414"/>
      <c r="AI225" s="295" t="str">
        <f>VLOOKUP($I225,[1]기획현황!$Z:$AW,8,FALSE)</f>
        <v>동일모자</v>
      </c>
      <c r="AJ225" s="401" t="e">
        <f>SUMIF([1]기획현황!$Z:$Z,$I225,[1]기획현황!$AF:$AF)</f>
        <v>#VALUE!</v>
      </c>
      <c r="AK225" s="302">
        <f>VLOOKUP($I225,[1]기획현황!$Z:$AW,14,FALSE)</f>
        <v>45000</v>
      </c>
      <c r="AL225" s="402">
        <f>VLOOKUP($I225,[1]기획현황!$Z:$AW,22,FALSE)</f>
        <v>200</v>
      </c>
      <c r="AM225" s="301">
        <f>VLOOKUP($I225,[1]기획현황!$Z:$AW,23,FALSE)</f>
        <v>6.9</v>
      </c>
      <c r="AN225" s="302">
        <f>VLOOKUP($I225,[1]기획현황!$Z:$AW,24,FALSE)</f>
        <v>0</v>
      </c>
      <c r="AO225" s="303">
        <f>VLOOKUP($I225,[1]기획현황!$Z:$AW,17,FALSE)</f>
        <v>8807.0600000000013</v>
      </c>
      <c r="AP225" s="305">
        <f t="shared" si="81"/>
        <v>4.6450337466862841</v>
      </c>
      <c r="AQ225" s="3"/>
    </row>
    <row r="226" spans="1:43" ht="53.25" customHeight="1">
      <c r="A226" s="16" t="str">
        <f t="shared" si="67"/>
        <v>SMKFIF3634RE</v>
      </c>
      <c r="B226" s="154">
        <f t="shared" si="68"/>
        <v>1</v>
      </c>
      <c r="C226" s="16" t="str">
        <f t="shared" si="69"/>
        <v>SMKFIF3634RE</v>
      </c>
      <c r="D226" s="154">
        <f t="shared" si="70"/>
        <v>1</v>
      </c>
      <c r="E226" s="16" t="str">
        <f>IF(ISERROR(VLOOKUP(MID(I226,1,5)&amp;MID(I226,8,5),품번정리!A:B,2,FALSE))=TRUE,MID(I226,1,5)&amp;MID(I226,8,5),VLOOKUP(MID(I226,1,5)&amp;MID(I226,8,5),품번정리!A:B,2,FALSE))</f>
        <v>SWKSN634RE</v>
      </c>
      <c r="F226" s="439" t="str">
        <f>IF(ISERROR(VLOOKUP($E226,러닝품번!$A:$A,1,FALSE))=TRUE,"","러닝")</f>
        <v>러닝</v>
      </c>
      <c r="G226" s="422"/>
      <c r="H226" s="31" t="str">
        <f>IF(I226=0,0,IF(VLOOKUP(MID($I226,4,2),CODE!K:P,CODE!$O$1,FALSE)="",VLOOKUP(MID($I226,1,3),CODE!$B:$G,CODE!$D$1,FALSE),VLOOKUP(MID($I226,1,3),CODE!$B:$G,CODE!$D$1,FALSE)&amp;"-"&amp;VLOOKUP(MID($I226,4,2),CODE!K:P,CODE!$O$1,FALSE)))</f>
        <v>SMK</v>
      </c>
      <c r="I226" s="103" t="s">
        <v>1557</v>
      </c>
      <c r="J226" s="102" t="str">
        <f t="shared" si="82"/>
        <v>F3</v>
      </c>
      <c r="K226" s="102" t="str">
        <f t="shared" si="71"/>
        <v>FI</v>
      </c>
      <c r="L226" s="438">
        <f t="shared" si="83"/>
        <v>0</v>
      </c>
      <c r="M226" s="36">
        <f>IF(ISERROR(VLOOKUP($E226,'14FW판매DB'!$C:$AF,'14FW판매DB'!J$3-1,FALSE))=TRUE,0,VLOOKUP($E226,'14FW판매DB'!$C:$AF,'14FW판매DB'!J$3-1,FALSE))</f>
        <v>55000</v>
      </c>
      <c r="N226" s="37">
        <f>IF(ISERROR(VLOOKUP($E226,'14FW판매DB'!$C:$AF,'14FW판매DB'!K$3-1,FALSE))=TRUE,0,VLOOKUP($E226,'14FW판매DB'!$C:$AF,'14FW판매DB'!K$3-1,FALSE))</f>
        <v>55000</v>
      </c>
      <c r="O226" s="38">
        <f>SUMIF('14FW판매DB'!$C:$C,E226,'14FW판매DB'!N:N)</f>
        <v>249</v>
      </c>
      <c r="P226" s="39" t="str">
        <f>IF(ISERROR(VLOOKUP($E226,'14FW판매DB'!$C:$AF,'14FW판매DB'!P$3-1,FALSE))=TRUE,0,VLOOKUP($E226,'14FW판매DB'!$C:$AF,'14FW판매DB'!P$3-1,FALSE))</f>
        <v>2014-06-13</v>
      </c>
      <c r="Q226" s="40">
        <f>SUMIF('14FW판매DB'!$C:$C,E226,'14FW판매DB'!U:U)</f>
        <v>243</v>
      </c>
      <c r="R226" s="43">
        <f t="shared" si="72"/>
        <v>0.97590361445783136</v>
      </c>
      <c r="S226" s="95">
        <f t="shared" si="73"/>
        <v>661</v>
      </c>
      <c r="T226" s="45">
        <f t="shared" si="74"/>
        <v>0.36762481089258697</v>
      </c>
      <c r="U226" s="110">
        <f>SUMIF('14FW판매DB'!$C:$C,$E226,'14FW판매DB'!AD:AD)*$U$4</f>
        <v>0</v>
      </c>
      <c r="V226" s="40">
        <f t="shared" si="84"/>
        <v>7</v>
      </c>
      <c r="W226" s="285">
        <f t="shared" si="75"/>
        <v>0</v>
      </c>
      <c r="X226" s="289">
        <f t="shared" si="76"/>
        <v>6</v>
      </c>
      <c r="Y226" s="53">
        <f t="shared" si="77"/>
        <v>0</v>
      </c>
      <c r="Z226" s="50">
        <f t="shared" si="78"/>
        <v>0</v>
      </c>
      <c r="AA226" s="33">
        <f t="shared" si="79"/>
        <v>0</v>
      </c>
      <c r="AB226" s="134" t="str">
        <f>IF(ISERROR(VLOOKUP($E226,발주DB!$A:$D,3,FALSE))=TRUE,"",VLOOKUP($E226,발주DB!$A:$D,3,FALSE))</f>
        <v/>
      </c>
      <c r="AC226" s="133" t="str">
        <f>IF(ISERROR(VLOOKUP($E226,발주DB!$A:$D,4,FALSE))=TRUE,"",VLOOKUP($E226,발주DB!$A:$D,4,FALSE))</f>
        <v/>
      </c>
      <c r="AD226" s="39">
        <f>IF(ISERROR(VLOOKUP($E226,입고예정DB!$B:$E,3,FALSE))=TRUE,0,VLOOKUP($E226,입고예정DB!$B:$E,3,FALSE))</f>
        <v>0</v>
      </c>
      <c r="AE226" s="41">
        <f>IF(E226="",0,SUMIF(입고예정DB!$B:$B,$E226,입고예정DB!$E:$E))</f>
        <v>0</v>
      </c>
      <c r="AF226" s="42">
        <f t="shared" si="80"/>
        <v>-6</v>
      </c>
      <c r="AG226" s="414"/>
      <c r="AI226" s="295" t="str">
        <f>VLOOKUP($I226,[1]기획현황!$Z:$AW,8,FALSE)</f>
        <v>성진</v>
      </c>
      <c r="AJ226" s="401" t="e">
        <f>SUMIF([1]기획현황!$Z:$Z,$I226,[1]기획현황!$AF:$AF)</f>
        <v>#VALUE!</v>
      </c>
      <c r="AK226" s="302">
        <f>VLOOKUP($I226,[1]기획현황!$Z:$AW,14,FALSE)</f>
        <v>55000</v>
      </c>
      <c r="AL226" s="402">
        <f>VLOOKUP($I226,[1]기획현황!$Z:$AW,22,FALSE)</f>
        <v>1100</v>
      </c>
      <c r="AM226" s="301">
        <f>VLOOKUP($I226,[1]기획현황!$Z:$AW,23,FALSE)</f>
        <v>5.95</v>
      </c>
      <c r="AN226" s="302">
        <f>VLOOKUP($I226,[1]기획현황!$Z:$AW,24,FALSE)</f>
        <v>0</v>
      </c>
      <c r="AO226" s="303">
        <f>VLOOKUP($I226,[1]기획현황!$Z:$AW,17,FALSE)</f>
        <v>7972.2500000000009</v>
      </c>
      <c r="AP226" s="305">
        <f t="shared" si="81"/>
        <v>6.2717551506789162</v>
      </c>
      <c r="AQ226" s="3"/>
    </row>
    <row r="227" spans="1:43" ht="53.25" hidden="1" customHeight="1">
      <c r="A227" s="16" t="str">
        <f t="shared" ref="A227" si="85">I227</f>
        <v>SMKFIF3635BK</v>
      </c>
      <c r="B227" s="154">
        <f t="shared" si="68"/>
        <v>9.5377346163493934E-7</v>
      </c>
      <c r="C227" s="16" t="str">
        <f t="shared" ref="C227" si="86">IF(AND(R227&gt;=$C$6,X227&lt;$C$7),I227,"")</f>
        <v/>
      </c>
      <c r="D227" s="154">
        <f t="shared" si="70"/>
        <v>1</v>
      </c>
      <c r="E227" s="16" t="str">
        <f>IF(ISERROR(VLOOKUP(MID(I227,1,5)&amp;MID(I227,8,5),품번정리!A:B,2,FALSE))=TRUE,MID(I227,1,5)&amp;MID(I227,8,5),VLOOKUP(MID(I227,1,5)&amp;MID(I227,8,5),품번정리!A:B,2,FALSE))</f>
        <v>SWKSN635BK</v>
      </c>
      <c r="F227" s="439" t="str">
        <f>IF(ISERROR(VLOOKUP($E227,러닝품번!$A:$A,1,FALSE))=TRUE,"","러닝")</f>
        <v/>
      </c>
      <c r="G227" s="422"/>
      <c r="H227" s="31" t="str">
        <f>IF(I227=0,0,IF(VLOOKUP(MID($I227,4,2),CODE!K:P,CODE!$O$1,FALSE)="",VLOOKUP(MID($I227,1,3),CODE!$B:$G,CODE!$D$1,FALSE),VLOOKUP(MID($I227,1,3),CODE!$B:$G,CODE!$D$1,FALSE)&amp;"-"&amp;VLOOKUP(MID($I227,4,2),CODE!K:P,CODE!$O$1,FALSE)))</f>
        <v>SMK</v>
      </c>
      <c r="I227" s="103" t="s">
        <v>2539</v>
      </c>
      <c r="J227" s="102" t="str">
        <f t="shared" si="82"/>
        <v>F3</v>
      </c>
      <c r="K227" s="102" t="str">
        <f t="shared" ref="K227" si="87">MID(I227,4,2)</f>
        <v>FI</v>
      </c>
      <c r="L227" s="438">
        <f t="shared" si="83"/>
        <v>0</v>
      </c>
      <c r="M227" s="36">
        <f>IF(ISERROR(VLOOKUP($E227,'14FW판매DB'!$C:$AF,'14FW판매DB'!J$3-1,FALSE))=TRUE,0,VLOOKUP($E227,'14FW판매DB'!$C:$AF,'14FW판매DB'!J$3-1,FALSE))</f>
        <v>0</v>
      </c>
      <c r="N227" s="37">
        <f>IF(ISERROR(VLOOKUP($E227,'14FW판매DB'!$C:$AF,'14FW판매DB'!K$3-1,FALSE))=TRUE,0,VLOOKUP($E227,'14FW판매DB'!$C:$AF,'14FW판매DB'!K$3-1,FALSE))</f>
        <v>0</v>
      </c>
      <c r="O227" s="38">
        <f>SUMIF('14FW판매DB'!$C:$C,E227,'14FW판매DB'!N:N)</f>
        <v>0</v>
      </c>
      <c r="P227" s="39">
        <f>IF(ISERROR(VLOOKUP($E227,'14FW판매DB'!$C:$AF,'14FW판매DB'!P$3-1,FALSE))=TRUE,0,VLOOKUP($E227,'14FW판매DB'!$C:$AF,'14FW판매DB'!P$3-1,FALSE))</f>
        <v>0</v>
      </c>
      <c r="Q227" s="40">
        <f>SUMIF('14FW판매DB'!$C:$C,E227,'14FW판매DB'!U:U)</f>
        <v>0</v>
      </c>
      <c r="R227" s="43">
        <f t="shared" ref="R227" si="88">IF(ISERROR(Q227/O227)=TRUE,0,Q227/O227)</f>
        <v>0</v>
      </c>
      <c r="S227" s="95">
        <f t="shared" ref="S227" si="89">IF(P227=0,0,$V$5-P227+1)</f>
        <v>0</v>
      </c>
      <c r="T227" s="45">
        <f t="shared" ref="T227" si="90">IF(ISERROR(Q227/S227)=TRUE,0,Q227/S227)</f>
        <v>0</v>
      </c>
      <c r="U227" s="110">
        <f>SUMIF('14FW판매DB'!$C:$C,$E227,'14FW판매DB'!AD:AD)*$U$4</f>
        <v>0</v>
      </c>
      <c r="V227" s="40">
        <f t="shared" si="84"/>
        <v>0</v>
      </c>
      <c r="W227" s="285">
        <f t="shared" ref="W227" si="91">IF(ISERROR(U227/V227)=TRUE,0,U227/V227)</f>
        <v>0</v>
      </c>
      <c r="X227" s="289">
        <f t="shared" ref="X227" si="92">O227-Q227</f>
        <v>0</v>
      </c>
      <c r="Y227" s="53">
        <f t="shared" ref="Y227" si="93">IF(OR(U227=0,O227=0),0,IF(X227/W227&lt;0,0,X227/W227))</f>
        <v>0</v>
      </c>
      <c r="Z227" s="50">
        <f t="shared" ref="Z227" si="94">IF(Y227=0,0,$V$5+Y227)</f>
        <v>0</v>
      </c>
      <c r="AA227" s="33">
        <f t="shared" ref="AA227" si="95">IF(Z227=0,0,IF(F227=$AE$4,($AF$4-$V$5)*W227,IF(MID($I227,6,2)=$AA$3,($AD$3-$V$5)*W227,IF(MID($I227,6,2)=$AE$3,($AF$3-$V$5)*W227,IF(MID($I227,6,2)=$AA$4,($AD$4-$V$5)*W227)))))</f>
        <v>0</v>
      </c>
      <c r="AB227" s="134" t="str">
        <f>IF(ISERROR(VLOOKUP($E227,발주DB!$A:$D,3,FALSE))=TRUE,"",VLOOKUP($E227,발주DB!$A:$D,3,FALSE))</f>
        <v/>
      </c>
      <c r="AC227" s="133" t="str">
        <f>IF(ISERROR(VLOOKUP($E227,발주DB!$A:$D,4,FALSE))=TRUE,"",VLOOKUP($E227,발주DB!$A:$D,4,FALSE))</f>
        <v/>
      </c>
      <c r="AD227" s="39">
        <f>IF(ISERROR(VLOOKUP($E227,입고예정DB!$B:$E,3,FALSE))=TRUE,0,VLOOKUP($E227,입고예정DB!$B:$E,3,FALSE))</f>
        <v>0</v>
      </c>
      <c r="AE227" s="41">
        <f>IF(E227="",0,SUMIF(입고예정DB!$B:$B,$E227,입고예정DB!$E:$E))</f>
        <v>0</v>
      </c>
      <c r="AF227" s="42">
        <f t="shared" ref="AF227" si="96">AA227-(X227+AE227)</f>
        <v>0</v>
      </c>
      <c r="AG227" s="414"/>
      <c r="AI227" s="295" t="e">
        <f>VLOOKUP($I227,[1]기획현황!$Z:$AW,8,FALSE)</f>
        <v>#N/A</v>
      </c>
      <c r="AJ227" s="401" t="e">
        <f>SUMIF([1]기획현황!$Z:$Z,$I227,[1]기획현황!$AF:$AF)</f>
        <v>#VALUE!</v>
      </c>
      <c r="AK227" s="302" t="e">
        <f>VLOOKUP($I227,[1]기획현황!$Z:$AW,14,FALSE)</f>
        <v>#N/A</v>
      </c>
      <c r="AL227" s="402" t="e">
        <f>VLOOKUP($I227,[1]기획현황!$Z:$AW,22,FALSE)</f>
        <v>#N/A</v>
      </c>
      <c r="AM227" s="301" t="e">
        <f>VLOOKUP($I227,[1]기획현황!$Z:$AW,23,FALSE)</f>
        <v>#N/A</v>
      </c>
      <c r="AN227" s="302" t="e">
        <f>VLOOKUP($I227,[1]기획현황!$Z:$AW,24,FALSE)</f>
        <v>#N/A</v>
      </c>
      <c r="AO227" s="303" t="e">
        <f>VLOOKUP($I227,[1]기획현황!$Z:$AW,17,FALSE)</f>
        <v>#N/A</v>
      </c>
      <c r="AP227" s="305">
        <f t="shared" ref="AP227" si="97">IF(ISERROR(AK227/(AO227*1.1))=TRUE,0,AK227/(AO227*1.1))</f>
        <v>0</v>
      </c>
      <c r="AQ227" s="3"/>
    </row>
    <row r="228" spans="1:43" ht="53.25" customHeight="1">
      <c r="A228" s="16" t="str">
        <f t="shared" si="67"/>
        <v>SMKFIF3705BK</v>
      </c>
      <c r="B228" s="154">
        <f t="shared" si="68"/>
        <v>1</v>
      </c>
      <c r="C228" s="16" t="str">
        <f t="shared" si="69"/>
        <v>SMKFIF3705BK</v>
      </c>
      <c r="D228" s="154">
        <f t="shared" si="70"/>
        <v>1</v>
      </c>
      <c r="E228" s="16" t="str">
        <f>IF(ISERROR(VLOOKUP(MID(I228,1,5)&amp;MID(I228,8,5),품번정리!A:B,2,FALSE))=TRUE,MID(I228,1,5)&amp;MID(I228,8,5),VLOOKUP(MID(I228,1,5)&amp;MID(I228,8,5),품번정리!A:B,2,FALSE))</f>
        <v>SMKSN705BK</v>
      </c>
      <c r="F228" s="439" t="str">
        <f>IF(ISERROR(VLOOKUP($E228,러닝품번!$A:$A,1,FALSE))=TRUE,"","러닝")</f>
        <v>러닝</v>
      </c>
      <c r="G228" s="422"/>
      <c r="H228" s="31" t="str">
        <f>IF(I228=0,0,IF(VLOOKUP(MID($I228,4,2),CODE!K:P,CODE!$O$1,FALSE)="",VLOOKUP(MID($I228,1,3),CODE!$B:$G,CODE!$D$1,FALSE),VLOOKUP(MID($I228,1,3),CODE!$B:$G,CODE!$D$1,FALSE)&amp;"-"&amp;VLOOKUP(MID($I228,4,2),CODE!K:P,CODE!$O$1,FALSE)))</f>
        <v>SMK</v>
      </c>
      <c r="I228" s="103" t="s">
        <v>3007</v>
      </c>
      <c r="J228" s="102" t="str">
        <f t="shared" si="82"/>
        <v>F3</v>
      </c>
      <c r="K228" s="102" t="str">
        <f t="shared" si="71"/>
        <v>FI</v>
      </c>
      <c r="L228" s="438">
        <f t="shared" si="83"/>
        <v>0</v>
      </c>
      <c r="M228" s="36">
        <f>IF(ISERROR(VLOOKUP($E228,'14FW판매DB'!$C:$AF,'14FW판매DB'!J$3-1,FALSE))=TRUE,0,VLOOKUP($E228,'14FW판매DB'!$C:$AF,'14FW판매DB'!J$3-1,FALSE))</f>
        <v>43000</v>
      </c>
      <c r="N228" s="37">
        <f>IF(ISERROR(VLOOKUP($E228,'14FW판매DB'!$C:$AF,'14FW판매DB'!K$3-1,FALSE))=TRUE,0,VLOOKUP($E228,'14FW판매DB'!$C:$AF,'14FW판매DB'!K$3-1,FALSE))</f>
        <v>43000</v>
      </c>
      <c r="O228" s="38">
        <f>SUMIF('14FW판매DB'!$C:$C,E228,'14FW판매DB'!N:N)</f>
        <v>1400</v>
      </c>
      <c r="P228" s="39" t="str">
        <f>IF(ISERROR(VLOOKUP($E228,'14FW판매DB'!$C:$AF,'14FW판매DB'!P$3-1,FALSE))=TRUE,0,VLOOKUP($E228,'14FW판매DB'!$C:$AF,'14FW판매DB'!P$3-1,FALSE))</f>
        <v>2014-06-20</v>
      </c>
      <c r="Q228" s="40">
        <f>SUMIF('14FW판매DB'!$C:$C,E228,'14FW판매DB'!U:U)</f>
        <v>1394</v>
      </c>
      <c r="R228" s="43">
        <f t="shared" si="72"/>
        <v>0.99571428571428566</v>
      </c>
      <c r="S228" s="95">
        <f t="shared" si="73"/>
        <v>654</v>
      </c>
      <c r="T228" s="45">
        <f t="shared" si="74"/>
        <v>2.1314984709480123</v>
      </c>
      <c r="U228" s="110">
        <f>SUMIF('14FW판매DB'!$C:$C,$E228,'14FW판매DB'!AD:AD)*$U$4</f>
        <v>0</v>
      </c>
      <c r="V228" s="40">
        <f t="shared" si="84"/>
        <v>7</v>
      </c>
      <c r="W228" s="285">
        <f t="shared" si="75"/>
        <v>0</v>
      </c>
      <c r="X228" s="289">
        <f t="shared" si="76"/>
        <v>6</v>
      </c>
      <c r="Y228" s="53">
        <f t="shared" si="77"/>
        <v>0</v>
      </c>
      <c r="Z228" s="50">
        <f t="shared" si="78"/>
        <v>0</v>
      </c>
      <c r="AA228" s="33">
        <f t="shared" si="79"/>
        <v>0</v>
      </c>
      <c r="AB228" s="134" t="str">
        <f>IF(ISERROR(VLOOKUP($E228,발주DB!$A:$D,3,FALSE))=TRUE,"",VLOOKUP($E228,발주DB!$A:$D,3,FALSE))</f>
        <v/>
      </c>
      <c r="AC228" s="133" t="str">
        <f>IF(ISERROR(VLOOKUP($E228,발주DB!$A:$D,4,FALSE))=TRUE,"",VLOOKUP($E228,발주DB!$A:$D,4,FALSE))</f>
        <v/>
      </c>
      <c r="AD228" s="39">
        <f>IF(ISERROR(VLOOKUP($E228,입고예정DB!$B:$E,3,FALSE))=TRUE,0,VLOOKUP($E228,입고예정DB!$B:$E,3,FALSE))</f>
        <v>0</v>
      </c>
      <c r="AE228" s="41">
        <f>IF(E228="",0,SUMIF(입고예정DB!$B:$B,$E228,입고예정DB!$E:$E))</f>
        <v>0</v>
      </c>
      <c r="AF228" s="42">
        <f t="shared" si="80"/>
        <v>-6</v>
      </c>
      <c r="AG228" s="414"/>
      <c r="AI228" s="295" t="str">
        <f>VLOOKUP($I228,[1]기획현황!$Z:$AW,8,FALSE)</f>
        <v>성진</v>
      </c>
      <c r="AJ228" s="401" t="e">
        <f>SUMIF([1]기획현황!$Z:$Z,$I228,[1]기획현황!$AF:$AF)</f>
        <v>#VALUE!</v>
      </c>
      <c r="AK228" s="302">
        <f>VLOOKUP($I228,[1]기획현황!$Z:$AW,14,FALSE)</f>
        <v>43000</v>
      </c>
      <c r="AL228" s="402">
        <f>VLOOKUP($I228,[1]기획현황!$Z:$AW,22,FALSE)</f>
        <v>1000</v>
      </c>
      <c r="AM228" s="301">
        <f>VLOOKUP($I228,[1]기획현황!$Z:$AW,23,FALSE)</f>
        <v>5.25</v>
      </c>
      <c r="AN228" s="302">
        <f>VLOOKUP($I228,[1]기획현황!$Z:$AW,24,FALSE)</f>
        <v>0</v>
      </c>
      <c r="AO228" s="303">
        <f>VLOOKUP($I228,[1]기획현황!$Z:$AW,17,FALSE)</f>
        <v>7063.75</v>
      </c>
      <c r="AP228" s="305">
        <f t="shared" si="81"/>
        <v>5.5340165055259725</v>
      </c>
      <c r="AQ228" s="3"/>
    </row>
    <row r="229" spans="1:43" ht="53.25" hidden="1" customHeight="1">
      <c r="A229" s="16" t="str">
        <f t="shared" si="67"/>
        <v>SMKFLF3501BK</v>
      </c>
      <c r="B229" s="154">
        <f t="shared" si="68"/>
        <v>9.5377346163493934E-7</v>
      </c>
      <c r="C229" s="16" t="str">
        <f t="shared" si="69"/>
        <v/>
      </c>
      <c r="D229" s="154">
        <f t="shared" si="70"/>
        <v>1</v>
      </c>
      <c r="E229" s="16" t="str">
        <f>IF(ISERROR(VLOOKUP(MID(I229,1,5)&amp;MID(I229,8,5),품번정리!A:B,2,FALSE))=TRUE,MID(I229,1,5)&amp;MID(I229,8,5),VLOOKUP(MID(I229,1,5)&amp;MID(I229,8,5),품번정리!A:B,2,FALSE))</f>
        <v>SMKFL501BK</v>
      </c>
      <c r="F229" s="202" t="str">
        <f>IF(ISERROR(VLOOKUP($E229,러닝품번!$A:$A,1,FALSE))=TRUE,"","러닝")</f>
        <v/>
      </c>
      <c r="G229" s="422"/>
      <c r="H229" s="31" t="str">
        <f>IF(I229=0,0,IF(VLOOKUP(MID($I229,4,2),CODE!K:P,CODE!$O$1,FALSE)="",VLOOKUP(MID($I229,1,3),CODE!$B:$G,CODE!$D$1,FALSE),VLOOKUP(MID($I229,1,3),CODE!$B:$G,CODE!$D$1,FALSE)&amp;"-"&amp;VLOOKUP(MID($I229,4,2),CODE!K:P,CODE!$O$1,FALSE)))</f>
        <v>SMK</v>
      </c>
      <c r="I229" s="103" t="s">
        <v>1558</v>
      </c>
      <c r="J229" s="102" t="str">
        <f t="shared" si="82"/>
        <v>F3</v>
      </c>
      <c r="K229" s="102" t="str">
        <f t="shared" si="71"/>
        <v>FL</v>
      </c>
      <c r="L229" s="438">
        <f t="shared" si="83"/>
        <v>14000</v>
      </c>
      <c r="M229" s="36">
        <f>IF(ISERROR(VLOOKUP($E229,'14FW판매DB'!$C:$AF,'14FW판매DB'!J$3-1,FALSE))=TRUE,0,VLOOKUP($E229,'14FW판매DB'!$C:$AF,'14FW판매DB'!J$3-1,FALSE))</f>
        <v>33000</v>
      </c>
      <c r="N229" s="37">
        <f>IF(ISERROR(VLOOKUP($E229,'14FW판매DB'!$C:$AF,'14FW판매DB'!K$3-1,FALSE))=TRUE,0,VLOOKUP($E229,'14FW판매DB'!$C:$AF,'14FW판매DB'!K$3-1,FALSE))</f>
        <v>19000</v>
      </c>
      <c r="O229" s="38">
        <f>SUMIF('14FW판매DB'!$C:$C,E229,'14FW판매DB'!N:N)</f>
        <v>280</v>
      </c>
      <c r="P229" s="39" t="str">
        <f>IF(ISERROR(VLOOKUP($E229,'14FW판매DB'!$C:$AF,'14FW판매DB'!P$3-1,FALSE))=TRUE,0,VLOOKUP($E229,'14FW판매DB'!$C:$AF,'14FW판매DB'!P$3-1,FALSE))</f>
        <v>2014-07-30</v>
      </c>
      <c r="Q229" s="40">
        <f>SUMIF('14FW판매DB'!$C:$C,E229,'14FW판매DB'!U:U)</f>
        <v>30</v>
      </c>
      <c r="R229" s="43">
        <f t="shared" si="72"/>
        <v>0.10714285714285714</v>
      </c>
      <c r="S229" s="95">
        <f t="shared" si="73"/>
        <v>614</v>
      </c>
      <c r="T229" s="45">
        <f t="shared" si="74"/>
        <v>4.8859934853420196E-2</v>
      </c>
      <c r="U229" s="110">
        <f>SUMIF('14FW판매DB'!$C:$C,$E229,'14FW판매DB'!AD:AD)*$U$4</f>
        <v>0</v>
      </c>
      <c r="V229" s="40">
        <f t="shared" si="84"/>
        <v>7</v>
      </c>
      <c r="W229" s="285">
        <f t="shared" si="75"/>
        <v>0</v>
      </c>
      <c r="X229" s="289">
        <f t="shared" si="76"/>
        <v>250</v>
      </c>
      <c r="Y229" s="53">
        <f t="shared" si="77"/>
        <v>0</v>
      </c>
      <c r="Z229" s="50">
        <f t="shared" si="78"/>
        <v>0</v>
      </c>
      <c r="AA229" s="33">
        <f t="shared" si="79"/>
        <v>0</v>
      </c>
      <c r="AB229" s="134" t="str">
        <f>IF(ISERROR(VLOOKUP($E229,발주DB!$A:$D,3,FALSE))=TRUE,"",VLOOKUP($E229,발주DB!$A:$D,3,FALSE))</f>
        <v/>
      </c>
      <c r="AC229" s="133" t="str">
        <f>IF(ISERROR(VLOOKUP($E229,발주DB!$A:$D,4,FALSE))=TRUE,"",VLOOKUP($E229,발주DB!$A:$D,4,FALSE))</f>
        <v/>
      </c>
      <c r="AD229" s="39">
        <f>IF(ISERROR(VLOOKUP($E229,입고예정DB!$B:$E,3,FALSE))=TRUE,0,VLOOKUP($E229,입고예정DB!$B:$E,3,FALSE))</f>
        <v>0</v>
      </c>
      <c r="AE229" s="41">
        <f>IF(E229="",0,SUMIF(입고예정DB!$B:$B,$E229,입고예정DB!$E:$E))</f>
        <v>0</v>
      </c>
      <c r="AF229" s="42">
        <f t="shared" si="80"/>
        <v>-250</v>
      </c>
      <c r="AG229" s="414"/>
      <c r="AI229" s="295" t="str">
        <f>VLOOKUP($I229,[1]기획현황!$Z:$AW,8,FALSE)</f>
        <v>성진</v>
      </c>
      <c r="AJ229" s="401" t="e">
        <f>SUMIF([1]기획현황!$Z:$Z,$I229,[1]기획현황!$AF:$AF)</f>
        <v>#VALUE!</v>
      </c>
      <c r="AK229" s="302">
        <f>VLOOKUP($I229,[1]기획현황!$Z:$AW,14,FALSE)</f>
        <v>33000</v>
      </c>
      <c r="AL229" s="402">
        <f>VLOOKUP($I229,[1]기획현황!$Z:$AW,22,FALSE)</f>
        <v>20</v>
      </c>
      <c r="AM229" s="301">
        <f>VLOOKUP($I229,[1]기획현황!$Z:$AW,23,FALSE)</f>
        <v>4.9000000000000004</v>
      </c>
      <c r="AN229" s="302">
        <f>VLOOKUP($I229,[1]기획현황!$Z:$AW,24,FALSE)</f>
        <v>0</v>
      </c>
      <c r="AO229" s="303">
        <f>VLOOKUP($I229,[1]기획현황!$Z:$AW,17,FALSE)</f>
        <v>5679.5000000000009</v>
      </c>
      <c r="AP229" s="305">
        <f t="shared" si="81"/>
        <v>5.2821551192886682</v>
      </c>
      <c r="AQ229" s="3"/>
    </row>
    <row r="230" spans="1:43" ht="53.25" customHeight="1">
      <c r="A230" s="16" t="str">
        <f t="shared" si="67"/>
        <v>SMKSNF3502BL</v>
      </c>
      <c r="B230" s="154">
        <f t="shared" si="68"/>
        <v>1</v>
      </c>
      <c r="C230" s="16" t="str">
        <f t="shared" si="69"/>
        <v>SMKSNF3502BL</v>
      </c>
      <c r="D230" s="154">
        <f t="shared" si="70"/>
        <v>1</v>
      </c>
      <c r="E230" s="16" t="str">
        <f>IF(ISERROR(VLOOKUP(MID(I230,1,5)&amp;MID(I230,8,5),품번정리!A:B,2,FALSE))=TRUE,MID(I230,1,5)&amp;MID(I230,8,5),VLOOKUP(MID(I230,1,5)&amp;MID(I230,8,5),품번정리!A:B,2,FALSE))</f>
        <v>SMKSN502BL</v>
      </c>
      <c r="F230" s="439" t="str">
        <f>IF(ISERROR(VLOOKUP($E230,러닝품번!$A:$A,1,FALSE))=TRUE,"","러닝")</f>
        <v/>
      </c>
      <c r="G230" s="422"/>
      <c r="H230" s="31" t="str">
        <f>IF(I230=0,0,IF(VLOOKUP(MID($I230,4,2),CODE!K:P,CODE!$O$1,FALSE)="",VLOOKUP(MID($I230,1,3),CODE!$B:$G,CODE!$D$1,FALSE),VLOOKUP(MID($I230,1,3),CODE!$B:$G,CODE!$D$1,FALSE)&amp;"-"&amp;VLOOKUP(MID($I230,4,2),CODE!K:P,CODE!$O$1,FALSE)))</f>
        <v>SMK</v>
      </c>
      <c r="I230" s="103" t="s">
        <v>1484</v>
      </c>
      <c r="J230" s="102" t="str">
        <f t="shared" si="82"/>
        <v>F3</v>
      </c>
      <c r="K230" s="102" t="str">
        <f t="shared" si="71"/>
        <v>SN</v>
      </c>
      <c r="L230" s="438">
        <f t="shared" si="83"/>
        <v>0</v>
      </c>
      <c r="M230" s="36">
        <f>IF(ISERROR(VLOOKUP($E230,'14FW판매DB'!$C:$AF,'14FW판매DB'!J$3-1,FALSE))=TRUE,0,VLOOKUP($E230,'14FW판매DB'!$C:$AF,'14FW판매DB'!J$3-1,FALSE))</f>
        <v>35000</v>
      </c>
      <c r="N230" s="37">
        <f>IF(ISERROR(VLOOKUP($E230,'14FW판매DB'!$C:$AF,'14FW판매DB'!K$3-1,FALSE))=TRUE,0,VLOOKUP($E230,'14FW판매DB'!$C:$AF,'14FW판매DB'!K$3-1,FALSE))</f>
        <v>35000</v>
      </c>
      <c r="O230" s="38">
        <f>SUMIF('14FW판매DB'!$C:$C,E230,'14FW판매DB'!N:N)</f>
        <v>80</v>
      </c>
      <c r="P230" s="39" t="str">
        <f>IF(ISERROR(VLOOKUP($E230,'14FW판매DB'!$C:$AF,'14FW판매DB'!P$3-1,FALSE))=TRUE,0,VLOOKUP($E230,'14FW판매DB'!$C:$AF,'14FW판매DB'!P$3-1,FALSE))</f>
        <v>2014-08-06</v>
      </c>
      <c r="Q230" s="40">
        <f>SUMIF('14FW판매DB'!$C:$C,E230,'14FW판매DB'!U:U)</f>
        <v>64</v>
      </c>
      <c r="R230" s="43">
        <f t="shared" si="72"/>
        <v>0.8</v>
      </c>
      <c r="S230" s="95">
        <f t="shared" si="73"/>
        <v>607</v>
      </c>
      <c r="T230" s="45">
        <f t="shared" si="74"/>
        <v>0.10543657331136738</v>
      </c>
      <c r="U230" s="110">
        <f>SUMIF('14FW판매DB'!$C:$C,$E230,'14FW판매DB'!AD:AD)*$U$4</f>
        <v>-1</v>
      </c>
      <c r="V230" s="40">
        <f t="shared" si="84"/>
        <v>7</v>
      </c>
      <c r="W230" s="285">
        <f t="shared" si="75"/>
        <v>-0.14285714285714285</v>
      </c>
      <c r="X230" s="289">
        <f t="shared" si="76"/>
        <v>16</v>
      </c>
      <c r="Y230" s="53">
        <f t="shared" si="77"/>
        <v>0</v>
      </c>
      <c r="Z230" s="50">
        <f t="shared" si="78"/>
        <v>0</v>
      </c>
      <c r="AA230" s="33">
        <f t="shared" si="79"/>
        <v>0</v>
      </c>
      <c r="AB230" s="134" t="str">
        <f>IF(ISERROR(VLOOKUP($E230,발주DB!$A:$D,3,FALSE))=TRUE,"",VLOOKUP($E230,발주DB!$A:$D,3,FALSE))</f>
        <v/>
      </c>
      <c r="AC230" s="133" t="str">
        <f>IF(ISERROR(VLOOKUP($E230,발주DB!$A:$D,4,FALSE))=TRUE,"",VLOOKUP($E230,발주DB!$A:$D,4,FALSE))</f>
        <v/>
      </c>
      <c r="AD230" s="39">
        <f>IF(ISERROR(VLOOKUP($E230,입고예정DB!$B:$E,3,FALSE))=TRUE,0,VLOOKUP($E230,입고예정DB!$B:$E,3,FALSE))</f>
        <v>0</v>
      </c>
      <c r="AE230" s="41">
        <f>IF(E230="",0,SUMIF(입고예정DB!$B:$B,$E230,입고예정DB!$E:$E))</f>
        <v>0</v>
      </c>
      <c r="AF230" s="42">
        <f t="shared" si="80"/>
        <v>-16</v>
      </c>
      <c r="AG230" s="414"/>
      <c r="AI230" s="295" t="str">
        <f>VLOOKUP($I230,[1]기획현황!$Z:$AW,8,FALSE)</f>
        <v>QF</v>
      </c>
      <c r="AJ230" s="401" t="e">
        <f>SUMIF([1]기획현황!$Z:$Z,$I230,[1]기획현황!$AF:$AF)</f>
        <v>#VALUE!</v>
      </c>
      <c r="AK230" s="302">
        <f>VLOOKUP($I230,[1]기획현황!$Z:$AW,14,FALSE)</f>
        <v>35000</v>
      </c>
      <c r="AL230" s="402">
        <f>VLOOKUP($I230,[1]기획현황!$Z:$AW,22,FALSE)</f>
        <v>200</v>
      </c>
      <c r="AM230" s="301">
        <f>VLOOKUP($I230,[1]기획현황!$Z:$AW,23,FALSE)</f>
        <v>3.5</v>
      </c>
      <c r="AN230" s="302">
        <f>VLOOKUP($I230,[1]기획현황!$Z:$AW,24,FALSE)</f>
        <v>0</v>
      </c>
      <c r="AO230" s="303">
        <f>VLOOKUP($I230,[1]기획현황!$Z:$AW,17,FALSE)</f>
        <v>4565.9000000000005</v>
      </c>
      <c r="AP230" s="305">
        <f t="shared" si="81"/>
        <v>6.9686549898556285</v>
      </c>
      <c r="AQ230" s="3"/>
    </row>
    <row r="231" spans="1:43" ht="53.25" hidden="1" customHeight="1">
      <c r="A231" s="16" t="str">
        <f t="shared" si="67"/>
        <v>SMKSNF5516RE</v>
      </c>
      <c r="B231" s="154">
        <f t="shared" si="68"/>
        <v>9.5377346163493934E-7</v>
      </c>
      <c r="C231" s="16" t="str">
        <f t="shared" si="69"/>
        <v/>
      </c>
      <c r="D231" s="154">
        <f t="shared" si="70"/>
        <v>1</v>
      </c>
      <c r="E231" s="16" t="str">
        <f>IF(ISERROR(VLOOKUP(MID(I231,1,5)&amp;MID(I231,8,5),품번정리!A:B,2,FALSE))=TRUE,MID(I231,1,5)&amp;MID(I231,8,5),VLOOKUP(MID(I231,1,5)&amp;MID(I231,8,5),품번정리!A:B,2,FALSE))</f>
        <v>SMKSN516RE</v>
      </c>
      <c r="F231" s="202" t="str">
        <f>IF(ISERROR(VLOOKUP($E231,러닝품번!$A:$A,1,FALSE))=TRUE,"","러닝")</f>
        <v/>
      </c>
      <c r="G231" s="422"/>
      <c r="H231" s="31" t="str">
        <f>IF(I231=0,0,IF(VLOOKUP(MID($I231,4,2),CODE!K:P,CODE!$O$1,FALSE)="",VLOOKUP(MID($I231,1,3),CODE!$B:$G,CODE!$D$1,FALSE),VLOOKUP(MID($I231,1,3),CODE!$B:$G,CODE!$D$1,FALSE)&amp;"-"&amp;VLOOKUP(MID($I231,4,2),CODE!K:P,CODE!$O$1,FALSE)))</f>
        <v>SMK</v>
      </c>
      <c r="I231" s="103" t="s">
        <v>1701</v>
      </c>
      <c r="J231" s="102" t="str">
        <f t="shared" si="82"/>
        <v>F5</v>
      </c>
      <c r="K231" s="102" t="str">
        <f t="shared" si="71"/>
        <v>SN</v>
      </c>
      <c r="L231" s="438">
        <f t="shared" si="83"/>
        <v>20000</v>
      </c>
      <c r="M231" s="36">
        <f>IF(ISERROR(VLOOKUP($E231,'14FW판매DB'!$C:$AF,'14FW판매DB'!J$3-1,FALSE))=TRUE,0,VLOOKUP($E231,'14FW판매DB'!$C:$AF,'14FW판매DB'!J$3-1,FALSE))</f>
        <v>39000</v>
      </c>
      <c r="N231" s="37">
        <f>IF(ISERROR(VLOOKUP($E231,'14FW판매DB'!$C:$AF,'14FW판매DB'!K$3-1,FALSE))=TRUE,0,VLOOKUP($E231,'14FW판매DB'!$C:$AF,'14FW판매DB'!K$3-1,FALSE))</f>
        <v>19000</v>
      </c>
      <c r="O231" s="38">
        <f>SUMIF('14FW판매DB'!$C:$C,E231,'14FW판매DB'!N:N)</f>
        <v>450</v>
      </c>
      <c r="P231" s="39" t="str">
        <f>IF(ISERROR(VLOOKUP($E231,'14FW판매DB'!$C:$AF,'14FW판매DB'!P$3-1,FALSE))=TRUE,0,VLOOKUP($E231,'14FW판매DB'!$C:$AF,'14FW판매DB'!P$3-1,FALSE))</f>
        <v>2014-09-12</v>
      </c>
      <c r="Q231" s="40">
        <f>SUMIF('14FW판매DB'!$C:$C,E231,'14FW판매DB'!U:U)</f>
        <v>16</v>
      </c>
      <c r="R231" s="43">
        <f t="shared" si="72"/>
        <v>3.5555555555555556E-2</v>
      </c>
      <c r="S231" s="95">
        <f t="shared" si="73"/>
        <v>570</v>
      </c>
      <c r="T231" s="45">
        <f t="shared" si="74"/>
        <v>2.8070175438596492E-2</v>
      </c>
      <c r="U231" s="110">
        <f>SUMIF('14FW판매DB'!$C:$C,$E231,'14FW판매DB'!AD:AD)*$U$4</f>
        <v>0</v>
      </c>
      <c r="V231" s="40">
        <f t="shared" si="84"/>
        <v>7</v>
      </c>
      <c r="W231" s="285">
        <f t="shared" si="75"/>
        <v>0</v>
      </c>
      <c r="X231" s="289">
        <f t="shared" si="76"/>
        <v>434</v>
      </c>
      <c r="Y231" s="53">
        <f t="shared" si="77"/>
        <v>0</v>
      </c>
      <c r="Z231" s="50">
        <f t="shared" si="78"/>
        <v>0</v>
      </c>
      <c r="AA231" s="33">
        <f t="shared" si="79"/>
        <v>0</v>
      </c>
      <c r="AB231" s="134" t="str">
        <f>IF(ISERROR(VLOOKUP($E231,발주DB!$A:$D,3,FALSE))=TRUE,"",VLOOKUP($E231,발주DB!$A:$D,3,FALSE))</f>
        <v/>
      </c>
      <c r="AC231" s="133" t="str">
        <f>IF(ISERROR(VLOOKUP($E231,발주DB!$A:$D,4,FALSE))=TRUE,"",VLOOKUP($E231,발주DB!$A:$D,4,FALSE))</f>
        <v/>
      </c>
      <c r="AD231" s="39">
        <f>IF(ISERROR(VLOOKUP($E231,입고예정DB!$B:$E,3,FALSE))=TRUE,0,VLOOKUP($E231,입고예정DB!$B:$E,3,FALSE))</f>
        <v>0</v>
      </c>
      <c r="AE231" s="41">
        <f>IF(E231="",0,SUMIF(입고예정DB!$B:$B,$E231,입고예정DB!$E:$E))</f>
        <v>0</v>
      </c>
      <c r="AF231" s="42">
        <f t="shared" si="80"/>
        <v>-434</v>
      </c>
      <c r="AG231" s="414"/>
      <c r="AI231" s="295" t="str">
        <f>VLOOKUP($I231,[1]기획현황!$Z:$AW,8,FALSE)</f>
        <v>QF</v>
      </c>
      <c r="AJ231" s="401" t="e">
        <f>SUMIF([1]기획현황!$Z:$Z,$I231,[1]기획현황!$AF:$AF)</f>
        <v>#VALUE!</v>
      </c>
      <c r="AK231" s="302">
        <f>VLOOKUP($I231,[1]기획현황!$Z:$AW,14,FALSE)</f>
        <v>39000</v>
      </c>
      <c r="AL231" s="402">
        <f>VLOOKUP($I231,[1]기획현황!$Z:$AW,22,FALSE)</f>
        <v>200</v>
      </c>
      <c r="AM231" s="301">
        <f>VLOOKUP($I231,[1]기획현황!$Z:$AW,23,FALSE)</f>
        <v>4.3</v>
      </c>
      <c r="AN231" s="302">
        <f>VLOOKUP($I231,[1]기획현황!$Z:$AW,24,FALSE)</f>
        <v>0</v>
      </c>
      <c r="AO231" s="303">
        <f>VLOOKUP($I231,[1]기획현황!$Z:$AW,17,FALSE)</f>
        <v>5563.82</v>
      </c>
      <c r="AP231" s="305">
        <f t="shared" si="81"/>
        <v>6.372338690781775</v>
      </c>
      <c r="AQ231" s="3"/>
    </row>
    <row r="232" spans="1:43" ht="53.25" hidden="1" customHeight="1">
      <c r="A232" s="16" t="str">
        <f t="shared" si="67"/>
        <v>SMKSNF5517NY</v>
      </c>
      <c r="B232" s="154">
        <f t="shared" si="68"/>
        <v>9.5377346163493934E-7</v>
      </c>
      <c r="C232" s="16" t="str">
        <f t="shared" si="69"/>
        <v/>
      </c>
      <c r="D232" s="154">
        <f t="shared" si="70"/>
        <v>1</v>
      </c>
      <c r="E232" s="16" t="str">
        <f>IF(ISERROR(VLOOKUP(MID(I232,1,5)&amp;MID(I232,8,5),품번정리!A:B,2,FALSE))=TRUE,MID(I232,1,5)&amp;MID(I232,8,5),VLOOKUP(MID(I232,1,5)&amp;MID(I232,8,5),품번정리!A:B,2,FALSE))</f>
        <v>SMKSN517NY</v>
      </c>
      <c r="F232" s="202" t="str">
        <f>IF(ISERROR(VLOOKUP($E232,러닝품번!$A:$A,1,FALSE))=TRUE,"","러닝")</f>
        <v/>
      </c>
      <c r="G232" s="422"/>
      <c r="H232" s="31" t="str">
        <f>IF(I232=0,0,IF(VLOOKUP(MID($I232,4,2),CODE!K:P,CODE!$O$1,FALSE)="",VLOOKUP(MID($I232,1,3),CODE!$B:$G,CODE!$D$1,FALSE),VLOOKUP(MID($I232,1,3),CODE!$B:$G,CODE!$D$1,FALSE)&amp;"-"&amp;VLOOKUP(MID($I232,4,2),CODE!K:P,CODE!$O$1,FALSE)))</f>
        <v>SMK</v>
      </c>
      <c r="I232" s="103" t="s">
        <v>1702</v>
      </c>
      <c r="J232" s="102" t="str">
        <f t="shared" si="82"/>
        <v>F5</v>
      </c>
      <c r="K232" s="102" t="str">
        <f t="shared" si="71"/>
        <v>SN</v>
      </c>
      <c r="L232" s="438">
        <f t="shared" si="83"/>
        <v>20000</v>
      </c>
      <c r="M232" s="36">
        <f>IF(ISERROR(VLOOKUP($E232,'14FW판매DB'!$C:$AF,'14FW판매DB'!J$3-1,FALSE))=TRUE,0,VLOOKUP($E232,'14FW판매DB'!$C:$AF,'14FW판매DB'!J$3-1,FALSE))</f>
        <v>39000</v>
      </c>
      <c r="N232" s="37">
        <f>IF(ISERROR(VLOOKUP($E232,'14FW판매DB'!$C:$AF,'14FW판매DB'!K$3-1,FALSE))=TRUE,0,VLOOKUP($E232,'14FW판매DB'!$C:$AF,'14FW판매DB'!K$3-1,FALSE))</f>
        <v>19000</v>
      </c>
      <c r="O232" s="38">
        <f>SUMIF('14FW판매DB'!$C:$C,E232,'14FW판매DB'!N:N)</f>
        <v>426</v>
      </c>
      <c r="P232" s="39" t="str">
        <f>IF(ISERROR(VLOOKUP($E232,'14FW판매DB'!$C:$AF,'14FW판매DB'!P$3-1,FALSE))=TRUE,0,VLOOKUP($E232,'14FW판매DB'!$C:$AF,'14FW판매DB'!P$3-1,FALSE))</f>
        <v>2014-09-03</v>
      </c>
      <c r="Q232" s="40">
        <f>SUMIF('14FW판매DB'!$C:$C,E232,'14FW판매DB'!U:U)</f>
        <v>26</v>
      </c>
      <c r="R232" s="43">
        <f t="shared" si="72"/>
        <v>6.1032863849765258E-2</v>
      </c>
      <c r="S232" s="95">
        <f t="shared" si="73"/>
        <v>579</v>
      </c>
      <c r="T232" s="45">
        <f t="shared" si="74"/>
        <v>4.4905008635578586E-2</v>
      </c>
      <c r="U232" s="110">
        <f>SUMIF('14FW판매DB'!$C:$C,$E232,'14FW판매DB'!AD:AD)*$U$4</f>
        <v>0</v>
      </c>
      <c r="V232" s="40">
        <f t="shared" si="84"/>
        <v>7</v>
      </c>
      <c r="W232" s="285">
        <f t="shared" si="75"/>
        <v>0</v>
      </c>
      <c r="X232" s="289">
        <f t="shared" si="76"/>
        <v>400</v>
      </c>
      <c r="Y232" s="53">
        <f t="shared" si="77"/>
        <v>0</v>
      </c>
      <c r="Z232" s="50">
        <f t="shared" si="78"/>
        <v>0</v>
      </c>
      <c r="AA232" s="33">
        <f t="shared" si="79"/>
        <v>0</v>
      </c>
      <c r="AB232" s="134" t="str">
        <f>IF(ISERROR(VLOOKUP($E232,발주DB!$A:$D,3,FALSE))=TRUE,"",VLOOKUP($E232,발주DB!$A:$D,3,FALSE))</f>
        <v/>
      </c>
      <c r="AC232" s="133" t="str">
        <f>IF(ISERROR(VLOOKUP($E232,발주DB!$A:$D,4,FALSE))=TRUE,"",VLOOKUP($E232,발주DB!$A:$D,4,FALSE))</f>
        <v/>
      </c>
      <c r="AD232" s="39">
        <f>IF(ISERROR(VLOOKUP($E232,입고예정DB!$B:$E,3,FALSE))=TRUE,0,VLOOKUP($E232,입고예정DB!$B:$E,3,FALSE))</f>
        <v>0</v>
      </c>
      <c r="AE232" s="41">
        <f>IF(E232="",0,SUMIF(입고예정DB!$B:$B,$E232,입고예정DB!$E:$E))</f>
        <v>0</v>
      </c>
      <c r="AF232" s="42">
        <f t="shared" si="80"/>
        <v>-400</v>
      </c>
      <c r="AG232" s="414"/>
      <c r="AI232" s="295" t="str">
        <f>VLOOKUP($I232,[1]기획현황!$Z:$AW,8,FALSE)</f>
        <v>QF</v>
      </c>
      <c r="AJ232" s="401" t="e">
        <f>SUMIF([1]기획현황!$Z:$Z,$I232,[1]기획현황!$AF:$AF)</f>
        <v>#VALUE!</v>
      </c>
      <c r="AK232" s="302">
        <f>VLOOKUP($I232,[1]기획현황!$Z:$AW,14,FALSE)</f>
        <v>39000</v>
      </c>
      <c r="AL232" s="402">
        <f>VLOOKUP($I232,[1]기획현황!$Z:$AW,22,FALSE)</f>
        <v>640</v>
      </c>
      <c r="AM232" s="301">
        <f>VLOOKUP($I232,[1]기획현황!$Z:$AW,23,FALSE)</f>
        <v>4.4000000000000004</v>
      </c>
      <c r="AN232" s="302">
        <f>VLOOKUP($I232,[1]기획현황!$Z:$AW,24,FALSE)</f>
        <v>0</v>
      </c>
      <c r="AO232" s="303">
        <f>VLOOKUP($I232,[1]기획현황!$Z:$AW,17,FALSE)</f>
        <v>6128.5600000000013</v>
      </c>
      <c r="AP232" s="305">
        <f t="shared" si="81"/>
        <v>5.7851347550722263</v>
      </c>
      <c r="AQ232" s="3"/>
    </row>
    <row r="233" spans="1:43" ht="53.25" hidden="1" customHeight="1">
      <c r="A233" s="16" t="str">
        <f t="shared" si="67"/>
        <v>SWKBEF5509BL</v>
      </c>
      <c r="B233" s="154">
        <f t="shared" si="68"/>
        <v>9.5377346163493934E-7</v>
      </c>
      <c r="C233" s="16" t="str">
        <f t="shared" si="69"/>
        <v/>
      </c>
      <c r="D233" s="154">
        <f t="shared" si="70"/>
        <v>1</v>
      </c>
      <c r="E233" s="16" t="str">
        <f>IF(ISERROR(VLOOKUP(MID(I233,1,5)&amp;MID(I233,8,5),품번정리!A:B,2,FALSE))=TRUE,MID(I233,1,5)&amp;MID(I233,8,5),VLOOKUP(MID(I233,1,5)&amp;MID(I233,8,5),품번정리!A:B,2,FALSE))</f>
        <v>SWKBE509BL</v>
      </c>
      <c r="F233" s="202" t="str">
        <f>IF(ISERROR(VLOOKUP($E233,러닝품번!$A:$A,1,FALSE))=TRUE,"","러닝")</f>
        <v/>
      </c>
      <c r="G233" s="422"/>
      <c r="H233" s="31" t="str">
        <f>IF(I233=0,0,IF(VLOOKUP(MID($I233,4,2),CODE!K:P,CODE!$O$1,FALSE)="",VLOOKUP(MID($I233,1,3),CODE!$B:$G,CODE!$D$1,FALSE),VLOOKUP(MID($I233,1,3),CODE!$B:$G,CODE!$D$1,FALSE)&amp;"-"&amp;VLOOKUP(MID($I233,4,2),CODE!K:P,CODE!$O$1,FALSE)))</f>
        <v>SWK</v>
      </c>
      <c r="I233" s="103" t="s">
        <v>1620</v>
      </c>
      <c r="J233" s="102" t="str">
        <f t="shared" si="82"/>
        <v>F5</v>
      </c>
      <c r="K233" s="102" t="str">
        <f t="shared" si="71"/>
        <v>BE</v>
      </c>
      <c r="L233" s="438">
        <f t="shared" si="83"/>
        <v>24000</v>
      </c>
      <c r="M233" s="36">
        <f>IF(ISERROR(VLOOKUP($E233,'14FW판매DB'!$C:$AF,'14FW판매DB'!J$3-1,FALSE))=TRUE,0,VLOOKUP($E233,'14FW판매DB'!$C:$AF,'14FW판매DB'!J$3-1,FALSE))</f>
        <v>43000</v>
      </c>
      <c r="N233" s="37">
        <f>IF(ISERROR(VLOOKUP($E233,'14FW판매DB'!$C:$AF,'14FW판매DB'!K$3-1,FALSE))=TRUE,0,VLOOKUP($E233,'14FW판매DB'!$C:$AF,'14FW판매DB'!K$3-1,FALSE))</f>
        <v>19000</v>
      </c>
      <c r="O233" s="38">
        <f>SUMIF('14FW판매DB'!$C:$C,E233,'14FW판매DB'!N:N)</f>
        <v>100</v>
      </c>
      <c r="P233" s="39" t="str">
        <f>IF(ISERROR(VLOOKUP($E233,'14FW판매DB'!$C:$AF,'14FW판매DB'!P$3-1,FALSE))=TRUE,0,VLOOKUP($E233,'14FW판매DB'!$C:$AF,'14FW판매DB'!P$3-1,FALSE))</f>
        <v>2014-09-23</v>
      </c>
      <c r="Q233" s="40">
        <f>SUMIF('14FW판매DB'!$C:$C,E233,'14FW판매DB'!U:U)</f>
        <v>16</v>
      </c>
      <c r="R233" s="43">
        <f t="shared" si="72"/>
        <v>0.16</v>
      </c>
      <c r="S233" s="95">
        <f t="shared" si="73"/>
        <v>559</v>
      </c>
      <c r="T233" s="45">
        <f t="shared" si="74"/>
        <v>2.8622540250447227E-2</v>
      </c>
      <c r="U233" s="110">
        <f>SUMIF('14FW판매DB'!$C:$C,$E233,'14FW판매DB'!AD:AD)*$U$4</f>
        <v>0</v>
      </c>
      <c r="V233" s="40">
        <f t="shared" si="84"/>
        <v>7</v>
      </c>
      <c r="W233" s="285">
        <f t="shared" si="75"/>
        <v>0</v>
      </c>
      <c r="X233" s="289">
        <f t="shared" si="76"/>
        <v>84</v>
      </c>
      <c r="Y233" s="53">
        <f t="shared" si="77"/>
        <v>0</v>
      </c>
      <c r="Z233" s="50">
        <f t="shared" si="78"/>
        <v>0</v>
      </c>
      <c r="AA233" s="33">
        <f t="shared" si="79"/>
        <v>0</v>
      </c>
      <c r="AB233" s="134" t="str">
        <f>IF(ISERROR(VLOOKUP($E233,발주DB!$A:$D,3,FALSE))=TRUE,"",VLOOKUP($E233,발주DB!$A:$D,3,FALSE))</f>
        <v/>
      </c>
      <c r="AC233" s="133" t="str">
        <f>IF(ISERROR(VLOOKUP($E233,발주DB!$A:$D,4,FALSE))=TRUE,"",VLOOKUP($E233,발주DB!$A:$D,4,FALSE))</f>
        <v/>
      </c>
      <c r="AD233" s="39">
        <f>IF(ISERROR(VLOOKUP($E233,입고예정DB!$B:$E,3,FALSE))=TRUE,0,VLOOKUP($E233,입고예정DB!$B:$E,3,FALSE))</f>
        <v>0</v>
      </c>
      <c r="AE233" s="41">
        <f>IF(E233="",0,SUMIF(입고예정DB!$B:$B,$E233,입고예정DB!$E:$E))</f>
        <v>0</v>
      </c>
      <c r="AF233" s="42">
        <f t="shared" si="80"/>
        <v>-84</v>
      </c>
      <c r="AG233" s="414"/>
      <c r="AI233" s="295" t="str">
        <f>VLOOKUP($I233,[1]기획현황!$Z:$AW,8,FALSE)</f>
        <v>FOREMOST</v>
      </c>
      <c r="AJ233" s="401" t="e">
        <f>SUMIF([1]기획현황!$Z:$Z,$I233,[1]기획현황!$AF:$AF)</f>
        <v>#VALUE!</v>
      </c>
      <c r="AK233" s="302">
        <f>VLOOKUP($I233,[1]기획현황!$Z:$AW,14,FALSE)</f>
        <v>43000</v>
      </c>
      <c r="AL233" s="402">
        <f>VLOOKUP($I233,[1]기획현황!$Z:$AW,22,FALSE)</f>
        <v>1000</v>
      </c>
      <c r="AM233" s="301">
        <f>VLOOKUP($I233,[1]기획현황!$Z:$AW,23,FALSE)</f>
        <v>4.8</v>
      </c>
      <c r="AN233" s="302">
        <f>VLOOKUP($I233,[1]기획현황!$Z:$AW,24,FALSE)</f>
        <v>0</v>
      </c>
      <c r="AO233" s="303">
        <f>VLOOKUP($I233,[1]기획현황!$Z:$AW,17,FALSE)</f>
        <v>6987.52</v>
      </c>
      <c r="AP233" s="305">
        <f t="shared" si="81"/>
        <v>5.5943895818414955</v>
      </c>
      <c r="AQ233" s="3"/>
    </row>
    <row r="234" spans="1:43" ht="53.25" hidden="1" customHeight="1">
      <c r="A234" s="16" t="str">
        <f t="shared" si="67"/>
        <v>SWKBEF5509PK</v>
      </c>
      <c r="B234" s="154">
        <f t="shared" si="68"/>
        <v>9.5377346163493934E-7</v>
      </c>
      <c r="C234" s="16" t="str">
        <f t="shared" si="69"/>
        <v/>
      </c>
      <c r="D234" s="154">
        <f t="shared" si="70"/>
        <v>1</v>
      </c>
      <c r="E234" s="16" t="str">
        <f>IF(ISERROR(VLOOKUP(MID(I234,1,5)&amp;MID(I234,8,5),품번정리!A:B,2,FALSE))=TRUE,MID(I234,1,5)&amp;MID(I234,8,5),VLOOKUP(MID(I234,1,5)&amp;MID(I234,8,5),품번정리!A:B,2,FALSE))</f>
        <v>SWKBE509PK</v>
      </c>
      <c r="F234" s="202" t="str">
        <f>IF(ISERROR(VLOOKUP($E234,러닝품번!$A:$A,1,FALSE))=TRUE,"","러닝")</f>
        <v/>
      </c>
      <c r="G234" s="431"/>
      <c r="H234" s="31" t="str">
        <f>IF(I234=0,0,IF(VLOOKUP(MID($I234,4,2),CODE!K:P,CODE!$O$1,FALSE)="",VLOOKUP(MID($I234,1,3),CODE!$B:$G,CODE!$D$1,FALSE),VLOOKUP(MID($I234,1,3),CODE!$B:$G,CODE!$D$1,FALSE)&amp;"-"&amp;VLOOKUP(MID($I234,4,2),CODE!K:P,CODE!$O$1,FALSE)))</f>
        <v>SWK</v>
      </c>
      <c r="I234" s="103" t="s">
        <v>1619</v>
      </c>
      <c r="J234" s="102" t="str">
        <f t="shared" si="82"/>
        <v>F5</v>
      </c>
      <c r="K234" s="102" t="str">
        <f t="shared" si="71"/>
        <v>BE</v>
      </c>
      <c r="L234" s="438">
        <f t="shared" si="83"/>
        <v>24000</v>
      </c>
      <c r="M234" s="36">
        <f>IF(ISERROR(VLOOKUP($E234,'14FW판매DB'!$C:$AF,'14FW판매DB'!J$3-1,FALSE))=TRUE,0,VLOOKUP($E234,'14FW판매DB'!$C:$AF,'14FW판매DB'!J$3-1,FALSE))</f>
        <v>43000</v>
      </c>
      <c r="N234" s="37">
        <f>IF(ISERROR(VLOOKUP($E234,'14FW판매DB'!$C:$AF,'14FW판매DB'!K$3-1,FALSE))=TRUE,0,VLOOKUP($E234,'14FW판매DB'!$C:$AF,'14FW판매DB'!K$3-1,FALSE))</f>
        <v>19000</v>
      </c>
      <c r="O234" s="38">
        <f>SUMIF('14FW판매DB'!$C:$C,E234,'14FW판매DB'!N:N)</f>
        <v>100</v>
      </c>
      <c r="P234" s="39" t="str">
        <f>IF(ISERROR(VLOOKUP($E234,'14FW판매DB'!$C:$AF,'14FW판매DB'!P$3-1,FALSE))=TRUE,0,VLOOKUP($E234,'14FW판매DB'!$C:$AF,'14FW판매DB'!P$3-1,FALSE))</f>
        <v>2014-09-23</v>
      </c>
      <c r="Q234" s="40">
        <f>SUMIF('14FW판매DB'!$C:$C,E234,'14FW판매DB'!U:U)</f>
        <v>12</v>
      </c>
      <c r="R234" s="43">
        <f t="shared" si="72"/>
        <v>0.12</v>
      </c>
      <c r="S234" s="95">
        <f t="shared" si="73"/>
        <v>559</v>
      </c>
      <c r="T234" s="45">
        <f t="shared" si="74"/>
        <v>2.1466905187835419E-2</v>
      </c>
      <c r="U234" s="110">
        <f>SUMIF('14FW판매DB'!$C:$C,$E234,'14FW판매DB'!AD:AD)*$U$4</f>
        <v>0</v>
      </c>
      <c r="V234" s="40">
        <f t="shared" si="84"/>
        <v>7</v>
      </c>
      <c r="W234" s="285">
        <f t="shared" si="75"/>
        <v>0</v>
      </c>
      <c r="X234" s="289">
        <f t="shared" si="76"/>
        <v>88</v>
      </c>
      <c r="Y234" s="53">
        <f t="shared" si="77"/>
        <v>0</v>
      </c>
      <c r="Z234" s="50">
        <f t="shared" si="78"/>
        <v>0</v>
      </c>
      <c r="AA234" s="33">
        <f t="shared" si="79"/>
        <v>0</v>
      </c>
      <c r="AB234" s="134" t="str">
        <f>IF(ISERROR(VLOOKUP($E234,발주DB!$A:$D,3,FALSE))=TRUE,"",VLOOKUP($E234,발주DB!$A:$D,3,FALSE))</f>
        <v/>
      </c>
      <c r="AC234" s="133" t="str">
        <f>IF(ISERROR(VLOOKUP($E234,발주DB!$A:$D,4,FALSE))=TRUE,"",VLOOKUP($E234,발주DB!$A:$D,4,FALSE))</f>
        <v/>
      </c>
      <c r="AD234" s="39">
        <f>IF(ISERROR(VLOOKUP($E234,입고예정DB!$B:$E,3,FALSE))=TRUE,0,VLOOKUP($E234,입고예정DB!$B:$E,3,FALSE))</f>
        <v>0</v>
      </c>
      <c r="AE234" s="41">
        <f>IF(E234="",0,SUMIF(입고예정DB!$B:$B,$E234,입고예정DB!$E:$E))</f>
        <v>0</v>
      </c>
      <c r="AF234" s="42">
        <f t="shared" si="80"/>
        <v>-88</v>
      </c>
      <c r="AG234" s="414"/>
      <c r="AI234" s="295" t="str">
        <f>VLOOKUP($I234,[1]기획현황!$Z:$AW,8,FALSE)</f>
        <v>FOREMOST</v>
      </c>
      <c r="AJ234" s="401" t="e">
        <f>SUMIF([1]기획현황!$Z:$Z,$I234,[1]기획현황!$AF:$AF)</f>
        <v>#VALUE!</v>
      </c>
      <c r="AK234" s="302">
        <f>VLOOKUP($I234,[1]기획현황!$Z:$AW,14,FALSE)</f>
        <v>43000</v>
      </c>
      <c r="AL234" s="402">
        <f>VLOOKUP($I234,[1]기획현황!$Z:$AW,22,FALSE)</f>
        <v>1000</v>
      </c>
      <c r="AM234" s="301">
        <f>VLOOKUP($I234,[1]기획현황!$Z:$AW,23,FALSE)</f>
        <v>4.8</v>
      </c>
      <c r="AN234" s="302">
        <f>VLOOKUP($I234,[1]기획현황!$Z:$AW,24,FALSE)</f>
        <v>0</v>
      </c>
      <c r="AO234" s="303">
        <f>VLOOKUP($I234,[1]기획현황!$Z:$AW,17,FALSE)</f>
        <v>6987.52</v>
      </c>
      <c r="AP234" s="305">
        <f t="shared" si="81"/>
        <v>5.5943895818414955</v>
      </c>
      <c r="AQ234" s="3"/>
    </row>
    <row r="235" spans="1:43" ht="53.25" hidden="1" customHeight="1">
      <c r="A235" s="16" t="str">
        <f t="shared" si="67"/>
        <v>SWKBEF5511PK</v>
      </c>
      <c r="B235" s="154">
        <f t="shared" si="68"/>
        <v>9.5377346163493934E-7</v>
      </c>
      <c r="C235" s="16" t="str">
        <f t="shared" si="69"/>
        <v/>
      </c>
      <c r="D235" s="154">
        <f t="shared" si="70"/>
        <v>1</v>
      </c>
      <c r="E235" s="16" t="str">
        <f>IF(ISERROR(VLOOKUP(MID(I235,1,5)&amp;MID(I235,8,5),품번정리!A:B,2,FALSE))=TRUE,MID(I235,1,5)&amp;MID(I235,8,5),VLOOKUP(MID(I235,1,5)&amp;MID(I235,8,5),품번정리!A:B,2,FALSE))</f>
        <v>SWKBE511PK</v>
      </c>
      <c r="F235" s="202" t="str">
        <f>IF(ISERROR(VLOOKUP($E235,러닝품번!$A:$A,1,FALSE))=TRUE,"","러닝")</f>
        <v/>
      </c>
      <c r="G235" s="431"/>
      <c r="H235" s="31" t="str">
        <f>IF(I235=0,0,IF(VLOOKUP(MID($I235,4,2),CODE!K:P,CODE!$O$1,FALSE)="",VLOOKUP(MID($I235,1,3),CODE!$B:$G,CODE!$D$1,FALSE),VLOOKUP(MID($I235,1,3),CODE!$B:$G,CODE!$D$1,FALSE)&amp;"-"&amp;VLOOKUP(MID($I235,4,2),CODE!K:P,CODE!$O$1,FALSE)))</f>
        <v>SWK</v>
      </c>
      <c r="I235" s="103" t="s">
        <v>1621</v>
      </c>
      <c r="J235" s="102" t="str">
        <f t="shared" si="82"/>
        <v>F5</v>
      </c>
      <c r="K235" s="102" t="str">
        <f t="shared" si="71"/>
        <v>BE</v>
      </c>
      <c r="L235" s="438">
        <f t="shared" si="83"/>
        <v>24000</v>
      </c>
      <c r="M235" s="36">
        <f>IF(ISERROR(VLOOKUP($E235,'14FW판매DB'!$C:$AF,'14FW판매DB'!J$3-1,FALSE))=TRUE,0,VLOOKUP($E235,'14FW판매DB'!$C:$AF,'14FW판매DB'!J$3-1,FALSE))</f>
        <v>43000</v>
      </c>
      <c r="N235" s="37">
        <f>IF(ISERROR(VLOOKUP($E235,'14FW판매DB'!$C:$AF,'14FW판매DB'!K$3-1,FALSE))=TRUE,0,VLOOKUP($E235,'14FW판매DB'!$C:$AF,'14FW판매DB'!K$3-1,FALSE))</f>
        <v>19000</v>
      </c>
      <c r="O235" s="38">
        <f>SUMIF('14FW판매DB'!$C:$C,E235,'14FW판매DB'!N:N)</f>
        <v>489</v>
      </c>
      <c r="P235" s="39" t="str">
        <f>IF(ISERROR(VLOOKUP($E235,'14FW판매DB'!$C:$AF,'14FW판매DB'!P$3-1,FALSE))=TRUE,0,VLOOKUP($E235,'14FW판매DB'!$C:$AF,'14FW판매DB'!P$3-1,FALSE))</f>
        <v>2014-09-24</v>
      </c>
      <c r="Q235" s="40">
        <f>SUMIF('14FW판매DB'!$C:$C,E235,'14FW판매DB'!U:U)</f>
        <v>115</v>
      </c>
      <c r="R235" s="43">
        <f t="shared" si="72"/>
        <v>0.23517382413087934</v>
      </c>
      <c r="S235" s="95">
        <f t="shared" si="73"/>
        <v>558</v>
      </c>
      <c r="T235" s="45">
        <f t="shared" si="74"/>
        <v>0.20609318996415771</v>
      </c>
      <c r="U235" s="110">
        <f>SUMIF('14FW판매DB'!$C:$C,$E235,'14FW판매DB'!AD:AD)*$U$4</f>
        <v>0</v>
      </c>
      <c r="V235" s="40">
        <f t="shared" si="84"/>
        <v>7</v>
      </c>
      <c r="W235" s="285">
        <f t="shared" si="75"/>
        <v>0</v>
      </c>
      <c r="X235" s="289">
        <f t="shared" si="76"/>
        <v>374</v>
      </c>
      <c r="Y235" s="53">
        <f t="shared" si="77"/>
        <v>0</v>
      </c>
      <c r="Z235" s="50">
        <f t="shared" si="78"/>
        <v>0</v>
      </c>
      <c r="AA235" s="33">
        <f t="shared" si="79"/>
        <v>0</v>
      </c>
      <c r="AB235" s="134" t="str">
        <f>IF(ISERROR(VLOOKUP($E235,발주DB!$A:$D,3,FALSE))=TRUE,"",VLOOKUP($E235,발주DB!$A:$D,3,FALSE))</f>
        <v/>
      </c>
      <c r="AC235" s="133" t="str">
        <f>IF(ISERROR(VLOOKUP($E235,발주DB!$A:$D,4,FALSE))=TRUE,"",VLOOKUP($E235,발주DB!$A:$D,4,FALSE))</f>
        <v/>
      </c>
      <c r="AD235" s="39">
        <f>IF(ISERROR(VLOOKUP($E235,입고예정DB!$B:$E,3,FALSE))=TRUE,0,VLOOKUP($E235,입고예정DB!$B:$E,3,FALSE))</f>
        <v>0</v>
      </c>
      <c r="AE235" s="41">
        <f>IF(E235="",0,SUMIF(입고예정DB!$B:$B,$E235,입고예정DB!$E:$E))</f>
        <v>0</v>
      </c>
      <c r="AF235" s="42">
        <f t="shared" si="80"/>
        <v>-374</v>
      </c>
      <c r="AG235" s="414"/>
      <c r="AI235" s="295" t="str">
        <f>VLOOKUP($I235,[1]기획현황!$Z:$AW,8,FALSE)</f>
        <v>FOREMOST</v>
      </c>
      <c r="AJ235" s="401" t="e">
        <f>SUMIF([1]기획현황!$Z:$Z,$I235,[1]기획현황!$AF:$AF)</f>
        <v>#VALUE!</v>
      </c>
      <c r="AK235" s="302">
        <f>VLOOKUP($I235,[1]기획현황!$Z:$AW,14,FALSE)</f>
        <v>43000</v>
      </c>
      <c r="AL235" s="402">
        <f>VLOOKUP($I235,[1]기획현황!$Z:$AW,22,FALSE)</f>
        <v>1000</v>
      </c>
      <c r="AM235" s="301">
        <f>VLOOKUP($I235,[1]기획현황!$Z:$AW,23,FALSE)</f>
        <v>4.8</v>
      </c>
      <c r="AN235" s="302">
        <f>VLOOKUP($I235,[1]기획현황!$Z:$AW,24,FALSE)</f>
        <v>0</v>
      </c>
      <c r="AO235" s="303">
        <f>VLOOKUP($I235,[1]기획현황!$Z:$AW,17,FALSE)</f>
        <v>6987.52</v>
      </c>
      <c r="AP235" s="305">
        <f t="shared" si="81"/>
        <v>5.5943895818414955</v>
      </c>
      <c r="AQ235" s="3"/>
    </row>
    <row r="236" spans="1:43" ht="53.25" hidden="1" customHeight="1">
      <c r="A236" s="16" t="str">
        <f t="shared" si="67"/>
        <v>SWKERF5506YE</v>
      </c>
      <c r="B236" s="154">
        <f t="shared" si="68"/>
        <v>9.5377346163493934E-7</v>
      </c>
      <c r="C236" s="16" t="str">
        <f t="shared" si="69"/>
        <v/>
      </c>
      <c r="D236" s="154">
        <f t="shared" si="70"/>
        <v>1</v>
      </c>
      <c r="E236" s="16" t="str">
        <f>IF(ISERROR(VLOOKUP(MID(I236,1,5)&amp;MID(I236,8,5),품번정리!A:B,2,FALSE))=TRUE,MID(I236,1,5)&amp;MID(I236,8,5),VLOOKUP(MID(I236,1,5)&amp;MID(I236,8,5),품번정리!A:B,2,FALSE))</f>
        <v>SWKER506YE</v>
      </c>
      <c r="F236" s="202" t="str">
        <f>IF(ISERROR(VLOOKUP($E236,러닝품번!$A:$A,1,FALSE))=TRUE,"","러닝")</f>
        <v/>
      </c>
      <c r="G236" s="422"/>
      <c r="H236" s="31" t="str">
        <f>IF(I236=0,0,IF(VLOOKUP(MID($I236,4,2),CODE!K:P,CODE!$O$1,FALSE)="",VLOOKUP(MID($I236,1,3),CODE!$B:$G,CODE!$D$1,FALSE),VLOOKUP(MID($I236,1,3),CODE!$B:$G,CODE!$D$1,FALSE)&amp;"-"&amp;VLOOKUP(MID($I236,4,2),CODE!K:P,CODE!$O$1,FALSE)))</f>
        <v>SWK</v>
      </c>
      <c r="I236" s="103" t="s">
        <v>1555</v>
      </c>
      <c r="J236" s="102" t="str">
        <f t="shared" si="82"/>
        <v>F5</v>
      </c>
      <c r="K236" s="102" t="str">
        <f t="shared" si="71"/>
        <v>ER</v>
      </c>
      <c r="L236" s="438">
        <f t="shared" si="83"/>
        <v>24000</v>
      </c>
      <c r="M236" s="36">
        <f>IF(ISERROR(VLOOKUP($E236,'14FW판매DB'!$C:$AF,'14FW판매DB'!J$3-1,FALSE))=TRUE,0,VLOOKUP($E236,'14FW판매DB'!$C:$AF,'14FW판매DB'!J$3-1,FALSE))</f>
        <v>49000</v>
      </c>
      <c r="N236" s="37">
        <f>IF(ISERROR(VLOOKUP($E236,'14FW판매DB'!$C:$AF,'14FW판매DB'!K$3-1,FALSE))=TRUE,0,VLOOKUP($E236,'14FW판매DB'!$C:$AF,'14FW판매DB'!K$3-1,FALSE))</f>
        <v>25000</v>
      </c>
      <c r="O236" s="38">
        <f>SUMIF('14FW판매DB'!$C:$C,E236,'14FW판매DB'!N:N)</f>
        <v>295</v>
      </c>
      <c r="P236" s="39" t="str">
        <f>IF(ISERROR(VLOOKUP($E236,'14FW판매DB'!$C:$AF,'14FW판매DB'!P$3-1,FALSE))=TRUE,0,VLOOKUP($E236,'14FW판매DB'!$C:$AF,'14FW판매DB'!P$3-1,FALSE))</f>
        <v>2014-10-21</v>
      </c>
      <c r="Q236" s="40">
        <f>SUMIF('14FW판매DB'!$C:$C,E236,'14FW판매DB'!U:U)</f>
        <v>26</v>
      </c>
      <c r="R236" s="43">
        <f t="shared" si="72"/>
        <v>8.8135593220338981E-2</v>
      </c>
      <c r="S236" s="95">
        <f t="shared" si="73"/>
        <v>531</v>
      </c>
      <c r="T236" s="45">
        <f t="shared" si="74"/>
        <v>4.8964218455743877E-2</v>
      </c>
      <c r="U236" s="110">
        <f>SUMIF('14FW판매DB'!$C:$C,$E236,'14FW판매DB'!AD:AD)*$U$4</f>
        <v>1</v>
      </c>
      <c r="V236" s="40">
        <f t="shared" si="84"/>
        <v>7</v>
      </c>
      <c r="W236" s="285">
        <f t="shared" si="75"/>
        <v>0.14285714285714285</v>
      </c>
      <c r="X236" s="289">
        <f t="shared" si="76"/>
        <v>269</v>
      </c>
      <c r="Y236" s="53">
        <f t="shared" si="77"/>
        <v>1883</v>
      </c>
      <c r="Z236" s="50">
        <f t="shared" si="78"/>
        <v>44346</v>
      </c>
      <c r="AA236" s="33">
        <f t="shared" si="79"/>
        <v>-61.142857142857139</v>
      </c>
      <c r="AB236" s="134" t="str">
        <f>IF(ISERROR(VLOOKUP($E236,발주DB!$A:$D,3,FALSE))=TRUE,"",VLOOKUP($E236,발주DB!$A:$D,3,FALSE))</f>
        <v/>
      </c>
      <c r="AC236" s="133" t="str">
        <f>IF(ISERROR(VLOOKUP($E236,발주DB!$A:$D,4,FALSE))=TRUE,"",VLOOKUP($E236,발주DB!$A:$D,4,FALSE))</f>
        <v/>
      </c>
      <c r="AD236" s="39">
        <f>IF(ISERROR(VLOOKUP($E236,입고예정DB!$B:$E,3,FALSE))=TRUE,0,VLOOKUP($E236,입고예정DB!$B:$E,3,FALSE))</f>
        <v>0</v>
      </c>
      <c r="AE236" s="41">
        <f>IF(E236="",0,SUMIF(입고예정DB!$B:$B,$E236,입고예정DB!$E:$E))</f>
        <v>0</v>
      </c>
      <c r="AF236" s="42">
        <f t="shared" si="80"/>
        <v>-330.14285714285711</v>
      </c>
      <c r="AG236" s="414"/>
      <c r="AI236" s="295" t="str">
        <f>VLOOKUP($I236,[1]기획현황!$Z:$AW,8,FALSE)</f>
        <v>동일모자</v>
      </c>
      <c r="AJ236" s="401" t="e">
        <f>SUMIF([1]기획현황!$Z:$Z,$I236,[1]기획현황!$AF:$AF)</f>
        <v>#VALUE!</v>
      </c>
      <c r="AK236" s="302">
        <f>VLOOKUP($I236,[1]기획현황!$Z:$AW,14,FALSE)</f>
        <v>49000</v>
      </c>
      <c r="AL236" s="402">
        <f>VLOOKUP($I236,[1]기획현황!$Z:$AW,22,FALSE)</f>
        <v>2023</v>
      </c>
      <c r="AM236" s="301">
        <f>VLOOKUP($I236,[1]기획현황!$Z:$AW,23,FALSE)</f>
        <v>5.7</v>
      </c>
      <c r="AN236" s="302">
        <f>VLOOKUP($I236,[1]기획현황!$Z:$AW,24,FALSE)</f>
        <v>0</v>
      </c>
      <c r="AO236" s="303">
        <f>VLOOKUP($I236,[1]기획현황!$Z:$AW,17,FALSE)</f>
        <v>9133.18</v>
      </c>
      <c r="AP236" s="305">
        <f t="shared" si="81"/>
        <v>4.8773214308110147</v>
      </c>
      <c r="AQ236" s="3"/>
    </row>
    <row r="237" spans="1:43" ht="53.25" hidden="1" customHeight="1">
      <c r="A237" s="16" t="str">
        <f t="shared" si="67"/>
        <v>SWKERF5514PK</v>
      </c>
      <c r="B237" s="154">
        <f t="shared" si="68"/>
        <v>1</v>
      </c>
      <c r="C237" s="16" t="str">
        <f t="shared" si="69"/>
        <v>SWKERF5514PK</v>
      </c>
      <c r="D237" s="154">
        <f t="shared" si="70"/>
        <v>1</v>
      </c>
      <c r="E237" s="16" t="str">
        <f>IF(ISERROR(VLOOKUP(MID(I237,1,5)&amp;MID(I237,8,5),품번정리!A:B,2,FALSE))=TRUE,MID(I237,1,5)&amp;MID(I237,8,5),VLOOKUP(MID(I237,1,5)&amp;MID(I237,8,5),품번정리!A:B,2,FALSE))</f>
        <v>SWKER514PK</v>
      </c>
      <c r="F237" s="202" t="str">
        <f>IF(ISERROR(VLOOKUP($E237,러닝품번!$A:$A,1,FALSE))=TRUE,"","러닝")</f>
        <v/>
      </c>
      <c r="G237" s="422"/>
      <c r="H237" s="31" t="str">
        <f>IF(I237=0,0,IF(VLOOKUP(MID($I237,4,2),CODE!K:P,CODE!$O$1,FALSE)="",VLOOKUP(MID($I237,1,3),CODE!$B:$G,CODE!$D$1,FALSE),VLOOKUP(MID($I237,1,3),CODE!$B:$G,CODE!$D$1,FALSE)&amp;"-"&amp;VLOOKUP(MID($I237,4,2),CODE!K:P,CODE!$O$1,FALSE)))</f>
        <v>SWK</v>
      </c>
      <c r="I237" s="103" t="s">
        <v>1703</v>
      </c>
      <c r="J237" s="102" t="str">
        <f t="shared" si="82"/>
        <v>F5</v>
      </c>
      <c r="K237" s="102" t="str">
        <f t="shared" si="71"/>
        <v>ER</v>
      </c>
      <c r="L237" s="438">
        <f t="shared" si="83"/>
        <v>26000</v>
      </c>
      <c r="M237" s="36">
        <f>IF(ISERROR(VLOOKUP($E237,'14FW판매DB'!$C:$AF,'14FW판매DB'!J$3-1,FALSE))=TRUE,0,VLOOKUP($E237,'14FW판매DB'!$C:$AF,'14FW판매DB'!J$3-1,FALSE))</f>
        <v>55000</v>
      </c>
      <c r="N237" s="37">
        <f>IF(ISERROR(VLOOKUP($E237,'14FW판매DB'!$C:$AF,'14FW판매DB'!K$3-1,FALSE))=TRUE,0,VLOOKUP($E237,'14FW판매DB'!$C:$AF,'14FW판매DB'!K$3-1,FALSE))</f>
        <v>29000</v>
      </c>
      <c r="O237" s="38">
        <f>SUMIF('14FW판매DB'!$C:$C,E237,'14FW판매DB'!N:N)</f>
        <v>386</v>
      </c>
      <c r="P237" s="39" t="str">
        <f>IF(ISERROR(VLOOKUP($E237,'14FW판매DB'!$C:$AF,'14FW판매DB'!P$3-1,FALSE))=TRUE,0,VLOOKUP($E237,'14FW판매DB'!$C:$AF,'14FW판매DB'!P$3-1,FALSE))</f>
        <v>2014-09-12</v>
      </c>
      <c r="Q237" s="40">
        <f>SUMIF('14FW판매DB'!$C:$C,E237,'14FW판매DB'!U:U)</f>
        <v>320</v>
      </c>
      <c r="R237" s="43">
        <f t="shared" si="72"/>
        <v>0.82901554404145072</v>
      </c>
      <c r="S237" s="95">
        <f t="shared" si="73"/>
        <v>570</v>
      </c>
      <c r="T237" s="45">
        <f t="shared" si="74"/>
        <v>0.56140350877192979</v>
      </c>
      <c r="U237" s="110">
        <f>SUMIF('14FW판매DB'!$C:$C,$E237,'14FW판매DB'!AD:AD)*$U$4</f>
        <v>0</v>
      </c>
      <c r="V237" s="40">
        <f t="shared" si="84"/>
        <v>7</v>
      </c>
      <c r="W237" s="285">
        <f t="shared" si="75"/>
        <v>0</v>
      </c>
      <c r="X237" s="289">
        <f t="shared" si="76"/>
        <v>66</v>
      </c>
      <c r="Y237" s="53">
        <f t="shared" si="77"/>
        <v>0</v>
      </c>
      <c r="Z237" s="50">
        <f t="shared" si="78"/>
        <v>0</v>
      </c>
      <c r="AA237" s="33">
        <f t="shared" si="79"/>
        <v>0</v>
      </c>
      <c r="AB237" s="134" t="str">
        <f>IF(ISERROR(VLOOKUP($E237,발주DB!$A:$D,3,FALSE))=TRUE,"",VLOOKUP($E237,발주DB!$A:$D,3,FALSE))</f>
        <v/>
      </c>
      <c r="AC237" s="133" t="str">
        <f>IF(ISERROR(VLOOKUP($E237,발주DB!$A:$D,4,FALSE))=TRUE,"",VLOOKUP($E237,발주DB!$A:$D,4,FALSE))</f>
        <v/>
      </c>
      <c r="AD237" s="39">
        <f>IF(ISERROR(VLOOKUP($E237,입고예정DB!$B:$E,3,FALSE))=TRUE,0,VLOOKUP($E237,입고예정DB!$B:$E,3,FALSE))</f>
        <v>0</v>
      </c>
      <c r="AE237" s="41">
        <f>IF(E237="",0,SUMIF(입고예정DB!$B:$B,$E237,입고예정DB!$E:$E))</f>
        <v>0</v>
      </c>
      <c r="AF237" s="42">
        <f t="shared" si="80"/>
        <v>-66</v>
      </c>
      <c r="AG237" s="414" t="s">
        <v>3589</v>
      </c>
      <c r="AI237" s="295" t="str">
        <f>VLOOKUP($I237,[1]기획현황!$Z:$AW,8,FALSE)</f>
        <v>QF</v>
      </c>
      <c r="AJ237" s="401" t="e">
        <f>SUMIF([1]기획현황!$Z:$Z,$I237,[1]기획현황!$AF:$AF)</f>
        <v>#VALUE!</v>
      </c>
      <c r="AK237" s="302">
        <f>VLOOKUP($I237,[1]기획현황!$Z:$AW,14,FALSE)</f>
        <v>55000</v>
      </c>
      <c r="AL237" s="402">
        <f>VLOOKUP($I237,[1]기획현황!$Z:$AW,22,FALSE)</f>
        <v>1382</v>
      </c>
      <c r="AM237" s="301">
        <f>VLOOKUP($I237,[1]기획현황!$Z:$AW,23,FALSE)</f>
        <v>5.2</v>
      </c>
      <c r="AN237" s="302">
        <f>VLOOKUP($I237,[1]기획현황!$Z:$AW,24,FALSE)</f>
        <v>0</v>
      </c>
      <c r="AO237" s="303">
        <f>VLOOKUP($I237,[1]기획현황!$Z:$AW,17,FALSE)</f>
        <v>7868.4800000000014</v>
      </c>
      <c r="AP237" s="305">
        <f t="shared" si="81"/>
        <v>6.3544674447923857</v>
      </c>
      <c r="AQ237" s="3"/>
    </row>
    <row r="238" spans="1:43" ht="53.25" hidden="1" customHeight="1">
      <c r="A238" s="16" t="str">
        <f t="shared" si="67"/>
        <v>SWKERF5515PK</v>
      </c>
      <c r="B238" s="154">
        <f t="shared" si="68"/>
        <v>9.5377346163493934E-7</v>
      </c>
      <c r="C238" s="16" t="str">
        <f t="shared" si="69"/>
        <v/>
      </c>
      <c r="D238" s="154">
        <f t="shared" si="70"/>
        <v>1</v>
      </c>
      <c r="E238" s="16" t="str">
        <f>IF(ISERROR(VLOOKUP(MID(I238,1,5)&amp;MID(I238,8,5),품번정리!A:B,2,FALSE))=TRUE,MID(I238,1,5)&amp;MID(I238,8,5),VLOOKUP(MID(I238,1,5)&amp;MID(I238,8,5),품번정리!A:B,2,FALSE))</f>
        <v>SWKER515PK</v>
      </c>
      <c r="F238" s="202" t="str">
        <f>IF(ISERROR(VLOOKUP($E238,러닝품번!$A:$A,1,FALSE))=TRUE,"","러닝")</f>
        <v/>
      </c>
      <c r="G238" s="422"/>
      <c r="H238" s="31" t="str">
        <f>IF(I238=0,0,IF(VLOOKUP(MID($I238,4,2),CODE!K:P,CODE!$O$1,FALSE)="",VLOOKUP(MID($I238,1,3),CODE!$B:$G,CODE!$D$1,FALSE),VLOOKUP(MID($I238,1,3),CODE!$B:$G,CODE!$D$1,FALSE)&amp;"-"&amp;VLOOKUP(MID($I238,4,2),CODE!K:P,CODE!$O$1,FALSE)))</f>
        <v>SWK</v>
      </c>
      <c r="I238" s="103" t="s">
        <v>1649</v>
      </c>
      <c r="J238" s="102" t="str">
        <f t="shared" si="82"/>
        <v>F5</v>
      </c>
      <c r="K238" s="102" t="str">
        <f t="shared" si="71"/>
        <v>ER</v>
      </c>
      <c r="L238" s="438">
        <f t="shared" si="83"/>
        <v>26000</v>
      </c>
      <c r="M238" s="36">
        <f>IF(ISERROR(VLOOKUP($E238,'14FW판매DB'!$C:$AF,'14FW판매DB'!J$3-1,FALSE))=TRUE,0,VLOOKUP($E238,'14FW판매DB'!$C:$AF,'14FW판매DB'!J$3-1,FALSE))</f>
        <v>55000</v>
      </c>
      <c r="N238" s="37">
        <f>IF(ISERROR(VLOOKUP($E238,'14FW판매DB'!$C:$AF,'14FW판매DB'!K$3-1,FALSE))=TRUE,0,VLOOKUP($E238,'14FW판매DB'!$C:$AF,'14FW판매DB'!K$3-1,FALSE))</f>
        <v>29000</v>
      </c>
      <c r="O238" s="38">
        <f>SUMIF('14FW판매DB'!$C:$C,E238,'14FW판매DB'!N:N)</f>
        <v>153</v>
      </c>
      <c r="P238" s="39" t="str">
        <f>IF(ISERROR(VLOOKUP($E238,'14FW판매DB'!$C:$AF,'14FW판매DB'!P$3-1,FALSE))=TRUE,0,VLOOKUP($E238,'14FW판매DB'!$C:$AF,'14FW판매DB'!P$3-1,FALSE))</f>
        <v>2014-10-21</v>
      </c>
      <c r="Q238" s="40">
        <f>SUMIF('14FW판매DB'!$C:$C,E238,'14FW판매DB'!U:U)</f>
        <v>48</v>
      </c>
      <c r="R238" s="43">
        <f t="shared" si="72"/>
        <v>0.31372549019607843</v>
      </c>
      <c r="S238" s="95">
        <f t="shared" si="73"/>
        <v>531</v>
      </c>
      <c r="T238" s="45">
        <f t="shared" si="74"/>
        <v>9.03954802259887E-2</v>
      </c>
      <c r="U238" s="110">
        <f>SUMIF('14FW판매DB'!$C:$C,$E238,'14FW판매DB'!AD:AD)*$U$4</f>
        <v>0</v>
      </c>
      <c r="V238" s="40">
        <f t="shared" si="84"/>
        <v>7</v>
      </c>
      <c r="W238" s="285">
        <f t="shared" si="75"/>
        <v>0</v>
      </c>
      <c r="X238" s="289">
        <f t="shared" si="76"/>
        <v>105</v>
      </c>
      <c r="Y238" s="53">
        <f t="shared" si="77"/>
        <v>0</v>
      </c>
      <c r="Z238" s="50">
        <f t="shared" si="78"/>
        <v>0</v>
      </c>
      <c r="AA238" s="33">
        <f t="shared" si="79"/>
        <v>0</v>
      </c>
      <c r="AB238" s="134" t="str">
        <f>IF(ISERROR(VLOOKUP($E238,발주DB!$A:$D,3,FALSE))=TRUE,"",VLOOKUP($E238,발주DB!$A:$D,3,FALSE))</f>
        <v/>
      </c>
      <c r="AC238" s="133" t="str">
        <f>IF(ISERROR(VLOOKUP($E238,발주DB!$A:$D,4,FALSE))=TRUE,"",VLOOKUP($E238,발주DB!$A:$D,4,FALSE))</f>
        <v/>
      </c>
      <c r="AD238" s="39">
        <f>IF(ISERROR(VLOOKUP($E238,입고예정DB!$B:$E,3,FALSE))=TRUE,0,VLOOKUP($E238,입고예정DB!$B:$E,3,FALSE))</f>
        <v>0</v>
      </c>
      <c r="AE238" s="41">
        <f>IF(E238="",0,SUMIF(입고예정DB!$B:$B,$E238,입고예정DB!$E:$E))</f>
        <v>0</v>
      </c>
      <c r="AF238" s="42">
        <f t="shared" si="80"/>
        <v>-105</v>
      </c>
      <c r="AG238" s="414"/>
      <c r="AI238" s="295" t="str">
        <f>VLOOKUP($I238,[1]기획현황!$Z:$AW,8,FALSE)</f>
        <v>동일모자</v>
      </c>
      <c r="AJ238" s="401" t="e">
        <f>SUMIF([1]기획현황!$Z:$Z,$I238,[1]기획현황!$AF:$AF)</f>
        <v>#VALUE!</v>
      </c>
      <c r="AK238" s="302">
        <f>VLOOKUP($I238,[1]기획현황!$Z:$AW,14,FALSE)</f>
        <v>55000</v>
      </c>
      <c r="AL238" s="402">
        <f>VLOOKUP($I238,[1]기획현황!$Z:$AW,22,FALSE)</f>
        <v>1180</v>
      </c>
      <c r="AM238" s="301">
        <f>VLOOKUP($I238,[1]기획현황!$Z:$AW,23,FALSE)</f>
        <v>7.45</v>
      </c>
      <c r="AN238" s="302">
        <f>VLOOKUP($I238,[1]기획현황!$Z:$AW,24,FALSE)</f>
        <v>0</v>
      </c>
      <c r="AO238" s="303">
        <f>VLOOKUP($I238,[1]기획현황!$Z:$AW,17,FALSE)</f>
        <v>10473.130000000001</v>
      </c>
      <c r="AP238" s="305">
        <f t="shared" si="81"/>
        <v>4.7741219673583721</v>
      </c>
      <c r="AQ238" s="3"/>
    </row>
    <row r="239" spans="1:43" ht="53.25" hidden="1" customHeight="1">
      <c r="A239" s="16" t="str">
        <f t="shared" si="67"/>
        <v>SWKERF5516PK</v>
      </c>
      <c r="B239" s="154">
        <f t="shared" si="68"/>
        <v>9.5377346163493934E-7</v>
      </c>
      <c r="C239" s="16" t="str">
        <f t="shared" si="69"/>
        <v/>
      </c>
      <c r="D239" s="154">
        <f t="shared" si="70"/>
        <v>1</v>
      </c>
      <c r="E239" s="16" t="str">
        <f>IF(ISERROR(VLOOKUP(MID(I239,1,5)&amp;MID(I239,8,5),품번정리!A:B,2,FALSE))=TRUE,MID(I239,1,5)&amp;MID(I239,8,5),VLOOKUP(MID(I239,1,5)&amp;MID(I239,8,5),품번정리!A:B,2,FALSE))</f>
        <v>SWKER516PK</v>
      </c>
      <c r="F239" s="202" t="str">
        <f>IF(ISERROR(VLOOKUP($E239,러닝품번!$A:$A,1,FALSE))=TRUE,"","러닝")</f>
        <v/>
      </c>
      <c r="G239" s="422"/>
      <c r="H239" s="31" t="str">
        <f>IF(I239=0,0,IF(VLOOKUP(MID($I239,4,2),CODE!K:P,CODE!$O$1,FALSE)="",VLOOKUP(MID($I239,1,3),CODE!$B:$G,CODE!$D$1,FALSE),VLOOKUP(MID($I239,1,3),CODE!$B:$G,CODE!$D$1,FALSE)&amp;"-"&amp;VLOOKUP(MID($I239,4,2),CODE!K:P,CODE!$O$1,FALSE)))</f>
        <v>SWK</v>
      </c>
      <c r="I239" s="103" t="s">
        <v>1648</v>
      </c>
      <c r="J239" s="102" t="str">
        <f t="shared" si="82"/>
        <v>F5</v>
      </c>
      <c r="K239" s="102" t="str">
        <f t="shared" si="71"/>
        <v>ER</v>
      </c>
      <c r="L239" s="438">
        <f t="shared" si="83"/>
        <v>36000</v>
      </c>
      <c r="M239" s="36">
        <f>IF(ISERROR(VLOOKUP($E239,'14FW판매DB'!$C:$AF,'14FW판매DB'!J$3-1,FALSE))=TRUE,0,VLOOKUP($E239,'14FW판매DB'!$C:$AF,'14FW판매DB'!J$3-1,FALSE))</f>
        <v>55000</v>
      </c>
      <c r="N239" s="37">
        <f>IF(ISERROR(VLOOKUP($E239,'14FW판매DB'!$C:$AF,'14FW판매DB'!K$3-1,FALSE))=TRUE,0,VLOOKUP($E239,'14FW판매DB'!$C:$AF,'14FW판매DB'!K$3-1,FALSE))</f>
        <v>19000</v>
      </c>
      <c r="O239" s="38">
        <f>SUMIF('14FW판매DB'!$C:$C,E239,'14FW판매DB'!N:N)</f>
        <v>401</v>
      </c>
      <c r="P239" s="39" t="str">
        <f>IF(ISERROR(VLOOKUP($E239,'14FW판매DB'!$C:$AF,'14FW판매DB'!P$3-1,FALSE))=TRUE,0,VLOOKUP($E239,'14FW판매DB'!$C:$AF,'14FW판매DB'!P$3-1,FALSE))</f>
        <v>2014-10-28</v>
      </c>
      <c r="Q239" s="40">
        <f>SUMIF('14FW판매DB'!$C:$C,E239,'14FW판매DB'!U:U)</f>
        <v>16</v>
      </c>
      <c r="R239" s="43">
        <f t="shared" si="72"/>
        <v>3.9900249376558602E-2</v>
      </c>
      <c r="S239" s="95">
        <f t="shared" si="73"/>
        <v>524</v>
      </c>
      <c r="T239" s="45">
        <f t="shared" si="74"/>
        <v>3.0534351145038167E-2</v>
      </c>
      <c r="U239" s="110">
        <f>SUMIF('14FW판매DB'!$C:$C,$E239,'14FW판매DB'!AD:AD)*$U$4</f>
        <v>1</v>
      </c>
      <c r="V239" s="40">
        <f t="shared" si="84"/>
        <v>7</v>
      </c>
      <c r="W239" s="285">
        <f t="shared" si="75"/>
        <v>0.14285714285714285</v>
      </c>
      <c r="X239" s="289">
        <f t="shared" si="76"/>
        <v>385</v>
      </c>
      <c r="Y239" s="53">
        <f t="shared" si="77"/>
        <v>2695</v>
      </c>
      <c r="Z239" s="50">
        <f t="shared" si="78"/>
        <v>45158</v>
      </c>
      <c r="AA239" s="33">
        <f t="shared" si="79"/>
        <v>-61.142857142857139</v>
      </c>
      <c r="AB239" s="134" t="str">
        <f>IF(ISERROR(VLOOKUP($E239,발주DB!$A:$D,3,FALSE))=TRUE,"",VLOOKUP($E239,발주DB!$A:$D,3,FALSE))</f>
        <v/>
      </c>
      <c r="AC239" s="133" t="str">
        <f>IF(ISERROR(VLOOKUP($E239,발주DB!$A:$D,4,FALSE))=TRUE,"",VLOOKUP($E239,발주DB!$A:$D,4,FALSE))</f>
        <v/>
      </c>
      <c r="AD239" s="39">
        <f>IF(ISERROR(VLOOKUP($E239,입고예정DB!$B:$E,3,FALSE))=TRUE,0,VLOOKUP($E239,입고예정DB!$B:$E,3,FALSE))</f>
        <v>0</v>
      </c>
      <c r="AE239" s="41">
        <f>IF(E239="",0,SUMIF(입고예정DB!$B:$B,$E239,입고예정DB!$E:$E))</f>
        <v>0</v>
      </c>
      <c r="AF239" s="42">
        <f t="shared" si="80"/>
        <v>-446.14285714285711</v>
      </c>
      <c r="AG239" s="414"/>
      <c r="AI239" s="295" t="str">
        <f>VLOOKUP($I239,[1]기획현황!$Z:$AW,8,FALSE)</f>
        <v>동일모자</v>
      </c>
      <c r="AJ239" s="401" t="e">
        <f>SUMIF([1]기획현황!$Z:$Z,$I239,[1]기획현황!$AF:$AF)</f>
        <v>#VALUE!</v>
      </c>
      <c r="AK239" s="302">
        <f>VLOOKUP($I239,[1]기획현황!$Z:$AW,14,FALSE)</f>
        <v>55000</v>
      </c>
      <c r="AL239" s="402">
        <f>VLOOKUP($I239,[1]기획현황!$Z:$AW,22,FALSE)</f>
        <v>1180</v>
      </c>
      <c r="AM239" s="301">
        <f>VLOOKUP($I239,[1]기획현황!$Z:$AW,23,FALSE)</f>
        <v>6.3</v>
      </c>
      <c r="AN239" s="302">
        <f>VLOOKUP($I239,[1]기획현황!$Z:$AW,24,FALSE)</f>
        <v>0</v>
      </c>
      <c r="AO239" s="303">
        <f>VLOOKUP($I239,[1]기획현황!$Z:$AW,17,FALSE)</f>
        <v>9038.6200000000008</v>
      </c>
      <c r="AP239" s="305">
        <f t="shared" si="81"/>
        <v>5.5318179102562111</v>
      </c>
      <c r="AQ239" s="3"/>
    </row>
    <row r="240" spans="1:43" ht="53.25" hidden="1" customHeight="1">
      <c r="A240" s="16" t="str">
        <f t="shared" si="67"/>
        <v>SWKERF5517PK</v>
      </c>
      <c r="B240" s="154">
        <f t="shared" si="68"/>
        <v>1</v>
      </c>
      <c r="C240" s="16" t="str">
        <f t="shared" si="69"/>
        <v>SWKERF5517PK</v>
      </c>
      <c r="D240" s="154">
        <f t="shared" si="70"/>
        <v>1</v>
      </c>
      <c r="E240" s="16" t="str">
        <f>IF(ISERROR(VLOOKUP(MID(I240,1,5)&amp;MID(I240,8,5),품번정리!A:B,2,FALSE))=TRUE,MID(I240,1,5)&amp;MID(I240,8,5),VLOOKUP(MID(I240,1,5)&amp;MID(I240,8,5),품번정리!A:B,2,FALSE))</f>
        <v>SWKER517PK</v>
      </c>
      <c r="F240" s="202" t="str">
        <f>IF(ISERROR(VLOOKUP($E240,러닝품번!$A:$A,1,FALSE))=TRUE,"","러닝")</f>
        <v/>
      </c>
      <c r="G240" s="431"/>
      <c r="H240" s="31" t="str">
        <f>IF(I240=0,0,IF(VLOOKUP(MID($I240,4,2),CODE!K:P,CODE!$O$1,FALSE)="",VLOOKUP(MID($I240,1,3),CODE!$B:$G,CODE!$D$1,FALSE),VLOOKUP(MID($I240,1,3),CODE!$B:$G,CODE!$D$1,FALSE)&amp;"-"&amp;VLOOKUP(MID($I240,4,2),CODE!K:P,CODE!$O$1,FALSE)))</f>
        <v>SWK</v>
      </c>
      <c r="I240" s="103" t="s">
        <v>1711</v>
      </c>
      <c r="J240" s="102" t="str">
        <f t="shared" si="82"/>
        <v>F5</v>
      </c>
      <c r="K240" s="102" t="str">
        <f t="shared" si="71"/>
        <v>ER</v>
      </c>
      <c r="L240" s="438">
        <f t="shared" si="83"/>
        <v>26000</v>
      </c>
      <c r="M240" s="36">
        <f>IF(ISERROR(VLOOKUP($E240,'14FW판매DB'!$C:$AF,'14FW판매DB'!J$3-1,FALSE))=TRUE,0,VLOOKUP($E240,'14FW판매DB'!$C:$AF,'14FW판매DB'!J$3-1,FALSE))</f>
        <v>55000</v>
      </c>
      <c r="N240" s="37">
        <f>IF(ISERROR(VLOOKUP($E240,'14FW판매DB'!$C:$AF,'14FW판매DB'!K$3-1,FALSE))=TRUE,0,VLOOKUP($E240,'14FW판매DB'!$C:$AF,'14FW판매DB'!K$3-1,FALSE))</f>
        <v>29000</v>
      </c>
      <c r="O240" s="38">
        <f>SUMIF('14FW판매DB'!$C:$C,E240,'14FW판매DB'!N:N)</f>
        <v>400</v>
      </c>
      <c r="P240" s="39" t="str">
        <f>IF(ISERROR(VLOOKUP($E240,'14FW판매DB'!$C:$AF,'14FW판매DB'!P$3-1,FALSE))=TRUE,0,VLOOKUP($E240,'14FW판매DB'!$C:$AF,'14FW판매DB'!P$3-1,FALSE))</f>
        <v>2014-10-07</v>
      </c>
      <c r="Q240" s="40">
        <f>SUMIF('14FW판매DB'!$C:$C,E240,'14FW판매DB'!U:U)</f>
        <v>399</v>
      </c>
      <c r="R240" s="43">
        <f t="shared" si="72"/>
        <v>0.99750000000000005</v>
      </c>
      <c r="S240" s="95">
        <f t="shared" si="73"/>
        <v>545</v>
      </c>
      <c r="T240" s="45">
        <f t="shared" si="74"/>
        <v>0.73211009174311925</v>
      </c>
      <c r="U240" s="110">
        <f>SUMIF('14FW판매DB'!$C:$C,$E240,'14FW판매DB'!AD:AD)*$U$4</f>
        <v>0</v>
      </c>
      <c r="V240" s="40">
        <f t="shared" si="84"/>
        <v>7</v>
      </c>
      <c r="W240" s="285">
        <f t="shared" si="75"/>
        <v>0</v>
      </c>
      <c r="X240" s="289">
        <f t="shared" si="76"/>
        <v>1</v>
      </c>
      <c r="Y240" s="53">
        <f t="shared" si="77"/>
        <v>0</v>
      </c>
      <c r="Z240" s="50">
        <f t="shared" si="78"/>
        <v>0</v>
      </c>
      <c r="AA240" s="33">
        <f t="shared" si="79"/>
        <v>0</v>
      </c>
      <c r="AB240" s="134" t="str">
        <f>IF(ISERROR(VLOOKUP($E240,발주DB!$A:$D,3,FALSE))=TRUE,"",VLOOKUP($E240,발주DB!$A:$D,3,FALSE))</f>
        <v/>
      </c>
      <c r="AC240" s="133" t="str">
        <f>IF(ISERROR(VLOOKUP($E240,발주DB!$A:$D,4,FALSE))=TRUE,"",VLOOKUP($E240,발주DB!$A:$D,4,FALSE))</f>
        <v/>
      </c>
      <c r="AD240" s="39">
        <f>IF(ISERROR(VLOOKUP($E240,입고예정DB!$B:$E,3,FALSE))=TRUE,0,VLOOKUP($E240,입고예정DB!$B:$E,3,FALSE))</f>
        <v>0</v>
      </c>
      <c r="AE240" s="41">
        <f>IF(E240="",0,SUMIF(입고예정DB!$B:$B,$E240,입고예정DB!$E:$E))</f>
        <v>0</v>
      </c>
      <c r="AF240" s="42">
        <f t="shared" si="80"/>
        <v>-1</v>
      </c>
      <c r="AG240" s="414" t="s">
        <v>3589</v>
      </c>
      <c r="AI240" s="295" t="str">
        <f>VLOOKUP($I240,[1]기획현황!$Z:$AW,8,FALSE)</f>
        <v>성진</v>
      </c>
      <c r="AJ240" s="401" t="e">
        <f>SUMIF([1]기획현황!$Z:$Z,$I240,[1]기획현황!$AF:$AF)</f>
        <v>#VALUE!</v>
      </c>
      <c r="AK240" s="302">
        <f>VLOOKUP($I240,[1]기획현황!$Z:$AW,14,FALSE)</f>
        <v>55000</v>
      </c>
      <c r="AL240" s="402">
        <f>VLOOKUP($I240,[1]기획현황!$Z:$AW,22,FALSE)</f>
        <v>1000</v>
      </c>
      <c r="AM240" s="301">
        <f>VLOOKUP($I240,[1]기획현황!$Z:$AW,23,FALSE)</f>
        <v>7.6</v>
      </c>
      <c r="AN240" s="302">
        <f>VLOOKUP($I240,[1]기획현황!$Z:$AW,24,FALSE)</f>
        <v>0</v>
      </c>
      <c r="AO240" s="303">
        <f>VLOOKUP($I240,[1]기획현황!$Z:$AW,17,FALSE)</f>
        <v>9778</v>
      </c>
      <c r="AP240" s="305">
        <f t="shared" si="81"/>
        <v>5.1135201472693801</v>
      </c>
      <c r="AQ240" s="3"/>
    </row>
    <row r="241" spans="1:43" ht="53.25" hidden="1" customHeight="1">
      <c r="A241" s="16" t="str">
        <f t="shared" si="67"/>
        <v>SWKERF5535PP</v>
      </c>
      <c r="B241" s="154">
        <f t="shared" si="68"/>
        <v>9.5377346163493934E-7</v>
      </c>
      <c r="C241" s="16" t="str">
        <f t="shared" si="69"/>
        <v/>
      </c>
      <c r="D241" s="154">
        <f t="shared" si="70"/>
        <v>1</v>
      </c>
      <c r="E241" s="16" t="str">
        <f>IF(ISERROR(VLOOKUP(MID(I241,1,5)&amp;MID(I241,8,5),품번정리!A:B,2,FALSE))=TRUE,MID(I241,1,5)&amp;MID(I241,8,5),VLOOKUP(MID(I241,1,5)&amp;MID(I241,8,5),품번정리!A:B,2,FALSE))</f>
        <v>SWKER535PP</v>
      </c>
      <c r="F241" s="202" t="str">
        <f>IF(ISERROR(VLOOKUP($E241,러닝품번!$A:$A,1,FALSE))=TRUE,"","러닝")</f>
        <v/>
      </c>
      <c r="G241" s="431"/>
      <c r="H241" s="31" t="str">
        <f>IF(I241=0,0,IF(VLOOKUP(MID($I241,4,2),CODE!K:P,CODE!$O$1,FALSE)="",VLOOKUP(MID($I241,1,3),CODE!$B:$G,CODE!$D$1,FALSE),VLOOKUP(MID($I241,1,3),CODE!$B:$G,CODE!$D$1,FALSE)&amp;"-"&amp;VLOOKUP(MID($I241,4,2),CODE!K:P,CODE!$O$1,FALSE)))</f>
        <v>SWK</v>
      </c>
      <c r="I241" s="103" t="s">
        <v>1708</v>
      </c>
      <c r="J241" s="102" t="str">
        <f t="shared" si="82"/>
        <v>F5</v>
      </c>
      <c r="K241" s="102" t="str">
        <f t="shared" si="71"/>
        <v>ER</v>
      </c>
      <c r="L241" s="438">
        <f t="shared" si="83"/>
        <v>26000</v>
      </c>
      <c r="M241" s="36">
        <f>IF(ISERROR(VLOOKUP($E241,'14FW판매DB'!$C:$AF,'14FW판매DB'!J$3-1,FALSE))=TRUE,0,VLOOKUP($E241,'14FW판매DB'!$C:$AF,'14FW판매DB'!J$3-1,FALSE))</f>
        <v>55000</v>
      </c>
      <c r="N241" s="37">
        <f>IF(ISERROR(VLOOKUP($E241,'14FW판매DB'!$C:$AF,'14FW판매DB'!K$3-1,FALSE))=TRUE,0,VLOOKUP($E241,'14FW판매DB'!$C:$AF,'14FW판매DB'!K$3-1,FALSE))</f>
        <v>29000</v>
      </c>
      <c r="O241" s="38">
        <f>SUMIF('14FW판매DB'!$C:$C,E241,'14FW판매DB'!N:N)</f>
        <v>349</v>
      </c>
      <c r="P241" s="39" t="str">
        <f>IF(ISERROR(VLOOKUP($E241,'14FW판매DB'!$C:$AF,'14FW판매DB'!P$3-1,FALSE))=TRUE,0,VLOOKUP($E241,'14FW판매DB'!$C:$AF,'14FW판매DB'!P$3-1,FALSE))</f>
        <v>2014-10-21</v>
      </c>
      <c r="Q241" s="40">
        <f>SUMIF('14FW판매DB'!$C:$C,E241,'14FW판매DB'!U:U)</f>
        <v>127</v>
      </c>
      <c r="R241" s="43">
        <f t="shared" si="72"/>
        <v>0.36389684813753581</v>
      </c>
      <c r="S241" s="95">
        <f t="shared" si="73"/>
        <v>531</v>
      </c>
      <c r="T241" s="45">
        <f t="shared" si="74"/>
        <v>0.2391713747645951</v>
      </c>
      <c r="U241" s="110">
        <f>SUMIF('14FW판매DB'!$C:$C,$E241,'14FW판매DB'!AD:AD)*$U$4</f>
        <v>0</v>
      </c>
      <c r="V241" s="40">
        <f t="shared" si="84"/>
        <v>7</v>
      </c>
      <c r="W241" s="285">
        <f t="shared" si="75"/>
        <v>0</v>
      </c>
      <c r="X241" s="289">
        <f t="shared" si="76"/>
        <v>222</v>
      </c>
      <c r="Y241" s="53">
        <f t="shared" si="77"/>
        <v>0</v>
      </c>
      <c r="Z241" s="50">
        <f t="shared" si="78"/>
        <v>0</v>
      </c>
      <c r="AA241" s="33">
        <f t="shared" si="79"/>
        <v>0</v>
      </c>
      <c r="AB241" s="134" t="str">
        <f>IF(ISERROR(VLOOKUP($E241,발주DB!$A:$D,3,FALSE))=TRUE,"",VLOOKUP($E241,발주DB!$A:$D,3,FALSE))</f>
        <v/>
      </c>
      <c r="AC241" s="133" t="str">
        <f>IF(ISERROR(VLOOKUP($E241,발주DB!$A:$D,4,FALSE))=TRUE,"",VLOOKUP($E241,발주DB!$A:$D,4,FALSE))</f>
        <v/>
      </c>
      <c r="AD241" s="39">
        <f>IF(ISERROR(VLOOKUP($E241,입고예정DB!$B:$E,3,FALSE))=TRUE,0,VLOOKUP($E241,입고예정DB!$B:$E,3,FALSE))</f>
        <v>0</v>
      </c>
      <c r="AE241" s="41">
        <f>IF(E241="",0,SUMIF(입고예정DB!$B:$B,$E241,입고예정DB!$E:$E))</f>
        <v>0</v>
      </c>
      <c r="AF241" s="42">
        <f t="shared" si="80"/>
        <v>-222</v>
      </c>
      <c r="AG241" s="414"/>
      <c r="AI241" s="295" t="str">
        <f>VLOOKUP($I241,[1]기획현황!$Z:$AW,8,FALSE)</f>
        <v>동일모자</v>
      </c>
      <c r="AJ241" s="401" t="e">
        <f>SUMIF([1]기획현황!$Z:$Z,$I241,[1]기획현황!$AF:$AF)</f>
        <v>#VALUE!</v>
      </c>
      <c r="AK241" s="302">
        <f>VLOOKUP($I241,[1]기획현황!$Z:$AW,14,FALSE)</f>
        <v>55000</v>
      </c>
      <c r="AL241" s="402">
        <f>VLOOKUP($I241,[1]기획현황!$Z:$AW,22,FALSE)</f>
        <v>1180</v>
      </c>
      <c r="AM241" s="301">
        <f>VLOOKUP($I241,[1]기획현황!$Z:$AW,23,FALSE)</f>
        <v>6.45</v>
      </c>
      <c r="AN241" s="302">
        <f>VLOOKUP($I241,[1]기획현황!$Z:$AW,24,FALSE)</f>
        <v>0</v>
      </c>
      <c r="AO241" s="303">
        <f>VLOOKUP($I241,[1]기획현황!$Z:$AW,17,FALSE)</f>
        <v>9225.7300000000014</v>
      </c>
      <c r="AP241" s="305">
        <f t="shared" si="81"/>
        <v>5.4196253304616535</v>
      </c>
      <c r="AQ241" s="3"/>
    </row>
    <row r="242" spans="1:43" ht="53.25" hidden="1" customHeight="1">
      <c r="A242" s="16" t="str">
        <f t="shared" si="67"/>
        <v>SWKERF5536NY</v>
      </c>
      <c r="B242" s="154">
        <f t="shared" si="68"/>
        <v>9.5377346163493934E-7</v>
      </c>
      <c r="C242" s="16" t="str">
        <f t="shared" si="69"/>
        <v/>
      </c>
      <c r="D242" s="154">
        <f t="shared" si="70"/>
        <v>1</v>
      </c>
      <c r="E242" s="16" t="str">
        <f>IF(ISERROR(VLOOKUP(MID(I242,1,5)&amp;MID(I242,8,5),품번정리!A:B,2,FALSE))=TRUE,MID(I242,1,5)&amp;MID(I242,8,5),VLOOKUP(MID(I242,1,5)&amp;MID(I242,8,5),품번정리!A:B,2,FALSE))</f>
        <v>SWKER536NY</v>
      </c>
      <c r="F242" s="202" t="str">
        <f>IF(ISERROR(VLOOKUP($E242,러닝품번!$A:$A,1,FALSE))=TRUE,"","러닝")</f>
        <v/>
      </c>
      <c r="G242" s="422"/>
      <c r="H242" s="31" t="str">
        <f>IF(I242=0,0,IF(VLOOKUP(MID($I242,4,2),CODE!K:P,CODE!$O$1,FALSE)="",VLOOKUP(MID($I242,1,3),CODE!$B:$G,CODE!$D$1,FALSE),VLOOKUP(MID($I242,1,3),CODE!$B:$G,CODE!$D$1,FALSE)&amp;"-"&amp;VLOOKUP(MID($I242,4,2),CODE!K:P,CODE!$O$1,FALSE)))</f>
        <v>SWK</v>
      </c>
      <c r="I242" s="103" t="s">
        <v>1707</v>
      </c>
      <c r="J242" s="102" t="str">
        <f t="shared" si="82"/>
        <v>F5</v>
      </c>
      <c r="K242" s="102" t="str">
        <f t="shared" si="71"/>
        <v>ER</v>
      </c>
      <c r="L242" s="438">
        <f t="shared" si="83"/>
        <v>26000</v>
      </c>
      <c r="M242" s="36">
        <f>IF(ISERROR(VLOOKUP($E242,'14FW판매DB'!$C:$AF,'14FW판매DB'!J$3-1,FALSE))=TRUE,0,VLOOKUP($E242,'14FW판매DB'!$C:$AF,'14FW판매DB'!J$3-1,FALSE))</f>
        <v>55000</v>
      </c>
      <c r="N242" s="37">
        <f>IF(ISERROR(VLOOKUP($E242,'14FW판매DB'!$C:$AF,'14FW판매DB'!K$3-1,FALSE))=TRUE,0,VLOOKUP($E242,'14FW판매DB'!$C:$AF,'14FW판매DB'!K$3-1,FALSE))</f>
        <v>29000</v>
      </c>
      <c r="O242" s="38">
        <f>SUMIF('14FW판매DB'!$C:$C,E242,'14FW판매DB'!N:N)</f>
        <v>150</v>
      </c>
      <c r="P242" s="39" t="str">
        <f>IF(ISERROR(VLOOKUP($E242,'14FW판매DB'!$C:$AF,'14FW판매DB'!P$3-1,FALSE))=TRUE,0,VLOOKUP($E242,'14FW판매DB'!$C:$AF,'14FW판매DB'!P$3-1,FALSE))</f>
        <v>2014-10-21</v>
      </c>
      <c r="Q242" s="40">
        <f>SUMIF('14FW판매DB'!$C:$C,E242,'14FW판매DB'!U:U)</f>
        <v>51</v>
      </c>
      <c r="R242" s="43">
        <f t="shared" si="72"/>
        <v>0.34</v>
      </c>
      <c r="S242" s="95">
        <f t="shared" si="73"/>
        <v>531</v>
      </c>
      <c r="T242" s="45">
        <f t="shared" si="74"/>
        <v>9.6045197740112997E-2</v>
      </c>
      <c r="U242" s="110">
        <f>SUMIF('14FW판매DB'!$C:$C,$E242,'14FW판매DB'!AD:AD)*$U$4</f>
        <v>0</v>
      </c>
      <c r="V242" s="40">
        <f t="shared" si="84"/>
        <v>7</v>
      </c>
      <c r="W242" s="285">
        <f t="shared" si="75"/>
        <v>0</v>
      </c>
      <c r="X242" s="289">
        <f t="shared" si="76"/>
        <v>99</v>
      </c>
      <c r="Y242" s="53">
        <f t="shared" si="77"/>
        <v>0</v>
      </c>
      <c r="Z242" s="50">
        <f t="shared" si="78"/>
        <v>0</v>
      </c>
      <c r="AA242" s="33">
        <f t="shared" si="79"/>
        <v>0</v>
      </c>
      <c r="AB242" s="134" t="str">
        <f>IF(ISERROR(VLOOKUP($E242,발주DB!$A:$D,3,FALSE))=TRUE,"",VLOOKUP($E242,발주DB!$A:$D,3,FALSE))</f>
        <v/>
      </c>
      <c r="AC242" s="133" t="str">
        <f>IF(ISERROR(VLOOKUP($E242,발주DB!$A:$D,4,FALSE))=TRUE,"",VLOOKUP($E242,발주DB!$A:$D,4,FALSE))</f>
        <v/>
      </c>
      <c r="AD242" s="39">
        <f>IF(ISERROR(VLOOKUP($E242,입고예정DB!$B:$E,3,FALSE))=TRUE,0,VLOOKUP($E242,입고예정DB!$B:$E,3,FALSE))</f>
        <v>0</v>
      </c>
      <c r="AE242" s="41">
        <f>IF(E242="",0,SUMIF(입고예정DB!$B:$B,$E242,입고예정DB!$E:$E))</f>
        <v>0</v>
      </c>
      <c r="AF242" s="42">
        <f t="shared" si="80"/>
        <v>-99</v>
      </c>
      <c r="AG242" s="414"/>
      <c r="AI242" s="295" t="str">
        <f>VLOOKUP($I242,[1]기획현황!$Z:$AW,8,FALSE)</f>
        <v>동일모자</v>
      </c>
      <c r="AJ242" s="401" t="e">
        <f>SUMIF([1]기획현황!$Z:$Z,$I242,[1]기획현황!$AF:$AF)</f>
        <v>#VALUE!</v>
      </c>
      <c r="AK242" s="302">
        <f>VLOOKUP($I242,[1]기획현황!$Z:$AW,14,FALSE)</f>
        <v>55000</v>
      </c>
      <c r="AL242" s="402">
        <f>VLOOKUP($I242,[1]기획현황!$Z:$AW,22,FALSE)</f>
        <v>1180</v>
      </c>
      <c r="AM242" s="301">
        <f>VLOOKUP($I242,[1]기획현황!$Z:$AW,23,FALSE)</f>
        <v>6.65</v>
      </c>
      <c r="AN242" s="302">
        <f>VLOOKUP($I242,[1]기획현황!$Z:$AW,24,FALSE)</f>
        <v>0</v>
      </c>
      <c r="AO242" s="303">
        <f>VLOOKUP($I242,[1]기획현황!$Z:$AW,17,FALSE)</f>
        <v>9475.2100000000009</v>
      </c>
      <c r="AP242" s="305">
        <f t="shared" si="81"/>
        <v>5.2769278992233408</v>
      </c>
      <c r="AQ242" s="3"/>
    </row>
    <row r="243" spans="1:43" ht="53.25" customHeight="1">
      <c r="A243" s="16" t="str">
        <f t="shared" si="67"/>
        <v>SWKSNF3503PK</v>
      </c>
      <c r="B243" s="154">
        <f t="shared" si="68"/>
        <v>9.5377346163493934E-7</v>
      </c>
      <c r="C243" s="16" t="str">
        <f t="shared" si="69"/>
        <v/>
      </c>
      <c r="D243" s="154">
        <f t="shared" si="70"/>
        <v>1</v>
      </c>
      <c r="E243" s="16" t="str">
        <f>IF(ISERROR(VLOOKUP(MID(I243,1,5)&amp;MID(I243,8,5),품번정리!A:B,2,FALSE))=TRUE,MID(I243,1,5)&amp;MID(I243,8,5),VLOOKUP(MID(I243,1,5)&amp;MID(I243,8,5),품번정리!A:B,2,FALSE))</f>
        <v>SWKSN503PK</v>
      </c>
      <c r="F243" s="439" t="str">
        <f>IF(ISERROR(VLOOKUP($E243,러닝품번!$A:$A,1,FALSE))=TRUE,"","러닝")</f>
        <v/>
      </c>
      <c r="G243" s="422"/>
      <c r="H243" s="31" t="str">
        <f>IF(I243=0,0,IF(VLOOKUP(MID($I243,4,2),CODE!K:P,CODE!$O$1,FALSE)="",VLOOKUP(MID($I243,1,3),CODE!$B:$G,CODE!$D$1,FALSE),VLOOKUP(MID($I243,1,3),CODE!$B:$G,CODE!$D$1,FALSE)&amp;"-"&amp;VLOOKUP(MID($I243,4,2),CODE!K:P,CODE!$O$1,FALSE)))</f>
        <v>SWK</v>
      </c>
      <c r="I243" s="103" t="s">
        <v>1495</v>
      </c>
      <c r="J243" s="102" t="str">
        <f t="shared" si="82"/>
        <v>F3</v>
      </c>
      <c r="K243" s="102" t="str">
        <f t="shared" si="71"/>
        <v>SN</v>
      </c>
      <c r="L243" s="438">
        <f t="shared" si="83"/>
        <v>0</v>
      </c>
      <c r="M243" s="36">
        <f>IF(ISERROR(VLOOKUP($E243,'14FW판매DB'!$C:$AF,'14FW판매DB'!J$3-1,FALSE))=TRUE,0,VLOOKUP($E243,'14FW판매DB'!$C:$AF,'14FW판매DB'!J$3-1,FALSE))</f>
        <v>45000</v>
      </c>
      <c r="N243" s="37">
        <f>IF(ISERROR(VLOOKUP($E243,'14FW판매DB'!$C:$AF,'14FW판매DB'!K$3-1,FALSE))=TRUE,0,VLOOKUP($E243,'14FW판매DB'!$C:$AF,'14FW판매DB'!K$3-1,FALSE))</f>
        <v>45000</v>
      </c>
      <c r="O243" s="38">
        <f>SUMIF('14FW판매DB'!$C:$C,E243,'14FW판매DB'!N:N)</f>
        <v>399</v>
      </c>
      <c r="P243" s="39" t="str">
        <f>IF(ISERROR(VLOOKUP($E243,'14FW판매DB'!$C:$AF,'14FW판매DB'!P$3-1,FALSE))=TRUE,0,VLOOKUP($E243,'14FW판매DB'!$C:$AF,'14FW판매DB'!P$3-1,FALSE))</f>
        <v>2014-08-08</v>
      </c>
      <c r="Q243" s="40">
        <f>SUMIF('14FW판매DB'!$C:$C,E243,'14FW판매DB'!U:U)</f>
        <v>129</v>
      </c>
      <c r="R243" s="43">
        <f t="shared" si="72"/>
        <v>0.32330827067669171</v>
      </c>
      <c r="S243" s="95">
        <f t="shared" si="73"/>
        <v>605</v>
      </c>
      <c r="T243" s="45">
        <f t="shared" si="74"/>
        <v>0.21322314049586777</v>
      </c>
      <c r="U243" s="110">
        <f>SUMIF('14FW판매DB'!$C:$C,$E243,'14FW판매DB'!AD:AD)*$U$4</f>
        <v>0</v>
      </c>
      <c r="V243" s="40">
        <f t="shared" si="84"/>
        <v>7</v>
      </c>
      <c r="W243" s="285">
        <f t="shared" si="75"/>
        <v>0</v>
      </c>
      <c r="X243" s="289">
        <f t="shared" si="76"/>
        <v>270</v>
      </c>
      <c r="Y243" s="53">
        <f t="shared" si="77"/>
        <v>0</v>
      </c>
      <c r="Z243" s="50">
        <f t="shared" si="78"/>
        <v>0</v>
      </c>
      <c r="AA243" s="33">
        <f t="shared" si="79"/>
        <v>0</v>
      </c>
      <c r="AB243" s="134" t="str">
        <f>IF(ISERROR(VLOOKUP($E243,발주DB!$A:$D,3,FALSE))=TRUE,"",VLOOKUP($E243,발주DB!$A:$D,3,FALSE))</f>
        <v/>
      </c>
      <c r="AC243" s="133" t="str">
        <f>IF(ISERROR(VLOOKUP($E243,발주DB!$A:$D,4,FALSE))=TRUE,"",VLOOKUP($E243,발주DB!$A:$D,4,FALSE))</f>
        <v/>
      </c>
      <c r="AD243" s="39">
        <f>IF(ISERROR(VLOOKUP($E243,입고예정DB!$B:$E,3,FALSE))=TRUE,0,VLOOKUP($E243,입고예정DB!$B:$E,3,FALSE))</f>
        <v>0</v>
      </c>
      <c r="AE243" s="41">
        <f>IF(E243="",0,SUMIF(입고예정DB!$B:$B,$E243,입고예정DB!$E:$E))</f>
        <v>0</v>
      </c>
      <c r="AF243" s="42">
        <f t="shared" si="80"/>
        <v>-270</v>
      </c>
      <c r="AG243" s="414"/>
      <c r="AI243" s="295" t="str">
        <f>VLOOKUP($I243,[1]기획현황!$Z:$AW,8,FALSE)</f>
        <v>QF</v>
      </c>
      <c r="AJ243" s="401" t="e">
        <f>SUMIF([1]기획현황!$Z:$Z,$I243,[1]기획현황!$AF:$AF)</f>
        <v>#VALUE!</v>
      </c>
      <c r="AK243" s="302">
        <f>VLOOKUP($I243,[1]기획현황!$Z:$AW,14,FALSE)</f>
        <v>45000</v>
      </c>
      <c r="AL243" s="402">
        <f>VLOOKUP($I243,[1]기획현황!$Z:$AW,22,FALSE)</f>
        <v>1180</v>
      </c>
      <c r="AM243" s="301">
        <f>VLOOKUP($I243,[1]기획현황!$Z:$AW,23,FALSE)</f>
        <v>3.2</v>
      </c>
      <c r="AN243" s="302">
        <f>VLOOKUP($I243,[1]기획현황!$Z:$AW,24,FALSE)</f>
        <v>0</v>
      </c>
      <c r="AO243" s="303">
        <f>VLOOKUP($I243,[1]기획현황!$Z:$AW,17,FALSE)</f>
        <v>5171.68</v>
      </c>
      <c r="AP243" s="305">
        <f t="shared" si="81"/>
        <v>7.9102131046566884</v>
      </c>
      <c r="AQ243" s="3"/>
    </row>
    <row r="244" spans="1:43" ht="53.25" customHeight="1">
      <c r="A244" s="16" t="str">
        <f t="shared" si="67"/>
        <v>SWKSNF3503PP</v>
      </c>
      <c r="B244" s="154">
        <f t="shared" si="68"/>
        <v>9.5377346163493934E-7</v>
      </c>
      <c r="C244" s="16" t="str">
        <f t="shared" si="69"/>
        <v/>
      </c>
      <c r="D244" s="154">
        <f t="shared" si="70"/>
        <v>1</v>
      </c>
      <c r="E244" s="16" t="str">
        <f>IF(ISERROR(VLOOKUP(MID(I244,1,5)&amp;MID(I244,8,5),품번정리!A:B,2,FALSE))=TRUE,MID(I244,1,5)&amp;MID(I244,8,5),VLOOKUP(MID(I244,1,5)&amp;MID(I244,8,5),품번정리!A:B,2,FALSE))</f>
        <v>SWKSN503PP</v>
      </c>
      <c r="F244" s="439" t="str">
        <f>IF(ISERROR(VLOOKUP($E244,러닝품번!$A:$A,1,FALSE))=TRUE,"","러닝")</f>
        <v/>
      </c>
      <c r="G244" s="431"/>
      <c r="H244" s="31" t="str">
        <f>IF(I244=0,0,IF(VLOOKUP(MID($I244,4,2),CODE!K:P,CODE!$O$1,FALSE)="",VLOOKUP(MID($I244,1,3),CODE!$B:$G,CODE!$D$1,FALSE),VLOOKUP(MID($I244,1,3),CODE!$B:$G,CODE!$D$1,FALSE)&amp;"-"&amp;VLOOKUP(MID($I244,4,2),CODE!K:P,CODE!$O$1,FALSE)))</f>
        <v>SWK</v>
      </c>
      <c r="I244" s="103" t="s">
        <v>1494</v>
      </c>
      <c r="J244" s="102" t="str">
        <f t="shared" si="82"/>
        <v>F3</v>
      </c>
      <c r="K244" s="102" t="str">
        <f t="shared" si="71"/>
        <v>SN</v>
      </c>
      <c r="L244" s="438">
        <f t="shared" si="83"/>
        <v>0</v>
      </c>
      <c r="M244" s="36">
        <f>IF(ISERROR(VLOOKUP($E244,'14FW판매DB'!$C:$AF,'14FW판매DB'!J$3-1,FALSE))=TRUE,0,VLOOKUP($E244,'14FW판매DB'!$C:$AF,'14FW판매DB'!J$3-1,FALSE))</f>
        <v>45000</v>
      </c>
      <c r="N244" s="37">
        <f>IF(ISERROR(VLOOKUP($E244,'14FW판매DB'!$C:$AF,'14FW판매DB'!K$3-1,FALSE))=TRUE,0,VLOOKUP($E244,'14FW판매DB'!$C:$AF,'14FW판매DB'!K$3-1,FALSE))</f>
        <v>45000</v>
      </c>
      <c r="O244" s="38">
        <f>SUMIF('14FW판매DB'!$C:$C,E244,'14FW판매DB'!N:N)</f>
        <v>398</v>
      </c>
      <c r="P244" s="39" t="str">
        <f>IF(ISERROR(VLOOKUP($E244,'14FW판매DB'!$C:$AF,'14FW판매DB'!P$3-1,FALSE))=TRUE,0,VLOOKUP($E244,'14FW판매DB'!$C:$AF,'14FW판매DB'!P$3-1,FALSE))</f>
        <v>2014-08-08</v>
      </c>
      <c r="Q244" s="40">
        <f>SUMIF('14FW판매DB'!$C:$C,E244,'14FW판매DB'!U:U)</f>
        <v>126</v>
      </c>
      <c r="R244" s="43">
        <f t="shared" si="72"/>
        <v>0.3165829145728643</v>
      </c>
      <c r="S244" s="95">
        <f t="shared" si="73"/>
        <v>605</v>
      </c>
      <c r="T244" s="45">
        <f t="shared" si="74"/>
        <v>0.20826446280991737</v>
      </c>
      <c r="U244" s="110">
        <f>SUMIF('14FW판매DB'!$C:$C,$E244,'14FW판매DB'!AD:AD)*$U$4</f>
        <v>0</v>
      </c>
      <c r="V244" s="40">
        <f t="shared" si="84"/>
        <v>7</v>
      </c>
      <c r="W244" s="285">
        <f t="shared" si="75"/>
        <v>0</v>
      </c>
      <c r="X244" s="289">
        <f t="shared" si="76"/>
        <v>272</v>
      </c>
      <c r="Y244" s="53">
        <f t="shared" si="77"/>
        <v>0</v>
      </c>
      <c r="Z244" s="50">
        <f t="shared" si="78"/>
        <v>0</v>
      </c>
      <c r="AA244" s="33">
        <f t="shared" si="79"/>
        <v>0</v>
      </c>
      <c r="AB244" s="134" t="str">
        <f>IF(ISERROR(VLOOKUP($E244,발주DB!$A:$D,3,FALSE))=TRUE,"",VLOOKUP($E244,발주DB!$A:$D,3,FALSE))</f>
        <v/>
      </c>
      <c r="AC244" s="133" t="str">
        <f>IF(ISERROR(VLOOKUP($E244,발주DB!$A:$D,4,FALSE))=TRUE,"",VLOOKUP($E244,발주DB!$A:$D,4,FALSE))</f>
        <v/>
      </c>
      <c r="AD244" s="39">
        <f>IF(ISERROR(VLOOKUP($E244,입고예정DB!$B:$E,3,FALSE))=TRUE,0,VLOOKUP($E244,입고예정DB!$B:$E,3,FALSE))</f>
        <v>0</v>
      </c>
      <c r="AE244" s="41">
        <f>IF(E244="",0,SUMIF(입고예정DB!$B:$B,$E244,입고예정DB!$E:$E))</f>
        <v>0</v>
      </c>
      <c r="AF244" s="42">
        <f t="shared" si="80"/>
        <v>-272</v>
      </c>
      <c r="AG244" s="414"/>
      <c r="AI244" s="295" t="str">
        <f>VLOOKUP($I244,[1]기획현황!$Z:$AW,8,FALSE)</f>
        <v>QF</v>
      </c>
      <c r="AJ244" s="401" t="e">
        <f>SUMIF([1]기획현황!$Z:$Z,$I244,[1]기획현황!$AF:$AF)</f>
        <v>#VALUE!</v>
      </c>
      <c r="AK244" s="302">
        <f>VLOOKUP($I244,[1]기획현황!$Z:$AW,14,FALSE)</f>
        <v>45000</v>
      </c>
      <c r="AL244" s="402">
        <f>VLOOKUP($I244,[1]기획현황!$Z:$AW,22,FALSE)</f>
        <v>1180</v>
      </c>
      <c r="AM244" s="301">
        <f>VLOOKUP($I244,[1]기획현황!$Z:$AW,23,FALSE)</f>
        <v>3.2</v>
      </c>
      <c r="AN244" s="302">
        <f>VLOOKUP($I244,[1]기획현황!$Z:$AW,24,FALSE)</f>
        <v>0</v>
      </c>
      <c r="AO244" s="303">
        <f>VLOOKUP($I244,[1]기획현황!$Z:$AW,17,FALSE)</f>
        <v>5171.68</v>
      </c>
      <c r="AP244" s="305">
        <f t="shared" si="81"/>
        <v>7.9102131046566884</v>
      </c>
      <c r="AQ244" s="3"/>
    </row>
    <row r="245" spans="1:43" ht="53.25" hidden="1" customHeight="1">
      <c r="A245" s="16" t="str">
        <f t="shared" si="67"/>
        <v>SWKSNF5504BK</v>
      </c>
      <c r="B245" s="154">
        <f t="shared" si="68"/>
        <v>9.5377346163493934E-7</v>
      </c>
      <c r="C245" s="16" t="str">
        <f t="shared" si="69"/>
        <v/>
      </c>
      <c r="D245" s="154">
        <f t="shared" si="70"/>
        <v>1</v>
      </c>
      <c r="E245" s="16" t="str">
        <f>IF(ISERROR(VLOOKUP(MID(I245,1,5)&amp;MID(I245,8,5),품번정리!A:B,2,FALSE))=TRUE,MID(I245,1,5)&amp;MID(I245,8,5),VLOOKUP(MID(I245,1,5)&amp;MID(I245,8,5),품번정리!A:B,2,FALSE))</f>
        <v>SWKSN504BK</v>
      </c>
      <c r="F245" s="202" t="str">
        <f>IF(ISERROR(VLOOKUP($E245,러닝품번!$A:$A,1,FALSE))=TRUE,"","러닝")</f>
        <v/>
      </c>
      <c r="G245" s="422"/>
      <c r="H245" s="31" t="str">
        <f>IF(I245=0,0,IF(VLOOKUP(MID($I245,4,2),CODE!K:P,CODE!$O$1,FALSE)="",VLOOKUP(MID($I245,1,3),CODE!$B:$G,CODE!$D$1,FALSE),VLOOKUP(MID($I245,1,3),CODE!$B:$G,CODE!$D$1,FALSE)&amp;"-"&amp;VLOOKUP(MID($I245,4,2),CODE!K:P,CODE!$O$1,FALSE)))</f>
        <v>SWK</v>
      </c>
      <c r="I245" s="103" t="s">
        <v>1705</v>
      </c>
      <c r="J245" s="102" t="str">
        <f t="shared" si="82"/>
        <v>F5</v>
      </c>
      <c r="K245" s="102" t="str">
        <f t="shared" si="71"/>
        <v>SN</v>
      </c>
      <c r="L245" s="438">
        <f t="shared" si="83"/>
        <v>20000</v>
      </c>
      <c r="M245" s="36">
        <f>IF(ISERROR(VLOOKUP($E245,'14FW판매DB'!$C:$AF,'14FW판매DB'!J$3-1,FALSE))=TRUE,0,VLOOKUP($E245,'14FW판매DB'!$C:$AF,'14FW판매DB'!J$3-1,FALSE))</f>
        <v>45000</v>
      </c>
      <c r="N245" s="37">
        <f>IF(ISERROR(VLOOKUP($E245,'14FW판매DB'!$C:$AF,'14FW판매DB'!K$3-1,FALSE))=TRUE,0,VLOOKUP($E245,'14FW판매DB'!$C:$AF,'14FW판매DB'!K$3-1,FALSE))</f>
        <v>25000</v>
      </c>
      <c r="O245" s="38">
        <f>SUMIF('14FW판매DB'!$C:$C,E245,'14FW판매DB'!N:N)</f>
        <v>450</v>
      </c>
      <c r="P245" s="39" t="str">
        <f>IF(ISERROR(VLOOKUP($E245,'14FW판매DB'!$C:$AF,'14FW판매DB'!P$3-1,FALSE))=TRUE,0,VLOOKUP($E245,'14FW판매DB'!$C:$AF,'14FW판매DB'!P$3-1,FALSE))</f>
        <v>2014-09-12</v>
      </c>
      <c r="Q245" s="40">
        <f>SUMIF('14FW판매DB'!$C:$C,E245,'14FW판매DB'!U:U)</f>
        <v>72</v>
      </c>
      <c r="R245" s="43">
        <f t="shared" si="72"/>
        <v>0.16</v>
      </c>
      <c r="S245" s="95">
        <f t="shared" si="73"/>
        <v>570</v>
      </c>
      <c r="T245" s="45">
        <f t="shared" si="74"/>
        <v>0.12631578947368421</v>
      </c>
      <c r="U245" s="110">
        <f>SUMIF('14FW판매DB'!$C:$C,$E245,'14FW판매DB'!AD:AD)*$U$4</f>
        <v>2</v>
      </c>
      <c r="V245" s="40">
        <f t="shared" si="84"/>
        <v>7</v>
      </c>
      <c r="W245" s="285">
        <f t="shared" si="75"/>
        <v>0.2857142857142857</v>
      </c>
      <c r="X245" s="289">
        <f t="shared" si="76"/>
        <v>378</v>
      </c>
      <c r="Y245" s="53">
        <f t="shared" si="77"/>
        <v>1323</v>
      </c>
      <c r="Z245" s="50">
        <f t="shared" si="78"/>
        <v>43786</v>
      </c>
      <c r="AA245" s="33">
        <f t="shared" si="79"/>
        <v>-122.28571428571428</v>
      </c>
      <c r="AB245" s="134" t="str">
        <f>IF(ISERROR(VLOOKUP($E245,발주DB!$A:$D,3,FALSE))=TRUE,"",VLOOKUP($E245,발주DB!$A:$D,3,FALSE))</f>
        <v/>
      </c>
      <c r="AC245" s="133" t="str">
        <f>IF(ISERROR(VLOOKUP($E245,발주DB!$A:$D,4,FALSE))=TRUE,"",VLOOKUP($E245,발주DB!$A:$D,4,FALSE))</f>
        <v/>
      </c>
      <c r="AD245" s="39">
        <f>IF(ISERROR(VLOOKUP($E245,입고예정DB!$B:$E,3,FALSE))=TRUE,0,VLOOKUP($E245,입고예정DB!$B:$E,3,FALSE))</f>
        <v>0</v>
      </c>
      <c r="AE245" s="41">
        <f>IF(E245="",0,SUMIF(입고예정DB!$B:$B,$E245,입고예정DB!$E:$E))</f>
        <v>0</v>
      </c>
      <c r="AF245" s="42">
        <f t="shared" si="80"/>
        <v>-500.28571428571428</v>
      </c>
      <c r="AG245" s="414"/>
      <c r="AI245" s="295" t="str">
        <f>VLOOKUP($I245,[1]기획현황!$Z:$AW,8,FALSE)</f>
        <v>QF</v>
      </c>
      <c r="AJ245" s="401" t="e">
        <f>SUMIF([1]기획현황!$Z:$Z,$I245,[1]기획현황!$AF:$AF)</f>
        <v>#VALUE!</v>
      </c>
      <c r="AK245" s="302">
        <f>VLOOKUP($I245,[1]기획현황!$Z:$AW,14,FALSE)</f>
        <v>45000</v>
      </c>
      <c r="AL245" s="402">
        <f>VLOOKUP($I245,[1]기획현황!$Z:$AW,22,FALSE)</f>
        <v>1280</v>
      </c>
      <c r="AM245" s="301">
        <f>VLOOKUP($I245,[1]기획현황!$Z:$AW,23,FALSE)</f>
        <v>3.2</v>
      </c>
      <c r="AN245" s="302">
        <f>VLOOKUP($I245,[1]기획현황!$Z:$AW,24,FALSE)</f>
        <v>0</v>
      </c>
      <c r="AO245" s="303">
        <f>VLOOKUP($I245,[1]기획현황!$Z:$AW,17,FALSE)</f>
        <v>5271.68</v>
      </c>
      <c r="AP245" s="305">
        <f t="shared" si="81"/>
        <v>7.7601620183870992</v>
      </c>
      <c r="AQ245" s="3"/>
    </row>
    <row r="246" spans="1:43" ht="53.25" hidden="1" customHeight="1">
      <c r="A246" s="16" t="str">
        <f t="shared" si="67"/>
        <v>SWKSNF5504PK</v>
      </c>
      <c r="B246" s="154">
        <f t="shared" si="68"/>
        <v>9.5377346163493934E-7</v>
      </c>
      <c r="C246" s="16" t="str">
        <f t="shared" si="69"/>
        <v/>
      </c>
      <c r="D246" s="154">
        <f t="shared" si="70"/>
        <v>1</v>
      </c>
      <c r="E246" s="16" t="str">
        <f>IF(ISERROR(VLOOKUP(MID(I246,1,5)&amp;MID(I246,8,5),품번정리!A:B,2,FALSE))=TRUE,MID(I246,1,5)&amp;MID(I246,8,5),VLOOKUP(MID(I246,1,5)&amp;MID(I246,8,5),품번정리!A:B,2,FALSE))</f>
        <v>SWKSN504PK</v>
      </c>
      <c r="F246" s="202" t="str">
        <f>IF(ISERROR(VLOOKUP($E246,러닝품번!$A:$A,1,FALSE))=TRUE,"","러닝")</f>
        <v/>
      </c>
      <c r="G246" s="431"/>
      <c r="H246" s="31" t="str">
        <f>IF(I246=0,0,IF(VLOOKUP(MID($I246,4,2),CODE!K:P,CODE!$O$1,FALSE)="",VLOOKUP(MID($I246,1,3),CODE!$B:$G,CODE!$D$1,FALSE),VLOOKUP(MID($I246,1,3),CODE!$B:$G,CODE!$D$1,FALSE)&amp;"-"&amp;VLOOKUP(MID($I246,4,2),CODE!K:P,CODE!$O$1,FALSE)))</f>
        <v>SWK</v>
      </c>
      <c r="I246" s="103" t="s">
        <v>1650</v>
      </c>
      <c r="J246" s="102" t="str">
        <f t="shared" si="82"/>
        <v>F5</v>
      </c>
      <c r="K246" s="102" t="str">
        <f t="shared" si="71"/>
        <v>SN</v>
      </c>
      <c r="L246" s="438">
        <f t="shared" si="83"/>
        <v>20000</v>
      </c>
      <c r="M246" s="36">
        <f>IF(ISERROR(VLOOKUP($E246,'14FW판매DB'!$C:$AF,'14FW판매DB'!J$3-1,FALSE))=TRUE,0,VLOOKUP($E246,'14FW판매DB'!$C:$AF,'14FW판매DB'!J$3-1,FALSE))</f>
        <v>45000</v>
      </c>
      <c r="N246" s="37">
        <f>IF(ISERROR(VLOOKUP($E246,'14FW판매DB'!$C:$AF,'14FW판매DB'!K$3-1,FALSE))=TRUE,0,VLOOKUP($E246,'14FW판매DB'!$C:$AF,'14FW판매DB'!K$3-1,FALSE))</f>
        <v>25000</v>
      </c>
      <c r="O246" s="38">
        <f>SUMIF('14FW판매DB'!$C:$C,E246,'14FW판매DB'!N:N)</f>
        <v>450</v>
      </c>
      <c r="P246" s="39" t="str">
        <f>IF(ISERROR(VLOOKUP($E246,'14FW판매DB'!$C:$AF,'14FW판매DB'!P$3-1,FALSE))=TRUE,0,VLOOKUP($E246,'14FW판매DB'!$C:$AF,'14FW판매DB'!P$3-1,FALSE))</f>
        <v>2014-09-03</v>
      </c>
      <c r="Q246" s="40">
        <f>SUMIF('14FW판매DB'!$C:$C,E246,'14FW판매DB'!U:U)</f>
        <v>65</v>
      </c>
      <c r="R246" s="43">
        <f t="shared" si="72"/>
        <v>0.14444444444444443</v>
      </c>
      <c r="S246" s="95">
        <f t="shared" si="73"/>
        <v>579</v>
      </c>
      <c r="T246" s="45">
        <f t="shared" si="74"/>
        <v>0.11226252158894647</v>
      </c>
      <c r="U246" s="110">
        <f>SUMIF('14FW판매DB'!$C:$C,$E246,'14FW판매DB'!AD:AD)*$U$4</f>
        <v>0</v>
      </c>
      <c r="V246" s="40">
        <f t="shared" si="84"/>
        <v>7</v>
      </c>
      <c r="W246" s="285">
        <f t="shared" si="75"/>
        <v>0</v>
      </c>
      <c r="X246" s="289">
        <f t="shared" si="76"/>
        <v>385</v>
      </c>
      <c r="Y246" s="53">
        <f t="shared" si="77"/>
        <v>0</v>
      </c>
      <c r="Z246" s="50">
        <f t="shared" si="78"/>
        <v>0</v>
      </c>
      <c r="AA246" s="33">
        <f t="shared" si="79"/>
        <v>0</v>
      </c>
      <c r="AB246" s="134" t="str">
        <f>IF(ISERROR(VLOOKUP($E246,발주DB!$A:$D,3,FALSE))=TRUE,"",VLOOKUP($E246,발주DB!$A:$D,3,FALSE))</f>
        <v/>
      </c>
      <c r="AC246" s="133" t="str">
        <f>IF(ISERROR(VLOOKUP($E246,발주DB!$A:$D,4,FALSE))=TRUE,"",VLOOKUP($E246,발주DB!$A:$D,4,FALSE))</f>
        <v/>
      </c>
      <c r="AD246" s="39">
        <f>IF(ISERROR(VLOOKUP($E246,입고예정DB!$B:$E,3,FALSE))=TRUE,0,VLOOKUP($E246,입고예정DB!$B:$E,3,FALSE))</f>
        <v>0</v>
      </c>
      <c r="AE246" s="41">
        <f>IF(E246="",0,SUMIF(입고예정DB!$B:$B,$E246,입고예정DB!$E:$E))</f>
        <v>0</v>
      </c>
      <c r="AF246" s="42">
        <f t="shared" si="80"/>
        <v>-385</v>
      </c>
      <c r="AG246" s="414"/>
      <c r="AI246" s="295" t="str">
        <f>VLOOKUP($I246,[1]기획현황!$Z:$AW,8,FALSE)</f>
        <v>QF</v>
      </c>
      <c r="AJ246" s="401" t="e">
        <f>SUMIF([1]기획현황!$Z:$Z,$I246,[1]기획현황!$AF:$AF)</f>
        <v>#VALUE!</v>
      </c>
      <c r="AK246" s="302">
        <f>VLOOKUP($I246,[1]기획현황!$Z:$AW,14,FALSE)</f>
        <v>45000</v>
      </c>
      <c r="AL246" s="402">
        <f>VLOOKUP($I246,[1]기획현황!$Z:$AW,22,FALSE)</f>
        <v>1180</v>
      </c>
      <c r="AM246" s="301">
        <f>VLOOKUP($I246,[1]기획현황!$Z:$AW,23,FALSE)</f>
        <v>4.2</v>
      </c>
      <c r="AN246" s="302">
        <f>VLOOKUP($I246,[1]기획현황!$Z:$AW,24,FALSE)</f>
        <v>0</v>
      </c>
      <c r="AO246" s="303">
        <f>VLOOKUP($I246,[1]기획현황!$Z:$AW,17,FALSE)</f>
        <v>6419.0800000000008</v>
      </c>
      <c r="AP246" s="305">
        <f t="shared" si="81"/>
        <v>6.3730458117192654</v>
      </c>
      <c r="AQ246" s="3"/>
    </row>
    <row r="247" spans="1:43" ht="53.25" hidden="1" customHeight="1">
      <c r="A247" s="16" t="str">
        <f t="shared" si="67"/>
        <v>SWKSNF5505BW</v>
      </c>
      <c r="B247" s="154">
        <f t="shared" si="68"/>
        <v>9.5377346163493934E-7</v>
      </c>
      <c r="C247" s="16" t="str">
        <f t="shared" si="69"/>
        <v/>
      </c>
      <c r="D247" s="154">
        <f t="shared" si="70"/>
        <v>1</v>
      </c>
      <c r="E247" s="16" t="str">
        <f>IF(ISERROR(VLOOKUP(MID(I247,1,5)&amp;MID(I247,8,5),품번정리!A:B,2,FALSE))=TRUE,MID(I247,1,5)&amp;MID(I247,8,5),VLOOKUP(MID(I247,1,5)&amp;MID(I247,8,5),품번정리!A:B,2,FALSE))</f>
        <v>SWKSN505BW</v>
      </c>
      <c r="F247" s="202" t="str">
        <f>IF(ISERROR(VLOOKUP($E247,러닝품번!$A:$A,1,FALSE))=TRUE,"","러닝")</f>
        <v/>
      </c>
      <c r="G247" s="422"/>
      <c r="H247" s="31" t="str">
        <f>IF(I247=0,0,IF(VLOOKUP(MID($I247,4,2),CODE!K:P,CODE!$O$1,FALSE)="",VLOOKUP(MID($I247,1,3),CODE!$B:$G,CODE!$D$1,FALSE),VLOOKUP(MID($I247,1,3),CODE!$B:$G,CODE!$D$1,FALSE)&amp;"-"&amp;VLOOKUP(MID($I247,4,2),CODE!K:P,CODE!$O$1,FALSE)))</f>
        <v>SWK</v>
      </c>
      <c r="I247" s="103" t="s">
        <v>1709</v>
      </c>
      <c r="J247" s="102" t="str">
        <f t="shared" si="82"/>
        <v>F5</v>
      </c>
      <c r="K247" s="102" t="str">
        <f t="shared" si="71"/>
        <v>SN</v>
      </c>
      <c r="L247" s="438">
        <f t="shared" si="83"/>
        <v>24000</v>
      </c>
      <c r="M247" s="36">
        <f>IF(ISERROR(VLOOKUP($E247,'14FW판매DB'!$C:$AF,'14FW판매DB'!J$3-1,FALSE))=TRUE,0,VLOOKUP($E247,'14FW판매DB'!$C:$AF,'14FW판매DB'!J$3-1,FALSE))</f>
        <v>49000</v>
      </c>
      <c r="N247" s="37">
        <f>IF(ISERROR(VLOOKUP($E247,'14FW판매DB'!$C:$AF,'14FW판매DB'!K$3-1,FALSE))=TRUE,0,VLOOKUP($E247,'14FW판매DB'!$C:$AF,'14FW판매DB'!K$3-1,FALSE))</f>
        <v>25000</v>
      </c>
      <c r="O247" s="38">
        <f>SUMIF('14FW판매DB'!$C:$C,E247,'14FW판매DB'!N:N)</f>
        <v>448</v>
      </c>
      <c r="P247" s="39" t="str">
        <f>IF(ISERROR(VLOOKUP($E247,'14FW판매DB'!$C:$AF,'14FW판매DB'!P$3-1,FALSE))=TRUE,0,VLOOKUP($E247,'14FW판매DB'!$C:$AF,'14FW판매DB'!P$3-1,FALSE))</f>
        <v>2014-10-21</v>
      </c>
      <c r="Q247" s="40">
        <f>SUMIF('14FW판매DB'!$C:$C,E247,'14FW판매DB'!U:U)</f>
        <v>15</v>
      </c>
      <c r="R247" s="43">
        <f t="shared" si="72"/>
        <v>3.3482142857142856E-2</v>
      </c>
      <c r="S247" s="95">
        <f t="shared" si="73"/>
        <v>531</v>
      </c>
      <c r="T247" s="45">
        <f t="shared" si="74"/>
        <v>2.8248587570621469E-2</v>
      </c>
      <c r="U247" s="110">
        <f>SUMIF('14FW판매DB'!$C:$C,$E247,'14FW판매DB'!AD:AD)*$U$4</f>
        <v>0</v>
      </c>
      <c r="V247" s="40">
        <f t="shared" si="84"/>
        <v>7</v>
      </c>
      <c r="W247" s="285">
        <f t="shared" si="75"/>
        <v>0</v>
      </c>
      <c r="X247" s="289">
        <f t="shared" si="76"/>
        <v>433</v>
      </c>
      <c r="Y247" s="53">
        <f t="shared" si="77"/>
        <v>0</v>
      </c>
      <c r="Z247" s="50">
        <f t="shared" si="78"/>
        <v>0</v>
      </c>
      <c r="AA247" s="33">
        <f t="shared" si="79"/>
        <v>0</v>
      </c>
      <c r="AB247" s="134" t="str">
        <f>IF(ISERROR(VLOOKUP($E247,발주DB!$A:$D,3,FALSE))=TRUE,"",VLOOKUP($E247,발주DB!$A:$D,3,FALSE))</f>
        <v/>
      </c>
      <c r="AC247" s="133" t="str">
        <f>IF(ISERROR(VLOOKUP($E247,발주DB!$A:$D,4,FALSE))=TRUE,"",VLOOKUP($E247,발주DB!$A:$D,4,FALSE))</f>
        <v/>
      </c>
      <c r="AD247" s="39">
        <f>IF(ISERROR(VLOOKUP($E247,입고예정DB!$B:$E,3,FALSE))=TRUE,0,VLOOKUP($E247,입고예정DB!$B:$E,3,FALSE))</f>
        <v>0</v>
      </c>
      <c r="AE247" s="41">
        <f>IF(E247="",0,SUMIF(입고예정DB!$B:$B,$E247,입고예정DB!$E:$E))</f>
        <v>0</v>
      </c>
      <c r="AF247" s="42">
        <f t="shared" si="80"/>
        <v>-433</v>
      </c>
      <c r="AG247" s="414"/>
      <c r="AI247" s="295" t="str">
        <f>VLOOKUP($I247,[1]기획현황!$Z:$AW,8,FALSE)</f>
        <v>동일모자</v>
      </c>
      <c r="AJ247" s="401" t="e">
        <f>SUMIF([1]기획현황!$Z:$Z,$I247,[1]기획현황!$AF:$AF)</f>
        <v>#VALUE!</v>
      </c>
      <c r="AK247" s="302">
        <f>VLOOKUP($I247,[1]기획현황!$Z:$AW,14,FALSE)</f>
        <v>49000</v>
      </c>
      <c r="AL247" s="402">
        <f>VLOOKUP($I247,[1]기획현황!$Z:$AW,22,FALSE)</f>
        <v>1180</v>
      </c>
      <c r="AM247" s="301">
        <f>VLOOKUP($I247,[1]기획현황!$Z:$AW,23,FALSE)</f>
        <v>4.9000000000000004</v>
      </c>
      <c r="AN247" s="302">
        <f>VLOOKUP($I247,[1]기획현황!$Z:$AW,24,FALSE)</f>
        <v>0</v>
      </c>
      <c r="AO247" s="303">
        <f>VLOOKUP($I247,[1]기획현황!$Z:$AW,17,FALSE)</f>
        <v>7292.26</v>
      </c>
      <c r="AP247" s="305">
        <f t="shared" si="81"/>
        <v>6.108593844083253</v>
      </c>
      <c r="AQ247" s="3"/>
    </row>
    <row r="248" spans="1:43" ht="53.25" hidden="1" customHeight="1">
      <c r="A248" s="16" t="str">
        <f t="shared" si="67"/>
        <v>SWKSNF5506PK</v>
      </c>
      <c r="B248" s="154">
        <f t="shared" si="68"/>
        <v>9.5377346163493934E-7</v>
      </c>
      <c r="C248" s="16" t="str">
        <f t="shared" si="69"/>
        <v/>
      </c>
      <c r="D248" s="154">
        <f t="shared" si="70"/>
        <v>1</v>
      </c>
      <c r="E248" s="16" t="str">
        <f>IF(ISERROR(VLOOKUP(MID(I248,1,5)&amp;MID(I248,8,5),품번정리!A:B,2,FALSE))=TRUE,MID(I248,1,5)&amp;MID(I248,8,5),VLOOKUP(MID(I248,1,5)&amp;MID(I248,8,5),품번정리!A:B,2,FALSE))</f>
        <v>SWKSN506PK</v>
      </c>
      <c r="F248" s="202" t="str">
        <f>IF(ISERROR(VLOOKUP($E248,러닝품번!$A:$A,1,FALSE))=TRUE,"","러닝")</f>
        <v/>
      </c>
      <c r="G248" s="422"/>
      <c r="H248" s="31" t="str">
        <f>IF(I248=0,0,IF(VLOOKUP(MID($I248,4,2),CODE!K:P,CODE!$O$1,FALSE)="",VLOOKUP(MID($I248,1,3),CODE!$B:$G,CODE!$D$1,FALSE),VLOOKUP(MID($I248,1,3),CODE!$B:$G,CODE!$D$1,FALSE)&amp;"-"&amp;VLOOKUP(MID($I248,4,2),CODE!K:P,CODE!$O$1,FALSE)))</f>
        <v>SWK</v>
      </c>
      <c r="I248" s="103" t="s">
        <v>1651</v>
      </c>
      <c r="J248" s="102" t="str">
        <f t="shared" si="82"/>
        <v>F5</v>
      </c>
      <c r="K248" s="102" t="str">
        <f t="shared" si="71"/>
        <v>SN</v>
      </c>
      <c r="L248" s="438">
        <f t="shared" si="83"/>
        <v>24000</v>
      </c>
      <c r="M248" s="36">
        <f>IF(ISERROR(VLOOKUP($E248,'14FW판매DB'!$C:$AF,'14FW판매DB'!J$3-1,FALSE))=TRUE,0,VLOOKUP($E248,'14FW판매DB'!$C:$AF,'14FW판매DB'!J$3-1,FALSE))</f>
        <v>49000</v>
      </c>
      <c r="N248" s="37">
        <f>IF(ISERROR(VLOOKUP($E248,'14FW판매DB'!$C:$AF,'14FW판매DB'!K$3-1,FALSE))=TRUE,0,VLOOKUP($E248,'14FW판매DB'!$C:$AF,'14FW판매DB'!K$3-1,FALSE))</f>
        <v>25000</v>
      </c>
      <c r="O248" s="38">
        <f>SUMIF('14FW판매DB'!$C:$C,E248,'14FW판매DB'!N:N)</f>
        <v>435</v>
      </c>
      <c r="P248" s="39" t="str">
        <f>IF(ISERROR(VLOOKUP($E248,'14FW판매DB'!$C:$AF,'14FW판매DB'!P$3-1,FALSE))=TRUE,0,VLOOKUP($E248,'14FW판매DB'!$C:$AF,'14FW판매DB'!P$3-1,FALSE))</f>
        <v>2014-10-21</v>
      </c>
      <c r="Q248" s="40">
        <f>SUMIF('14FW판매DB'!$C:$C,E248,'14FW판매DB'!U:U)</f>
        <v>51</v>
      </c>
      <c r="R248" s="43">
        <f t="shared" si="72"/>
        <v>0.11724137931034483</v>
      </c>
      <c r="S248" s="95">
        <f t="shared" si="73"/>
        <v>531</v>
      </c>
      <c r="T248" s="45">
        <f t="shared" si="74"/>
        <v>9.6045197740112997E-2</v>
      </c>
      <c r="U248" s="110">
        <f>SUMIF('14FW판매DB'!$C:$C,$E248,'14FW판매DB'!AD:AD)*$U$4</f>
        <v>0</v>
      </c>
      <c r="V248" s="40">
        <f t="shared" si="84"/>
        <v>7</v>
      </c>
      <c r="W248" s="285">
        <f t="shared" si="75"/>
        <v>0</v>
      </c>
      <c r="X248" s="289">
        <f t="shared" si="76"/>
        <v>384</v>
      </c>
      <c r="Y248" s="53">
        <f t="shared" si="77"/>
        <v>0</v>
      </c>
      <c r="Z248" s="50">
        <f t="shared" si="78"/>
        <v>0</v>
      </c>
      <c r="AA248" s="33">
        <f t="shared" si="79"/>
        <v>0</v>
      </c>
      <c r="AB248" s="134" t="str">
        <f>IF(ISERROR(VLOOKUP($E248,발주DB!$A:$D,3,FALSE))=TRUE,"",VLOOKUP($E248,발주DB!$A:$D,3,FALSE))</f>
        <v/>
      </c>
      <c r="AC248" s="133" t="str">
        <f>IF(ISERROR(VLOOKUP($E248,발주DB!$A:$D,4,FALSE))=TRUE,"",VLOOKUP($E248,발주DB!$A:$D,4,FALSE))</f>
        <v/>
      </c>
      <c r="AD248" s="39">
        <f>IF(ISERROR(VLOOKUP($E248,입고예정DB!$B:$E,3,FALSE))=TRUE,0,VLOOKUP($E248,입고예정DB!$B:$E,3,FALSE))</f>
        <v>0</v>
      </c>
      <c r="AE248" s="41">
        <f>IF(E248="",0,SUMIF(입고예정DB!$B:$B,$E248,입고예정DB!$E:$E))</f>
        <v>0</v>
      </c>
      <c r="AF248" s="42">
        <f t="shared" si="80"/>
        <v>-384</v>
      </c>
      <c r="AG248" s="414"/>
      <c r="AI248" s="295" t="str">
        <f>VLOOKUP($I248,[1]기획현황!$Z:$AW,8,FALSE)</f>
        <v>동일모자</v>
      </c>
      <c r="AJ248" s="401" t="e">
        <f>SUMIF([1]기획현황!$Z:$Z,$I248,[1]기획현황!$AF:$AF)</f>
        <v>#VALUE!</v>
      </c>
      <c r="AK248" s="302">
        <f>VLOOKUP($I248,[1]기획현황!$Z:$AW,14,FALSE)</f>
        <v>49000</v>
      </c>
      <c r="AL248" s="402">
        <f>VLOOKUP($I248,[1]기획현황!$Z:$AW,22,FALSE)</f>
        <v>1180</v>
      </c>
      <c r="AM248" s="301">
        <f>VLOOKUP($I248,[1]기획현황!$Z:$AW,23,FALSE)</f>
        <v>4.9000000000000004</v>
      </c>
      <c r="AN248" s="302">
        <f>VLOOKUP($I248,[1]기획현황!$Z:$AW,24,FALSE)</f>
        <v>0</v>
      </c>
      <c r="AO248" s="303">
        <f>VLOOKUP($I248,[1]기획현황!$Z:$AW,17,FALSE)</f>
        <v>7292.26</v>
      </c>
      <c r="AP248" s="305">
        <f t="shared" si="81"/>
        <v>6.108593844083253</v>
      </c>
      <c r="AQ248" s="3"/>
    </row>
    <row r="249" spans="1:43" ht="53.25" hidden="1" customHeight="1">
      <c r="A249" s="16" t="str">
        <f t="shared" si="67"/>
        <v>SWKSNF5507BL</v>
      </c>
      <c r="B249" s="154">
        <f t="shared" si="68"/>
        <v>9.5377346163493934E-7</v>
      </c>
      <c r="C249" s="16" t="str">
        <f t="shared" si="69"/>
        <v/>
      </c>
      <c r="D249" s="154">
        <f t="shared" si="70"/>
        <v>1</v>
      </c>
      <c r="E249" s="16" t="str">
        <f>IF(ISERROR(VLOOKUP(MID(I249,1,5)&amp;MID(I249,8,5),품번정리!A:B,2,FALSE))=TRUE,MID(I249,1,5)&amp;MID(I249,8,5),VLOOKUP(MID(I249,1,5)&amp;MID(I249,8,5),품번정리!A:B,2,FALSE))</f>
        <v>SWKSN507BL</v>
      </c>
      <c r="F249" s="202" t="str">
        <f>IF(ISERROR(VLOOKUP($E249,러닝품번!$A:$A,1,FALSE))=TRUE,"","러닝")</f>
        <v/>
      </c>
      <c r="G249" s="422"/>
      <c r="H249" s="31" t="str">
        <f>IF(I249=0,0,IF(VLOOKUP(MID($I249,4,2),CODE!K:P,CODE!$O$1,FALSE)="",VLOOKUP(MID($I249,1,3),CODE!$B:$G,CODE!$D$1,FALSE),VLOOKUP(MID($I249,1,3),CODE!$B:$G,CODE!$D$1,FALSE)&amp;"-"&amp;VLOOKUP(MID($I249,4,2),CODE!K:P,CODE!$O$1,FALSE)))</f>
        <v>SWK</v>
      </c>
      <c r="I249" s="103" t="s">
        <v>1692</v>
      </c>
      <c r="J249" s="102" t="str">
        <f t="shared" si="82"/>
        <v>F5</v>
      </c>
      <c r="K249" s="102" t="str">
        <f t="shared" si="71"/>
        <v>SN</v>
      </c>
      <c r="L249" s="438">
        <f t="shared" si="83"/>
        <v>20000</v>
      </c>
      <c r="M249" s="36">
        <f>IF(ISERROR(VLOOKUP($E249,'14FW판매DB'!$C:$AF,'14FW판매DB'!J$3-1,FALSE))=TRUE,0,VLOOKUP($E249,'14FW판매DB'!$C:$AF,'14FW판매DB'!J$3-1,FALSE))</f>
        <v>45000</v>
      </c>
      <c r="N249" s="37">
        <f>IF(ISERROR(VLOOKUP($E249,'14FW판매DB'!$C:$AF,'14FW판매DB'!K$3-1,FALSE))=TRUE,0,VLOOKUP($E249,'14FW판매DB'!$C:$AF,'14FW판매DB'!K$3-1,FALSE))</f>
        <v>25000</v>
      </c>
      <c r="O249" s="38">
        <f>SUMIF('14FW판매DB'!$C:$C,E249,'14FW판매DB'!N:N)</f>
        <v>300</v>
      </c>
      <c r="P249" s="39" t="str">
        <f>IF(ISERROR(VLOOKUP($E249,'14FW판매DB'!$C:$AF,'14FW판매DB'!P$3-1,FALSE))=TRUE,0,VLOOKUP($E249,'14FW판매DB'!$C:$AF,'14FW판매DB'!P$3-1,FALSE))</f>
        <v>2014-09-19</v>
      </c>
      <c r="Q249" s="40">
        <f>SUMIF('14FW판매DB'!$C:$C,E249,'14FW판매DB'!U:U)</f>
        <v>18</v>
      </c>
      <c r="R249" s="43">
        <f t="shared" si="72"/>
        <v>0.06</v>
      </c>
      <c r="S249" s="95">
        <f t="shared" si="73"/>
        <v>563</v>
      </c>
      <c r="T249" s="45">
        <f t="shared" si="74"/>
        <v>3.1971580817051509E-2</v>
      </c>
      <c r="U249" s="110">
        <f>SUMIF('14FW판매DB'!$C:$C,$E249,'14FW판매DB'!AD:AD)*$U$4</f>
        <v>0</v>
      </c>
      <c r="V249" s="40">
        <f t="shared" si="84"/>
        <v>7</v>
      </c>
      <c r="W249" s="285">
        <f t="shared" si="75"/>
        <v>0</v>
      </c>
      <c r="X249" s="289">
        <f t="shared" si="76"/>
        <v>282</v>
      </c>
      <c r="Y249" s="53">
        <f t="shared" si="77"/>
        <v>0</v>
      </c>
      <c r="Z249" s="50">
        <f t="shared" si="78"/>
        <v>0</v>
      </c>
      <c r="AA249" s="33">
        <f t="shared" si="79"/>
        <v>0</v>
      </c>
      <c r="AB249" s="134" t="str">
        <f>IF(ISERROR(VLOOKUP($E249,발주DB!$A:$D,3,FALSE))=TRUE,"",VLOOKUP($E249,발주DB!$A:$D,3,FALSE))</f>
        <v/>
      </c>
      <c r="AC249" s="133" t="str">
        <f>IF(ISERROR(VLOOKUP($E249,발주DB!$A:$D,4,FALSE))=TRUE,"",VLOOKUP($E249,발주DB!$A:$D,4,FALSE))</f>
        <v/>
      </c>
      <c r="AD249" s="39">
        <f>IF(ISERROR(VLOOKUP($E249,입고예정DB!$B:$E,3,FALSE))=TRUE,0,VLOOKUP($E249,입고예정DB!$B:$E,3,FALSE))</f>
        <v>0</v>
      </c>
      <c r="AE249" s="41">
        <f>IF(E249="",0,SUMIF(입고예정DB!$B:$B,$E249,입고예정DB!$E:$E))</f>
        <v>0</v>
      </c>
      <c r="AF249" s="42">
        <f t="shared" si="80"/>
        <v>-282</v>
      </c>
      <c r="AG249" s="414"/>
      <c r="AI249" s="295" t="str">
        <f>VLOOKUP($I249,[1]기획현황!$Z:$AW,8,FALSE)</f>
        <v>성진</v>
      </c>
      <c r="AJ249" s="401" t="e">
        <f>SUMIF([1]기획현황!$Z:$Z,$I249,[1]기획현황!$AF:$AF)</f>
        <v>#VALUE!</v>
      </c>
      <c r="AK249" s="302">
        <f>VLOOKUP($I249,[1]기획현황!$Z:$AW,14,FALSE)</f>
        <v>45000</v>
      </c>
      <c r="AL249" s="402">
        <f>VLOOKUP($I249,[1]기획현황!$Z:$AW,22,FALSE)</f>
        <v>1000</v>
      </c>
      <c r="AM249" s="301">
        <f>VLOOKUP($I249,[1]기획현황!$Z:$AW,23,FALSE)</f>
        <v>6</v>
      </c>
      <c r="AN249" s="302">
        <f>VLOOKUP($I249,[1]기획현황!$Z:$AW,24,FALSE)</f>
        <v>0</v>
      </c>
      <c r="AO249" s="303">
        <f>VLOOKUP($I249,[1]기획현황!$Z:$AW,17,FALSE)</f>
        <v>7930.0000000000009</v>
      </c>
      <c r="AP249" s="305">
        <f t="shared" si="81"/>
        <v>5.158775650578928</v>
      </c>
      <c r="AQ249" s="3"/>
    </row>
    <row r="250" spans="1:43" ht="53.25" hidden="1" customHeight="1">
      <c r="A250" s="16" t="str">
        <f t="shared" si="67"/>
        <v>SWKSNF5507NY</v>
      </c>
      <c r="B250" s="154">
        <f t="shared" si="68"/>
        <v>9.5377346163493934E-7</v>
      </c>
      <c r="C250" s="16" t="str">
        <f t="shared" si="69"/>
        <v/>
      </c>
      <c r="D250" s="154">
        <f t="shared" si="70"/>
        <v>1</v>
      </c>
      <c r="E250" s="16" t="str">
        <f>IF(ISERROR(VLOOKUP(MID(I250,1,5)&amp;MID(I250,8,5),품번정리!A:B,2,FALSE))=TRUE,MID(I250,1,5)&amp;MID(I250,8,5),VLOOKUP(MID(I250,1,5)&amp;MID(I250,8,5),품번정리!A:B,2,FALSE))</f>
        <v>SWKSN507NY</v>
      </c>
      <c r="F250" s="202" t="str">
        <f>IF(ISERROR(VLOOKUP($E250,러닝품번!$A:$A,1,FALSE))=TRUE,"","러닝")</f>
        <v/>
      </c>
      <c r="G250" s="422"/>
      <c r="H250" s="31" t="str">
        <f>IF(I250=0,0,IF(VLOOKUP(MID($I250,4,2),CODE!K:P,CODE!$O$1,FALSE)="",VLOOKUP(MID($I250,1,3),CODE!$B:$G,CODE!$D$1,FALSE),VLOOKUP(MID($I250,1,3),CODE!$B:$G,CODE!$D$1,FALSE)&amp;"-"&amp;VLOOKUP(MID($I250,4,2),CODE!K:P,CODE!$O$1,FALSE)))</f>
        <v>SWK</v>
      </c>
      <c r="I250" s="103" t="s">
        <v>1690</v>
      </c>
      <c r="J250" s="102" t="str">
        <f t="shared" si="82"/>
        <v>F5</v>
      </c>
      <c r="K250" s="102" t="str">
        <f t="shared" si="71"/>
        <v>SN</v>
      </c>
      <c r="L250" s="438">
        <f t="shared" si="83"/>
        <v>20000</v>
      </c>
      <c r="M250" s="36">
        <f>IF(ISERROR(VLOOKUP($E250,'14FW판매DB'!$C:$AF,'14FW판매DB'!J$3-1,FALSE))=TRUE,0,VLOOKUP($E250,'14FW판매DB'!$C:$AF,'14FW판매DB'!J$3-1,FALSE))</f>
        <v>45000</v>
      </c>
      <c r="N250" s="37">
        <f>IF(ISERROR(VLOOKUP($E250,'14FW판매DB'!$C:$AF,'14FW판매DB'!K$3-1,FALSE))=TRUE,0,VLOOKUP($E250,'14FW판매DB'!$C:$AF,'14FW판매DB'!K$3-1,FALSE))</f>
        <v>25000</v>
      </c>
      <c r="O250" s="38">
        <f>SUMIF('14FW판매DB'!$C:$C,E250,'14FW판매DB'!N:N)</f>
        <v>180</v>
      </c>
      <c r="P250" s="39" t="str">
        <f>IF(ISERROR(VLOOKUP($E250,'14FW판매DB'!$C:$AF,'14FW판매DB'!P$3-1,FALSE))=TRUE,0,VLOOKUP($E250,'14FW판매DB'!$C:$AF,'14FW판매DB'!P$3-1,FALSE))</f>
        <v>2014-09-26</v>
      </c>
      <c r="Q250" s="40">
        <f>SUMIF('14FW판매DB'!$C:$C,E250,'14FW판매DB'!U:U)</f>
        <v>29</v>
      </c>
      <c r="R250" s="43">
        <f t="shared" si="72"/>
        <v>0.16111111111111112</v>
      </c>
      <c r="S250" s="95">
        <f t="shared" si="73"/>
        <v>556</v>
      </c>
      <c r="T250" s="45">
        <f t="shared" si="74"/>
        <v>5.2158273381294966E-2</v>
      </c>
      <c r="U250" s="110">
        <f>SUMIF('14FW판매DB'!$C:$C,$E250,'14FW판매DB'!AD:AD)*$U$4</f>
        <v>0</v>
      </c>
      <c r="V250" s="40">
        <f t="shared" si="84"/>
        <v>7</v>
      </c>
      <c r="W250" s="285">
        <f t="shared" si="75"/>
        <v>0</v>
      </c>
      <c r="X250" s="289">
        <f t="shared" si="76"/>
        <v>151</v>
      </c>
      <c r="Y250" s="53">
        <f t="shared" si="77"/>
        <v>0</v>
      </c>
      <c r="Z250" s="50">
        <f t="shared" si="78"/>
        <v>0</v>
      </c>
      <c r="AA250" s="33">
        <f t="shared" si="79"/>
        <v>0</v>
      </c>
      <c r="AB250" s="134" t="str">
        <f>IF(ISERROR(VLOOKUP($E250,발주DB!$A:$D,3,FALSE))=TRUE,"",VLOOKUP($E250,발주DB!$A:$D,3,FALSE))</f>
        <v/>
      </c>
      <c r="AC250" s="133" t="str">
        <f>IF(ISERROR(VLOOKUP($E250,발주DB!$A:$D,4,FALSE))=TRUE,"",VLOOKUP($E250,발주DB!$A:$D,4,FALSE))</f>
        <v/>
      </c>
      <c r="AD250" s="39">
        <f>IF(ISERROR(VLOOKUP($E250,입고예정DB!$B:$E,3,FALSE))=TRUE,0,VLOOKUP($E250,입고예정DB!$B:$E,3,FALSE))</f>
        <v>0</v>
      </c>
      <c r="AE250" s="41">
        <f>IF(E250="",0,SUMIF(입고예정DB!$B:$B,$E250,입고예정DB!$E:$E))</f>
        <v>0</v>
      </c>
      <c r="AF250" s="42">
        <f t="shared" si="80"/>
        <v>-151</v>
      </c>
      <c r="AG250" s="414"/>
      <c r="AI250" s="295" t="str">
        <f>VLOOKUP($I250,[1]기획현황!$Z:$AW,8,FALSE)</f>
        <v>성진</v>
      </c>
      <c r="AJ250" s="401" t="e">
        <f>SUMIF([1]기획현황!$Z:$Z,$I250,[1]기획현황!$AF:$AF)</f>
        <v>#VALUE!</v>
      </c>
      <c r="AK250" s="302">
        <f>VLOOKUP($I250,[1]기획현황!$Z:$AW,14,FALSE)</f>
        <v>45000</v>
      </c>
      <c r="AL250" s="402">
        <f>VLOOKUP($I250,[1]기획현황!$Z:$AW,22,FALSE)</f>
        <v>1000</v>
      </c>
      <c r="AM250" s="301">
        <f>VLOOKUP($I250,[1]기획현황!$Z:$AW,23,FALSE)</f>
        <v>5.95</v>
      </c>
      <c r="AN250" s="302">
        <f>VLOOKUP($I250,[1]기획현황!$Z:$AW,24,FALSE)</f>
        <v>0</v>
      </c>
      <c r="AO250" s="303">
        <f>VLOOKUP($I250,[1]기획현황!$Z:$AW,17,FALSE)</f>
        <v>7872.2500000000009</v>
      </c>
      <c r="AP250" s="305">
        <f t="shared" si="81"/>
        <v>5.1966198874643084</v>
      </c>
      <c r="AQ250" s="3"/>
    </row>
    <row r="251" spans="1:43" ht="53.25" hidden="1" customHeight="1">
      <c r="A251" s="16" t="str">
        <f t="shared" si="67"/>
        <v>SWKSNF5507PK</v>
      </c>
      <c r="B251" s="154">
        <f t="shared" si="68"/>
        <v>9.5377346163493934E-7</v>
      </c>
      <c r="C251" s="16" t="str">
        <f t="shared" si="69"/>
        <v/>
      </c>
      <c r="D251" s="154">
        <f t="shared" si="70"/>
        <v>1</v>
      </c>
      <c r="E251" s="16" t="str">
        <f>IF(ISERROR(VLOOKUP(MID(I251,1,5)&amp;MID(I251,8,5),품번정리!A:B,2,FALSE))=TRUE,MID(I251,1,5)&amp;MID(I251,8,5),VLOOKUP(MID(I251,1,5)&amp;MID(I251,8,5),품번정리!A:B,2,FALSE))</f>
        <v>SWKSN507PK</v>
      </c>
      <c r="F251" s="202" t="str">
        <f>IF(ISERROR(VLOOKUP($E251,러닝품번!$A:$A,1,FALSE))=TRUE,"","러닝")</f>
        <v/>
      </c>
      <c r="G251" s="422"/>
      <c r="H251" s="31" t="str">
        <f>IF(I251=0,0,IF(VLOOKUP(MID($I251,4,2),CODE!K:P,CODE!$O$1,FALSE)="",VLOOKUP(MID($I251,1,3),CODE!$B:$G,CODE!$D$1,FALSE),VLOOKUP(MID($I251,1,3),CODE!$B:$G,CODE!$D$1,FALSE)&amp;"-"&amp;VLOOKUP(MID($I251,4,2),CODE!K:P,CODE!$O$1,FALSE)))</f>
        <v>SWK</v>
      </c>
      <c r="I251" s="103" t="s">
        <v>1691</v>
      </c>
      <c r="J251" s="102" t="str">
        <f t="shared" si="82"/>
        <v>F5</v>
      </c>
      <c r="K251" s="102" t="str">
        <f t="shared" si="71"/>
        <v>SN</v>
      </c>
      <c r="L251" s="438">
        <f t="shared" si="83"/>
        <v>20000</v>
      </c>
      <c r="M251" s="36">
        <f>IF(ISERROR(VLOOKUP($E251,'14FW판매DB'!$C:$AF,'14FW판매DB'!J$3-1,FALSE))=TRUE,0,VLOOKUP($E251,'14FW판매DB'!$C:$AF,'14FW판매DB'!J$3-1,FALSE))</f>
        <v>45000</v>
      </c>
      <c r="N251" s="37">
        <f>IF(ISERROR(VLOOKUP($E251,'14FW판매DB'!$C:$AF,'14FW판매DB'!K$3-1,FALSE))=TRUE,0,VLOOKUP($E251,'14FW판매DB'!$C:$AF,'14FW판매DB'!K$3-1,FALSE))</f>
        <v>25000</v>
      </c>
      <c r="O251" s="38">
        <f>SUMIF('14FW판매DB'!$C:$C,E251,'14FW판매DB'!N:N)</f>
        <v>480</v>
      </c>
      <c r="P251" s="39" t="str">
        <f>IF(ISERROR(VLOOKUP($E251,'14FW판매DB'!$C:$AF,'14FW판매DB'!P$3-1,FALSE))=TRUE,0,VLOOKUP($E251,'14FW판매DB'!$C:$AF,'14FW판매DB'!P$3-1,FALSE))</f>
        <v>2014-09-15</v>
      </c>
      <c r="Q251" s="40">
        <f>SUMIF('14FW판매DB'!$C:$C,E251,'14FW판매DB'!U:U)</f>
        <v>60</v>
      </c>
      <c r="R251" s="43">
        <f t="shared" si="72"/>
        <v>0.125</v>
      </c>
      <c r="S251" s="95">
        <f t="shared" si="73"/>
        <v>567</v>
      </c>
      <c r="T251" s="45">
        <f t="shared" si="74"/>
        <v>0.10582010582010581</v>
      </c>
      <c r="U251" s="110">
        <f>SUMIF('14FW판매DB'!$C:$C,$E251,'14FW판매DB'!AD:AD)*$U$4</f>
        <v>0</v>
      </c>
      <c r="V251" s="40">
        <f t="shared" si="84"/>
        <v>7</v>
      </c>
      <c r="W251" s="285">
        <f t="shared" si="75"/>
        <v>0</v>
      </c>
      <c r="X251" s="289">
        <f t="shared" si="76"/>
        <v>420</v>
      </c>
      <c r="Y251" s="53">
        <f t="shared" si="77"/>
        <v>0</v>
      </c>
      <c r="Z251" s="50">
        <f t="shared" si="78"/>
        <v>0</v>
      </c>
      <c r="AA251" s="33">
        <f t="shared" si="79"/>
        <v>0</v>
      </c>
      <c r="AB251" s="134" t="str">
        <f>IF(ISERROR(VLOOKUP($E251,발주DB!$A:$D,3,FALSE))=TRUE,"",VLOOKUP($E251,발주DB!$A:$D,3,FALSE))</f>
        <v/>
      </c>
      <c r="AC251" s="133" t="str">
        <f>IF(ISERROR(VLOOKUP($E251,발주DB!$A:$D,4,FALSE))=TRUE,"",VLOOKUP($E251,발주DB!$A:$D,4,FALSE))</f>
        <v/>
      </c>
      <c r="AD251" s="39">
        <f>IF(ISERROR(VLOOKUP($E251,입고예정DB!$B:$E,3,FALSE))=TRUE,0,VLOOKUP($E251,입고예정DB!$B:$E,3,FALSE))</f>
        <v>0</v>
      </c>
      <c r="AE251" s="41">
        <f>IF(E251="",0,SUMIF(입고예정DB!$B:$B,$E251,입고예정DB!$E:$E))</f>
        <v>0</v>
      </c>
      <c r="AF251" s="42">
        <f t="shared" si="80"/>
        <v>-420</v>
      </c>
      <c r="AG251" s="414"/>
      <c r="AI251" s="295" t="str">
        <f>VLOOKUP($I251,[1]기획현황!$Z:$AW,8,FALSE)</f>
        <v>성진</v>
      </c>
      <c r="AJ251" s="401" t="e">
        <f>SUMIF([1]기획현황!$Z:$Z,$I251,[1]기획현황!$AF:$AF)</f>
        <v>#VALUE!</v>
      </c>
      <c r="AK251" s="302">
        <f>VLOOKUP($I251,[1]기획현황!$Z:$AW,14,FALSE)</f>
        <v>45000</v>
      </c>
      <c r="AL251" s="402">
        <f>VLOOKUP($I251,[1]기획현황!$Z:$AW,22,FALSE)</f>
        <v>1000</v>
      </c>
      <c r="AM251" s="301">
        <f>VLOOKUP($I251,[1]기획현황!$Z:$AW,23,FALSE)</f>
        <v>5.95</v>
      </c>
      <c r="AN251" s="302">
        <f>VLOOKUP($I251,[1]기획현황!$Z:$AW,24,FALSE)</f>
        <v>0</v>
      </c>
      <c r="AO251" s="303">
        <f>VLOOKUP($I251,[1]기획현황!$Z:$AW,17,FALSE)</f>
        <v>7872.2500000000009</v>
      </c>
      <c r="AP251" s="305">
        <f t="shared" si="81"/>
        <v>5.1966198874643084</v>
      </c>
      <c r="AQ251" s="3"/>
    </row>
    <row r="252" spans="1:43" ht="53.25" hidden="1" customHeight="1">
      <c r="A252" s="16" t="str">
        <f t="shared" si="67"/>
        <v>SWKSNF5508NY</v>
      </c>
      <c r="B252" s="154">
        <f t="shared" si="68"/>
        <v>9.5377346163493934E-7</v>
      </c>
      <c r="C252" s="16" t="str">
        <f t="shared" si="69"/>
        <v/>
      </c>
      <c r="D252" s="154">
        <f t="shared" si="70"/>
        <v>1</v>
      </c>
      <c r="E252" s="16" t="str">
        <f>IF(ISERROR(VLOOKUP(MID(I252,1,5)&amp;MID(I252,8,5),품번정리!A:B,2,FALSE))=TRUE,MID(I252,1,5)&amp;MID(I252,8,5),VLOOKUP(MID(I252,1,5)&amp;MID(I252,8,5),품번정리!A:B,2,FALSE))</f>
        <v>SWKSN508NY</v>
      </c>
      <c r="F252" s="202" t="str">
        <f>IF(ISERROR(VLOOKUP($E252,러닝품번!$A:$A,1,FALSE))=TRUE,"","러닝")</f>
        <v/>
      </c>
      <c r="G252" s="422"/>
      <c r="H252" s="31" t="str">
        <f>IF(I252=0,0,IF(VLOOKUP(MID($I252,4,2),CODE!K:P,CODE!$O$1,FALSE)="",VLOOKUP(MID($I252,1,3),CODE!$B:$G,CODE!$D$1,FALSE),VLOOKUP(MID($I252,1,3),CODE!$B:$G,CODE!$D$1,FALSE)&amp;"-"&amp;VLOOKUP(MID($I252,4,2),CODE!K:P,CODE!$O$1,FALSE)))</f>
        <v>SWK</v>
      </c>
      <c r="I252" s="103" t="s">
        <v>1693</v>
      </c>
      <c r="J252" s="102" t="str">
        <f t="shared" si="82"/>
        <v>F5</v>
      </c>
      <c r="K252" s="102" t="str">
        <f t="shared" si="71"/>
        <v>SN</v>
      </c>
      <c r="L252" s="438">
        <f t="shared" si="83"/>
        <v>20000</v>
      </c>
      <c r="M252" s="36">
        <f>IF(ISERROR(VLOOKUP($E252,'14FW판매DB'!$C:$AF,'14FW판매DB'!J$3-1,FALSE))=TRUE,0,VLOOKUP($E252,'14FW판매DB'!$C:$AF,'14FW판매DB'!J$3-1,FALSE))</f>
        <v>45000</v>
      </c>
      <c r="N252" s="37">
        <f>IF(ISERROR(VLOOKUP($E252,'14FW판매DB'!$C:$AF,'14FW판매DB'!K$3-1,FALSE))=TRUE,0,VLOOKUP($E252,'14FW판매DB'!$C:$AF,'14FW판매DB'!K$3-1,FALSE))</f>
        <v>25000</v>
      </c>
      <c r="O252" s="38">
        <f>SUMIF('14FW판매DB'!$C:$C,E252,'14FW판매DB'!N:N)</f>
        <v>150</v>
      </c>
      <c r="P252" s="39" t="str">
        <f>IF(ISERROR(VLOOKUP($E252,'14FW판매DB'!$C:$AF,'14FW판매DB'!P$3-1,FALSE))=TRUE,0,VLOOKUP($E252,'14FW판매DB'!$C:$AF,'14FW판매DB'!P$3-1,FALSE))</f>
        <v>2014-09-15</v>
      </c>
      <c r="Q252" s="40">
        <f>SUMIF('14FW판매DB'!$C:$C,E252,'14FW판매DB'!U:U)</f>
        <v>12</v>
      </c>
      <c r="R252" s="43">
        <f t="shared" si="72"/>
        <v>0.08</v>
      </c>
      <c r="S252" s="95">
        <f t="shared" si="73"/>
        <v>567</v>
      </c>
      <c r="T252" s="45">
        <f t="shared" si="74"/>
        <v>2.1164021164021163E-2</v>
      </c>
      <c r="U252" s="110">
        <f>SUMIF('14FW판매DB'!$C:$C,$E252,'14FW판매DB'!AD:AD)*$U$4</f>
        <v>0</v>
      </c>
      <c r="V252" s="40">
        <f t="shared" si="84"/>
        <v>7</v>
      </c>
      <c r="W252" s="285">
        <f t="shared" si="75"/>
        <v>0</v>
      </c>
      <c r="X252" s="289">
        <f t="shared" si="76"/>
        <v>138</v>
      </c>
      <c r="Y252" s="53">
        <f t="shared" si="77"/>
        <v>0</v>
      </c>
      <c r="Z252" s="50">
        <f t="shared" si="78"/>
        <v>0</v>
      </c>
      <c r="AA252" s="33">
        <f t="shared" si="79"/>
        <v>0</v>
      </c>
      <c r="AB252" s="134" t="str">
        <f>IF(ISERROR(VLOOKUP($E252,발주DB!$A:$D,3,FALSE))=TRUE,"",VLOOKUP($E252,발주DB!$A:$D,3,FALSE))</f>
        <v/>
      </c>
      <c r="AC252" s="133" t="str">
        <f>IF(ISERROR(VLOOKUP($E252,발주DB!$A:$D,4,FALSE))=TRUE,"",VLOOKUP($E252,발주DB!$A:$D,4,FALSE))</f>
        <v/>
      </c>
      <c r="AD252" s="39">
        <f>IF(ISERROR(VLOOKUP($E252,입고예정DB!$B:$E,3,FALSE))=TRUE,0,VLOOKUP($E252,입고예정DB!$B:$E,3,FALSE))</f>
        <v>0</v>
      </c>
      <c r="AE252" s="41">
        <f>IF(E252="",0,SUMIF(입고예정DB!$B:$B,$E252,입고예정DB!$E:$E))</f>
        <v>0</v>
      </c>
      <c r="AF252" s="42">
        <f t="shared" si="80"/>
        <v>-138</v>
      </c>
      <c r="AG252" s="414"/>
      <c r="AI252" s="295" t="str">
        <f>VLOOKUP($I252,[1]기획현황!$Z:$AW,8,FALSE)</f>
        <v>성진</v>
      </c>
      <c r="AJ252" s="401" t="e">
        <f>SUMIF([1]기획현황!$Z:$Z,$I252,[1]기획현황!$AF:$AF)</f>
        <v>#VALUE!</v>
      </c>
      <c r="AK252" s="302">
        <f>VLOOKUP($I252,[1]기획현황!$Z:$AW,14,FALSE)</f>
        <v>45000</v>
      </c>
      <c r="AL252" s="402">
        <f>VLOOKUP($I252,[1]기획현황!$Z:$AW,22,FALSE)</f>
        <v>1000</v>
      </c>
      <c r="AM252" s="301">
        <f>VLOOKUP($I252,[1]기획현황!$Z:$AW,23,FALSE)</f>
        <v>6.3</v>
      </c>
      <c r="AN252" s="302">
        <f>VLOOKUP($I252,[1]기획현황!$Z:$AW,24,FALSE)</f>
        <v>0</v>
      </c>
      <c r="AO252" s="303">
        <f>VLOOKUP($I252,[1]기획현황!$Z:$AW,17,FALSE)</f>
        <v>8276.5</v>
      </c>
      <c r="AP252" s="305">
        <f t="shared" si="81"/>
        <v>4.9428008106193317</v>
      </c>
      <c r="AQ252" s="3"/>
    </row>
    <row r="253" spans="1:43" ht="53.25" hidden="1" customHeight="1">
      <c r="A253" s="16" t="str">
        <f t="shared" si="67"/>
        <v>SWKSNF5508PK</v>
      </c>
      <c r="B253" s="154">
        <f t="shared" si="68"/>
        <v>9.5377346163493934E-7</v>
      </c>
      <c r="C253" s="16" t="str">
        <f t="shared" si="69"/>
        <v/>
      </c>
      <c r="D253" s="154">
        <f t="shared" si="70"/>
        <v>1</v>
      </c>
      <c r="E253" s="16" t="str">
        <f>IF(ISERROR(VLOOKUP(MID(I253,1,5)&amp;MID(I253,8,5),품번정리!A:B,2,FALSE))=TRUE,MID(I253,1,5)&amp;MID(I253,8,5),VLOOKUP(MID(I253,1,5)&amp;MID(I253,8,5),품번정리!A:B,2,FALSE))</f>
        <v>SWKSN508PK</v>
      </c>
      <c r="F253" s="202" t="str">
        <f>IF(ISERROR(VLOOKUP($E253,러닝품번!$A:$A,1,FALSE))=TRUE,"","러닝")</f>
        <v/>
      </c>
      <c r="G253" s="431"/>
      <c r="H253" s="31" t="str">
        <f>IF(I253=0,0,IF(VLOOKUP(MID($I253,4,2),CODE!K:P,CODE!$O$1,FALSE)="",VLOOKUP(MID($I253,1,3),CODE!$B:$G,CODE!$D$1,FALSE),VLOOKUP(MID($I253,1,3),CODE!$B:$G,CODE!$D$1,FALSE)&amp;"-"&amp;VLOOKUP(MID($I253,4,2),CODE!K:P,CODE!$O$1,FALSE)))</f>
        <v>SWK</v>
      </c>
      <c r="I253" s="103" t="s">
        <v>1694</v>
      </c>
      <c r="J253" s="102" t="str">
        <f t="shared" si="82"/>
        <v>F5</v>
      </c>
      <c r="K253" s="102" t="str">
        <f t="shared" si="71"/>
        <v>SN</v>
      </c>
      <c r="L253" s="438">
        <f t="shared" si="83"/>
        <v>20000</v>
      </c>
      <c r="M253" s="36">
        <f>IF(ISERROR(VLOOKUP($E253,'14FW판매DB'!$C:$AF,'14FW판매DB'!J$3-1,FALSE))=TRUE,0,VLOOKUP($E253,'14FW판매DB'!$C:$AF,'14FW판매DB'!J$3-1,FALSE))</f>
        <v>45000</v>
      </c>
      <c r="N253" s="37">
        <f>IF(ISERROR(VLOOKUP($E253,'14FW판매DB'!$C:$AF,'14FW판매DB'!K$3-1,FALSE))=TRUE,0,VLOOKUP($E253,'14FW판매DB'!$C:$AF,'14FW판매DB'!K$3-1,FALSE))</f>
        <v>25000</v>
      </c>
      <c r="O253" s="38">
        <f>SUMIF('14FW판매DB'!$C:$C,E253,'14FW판매DB'!N:N)</f>
        <v>450</v>
      </c>
      <c r="P253" s="39" t="str">
        <f>IF(ISERROR(VLOOKUP($E253,'14FW판매DB'!$C:$AF,'14FW판매DB'!P$3-1,FALSE))=TRUE,0,VLOOKUP($E253,'14FW판매DB'!$C:$AF,'14FW판매DB'!P$3-1,FALSE))</f>
        <v>2014-09-15</v>
      </c>
      <c r="Q253" s="40">
        <f>SUMIF('14FW판매DB'!$C:$C,E253,'14FW판매DB'!U:U)</f>
        <v>45</v>
      </c>
      <c r="R253" s="43">
        <f t="shared" si="72"/>
        <v>0.1</v>
      </c>
      <c r="S253" s="95">
        <f t="shared" si="73"/>
        <v>567</v>
      </c>
      <c r="T253" s="45">
        <f t="shared" si="74"/>
        <v>7.9365079365079361E-2</v>
      </c>
      <c r="U253" s="110">
        <f>SUMIF('14FW판매DB'!$C:$C,$E253,'14FW판매DB'!AD:AD)*$U$4</f>
        <v>0</v>
      </c>
      <c r="V253" s="40">
        <f t="shared" si="84"/>
        <v>7</v>
      </c>
      <c r="W253" s="285">
        <f t="shared" si="75"/>
        <v>0</v>
      </c>
      <c r="X253" s="289">
        <f t="shared" si="76"/>
        <v>405</v>
      </c>
      <c r="Y253" s="53">
        <f t="shared" si="77"/>
        <v>0</v>
      </c>
      <c r="Z253" s="50">
        <f t="shared" si="78"/>
        <v>0</v>
      </c>
      <c r="AA253" s="33">
        <f t="shared" si="79"/>
        <v>0</v>
      </c>
      <c r="AB253" s="134" t="str">
        <f>IF(ISERROR(VLOOKUP($E253,발주DB!$A:$D,3,FALSE))=TRUE,"",VLOOKUP($E253,발주DB!$A:$D,3,FALSE))</f>
        <v/>
      </c>
      <c r="AC253" s="133" t="str">
        <f>IF(ISERROR(VLOOKUP($E253,발주DB!$A:$D,4,FALSE))=TRUE,"",VLOOKUP($E253,발주DB!$A:$D,4,FALSE))</f>
        <v/>
      </c>
      <c r="AD253" s="39">
        <f>IF(ISERROR(VLOOKUP($E253,입고예정DB!$B:$E,3,FALSE))=TRUE,0,VLOOKUP($E253,입고예정DB!$B:$E,3,FALSE))</f>
        <v>0</v>
      </c>
      <c r="AE253" s="41">
        <f>IF(E253="",0,SUMIF(입고예정DB!$B:$B,$E253,입고예정DB!$E:$E))</f>
        <v>0</v>
      </c>
      <c r="AF253" s="42">
        <f t="shared" si="80"/>
        <v>-405</v>
      </c>
      <c r="AG253" s="414"/>
      <c r="AI253" s="295" t="str">
        <f>VLOOKUP($I253,[1]기획현황!$Z:$AW,8,FALSE)</f>
        <v>성진</v>
      </c>
      <c r="AJ253" s="401" t="e">
        <f>SUMIF([1]기획현황!$Z:$Z,$I253,[1]기획현황!$AF:$AF)</f>
        <v>#VALUE!</v>
      </c>
      <c r="AK253" s="302">
        <f>VLOOKUP($I253,[1]기획현황!$Z:$AW,14,FALSE)</f>
        <v>45000</v>
      </c>
      <c r="AL253" s="402">
        <f>VLOOKUP($I253,[1]기획현황!$Z:$AW,22,FALSE)</f>
        <v>1000</v>
      </c>
      <c r="AM253" s="301">
        <f>VLOOKUP($I253,[1]기획현황!$Z:$AW,23,FALSE)</f>
        <v>6.3</v>
      </c>
      <c r="AN253" s="302">
        <f>VLOOKUP($I253,[1]기획현황!$Z:$AW,24,FALSE)</f>
        <v>0</v>
      </c>
      <c r="AO253" s="303">
        <f>VLOOKUP($I253,[1]기획현황!$Z:$AW,17,FALSE)</f>
        <v>8276.5</v>
      </c>
      <c r="AP253" s="305">
        <f t="shared" si="81"/>
        <v>4.9428008106193317</v>
      </c>
      <c r="AQ253" s="3"/>
    </row>
    <row r="254" spans="1:43" ht="53.25" hidden="1" customHeight="1">
      <c r="A254" s="16" t="str">
        <f t="shared" si="67"/>
        <v>SWKSNF5508RE</v>
      </c>
      <c r="B254" s="154">
        <f t="shared" si="68"/>
        <v>9.5377346163493934E-7</v>
      </c>
      <c r="C254" s="16" t="str">
        <f t="shared" si="69"/>
        <v/>
      </c>
      <c r="D254" s="154">
        <f t="shared" si="70"/>
        <v>1</v>
      </c>
      <c r="E254" s="16" t="str">
        <f>IF(ISERROR(VLOOKUP(MID(I254,1,5)&amp;MID(I254,8,5),품번정리!A:B,2,FALSE))=TRUE,MID(I254,1,5)&amp;MID(I254,8,5),VLOOKUP(MID(I254,1,5)&amp;MID(I254,8,5),품번정리!A:B,2,FALSE))</f>
        <v>SWKSN508RE</v>
      </c>
      <c r="F254" s="202" t="str">
        <f>IF(ISERROR(VLOOKUP($E254,러닝품번!$A:$A,1,FALSE))=TRUE,"","러닝")</f>
        <v/>
      </c>
      <c r="G254" s="422"/>
      <c r="H254" s="31" t="str">
        <f>IF(I254=0,0,IF(VLOOKUP(MID($I254,4,2),CODE!K:P,CODE!$O$1,FALSE)="",VLOOKUP(MID($I254,1,3),CODE!$B:$G,CODE!$D$1,FALSE),VLOOKUP(MID($I254,1,3),CODE!$B:$G,CODE!$D$1,FALSE)&amp;"-"&amp;VLOOKUP(MID($I254,4,2),CODE!K:P,CODE!$O$1,FALSE)))</f>
        <v>SWK</v>
      </c>
      <c r="I254" s="103" t="s">
        <v>1695</v>
      </c>
      <c r="J254" s="102" t="str">
        <f t="shared" si="82"/>
        <v>F5</v>
      </c>
      <c r="K254" s="102" t="str">
        <f t="shared" si="71"/>
        <v>SN</v>
      </c>
      <c r="L254" s="438">
        <f t="shared" si="83"/>
        <v>20000</v>
      </c>
      <c r="M254" s="36">
        <f>IF(ISERROR(VLOOKUP($E254,'14FW판매DB'!$C:$AF,'14FW판매DB'!J$3-1,FALSE))=TRUE,0,VLOOKUP($E254,'14FW판매DB'!$C:$AF,'14FW판매DB'!J$3-1,FALSE))</f>
        <v>45000</v>
      </c>
      <c r="N254" s="37">
        <f>IF(ISERROR(VLOOKUP($E254,'14FW판매DB'!$C:$AF,'14FW판매DB'!K$3-1,FALSE))=TRUE,0,VLOOKUP($E254,'14FW판매DB'!$C:$AF,'14FW판매DB'!K$3-1,FALSE))</f>
        <v>25000</v>
      </c>
      <c r="O254" s="38">
        <f>SUMIF('14FW판매DB'!$C:$C,E254,'14FW판매DB'!N:N)</f>
        <v>300</v>
      </c>
      <c r="P254" s="39" t="str">
        <f>IF(ISERROR(VLOOKUP($E254,'14FW판매DB'!$C:$AF,'14FW판매DB'!P$3-1,FALSE))=TRUE,0,VLOOKUP($E254,'14FW판매DB'!$C:$AF,'14FW판매DB'!P$3-1,FALSE))</f>
        <v>2014-09-15</v>
      </c>
      <c r="Q254" s="40">
        <f>SUMIF('14FW판매DB'!$C:$C,E254,'14FW판매DB'!U:U)</f>
        <v>19</v>
      </c>
      <c r="R254" s="43">
        <f t="shared" si="72"/>
        <v>6.3333333333333339E-2</v>
      </c>
      <c r="S254" s="95">
        <f t="shared" si="73"/>
        <v>567</v>
      </c>
      <c r="T254" s="45">
        <f t="shared" si="74"/>
        <v>3.3509700176366841E-2</v>
      </c>
      <c r="U254" s="110">
        <f>SUMIF('14FW판매DB'!$C:$C,$E254,'14FW판매DB'!AD:AD)*$U$4</f>
        <v>0</v>
      </c>
      <c r="V254" s="40">
        <f t="shared" si="84"/>
        <v>7</v>
      </c>
      <c r="W254" s="285">
        <f t="shared" si="75"/>
        <v>0</v>
      </c>
      <c r="X254" s="289">
        <f t="shared" si="76"/>
        <v>281</v>
      </c>
      <c r="Y254" s="53">
        <f t="shared" si="77"/>
        <v>0</v>
      </c>
      <c r="Z254" s="50">
        <f t="shared" si="78"/>
        <v>0</v>
      </c>
      <c r="AA254" s="33">
        <f t="shared" si="79"/>
        <v>0</v>
      </c>
      <c r="AB254" s="134" t="str">
        <f>IF(ISERROR(VLOOKUP($E254,발주DB!$A:$D,3,FALSE))=TRUE,"",VLOOKUP($E254,발주DB!$A:$D,3,FALSE))</f>
        <v/>
      </c>
      <c r="AC254" s="133" t="str">
        <f>IF(ISERROR(VLOOKUP($E254,발주DB!$A:$D,4,FALSE))=TRUE,"",VLOOKUP($E254,발주DB!$A:$D,4,FALSE))</f>
        <v/>
      </c>
      <c r="AD254" s="39">
        <f>IF(ISERROR(VLOOKUP($E254,입고예정DB!$B:$E,3,FALSE))=TRUE,0,VLOOKUP($E254,입고예정DB!$B:$E,3,FALSE))</f>
        <v>0</v>
      </c>
      <c r="AE254" s="41">
        <f>IF(E254="",0,SUMIF(입고예정DB!$B:$B,$E254,입고예정DB!$E:$E))</f>
        <v>0</v>
      </c>
      <c r="AF254" s="42">
        <f t="shared" si="80"/>
        <v>-281</v>
      </c>
      <c r="AG254" s="414"/>
      <c r="AI254" s="295" t="str">
        <f>VLOOKUP($I254,[1]기획현황!$Z:$AW,8,FALSE)</f>
        <v>성진</v>
      </c>
      <c r="AJ254" s="401" t="e">
        <f>SUMIF([1]기획현황!$Z:$Z,$I254,[1]기획현황!$AF:$AF)</f>
        <v>#VALUE!</v>
      </c>
      <c r="AK254" s="302">
        <f>VLOOKUP($I254,[1]기획현황!$Z:$AW,14,FALSE)</f>
        <v>45000</v>
      </c>
      <c r="AL254" s="402">
        <f>VLOOKUP($I254,[1]기획현황!$Z:$AW,22,FALSE)</f>
        <v>1000</v>
      </c>
      <c r="AM254" s="301">
        <f>VLOOKUP($I254,[1]기획현황!$Z:$AW,23,FALSE)</f>
        <v>6.2</v>
      </c>
      <c r="AN254" s="302">
        <f>VLOOKUP($I254,[1]기획현황!$Z:$AW,24,FALSE)</f>
        <v>0</v>
      </c>
      <c r="AO254" s="303">
        <f>VLOOKUP($I254,[1]기획현황!$Z:$AW,17,FALSE)</f>
        <v>8161.0000000000009</v>
      </c>
      <c r="AP254" s="305">
        <f t="shared" si="81"/>
        <v>5.0127546757861658</v>
      </c>
      <c r="AQ254" s="3"/>
    </row>
    <row r="255" spans="1:43" ht="53.25" hidden="1" customHeight="1">
      <c r="A255" s="16" t="str">
        <f t="shared" si="67"/>
        <v>SWKSNF5513PK</v>
      </c>
      <c r="B255" s="154">
        <f t="shared" si="68"/>
        <v>9.5377346163493934E-7</v>
      </c>
      <c r="C255" s="16" t="str">
        <f t="shared" si="69"/>
        <v/>
      </c>
      <c r="D255" s="154">
        <f t="shared" si="70"/>
        <v>1</v>
      </c>
      <c r="E255" s="16" t="str">
        <f>IF(ISERROR(VLOOKUP(MID(I255,1,5)&amp;MID(I255,8,5),품번정리!A:B,2,FALSE))=TRUE,MID(I255,1,5)&amp;MID(I255,8,5),VLOOKUP(MID(I255,1,5)&amp;MID(I255,8,5),품번정리!A:B,2,FALSE))</f>
        <v>SWKSN513PK</v>
      </c>
      <c r="F255" s="202" t="str">
        <f>IF(ISERROR(VLOOKUP($E255,러닝품번!$A:$A,1,FALSE))=TRUE,"","러닝")</f>
        <v/>
      </c>
      <c r="G255" s="422"/>
      <c r="H255" s="31" t="str">
        <f>IF(I255=0,0,IF(VLOOKUP(MID($I255,4,2),CODE!K:P,CODE!$O$1,FALSE)="",VLOOKUP(MID($I255,1,3),CODE!$B:$G,CODE!$D$1,FALSE),VLOOKUP(MID($I255,1,3),CODE!$B:$G,CODE!$D$1,FALSE)&amp;"-"&amp;VLOOKUP(MID($I255,4,2),CODE!K:P,CODE!$O$1,FALSE)))</f>
        <v>SWK</v>
      </c>
      <c r="I255" s="103" t="s">
        <v>1704</v>
      </c>
      <c r="J255" s="102" t="str">
        <f t="shared" si="82"/>
        <v>F5</v>
      </c>
      <c r="K255" s="102" t="str">
        <f t="shared" si="71"/>
        <v>SN</v>
      </c>
      <c r="L255" s="438">
        <f t="shared" si="83"/>
        <v>20000</v>
      </c>
      <c r="M255" s="36">
        <f>IF(ISERROR(VLOOKUP($E255,'14FW판매DB'!$C:$AF,'14FW판매DB'!J$3-1,FALSE))=TRUE,0,VLOOKUP($E255,'14FW판매DB'!$C:$AF,'14FW판매DB'!J$3-1,FALSE))</f>
        <v>45000</v>
      </c>
      <c r="N255" s="37">
        <f>IF(ISERROR(VLOOKUP($E255,'14FW판매DB'!$C:$AF,'14FW판매DB'!K$3-1,FALSE))=TRUE,0,VLOOKUP($E255,'14FW판매DB'!$C:$AF,'14FW판매DB'!K$3-1,FALSE))</f>
        <v>25000</v>
      </c>
      <c r="O255" s="38">
        <f>SUMIF('14FW판매DB'!$C:$C,E255,'14FW판매DB'!N:N)</f>
        <v>450</v>
      </c>
      <c r="P255" s="39" t="str">
        <f>IF(ISERROR(VLOOKUP($E255,'14FW판매DB'!$C:$AF,'14FW판매DB'!P$3-1,FALSE))=TRUE,0,VLOOKUP($E255,'14FW판매DB'!$C:$AF,'14FW판매DB'!P$3-1,FALSE))</f>
        <v>2014-09-03</v>
      </c>
      <c r="Q255" s="40">
        <f>SUMIF('14FW판매DB'!$C:$C,E255,'14FW판매DB'!U:U)</f>
        <v>34</v>
      </c>
      <c r="R255" s="43">
        <f t="shared" si="72"/>
        <v>7.5555555555555556E-2</v>
      </c>
      <c r="S255" s="95">
        <f t="shared" si="73"/>
        <v>579</v>
      </c>
      <c r="T255" s="45">
        <f t="shared" si="74"/>
        <v>5.8721934369602762E-2</v>
      </c>
      <c r="U255" s="110">
        <f>SUMIF('14FW판매DB'!$C:$C,$E255,'14FW판매DB'!AD:AD)*$U$4</f>
        <v>0</v>
      </c>
      <c r="V255" s="40">
        <f t="shared" si="84"/>
        <v>7</v>
      </c>
      <c r="W255" s="285">
        <f t="shared" si="75"/>
        <v>0</v>
      </c>
      <c r="X255" s="289">
        <f t="shared" si="76"/>
        <v>416</v>
      </c>
      <c r="Y255" s="53">
        <f t="shared" si="77"/>
        <v>0</v>
      </c>
      <c r="Z255" s="50">
        <f t="shared" si="78"/>
        <v>0</v>
      </c>
      <c r="AA255" s="33">
        <f t="shared" si="79"/>
        <v>0</v>
      </c>
      <c r="AB255" s="134" t="str">
        <f>IF(ISERROR(VLOOKUP($E255,발주DB!$A:$D,3,FALSE))=TRUE,"",VLOOKUP($E255,발주DB!$A:$D,3,FALSE))</f>
        <v/>
      </c>
      <c r="AC255" s="133" t="str">
        <f>IF(ISERROR(VLOOKUP($E255,발주DB!$A:$D,4,FALSE))=TRUE,"",VLOOKUP($E255,발주DB!$A:$D,4,FALSE))</f>
        <v/>
      </c>
      <c r="AD255" s="39">
        <f>IF(ISERROR(VLOOKUP($E255,입고예정DB!$B:$E,3,FALSE))=TRUE,0,VLOOKUP($E255,입고예정DB!$B:$E,3,FALSE))</f>
        <v>0</v>
      </c>
      <c r="AE255" s="41">
        <f>IF(E255="",0,SUMIF(입고예정DB!$B:$B,$E255,입고예정DB!$E:$E))</f>
        <v>0</v>
      </c>
      <c r="AF255" s="42">
        <f t="shared" si="80"/>
        <v>-416</v>
      </c>
      <c r="AG255" s="414"/>
      <c r="AI255" s="295" t="str">
        <f>VLOOKUP($I255,[1]기획현황!$Z:$AW,8,FALSE)</f>
        <v>QF</v>
      </c>
      <c r="AJ255" s="401" t="e">
        <f>SUMIF([1]기획현황!$Z:$Z,$I255,[1]기획현황!$AF:$AF)</f>
        <v>#VALUE!</v>
      </c>
      <c r="AK255" s="302">
        <f>VLOOKUP($I255,[1]기획현황!$Z:$AW,14,FALSE)</f>
        <v>45000</v>
      </c>
      <c r="AL255" s="402">
        <f>VLOOKUP($I255,[1]기획현황!$Z:$AW,22,FALSE)</f>
        <v>1180</v>
      </c>
      <c r="AM255" s="301">
        <f>VLOOKUP($I255,[1]기획현황!$Z:$AW,23,FALSE)</f>
        <v>4.4000000000000004</v>
      </c>
      <c r="AN255" s="302">
        <f>VLOOKUP($I255,[1]기획현황!$Z:$AW,24,FALSE)</f>
        <v>0</v>
      </c>
      <c r="AO255" s="303">
        <f>VLOOKUP($I255,[1]기획현황!$Z:$AW,17,FALSE)</f>
        <v>6668.5600000000013</v>
      </c>
      <c r="AP255" s="305">
        <f t="shared" si="81"/>
        <v>6.1346214038849318</v>
      </c>
      <c r="AQ255" s="3"/>
    </row>
    <row r="256" spans="1:43" ht="53.25" hidden="1" customHeight="1">
      <c r="A256" s="16" t="str">
        <f t="shared" si="67"/>
        <v>SWKSNF5514PK</v>
      </c>
      <c r="B256" s="154">
        <f t="shared" si="68"/>
        <v>9.5377346163493934E-7</v>
      </c>
      <c r="C256" s="16" t="str">
        <f t="shared" si="69"/>
        <v/>
      </c>
      <c r="D256" s="154">
        <f t="shared" si="70"/>
        <v>1</v>
      </c>
      <c r="E256" s="16" t="str">
        <f>IF(ISERROR(VLOOKUP(MID(I256,1,5)&amp;MID(I256,8,5),품번정리!A:B,2,FALSE))=TRUE,MID(I256,1,5)&amp;MID(I256,8,5),VLOOKUP(MID(I256,1,5)&amp;MID(I256,8,5),품번정리!A:B,2,FALSE))</f>
        <v>SWKSN514PK</v>
      </c>
      <c r="F256" s="202" t="str">
        <f>IF(ISERROR(VLOOKUP($E256,러닝품번!$A:$A,1,FALSE))=TRUE,"","러닝")</f>
        <v/>
      </c>
      <c r="G256" s="422"/>
      <c r="H256" s="31" t="str">
        <f>IF(I256=0,0,IF(VLOOKUP(MID($I256,4,2),CODE!K:P,CODE!$O$1,FALSE)="",VLOOKUP(MID($I256,1,3),CODE!$B:$G,CODE!$D$1,FALSE),VLOOKUP(MID($I256,1,3),CODE!$B:$G,CODE!$D$1,FALSE)&amp;"-"&amp;VLOOKUP(MID($I256,4,2),CODE!K:P,CODE!$O$1,FALSE)))</f>
        <v>SWK</v>
      </c>
      <c r="I256" s="103" t="s">
        <v>1710</v>
      </c>
      <c r="J256" s="102" t="str">
        <f t="shared" si="82"/>
        <v>F5</v>
      </c>
      <c r="K256" s="102" t="str">
        <f t="shared" si="71"/>
        <v>SN</v>
      </c>
      <c r="L256" s="438">
        <f t="shared" si="83"/>
        <v>24000</v>
      </c>
      <c r="M256" s="36">
        <f>IF(ISERROR(VLOOKUP($E256,'14FW판매DB'!$C:$AF,'14FW판매DB'!J$3-1,FALSE))=TRUE,0,VLOOKUP($E256,'14FW판매DB'!$C:$AF,'14FW판매DB'!J$3-1,FALSE))</f>
        <v>49000</v>
      </c>
      <c r="N256" s="37">
        <f>IF(ISERROR(VLOOKUP($E256,'14FW판매DB'!$C:$AF,'14FW판매DB'!K$3-1,FALSE))=TRUE,0,VLOOKUP($E256,'14FW판매DB'!$C:$AF,'14FW판매DB'!K$3-1,FALSE))</f>
        <v>25000</v>
      </c>
      <c r="O256" s="38">
        <f>SUMIF('14FW판매DB'!$C:$C,E256,'14FW판매DB'!N:N)</f>
        <v>438</v>
      </c>
      <c r="P256" s="39" t="str">
        <f>IF(ISERROR(VLOOKUP($E256,'14FW판매DB'!$C:$AF,'14FW판매DB'!P$3-1,FALSE))=TRUE,0,VLOOKUP($E256,'14FW판매DB'!$C:$AF,'14FW판매DB'!P$3-1,FALSE))</f>
        <v>2014-10-21</v>
      </c>
      <c r="Q256" s="40">
        <f>SUMIF('14FW판매DB'!$C:$C,E256,'14FW판매DB'!U:U)</f>
        <v>6</v>
      </c>
      <c r="R256" s="43">
        <f t="shared" si="72"/>
        <v>1.3698630136986301E-2</v>
      </c>
      <c r="S256" s="95">
        <f t="shared" si="73"/>
        <v>531</v>
      </c>
      <c r="T256" s="45">
        <f t="shared" si="74"/>
        <v>1.1299435028248588E-2</v>
      </c>
      <c r="U256" s="110">
        <f>SUMIF('14FW판매DB'!$C:$C,$E256,'14FW판매DB'!AD:AD)*$U$4</f>
        <v>0</v>
      </c>
      <c r="V256" s="40">
        <f t="shared" si="84"/>
        <v>7</v>
      </c>
      <c r="W256" s="285">
        <f t="shared" si="75"/>
        <v>0</v>
      </c>
      <c r="X256" s="289">
        <f t="shared" si="76"/>
        <v>432</v>
      </c>
      <c r="Y256" s="53">
        <f t="shared" si="77"/>
        <v>0</v>
      </c>
      <c r="Z256" s="50">
        <f t="shared" si="78"/>
        <v>0</v>
      </c>
      <c r="AA256" s="33">
        <f t="shared" si="79"/>
        <v>0</v>
      </c>
      <c r="AB256" s="134" t="str">
        <f>IF(ISERROR(VLOOKUP($E256,발주DB!$A:$D,3,FALSE))=TRUE,"",VLOOKUP($E256,발주DB!$A:$D,3,FALSE))</f>
        <v/>
      </c>
      <c r="AC256" s="133" t="str">
        <f>IF(ISERROR(VLOOKUP($E256,발주DB!$A:$D,4,FALSE))=TRUE,"",VLOOKUP($E256,발주DB!$A:$D,4,FALSE))</f>
        <v/>
      </c>
      <c r="AD256" s="39">
        <f>IF(ISERROR(VLOOKUP($E256,입고예정DB!$B:$E,3,FALSE))=TRUE,0,VLOOKUP($E256,입고예정DB!$B:$E,3,FALSE))</f>
        <v>0</v>
      </c>
      <c r="AE256" s="41">
        <f>IF(E256="",0,SUMIF(입고예정DB!$B:$B,$E256,입고예정DB!$E:$E))</f>
        <v>0</v>
      </c>
      <c r="AF256" s="42">
        <f t="shared" si="80"/>
        <v>-432</v>
      </c>
      <c r="AG256" s="414"/>
      <c r="AI256" s="295" t="str">
        <f>VLOOKUP($I256,[1]기획현황!$Z:$AW,8,FALSE)</f>
        <v>동일모자</v>
      </c>
      <c r="AJ256" s="401" t="e">
        <f>SUMIF([1]기획현황!$Z:$Z,$I256,[1]기획현황!$AF:$AF)</f>
        <v>#VALUE!</v>
      </c>
      <c r="AK256" s="302">
        <f>VLOOKUP($I256,[1]기획현황!$Z:$AW,14,FALSE)</f>
        <v>49000</v>
      </c>
      <c r="AL256" s="402">
        <f>VLOOKUP($I256,[1]기획현황!$Z:$AW,22,FALSE)</f>
        <v>1180</v>
      </c>
      <c r="AM256" s="301">
        <f>VLOOKUP($I256,[1]기획현황!$Z:$AW,23,FALSE)</f>
        <v>4.9000000000000004</v>
      </c>
      <c r="AN256" s="302">
        <f>VLOOKUP($I256,[1]기획현황!$Z:$AW,24,FALSE)</f>
        <v>0</v>
      </c>
      <c r="AO256" s="303">
        <f>VLOOKUP($I256,[1]기획현황!$Z:$AW,17,FALSE)</f>
        <v>7292.26</v>
      </c>
      <c r="AP256" s="305">
        <f t="shared" si="81"/>
        <v>6.108593844083253</v>
      </c>
      <c r="AQ256" s="3"/>
    </row>
    <row r="257" spans="1:43" ht="53.25" hidden="1" customHeight="1">
      <c r="A257" s="16" t="str">
        <f t="shared" si="67"/>
        <v>SWKSNF5515OR</v>
      </c>
      <c r="B257" s="154">
        <f t="shared" si="68"/>
        <v>9.5377346163493934E-7</v>
      </c>
      <c r="C257" s="16" t="str">
        <f t="shared" si="69"/>
        <v/>
      </c>
      <c r="D257" s="154">
        <f t="shared" si="70"/>
        <v>1</v>
      </c>
      <c r="E257" s="16" t="str">
        <f>IF(ISERROR(VLOOKUP(MID(I257,1,5)&amp;MID(I257,8,5),품번정리!A:B,2,FALSE))=TRUE,MID(I257,1,5)&amp;MID(I257,8,5),VLOOKUP(MID(I257,1,5)&amp;MID(I257,8,5),품번정리!A:B,2,FALSE))</f>
        <v>SWKSN515OR</v>
      </c>
      <c r="F257" s="202" t="str">
        <f>IF(ISERROR(VLOOKUP($E257,러닝품번!$A:$A,1,FALSE))=TRUE,"","러닝")</f>
        <v/>
      </c>
      <c r="G257" s="422"/>
      <c r="H257" s="31" t="str">
        <f>IF(I257=0,0,IF(VLOOKUP(MID($I257,4,2),CODE!K:P,CODE!$O$1,FALSE)="",VLOOKUP(MID($I257,1,3),CODE!$B:$G,CODE!$D$1,FALSE),VLOOKUP(MID($I257,1,3),CODE!$B:$G,CODE!$D$1,FALSE)&amp;"-"&amp;VLOOKUP(MID($I257,4,2),CODE!K:P,CODE!$O$1,FALSE)))</f>
        <v>SWK</v>
      </c>
      <c r="I257" s="103" t="s">
        <v>1696</v>
      </c>
      <c r="J257" s="102" t="str">
        <f t="shared" si="82"/>
        <v>F5</v>
      </c>
      <c r="K257" s="102" t="str">
        <f t="shared" si="71"/>
        <v>SN</v>
      </c>
      <c r="L257" s="438">
        <f t="shared" si="83"/>
        <v>20000</v>
      </c>
      <c r="M257" s="36">
        <f>IF(ISERROR(VLOOKUP($E257,'14FW판매DB'!$C:$AF,'14FW판매DB'!J$3-1,FALSE))=TRUE,0,VLOOKUP($E257,'14FW판매DB'!$C:$AF,'14FW판매DB'!J$3-1,FALSE))</f>
        <v>45000</v>
      </c>
      <c r="N257" s="37">
        <f>IF(ISERROR(VLOOKUP($E257,'14FW판매DB'!$C:$AF,'14FW판매DB'!K$3-1,FALSE))=TRUE,0,VLOOKUP($E257,'14FW판매DB'!$C:$AF,'14FW판매DB'!K$3-1,FALSE))</f>
        <v>25000</v>
      </c>
      <c r="O257" s="38">
        <f>SUMIF('14FW판매DB'!$C:$C,E257,'14FW판매DB'!N:N)</f>
        <v>350</v>
      </c>
      <c r="P257" s="39" t="str">
        <f>IF(ISERROR(VLOOKUP($E257,'14FW판매DB'!$C:$AF,'14FW판매DB'!P$3-1,FALSE))=TRUE,0,VLOOKUP($E257,'14FW판매DB'!$C:$AF,'14FW판매DB'!P$3-1,FALSE))</f>
        <v>2014-09-26</v>
      </c>
      <c r="Q257" s="40">
        <f>SUMIF('14FW판매DB'!$C:$C,E257,'14FW판매DB'!U:U)</f>
        <v>54</v>
      </c>
      <c r="R257" s="43">
        <f t="shared" si="72"/>
        <v>0.15428571428571428</v>
      </c>
      <c r="S257" s="95">
        <f t="shared" si="73"/>
        <v>556</v>
      </c>
      <c r="T257" s="45">
        <f t="shared" si="74"/>
        <v>9.7122302158273388E-2</v>
      </c>
      <c r="U257" s="110">
        <f>SUMIF('14FW판매DB'!$C:$C,$E257,'14FW판매DB'!AD:AD)*$U$4</f>
        <v>0</v>
      </c>
      <c r="V257" s="40">
        <f t="shared" si="84"/>
        <v>7</v>
      </c>
      <c r="W257" s="285">
        <f t="shared" si="75"/>
        <v>0</v>
      </c>
      <c r="X257" s="289">
        <f t="shared" si="76"/>
        <v>296</v>
      </c>
      <c r="Y257" s="53">
        <f t="shared" si="77"/>
        <v>0</v>
      </c>
      <c r="Z257" s="50">
        <f t="shared" si="78"/>
        <v>0</v>
      </c>
      <c r="AA257" s="33">
        <f t="shared" si="79"/>
        <v>0</v>
      </c>
      <c r="AB257" s="134" t="str">
        <f>IF(ISERROR(VLOOKUP($E257,발주DB!$A:$D,3,FALSE))=TRUE,"",VLOOKUP($E257,발주DB!$A:$D,3,FALSE))</f>
        <v/>
      </c>
      <c r="AC257" s="133" t="str">
        <f>IF(ISERROR(VLOOKUP($E257,발주DB!$A:$D,4,FALSE))=TRUE,"",VLOOKUP($E257,발주DB!$A:$D,4,FALSE))</f>
        <v/>
      </c>
      <c r="AD257" s="39">
        <f>IF(ISERROR(VLOOKUP($E257,입고예정DB!$B:$E,3,FALSE))=TRUE,0,VLOOKUP($E257,입고예정DB!$B:$E,3,FALSE))</f>
        <v>0</v>
      </c>
      <c r="AE257" s="41">
        <f>IF(E257="",0,SUMIF(입고예정DB!$B:$B,$E257,입고예정DB!$E:$E))</f>
        <v>0</v>
      </c>
      <c r="AF257" s="42">
        <f t="shared" si="80"/>
        <v>-296</v>
      </c>
      <c r="AG257" s="414"/>
      <c r="AI257" s="295" t="str">
        <f>VLOOKUP($I257,[1]기획현황!$Z:$AW,8,FALSE)</f>
        <v>성진</v>
      </c>
      <c r="AJ257" s="401" t="e">
        <f>SUMIF([1]기획현황!$Z:$Z,$I257,[1]기획현황!$AF:$AF)</f>
        <v>#VALUE!</v>
      </c>
      <c r="AK257" s="302">
        <f>VLOOKUP($I257,[1]기획현황!$Z:$AW,14,FALSE)</f>
        <v>45000</v>
      </c>
      <c r="AL257" s="402">
        <f>VLOOKUP($I257,[1]기획현황!$Z:$AW,22,FALSE)</f>
        <v>1000</v>
      </c>
      <c r="AM257" s="301">
        <f>VLOOKUP($I257,[1]기획현황!$Z:$AW,23,FALSE)</f>
        <v>5.7</v>
      </c>
      <c r="AN257" s="302">
        <f>VLOOKUP($I257,[1]기획현황!$Z:$AW,24,FALSE)</f>
        <v>0</v>
      </c>
      <c r="AO257" s="303">
        <f>VLOOKUP($I257,[1]기획현황!$Z:$AW,17,FALSE)</f>
        <v>7583.5</v>
      </c>
      <c r="AP257" s="305">
        <f t="shared" si="81"/>
        <v>5.3944868344551864</v>
      </c>
      <c r="AQ257" s="3"/>
    </row>
    <row r="258" spans="1:43" ht="53.25" hidden="1" customHeight="1">
      <c r="A258" s="16" t="str">
        <f t="shared" si="67"/>
        <v>URKBEF5519BK</v>
      </c>
      <c r="B258" s="154">
        <f t="shared" si="68"/>
        <v>9.5377346163493934E-7</v>
      </c>
      <c r="C258" s="16" t="str">
        <f t="shared" si="69"/>
        <v/>
      </c>
      <c r="D258" s="154">
        <f t="shared" si="70"/>
        <v>1</v>
      </c>
      <c r="E258" s="16" t="str">
        <f>IF(ISERROR(VLOOKUP(MID(I258,1,5)&amp;MID(I258,8,5),품번정리!A:B,2,FALSE))=TRUE,MID(I258,1,5)&amp;MID(I258,8,5),VLOOKUP(MID(I258,1,5)&amp;MID(I258,8,5),품번정리!A:B,2,FALSE))</f>
        <v>URKBE519BK</v>
      </c>
      <c r="F258" s="202" t="str">
        <f>IF(ISERROR(VLOOKUP($E258,러닝품번!$A:$A,1,FALSE))=TRUE,"","러닝")</f>
        <v/>
      </c>
      <c r="G258" s="422"/>
      <c r="H258" s="31" t="str">
        <f>IF(I258=0,0,IF(VLOOKUP(MID($I258,4,2),CODE!K:P,CODE!$O$1,FALSE)="",VLOOKUP(MID($I258,1,3),CODE!$B:$G,CODE!$D$1,FALSE),VLOOKUP(MID($I258,1,3),CODE!$B:$G,CODE!$D$1,FALSE)&amp;"-"&amp;VLOOKUP(MID($I258,4,2),CODE!K:P,CODE!$O$1,FALSE)))</f>
        <v>URK</v>
      </c>
      <c r="I258" s="103" t="s">
        <v>1617</v>
      </c>
      <c r="J258" s="102" t="str">
        <f t="shared" si="82"/>
        <v>F5</v>
      </c>
      <c r="K258" s="102" t="str">
        <f t="shared" si="71"/>
        <v>BE</v>
      </c>
      <c r="L258" s="438">
        <f t="shared" si="83"/>
        <v>16000</v>
      </c>
      <c r="M258" s="36">
        <f>IF(ISERROR(VLOOKUP($E258,'14FW판매DB'!$C:$AF,'14FW판매DB'!J$3-1,FALSE))=TRUE,0,VLOOKUP($E258,'14FW판매DB'!$C:$AF,'14FW판매DB'!J$3-1,FALSE))</f>
        <v>35000</v>
      </c>
      <c r="N258" s="37">
        <f>IF(ISERROR(VLOOKUP($E258,'14FW판매DB'!$C:$AF,'14FW판매DB'!K$3-1,FALSE))=TRUE,0,VLOOKUP($E258,'14FW판매DB'!$C:$AF,'14FW판매DB'!K$3-1,FALSE))</f>
        <v>19000</v>
      </c>
      <c r="O258" s="38">
        <f>SUMIF('14FW판매DB'!$C:$C,E258,'14FW판매DB'!N:N)</f>
        <v>253</v>
      </c>
      <c r="P258" s="39" t="str">
        <f>IF(ISERROR(VLOOKUP($E258,'14FW판매DB'!$C:$AF,'14FW판매DB'!P$3-1,FALSE))=TRUE,0,VLOOKUP($E258,'14FW판매DB'!$C:$AF,'14FW판매DB'!P$3-1,FALSE))</f>
        <v>2014-09-18</v>
      </c>
      <c r="Q258" s="40">
        <f>SUMIF('14FW판매DB'!$C:$C,E258,'14FW판매DB'!U:U)</f>
        <v>24</v>
      </c>
      <c r="R258" s="43">
        <f t="shared" si="72"/>
        <v>9.4861660079051377E-2</v>
      </c>
      <c r="S258" s="95">
        <f t="shared" si="73"/>
        <v>564</v>
      </c>
      <c r="T258" s="45">
        <f t="shared" si="74"/>
        <v>4.2553191489361701E-2</v>
      </c>
      <c r="U258" s="110">
        <f>SUMIF('14FW판매DB'!$C:$C,$E258,'14FW판매DB'!AD:AD)*$U$4</f>
        <v>0</v>
      </c>
      <c r="V258" s="40">
        <f t="shared" si="84"/>
        <v>7</v>
      </c>
      <c r="W258" s="285">
        <f t="shared" si="75"/>
        <v>0</v>
      </c>
      <c r="X258" s="289">
        <f t="shared" si="76"/>
        <v>229</v>
      </c>
      <c r="Y258" s="53">
        <f t="shared" si="77"/>
        <v>0</v>
      </c>
      <c r="Z258" s="50">
        <f t="shared" si="78"/>
        <v>0</v>
      </c>
      <c r="AA258" s="33">
        <f t="shared" si="79"/>
        <v>0</v>
      </c>
      <c r="AB258" s="134" t="str">
        <f>IF(ISERROR(VLOOKUP($E258,발주DB!$A:$D,3,FALSE))=TRUE,"",VLOOKUP($E258,발주DB!$A:$D,3,FALSE))</f>
        <v/>
      </c>
      <c r="AC258" s="133" t="str">
        <f>IF(ISERROR(VLOOKUP($E258,발주DB!$A:$D,4,FALSE))=TRUE,"",VLOOKUP($E258,발주DB!$A:$D,4,FALSE))</f>
        <v/>
      </c>
      <c r="AD258" s="39">
        <f>IF(ISERROR(VLOOKUP($E258,입고예정DB!$B:$E,3,FALSE))=TRUE,0,VLOOKUP($E258,입고예정DB!$B:$E,3,FALSE))</f>
        <v>0</v>
      </c>
      <c r="AE258" s="41">
        <f>IF(E258="",0,SUMIF(입고예정DB!$B:$B,$E258,입고예정DB!$E:$E))</f>
        <v>0</v>
      </c>
      <c r="AF258" s="42">
        <f t="shared" si="80"/>
        <v>-229</v>
      </c>
      <c r="AG258" s="414"/>
      <c r="AI258" s="295" t="str">
        <f>VLOOKUP($I258,[1]기획현황!$Z:$AW,8,FALSE)</f>
        <v>Y&amp;Y</v>
      </c>
      <c r="AJ258" s="401" t="e">
        <f>SUMIF([1]기획현황!$Z:$Z,$I258,[1]기획현황!$AF:$AF)</f>
        <v>#VALUE!</v>
      </c>
      <c r="AK258" s="302">
        <f>VLOOKUP($I258,[1]기획현황!$Z:$AW,14,FALSE)</f>
        <v>35000</v>
      </c>
      <c r="AL258" s="402">
        <f>VLOOKUP($I258,[1]기획현황!$Z:$AW,22,FALSE)</f>
        <v>1535</v>
      </c>
      <c r="AM258" s="301">
        <f>VLOOKUP($I258,[1]기획현황!$Z:$AW,23,FALSE)</f>
        <v>3.05</v>
      </c>
      <c r="AN258" s="302">
        <f>VLOOKUP($I258,[1]기획현황!$Z:$AW,24,FALSE)</f>
        <v>0</v>
      </c>
      <c r="AO258" s="303">
        <f>VLOOKUP($I258,[1]기획현황!$Z:$AW,17,FALSE)</f>
        <v>5339.57</v>
      </c>
      <c r="AP258" s="305">
        <f t="shared" si="81"/>
        <v>5.9589408544474214</v>
      </c>
      <c r="AQ258" s="3"/>
    </row>
    <row r="259" spans="1:43" ht="53.25" hidden="1" customHeight="1">
      <c r="A259" s="16" t="str">
        <f t="shared" si="67"/>
        <v>URKBEF5519RE</v>
      </c>
      <c r="B259" s="154">
        <f t="shared" si="68"/>
        <v>9.5377346163493934E-7</v>
      </c>
      <c r="C259" s="16" t="str">
        <f t="shared" si="69"/>
        <v/>
      </c>
      <c r="D259" s="154">
        <f t="shared" si="70"/>
        <v>1</v>
      </c>
      <c r="E259" s="16" t="str">
        <f>IF(ISERROR(VLOOKUP(MID(I259,1,5)&amp;MID(I259,8,5),품번정리!A:B,2,FALSE))=TRUE,MID(I259,1,5)&amp;MID(I259,8,5),VLOOKUP(MID(I259,1,5)&amp;MID(I259,8,5),품번정리!A:B,2,FALSE))</f>
        <v>URKBE519RE</v>
      </c>
      <c r="F259" s="202" t="str">
        <f>IF(ISERROR(VLOOKUP($E259,러닝품번!$A:$A,1,FALSE))=TRUE,"","러닝")</f>
        <v/>
      </c>
      <c r="G259" s="422"/>
      <c r="H259" s="31" t="str">
        <f>IF(I259=0,0,IF(VLOOKUP(MID($I259,4,2),CODE!K:P,CODE!$O$1,FALSE)="",VLOOKUP(MID($I259,1,3),CODE!$B:$G,CODE!$D$1,FALSE),VLOOKUP(MID($I259,1,3),CODE!$B:$G,CODE!$D$1,FALSE)&amp;"-"&amp;VLOOKUP(MID($I259,4,2),CODE!K:P,CODE!$O$1,FALSE)))</f>
        <v>URK</v>
      </c>
      <c r="I259" s="103" t="s">
        <v>1618</v>
      </c>
      <c r="J259" s="102" t="str">
        <f t="shared" si="82"/>
        <v>F5</v>
      </c>
      <c r="K259" s="102" t="str">
        <f t="shared" si="71"/>
        <v>BE</v>
      </c>
      <c r="L259" s="438">
        <f t="shared" si="83"/>
        <v>16000</v>
      </c>
      <c r="M259" s="36">
        <f>IF(ISERROR(VLOOKUP($E259,'14FW판매DB'!$C:$AF,'14FW판매DB'!J$3-1,FALSE))=TRUE,0,VLOOKUP($E259,'14FW판매DB'!$C:$AF,'14FW판매DB'!J$3-1,FALSE))</f>
        <v>35000</v>
      </c>
      <c r="N259" s="37">
        <f>IF(ISERROR(VLOOKUP($E259,'14FW판매DB'!$C:$AF,'14FW판매DB'!K$3-1,FALSE))=TRUE,0,VLOOKUP($E259,'14FW판매DB'!$C:$AF,'14FW판매DB'!K$3-1,FALSE))</f>
        <v>19000</v>
      </c>
      <c r="O259" s="38">
        <f>SUMIF('14FW판매DB'!$C:$C,E259,'14FW판매DB'!N:N)</f>
        <v>250</v>
      </c>
      <c r="P259" s="39" t="str">
        <f>IF(ISERROR(VLOOKUP($E259,'14FW판매DB'!$C:$AF,'14FW판매DB'!P$3-1,FALSE))=TRUE,0,VLOOKUP($E259,'14FW판매DB'!$C:$AF,'14FW판매DB'!P$3-1,FALSE))</f>
        <v>2014-09-18</v>
      </c>
      <c r="Q259" s="40">
        <f>SUMIF('14FW판매DB'!$C:$C,E259,'14FW판매DB'!U:U)</f>
        <v>13</v>
      </c>
      <c r="R259" s="43">
        <f t="shared" si="72"/>
        <v>5.1999999999999998E-2</v>
      </c>
      <c r="S259" s="95">
        <f t="shared" si="73"/>
        <v>564</v>
      </c>
      <c r="T259" s="45">
        <f t="shared" si="74"/>
        <v>2.3049645390070921E-2</v>
      </c>
      <c r="U259" s="110">
        <f>SUMIF('14FW판매DB'!$C:$C,$E259,'14FW판매DB'!AD:AD)*$U$4</f>
        <v>0</v>
      </c>
      <c r="V259" s="40">
        <f t="shared" si="84"/>
        <v>7</v>
      </c>
      <c r="W259" s="285">
        <f t="shared" si="75"/>
        <v>0</v>
      </c>
      <c r="X259" s="289">
        <f t="shared" si="76"/>
        <v>237</v>
      </c>
      <c r="Y259" s="53">
        <f t="shared" si="77"/>
        <v>0</v>
      </c>
      <c r="Z259" s="50">
        <f t="shared" si="78"/>
        <v>0</v>
      </c>
      <c r="AA259" s="33">
        <f t="shared" si="79"/>
        <v>0</v>
      </c>
      <c r="AB259" s="134" t="str">
        <f>IF(ISERROR(VLOOKUP($E259,발주DB!$A:$D,3,FALSE))=TRUE,"",VLOOKUP($E259,발주DB!$A:$D,3,FALSE))</f>
        <v/>
      </c>
      <c r="AC259" s="133" t="str">
        <f>IF(ISERROR(VLOOKUP($E259,발주DB!$A:$D,4,FALSE))=TRUE,"",VLOOKUP($E259,발주DB!$A:$D,4,FALSE))</f>
        <v/>
      </c>
      <c r="AD259" s="39">
        <f>IF(ISERROR(VLOOKUP($E259,입고예정DB!$B:$E,3,FALSE))=TRUE,0,VLOOKUP($E259,입고예정DB!$B:$E,3,FALSE))</f>
        <v>0</v>
      </c>
      <c r="AE259" s="41">
        <f>IF(E259="",0,SUMIF(입고예정DB!$B:$B,$E259,입고예정DB!$E:$E))</f>
        <v>0</v>
      </c>
      <c r="AF259" s="42">
        <f t="shared" si="80"/>
        <v>-237</v>
      </c>
      <c r="AG259" s="414"/>
      <c r="AI259" s="295" t="str">
        <f>VLOOKUP($I259,[1]기획현황!$Z:$AW,8,FALSE)</f>
        <v>Y&amp;Y</v>
      </c>
      <c r="AJ259" s="401" t="e">
        <f>SUMIF([1]기획현황!$Z:$Z,$I259,[1]기획현황!$AF:$AF)</f>
        <v>#VALUE!</v>
      </c>
      <c r="AK259" s="302">
        <f>VLOOKUP($I259,[1]기획현황!$Z:$AW,14,FALSE)</f>
        <v>35000</v>
      </c>
      <c r="AL259" s="402">
        <f>VLOOKUP($I259,[1]기획현황!$Z:$AW,22,FALSE)</f>
        <v>1535</v>
      </c>
      <c r="AM259" s="301">
        <f>VLOOKUP($I259,[1]기획현황!$Z:$AW,23,FALSE)</f>
        <v>3.05</v>
      </c>
      <c r="AN259" s="302">
        <f>VLOOKUP($I259,[1]기획현황!$Z:$AW,24,FALSE)</f>
        <v>0</v>
      </c>
      <c r="AO259" s="303">
        <f>VLOOKUP($I259,[1]기획현황!$Z:$AW,17,FALSE)</f>
        <v>5339.57</v>
      </c>
      <c r="AP259" s="305">
        <f t="shared" si="81"/>
        <v>5.9589408544474214</v>
      </c>
      <c r="AQ259" s="3"/>
    </row>
    <row r="260" spans="1:43" ht="53.25" hidden="1" customHeight="1">
      <c r="A260" s="16" t="str">
        <f t="shared" si="67"/>
        <v>URKERF5517BK</v>
      </c>
      <c r="B260" s="154">
        <f t="shared" si="68"/>
        <v>9.5377346163493934E-7</v>
      </c>
      <c r="C260" s="16" t="str">
        <f t="shared" si="69"/>
        <v/>
      </c>
      <c r="D260" s="154">
        <f t="shared" si="70"/>
        <v>1</v>
      </c>
      <c r="E260" s="16" t="str">
        <f>IF(ISERROR(VLOOKUP(MID(I260,1,5)&amp;MID(I260,8,5),품번정리!A:B,2,FALSE))=TRUE,MID(I260,1,5)&amp;MID(I260,8,5),VLOOKUP(MID(I260,1,5)&amp;MID(I260,8,5),품번정리!A:B,2,FALSE))</f>
        <v>URKER517BK</v>
      </c>
      <c r="F260" s="202" t="str">
        <f>IF(ISERROR(VLOOKUP($E260,러닝품번!$A:$A,1,FALSE))=TRUE,"","러닝")</f>
        <v/>
      </c>
      <c r="G260" s="422"/>
      <c r="H260" s="31" t="str">
        <f>IF(I260=0,0,IF(VLOOKUP(MID($I260,4,2),CODE!K:P,CODE!$O$1,FALSE)="",VLOOKUP(MID($I260,1,3),CODE!$B:$G,CODE!$D$1,FALSE),VLOOKUP(MID($I260,1,3),CODE!$B:$G,CODE!$D$1,FALSE)&amp;"-"&amp;VLOOKUP(MID($I260,4,2),CODE!K:P,CODE!$O$1,FALSE)))</f>
        <v>URK</v>
      </c>
      <c r="I260" s="103" t="s">
        <v>1485</v>
      </c>
      <c r="J260" s="102" t="str">
        <f t="shared" si="82"/>
        <v>F5</v>
      </c>
      <c r="K260" s="102" t="str">
        <f t="shared" si="71"/>
        <v>ER</v>
      </c>
      <c r="L260" s="438">
        <f t="shared" si="83"/>
        <v>28000</v>
      </c>
      <c r="M260" s="36">
        <f>IF(ISERROR(VLOOKUP($E260,'14FW판매DB'!$C:$AF,'14FW판매DB'!J$3-1,FALSE))=TRUE,0,VLOOKUP($E260,'14FW판매DB'!$C:$AF,'14FW판매DB'!J$3-1,FALSE))</f>
        <v>53000</v>
      </c>
      <c r="N260" s="37">
        <f>IF(ISERROR(VLOOKUP($E260,'14FW판매DB'!$C:$AF,'14FW판매DB'!K$3-1,FALSE))=TRUE,0,VLOOKUP($E260,'14FW판매DB'!$C:$AF,'14FW판매DB'!K$3-1,FALSE))</f>
        <v>25000</v>
      </c>
      <c r="O260" s="38">
        <f>SUMIF('14FW판매DB'!$C:$C,E260,'14FW판매DB'!N:N)</f>
        <v>399</v>
      </c>
      <c r="P260" s="39" t="str">
        <f>IF(ISERROR(VLOOKUP($E260,'14FW판매DB'!$C:$AF,'14FW판매DB'!P$3-1,FALSE))=TRUE,0,VLOOKUP($E260,'14FW판매DB'!$C:$AF,'14FW판매DB'!P$3-1,FALSE))</f>
        <v>2014-09-12</v>
      </c>
      <c r="Q260" s="40">
        <f>SUMIF('14FW판매DB'!$C:$C,E260,'14FW판매DB'!U:U)</f>
        <v>110</v>
      </c>
      <c r="R260" s="43">
        <f t="shared" si="72"/>
        <v>0.27568922305764409</v>
      </c>
      <c r="S260" s="95">
        <f t="shared" si="73"/>
        <v>570</v>
      </c>
      <c r="T260" s="45">
        <f t="shared" si="74"/>
        <v>0.19298245614035087</v>
      </c>
      <c r="U260" s="110">
        <f>SUMIF('14FW판매DB'!$C:$C,$E260,'14FW판매DB'!AD:AD)*$U$4</f>
        <v>0</v>
      </c>
      <c r="V260" s="40">
        <f t="shared" si="84"/>
        <v>7</v>
      </c>
      <c r="W260" s="285">
        <f t="shared" si="75"/>
        <v>0</v>
      </c>
      <c r="X260" s="289">
        <f t="shared" si="76"/>
        <v>289</v>
      </c>
      <c r="Y260" s="53">
        <f t="shared" si="77"/>
        <v>0</v>
      </c>
      <c r="Z260" s="50">
        <f t="shared" si="78"/>
        <v>0</v>
      </c>
      <c r="AA260" s="33">
        <f t="shared" si="79"/>
        <v>0</v>
      </c>
      <c r="AB260" s="134" t="str">
        <f>IF(ISERROR(VLOOKUP($E260,발주DB!$A:$D,3,FALSE))=TRUE,"",VLOOKUP($E260,발주DB!$A:$D,3,FALSE))</f>
        <v/>
      </c>
      <c r="AC260" s="133" t="str">
        <f>IF(ISERROR(VLOOKUP($E260,발주DB!$A:$D,4,FALSE))=TRUE,"",VLOOKUP($E260,발주DB!$A:$D,4,FALSE))</f>
        <v/>
      </c>
      <c r="AD260" s="39">
        <f>IF(ISERROR(VLOOKUP($E260,입고예정DB!$B:$E,3,FALSE))=TRUE,0,VLOOKUP($E260,입고예정DB!$B:$E,3,FALSE))</f>
        <v>0</v>
      </c>
      <c r="AE260" s="41">
        <f>IF(E260="",0,SUMIF(입고예정DB!$B:$B,$E260,입고예정DB!$E:$E))</f>
        <v>0</v>
      </c>
      <c r="AF260" s="42">
        <f t="shared" si="80"/>
        <v>-289</v>
      </c>
      <c r="AG260" s="414"/>
      <c r="AI260" s="295" t="str">
        <f>VLOOKUP($I260,[1]기획현황!$Z:$AW,8,FALSE)</f>
        <v>QF</v>
      </c>
      <c r="AJ260" s="401" t="e">
        <f>SUMIF([1]기획현황!$Z:$Z,$I260,[1]기획현황!$AF:$AF)</f>
        <v>#VALUE!</v>
      </c>
      <c r="AK260" s="302">
        <f>VLOOKUP($I260,[1]기획현황!$Z:$AW,14,FALSE)</f>
        <v>53000</v>
      </c>
      <c r="AL260" s="402">
        <f>VLOOKUP($I260,[1]기획현황!$Z:$AW,22,FALSE)</f>
        <v>1654</v>
      </c>
      <c r="AM260" s="301">
        <f>VLOOKUP($I260,[1]기획현황!$Z:$AW,23,FALSE)</f>
        <v>4.3</v>
      </c>
      <c r="AN260" s="302">
        <f>VLOOKUP($I260,[1]기획현황!$Z:$AW,24,FALSE)</f>
        <v>0</v>
      </c>
      <c r="AO260" s="303">
        <f>VLOOKUP($I260,[1]기획현황!$Z:$AW,17,FALSE)</f>
        <v>7017.82</v>
      </c>
      <c r="AP260" s="305">
        <f t="shared" si="81"/>
        <v>6.8656389280172734</v>
      </c>
      <c r="AQ260" s="3"/>
    </row>
    <row r="261" spans="1:43" ht="53.25" hidden="1" customHeight="1">
      <c r="A261" s="16" t="str">
        <f t="shared" si="67"/>
        <v>URKERF5518GY</v>
      </c>
      <c r="B261" s="154">
        <f t="shared" si="68"/>
        <v>9.5377346163493934E-7</v>
      </c>
      <c r="C261" s="16" t="str">
        <f t="shared" si="69"/>
        <v/>
      </c>
      <c r="D261" s="154">
        <f t="shared" si="70"/>
        <v>1</v>
      </c>
      <c r="E261" s="16" t="str">
        <f>IF(ISERROR(VLOOKUP(MID(I261,1,5)&amp;MID(I261,8,5),품번정리!A:B,2,FALSE))=TRUE,MID(I261,1,5)&amp;MID(I261,8,5),VLOOKUP(MID(I261,1,5)&amp;MID(I261,8,5),품번정리!A:B,2,FALSE))</f>
        <v>URKER518GY</v>
      </c>
      <c r="F261" s="202" t="str">
        <f>IF(ISERROR(VLOOKUP($E261,러닝품번!$A:$A,1,FALSE))=TRUE,"","러닝")</f>
        <v/>
      </c>
      <c r="G261" s="422"/>
      <c r="H261" s="31" t="str">
        <f>IF(I261=0,0,IF(VLOOKUP(MID($I261,4,2),CODE!K:P,CODE!$O$1,FALSE)="",VLOOKUP(MID($I261,1,3),CODE!$B:$G,CODE!$D$1,FALSE),VLOOKUP(MID($I261,1,3),CODE!$B:$G,CODE!$D$1,FALSE)&amp;"-"&amp;VLOOKUP(MID($I261,4,2),CODE!K:P,CODE!$O$1,FALSE)))</f>
        <v>URK</v>
      </c>
      <c r="I261" s="103" t="s">
        <v>1486</v>
      </c>
      <c r="J261" s="102" t="str">
        <f t="shared" si="82"/>
        <v>F5</v>
      </c>
      <c r="K261" s="102" t="str">
        <f t="shared" si="71"/>
        <v>ER</v>
      </c>
      <c r="L261" s="438">
        <f t="shared" si="83"/>
        <v>28000</v>
      </c>
      <c r="M261" s="36">
        <f>IF(ISERROR(VLOOKUP($E261,'14FW판매DB'!$C:$AF,'14FW판매DB'!J$3-1,FALSE))=TRUE,0,VLOOKUP($E261,'14FW판매DB'!$C:$AF,'14FW판매DB'!J$3-1,FALSE))</f>
        <v>53000</v>
      </c>
      <c r="N261" s="37">
        <f>IF(ISERROR(VLOOKUP($E261,'14FW판매DB'!$C:$AF,'14FW판매DB'!K$3-1,FALSE))=TRUE,0,VLOOKUP($E261,'14FW판매DB'!$C:$AF,'14FW판매DB'!K$3-1,FALSE))</f>
        <v>25000</v>
      </c>
      <c r="O261" s="38">
        <f>SUMIF('14FW판매DB'!$C:$C,E261,'14FW판매DB'!N:N)</f>
        <v>400</v>
      </c>
      <c r="P261" s="39" t="str">
        <f>IF(ISERROR(VLOOKUP($E261,'14FW판매DB'!$C:$AF,'14FW판매DB'!P$3-1,FALSE))=TRUE,0,VLOOKUP($E261,'14FW판매DB'!$C:$AF,'14FW판매DB'!P$3-1,FALSE))</f>
        <v>2014-09-12</v>
      </c>
      <c r="Q261" s="40">
        <f>SUMIF('14FW판매DB'!$C:$C,E261,'14FW판매DB'!U:U)</f>
        <v>115</v>
      </c>
      <c r="R261" s="43">
        <f t="shared" si="72"/>
        <v>0.28749999999999998</v>
      </c>
      <c r="S261" s="95">
        <f t="shared" si="73"/>
        <v>570</v>
      </c>
      <c r="T261" s="45">
        <f t="shared" si="74"/>
        <v>0.20175438596491227</v>
      </c>
      <c r="U261" s="110">
        <f>SUMIF('14FW판매DB'!$C:$C,$E261,'14FW판매DB'!AD:AD)*$U$4</f>
        <v>0</v>
      </c>
      <c r="V261" s="40">
        <f t="shared" si="84"/>
        <v>7</v>
      </c>
      <c r="W261" s="285">
        <f t="shared" si="75"/>
        <v>0</v>
      </c>
      <c r="X261" s="289">
        <f t="shared" si="76"/>
        <v>285</v>
      </c>
      <c r="Y261" s="53">
        <f t="shared" si="77"/>
        <v>0</v>
      </c>
      <c r="Z261" s="50">
        <f t="shared" si="78"/>
        <v>0</v>
      </c>
      <c r="AA261" s="33">
        <f t="shared" si="79"/>
        <v>0</v>
      </c>
      <c r="AB261" s="134" t="str">
        <f>IF(ISERROR(VLOOKUP($E261,발주DB!$A:$D,3,FALSE))=TRUE,"",VLOOKUP($E261,발주DB!$A:$D,3,FALSE))</f>
        <v/>
      </c>
      <c r="AC261" s="133" t="str">
        <f>IF(ISERROR(VLOOKUP($E261,발주DB!$A:$D,4,FALSE))=TRUE,"",VLOOKUP($E261,발주DB!$A:$D,4,FALSE))</f>
        <v/>
      </c>
      <c r="AD261" s="39">
        <f>IF(ISERROR(VLOOKUP($E261,입고예정DB!$B:$E,3,FALSE))=TRUE,0,VLOOKUP($E261,입고예정DB!$B:$E,3,FALSE))</f>
        <v>0</v>
      </c>
      <c r="AE261" s="41">
        <f>IF(E261="",0,SUMIF(입고예정DB!$B:$B,$E261,입고예정DB!$E:$E))</f>
        <v>0</v>
      </c>
      <c r="AF261" s="42">
        <f t="shared" si="80"/>
        <v>-285</v>
      </c>
      <c r="AG261" s="414"/>
      <c r="AI261" s="295" t="str">
        <f>VLOOKUP($I261,[1]기획현황!$Z:$AW,8,FALSE)</f>
        <v>QF</v>
      </c>
      <c r="AJ261" s="401" t="e">
        <f>SUMIF([1]기획현황!$Z:$Z,$I261,[1]기획현황!$AF:$AF)</f>
        <v>#VALUE!</v>
      </c>
      <c r="AK261" s="302">
        <f>VLOOKUP($I261,[1]기획현황!$Z:$AW,14,FALSE)</f>
        <v>53000</v>
      </c>
      <c r="AL261" s="402">
        <f>VLOOKUP($I261,[1]기획현황!$Z:$AW,22,FALSE)</f>
        <v>3210</v>
      </c>
      <c r="AM261" s="301">
        <f>VLOOKUP($I261,[1]기획현황!$Z:$AW,23,FALSE)</f>
        <v>4.3499999999999996</v>
      </c>
      <c r="AN261" s="302">
        <f>VLOOKUP($I261,[1]기획현황!$Z:$AW,24,FALSE)</f>
        <v>0</v>
      </c>
      <c r="AO261" s="303">
        <f>VLOOKUP($I261,[1]기획현황!$Z:$AW,17,FALSE)</f>
        <v>8636.19</v>
      </c>
      <c r="AP261" s="305">
        <f t="shared" si="81"/>
        <v>5.5790595368812141</v>
      </c>
      <c r="AQ261" s="3"/>
    </row>
    <row r="262" spans="1:43" ht="53.25" customHeight="1">
      <c r="A262" s="16" t="str">
        <f t="shared" si="67"/>
        <v>URKFIF3807BK</v>
      </c>
      <c r="B262" s="154">
        <f t="shared" si="68"/>
        <v>1</v>
      </c>
      <c r="C262" s="16" t="str">
        <f t="shared" si="69"/>
        <v>URKFIF3807BK</v>
      </c>
      <c r="D262" s="154">
        <f t="shared" si="70"/>
        <v>1</v>
      </c>
      <c r="E262" s="16" t="str">
        <f>IF(ISERROR(VLOOKUP(MID(I262,1,5)&amp;MID(I262,8,5),품번정리!A:B,2,FALSE))=TRUE,MID(I262,1,5)&amp;MID(I262,8,5),VLOOKUP(MID(I262,1,5)&amp;MID(I262,8,5),품번정리!A:B,2,FALSE))</f>
        <v>URKFI807BK</v>
      </c>
      <c r="F262" s="439" t="str">
        <f>IF(ISERROR(VLOOKUP($E262,러닝품번!$A:$A,1,FALSE))=TRUE,"","러닝")</f>
        <v>러닝</v>
      </c>
      <c r="G262" s="422"/>
      <c r="H262" s="31" t="str">
        <f>IF(I262=0,0,IF(VLOOKUP(MID($I262,4,2),CODE!K:P,CODE!$O$1,FALSE)="",VLOOKUP(MID($I262,1,3),CODE!$B:$G,CODE!$D$1,FALSE),VLOOKUP(MID($I262,1,3),CODE!$B:$G,CODE!$D$1,FALSE)&amp;"-"&amp;VLOOKUP(MID($I262,4,2),CODE!K:P,CODE!$O$1,FALSE)))</f>
        <v>URK</v>
      </c>
      <c r="I262" s="103" t="s">
        <v>1750</v>
      </c>
      <c r="J262" s="102" t="str">
        <f t="shared" si="82"/>
        <v>F3</v>
      </c>
      <c r="K262" s="102" t="str">
        <f t="shared" si="71"/>
        <v>FI</v>
      </c>
      <c r="L262" s="438">
        <f t="shared" si="83"/>
        <v>0</v>
      </c>
      <c r="M262" s="36">
        <f>IF(ISERROR(VLOOKUP($E262,'14FW판매DB'!$C:$AF,'14FW판매DB'!J$3-1,FALSE))=TRUE,0,VLOOKUP($E262,'14FW판매DB'!$C:$AF,'14FW판매DB'!J$3-1,FALSE))</f>
        <v>45000</v>
      </c>
      <c r="N262" s="37">
        <f>IF(ISERROR(VLOOKUP($E262,'14FW판매DB'!$C:$AF,'14FW판매DB'!K$3-1,FALSE))=TRUE,0,VLOOKUP($E262,'14FW판매DB'!$C:$AF,'14FW판매DB'!K$3-1,FALSE))</f>
        <v>45000</v>
      </c>
      <c r="O262" s="38">
        <f>SUMIF('14FW판매DB'!$C:$C,E262,'14FW판매DB'!N:N)</f>
        <v>450</v>
      </c>
      <c r="P262" s="39" t="str">
        <f>IF(ISERROR(VLOOKUP($E262,'14FW판매DB'!$C:$AF,'14FW판매DB'!P$3-1,FALSE))=TRUE,0,VLOOKUP($E262,'14FW판매DB'!$C:$AF,'14FW판매DB'!P$3-1,FALSE))</f>
        <v>2014-08-20</v>
      </c>
      <c r="Q262" s="40">
        <f>SUMIF('14FW판매DB'!$C:$C,E262,'14FW판매DB'!U:U)</f>
        <v>378</v>
      </c>
      <c r="R262" s="43">
        <f t="shared" si="72"/>
        <v>0.84</v>
      </c>
      <c r="S262" s="95">
        <f t="shared" si="73"/>
        <v>593</v>
      </c>
      <c r="T262" s="45">
        <f t="shared" si="74"/>
        <v>0.63743676222596968</v>
      </c>
      <c r="U262" s="110">
        <f>SUMIF('14FW판매DB'!$C:$C,$E262,'14FW판매DB'!AD:AD)*$U$4</f>
        <v>1</v>
      </c>
      <c r="V262" s="40">
        <f t="shared" si="84"/>
        <v>7</v>
      </c>
      <c r="W262" s="285">
        <f t="shared" si="75"/>
        <v>0.14285714285714285</v>
      </c>
      <c r="X262" s="289">
        <f t="shared" si="76"/>
        <v>72</v>
      </c>
      <c r="Y262" s="53">
        <f t="shared" si="77"/>
        <v>504</v>
      </c>
      <c r="Z262" s="50">
        <f t="shared" si="78"/>
        <v>42967</v>
      </c>
      <c r="AA262" s="33">
        <f t="shared" si="79"/>
        <v>-44</v>
      </c>
      <c r="AB262" s="134" t="str">
        <f>IF(ISERROR(VLOOKUP($E262,발주DB!$A:$D,3,FALSE))=TRUE,"",VLOOKUP($E262,발주DB!$A:$D,3,FALSE))</f>
        <v/>
      </c>
      <c r="AC262" s="133" t="str">
        <f>IF(ISERROR(VLOOKUP($E262,발주DB!$A:$D,4,FALSE))=TRUE,"",VLOOKUP($E262,발주DB!$A:$D,4,FALSE))</f>
        <v/>
      </c>
      <c r="AD262" s="39">
        <f>IF(ISERROR(VLOOKUP($E262,입고예정DB!$B:$E,3,FALSE))=TRUE,0,VLOOKUP($E262,입고예정DB!$B:$E,3,FALSE))</f>
        <v>0</v>
      </c>
      <c r="AE262" s="41">
        <f>IF(E262="",0,SUMIF(입고예정DB!$B:$B,$E262,입고예정DB!$E:$E))</f>
        <v>0</v>
      </c>
      <c r="AF262" s="42">
        <f t="shared" si="80"/>
        <v>-116</v>
      </c>
      <c r="AG262" s="414"/>
      <c r="AI262" s="295" t="str">
        <f>VLOOKUP($I262,[1]기획현황!$Z:$AW,8,FALSE)</f>
        <v>캡보이2</v>
      </c>
      <c r="AJ262" s="401" t="e">
        <f>SUMIF([1]기획현황!$Z:$Z,$I262,[1]기획현황!$AF:$AF)</f>
        <v>#VALUE!</v>
      </c>
      <c r="AK262" s="302">
        <f>VLOOKUP($I262,[1]기획현황!$Z:$AW,14,FALSE)</f>
        <v>45000</v>
      </c>
      <c r="AL262" s="402">
        <f>VLOOKUP($I262,[1]기획현황!$Z:$AW,22,FALSE)</f>
        <v>0</v>
      </c>
      <c r="AM262" s="301">
        <f>VLOOKUP($I262,[1]기획현황!$Z:$AW,23,FALSE)</f>
        <v>6.8</v>
      </c>
      <c r="AN262" s="302">
        <f>VLOOKUP($I262,[1]기획현황!$Z:$AW,24,FALSE)</f>
        <v>0</v>
      </c>
      <c r="AO262" s="303">
        <f>VLOOKUP($I262,[1]기획현황!$Z:$AW,17,FALSE)</f>
        <v>7480</v>
      </c>
      <c r="AP262" s="305">
        <f t="shared" si="81"/>
        <v>5.4691298006806024</v>
      </c>
      <c r="AQ262" s="3"/>
    </row>
    <row r="263" spans="1:43" ht="53.25" hidden="1" customHeight="1">
      <c r="A263" s="16" t="str">
        <f t="shared" si="67"/>
        <v>URKSNF3503NY</v>
      </c>
      <c r="B263" s="154">
        <f t="shared" si="68"/>
        <v>9.5377346163493934E-7</v>
      </c>
      <c r="C263" s="16" t="str">
        <f t="shared" si="69"/>
        <v/>
      </c>
      <c r="D263" s="154">
        <f t="shared" si="70"/>
        <v>1</v>
      </c>
      <c r="E263" s="16" t="str">
        <f>IF(ISERROR(VLOOKUP(MID(I263,1,5)&amp;MID(I263,8,5),품번정리!A:B,2,FALSE))=TRUE,MID(I263,1,5)&amp;MID(I263,8,5),VLOOKUP(MID(I263,1,5)&amp;MID(I263,8,5),품번정리!A:B,2,FALSE))</f>
        <v>URKSN503NY</v>
      </c>
      <c r="F263" s="202" t="str">
        <f>IF(ISERROR(VLOOKUP($E263,러닝품번!$A:$A,1,FALSE))=TRUE,"","러닝")</f>
        <v/>
      </c>
      <c r="G263" s="422"/>
      <c r="H263" s="31" t="str">
        <f>IF(I263=0,0,IF(VLOOKUP(MID($I263,4,2),CODE!K:P,CODE!$O$1,FALSE)="",VLOOKUP(MID($I263,1,3),CODE!$B:$G,CODE!$D$1,FALSE),VLOOKUP(MID($I263,1,3),CODE!$B:$G,CODE!$D$1,FALSE)&amp;"-"&amp;VLOOKUP(MID($I263,4,2),CODE!K:P,CODE!$O$1,FALSE)))</f>
        <v>URK</v>
      </c>
      <c r="I263" s="103" t="s">
        <v>1482</v>
      </c>
      <c r="J263" s="102" t="str">
        <f t="shared" si="82"/>
        <v>F3</v>
      </c>
      <c r="K263" s="102" t="str">
        <f t="shared" si="71"/>
        <v>SN</v>
      </c>
      <c r="L263" s="438">
        <f t="shared" si="83"/>
        <v>20000</v>
      </c>
      <c r="M263" s="36">
        <f>IF(ISERROR(VLOOKUP($E263,'14FW판매DB'!$C:$AF,'14FW판매DB'!J$3-1,FALSE))=TRUE,0,VLOOKUP($E263,'14FW판매DB'!$C:$AF,'14FW판매DB'!J$3-1,FALSE))</f>
        <v>39000</v>
      </c>
      <c r="N263" s="37">
        <f>IF(ISERROR(VLOOKUP($E263,'14FW판매DB'!$C:$AF,'14FW판매DB'!K$3-1,FALSE))=TRUE,0,VLOOKUP($E263,'14FW판매DB'!$C:$AF,'14FW판매DB'!K$3-1,FALSE))</f>
        <v>19000</v>
      </c>
      <c r="O263" s="38">
        <f>SUMIF('14FW판매DB'!$C:$C,E263,'14FW판매DB'!N:N)</f>
        <v>100</v>
      </c>
      <c r="P263" s="39" t="str">
        <f>IF(ISERROR(VLOOKUP($E263,'14FW판매DB'!$C:$AF,'14FW판매DB'!P$3-1,FALSE))=TRUE,0,VLOOKUP($E263,'14FW판매DB'!$C:$AF,'14FW판매DB'!P$3-1,FALSE))</f>
        <v>2014-07-23</v>
      </c>
      <c r="Q263" s="40">
        <f>SUMIF('14FW판매DB'!$C:$C,E263,'14FW판매DB'!U:U)</f>
        <v>19</v>
      </c>
      <c r="R263" s="43">
        <f t="shared" si="72"/>
        <v>0.19</v>
      </c>
      <c r="S263" s="95">
        <f t="shared" si="73"/>
        <v>621</v>
      </c>
      <c r="T263" s="45">
        <f t="shared" si="74"/>
        <v>3.0595813204508857E-2</v>
      </c>
      <c r="U263" s="110">
        <f>SUMIF('14FW판매DB'!$C:$C,$E263,'14FW판매DB'!AD:AD)*$U$4</f>
        <v>0</v>
      </c>
      <c r="V263" s="40">
        <f t="shared" si="84"/>
        <v>7</v>
      </c>
      <c r="W263" s="285">
        <f t="shared" si="75"/>
        <v>0</v>
      </c>
      <c r="X263" s="289">
        <f t="shared" si="76"/>
        <v>81</v>
      </c>
      <c r="Y263" s="53">
        <f t="shared" si="77"/>
        <v>0</v>
      </c>
      <c r="Z263" s="50">
        <f t="shared" si="78"/>
        <v>0</v>
      </c>
      <c r="AA263" s="33">
        <f t="shared" si="79"/>
        <v>0</v>
      </c>
      <c r="AB263" s="134" t="str">
        <f>IF(ISERROR(VLOOKUP($E263,발주DB!$A:$D,3,FALSE))=TRUE,"",VLOOKUP($E263,발주DB!$A:$D,3,FALSE))</f>
        <v/>
      </c>
      <c r="AC263" s="133" t="str">
        <f>IF(ISERROR(VLOOKUP($E263,발주DB!$A:$D,4,FALSE))=TRUE,"",VLOOKUP($E263,발주DB!$A:$D,4,FALSE))</f>
        <v/>
      </c>
      <c r="AD263" s="39">
        <f>IF(ISERROR(VLOOKUP($E263,입고예정DB!$B:$E,3,FALSE))=TRUE,0,VLOOKUP($E263,입고예정DB!$B:$E,3,FALSE))</f>
        <v>0</v>
      </c>
      <c r="AE263" s="41">
        <f>IF(E263="",0,SUMIF(입고예정DB!$B:$B,$E263,입고예정DB!$E:$E))</f>
        <v>0</v>
      </c>
      <c r="AF263" s="42">
        <f t="shared" si="80"/>
        <v>-81</v>
      </c>
      <c r="AG263" s="414"/>
      <c r="AI263" s="295" t="str">
        <f>VLOOKUP($I263,[1]기획현황!$Z:$AW,8,FALSE)</f>
        <v>J&amp;F</v>
      </c>
      <c r="AJ263" s="401" t="e">
        <f>SUMIF([1]기획현황!$Z:$Z,$I263,[1]기획현황!$AF:$AF)</f>
        <v>#VALUE!</v>
      </c>
      <c r="AK263" s="302">
        <f>VLOOKUP($I263,[1]기획현황!$Z:$AW,14,FALSE)</f>
        <v>39000</v>
      </c>
      <c r="AL263" s="402">
        <f>VLOOKUP($I263,[1]기획현황!$Z:$AW,22,FALSE)</f>
        <v>2725</v>
      </c>
      <c r="AM263" s="301">
        <f>VLOOKUP($I263,[1]기획현황!$Z:$AW,23,FALSE)</f>
        <v>2</v>
      </c>
      <c r="AN263" s="302">
        <f>VLOOKUP($I263,[1]기획현황!$Z:$AW,24,FALSE)</f>
        <v>0</v>
      </c>
      <c r="AO263" s="303">
        <f>VLOOKUP($I263,[1]기획현황!$Z:$AW,17,FALSE)</f>
        <v>5219.8</v>
      </c>
      <c r="AP263" s="305">
        <f t="shared" si="81"/>
        <v>6.7923187582944653</v>
      </c>
      <c r="AQ263" s="3"/>
    </row>
    <row r="264" spans="1:43" ht="53.25" hidden="1" customHeight="1">
      <c r="A264" s="16" t="str">
        <f t="shared" si="67"/>
        <v>URKSNF3503YE</v>
      </c>
      <c r="B264" s="154">
        <f t="shared" si="68"/>
        <v>9.5377346163493934E-7</v>
      </c>
      <c r="C264" s="16" t="str">
        <f t="shared" si="69"/>
        <v/>
      </c>
      <c r="D264" s="154">
        <f t="shared" si="70"/>
        <v>1</v>
      </c>
      <c r="E264" s="16" t="str">
        <f>IF(ISERROR(VLOOKUP(MID(I264,1,5)&amp;MID(I264,8,5),품번정리!A:B,2,FALSE))=TRUE,MID(I264,1,5)&amp;MID(I264,8,5),VLOOKUP(MID(I264,1,5)&amp;MID(I264,8,5),품번정리!A:B,2,FALSE))</f>
        <v>URKSN503YE</v>
      </c>
      <c r="F264" s="202" t="str">
        <f>IF(ISERROR(VLOOKUP($E264,러닝품번!$A:$A,1,FALSE))=TRUE,"","러닝")</f>
        <v/>
      </c>
      <c r="G264" s="431"/>
      <c r="H264" s="31" t="str">
        <f>IF(I264=0,0,IF(VLOOKUP(MID($I264,4,2),CODE!K:P,CODE!$O$1,FALSE)="",VLOOKUP(MID($I264,1,3),CODE!$B:$G,CODE!$D$1,FALSE),VLOOKUP(MID($I264,1,3),CODE!$B:$G,CODE!$D$1,FALSE)&amp;"-"&amp;VLOOKUP(MID($I264,4,2),CODE!K:P,CODE!$O$1,FALSE)))</f>
        <v>URK</v>
      </c>
      <c r="I264" s="103" t="s">
        <v>1483</v>
      </c>
      <c r="J264" s="102" t="str">
        <f t="shared" si="82"/>
        <v>F3</v>
      </c>
      <c r="K264" s="102" t="str">
        <f t="shared" si="71"/>
        <v>SN</v>
      </c>
      <c r="L264" s="438">
        <f t="shared" si="83"/>
        <v>20000</v>
      </c>
      <c r="M264" s="36">
        <f>IF(ISERROR(VLOOKUP($E264,'14FW판매DB'!$C:$AF,'14FW판매DB'!J$3-1,FALSE))=TRUE,0,VLOOKUP($E264,'14FW판매DB'!$C:$AF,'14FW판매DB'!J$3-1,FALSE))</f>
        <v>39000</v>
      </c>
      <c r="N264" s="37">
        <f>IF(ISERROR(VLOOKUP($E264,'14FW판매DB'!$C:$AF,'14FW판매DB'!K$3-1,FALSE))=TRUE,0,VLOOKUP($E264,'14FW판매DB'!$C:$AF,'14FW판매DB'!K$3-1,FALSE))</f>
        <v>19000</v>
      </c>
      <c r="O264" s="38">
        <f>SUMIF('14FW판매DB'!$C:$C,E264,'14FW판매DB'!N:N)</f>
        <v>120</v>
      </c>
      <c r="P264" s="39" t="str">
        <f>IF(ISERROR(VLOOKUP($E264,'14FW판매DB'!$C:$AF,'14FW판매DB'!P$3-1,FALSE))=TRUE,0,VLOOKUP($E264,'14FW판매DB'!$C:$AF,'14FW판매DB'!P$3-1,FALSE))</f>
        <v>2014-07-24</v>
      </c>
      <c r="Q264" s="40">
        <f>SUMIF('14FW판매DB'!$C:$C,E264,'14FW판매DB'!U:U)</f>
        <v>62</v>
      </c>
      <c r="R264" s="43">
        <f t="shared" si="72"/>
        <v>0.51666666666666672</v>
      </c>
      <c r="S264" s="95">
        <f t="shared" si="73"/>
        <v>620</v>
      </c>
      <c r="T264" s="45">
        <f t="shared" si="74"/>
        <v>0.1</v>
      </c>
      <c r="U264" s="110">
        <f>SUMIF('14FW판매DB'!$C:$C,$E264,'14FW판매DB'!AD:AD)*$U$4</f>
        <v>0</v>
      </c>
      <c r="V264" s="40">
        <f t="shared" si="84"/>
        <v>7</v>
      </c>
      <c r="W264" s="285">
        <f t="shared" si="75"/>
        <v>0</v>
      </c>
      <c r="X264" s="289">
        <f t="shared" si="76"/>
        <v>58</v>
      </c>
      <c r="Y264" s="53">
        <f t="shared" si="77"/>
        <v>0</v>
      </c>
      <c r="Z264" s="50">
        <f t="shared" si="78"/>
        <v>0</v>
      </c>
      <c r="AA264" s="33">
        <f t="shared" si="79"/>
        <v>0</v>
      </c>
      <c r="AB264" s="134" t="str">
        <f>IF(ISERROR(VLOOKUP($E264,발주DB!$A:$D,3,FALSE))=TRUE,"",VLOOKUP($E264,발주DB!$A:$D,3,FALSE))</f>
        <v/>
      </c>
      <c r="AC264" s="133" t="str">
        <f>IF(ISERROR(VLOOKUP($E264,발주DB!$A:$D,4,FALSE))=TRUE,"",VLOOKUP($E264,발주DB!$A:$D,4,FALSE))</f>
        <v/>
      </c>
      <c r="AD264" s="39">
        <f>IF(ISERROR(VLOOKUP($E264,입고예정DB!$B:$E,3,FALSE))=TRUE,0,VLOOKUP($E264,입고예정DB!$B:$E,3,FALSE))</f>
        <v>0</v>
      </c>
      <c r="AE264" s="41">
        <f>IF(E264="",0,SUMIF(입고예정DB!$B:$B,$E264,입고예정DB!$E:$E))</f>
        <v>0</v>
      </c>
      <c r="AF264" s="42">
        <f t="shared" si="80"/>
        <v>-58</v>
      </c>
      <c r="AG264" s="414"/>
      <c r="AI264" s="295" t="str">
        <f>VLOOKUP($I264,[1]기획현황!$Z:$AW,8,FALSE)</f>
        <v>J&amp;F</v>
      </c>
      <c r="AJ264" s="401" t="e">
        <f>SUMIF([1]기획현황!$Z:$Z,$I264,[1]기획현황!$AF:$AF)</f>
        <v>#VALUE!</v>
      </c>
      <c r="AK264" s="302">
        <f>VLOOKUP($I264,[1]기획현황!$Z:$AW,14,FALSE)</f>
        <v>39000</v>
      </c>
      <c r="AL264" s="402">
        <f>VLOOKUP($I264,[1]기획현황!$Z:$AW,22,FALSE)</f>
        <v>565</v>
      </c>
      <c r="AM264" s="301">
        <f>VLOOKUP($I264,[1]기획현황!$Z:$AW,23,FALSE)</f>
        <v>2.2999999999999998</v>
      </c>
      <c r="AN264" s="302">
        <f>VLOOKUP($I264,[1]기획현황!$Z:$AW,24,FALSE)</f>
        <v>0</v>
      </c>
      <c r="AO264" s="303">
        <f>VLOOKUP($I264,[1]기획현황!$Z:$AW,17,FALSE)</f>
        <v>3434.02</v>
      </c>
      <c r="AP264" s="305">
        <f t="shared" si="81"/>
        <v>10.324501736898867</v>
      </c>
      <c r="AQ264" s="3"/>
    </row>
    <row r="265" spans="1:43" ht="53.25" hidden="1" customHeight="1">
      <c r="A265" s="16" t="str">
        <f t="shared" si="67"/>
        <v>URKSNF3505BL</v>
      </c>
      <c r="B265" s="154">
        <f t="shared" si="68"/>
        <v>9.5377346163493934E-7</v>
      </c>
      <c r="C265" s="16" t="str">
        <f t="shared" si="69"/>
        <v/>
      </c>
      <c r="D265" s="154">
        <f t="shared" si="70"/>
        <v>1</v>
      </c>
      <c r="E265" s="16" t="str">
        <f>IF(ISERROR(VLOOKUP(MID(I265,1,5)&amp;MID(I265,8,5),품번정리!A:B,2,FALSE))=TRUE,MID(I265,1,5)&amp;MID(I265,8,5),VLOOKUP(MID(I265,1,5)&amp;MID(I265,8,5),품번정리!A:B,2,FALSE))</f>
        <v>URKSN505BL</v>
      </c>
      <c r="F265" s="202" t="str">
        <f>IF(ISERROR(VLOOKUP($E265,러닝품번!$A:$A,1,FALSE))=TRUE,"","러닝")</f>
        <v/>
      </c>
      <c r="G265" s="422"/>
      <c r="H265" s="31" t="str">
        <f>IF(I265=0,0,IF(VLOOKUP(MID($I265,4,2),CODE!K:P,CODE!$O$1,FALSE)="",VLOOKUP(MID($I265,1,3),CODE!$B:$G,CODE!$D$1,FALSE),VLOOKUP(MID($I265,1,3),CODE!$B:$G,CODE!$D$1,FALSE)&amp;"-"&amp;VLOOKUP(MID($I265,4,2),CODE!K:P,CODE!$O$1,FALSE)))</f>
        <v>URK</v>
      </c>
      <c r="I265" s="103" t="s">
        <v>1487</v>
      </c>
      <c r="J265" s="102" t="str">
        <f t="shared" si="82"/>
        <v>F3</v>
      </c>
      <c r="K265" s="102" t="str">
        <f t="shared" si="71"/>
        <v>SN</v>
      </c>
      <c r="L265" s="438">
        <f t="shared" si="83"/>
        <v>20000</v>
      </c>
      <c r="M265" s="36">
        <f>IF(ISERROR(VLOOKUP($E265,'14FW판매DB'!$C:$AF,'14FW판매DB'!J$3-1,FALSE))=TRUE,0,VLOOKUP($E265,'14FW판매DB'!$C:$AF,'14FW판매DB'!J$3-1,FALSE))</f>
        <v>39000</v>
      </c>
      <c r="N265" s="37">
        <f>IF(ISERROR(VLOOKUP($E265,'14FW판매DB'!$C:$AF,'14FW판매DB'!K$3-1,FALSE))=TRUE,0,VLOOKUP($E265,'14FW판매DB'!$C:$AF,'14FW판매DB'!K$3-1,FALSE))</f>
        <v>19000</v>
      </c>
      <c r="O265" s="38">
        <f>SUMIF('14FW판매DB'!$C:$C,E265,'14FW판매DB'!N:N)</f>
        <v>470</v>
      </c>
      <c r="P265" s="39" t="str">
        <f>IF(ISERROR(VLOOKUP($E265,'14FW판매DB'!$C:$AF,'14FW판매DB'!P$3-1,FALSE))=TRUE,0,VLOOKUP($E265,'14FW판매DB'!$C:$AF,'14FW판매DB'!P$3-1,FALSE))</f>
        <v>2014-08-06</v>
      </c>
      <c r="Q265" s="40">
        <f>SUMIF('14FW판매DB'!$C:$C,E265,'14FW판매DB'!U:U)</f>
        <v>27</v>
      </c>
      <c r="R265" s="43">
        <f t="shared" si="72"/>
        <v>5.7446808510638298E-2</v>
      </c>
      <c r="S265" s="95">
        <f t="shared" si="73"/>
        <v>607</v>
      </c>
      <c r="T265" s="45">
        <f t="shared" si="74"/>
        <v>4.4481054365733116E-2</v>
      </c>
      <c r="U265" s="110">
        <f>SUMIF('14FW판매DB'!$C:$C,$E265,'14FW판매DB'!AD:AD)*$U$4</f>
        <v>0</v>
      </c>
      <c r="V265" s="40">
        <f t="shared" si="84"/>
        <v>7</v>
      </c>
      <c r="W265" s="285">
        <f t="shared" si="75"/>
        <v>0</v>
      </c>
      <c r="X265" s="289">
        <f t="shared" si="76"/>
        <v>443</v>
      </c>
      <c r="Y265" s="53">
        <f t="shared" si="77"/>
        <v>0</v>
      </c>
      <c r="Z265" s="50">
        <f t="shared" si="78"/>
        <v>0</v>
      </c>
      <c r="AA265" s="33">
        <f t="shared" si="79"/>
        <v>0</v>
      </c>
      <c r="AB265" s="134" t="str">
        <f>IF(ISERROR(VLOOKUP($E265,발주DB!$A:$D,3,FALSE))=TRUE,"",VLOOKUP($E265,발주DB!$A:$D,3,FALSE))</f>
        <v/>
      </c>
      <c r="AC265" s="133" t="str">
        <f>IF(ISERROR(VLOOKUP($E265,발주DB!$A:$D,4,FALSE))=TRUE,"",VLOOKUP($E265,발주DB!$A:$D,4,FALSE))</f>
        <v/>
      </c>
      <c r="AD265" s="39">
        <f>IF(ISERROR(VLOOKUP($E265,입고예정DB!$B:$E,3,FALSE))=TRUE,0,VLOOKUP($E265,입고예정DB!$B:$E,3,FALSE))</f>
        <v>0</v>
      </c>
      <c r="AE265" s="41">
        <f>IF(E265="",0,SUMIF(입고예정DB!$B:$B,$E265,입고예정DB!$E:$E))</f>
        <v>0</v>
      </c>
      <c r="AF265" s="42">
        <f t="shared" si="80"/>
        <v>-443</v>
      </c>
      <c r="AG265" s="414"/>
      <c r="AI265" s="295" t="str">
        <f>VLOOKUP($I265,[1]기획현황!$Z:$AW,8,FALSE)</f>
        <v>QF</v>
      </c>
      <c r="AJ265" s="401" t="e">
        <f>SUMIF([1]기획현황!$Z:$Z,$I265,[1]기획현황!$AF:$AF)</f>
        <v>#VALUE!</v>
      </c>
      <c r="AK265" s="302">
        <f>VLOOKUP($I265,[1]기획현황!$Z:$AW,14,FALSE)</f>
        <v>39000</v>
      </c>
      <c r="AL265" s="402">
        <f>VLOOKUP($I265,[1]기획현황!$Z:$AW,22,FALSE)</f>
        <v>953</v>
      </c>
      <c r="AM265" s="301">
        <f>VLOOKUP($I265,[1]기획현황!$Z:$AW,23,FALSE)</f>
        <v>3.6</v>
      </c>
      <c r="AN265" s="302">
        <f>VLOOKUP($I265,[1]기획현황!$Z:$AW,24,FALSE)</f>
        <v>0</v>
      </c>
      <c r="AO265" s="303">
        <f>VLOOKUP($I265,[1]기획현황!$Z:$AW,17,FALSE)</f>
        <v>5443.64</v>
      </c>
      <c r="AP265" s="305">
        <f t="shared" si="81"/>
        <v>6.5130217013883085</v>
      </c>
      <c r="AQ265" s="3"/>
    </row>
    <row r="266" spans="1:43" ht="53.25" hidden="1" customHeight="1">
      <c r="A266" s="16" t="str">
        <f t="shared" ref="A266:A288" si="98">I266</f>
        <v>URKSNF3506BK</v>
      </c>
      <c r="B266" s="154">
        <f t="shared" ref="B266:B329" si="99">1/COUNTIF(C:C,C266)</f>
        <v>9.5377346163493934E-7</v>
      </c>
      <c r="C266" s="16" t="str">
        <f t="shared" ref="C266:C288" si="100">IF(AND(R266&gt;=$C$6,X266&lt;$C$7),I266,"")</f>
        <v/>
      </c>
      <c r="D266" s="154">
        <f t="shared" ref="D266:D329" si="101">1/COUNTIF(I:I,I266)</f>
        <v>1</v>
      </c>
      <c r="E266" s="16" t="str">
        <f>IF(ISERROR(VLOOKUP(MID(I266,1,5)&amp;MID(I266,8,5),품번정리!A:B,2,FALSE))=TRUE,MID(I266,1,5)&amp;MID(I266,8,5),VLOOKUP(MID(I266,1,5)&amp;MID(I266,8,5),품번정리!A:B,2,FALSE))</f>
        <v>URKSN506BK</v>
      </c>
      <c r="F266" s="202" t="str">
        <f>IF(ISERROR(VLOOKUP($E266,러닝품번!$A:$A,1,FALSE))=TRUE,"","러닝")</f>
        <v/>
      </c>
      <c r="G266" s="422"/>
      <c r="H266" s="31" t="str">
        <f>IF(I266=0,0,IF(VLOOKUP(MID($I266,4,2),CODE!K:P,CODE!$O$1,FALSE)="",VLOOKUP(MID($I266,1,3),CODE!$B:$G,CODE!$D$1,FALSE),VLOOKUP(MID($I266,1,3),CODE!$B:$G,CODE!$D$1,FALSE)&amp;"-"&amp;VLOOKUP(MID($I266,4,2),CODE!K:P,CODE!$O$1,FALSE)))</f>
        <v>URK</v>
      </c>
      <c r="I266" s="103" t="s">
        <v>1488</v>
      </c>
      <c r="J266" s="102" t="str">
        <f t="shared" si="82"/>
        <v>F3</v>
      </c>
      <c r="K266" s="102" t="str">
        <f t="shared" ref="K266:K288" si="102">MID(I266,4,2)</f>
        <v>SN</v>
      </c>
      <c r="L266" s="438">
        <f t="shared" si="83"/>
        <v>20000</v>
      </c>
      <c r="M266" s="36">
        <f>IF(ISERROR(VLOOKUP($E266,'14FW판매DB'!$C:$AF,'14FW판매DB'!J$3-1,FALSE))=TRUE,0,VLOOKUP($E266,'14FW판매DB'!$C:$AF,'14FW판매DB'!J$3-1,FALSE))</f>
        <v>39000</v>
      </c>
      <c r="N266" s="37">
        <f>IF(ISERROR(VLOOKUP($E266,'14FW판매DB'!$C:$AF,'14FW판매DB'!K$3-1,FALSE))=TRUE,0,VLOOKUP($E266,'14FW판매DB'!$C:$AF,'14FW판매DB'!K$3-1,FALSE))</f>
        <v>19000</v>
      </c>
      <c r="O266" s="38">
        <f>SUMIF('14FW판매DB'!$C:$C,E266,'14FW판매DB'!N:N)</f>
        <v>466</v>
      </c>
      <c r="P266" s="39" t="str">
        <f>IF(ISERROR(VLOOKUP($E266,'14FW판매DB'!$C:$AF,'14FW판매DB'!P$3-1,FALSE))=TRUE,0,VLOOKUP($E266,'14FW판매DB'!$C:$AF,'14FW판매DB'!P$3-1,FALSE))</f>
        <v>2014-08-12</v>
      </c>
      <c r="Q266" s="40">
        <f>SUMIF('14FW판매DB'!$C:$C,E266,'14FW판매DB'!U:U)</f>
        <v>28</v>
      </c>
      <c r="R266" s="43">
        <f t="shared" ref="R266:R288" si="103">IF(ISERROR(Q266/O266)=TRUE,0,Q266/O266)</f>
        <v>6.0085836909871244E-2</v>
      </c>
      <c r="S266" s="95">
        <f t="shared" ref="S266:S288" si="104">IF(P266=0,0,$V$5-P266+1)</f>
        <v>601</v>
      </c>
      <c r="T266" s="45">
        <f t="shared" ref="T266:T288" si="105">IF(ISERROR(Q266/S266)=TRUE,0,Q266/S266)</f>
        <v>4.6589018302828619E-2</v>
      </c>
      <c r="U266" s="110">
        <f>SUMIF('14FW판매DB'!$C:$C,$E266,'14FW판매DB'!AD:AD)*$U$4</f>
        <v>0</v>
      </c>
      <c r="V266" s="40">
        <f t="shared" ref="V266:V288" si="106">IF(P266=0,0,IF($V$5-P266+1&gt;7,7,$V$5-P266+1))</f>
        <v>7</v>
      </c>
      <c r="W266" s="285">
        <f t="shared" ref="W266:W288" si="107">IF(ISERROR(U266/V266)=TRUE,0,U266/V266)</f>
        <v>0</v>
      </c>
      <c r="X266" s="289">
        <f t="shared" ref="X266:X288" si="108">O266-Q266</f>
        <v>438</v>
      </c>
      <c r="Y266" s="53">
        <f t="shared" ref="Y266:Y288" si="109">IF(OR(U266=0,O266=0),0,IF(X266/W266&lt;0,0,X266/W266))</f>
        <v>0</v>
      </c>
      <c r="Z266" s="50">
        <f t="shared" ref="Z266:Z288" si="110">IF(Y266=0,0,$V$5+Y266)</f>
        <v>0</v>
      </c>
      <c r="AA266" s="33">
        <f t="shared" ref="AA266:AA288" si="111">IF(Z266=0,0,IF(F266=$AE$4,($AF$4-$V$5)*W266,IF(MID($I266,6,2)=$AA$3,($AD$3-$V$5)*W266,IF(MID($I266,6,2)=$AE$3,($AF$3-$V$5)*W266,IF(MID($I266,6,2)=$AA$4,($AD$4-$V$5)*W266)))))</f>
        <v>0</v>
      </c>
      <c r="AB266" s="134" t="str">
        <f>IF(ISERROR(VLOOKUP($E266,발주DB!$A:$D,3,FALSE))=TRUE,"",VLOOKUP($E266,발주DB!$A:$D,3,FALSE))</f>
        <v/>
      </c>
      <c r="AC266" s="133" t="str">
        <f>IF(ISERROR(VLOOKUP($E266,발주DB!$A:$D,4,FALSE))=TRUE,"",VLOOKUP($E266,발주DB!$A:$D,4,FALSE))</f>
        <v/>
      </c>
      <c r="AD266" s="39">
        <f>IF(ISERROR(VLOOKUP($E266,입고예정DB!$B:$E,3,FALSE))=TRUE,0,VLOOKUP($E266,입고예정DB!$B:$E,3,FALSE))</f>
        <v>0</v>
      </c>
      <c r="AE266" s="41">
        <f>IF(E266="",0,SUMIF(입고예정DB!$B:$B,$E266,입고예정DB!$E:$E))</f>
        <v>0</v>
      </c>
      <c r="AF266" s="42">
        <f t="shared" ref="AF266:AF288" si="112">AA266-(X266+AE266)</f>
        <v>-438</v>
      </c>
      <c r="AG266" s="414"/>
      <c r="AI266" s="295" t="str">
        <f>VLOOKUP($I266,[1]기획현황!$Z:$AW,8,FALSE)</f>
        <v>QF</v>
      </c>
      <c r="AJ266" s="401" t="e">
        <f>SUMIF([1]기획현황!$Z:$Z,$I266,[1]기획현황!$AF:$AF)</f>
        <v>#VALUE!</v>
      </c>
      <c r="AK266" s="302">
        <f>VLOOKUP($I266,[1]기획현황!$Z:$AW,14,FALSE)</f>
        <v>39000</v>
      </c>
      <c r="AL266" s="402">
        <f>VLOOKUP($I266,[1]기획현황!$Z:$AW,22,FALSE)</f>
        <v>254</v>
      </c>
      <c r="AM266" s="301">
        <f>VLOOKUP($I266,[1]기획현황!$Z:$AW,23,FALSE)</f>
        <v>4.0999999999999996</v>
      </c>
      <c r="AN266" s="302">
        <f>VLOOKUP($I266,[1]기획현황!$Z:$AW,24,FALSE)</f>
        <v>0</v>
      </c>
      <c r="AO266" s="303">
        <f>VLOOKUP($I266,[1]기획현황!$Z:$AW,17,FALSE)</f>
        <v>5368.34</v>
      </c>
      <c r="AP266" s="305">
        <f t="shared" ref="AP266:AP288" si="113">IF(ISERROR(AK266/(AO266*1.1))=TRUE,0,AK266/(AO266*1.1))</f>
        <v>6.6043777880211483</v>
      </c>
      <c r="AQ266" s="3"/>
    </row>
    <row r="267" spans="1:43" ht="53.25" hidden="1" customHeight="1">
      <c r="A267" s="16" t="str">
        <f t="shared" si="98"/>
        <v>URKSNF3507BK</v>
      </c>
      <c r="B267" s="154">
        <f t="shared" si="99"/>
        <v>9.5377346163493934E-7</v>
      </c>
      <c r="C267" s="16" t="str">
        <f t="shared" si="100"/>
        <v/>
      </c>
      <c r="D267" s="154">
        <f t="shared" si="101"/>
        <v>1</v>
      </c>
      <c r="E267" s="16" t="str">
        <f>IF(ISERROR(VLOOKUP(MID(I267,1,5)&amp;MID(I267,8,5),품번정리!A:B,2,FALSE))=TRUE,MID(I267,1,5)&amp;MID(I267,8,5),VLOOKUP(MID(I267,1,5)&amp;MID(I267,8,5),품번정리!A:B,2,FALSE))</f>
        <v>URKSN507BK</v>
      </c>
      <c r="F267" s="202" t="str">
        <f>IF(ISERROR(VLOOKUP($E267,러닝품번!$A:$A,1,FALSE))=TRUE,"","러닝")</f>
        <v/>
      </c>
      <c r="G267" s="422"/>
      <c r="H267" s="31" t="str">
        <f>IF(I267=0,0,IF(VLOOKUP(MID($I267,4,2),CODE!K:P,CODE!$O$1,FALSE)="",VLOOKUP(MID($I267,1,3),CODE!$B:$G,CODE!$D$1,FALSE),VLOOKUP(MID($I267,1,3),CODE!$B:$G,CODE!$D$1,FALSE)&amp;"-"&amp;VLOOKUP(MID($I267,4,2),CODE!K:P,CODE!$O$1,FALSE)))</f>
        <v>URK</v>
      </c>
      <c r="I267" s="103" t="s">
        <v>1490</v>
      </c>
      <c r="J267" s="102" t="str">
        <f t="shared" ref="J267:J288" si="114">MID(I267,6,2)</f>
        <v>F3</v>
      </c>
      <c r="K267" s="102" t="str">
        <f t="shared" si="102"/>
        <v>SN</v>
      </c>
      <c r="L267" s="438">
        <f t="shared" ref="L267:L330" si="115">(M267-N267)</f>
        <v>20000</v>
      </c>
      <c r="M267" s="36">
        <f>IF(ISERROR(VLOOKUP($E267,'14FW판매DB'!$C:$AF,'14FW판매DB'!J$3-1,FALSE))=TRUE,0,VLOOKUP($E267,'14FW판매DB'!$C:$AF,'14FW판매DB'!J$3-1,FALSE))</f>
        <v>39000</v>
      </c>
      <c r="N267" s="37">
        <f>IF(ISERROR(VLOOKUP($E267,'14FW판매DB'!$C:$AF,'14FW판매DB'!K$3-1,FALSE))=TRUE,0,VLOOKUP($E267,'14FW판매DB'!$C:$AF,'14FW판매DB'!K$3-1,FALSE))</f>
        <v>19000</v>
      </c>
      <c r="O267" s="38">
        <f>SUMIF('14FW판매DB'!$C:$C,E267,'14FW판매DB'!N:N)</f>
        <v>399</v>
      </c>
      <c r="P267" s="39" t="str">
        <f>IF(ISERROR(VLOOKUP($E267,'14FW판매DB'!$C:$AF,'14FW판매DB'!P$3-1,FALSE))=TRUE,0,VLOOKUP($E267,'14FW판매DB'!$C:$AF,'14FW판매DB'!P$3-1,FALSE))</f>
        <v>2014-08-06</v>
      </c>
      <c r="Q267" s="40">
        <f>SUMIF('14FW판매DB'!$C:$C,E267,'14FW판매DB'!U:U)</f>
        <v>38</v>
      </c>
      <c r="R267" s="43">
        <f t="shared" si="103"/>
        <v>9.5238095238095233E-2</v>
      </c>
      <c r="S267" s="95">
        <f t="shared" si="104"/>
        <v>607</v>
      </c>
      <c r="T267" s="45">
        <f t="shared" si="105"/>
        <v>6.260296540362438E-2</v>
      </c>
      <c r="U267" s="110">
        <f>SUMIF('14FW판매DB'!$C:$C,$E267,'14FW판매DB'!AD:AD)*$U$4</f>
        <v>0</v>
      </c>
      <c r="V267" s="40">
        <f t="shared" si="106"/>
        <v>7</v>
      </c>
      <c r="W267" s="285">
        <f t="shared" si="107"/>
        <v>0</v>
      </c>
      <c r="X267" s="289">
        <f t="shared" si="108"/>
        <v>361</v>
      </c>
      <c r="Y267" s="53">
        <f t="shared" si="109"/>
        <v>0</v>
      </c>
      <c r="Z267" s="50">
        <f t="shared" si="110"/>
        <v>0</v>
      </c>
      <c r="AA267" s="33">
        <f t="shared" si="111"/>
        <v>0</v>
      </c>
      <c r="AB267" s="134" t="str">
        <f>IF(ISERROR(VLOOKUP($E267,발주DB!$A:$D,3,FALSE))=TRUE,"",VLOOKUP($E267,발주DB!$A:$D,3,FALSE))</f>
        <v/>
      </c>
      <c r="AC267" s="133" t="str">
        <f>IF(ISERROR(VLOOKUP($E267,발주DB!$A:$D,4,FALSE))=TRUE,"",VLOOKUP($E267,발주DB!$A:$D,4,FALSE))</f>
        <v/>
      </c>
      <c r="AD267" s="39">
        <f>IF(ISERROR(VLOOKUP($E267,입고예정DB!$B:$E,3,FALSE))=TRUE,0,VLOOKUP($E267,입고예정DB!$B:$E,3,FALSE))</f>
        <v>0</v>
      </c>
      <c r="AE267" s="41">
        <f>IF(E267="",0,SUMIF(입고예정DB!$B:$B,$E267,입고예정DB!$E:$E))</f>
        <v>0</v>
      </c>
      <c r="AF267" s="42">
        <f t="shared" si="112"/>
        <v>-361</v>
      </c>
      <c r="AG267" s="414"/>
      <c r="AI267" s="295" t="str">
        <f>VLOOKUP($I267,[1]기획현황!$Z:$AW,8,FALSE)</f>
        <v>QF</v>
      </c>
      <c r="AJ267" s="401" t="e">
        <f>SUMIF([1]기획현황!$Z:$Z,$I267,[1]기획현황!$AF:$AF)</f>
        <v>#VALUE!</v>
      </c>
      <c r="AK267" s="302">
        <f>VLOOKUP($I267,[1]기획현황!$Z:$AW,14,FALSE)</f>
        <v>39000</v>
      </c>
      <c r="AL267" s="402">
        <f>VLOOKUP($I267,[1]기획현황!$Z:$AW,22,FALSE)</f>
        <v>807</v>
      </c>
      <c r="AM267" s="301">
        <f>VLOOKUP($I267,[1]기획현황!$Z:$AW,23,FALSE)</f>
        <v>3.8</v>
      </c>
      <c r="AN267" s="302">
        <f>VLOOKUP($I267,[1]기획현황!$Z:$AW,24,FALSE)</f>
        <v>0</v>
      </c>
      <c r="AO267" s="303">
        <f>VLOOKUP($I267,[1]기획현황!$Z:$AW,17,FALSE)</f>
        <v>5547.12</v>
      </c>
      <c r="AP267" s="305">
        <f t="shared" si="113"/>
        <v>6.3915230704483506</v>
      </c>
      <c r="AQ267" s="3"/>
    </row>
    <row r="268" spans="1:43" ht="53.25" hidden="1" customHeight="1">
      <c r="A268" s="16" t="str">
        <f t="shared" si="98"/>
        <v>URKSNF3507GY</v>
      </c>
      <c r="B268" s="154">
        <f t="shared" si="99"/>
        <v>9.5377346163493934E-7</v>
      </c>
      <c r="C268" s="16" t="str">
        <f t="shared" si="100"/>
        <v/>
      </c>
      <c r="D268" s="154">
        <f t="shared" si="101"/>
        <v>1</v>
      </c>
      <c r="E268" s="16" t="str">
        <f>IF(ISERROR(VLOOKUP(MID(I268,1,5)&amp;MID(I268,8,5),품번정리!A:B,2,FALSE))=TRUE,MID(I268,1,5)&amp;MID(I268,8,5),VLOOKUP(MID(I268,1,5)&amp;MID(I268,8,5),품번정리!A:B,2,FALSE))</f>
        <v>URKSN507GY</v>
      </c>
      <c r="F268" s="202" t="str">
        <f>IF(ISERROR(VLOOKUP($E268,러닝품번!$A:$A,1,FALSE))=TRUE,"","러닝")</f>
        <v/>
      </c>
      <c r="G268" s="422"/>
      <c r="H268" s="31" t="str">
        <f>IF(I268=0,0,IF(VLOOKUP(MID($I268,4,2),CODE!K:P,CODE!$O$1,FALSE)="",VLOOKUP(MID($I268,1,3),CODE!$B:$G,CODE!$D$1,FALSE),VLOOKUP(MID($I268,1,3),CODE!$B:$G,CODE!$D$1,FALSE)&amp;"-"&amp;VLOOKUP(MID($I268,4,2),CODE!K:P,CODE!$O$1,FALSE)))</f>
        <v>URK</v>
      </c>
      <c r="I268" s="103" t="s">
        <v>1489</v>
      </c>
      <c r="J268" s="102" t="str">
        <f t="shared" si="114"/>
        <v>F3</v>
      </c>
      <c r="K268" s="102" t="str">
        <f t="shared" si="102"/>
        <v>SN</v>
      </c>
      <c r="L268" s="438">
        <f t="shared" si="115"/>
        <v>20000</v>
      </c>
      <c r="M268" s="36">
        <f>IF(ISERROR(VLOOKUP($E268,'14FW판매DB'!$C:$AF,'14FW판매DB'!J$3-1,FALSE))=TRUE,0,VLOOKUP($E268,'14FW판매DB'!$C:$AF,'14FW판매DB'!J$3-1,FALSE))</f>
        <v>39000</v>
      </c>
      <c r="N268" s="37">
        <f>IF(ISERROR(VLOOKUP($E268,'14FW판매DB'!$C:$AF,'14FW판매DB'!K$3-1,FALSE))=TRUE,0,VLOOKUP($E268,'14FW판매DB'!$C:$AF,'14FW판매DB'!K$3-1,FALSE))</f>
        <v>19000</v>
      </c>
      <c r="O268" s="38">
        <f>SUMIF('14FW판매DB'!$C:$C,E268,'14FW판매DB'!N:N)</f>
        <v>700</v>
      </c>
      <c r="P268" s="39" t="str">
        <f>IF(ISERROR(VLOOKUP($E268,'14FW판매DB'!$C:$AF,'14FW판매DB'!P$3-1,FALSE))=TRUE,0,VLOOKUP($E268,'14FW판매DB'!$C:$AF,'14FW판매DB'!P$3-1,FALSE))</f>
        <v>2014-08-06</v>
      </c>
      <c r="Q268" s="40">
        <f>SUMIF('14FW판매DB'!$C:$C,E268,'14FW판매DB'!U:U)</f>
        <v>47</v>
      </c>
      <c r="R268" s="43">
        <f t="shared" si="103"/>
        <v>6.7142857142857143E-2</v>
      </c>
      <c r="S268" s="95">
        <f t="shared" si="104"/>
        <v>607</v>
      </c>
      <c r="T268" s="45">
        <f t="shared" si="105"/>
        <v>7.7429983525535415E-2</v>
      </c>
      <c r="U268" s="110">
        <f>SUMIF('14FW판매DB'!$C:$C,$E268,'14FW판매DB'!AD:AD)*$U$4</f>
        <v>0</v>
      </c>
      <c r="V268" s="40">
        <f t="shared" si="106"/>
        <v>7</v>
      </c>
      <c r="W268" s="285">
        <f t="shared" si="107"/>
        <v>0</v>
      </c>
      <c r="X268" s="289">
        <f t="shared" si="108"/>
        <v>653</v>
      </c>
      <c r="Y268" s="53">
        <f t="shared" si="109"/>
        <v>0</v>
      </c>
      <c r="Z268" s="50">
        <f t="shared" si="110"/>
        <v>0</v>
      </c>
      <c r="AA268" s="33">
        <f t="shared" si="111"/>
        <v>0</v>
      </c>
      <c r="AB268" s="134" t="str">
        <f>IF(ISERROR(VLOOKUP($E268,발주DB!$A:$D,3,FALSE))=TRUE,"",VLOOKUP($E268,발주DB!$A:$D,3,FALSE))</f>
        <v/>
      </c>
      <c r="AC268" s="133" t="str">
        <f>IF(ISERROR(VLOOKUP($E268,발주DB!$A:$D,4,FALSE))=TRUE,"",VLOOKUP($E268,발주DB!$A:$D,4,FALSE))</f>
        <v/>
      </c>
      <c r="AD268" s="39">
        <f>IF(ISERROR(VLOOKUP($E268,입고예정DB!$B:$E,3,FALSE))=TRUE,0,VLOOKUP($E268,입고예정DB!$B:$E,3,FALSE))</f>
        <v>0</v>
      </c>
      <c r="AE268" s="41">
        <f>IF(E268="",0,SUMIF(입고예정DB!$B:$B,$E268,입고예정DB!$E:$E))</f>
        <v>0</v>
      </c>
      <c r="AF268" s="42">
        <f t="shared" si="112"/>
        <v>-653</v>
      </c>
      <c r="AG268" s="414"/>
      <c r="AI268" s="295" t="str">
        <f>VLOOKUP($I268,[1]기획현황!$Z:$AW,8,FALSE)</f>
        <v>QF</v>
      </c>
      <c r="AJ268" s="401" t="e">
        <f>SUMIF([1]기획현황!$Z:$Z,$I268,[1]기획현황!$AF:$AF)</f>
        <v>#VALUE!</v>
      </c>
      <c r="AK268" s="302">
        <f>VLOOKUP($I268,[1]기획현황!$Z:$AW,14,FALSE)</f>
        <v>39000</v>
      </c>
      <c r="AL268" s="402">
        <f>VLOOKUP($I268,[1]기획현황!$Z:$AW,22,FALSE)</f>
        <v>177</v>
      </c>
      <c r="AM268" s="301">
        <f>VLOOKUP($I268,[1]기획현황!$Z:$AW,23,FALSE)</f>
        <v>3.5</v>
      </c>
      <c r="AN268" s="302">
        <f>VLOOKUP($I268,[1]기획현황!$Z:$AW,24,FALSE)</f>
        <v>0</v>
      </c>
      <c r="AO268" s="303">
        <f>VLOOKUP($I268,[1]기획현황!$Z:$AW,17,FALSE)</f>
        <v>4542.9000000000005</v>
      </c>
      <c r="AP268" s="305">
        <f t="shared" si="113"/>
        <v>7.8043860649685097</v>
      </c>
      <c r="AQ268" s="3"/>
    </row>
    <row r="269" spans="1:43" ht="53.25" hidden="1" customHeight="1">
      <c r="A269" s="16" t="str">
        <f t="shared" si="98"/>
        <v>URKSNF3508GY</v>
      </c>
      <c r="B269" s="154">
        <f t="shared" si="99"/>
        <v>9.5377346163493934E-7</v>
      </c>
      <c r="C269" s="16" t="str">
        <f t="shared" si="100"/>
        <v/>
      </c>
      <c r="D269" s="154">
        <f t="shared" si="101"/>
        <v>1</v>
      </c>
      <c r="E269" s="16" t="str">
        <f>IF(ISERROR(VLOOKUP(MID(I269,1,5)&amp;MID(I269,8,5),품번정리!A:B,2,FALSE))=TRUE,MID(I269,1,5)&amp;MID(I269,8,5),VLOOKUP(MID(I269,1,5)&amp;MID(I269,8,5),품번정리!A:B,2,FALSE))</f>
        <v>URKSN508GY</v>
      </c>
      <c r="F269" s="202" t="str">
        <f>IF(ISERROR(VLOOKUP($E269,러닝품번!$A:$A,1,FALSE))=TRUE,"","러닝")</f>
        <v/>
      </c>
      <c r="G269" s="422"/>
      <c r="H269" s="31" t="str">
        <f>IF(I269=0,0,IF(VLOOKUP(MID($I269,4,2),CODE!K:P,CODE!$O$1,FALSE)="",VLOOKUP(MID($I269,1,3),CODE!$B:$G,CODE!$D$1,FALSE),VLOOKUP(MID($I269,1,3),CODE!$B:$G,CODE!$D$1,FALSE)&amp;"-"&amp;VLOOKUP(MID($I269,4,2),CODE!K:P,CODE!$O$1,FALSE)))</f>
        <v>URK</v>
      </c>
      <c r="I269" s="103" t="s">
        <v>1491</v>
      </c>
      <c r="J269" s="102" t="str">
        <f t="shared" si="114"/>
        <v>F3</v>
      </c>
      <c r="K269" s="102" t="str">
        <f t="shared" si="102"/>
        <v>SN</v>
      </c>
      <c r="L269" s="438">
        <f t="shared" si="115"/>
        <v>20000</v>
      </c>
      <c r="M269" s="36">
        <f>IF(ISERROR(VLOOKUP($E269,'14FW판매DB'!$C:$AF,'14FW판매DB'!J$3-1,FALSE))=TRUE,0,VLOOKUP($E269,'14FW판매DB'!$C:$AF,'14FW판매DB'!J$3-1,FALSE))</f>
        <v>39000</v>
      </c>
      <c r="N269" s="37">
        <f>IF(ISERROR(VLOOKUP($E269,'14FW판매DB'!$C:$AF,'14FW판매DB'!K$3-1,FALSE))=TRUE,0,VLOOKUP($E269,'14FW판매DB'!$C:$AF,'14FW판매DB'!K$3-1,FALSE))</f>
        <v>19000</v>
      </c>
      <c r="O269" s="38">
        <f>SUMIF('14FW판매DB'!$C:$C,E269,'14FW판매DB'!N:N)</f>
        <v>550</v>
      </c>
      <c r="P269" s="39" t="str">
        <f>IF(ISERROR(VLOOKUP($E269,'14FW판매DB'!$C:$AF,'14FW판매DB'!P$3-1,FALSE))=TRUE,0,VLOOKUP($E269,'14FW판매DB'!$C:$AF,'14FW판매DB'!P$3-1,FALSE))</f>
        <v>2014-08-12</v>
      </c>
      <c r="Q269" s="40">
        <f>SUMIF('14FW판매DB'!$C:$C,E269,'14FW판매DB'!U:U)</f>
        <v>67</v>
      </c>
      <c r="R269" s="43">
        <f t="shared" si="103"/>
        <v>0.12181818181818181</v>
      </c>
      <c r="S269" s="95">
        <f t="shared" si="104"/>
        <v>601</v>
      </c>
      <c r="T269" s="45">
        <f t="shared" si="105"/>
        <v>0.11148086522462562</v>
      </c>
      <c r="U269" s="110">
        <f>SUMIF('14FW판매DB'!$C:$C,$E269,'14FW판매DB'!AD:AD)*$U$4</f>
        <v>0</v>
      </c>
      <c r="V269" s="40">
        <f t="shared" si="106"/>
        <v>7</v>
      </c>
      <c r="W269" s="285">
        <f t="shared" si="107"/>
        <v>0</v>
      </c>
      <c r="X269" s="289">
        <f t="shared" si="108"/>
        <v>483</v>
      </c>
      <c r="Y269" s="53">
        <f t="shared" si="109"/>
        <v>0</v>
      </c>
      <c r="Z269" s="50">
        <f t="shared" si="110"/>
        <v>0</v>
      </c>
      <c r="AA269" s="33">
        <f t="shared" si="111"/>
        <v>0</v>
      </c>
      <c r="AB269" s="134" t="str">
        <f>IF(ISERROR(VLOOKUP($E269,발주DB!$A:$D,3,FALSE))=TRUE,"",VLOOKUP($E269,발주DB!$A:$D,3,FALSE))</f>
        <v/>
      </c>
      <c r="AC269" s="133" t="str">
        <f>IF(ISERROR(VLOOKUP($E269,발주DB!$A:$D,4,FALSE))=TRUE,"",VLOOKUP($E269,발주DB!$A:$D,4,FALSE))</f>
        <v/>
      </c>
      <c r="AD269" s="39">
        <f>IF(ISERROR(VLOOKUP($E269,입고예정DB!$B:$E,3,FALSE))=TRUE,0,VLOOKUP($E269,입고예정DB!$B:$E,3,FALSE))</f>
        <v>0</v>
      </c>
      <c r="AE269" s="41">
        <f>IF(E269="",0,SUMIF(입고예정DB!$B:$B,$E269,입고예정DB!$E:$E))</f>
        <v>0</v>
      </c>
      <c r="AF269" s="42">
        <f t="shared" si="112"/>
        <v>-483</v>
      </c>
      <c r="AG269" s="414"/>
      <c r="AI269" s="295" t="str">
        <f>VLOOKUP($I269,[1]기획현황!$Z:$AW,8,FALSE)</f>
        <v>QF</v>
      </c>
      <c r="AJ269" s="401" t="e">
        <f>SUMIF([1]기획현황!$Z:$Z,$I269,[1]기획현황!$AF:$AF)</f>
        <v>#VALUE!</v>
      </c>
      <c r="AK269" s="302">
        <f>VLOOKUP($I269,[1]기획현황!$Z:$AW,14,FALSE)</f>
        <v>39000</v>
      </c>
      <c r="AL269" s="402">
        <f>VLOOKUP($I269,[1]기획현황!$Z:$AW,22,FALSE)</f>
        <v>629</v>
      </c>
      <c r="AM269" s="301">
        <f>VLOOKUP($I269,[1]기획현황!$Z:$AW,23,FALSE)</f>
        <v>3.1</v>
      </c>
      <c r="AN269" s="302">
        <f>VLOOKUP($I269,[1]기획현황!$Z:$AW,24,FALSE)</f>
        <v>0</v>
      </c>
      <c r="AO269" s="303">
        <f>VLOOKUP($I269,[1]기획현황!$Z:$AW,17,FALSE)</f>
        <v>4495.9400000000005</v>
      </c>
      <c r="AP269" s="305">
        <f t="shared" si="113"/>
        <v>7.8859027154600483</v>
      </c>
      <c r="AQ269" s="3"/>
    </row>
    <row r="270" spans="1:43" ht="53.25" customHeight="1">
      <c r="A270" s="16" t="str">
        <f t="shared" si="98"/>
        <v>URKSNF3509BK</v>
      </c>
      <c r="B270" s="154">
        <f t="shared" si="99"/>
        <v>1</v>
      </c>
      <c r="C270" s="16" t="str">
        <f t="shared" si="100"/>
        <v>URKSNF3509BK</v>
      </c>
      <c r="D270" s="154">
        <f t="shared" si="101"/>
        <v>1</v>
      </c>
      <c r="E270" s="16" t="str">
        <f>IF(ISERROR(VLOOKUP(MID(I270,1,5)&amp;MID(I270,8,5),품번정리!A:B,2,FALSE))=TRUE,MID(I270,1,5)&amp;MID(I270,8,5),VLOOKUP(MID(I270,1,5)&amp;MID(I270,8,5),품번정리!A:B,2,FALSE))</f>
        <v>URKSN509BK</v>
      </c>
      <c r="F270" s="439" t="str">
        <f>IF(ISERROR(VLOOKUP($E270,러닝품번!$A:$A,1,FALSE))=TRUE,"","러닝")</f>
        <v/>
      </c>
      <c r="G270" s="422"/>
      <c r="H270" s="31" t="str">
        <f>IF(I270=0,0,IF(VLOOKUP(MID($I270,4,2),CODE!K:P,CODE!$O$1,FALSE)="",VLOOKUP(MID($I270,1,3),CODE!$B:$G,CODE!$D$1,FALSE),VLOOKUP(MID($I270,1,3),CODE!$B:$G,CODE!$D$1,FALSE)&amp;"-"&amp;VLOOKUP(MID($I270,4,2),CODE!K:P,CODE!$O$1,FALSE)))</f>
        <v>URK</v>
      </c>
      <c r="I270" s="103" t="s">
        <v>2413</v>
      </c>
      <c r="J270" s="102" t="str">
        <f t="shared" si="114"/>
        <v>F3</v>
      </c>
      <c r="K270" s="102" t="str">
        <f t="shared" si="102"/>
        <v>SN</v>
      </c>
      <c r="L270" s="438">
        <f t="shared" si="115"/>
        <v>0</v>
      </c>
      <c r="M270" s="36">
        <f>IF(ISERROR(VLOOKUP($E270,'14FW판매DB'!$C:$AF,'14FW판매DB'!J$3-1,FALSE))=TRUE,0,VLOOKUP($E270,'14FW판매DB'!$C:$AF,'14FW판매DB'!J$3-1,FALSE))</f>
        <v>39000</v>
      </c>
      <c r="N270" s="37">
        <f>IF(ISERROR(VLOOKUP($E270,'14FW판매DB'!$C:$AF,'14FW판매DB'!K$3-1,FALSE))=TRUE,0,VLOOKUP($E270,'14FW판매DB'!$C:$AF,'14FW판매DB'!K$3-1,FALSE))</f>
        <v>39000</v>
      </c>
      <c r="O270" s="38">
        <f>SUMIF('14FW판매DB'!$C:$C,E270,'14FW판매DB'!N:N)</f>
        <v>546</v>
      </c>
      <c r="P270" s="39" t="str">
        <f>IF(ISERROR(VLOOKUP($E270,'14FW판매DB'!$C:$AF,'14FW판매DB'!P$3-1,FALSE))=TRUE,0,VLOOKUP($E270,'14FW판매DB'!$C:$AF,'14FW판매DB'!P$3-1,FALSE))</f>
        <v>2014-08-06</v>
      </c>
      <c r="Q270" s="40">
        <f>SUMIF('14FW판매DB'!$C:$C,E270,'14FW판매DB'!U:U)</f>
        <v>498</v>
      </c>
      <c r="R270" s="43">
        <f t="shared" si="103"/>
        <v>0.91208791208791207</v>
      </c>
      <c r="S270" s="95">
        <f t="shared" si="104"/>
        <v>607</v>
      </c>
      <c r="T270" s="45">
        <f t="shared" si="105"/>
        <v>0.82042833607907739</v>
      </c>
      <c r="U270" s="110">
        <f>SUMIF('14FW판매DB'!$C:$C,$E270,'14FW판매DB'!AD:AD)*$U$4</f>
        <v>1</v>
      </c>
      <c r="V270" s="40">
        <f t="shared" si="106"/>
        <v>7</v>
      </c>
      <c r="W270" s="285">
        <f t="shared" si="107"/>
        <v>0.14285714285714285</v>
      </c>
      <c r="X270" s="289">
        <f t="shared" si="108"/>
        <v>48</v>
      </c>
      <c r="Y270" s="53">
        <f t="shared" si="109"/>
        <v>336</v>
      </c>
      <c r="Z270" s="50">
        <f t="shared" si="110"/>
        <v>42799</v>
      </c>
      <c r="AA270" s="33">
        <f t="shared" si="111"/>
        <v>-44</v>
      </c>
      <c r="AB270" s="134" t="str">
        <f>IF(ISERROR(VLOOKUP($E270,발주DB!$A:$D,3,FALSE))=TRUE,"",VLOOKUP($E270,발주DB!$A:$D,3,FALSE))</f>
        <v/>
      </c>
      <c r="AC270" s="133" t="str">
        <f>IF(ISERROR(VLOOKUP($E270,발주DB!$A:$D,4,FALSE))=TRUE,"",VLOOKUP($E270,발주DB!$A:$D,4,FALSE))</f>
        <v/>
      </c>
      <c r="AD270" s="39">
        <f>IF(ISERROR(VLOOKUP($E270,입고예정DB!$B:$E,3,FALSE))=TRUE,0,VLOOKUP($E270,입고예정DB!$B:$E,3,FALSE))</f>
        <v>0</v>
      </c>
      <c r="AE270" s="41">
        <f>IF(E270="",0,SUMIF(입고예정DB!$B:$B,$E270,입고예정DB!$E:$E))</f>
        <v>0</v>
      </c>
      <c r="AF270" s="42">
        <f t="shared" si="112"/>
        <v>-92</v>
      </c>
      <c r="AG270" s="414"/>
      <c r="AI270" s="295" t="str">
        <f>VLOOKUP($I270,[1]기획현황!$Z:$AW,8,FALSE)</f>
        <v>QF</v>
      </c>
      <c r="AJ270" s="401" t="e">
        <f>SUMIF([1]기획현황!$Z:$Z,$I270,[1]기획현황!$AF:$AF)</f>
        <v>#VALUE!</v>
      </c>
      <c r="AK270" s="302">
        <f>VLOOKUP($I270,[1]기획현황!$Z:$AW,14,FALSE)</f>
        <v>39000</v>
      </c>
      <c r="AL270" s="402">
        <f>VLOOKUP($I270,[1]기획현황!$Z:$AW,22,FALSE)</f>
        <v>269</v>
      </c>
      <c r="AM270" s="301">
        <f>VLOOKUP($I270,[1]기획현황!$Z:$AW,23,FALSE)</f>
        <v>3.3</v>
      </c>
      <c r="AN270" s="302">
        <f>VLOOKUP($I270,[1]기획현황!$Z:$AW,24,FALSE)</f>
        <v>0</v>
      </c>
      <c r="AO270" s="303">
        <f>VLOOKUP($I270,[1]기획현황!$Z:$AW,17,FALSE)</f>
        <v>4385.42</v>
      </c>
      <c r="AP270" s="305">
        <f t="shared" si="113"/>
        <v>8.0846407994092822</v>
      </c>
      <c r="AQ270" s="3"/>
    </row>
    <row r="271" spans="1:43" ht="53.25" hidden="1" customHeight="1">
      <c r="A271" s="16" t="str">
        <f t="shared" si="98"/>
        <v>URKSNF3510PK</v>
      </c>
      <c r="B271" s="154">
        <f t="shared" si="99"/>
        <v>9.5377346163493934E-7</v>
      </c>
      <c r="C271" s="16" t="str">
        <f t="shared" si="100"/>
        <v/>
      </c>
      <c r="D271" s="154">
        <f t="shared" si="101"/>
        <v>1</v>
      </c>
      <c r="E271" s="16" t="str">
        <f>IF(ISERROR(VLOOKUP(MID(I271,1,5)&amp;MID(I271,8,5),품번정리!A:B,2,FALSE))=TRUE,MID(I271,1,5)&amp;MID(I271,8,5),VLOOKUP(MID(I271,1,5)&amp;MID(I271,8,5),품번정리!A:B,2,FALSE))</f>
        <v>URKSN510PK</v>
      </c>
      <c r="F271" s="202" t="str">
        <f>IF(ISERROR(VLOOKUP($E271,러닝품번!$A:$A,1,FALSE))=TRUE,"","러닝")</f>
        <v/>
      </c>
      <c r="G271" s="422"/>
      <c r="H271" s="31" t="str">
        <f>IF(I271=0,0,IF(VLOOKUP(MID($I271,4,2),CODE!K:P,CODE!$O$1,FALSE)="",VLOOKUP(MID($I271,1,3),CODE!$B:$G,CODE!$D$1,FALSE),VLOOKUP(MID($I271,1,3),CODE!$B:$G,CODE!$D$1,FALSE)&amp;"-"&amp;VLOOKUP(MID($I271,4,2),CODE!K:P,CODE!$O$1,FALSE)))</f>
        <v>URK</v>
      </c>
      <c r="I271" s="103" t="s">
        <v>1493</v>
      </c>
      <c r="J271" s="102" t="str">
        <f t="shared" si="114"/>
        <v>F3</v>
      </c>
      <c r="K271" s="102" t="str">
        <f t="shared" si="102"/>
        <v>SN</v>
      </c>
      <c r="L271" s="438">
        <f t="shared" si="115"/>
        <v>20000</v>
      </c>
      <c r="M271" s="36">
        <f>IF(ISERROR(VLOOKUP($E271,'14FW판매DB'!$C:$AF,'14FW판매DB'!J$3-1,FALSE))=TRUE,0,VLOOKUP($E271,'14FW판매DB'!$C:$AF,'14FW판매DB'!J$3-1,FALSE))</f>
        <v>39000</v>
      </c>
      <c r="N271" s="37">
        <f>IF(ISERROR(VLOOKUP($E271,'14FW판매DB'!$C:$AF,'14FW판매DB'!K$3-1,FALSE))=TRUE,0,VLOOKUP($E271,'14FW판매DB'!$C:$AF,'14FW판매DB'!K$3-1,FALSE))</f>
        <v>19000</v>
      </c>
      <c r="O271" s="38">
        <f>SUMIF('14FW판매DB'!$C:$C,E271,'14FW판매DB'!N:N)</f>
        <v>470</v>
      </c>
      <c r="P271" s="39" t="str">
        <f>IF(ISERROR(VLOOKUP($E271,'14FW판매DB'!$C:$AF,'14FW판매DB'!P$3-1,FALSE))=TRUE,0,VLOOKUP($E271,'14FW판매DB'!$C:$AF,'14FW판매DB'!P$3-1,FALSE))</f>
        <v>2014-08-06</v>
      </c>
      <c r="Q271" s="40">
        <f>SUMIF('14FW판매DB'!$C:$C,E271,'14FW판매DB'!U:U)</f>
        <v>44</v>
      </c>
      <c r="R271" s="43">
        <f t="shared" si="103"/>
        <v>9.3617021276595741E-2</v>
      </c>
      <c r="S271" s="95">
        <f t="shared" si="104"/>
        <v>607</v>
      </c>
      <c r="T271" s="45">
        <f t="shared" si="105"/>
        <v>7.248764415156507E-2</v>
      </c>
      <c r="U271" s="110">
        <f>SUMIF('14FW판매DB'!$C:$C,$E271,'14FW판매DB'!AD:AD)*$U$4</f>
        <v>0</v>
      </c>
      <c r="V271" s="40">
        <f t="shared" si="106"/>
        <v>7</v>
      </c>
      <c r="W271" s="285">
        <f t="shared" si="107"/>
        <v>0</v>
      </c>
      <c r="X271" s="289">
        <f t="shared" si="108"/>
        <v>426</v>
      </c>
      <c r="Y271" s="53">
        <f t="shared" si="109"/>
        <v>0</v>
      </c>
      <c r="Z271" s="50">
        <f t="shared" si="110"/>
        <v>0</v>
      </c>
      <c r="AA271" s="33">
        <f t="shared" si="111"/>
        <v>0</v>
      </c>
      <c r="AB271" s="134" t="str">
        <f>IF(ISERROR(VLOOKUP($E271,발주DB!$A:$D,3,FALSE))=TRUE,"",VLOOKUP($E271,발주DB!$A:$D,3,FALSE))</f>
        <v/>
      </c>
      <c r="AC271" s="133" t="str">
        <f>IF(ISERROR(VLOOKUP($E271,발주DB!$A:$D,4,FALSE))=TRUE,"",VLOOKUP($E271,발주DB!$A:$D,4,FALSE))</f>
        <v/>
      </c>
      <c r="AD271" s="39">
        <f>IF(ISERROR(VLOOKUP($E271,입고예정DB!$B:$E,3,FALSE))=TRUE,0,VLOOKUP($E271,입고예정DB!$B:$E,3,FALSE))</f>
        <v>0</v>
      </c>
      <c r="AE271" s="41">
        <f>IF(E271="",0,SUMIF(입고예정DB!$B:$B,$E271,입고예정DB!$E:$E))</f>
        <v>0</v>
      </c>
      <c r="AF271" s="42">
        <f t="shared" si="112"/>
        <v>-426</v>
      </c>
      <c r="AG271" s="414"/>
      <c r="AI271" s="295" t="str">
        <f>VLOOKUP($I271,[1]기획현황!$Z:$AW,8,FALSE)</f>
        <v>QF</v>
      </c>
      <c r="AJ271" s="401" t="e">
        <f>SUMIF([1]기획현황!$Z:$Z,$I271,[1]기획현황!$AF:$AF)</f>
        <v>#VALUE!</v>
      </c>
      <c r="AK271" s="302">
        <f>VLOOKUP($I271,[1]기획현황!$Z:$AW,14,FALSE)</f>
        <v>39000</v>
      </c>
      <c r="AL271" s="402">
        <f>VLOOKUP($I271,[1]기획현황!$Z:$AW,22,FALSE)</f>
        <v>307</v>
      </c>
      <c r="AM271" s="301">
        <f>VLOOKUP($I271,[1]기획현황!$Z:$AW,23,FALSE)</f>
        <v>3.3</v>
      </c>
      <c r="AN271" s="302">
        <f>VLOOKUP($I271,[1]기획현황!$Z:$AW,24,FALSE)</f>
        <v>0</v>
      </c>
      <c r="AO271" s="303">
        <f>VLOOKUP($I271,[1]기획현황!$Z:$AW,17,FALSE)</f>
        <v>4423.42</v>
      </c>
      <c r="AP271" s="305">
        <f t="shared" si="113"/>
        <v>8.0151885768354472</v>
      </c>
      <c r="AQ271" s="3"/>
    </row>
    <row r="272" spans="1:43" ht="53.25" hidden="1" customHeight="1">
      <c r="A272" s="16" t="str">
        <f t="shared" si="98"/>
        <v>URKSNF3511GY</v>
      </c>
      <c r="B272" s="154">
        <f t="shared" si="99"/>
        <v>9.5377346163493934E-7</v>
      </c>
      <c r="C272" s="16" t="str">
        <f t="shared" si="100"/>
        <v/>
      </c>
      <c r="D272" s="154">
        <f t="shared" si="101"/>
        <v>1</v>
      </c>
      <c r="E272" s="16" t="str">
        <f>IF(ISERROR(VLOOKUP(MID(I272,1,5)&amp;MID(I272,8,5),품번정리!A:B,2,FALSE))=TRUE,MID(I272,1,5)&amp;MID(I272,8,5),VLOOKUP(MID(I272,1,5)&amp;MID(I272,8,5),품번정리!A:B,2,FALSE))</f>
        <v>URKSN511GY</v>
      </c>
      <c r="F272" s="202" t="str">
        <f>IF(ISERROR(VLOOKUP($E272,러닝품번!$A:$A,1,FALSE))=TRUE,"","러닝")</f>
        <v/>
      </c>
      <c r="G272" s="422"/>
      <c r="H272" s="31" t="str">
        <f>IF(I272=0,0,IF(VLOOKUP(MID($I272,4,2),CODE!K:P,CODE!$O$1,FALSE)="",VLOOKUP(MID($I272,1,3),CODE!$B:$G,CODE!$D$1,FALSE),VLOOKUP(MID($I272,1,3),CODE!$B:$G,CODE!$D$1,FALSE)&amp;"-"&amp;VLOOKUP(MID($I272,4,2),CODE!K:P,CODE!$O$1,FALSE)))</f>
        <v>URK</v>
      </c>
      <c r="I272" s="103" t="s">
        <v>1582</v>
      </c>
      <c r="J272" s="102" t="str">
        <f t="shared" si="114"/>
        <v>F3</v>
      </c>
      <c r="K272" s="102" t="str">
        <f t="shared" si="102"/>
        <v>SN</v>
      </c>
      <c r="L272" s="438">
        <f t="shared" si="115"/>
        <v>26000</v>
      </c>
      <c r="M272" s="36">
        <f>IF(ISERROR(VLOOKUP($E272,'14FW판매DB'!$C:$AF,'14FW판매DB'!J$3-1,FALSE))=TRUE,0,VLOOKUP($E272,'14FW판매DB'!$C:$AF,'14FW판매DB'!J$3-1,FALSE))</f>
        <v>45000</v>
      </c>
      <c r="N272" s="37">
        <f>IF(ISERROR(VLOOKUP($E272,'14FW판매DB'!$C:$AF,'14FW판매DB'!K$3-1,FALSE))=TRUE,0,VLOOKUP($E272,'14FW판매DB'!$C:$AF,'14FW판매DB'!K$3-1,FALSE))</f>
        <v>19000</v>
      </c>
      <c r="O272" s="38">
        <f>SUMIF('14FW판매DB'!$C:$C,E272,'14FW판매DB'!N:N)</f>
        <v>398</v>
      </c>
      <c r="P272" s="39" t="str">
        <f>IF(ISERROR(VLOOKUP($E272,'14FW판매DB'!$C:$AF,'14FW판매DB'!P$3-1,FALSE))=TRUE,0,VLOOKUP($E272,'14FW판매DB'!$C:$AF,'14FW판매DB'!P$3-1,FALSE))</f>
        <v>2014-07-30</v>
      </c>
      <c r="Q272" s="40">
        <f>SUMIF('14FW판매DB'!$C:$C,E272,'14FW판매DB'!U:U)</f>
        <v>34</v>
      </c>
      <c r="R272" s="43">
        <f t="shared" si="103"/>
        <v>8.5427135678391955E-2</v>
      </c>
      <c r="S272" s="95">
        <f t="shared" si="104"/>
        <v>614</v>
      </c>
      <c r="T272" s="45">
        <f t="shared" si="105"/>
        <v>5.5374592833876218E-2</v>
      </c>
      <c r="U272" s="110">
        <f>SUMIF('14FW판매DB'!$C:$C,$E272,'14FW판매DB'!AD:AD)*$U$4</f>
        <v>0</v>
      </c>
      <c r="V272" s="40">
        <f t="shared" si="106"/>
        <v>7</v>
      </c>
      <c r="W272" s="285">
        <f t="shared" si="107"/>
        <v>0</v>
      </c>
      <c r="X272" s="289">
        <f t="shared" si="108"/>
        <v>364</v>
      </c>
      <c r="Y272" s="53">
        <f t="shared" si="109"/>
        <v>0</v>
      </c>
      <c r="Z272" s="50">
        <f t="shared" si="110"/>
        <v>0</v>
      </c>
      <c r="AA272" s="33">
        <f t="shared" si="111"/>
        <v>0</v>
      </c>
      <c r="AB272" s="134" t="str">
        <f>IF(ISERROR(VLOOKUP($E272,발주DB!$A:$D,3,FALSE))=TRUE,"",VLOOKUP($E272,발주DB!$A:$D,3,FALSE))</f>
        <v/>
      </c>
      <c r="AC272" s="133" t="str">
        <f>IF(ISERROR(VLOOKUP($E272,발주DB!$A:$D,4,FALSE))=TRUE,"",VLOOKUP($E272,발주DB!$A:$D,4,FALSE))</f>
        <v/>
      </c>
      <c r="AD272" s="39">
        <f>IF(ISERROR(VLOOKUP($E272,입고예정DB!$B:$E,3,FALSE))=TRUE,0,VLOOKUP($E272,입고예정DB!$B:$E,3,FALSE))</f>
        <v>0</v>
      </c>
      <c r="AE272" s="41">
        <f>IF(E272="",0,SUMIF(입고예정DB!$B:$B,$E272,입고예정DB!$E:$E))</f>
        <v>0</v>
      </c>
      <c r="AF272" s="42">
        <f t="shared" si="112"/>
        <v>-364</v>
      </c>
      <c r="AG272" s="414"/>
      <c r="AI272" s="295" t="str">
        <f>VLOOKUP($I272,[1]기획현황!$Z:$AW,8,FALSE)</f>
        <v>캡보이2</v>
      </c>
      <c r="AJ272" s="401" t="e">
        <f>SUMIF([1]기획현황!$Z:$Z,$I272,[1]기획현황!$AF:$AF)</f>
        <v>#VALUE!</v>
      </c>
      <c r="AK272" s="302">
        <f>VLOOKUP($I272,[1]기획현황!$Z:$AW,14,FALSE)</f>
        <v>45000</v>
      </c>
      <c r="AL272" s="402">
        <f>VLOOKUP($I272,[1]기획현황!$Z:$AW,22,FALSE)</f>
        <v>0</v>
      </c>
      <c r="AM272" s="301">
        <f>VLOOKUP($I272,[1]기획현황!$Z:$AW,23,FALSE)</f>
        <v>7.5</v>
      </c>
      <c r="AN272" s="302">
        <f>VLOOKUP($I272,[1]기획현황!$Z:$AW,24,FALSE)</f>
        <v>0</v>
      </c>
      <c r="AO272" s="303">
        <f>VLOOKUP($I272,[1]기획현황!$Z:$AW,17,FALSE)</f>
        <v>8250</v>
      </c>
      <c r="AP272" s="305">
        <f t="shared" si="113"/>
        <v>4.9586776859504136</v>
      </c>
      <c r="AQ272" s="3"/>
    </row>
    <row r="273" spans="1:43" ht="53.25" hidden="1" customHeight="1">
      <c r="A273" s="16" t="str">
        <f t="shared" si="98"/>
        <v>URKSNF3511RE</v>
      </c>
      <c r="B273" s="154">
        <f t="shared" si="99"/>
        <v>9.5377346163493934E-7</v>
      </c>
      <c r="C273" s="16" t="str">
        <f t="shared" si="100"/>
        <v/>
      </c>
      <c r="D273" s="154">
        <f t="shared" si="101"/>
        <v>1</v>
      </c>
      <c r="E273" s="16" t="str">
        <f>IF(ISERROR(VLOOKUP(MID(I273,1,5)&amp;MID(I273,8,5),품번정리!A:B,2,FALSE))=TRUE,MID(I273,1,5)&amp;MID(I273,8,5),VLOOKUP(MID(I273,1,5)&amp;MID(I273,8,5),품번정리!A:B,2,FALSE))</f>
        <v>URKSN511RE</v>
      </c>
      <c r="F273" s="202" t="str">
        <f>IF(ISERROR(VLOOKUP($E273,러닝품번!$A:$A,1,FALSE))=TRUE,"","러닝")</f>
        <v/>
      </c>
      <c r="G273" s="431"/>
      <c r="H273" s="31" t="str">
        <f>IF(I273=0,0,IF(VLOOKUP(MID($I273,4,2),CODE!K:P,CODE!$O$1,FALSE)="",VLOOKUP(MID($I273,1,3),CODE!$B:$G,CODE!$D$1,FALSE),VLOOKUP(MID($I273,1,3),CODE!$B:$G,CODE!$D$1,FALSE)&amp;"-"&amp;VLOOKUP(MID($I273,4,2),CODE!K:P,CODE!$O$1,FALSE)))</f>
        <v>URK</v>
      </c>
      <c r="I273" s="103" t="s">
        <v>1581</v>
      </c>
      <c r="J273" s="102" t="str">
        <f t="shared" si="114"/>
        <v>F3</v>
      </c>
      <c r="K273" s="102" t="str">
        <f t="shared" si="102"/>
        <v>SN</v>
      </c>
      <c r="L273" s="438">
        <f t="shared" si="115"/>
        <v>26000</v>
      </c>
      <c r="M273" s="36">
        <f>IF(ISERROR(VLOOKUP($E273,'14FW판매DB'!$C:$AF,'14FW판매DB'!J$3-1,FALSE))=TRUE,0,VLOOKUP($E273,'14FW판매DB'!$C:$AF,'14FW판매DB'!J$3-1,FALSE))</f>
        <v>45000</v>
      </c>
      <c r="N273" s="37">
        <f>IF(ISERROR(VLOOKUP($E273,'14FW판매DB'!$C:$AF,'14FW판매DB'!K$3-1,FALSE))=TRUE,0,VLOOKUP($E273,'14FW판매DB'!$C:$AF,'14FW판매DB'!K$3-1,FALSE))</f>
        <v>19000</v>
      </c>
      <c r="O273" s="38">
        <f>SUMIF('14FW판매DB'!$C:$C,E273,'14FW판매DB'!N:N)</f>
        <v>399</v>
      </c>
      <c r="P273" s="39" t="str">
        <f>IF(ISERROR(VLOOKUP($E273,'14FW판매DB'!$C:$AF,'14FW판매DB'!P$3-1,FALSE))=TRUE,0,VLOOKUP($E273,'14FW판매DB'!$C:$AF,'14FW판매DB'!P$3-1,FALSE))</f>
        <v>2014-07-30</v>
      </c>
      <c r="Q273" s="40">
        <f>SUMIF('14FW판매DB'!$C:$C,E273,'14FW판매DB'!U:U)</f>
        <v>99</v>
      </c>
      <c r="R273" s="43">
        <f t="shared" si="103"/>
        <v>0.24812030075187969</v>
      </c>
      <c r="S273" s="95">
        <f t="shared" si="104"/>
        <v>614</v>
      </c>
      <c r="T273" s="45">
        <f t="shared" si="105"/>
        <v>0.16123778501628663</v>
      </c>
      <c r="U273" s="110">
        <f>SUMIF('14FW판매DB'!$C:$C,$E273,'14FW판매DB'!AD:AD)*$U$4</f>
        <v>0</v>
      </c>
      <c r="V273" s="40">
        <f t="shared" si="106"/>
        <v>7</v>
      </c>
      <c r="W273" s="285">
        <f t="shared" si="107"/>
        <v>0</v>
      </c>
      <c r="X273" s="289">
        <f t="shared" si="108"/>
        <v>300</v>
      </c>
      <c r="Y273" s="53">
        <f t="shared" si="109"/>
        <v>0</v>
      </c>
      <c r="Z273" s="50">
        <f t="shared" si="110"/>
        <v>0</v>
      </c>
      <c r="AA273" s="33">
        <f t="shared" si="111"/>
        <v>0</v>
      </c>
      <c r="AB273" s="134" t="str">
        <f>IF(ISERROR(VLOOKUP($E273,발주DB!$A:$D,3,FALSE))=TRUE,"",VLOOKUP($E273,발주DB!$A:$D,3,FALSE))</f>
        <v/>
      </c>
      <c r="AC273" s="133" t="str">
        <f>IF(ISERROR(VLOOKUP($E273,발주DB!$A:$D,4,FALSE))=TRUE,"",VLOOKUP($E273,발주DB!$A:$D,4,FALSE))</f>
        <v/>
      </c>
      <c r="AD273" s="39">
        <f>IF(ISERROR(VLOOKUP($E273,입고예정DB!$B:$E,3,FALSE))=TRUE,0,VLOOKUP($E273,입고예정DB!$B:$E,3,FALSE))</f>
        <v>0</v>
      </c>
      <c r="AE273" s="41">
        <f>IF(E273="",0,SUMIF(입고예정DB!$B:$B,$E273,입고예정DB!$E:$E))</f>
        <v>0</v>
      </c>
      <c r="AF273" s="42">
        <f t="shared" si="112"/>
        <v>-300</v>
      </c>
      <c r="AG273" s="414"/>
      <c r="AI273" s="295" t="str">
        <f>VLOOKUP($I273,[1]기획현황!$Z:$AW,8,FALSE)</f>
        <v>캡보이2</v>
      </c>
      <c r="AJ273" s="401" t="e">
        <f>SUMIF([1]기획현황!$Z:$Z,$I273,[1]기획현황!$AF:$AF)</f>
        <v>#VALUE!</v>
      </c>
      <c r="AK273" s="302">
        <f>VLOOKUP($I273,[1]기획현황!$Z:$AW,14,FALSE)</f>
        <v>45000</v>
      </c>
      <c r="AL273" s="402">
        <f>VLOOKUP($I273,[1]기획현황!$Z:$AW,22,FALSE)</f>
        <v>0</v>
      </c>
      <c r="AM273" s="301">
        <f>VLOOKUP($I273,[1]기획현황!$Z:$AW,23,FALSE)</f>
        <v>7.5</v>
      </c>
      <c r="AN273" s="302">
        <f>VLOOKUP($I273,[1]기획현황!$Z:$AW,24,FALSE)</f>
        <v>0</v>
      </c>
      <c r="AO273" s="303">
        <f>VLOOKUP($I273,[1]기획현황!$Z:$AW,17,FALSE)</f>
        <v>8250</v>
      </c>
      <c r="AP273" s="305">
        <f t="shared" si="113"/>
        <v>4.9586776859504136</v>
      </c>
      <c r="AQ273" s="3"/>
    </row>
    <row r="274" spans="1:43" ht="53.25" hidden="1" customHeight="1">
      <c r="A274" s="16" t="str">
        <f t="shared" si="98"/>
        <v>VBKBAF3603GR</v>
      </c>
      <c r="B274" s="154">
        <f t="shared" si="99"/>
        <v>9.5377346163493934E-7</v>
      </c>
      <c r="C274" s="16" t="str">
        <f t="shared" si="100"/>
        <v/>
      </c>
      <c r="D274" s="154">
        <f t="shared" si="101"/>
        <v>1</v>
      </c>
      <c r="E274" s="16" t="str">
        <f>IF(ISERROR(VLOOKUP(MID(I274,1,5)&amp;MID(I274,8,5),품번정리!A:B,2,FALSE))=TRUE,MID(I274,1,5)&amp;MID(I274,8,5),VLOOKUP(MID(I274,1,5)&amp;MID(I274,8,5),품번정리!A:B,2,FALSE))</f>
        <v>VBKBA603GR</v>
      </c>
      <c r="F274" s="202" t="str">
        <f>IF(ISERROR(VLOOKUP($E274,러닝품번!$A:$A,1,FALSE))=TRUE,"","러닝")</f>
        <v>러닝</v>
      </c>
      <c r="G274" s="422"/>
      <c r="H274" s="31" t="str">
        <f>IF(I274=0,0,IF(VLOOKUP(MID($I274,4,2),CODE!K:P,CODE!$O$1,FALSE)="",VLOOKUP(MID($I274,1,3),CODE!$B:$G,CODE!$D$1,FALSE),VLOOKUP(MID($I274,1,3),CODE!$B:$G,CODE!$D$1,FALSE)&amp;"-"&amp;VLOOKUP(MID($I274,4,2),CODE!K:P,CODE!$O$1,FALSE)))</f>
        <v>VBK</v>
      </c>
      <c r="I274" s="103" t="s">
        <v>1721</v>
      </c>
      <c r="J274" s="102" t="str">
        <f t="shared" si="114"/>
        <v>F3</v>
      </c>
      <c r="K274" s="102" t="str">
        <f t="shared" si="102"/>
        <v>BA</v>
      </c>
      <c r="L274" s="438">
        <f t="shared" si="115"/>
        <v>24000</v>
      </c>
      <c r="M274" s="36">
        <f>IF(ISERROR(VLOOKUP($E274,'14FW판매DB'!$C:$AF,'14FW판매DB'!J$3-1,FALSE))=TRUE,0,VLOOKUP($E274,'14FW판매DB'!$C:$AF,'14FW판매DB'!J$3-1,FALSE))</f>
        <v>53000</v>
      </c>
      <c r="N274" s="37">
        <f>IF(ISERROR(VLOOKUP($E274,'14FW판매DB'!$C:$AF,'14FW판매DB'!K$3-1,FALSE))=TRUE,0,VLOOKUP($E274,'14FW판매DB'!$C:$AF,'14FW판매DB'!K$3-1,FALSE))</f>
        <v>29000</v>
      </c>
      <c r="O274" s="38">
        <f>SUMIF('14FW판매DB'!$C:$C,E274,'14FW판매DB'!N:N)</f>
        <v>176</v>
      </c>
      <c r="P274" s="39" t="str">
        <f>IF(ISERROR(VLOOKUP($E274,'14FW판매DB'!$C:$AF,'14FW판매DB'!P$3-1,FALSE))=TRUE,0,VLOOKUP($E274,'14FW판매DB'!$C:$AF,'14FW판매DB'!P$3-1,FALSE))</f>
        <v>2014-08-28</v>
      </c>
      <c r="Q274" s="40">
        <f>SUMIF('14FW판매DB'!$C:$C,E274,'14FW판매DB'!U:U)</f>
        <v>24</v>
      </c>
      <c r="R274" s="43">
        <f t="shared" si="103"/>
        <v>0.13636363636363635</v>
      </c>
      <c r="S274" s="95">
        <f t="shared" si="104"/>
        <v>585</v>
      </c>
      <c r="T274" s="45">
        <f t="shared" si="105"/>
        <v>4.1025641025641026E-2</v>
      </c>
      <c r="U274" s="110">
        <f>SUMIF('14FW판매DB'!$C:$C,$E274,'14FW판매DB'!AD:AD)*$U$4</f>
        <v>0</v>
      </c>
      <c r="V274" s="40">
        <f t="shared" si="106"/>
        <v>7</v>
      </c>
      <c r="W274" s="285">
        <f t="shared" si="107"/>
        <v>0</v>
      </c>
      <c r="X274" s="289">
        <f t="shared" si="108"/>
        <v>152</v>
      </c>
      <c r="Y274" s="53">
        <f t="shared" si="109"/>
        <v>0</v>
      </c>
      <c r="Z274" s="50">
        <f t="shared" si="110"/>
        <v>0</v>
      </c>
      <c r="AA274" s="33">
        <f t="shared" si="111"/>
        <v>0</v>
      </c>
      <c r="AB274" s="134" t="str">
        <f>IF(ISERROR(VLOOKUP($E274,발주DB!$A:$D,3,FALSE))=TRUE,"",VLOOKUP($E274,발주DB!$A:$D,3,FALSE))</f>
        <v/>
      </c>
      <c r="AC274" s="133" t="str">
        <f>IF(ISERROR(VLOOKUP($E274,발주DB!$A:$D,4,FALSE))=TRUE,"",VLOOKUP($E274,발주DB!$A:$D,4,FALSE))</f>
        <v/>
      </c>
      <c r="AD274" s="39">
        <f>IF(ISERROR(VLOOKUP($E274,입고예정DB!$B:$E,3,FALSE))=TRUE,0,VLOOKUP($E274,입고예정DB!$B:$E,3,FALSE))</f>
        <v>0</v>
      </c>
      <c r="AE274" s="41">
        <f>IF(E274="",0,SUMIF(입고예정DB!$B:$B,$E274,입고예정DB!$E:$E))</f>
        <v>0</v>
      </c>
      <c r="AF274" s="42">
        <f t="shared" si="112"/>
        <v>-152</v>
      </c>
      <c r="AG274" s="414"/>
      <c r="AI274" s="295" t="str">
        <f>VLOOKUP($I274,[1]기획현황!$Z:$AW,8,FALSE)</f>
        <v>FOREMOST</v>
      </c>
      <c r="AJ274" s="401" t="e">
        <f>SUMIF([1]기획현황!$Z:$Z,$I274,[1]기획현황!$AF:$AF)</f>
        <v>#VALUE!</v>
      </c>
      <c r="AK274" s="302">
        <f>VLOOKUP($I274,[1]기획현황!$Z:$AW,14,FALSE)</f>
        <v>53000</v>
      </c>
      <c r="AL274" s="402">
        <f>VLOOKUP($I274,[1]기획현황!$Z:$AW,22,FALSE)</f>
        <v>1035</v>
      </c>
      <c r="AM274" s="301">
        <f>VLOOKUP($I274,[1]기획현황!$Z:$AW,23,FALSE)</f>
        <v>2.95</v>
      </c>
      <c r="AN274" s="302">
        <f>VLOOKUP($I274,[1]기획현황!$Z:$AW,24,FALSE)</f>
        <v>0</v>
      </c>
      <c r="AO274" s="303">
        <f>VLOOKUP($I274,[1]기획현황!$Z:$AW,17,FALSE)</f>
        <v>4714.83</v>
      </c>
      <c r="AP274" s="305">
        <f t="shared" si="113"/>
        <v>10.21920582116814</v>
      </c>
      <c r="AQ274" s="3"/>
    </row>
    <row r="275" spans="1:43" ht="53.25" hidden="1" customHeight="1">
      <c r="A275" s="16" t="str">
        <f t="shared" si="98"/>
        <v>VBKBAF3603RE</v>
      </c>
      <c r="B275" s="154">
        <f t="shared" si="99"/>
        <v>9.5377346163493934E-7</v>
      </c>
      <c r="C275" s="16" t="str">
        <f t="shared" si="100"/>
        <v/>
      </c>
      <c r="D275" s="154">
        <f t="shared" si="101"/>
        <v>1</v>
      </c>
      <c r="E275" s="16" t="str">
        <f>IF(ISERROR(VLOOKUP(MID(I275,1,5)&amp;MID(I275,8,5),품번정리!A:B,2,FALSE))=TRUE,MID(I275,1,5)&amp;MID(I275,8,5),VLOOKUP(MID(I275,1,5)&amp;MID(I275,8,5),품번정리!A:B,2,FALSE))</f>
        <v>VBKBA603RE</v>
      </c>
      <c r="F275" s="202" t="str">
        <f>IF(ISERROR(VLOOKUP($E275,러닝품번!$A:$A,1,FALSE))=TRUE,"","러닝")</f>
        <v>러닝</v>
      </c>
      <c r="G275" s="422"/>
      <c r="H275" s="31" t="str">
        <f>IF(I275=0,0,IF(VLOOKUP(MID($I275,4,2),CODE!K:P,CODE!$O$1,FALSE)="",VLOOKUP(MID($I275,1,3),CODE!$B:$G,CODE!$D$1,FALSE),VLOOKUP(MID($I275,1,3),CODE!$B:$G,CODE!$D$1,FALSE)&amp;"-"&amp;VLOOKUP(MID($I275,4,2),CODE!K:P,CODE!$O$1,FALSE)))</f>
        <v>VBK</v>
      </c>
      <c r="I275" s="103" t="s">
        <v>1720</v>
      </c>
      <c r="J275" s="102" t="str">
        <f t="shared" si="114"/>
        <v>F3</v>
      </c>
      <c r="K275" s="102" t="str">
        <f t="shared" si="102"/>
        <v>BA</v>
      </c>
      <c r="L275" s="438">
        <f t="shared" si="115"/>
        <v>24000</v>
      </c>
      <c r="M275" s="36">
        <f>IF(ISERROR(VLOOKUP($E275,'14FW판매DB'!$C:$AF,'14FW판매DB'!J$3-1,FALSE))=TRUE,0,VLOOKUP($E275,'14FW판매DB'!$C:$AF,'14FW판매DB'!J$3-1,FALSE))</f>
        <v>53000</v>
      </c>
      <c r="N275" s="37">
        <f>IF(ISERROR(VLOOKUP($E275,'14FW판매DB'!$C:$AF,'14FW판매DB'!K$3-1,FALSE))=TRUE,0,VLOOKUP($E275,'14FW판매DB'!$C:$AF,'14FW판매DB'!K$3-1,FALSE))</f>
        <v>29000</v>
      </c>
      <c r="O275" s="38">
        <f>SUMIF('14FW판매DB'!$C:$C,E275,'14FW판매DB'!N:N)</f>
        <v>124</v>
      </c>
      <c r="P275" s="39" t="str">
        <f>IF(ISERROR(VLOOKUP($E275,'14FW판매DB'!$C:$AF,'14FW판매DB'!P$3-1,FALSE))=TRUE,0,VLOOKUP($E275,'14FW판매DB'!$C:$AF,'14FW판매DB'!P$3-1,FALSE))</f>
        <v>2014-08-28</v>
      </c>
      <c r="Q275" s="40">
        <f>SUMIF('14FW판매DB'!$C:$C,E275,'14FW판매DB'!U:U)</f>
        <v>45</v>
      </c>
      <c r="R275" s="43">
        <f t="shared" si="103"/>
        <v>0.36290322580645162</v>
      </c>
      <c r="S275" s="95">
        <f t="shared" si="104"/>
        <v>585</v>
      </c>
      <c r="T275" s="45">
        <f t="shared" si="105"/>
        <v>7.6923076923076927E-2</v>
      </c>
      <c r="U275" s="110">
        <f>SUMIF('14FW판매DB'!$C:$C,$E275,'14FW판매DB'!AD:AD)*$U$4</f>
        <v>0</v>
      </c>
      <c r="V275" s="40">
        <f t="shared" si="106"/>
        <v>7</v>
      </c>
      <c r="W275" s="285">
        <f t="shared" si="107"/>
        <v>0</v>
      </c>
      <c r="X275" s="289">
        <f t="shared" si="108"/>
        <v>79</v>
      </c>
      <c r="Y275" s="53">
        <f t="shared" si="109"/>
        <v>0</v>
      </c>
      <c r="Z275" s="50">
        <f t="shared" si="110"/>
        <v>0</v>
      </c>
      <c r="AA275" s="33">
        <f t="shared" si="111"/>
        <v>0</v>
      </c>
      <c r="AB275" s="134" t="str">
        <f>IF(ISERROR(VLOOKUP($E275,발주DB!$A:$D,3,FALSE))=TRUE,"",VLOOKUP($E275,발주DB!$A:$D,3,FALSE))</f>
        <v/>
      </c>
      <c r="AC275" s="133" t="str">
        <f>IF(ISERROR(VLOOKUP($E275,발주DB!$A:$D,4,FALSE))=TRUE,"",VLOOKUP($E275,발주DB!$A:$D,4,FALSE))</f>
        <v/>
      </c>
      <c r="AD275" s="39">
        <f>IF(ISERROR(VLOOKUP($E275,입고예정DB!$B:$E,3,FALSE))=TRUE,0,VLOOKUP($E275,입고예정DB!$B:$E,3,FALSE))</f>
        <v>0</v>
      </c>
      <c r="AE275" s="41">
        <f>IF(E275="",0,SUMIF(입고예정DB!$B:$B,$E275,입고예정DB!$E:$E))</f>
        <v>0</v>
      </c>
      <c r="AF275" s="42">
        <f t="shared" si="112"/>
        <v>-79</v>
      </c>
      <c r="AG275" s="414"/>
      <c r="AI275" s="295" t="str">
        <f>VLOOKUP($I275,[1]기획현황!$Z:$AW,8,FALSE)</f>
        <v>FOREMOST</v>
      </c>
      <c r="AJ275" s="401" t="e">
        <f>SUMIF([1]기획현황!$Z:$Z,$I275,[1]기획현황!$AF:$AF)</f>
        <v>#VALUE!</v>
      </c>
      <c r="AK275" s="302">
        <f>VLOOKUP($I275,[1]기획현황!$Z:$AW,14,FALSE)</f>
        <v>53000</v>
      </c>
      <c r="AL275" s="402">
        <f>VLOOKUP($I275,[1]기획현황!$Z:$AW,22,FALSE)</f>
        <v>395</v>
      </c>
      <c r="AM275" s="301">
        <f>VLOOKUP($I275,[1]기획현황!$Z:$AW,23,FALSE)</f>
        <v>3.2</v>
      </c>
      <c r="AN275" s="302">
        <f>VLOOKUP($I275,[1]기획현황!$Z:$AW,24,FALSE)</f>
        <v>0</v>
      </c>
      <c r="AO275" s="303">
        <f>VLOOKUP($I275,[1]기획현황!$Z:$AW,17,FALSE)</f>
        <v>4386.68</v>
      </c>
      <c r="AP275" s="305">
        <f t="shared" si="113"/>
        <v>10.98366376891366</v>
      </c>
      <c r="AQ275" s="3"/>
    </row>
    <row r="276" spans="1:43" ht="53.25" hidden="1" customHeight="1">
      <c r="A276" s="16" t="str">
        <f t="shared" si="98"/>
        <v>VBKBAF5504BK</v>
      </c>
      <c r="B276" s="154">
        <f t="shared" si="99"/>
        <v>9.5377346163493934E-7</v>
      </c>
      <c r="C276" s="16" t="str">
        <f t="shared" si="100"/>
        <v/>
      </c>
      <c r="D276" s="154">
        <f t="shared" si="101"/>
        <v>1</v>
      </c>
      <c r="E276" s="16" t="str">
        <f>IF(ISERROR(VLOOKUP(MID(I276,1,5)&amp;MID(I276,8,5),품번정리!A:B,2,FALSE))=TRUE,MID(I276,1,5)&amp;MID(I276,8,5),VLOOKUP(MID(I276,1,5)&amp;MID(I276,8,5),품번정리!A:B,2,FALSE))</f>
        <v>VBKBA504BK</v>
      </c>
      <c r="F276" s="202" t="str">
        <f>IF(ISERROR(VLOOKUP($E276,러닝품번!$A:$A,1,FALSE))=TRUE,"","러닝")</f>
        <v/>
      </c>
      <c r="G276" s="422"/>
      <c r="H276" s="31" t="str">
        <f>IF(I276=0,0,IF(VLOOKUP(MID($I276,4,2),CODE!K:P,CODE!$O$1,FALSE)="",VLOOKUP(MID($I276,1,3),CODE!$B:$G,CODE!$D$1,FALSE),VLOOKUP(MID($I276,1,3),CODE!$B:$G,CODE!$D$1,FALSE)&amp;"-"&amp;VLOOKUP(MID($I276,4,2),CODE!K:P,CODE!$O$1,FALSE)))</f>
        <v>VBK</v>
      </c>
      <c r="I276" s="103" t="s">
        <v>1600</v>
      </c>
      <c r="J276" s="102" t="str">
        <f t="shared" si="114"/>
        <v>F5</v>
      </c>
      <c r="K276" s="102" t="str">
        <f t="shared" si="102"/>
        <v>BA</v>
      </c>
      <c r="L276" s="438">
        <f t="shared" si="115"/>
        <v>20000</v>
      </c>
      <c r="M276" s="36">
        <f>IF(ISERROR(VLOOKUP($E276,'14FW판매DB'!$C:$AF,'14FW판매DB'!J$3-1,FALSE))=TRUE,0,VLOOKUP($E276,'14FW판매DB'!$C:$AF,'14FW판매DB'!J$3-1,FALSE))</f>
        <v>45000</v>
      </c>
      <c r="N276" s="37">
        <f>IF(ISERROR(VLOOKUP($E276,'14FW판매DB'!$C:$AF,'14FW판매DB'!K$3-1,FALSE))=TRUE,0,VLOOKUP($E276,'14FW판매DB'!$C:$AF,'14FW판매DB'!K$3-1,FALSE))</f>
        <v>25000</v>
      </c>
      <c r="O276" s="38">
        <f>SUMIF('14FW판매DB'!$C:$C,E276,'14FW판매DB'!N:N)</f>
        <v>448</v>
      </c>
      <c r="P276" s="39" t="str">
        <f>IF(ISERROR(VLOOKUP($E276,'14FW판매DB'!$C:$AF,'14FW판매DB'!P$3-1,FALSE))=TRUE,0,VLOOKUP($E276,'14FW판매DB'!$C:$AF,'14FW판매DB'!P$3-1,FALSE))</f>
        <v>2014-08-22</v>
      </c>
      <c r="Q276" s="40">
        <f>SUMIF('14FW판매DB'!$C:$C,E276,'14FW판매DB'!U:U)</f>
        <v>45</v>
      </c>
      <c r="R276" s="43">
        <f t="shared" si="103"/>
        <v>0.10044642857142858</v>
      </c>
      <c r="S276" s="95">
        <f t="shared" si="104"/>
        <v>591</v>
      </c>
      <c r="T276" s="45">
        <f t="shared" si="105"/>
        <v>7.6142131979695438E-2</v>
      </c>
      <c r="U276" s="110">
        <f>SUMIF('14FW판매DB'!$C:$C,$E276,'14FW판매DB'!AD:AD)*$U$4</f>
        <v>0</v>
      </c>
      <c r="V276" s="40">
        <f t="shared" si="106"/>
        <v>7</v>
      </c>
      <c r="W276" s="285">
        <f t="shared" si="107"/>
        <v>0</v>
      </c>
      <c r="X276" s="289">
        <f t="shared" si="108"/>
        <v>403</v>
      </c>
      <c r="Y276" s="53">
        <f t="shared" si="109"/>
        <v>0</v>
      </c>
      <c r="Z276" s="50">
        <f t="shared" si="110"/>
        <v>0</v>
      </c>
      <c r="AA276" s="33">
        <f t="shared" si="111"/>
        <v>0</v>
      </c>
      <c r="AB276" s="134" t="str">
        <f>IF(ISERROR(VLOOKUP($E276,발주DB!$A:$D,3,FALSE))=TRUE,"",VLOOKUP($E276,발주DB!$A:$D,3,FALSE))</f>
        <v/>
      </c>
      <c r="AC276" s="133" t="str">
        <f>IF(ISERROR(VLOOKUP($E276,발주DB!$A:$D,4,FALSE))=TRUE,"",VLOOKUP($E276,발주DB!$A:$D,4,FALSE))</f>
        <v/>
      </c>
      <c r="AD276" s="39">
        <f>IF(ISERROR(VLOOKUP($E276,입고예정DB!$B:$E,3,FALSE))=TRUE,0,VLOOKUP($E276,입고예정DB!$B:$E,3,FALSE))</f>
        <v>0</v>
      </c>
      <c r="AE276" s="41">
        <f>IF(E276="",0,SUMIF(입고예정DB!$B:$B,$E276,입고예정DB!$E:$E))</f>
        <v>0</v>
      </c>
      <c r="AF276" s="42">
        <f t="shared" si="112"/>
        <v>-403</v>
      </c>
      <c r="AG276" s="414"/>
      <c r="AI276" s="295" t="str">
        <f>VLOOKUP($I276,[1]기획현황!$Z:$AW,8,FALSE)</f>
        <v>FOREMOST</v>
      </c>
      <c r="AJ276" s="401" t="e">
        <f>SUMIF([1]기획현황!$Z:$Z,$I276,[1]기획현황!$AF:$AF)</f>
        <v>#VALUE!</v>
      </c>
      <c r="AK276" s="302">
        <f>VLOOKUP($I276,[1]기획현황!$Z:$AW,14,FALSE)</f>
        <v>45000</v>
      </c>
      <c r="AL276" s="402">
        <f>VLOOKUP($I276,[1]기획현황!$Z:$AW,22,FALSE)</f>
        <v>117</v>
      </c>
      <c r="AM276" s="301">
        <f>VLOOKUP($I276,[1]기획현황!$Z:$AW,23,FALSE)</f>
        <v>5.25</v>
      </c>
      <c r="AN276" s="302">
        <f>VLOOKUP($I276,[1]기획현황!$Z:$AW,24,FALSE)</f>
        <v>0</v>
      </c>
      <c r="AO276" s="303">
        <f>VLOOKUP($I276,[1]기획현황!$Z:$AW,17,FALSE)</f>
        <v>6665.8500000000013</v>
      </c>
      <c r="AP276" s="305">
        <f t="shared" si="113"/>
        <v>6.1371154330041779</v>
      </c>
      <c r="AQ276" s="3"/>
    </row>
    <row r="277" spans="1:43" ht="53.25" hidden="1" customHeight="1">
      <c r="A277" s="16" t="str">
        <f t="shared" si="98"/>
        <v>VBKBAF5504PK</v>
      </c>
      <c r="B277" s="154">
        <f t="shared" si="99"/>
        <v>9.5377346163493934E-7</v>
      </c>
      <c r="C277" s="16" t="str">
        <f t="shared" si="100"/>
        <v/>
      </c>
      <c r="D277" s="154">
        <f t="shared" si="101"/>
        <v>1</v>
      </c>
      <c r="E277" s="16" t="str">
        <f>IF(ISERROR(VLOOKUP(MID(I277,1,5)&amp;MID(I277,8,5),품번정리!A:B,2,FALSE))=TRUE,MID(I277,1,5)&amp;MID(I277,8,5),VLOOKUP(MID(I277,1,5)&amp;MID(I277,8,5),품번정리!A:B,2,FALSE))</f>
        <v>VBKBA504PK</v>
      </c>
      <c r="F277" s="202" t="str">
        <f>IF(ISERROR(VLOOKUP($E277,러닝품번!$A:$A,1,FALSE))=TRUE,"","러닝")</f>
        <v/>
      </c>
      <c r="G277" s="422"/>
      <c r="H277" s="31" t="str">
        <f>IF(I277=0,0,IF(VLOOKUP(MID($I277,4,2),CODE!K:P,CODE!$O$1,FALSE)="",VLOOKUP(MID($I277,1,3),CODE!$B:$G,CODE!$D$1,FALSE),VLOOKUP(MID($I277,1,3),CODE!$B:$G,CODE!$D$1,FALSE)&amp;"-"&amp;VLOOKUP(MID($I277,4,2),CODE!K:P,CODE!$O$1,FALSE)))</f>
        <v>VBK</v>
      </c>
      <c r="I277" s="103" t="s">
        <v>1601</v>
      </c>
      <c r="J277" s="102" t="str">
        <f t="shared" si="114"/>
        <v>F5</v>
      </c>
      <c r="K277" s="102" t="str">
        <f t="shared" si="102"/>
        <v>BA</v>
      </c>
      <c r="L277" s="438">
        <f t="shared" si="115"/>
        <v>20000</v>
      </c>
      <c r="M277" s="36">
        <f>IF(ISERROR(VLOOKUP($E277,'14FW판매DB'!$C:$AF,'14FW판매DB'!J$3-1,FALSE))=TRUE,0,VLOOKUP($E277,'14FW판매DB'!$C:$AF,'14FW판매DB'!J$3-1,FALSE))</f>
        <v>45000</v>
      </c>
      <c r="N277" s="37">
        <f>IF(ISERROR(VLOOKUP($E277,'14FW판매DB'!$C:$AF,'14FW판매DB'!K$3-1,FALSE))=TRUE,0,VLOOKUP($E277,'14FW판매DB'!$C:$AF,'14FW판매DB'!K$3-1,FALSE))</f>
        <v>25000</v>
      </c>
      <c r="O277" s="38">
        <f>SUMIF('14FW판매DB'!$C:$C,E277,'14FW판매DB'!N:N)</f>
        <v>449</v>
      </c>
      <c r="P277" s="39" t="str">
        <f>IF(ISERROR(VLOOKUP($E277,'14FW판매DB'!$C:$AF,'14FW판매DB'!P$3-1,FALSE))=TRUE,0,VLOOKUP($E277,'14FW판매DB'!$C:$AF,'14FW판매DB'!P$3-1,FALSE))</f>
        <v>2014-08-22</v>
      </c>
      <c r="Q277" s="40">
        <f>SUMIF('14FW판매DB'!$C:$C,E277,'14FW판매DB'!U:U)</f>
        <v>32</v>
      </c>
      <c r="R277" s="43">
        <f t="shared" si="103"/>
        <v>7.126948775055679E-2</v>
      </c>
      <c r="S277" s="95">
        <f t="shared" si="104"/>
        <v>591</v>
      </c>
      <c r="T277" s="45">
        <f t="shared" si="105"/>
        <v>5.4145516074450083E-2</v>
      </c>
      <c r="U277" s="110">
        <f>SUMIF('14FW판매DB'!$C:$C,$E277,'14FW판매DB'!AD:AD)*$U$4</f>
        <v>0</v>
      </c>
      <c r="V277" s="40">
        <f t="shared" si="106"/>
        <v>7</v>
      </c>
      <c r="W277" s="285">
        <f t="shared" si="107"/>
        <v>0</v>
      </c>
      <c r="X277" s="289">
        <f t="shared" si="108"/>
        <v>417</v>
      </c>
      <c r="Y277" s="53">
        <f t="shared" si="109"/>
        <v>0</v>
      </c>
      <c r="Z277" s="50">
        <f t="shared" si="110"/>
        <v>0</v>
      </c>
      <c r="AA277" s="33">
        <f t="shared" si="111"/>
        <v>0</v>
      </c>
      <c r="AB277" s="134" t="str">
        <f>IF(ISERROR(VLOOKUP($E277,발주DB!$A:$D,3,FALSE))=TRUE,"",VLOOKUP($E277,발주DB!$A:$D,3,FALSE))</f>
        <v/>
      </c>
      <c r="AC277" s="133" t="str">
        <f>IF(ISERROR(VLOOKUP($E277,발주DB!$A:$D,4,FALSE))=TRUE,"",VLOOKUP($E277,발주DB!$A:$D,4,FALSE))</f>
        <v/>
      </c>
      <c r="AD277" s="39">
        <f>IF(ISERROR(VLOOKUP($E277,입고예정DB!$B:$E,3,FALSE))=TRUE,0,VLOOKUP($E277,입고예정DB!$B:$E,3,FALSE))</f>
        <v>0</v>
      </c>
      <c r="AE277" s="41">
        <f>IF(E277="",0,SUMIF(입고예정DB!$B:$B,$E277,입고예정DB!$E:$E))</f>
        <v>0</v>
      </c>
      <c r="AF277" s="42">
        <f t="shared" si="112"/>
        <v>-417</v>
      </c>
      <c r="AG277" s="414"/>
      <c r="AI277" s="295" t="str">
        <f>VLOOKUP($I277,[1]기획현황!$Z:$AW,8,FALSE)</f>
        <v>FOREMOST</v>
      </c>
      <c r="AJ277" s="401" t="e">
        <f>SUMIF([1]기획현황!$Z:$Z,$I277,[1]기획현황!$AF:$AF)</f>
        <v>#VALUE!</v>
      </c>
      <c r="AK277" s="302">
        <f>VLOOKUP($I277,[1]기획현황!$Z:$AW,14,FALSE)</f>
        <v>45000</v>
      </c>
      <c r="AL277" s="402">
        <f>VLOOKUP($I277,[1]기획현황!$Z:$AW,22,FALSE)</f>
        <v>117</v>
      </c>
      <c r="AM277" s="301">
        <f>VLOOKUP($I277,[1]기획현황!$Z:$AW,23,FALSE)</f>
        <v>5.25</v>
      </c>
      <c r="AN277" s="302">
        <f>VLOOKUP($I277,[1]기획현황!$Z:$AW,24,FALSE)</f>
        <v>0</v>
      </c>
      <c r="AO277" s="303">
        <f>VLOOKUP($I277,[1]기획현황!$Z:$AW,17,FALSE)</f>
        <v>6665.8500000000013</v>
      </c>
      <c r="AP277" s="305">
        <f t="shared" si="113"/>
        <v>6.1371154330041779</v>
      </c>
      <c r="AQ277" s="3"/>
    </row>
    <row r="278" spans="1:43" ht="53.25" hidden="1" customHeight="1">
      <c r="A278" s="16" t="str">
        <f t="shared" si="98"/>
        <v>VBKERF5506GY</v>
      </c>
      <c r="B278" s="154">
        <f t="shared" si="99"/>
        <v>9.5377346163493934E-7</v>
      </c>
      <c r="C278" s="16" t="str">
        <f t="shared" si="100"/>
        <v/>
      </c>
      <c r="D278" s="154">
        <f t="shared" si="101"/>
        <v>1</v>
      </c>
      <c r="E278" s="16" t="str">
        <f>IF(ISERROR(VLOOKUP(MID(I278,1,5)&amp;MID(I278,8,5),품번정리!A:B,2,FALSE))=TRUE,MID(I278,1,5)&amp;MID(I278,8,5),VLOOKUP(MID(I278,1,5)&amp;MID(I278,8,5),품번정리!A:B,2,FALSE))</f>
        <v>VBKER506GY</v>
      </c>
      <c r="F278" s="202" t="str">
        <f>IF(ISERROR(VLOOKUP($E278,러닝품번!$A:$A,1,FALSE))=TRUE,"","러닝")</f>
        <v/>
      </c>
      <c r="G278" s="422"/>
      <c r="H278" s="31" t="str">
        <f>IF(I278=0,0,IF(VLOOKUP(MID($I278,4,2),CODE!K:P,CODE!$O$1,FALSE)="",VLOOKUP(MID($I278,1,3),CODE!$B:$G,CODE!$D$1,FALSE),VLOOKUP(MID($I278,1,3),CODE!$B:$G,CODE!$D$1,FALSE)&amp;"-"&amp;VLOOKUP(MID($I278,4,2),CODE!K:P,CODE!$O$1,FALSE)))</f>
        <v>VBK</v>
      </c>
      <c r="I278" s="103" t="s">
        <v>1602</v>
      </c>
      <c r="J278" s="102" t="str">
        <f t="shared" si="114"/>
        <v>F5</v>
      </c>
      <c r="K278" s="102" t="str">
        <f t="shared" si="102"/>
        <v>ER</v>
      </c>
      <c r="L278" s="438">
        <f t="shared" si="115"/>
        <v>26000</v>
      </c>
      <c r="M278" s="36">
        <f>IF(ISERROR(VLOOKUP($E278,'14FW판매DB'!$C:$AF,'14FW판매DB'!J$3-1,FALSE))=TRUE,0,VLOOKUP($E278,'14FW판매DB'!$C:$AF,'14FW판매DB'!J$3-1,FALSE))</f>
        <v>55000</v>
      </c>
      <c r="N278" s="37">
        <f>IF(ISERROR(VLOOKUP($E278,'14FW판매DB'!$C:$AF,'14FW판매DB'!K$3-1,FALSE))=TRUE,0,VLOOKUP($E278,'14FW판매DB'!$C:$AF,'14FW판매DB'!K$3-1,FALSE))</f>
        <v>29000</v>
      </c>
      <c r="O278" s="38">
        <f>SUMIF('14FW판매DB'!$C:$C,E278,'14FW판매DB'!N:N)</f>
        <v>148</v>
      </c>
      <c r="P278" s="39" t="str">
        <f>IF(ISERROR(VLOOKUP($E278,'14FW판매DB'!$C:$AF,'14FW판매DB'!P$3-1,FALSE))=TRUE,0,VLOOKUP($E278,'14FW판매DB'!$C:$AF,'14FW판매DB'!P$3-1,FALSE))</f>
        <v>2014-09-23</v>
      </c>
      <c r="Q278" s="40">
        <f>SUMIF('14FW판매DB'!$C:$C,E278,'14FW판매DB'!U:U)</f>
        <v>70</v>
      </c>
      <c r="R278" s="43">
        <f t="shared" si="103"/>
        <v>0.47297297297297297</v>
      </c>
      <c r="S278" s="95">
        <f t="shared" si="104"/>
        <v>559</v>
      </c>
      <c r="T278" s="45">
        <f t="shared" si="105"/>
        <v>0.12522361359570661</v>
      </c>
      <c r="U278" s="110">
        <f>SUMIF('14FW판매DB'!$C:$C,$E278,'14FW판매DB'!AD:AD)*$U$4</f>
        <v>0</v>
      </c>
      <c r="V278" s="40">
        <f t="shared" si="106"/>
        <v>7</v>
      </c>
      <c r="W278" s="285">
        <f t="shared" si="107"/>
        <v>0</v>
      </c>
      <c r="X278" s="289">
        <f t="shared" si="108"/>
        <v>78</v>
      </c>
      <c r="Y278" s="53">
        <f t="shared" si="109"/>
        <v>0</v>
      </c>
      <c r="Z278" s="50">
        <f t="shared" si="110"/>
        <v>0</v>
      </c>
      <c r="AA278" s="33">
        <f t="shared" si="111"/>
        <v>0</v>
      </c>
      <c r="AB278" s="134" t="str">
        <f>IF(ISERROR(VLOOKUP($E278,발주DB!$A:$D,3,FALSE))=TRUE,"",VLOOKUP($E278,발주DB!$A:$D,3,FALSE))</f>
        <v/>
      </c>
      <c r="AC278" s="133" t="str">
        <f>IF(ISERROR(VLOOKUP($E278,발주DB!$A:$D,4,FALSE))=TRUE,"",VLOOKUP($E278,발주DB!$A:$D,4,FALSE))</f>
        <v/>
      </c>
      <c r="AD278" s="39">
        <f>IF(ISERROR(VLOOKUP($E278,입고예정DB!$B:$E,3,FALSE))=TRUE,0,VLOOKUP($E278,입고예정DB!$B:$E,3,FALSE))</f>
        <v>0</v>
      </c>
      <c r="AE278" s="41">
        <f>IF(E278="",0,SUMIF(입고예정DB!$B:$B,$E278,입고예정DB!$E:$E))</f>
        <v>0</v>
      </c>
      <c r="AF278" s="42">
        <f t="shared" si="112"/>
        <v>-78</v>
      </c>
      <c r="AG278" s="414"/>
      <c r="AI278" s="295" t="str">
        <f>VLOOKUP($I278,[1]기획현황!$Z:$AW,8,FALSE)</f>
        <v>FOREMOST</v>
      </c>
      <c r="AJ278" s="401" t="e">
        <f>SUMIF([1]기획현황!$Z:$Z,$I278,[1]기획현황!$AF:$AF)</f>
        <v>#VALUE!</v>
      </c>
      <c r="AK278" s="302">
        <f>VLOOKUP($I278,[1]기획현황!$Z:$AW,14,FALSE)</f>
        <v>55000</v>
      </c>
      <c r="AL278" s="402">
        <f>VLOOKUP($I278,[1]기획현황!$Z:$AW,22,FALSE)</f>
        <v>1393</v>
      </c>
      <c r="AM278" s="301">
        <f>VLOOKUP($I278,[1]기획현황!$Z:$AW,23,FALSE)</f>
        <v>5.05</v>
      </c>
      <c r="AN278" s="302">
        <f>VLOOKUP($I278,[1]기획현황!$Z:$AW,24,FALSE)</f>
        <v>0</v>
      </c>
      <c r="AO278" s="303">
        <f>VLOOKUP($I278,[1]기획현황!$Z:$AW,17,FALSE)</f>
        <v>7692.3700000000008</v>
      </c>
      <c r="AP278" s="305">
        <f t="shared" si="113"/>
        <v>6.49994735042646</v>
      </c>
      <c r="AQ278" s="3"/>
    </row>
    <row r="279" spans="1:43" ht="53.25" hidden="1" customHeight="1">
      <c r="A279" s="16" t="str">
        <f t="shared" si="98"/>
        <v>VBKERF5507GY</v>
      </c>
      <c r="B279" s="154">
        <f t="shared" si="99"/>
        <v>1</v>
      </c>
      <c r="C279" s="16" t="str">
        <f t="shared" si="100"/>
        <v>VBKERF5507GY</v>
      </c>
      <c r="D279" s="154">
        <f t="shared" si="101"/>
        <v>1</v>
      </c>
      <c r="E279" s="16" t="str">
        <f>IF(ISERROR(VLOOKUP(MID(I279,1,5)&amp;MID(I279,8,5),품번정리!A:B,2,FALSE))=TRUE,MID(I279,1,5)&amp;MID(I279,8,5),VLOOKUP(MID(I279,1,5)&amp;MID(I279,8,5),품번정리!A:B,2,FALSE))</f>
        <v>VBKER507GY</v>
      </c>
      <c r="F279" s="202" t="str">
        <f>IF(ISERROR(VLOOKUP($E279,러닝품번!$A:$A,1,FALSE))=TRUE,"","러닝")</f>
        <v/>
      </c>
      <c r="G279" s="422"/>
      <c r="H279" s="31" t="str">
        <f>IF(I279=0,0,IF(VLOOKUP(MID($I279,4,2),CODE!K:P,CODE!$O$1,FALSE)="",VLOOKUP(MID($I279,1,3),CODE!$B:$G,CODE!$D$1,FALSE),VLOOKUP(MID($I279,1,3),CODE!$B:$G,CODE!$D$1,FALSE)&amp;"-"&amp;VLOOKUP(MID($I279,4,2),CODE!K:P,CODE!$O$1,FALSE)))</f>
        <v>VBK</v>
      </c>
      <c r="I279" s="103" t="s">
        <v>1603</v>
      </c>
      <c r="J279" s="102" t="str">
        <f t="shared" si="114"/>
        <v>F5</v>
      </c>
      <c r="K279" s="102" t="str">
        <f t="shared" si="102"/>
        <v>ER</v>
      </c>
      <c r="L279" s="438">
        <f t="shared" si="115"/>
        <v>26000</v>
      </c>
      <c r="M279" s="36">
        <f>IF(ISERROR(VLOOKUP($E279,'14FW판매DB'!$C:$AF,'14FW판매DB'!J$3-1,FALSE))=TRUE,0,VLOOKUP($E279,'14FW판매DB'!$C:$AF,'14FW판매DB'!J$3-1,FALSE))</f>
        <v>55000</v>
      </c>
      <c r="N279" s="37">
        <f>IF(ISERROR(VLOOKUP($E279,'14FW판매DB'!$C:$AF,'14FW판매DB'!K$3-1,FALSE))=TRUE,0,VLOOKUP($E279,'14FW판매DB'!$C:$AF,'14FW판매DB'!K$3-1,FALSE))</f>
        <v>29000</v>
      </c>
      <c r="O279" s="38">
        <f>SUMIF('14FW판매DB'!$C:$C,E279,'14FW판매DB'!N:N)</f>
        <v>149</v>
      </c>
      <c r="P279" s="39" t="str">
        <f>IF(ISERROR(VLOOKUP($E279,'14FW판매DB'!$C:$AF,'14FW판매DB'!P$3-1,FALSE))=TRUE,0,VLOOKUP($E279,'14FW판매DB'!$C:$AF,'14FW판매DB'!P$3-1,FALSE))</f>
        <v>2014-09-23</v>
      </c>
      <c r="Q279" s="40">
        <f>SUMIF('14FW판매DB'!$C:$C,E279,'14FW판매DB'!U:U)</f>
        <v>105</v>
      </c>
      <c r="R279" s="43">
        <f t="shared" si="103"/>
        <v>0.70469798657718119</v>
      </c>
      <c r="S279" s="95">
        <f t="shared" si="104"/>
        <v>559</v>
      </c>
      <c r="T279" s="45">
        <f t="shared" si="105"/>
        <v>0.18783542039355994</v>
      </c>
      <c r="U279" s="110">
        <f>SUMIF('14FW판매DB'!$C:$C,$E279,'14FW판매DB'!AD:AD)*$U$4</f>
        <v>0</v>
      </c>
      <c r="V279" s="40">
        <f t="shared" si="106"/>
        <v>7</v>
      </c>
      <c r="W279" s="285">
        <f t="shared" si="107"/>
        <v>0</v>
      </c>
      <c r="X279" s="289">
        <f t="shared" si="108"/>
        <v>44</v>
      </c>
      <c r="Y279" s="53">
        <f t="shared" si="109"/>
        <v>0</v>
      </c>
      <c r="Z279" s="50">
        <f t="shared" si="110"/>
        <v>0</v>
      </c>
      <c r="AA279" s="33">
        <f t="shared" si="111"/>
        <v>0</v>
      </c>
      <c r="AB279" s="134" t="str">
        <f>IF(ISERROR(VLOOKUP($E279,발주DB!$A:$D,3,FALSE))=TRUE,"",VLOOKUP($E279,발주DB!$A:$D,3,FALSE))</f>
        <v/>
      </c>
      <c r="AC279" s="133" t="str">
        <f>IF(ISERROR(VLOOKUP($E279,발주DB!$A:$D,4,FALSE))=TRUE,"",VLOOKUP($E279,발주DB!$A:$D,4,FALSE))</f>
        <v/>
      </c>
      <c r="AD279" s="39">
        <f>IF(ISERROR(VLOOKUP($E279,입고예정DB!$B:$E,3,FALSE))=TRUE,0,VLOOKUP($E279,입고예정DB!$B:$E,3,FALSE))</f>
        <v>0</v>
      </c>
      <c r="AE279" s="41">
        <f>IF(E279="",0,SUMIF(입고예정DB!$B:$B,$E279,입고예정DB!$E:$E))</f>
        <v>0</v>
      </c>
      <c r="AF279" s="42">
        <f t="shared" si="112"/>
        <v>-44</v>
      </c>
      <c r="AG279" s="414"/>
      <c r="AI279" s="295" t="str">
        <f>VLOOKUP($I279,[1]기획현황!$Z:$AW,8,FALSE)</f>
        <v>FOREMOST</v>
      </c>
      <c r="AJ279" s="401" t="e">
        <f>SUMIF([1]기획현황!$Z:$Z,$I279,[1]기획현황!$AF:$AF)</f>
        <v>#VALUE!</v>
      </c>
      <c r="AK279" s="302">
        <f>VLOOKUP($I279,[1]기획현황!$Z:$AW,14,FALSE)</f>
        <v>55000</v>
      </c>
      <c r="AL279" s="402">
        <f>VLOOKUP($I279,[1]기획현황!$Z:$AW,22,FALSE)</f>
        <v>166</v>
      </c>
      <c r="AM279" s="301">
        <f>VLOOKUP($I279,[1]기획현황!$Z:$AW,23,FALSE)</f>
        <v>5.85</v>
      </c>
      <c r="AN279" s="302">
        <f>VLOOKUP($I279,[1]기획현황!$Z:$AW,24,FALSE)</f>
        <v>0</v>
      </c>
      <c r="AO279" s="303">
        <f>VLOOKUP($I279,[1]기획현황!$Z:$AW,17,FALSE)</f>
        <v>7463.2900000000009</v>
      </c>
      <c r="AP279" s="305">
        <f t="shared" si="113"/>
        <v>6.6994582818033317</v>
      </c>
      <c r="AQ279" s="3"/>
    </row>
    <row r="280" spans="1:43" ht="53.25" hidden="1" customHeight="1">
      <c r="A280" s="16" t="str">
        <f t="shared" si="98"/>
        <v>VBKERF5508PK</v>
      </c>
      <c r="B280" s="154">
        <f t="shared" si="99"/>
        <v>9.5377346163493934E-7</v>
      </c>
      <c r="C280" s="16" t="str">
        <f t="shared" si="100"/>
        <v/>
      </c>
      <c r="D280" s="154">
        <f t="shared" si="101"/>
        <v>1</v>
      </c>
      <c r="E280" s="16" t="str">
        <f>IF(ISERROR(VLOOKUP(MID(I280,1,5)&amp;MID(I280,8,5),품번정리!A:B,2,FALSE))=TRUE,MID(I280,1,5)&amp;MID(I280,8,5),VLOOKUP(MID(I280,1,5)&amp;MID(I280,8,5),품번정리!A:B,2,FALSE))</f>
        <v>VBKER508PK</v>
      </c>
      <c r="F280" s="202" t="str">
        <f>IF(ISERROR(VLOOKUP($E280,러닝품번!$A:$A,1,FALSE))=TRUE,"","러닝")</f>
        <v/>
      </c>
      <c r="G280" s="431"/>
      <c r="H280" s="31" t="str">
        <f>IF(I280=0,0,IF(VLOOKUP(MID($I280,4,2),CODE!K:P,CODE!$O$1,FALSE)="",VLOOKUP(MID($I280,1,3),CODE!$B:$G,CODE!$D$1,FALSE),VLOOKUP(MID($I280,1,3),CODE!$B:$G,CODE!$D$1,FALSE)&amp;"-"&amp;VLOOKUP(MID($I280,4,2),CODE!K:P,CODE!$O$1,FALSE)))</f>
        <v>VBK</v>
      </c>
      <c r="I280" s="103" t="s">
        <v>1604</v>
      </c>
      <c r="J280" s="102" t="str">
        <f t="shared" si="114"/>
        <v>F5</v>
      </c>
      <c r="K280" s="102" t="str">
        <f t="shared" si="102"/>
        <v>ER</v>
      </c>
      <c r="L280" s="438">
        <f t="shared" si="115"/>
        <v>28000</v>
      </c>
      <c r="M280" s="36">
        <f>IF(ISERROR(VLOOKUP($E280,'14FW판매DB'!$C:$AF,'14FW판매DB'!J$3-1,FALSE))=TRUE,0,VLOOKUP($E280,'14FW판매DB'!$C:$AF,'14FW판매DB'!J$3-1,FALSE))</f>
        <v>53000</v>
      </c>
      <c r="N280" s="37">
        <f>IF(ISERROR(VLOOKUP($E280,'14FW판매DB'!$C:$AF,'14FW판매DB'!K$3-1,FALSE))=TRUE,0,VLOOKUP($E280,'14FW판매DB'!$C:$AF,'14FW판매DB'!K$3-1,FALSE))</f>
        <v>25000</v>
      </c>
      <c r="O280" s="38">
        <f>SUMIF('14FW판매DB'!$C:$C,E280,'14FW판매DB'!N:N)</f>
        <v>493</v>
      </c>
      <c r="P280" s="39" t="str">
        <f>IF(ISERROR(VLOOKUP($E280,'14FW판매DB'!$C:$AF,'14FW판매DB'!P$3-1,FALSE))=TRUE,0,VLOOKUP($E280,'14FW판매DB'!$C:$AF,'14FW판매DB'!P$3-1,FALSE))</f>
        <v>2014-09-12</v>
      </c>
      <c r="Q280" s="40">
        <f>SUMIF('14FW판매DB'!$C:$C,E280,'14FW판매DB'!U:U)</f>
        <v>117</v>
      </c>
      <c r="R280" s="43">
        <f t="shared" si="103"/>
        <v>0.23732251521298176</v>
      </c>
      <c r="S280" s="95">
        <f t="shared" si="104"/>
        <v>570</v>
      </c>
      <c r="T280" s="45">
        <f t="shared" si="105"/>
        <v>0.20526315789473684</v>
      </c>
      <c r="U280" s="110">
        <f>SUMIF('14FW판매DB'!$C:$C,$E280,'14FW판매DB'!AD:AD)*$U$4</f>
        <v>-3</v>
      </c>
      <c r="V280" s="40">
        <f t="shared" si="106"/>
        <v>7</v>
      </c>
      <c r="W280" s="285">
        <f t="shared" si="107"/>
        <v>-0.42857142857142855</v>
      </c>
      <c r="X280" s="289">
        <f t="shared" si="108"/>
        <v>376</v>
      </c>
      <c r="Y280" s="53">
        <f t="shared" si="109"/>
        <v>0</v>
      </c>
      <c r="Z280" s="50">
        <f t="shared" si="110"/>
        <v>0</v>
      </c>
      <c r="AA280" s="33">
        <f t="shared" si="111"/>
        <v>0</v>
      </c>
      <c r="AB280" s="134" t="str">
        <f>IF(ISERROR(VLOOKUP($E280,발주DB!$A:$D,3,FALSE))=TRUE,"",VLOOKUP($E280,발주DB!$A:$D,3,FALSE))</f>
        <v/>
      </c>
      <c r="AC280" s="133" t="str">
        <f>IF(ISERROR(VLOOKUP($E280,발주DB!$A:$D,4,FALSE))=TRUE,"",VLOOKUP($E280,발주DB!$A:$D,4,FALSE))</f>
        <v/>
      </c>
      <c r="AD280" s="39">
        <f>IF(ISERROR(VLOOKUP($E280,입고예정DB!$B:$E,3,FALSE))=TRUE,0,VLOOKUP($E280,입고예정DB!$B:$E,3,FALSE))</f>
        <v>0</v>
      </c>
      <c r="AE280" s="41">
        <f>IF(E280="",0,SUMIF(입고예정DB!$B:$B,$E280,입고예정DB!$E:$E))</f>
        <v>0</v>
      </c>
      <c r="AF280" s="42">
        <f t="shared" si="112"/>
        <v>-376</v>
      </c>
      <c r="AG280" s="414"/>
      <c r="AI280" s="295" t="str">
        <f>VLOOKUP($I280,[1]기획현황!$Z:$AW,8,FALSE)</f>
        <v>FOREMOST</v>
      </c>
      <c r="AJ280" s="401" t="e">
        <f>SUMIF([1]기획현황!$Z:$Z,$I280,[1]기획현황!$AF:$AF)</f>
        <v>#VALUE!</v>
      </c>
      <c r="AK280" s="302">
        <f>VLOOKUP($I280,[1]기획현황!$Z:$AW,14,FALSE)</f>
        <v>53000</v>
      </c>
      <c r="AL280" s="402">
        <f>VLOOKUP($I280,[1]기획현황!$Z:$AW,22,FALSE)</f>
        <v>1390</v>
      </c>
      <c r="AM280" s="301">
        <f>VLOOKUP($I280,[1]기획현황!$Z:$AW,23,FALSE)</f>
        <v>5.7</v>
      </c>
      <c r="AN280" s="302">
        <f>VLOOKUP($I280,[1]기획현황!$Z:$AW,24,FALSE)</f>
        <v>0</v>
      </c>
      <c r="AO280" s="303">
        <f>VLOOKUP($I280,[1]기획현황!$Z:$AW,17,FALSE)</f>
        <v>8500.18</v>
      </c>
      <c r="AP280" s="305">
        <f t="shared" si="113"/>
        <v>5.6683291626551648</v>
      </c>
      <c r="AQ280" s="3"/>
    </row>
    <row r="281" spans="1:43" ht="53.25" hidden="1" customHeight="1">
      <c r="A281" s="16" t="str">
        <f t="shared" si="98"/>
        <v>VBKERF5508YE</v>
      </c>
      <c r="B281" s="154">
        <f t="shared" si="99"/>
        <v>9.5377346163493934E-7</v>
      </c>
      <c r="C281" s="16" t="str">
        <f t="shared" si="100"/>
        <v/>
      </c>
      <c r="D281" s="154">
        <f t="shared" si="101"/>
        <v>1</v>
      </c>
      <c r="E281" s="16" t="str">
        <f>IF(ISERROR(VLOOKUP(MID(I281,1,5)&amp;MID(I281,8,5),품번정리!A:B,2,FALSE))=TRUE,MID(I281,1,5)&amp;MID(I281,8,5),VLOOKUP(MID(I281,1,5)&amp;MID(I281,8,5),품번정리!A:B,2,FALSE))</f>
        <v>VBKER508YE</v>
      </c>
      <c r="F281" s="202" t="str">
        <f>IF(ISERROR(VLOOKUP($E281,러닝품번!$A:$A,1,FALSE))=TRUE,"","러닝")</f>
        <v/>
      </c>
      <c r="G281" s="431"/>
      <c r="H281" s="31" t="str">
        <f>IF(I281=0,0,IF(VLOOKUP(MID($I281,4,2),CODE!K:P,CODE!$O$1,FALSE)="",VLOOKUP(MID($I281,1,3),CODE!$B:$G,CODE!$D$1,FALSE),VLOOKUP(MID($I281,1,3),CODE!$B:$G,CODE!$D$1,FALSE)&amp;"-"&amp;VLOOKUP(MID($I281,4,2),CODE!K:P,CODE!$O$1,FALSE)))</f>
        <v>VBK</v>
      </c>
      <c r="I281" s="103" t="s">
        <v>1605</v>
      </c>
      <c r="J281" s="102" t="str">
        <f t="shared" si="114"/>
        <v>F5</v>
      </c>
      <c r="K281" s="102" t="str">
        <f t="shared" si="102"/>
        <v>ER</v>
      </c>
      <c r="L281" s="438">
        <f t="shared" si="115"/>
        <v>28000</v>
      </c>
      <c r="M281" s="36">
        <f>IF(ISERROR(VLOOKUP($E281,'14FW판매DB'!$C:$AF,'14FW판매DB'!J$3-1,FALSE))=TRUE,0,VLOOKUP($E281,'14FW판매DB'!$C:$AF,'14FW판매DB'!J$3-1,FALSE))</f>
        <v>53000</v>
      </c>
      <c r="N281" s="37">
        <f>IF(ISERROR(VLOOKUP($E281,'14FW판매DB'!$C:$AF,'14FW판매DB'!K$3-1,FALSE))=TRUE,0,VLOOKUP($E281,'14FW판매DB'!$C:$AF,'14FW판매DB'!K$3-1,FALSE))</f>
        <v>25000</v>
      </c>
      <c r="O281" s="38">
        <f>SUMIF('14FW판매DB'!$C:$C,E281,'14FW판매DB'!N:N)</f>
        <v>502</v>
      </c>
      <c r="P281" s="39" t="str">
        <f>IF(ISERROR(VLOOKUP($E281,'14FW판매DB'!$C:$AF,'14FW판매DB'!P$3-1,FALSE))=TRUE,0,VLOOKUP($E281,'14FW판매DB'!$C:$AF,'14FW판매DB'!P$3-1,FALSE))</f>
        <v>2014-09-12</v>
      </c>
      <c r="Q281" s="40">
        <f>SUMIF('14FW판매DB'!$C:$C,E281,'14FW판매DB'!U:U)</f>
        <v>136</v>
      </c>
      <c r="R281" s="43">
        <f t="shared" si="103"/>
        <v>0.27091633466135456</v>
      </c>
      <c r="S281" s="95">
        <f t="shared" si="104"/>
        <v>570</v>
      </c>
      <c r="T281" s="45">
        <f t="shared" si="105"/>
        <v>0.23859649122807017</v>
      </c>
      <c r="U281" s="110">
        <f>SUMIF('14FW판매DB'!$C:$C,$E281,'14FW판매DB'!AD:AD)*$U$4</f>
        <v>3</v>
      </c>
      <c r="V281" s="40">
        <f t="shared" si="106"/>
        <v>7</v>
      </c>
      <c r="W281" s="285">
        <f t="shared" si="107"/>
        <v>0.42857142857142855</v>
      </c>
      <c r="X281" s="289">
        <f t="shared" si="108"/>
        <v>366</v>
      </c>
      <c r="Y281" s="53">
        <f t="shared" si="109"/>
        <v>854</v>
      </c>
      <c r="Z281" s="50">
        <f t="shared" si="110"/>
        <v>43317</v>
      </c>
      <c r="AA281" s="33">
        <f t="shared" si="111"/>
        <v>-183.42857142857142</v>
      </c>
      <c r="AB281" s="134" t="str">
        <f>IF(ISERROR(VLOOKUP($E281,발주DB!$A:$D,3,FALSE))=TRUE,"",VLOOKUP($E281,발주DB!$A:$D,3,FALSE))</f>
        <v/>
      </c>
      <c r="AC281" s="133" t="str">
        <f>IF(ISERROR(VLOOKUP($E281,발주DB!$A:$D,4,FALSE))=TRUE,"",VLOOKUP($E281,발주DB!$A:$D,4,FALSE))</f>
        <v/>
      </c>
      <c r="AD281" s="39">
        <f>IF(ISERROR(VLOOKUP($E281,입고예정DB!$B:$E,3,FALSE))=TRUE,0,VLOOKUP($E281,입고예정DB!$B:$E,3,FALSE))</f>
        <v>0</v>
      </c>
      <c r="AE281" s="41">
        <f>IF(E281="",0,SUMIF(입고예정DB!$B:$B,$E281,입고예정DB!$E:$E))</f>
        <v>0</v>
      </c>
      <c r="AF281" s="42">
        <f t="shared" si="112"/>
        <v>-549.42857142857144</v>
      </c>
      <c r="AG281" s="414"/>
      <c r="AI281" s="295" t="str">
        <f>VLOOKUP($I281,[1]기획현황!$Z:$AW,8,FALSE)</f>
        <v>FOREMOST</v>
      </c>
      <c r="AJ281" s="401" t="e">
        <f>SUMIF([1]기획현황!$Z:$Z,$I281,[1]기획현황!$AF:$AF)</f>
        <v>#VALUE!</v>
      </c>
      <c r="AK281" s="302">
        <f>VLOOKUP($I281,[1]기획현황!$Z:$AW,14,FALSE)</f>
        <v>53000</v>
      </c>
      <c r="AL281" s="402">
        <f>VLOOKUP($I281,[1]기획현황!$Z:$AW,22,FALSE)</f>
        <v>1390</v>
      </c>
      <c r="AM281" s="301">
        <f>VLOOKUP($I281,[1]기획현황!$Z:$AW,23,FALSE)</f>
        <v>5.7</v>
      </c>
      <c r="AN281" s="302">
        <f>VLOOKUP($I281,[1]기획현황!$Z:$AW,24,FALSE)</f>
        <v>0</v>
      </c>
      <c r="AO281" s="303">
        <f>VLOOKUP($I281,[1]기획현황!$Z:$AW,17,FALSE)</f>
        <v>8500.18</v>
      </c>
      <c r="AP281" s="305">
        <f t="shared" si="113"/>
        <v>5.6683291626551648</v>
      </c>
      <c r="AQ281" s="3"/>
    </row>
    <row r="282" spans="1:43" ht="53.25" hidden="1" customHeight="1">
      <c r="A282" s="16" t="str">
        <f t="shared" si="98"/>
        <v>VBKTLF4503BU</v>
      </c>
      <c r="B282" s="154">
        <f t="shared" si="99"/>
        <v>9.5377346163493934E-7</v>
      </c>
      <c r="C282" s="16" t="str">
        <f t="shared" si="100"/>
        <v/>
      </c>
      <c r="D282" s="154">
        <f t="shared" si="101"/>
        <v>1</v>
      </c>
      <c r="E282" s="16" t="str">
        <f>IF(ISERROR(VLOOKUP(MID(I282,1,5)&amp;MID(I282,8,5),품번정리!A:B,2,FALSE))=TRUE,MID(I282,1,5)&amp;MID(I282,8,5),VLOOKUP(MID(I282,1,5)&amp;MID(I282,8,5),품번정리!A:B,2,FALSE))</f>
        <v>VBKTL503BU</v>
      </c>
      <c r="F282" s="202" t="str">
        <f>IF(ISERROR(VLOOKUP($E282,러닝품번!$A:$A,1,FALSE))=TRUE,"","러닝")</f>
        <v/>
      </c>
      <c r="G282" s="422"/>
      <c r="H282" s="31" t="str">
        <f>IF(I282=0,0,IF(VLOOKUP(MID($I282,4,2),CODE!K:P,CODE!$O$1,FALSE)="",VLOOKUP(MID($I282,1,3),CODE!$B:$G,CODE!$D$1,FALSE),VLOOKUP(MID($I282,1,3),CODE!$B:$G,CODE!$D$1,FALSE)&amp;"-"&amp;VLOOKUP(MID($I282,4,2),CODE!K:P,CODE!$O$1,FALSE)))</f>
        <v>VBK-의류</v>
      </c>
      <c r="I282" s="103" t="s">
        <v>1575</v>
      </c>
      <c r="J282" s="102" t="str">
        <f t="shared" si="114"/>
        <v>F4</v>
      </c>
      <c r="K282" s="102" t="str">
        <f t="shared" si="102"/>
        <v>TL</v>
      </c>
      <c r="L282" s="438">
        <f t="shared" si="115"/>
        <v>46000</v>
      </c>
      <c r="M282" s="36">
        <f>IF(ISERROR(VLOOKUP($E282,'14FW판매DB'!$C:$AF,'14FW판매DB'!J$3-1,FALSE))=TRUE,0,VLOOKUP($E282,'14FW판매DB'!$C:$AF,'14FW판매DB'!J$3-1,FALSE))</f>
        <v>65000</v>
      </c>
      <c r="N282" s="37">
        <f>IF(ISERROR(VLOOKUP($E282,'14FW판매DB'!$C:$AF,'14FW판매DB'!K$3-1,FALSE))=TRUE,0,VLOOKUP($E282,'14FW판매DB'!$C:$AF,'14FW판매DB'!K$3-1,FALSE))</f>
        <v>19000</v>
      </c>
      <c r="O282" s="38">
        <f>SUMIF('14FW판매DB'!$C:$C,E282,'14FW판매DB'!N:N)</f>
        <v>512</v>
      </c>
      <c r="P282" s="39" t="str">
        <f>IF(ISERROR(VLOOKUP($E282,'14FW판매DB'!$C:$AF,'14FW판매DB'!P$3-1,FALSE))=TRUE,0,VLOOKUP($E282,'14FW판매DB'!$C:$AF,'14FW판매DB'!P$3-1,FALSE))</f>
        <v>2014-08-27</v>
      </c>
      <c r="Q282" s="40">
        <f>SUMIF('14FW판매DB'!$C:$C,E282,'14FW판매DB'!U:U)</f>
        <v>208</v>
      </c>
      <c r="R282" s="43">
        <f t="shared" si="103"/>
        <v>0.40625</v>
      </c>
      <c r="S282" s="95">
        <f t="shared" si="104"/>
        <v>586</v>
      </c>
      <c r="T282" s="45">
        <f t="shared" si="105"/>
        <v>0.35494880546075086</v>
      </c>
      <c r="U282" s="110">
        <f>SUMIF('14FW판매DB'!$C:$C,$E282,'14FW판매DB'!AD:AD)*$U$4</f>
        <v>1</v>
      </c>
      <c r="V282" s="40">
        <f t="shared" si="106"/>
        <v>7</v>
      </c>
      <c r="W282" s="285">
        <f t="shared" si="107"/>
        <v>0.14285714285714285</v>
      </c>
      <c r="X282" s="289">
        <f t="shared" si="108"/>
        <v>304</v>
      </c>
      <c r="Y282" s="53">
        <f t="shared" si="109"/>
        <v>2128</v>
      </c>
      <c r="Z282" s="50">
        <f t="shared" si="110"/>
        <v>44591</v>
      </c>
      <c r="AA282" s="33">
        <f t="shared" si="111"/>
        <v>-74.285714285714278</v>
      </c>
      <c r="AB282" s="134" t="str">
        <f>IF(ISERROR(VLOOKUP($E282,발주DB!$A:$D,3,FALSE))=TRUE,"",VLOOKUP($E282,발주DB!$A:$D,3,FALSE))</f>
        <v/>
      </c>
      <c r="AC282" s="133" t="str">
        <f>IF(ISERROR(VLOOKUP($E282,발주DB!$A:$D,4,FALSE))=TRUE,"",VLOOKUP($E282,발주DB!$A:$D,4,FALSE))</f>
        <v/>
      </c>
      <c r="AD282" s="39">
        <f>IF(ISERROR(VLOOKUP($E282,입고예정DB!$B:$E,3,FALSE))=TRUE,0,VLOOKUP($E282,입고예정DB!$B:$E,3,FALSE))</f>
        <v>0</v>
      </c>
      <c r="AE282" s="41">
        <f>IF(E282="",0,SUMIF(입고예정DB!$B:$B,$E282,입고예정DB!$E:$E))</f>
        <v>0</v>
      </c>
      <c r="AF282" s="42">
        <f t="shared" si="112"/>
        <v>-378.28571428571428</v>
      </c>
      <c r="AG282" s="414"/>
      <c r="AI282" s="295" t="str">
        <f>VLOOKUP($I282,[1]기획현황!$Z:$AW,8,FALSE)</f>
        <v>EVERGREEN</v>
      </c>
      <c r="AJ282" s="401" t="e">
        <f>SUMIF([1]기획현황!$Z:$Z,$I282,[1]기획현황!$AF:$AF)</f>
        <v>#VALUE!</v>
      </c>
      <c r="AK282" s="302">
        <f>VLOOKUP($I282,[1]기획현황!$Z:$AW,14,FALSE)</f>
        <v>65000</v>
      </c>
      <c r="AL282" s="402">
        <f>VLOOKUP($I282,[1]기획현황!$Z:$AW,22,FALSE)</f>
        <v>70</v>
      </c>
      <c r="AM282" s="301">
        <f>VLOOKUP($I282,[1]기획현황!$Z:$AW,23,FALSE)</f>
        <v>9.5</v>
      </c>
      <c r="AN282" s="302">
        <f>VLOOKUP($I282,[1]기획현황!$Z:$AW,24,FALSE)</f>
        <v>0</v>
      </c>
      <c r="AO282" s="303">
        <f>VLOOKUP($I282,[1]기획현황!$Z:$AW,17,FALSE)</f>
        <v>12468.924999999999</v>
      </c>
      <c r="AP282" s="305">
        <f t="shared" si="113"/>
        <v>4.7390540155553973</v>
      </c>
      <c r="AQ282" s="3"/>
    </row>
    <row r="283" spans="1:43" ht="53.25" hidden="1" customHeight="1">
      <c r="A283" s="16" t="str">
        <f t="shared" si="98"/>
        <v>VBKTLF4503NY</v>
      </c>
      <c r="B283" s="154">
        <f t="shared" si="99"/>
        <v>9.5377346163493934E-7</v>
      </c>
      <c r="C283" s="16" t="str">
        <f t="shared" si="100"/>
        <v/>
      </c>
      <c r="D283" s="154">
        <f t="shared" si="101"/>
        <v>1</v>
      </c>
      <c r="E283" s="16" t="str">
        <f>IF(ISERROR(VLOOKUP(MID(I283,1,5)&amp;MID(I283,8,5),품번정리!A:B,2,FALSE))=TRUE,MID(I283,1,5)&amp;MID(I283,8,5),VLOOKUP(MID(I283,1,5)&amp;MID(I283,8,5),품번정리!A:B,2,FALSE))</f>
        <v>VBKTL503NY</v>
      </c>
      <c r="F283" s="202" t="str">
        <f>IF(ISERROR(VLOOKUP($E283,러닝품번!$A:$A,1,FALSE))=TRUE,"","러닝")</f>
        <v/>
      </c>
      <c r="G283" s="422"/>
      <c r="H283" s="31" t="str">
        <f>IF(I283=0,0,IF(VLOOKUP(MID($I283,4,2),CODE!K:P,CODE!$O$1,FALSE)="",VLOOKUP(MID($I283,1,3),CODE!$B:$G,CODE!$D$1,FALSE),VLOOKUP(MID($I283,1,3),CODE!$B:$G,CODE!$D$1,FALSE)&amp;"-"&amp;VLOOKUP(MID($I283,4,2),CODE!K:P,CODE!$O$1,FALSE)))</f>
        <v>VBK-의류</v>
      </c>
      <c r="I283" s="103" t="s">
        <v>1574</v>
      </c>
      <c r="J283" s="102" t="str">
        <f t="shared" si="114"/>
        <v>F4</v>
      </c>
      <c r="K283" s="102" t="str">
        <f t="shared" si="102"/>
        <v>TL</v>
      </c>
      <c r="L283" s="438">
        <f t="shared" si="115"/>
        <v>46000</v>
      </c>
      <c r="M283" s="36">
        <f>IF(ISERROR(VLOOKUP($E283,'14FW판매DB'!$C:$AF,'14FW판매DB'!J$3-1,FALSE))=TRUE,0,VLOOKUP($E283,'14FW판매DB'!$C:$AF,'14FW판매DB'!J$3-1,FALSE))</f>
        <v>65000</v>
      </c>
      <c r="N283" s="37">
        <f>IF(ISERROR(VLOOKUP($E283,'14FW판매DB'!$C:$AF,'14FW판매DB'!K$3-1,FALSE))=TRUE,0,VLOOKUP($E283,'14FW판매DB'!$C:$AF,'14FW판매DB'!K$3-1,FALSE))</f>
        <v>19000</v>
      </c>
      <c r="O283" s="38">
        <f>SUMIF('14FW판매DB'!$C:$C,E283,'14FW판매DB'!N:N)</f>
        <v>528</v>
      </c>
      <c r="P283" s="39" t="str">
        <f>IF(ISERROR(VLOOKUP($E283,'14FW판매DB'!$C:$AF,'14FW판매DB'!P$3-1,FALSE))=TRUE,0,VLOOKUP($E283,'14FW판매DB'!$C:$AF,'14FW판매DB'!P$3-1,FALSE))</f>
        <v>2014-08-27</v>
      </c>
      <c r="Q283" s="40">
        <f>SUMIF('14FW판매DB'!$C:$C,E283,'14FW판매DB'!U:U)</f>
        <v>257</v>
      </c>
      <c r="R283" s="43">
        <f t="shared" si="103"/>
        <v>0.48674242424242425</v>
      </c>
      <c r="S283" s="95">
        <f t="shared" si="104"/>
        <v>586</v>
      </c>
      <c r="T283" s="45">
        <f t="shared" si="105"/>
        <v>0.43856655290102387</v>
      </c>
      <c r="U283" s="110">
        <f>SUMIF('14FW판매DB'!$C:$C,$E283,'14FW판매DB'!AD:AD)*$U$4</f>
        <v>3</v>
      </c>
      <c r="V283" s="40">
        <f t="shared" si="106"/>
        <v>7</v>
      </c>
      <c r="W283" s="285">
        <f t="shared" si="107"/>
        <v>0.42857142857142855</v>
      </c>
      <c r="X283" s="289">
        <f t="shared" si="108"/>
        <v>271</v>
      </c>
      <c r="Y283" s="53">
        <f t="shared" si="109"/>
        <v>632.33333333333337</v>
      </c>
      <c r="Z283" s="50">
        <f t="shared" si="110"/>
        <v>43095.333333333336</v>
      </c>
      <c r="AA283" s="33">
        <f t="shared" si="111"/>
        <v>-222.85714285714283</v>
      </c>
      <c r="AB283" s="134" t="str">
        <f>IF(ISERROR(VLOOKUP($E283,발주DB!$A:$D,3,FALSE))=TRUE,"",VLOOKUP($E283,발주DB!$A:$D,3,FALSE))</f>
        <v/>
      </c>
      <c r="AC283" s="133" t="str">
        <f>IF(ISERROR(VLOOKUP($E283,발주DB!$A:$D,4,FALSE))=TRUE,"",VLOOKUP($E283,발주DB!$A:$D,4,FALSE))</f>
        <v/>
      </c>
      <c r="AD283" s="39">
        <f>IF(ISERROR(VLOOKUP($E283,입고예정DB!$B:$E,3,FALSE))=TRUE,0,VLOOKUP($E283,입고예정DB!$B:$E,3,FALSE))</f>
        <v>0</v>
      </c>
      <c r="AE283" s="41">
        <f>IF(E283="",0,SUMIF(입고예정DB!$B:$B,$E283,입고예정DB!$E:$E))</f>
        <v>0</v>
      </c>
      <c r="AF283" s="42">
        <f t="shared" si="112"/>
        <v>-493.85714285714283</v>
      </c>
      <c r="AG283" s="414"/>
      <c r="AI283" s="295" t="str">
        <f>VLOOKUP($I283,[1]기획현황!$Z:$AW,8,FALSE)</f>
        <v>EVERGREEN</v>
      </c>
      <c r="AJ283" s="401" t="e">
        <f>SUMIF([1]기획현황!$Z:$Z,$I283,[1]기획현황!$AF:$AF)</f>
        <v>#VALUE!</v>
      </c>
      <c r="AK283" s="302">
        <f>VLOOKUP($I283,[1]기획현황!$Z:$AW,14,FALSE)</f>
        <v>65000</v>
      </c>
      <c r="AL283" s="402">
        <f>VLOOKUP($I283,[1]기획현황!$Z:$AW,22,FALSE)</f>
        <v>70</v>
      </c>
      <c r="AM283" s="301">
        <f>VLOOKUP($I283,[1]기획현황!$Z:$AW,23,FALSE)</f>
        <v>9.5</v>
      </c>
      <c r="AN283" s="302">
        <f>VLOOKUP($I283,[1]기획현황!$Z:$AW,24,FALSE)</f>
        <v>0</v>
      </c>
      <c r="AO283" s="303">
        <f>VLOOKUP($I283,[1]기획현황!$Z:$AW,17,FALSE)</f>
        <v>12468.924999999999</v>
      </c>
      <c r="AP283" s="305">
        <f t="shared" si="113"/>
        <v>4.7390540155553973</v>
      </c>
      <c r="AQ283" s="3"/>
    </row>
    <row r="284" spans="1:43" ht="53.25" hidden="1" customHeight="1">
      <c r="A284" s="16" t="str">
        <f t="shared" si="98"/>
        <v>WTKBAF5504RE</v>
      </c>
      <c r="B284" s="154">
        <f t="shared" si="99"/>
        <v>9.5377346163493934E-7</v>
      </c>
      <c r="C284" s="16" t="str">
        <f t="shared" si="100"/>
        <v/>
      </c>
      <c r="D284" s="154">
        <f t="shared" si="101"/>
        <v>1</v>
      </c>
      <c r="E284" s="16" t="str">
        <f>IF(ISERROR(VLOOKUP(MID(I284,1,5)&amp;MID(I284,8,5),품번정리!A:B,2,FALSE))=TRUE,MID(I284,1,5)&amp;MID(I284,8,5),VLOOKUP(MID(I284,1,5)&amp;MID(I284,8,5),품번정리!A:B,2,FALSE))</f>
        <v>WTKBA504RE</v>
      </c>
      <c r="F284" s="202" t="str">
        <f>IF(ISERROR(VLOOKUP($E284,러닝품번!$A:$A,1,FALSE))=TRUE,"","러닝")</f>
        <v/>
      </c>
      <c r="G284" s="422"/>
      <c r="H284" s="31" t="str">
        <f>IF(I284=0,0,IF(VLOOKUP(MID($I284,4,2),CODE!K:P,CODE!$O$1,FALSE)="",VLOOKUP(MID($I284,1,3),CODE!$B:$G,CODE!$D$1,FALSE),VLOOKUP(MID($I284,1,3),CODE!$B:$G,CODE!$D$1,FALSE)&amp;"-"&amp;VLOOKUP(MID($I284,4,2),CODE!K:P,CODE!$O$1,FALSE)))</f>
        <v>WTK</v>
      </c>
      <c r="I284" s="103" t="s">
        <v>1545</v>
      </c>
      <c r="J284" s="102" t="str">
        <f t="shared" si="114"/>
        <v>F5</v>
      </c>
      <c r="K284" s="102" t="str">
        <f t="shared" si="102"/>
        <v>BA</v>
      </c>
      <c r="L284" s="438">
        <f t="shared" si="115"/>
        <v>24000</v>
      </c>
      <c r="M284" s="36">
        <f>IF(ISERROR(VLOOKUP($E284,'14FW판매DB'!$C:$AF,'14FW판매DB'!J$3-1,FALSE))=TRUE,0,VLOOKUP($E284,'14FW판매DB'!$C:$AF,'14FW판매DB'!J$3-1,FALSE))</f>
        <v>49000</v>
      </c>
      <c r="N284" s="37">
        <f>IF(ISERROR(VLOOKUP($E284,'14FW판매DB'!$C:$AF,'14FW판매DB'!K$3-1,FALSE))=TRUE,0,VLOOKUP($E284,'14FW판매DB'!$C:$AF,'14FW판매DB'!K$3-1,FALSE))</f>
        <v>25000</v>
      </c>
      <c r="O284" s="38">
        <f>SUMIF('14FW판매DB'!$C:$C,E284,'14FW판매DB'!N:N)</f>
        <v>289</v>
      </c>
      <c r="P284" s="39" t="str">
        <f>IF(ISERROR(VLOOKUP($E284,'14FW판매DB'!$C:$AF,'14FW판매DB'!P$3-1,FALSE))=TRUE,0,VLOOKUP($E284,'14FW판매DB'!$C:$AF,'14FW판매DB'!P$3-1,FALSE))</f>
        <v>2014-09-03</v>
      </c>
      <c r="Q284" s="40">
        <f>SUMIF('14FW판매DB'!$C:$C,E284,'14FW판매DB'!U:U)</f>
        <v>21</v>
      </c>
      <c r="R284" s="43">
        <f t="shared" si="103"/>
        <v>7.2664359861591699E-2</v>
      </c>
      <c r="S284" s="95">
        <f t="shared" si="104"/>
        <v>579</v>
      </c>
      <c r="T284" s="45">
        <f t="shared" si="105"/>
        <v>3.6269430051813469E-2</v>
      </c>
      <c r="U284" s="110">
        <f>SUMIF('14FW판매DB'!$C:$C,$E284,'14FW판매DB'!AD:AD)*$U$4</f>
        <v>0</v>
      </c>
      <c r="V284" s="40">
        <f t="shared" si="106"/>
        <v>7</v>
      </c>
      <c r="W284" s="285">
        <f t="shared" si="107"/>
        <v>0</v>
      </c>
      <c r="X284" s="289">
        <f t="shared" si="108"/>
        <v>268</v>
      </c>
      <c r="Y284" s="53">
        <f t="shared" si="109"/>
        <v>0</v>
      </c>
      <c r="Z284" s="50">
        <f t="shared" si="110"/>
        <v>0</v>
      </c>
      <c r="AA284" s="33">
        <f t="shared" si="111"/>
        <v>0</v>
      </c>
      <c r="AB284" s="134" t="str">
        <f>IF(ISERROR(VLOOKUP($E284,발주DB!$A:$D,3,FALSE))=TRUE,"",VLOOKUP($E284,발주DB!$A:$D,3,FALSE))</f>
        <v/>
      </c>
      <c r="AC284" s="133" t="str">
        <f>IF(ISERROR(VLOOKUP($E284,발주DB!$A:$D,4,FALSE))=TRUE,"",VLOOKUP($E284,발주DB!$A:$D,4,FALSE))</f>
        <v/>
      </c>
      <c r="AD284" s="39">
        <f>IF(ISERROR(VLOOKUP($E284,입고예정DB!$B:$E,3,FALSE))=TRUE,0,VLOOKUP($E284,입고예정DB!$B:$E,3,FALSE))</f>
        <v>0</v>
      </c>
      <c r="AE284" s="41">
        <f>IF(E284="",0,SUMIF(입고예정DB!$B:$B,$E284,입고예정DB!$E:$E))</f>
        <v>0</v>
      </c>
      <c r="AF284" s="42">
        <f t="shared" si="112"/>
        <v>-268</v>
      </c>
      <c r="AG284" s="414"/>
      <c r="AI284" s="295" t="str">
        <f>VLOOKUP($I284,[1]기획현황!$Z:$AW,8,FALSE)</f>
        <v>동일모자</v>
      </c>
      <c r="AJ284" s="401" t="e">
        <f>SUMIF([1]기획현황!$Z:$Z,$I284,[1]기획현황!$AF:$AF)</f>
        <v>#VALUE!</v>
      </c>
      <c r="AK284" s="302">
        <f>VLOOKUP($I284,[1]기획현황!$Z:$AW,14,FALSE)</f>
        <v>49000</v>
      </c>
      <c r="AL284" s="402">
        <f>VLOOKUP($I284,[1]기획현황!$Z:$AW,22,FALSE)</f>
        <v>1574</v>
      </c>
      <c r="AM284" s="301">
        <f>VLOOKUP($I284,[1]기획현황!$Z:$AW,23,FALSE)</f>
        <v>4.95</v>
      </c>
      <c r="AN284" s="302">
        <f>VLOOKUP($I284,[1]기획현황!$Z:$AW,24,FALSE)</f>
        <v>0</v>
      </c>
      <c r="AO284" s="303">
        <f>VLOOKUP($I284,[1]기획현황!$Z:$AW,17,FALSE)</f>
        <v>7748.6300000000019</v>
      </c>
      <c r="AP284" s="305">
        <f t="shared" si="113"/>
        <v>5.7488168289690611</v>
      </c>
      <c r="AQ284" s="3"/>
    </row>
    <row r="285" spans="1:43" ht="53.25" hidden="1" customHeight="1">
      <c r="A285" s="16" t="str">
        <f t="shared" si="98"/>
        <v>WTKBAF5505BW</v>
      </c>
      <c r="B285" s="154">
        <f t="shared" si="99"/>
        <v>9.5377346163493934E-7</v>
      </c>
      <c r="C285" s="16" t="str">
        <f t="shared" si="100"/>
        <v/>
      </c>
      <c r="D285" s="154">
        <f t="shared" si="101"/>
        <v>1</v>
      </c>
      <c r="E285" s="16" t="str">
        <f>IF(ISERROR(VLOOKUP(MID(I285,1,5)&amp;MID(I285,8,5),품번정리!A:B,2,FALSE))=TRUE,MID(I285,1,5)&amp;MID(I285,8,5),VLOOKUP(MID(I285,1,5)&amp;MID(I285,8,5),품번정리!A:B,2,FALSE))</f>
        <v>WTKBA505BW</v>
      </c>
      <c r="F285" s="202" t="str">
        <f>IF(ISERROR(VLOOKUP($E285,러닝품번!$A:$A,1,FALSE))=TRUE,"","러닝")</f>
        <v/>
      </c>
      <c r="G285" s="422"/>
      <c r="H285" s="31" t="str">
        <f>IF(I285=0,0,IF(VLOOKUP(MID($I285,4,2),CODE!K:P,CODE!$O$1,FALSE)="",VLOOKUP(MID($I285,1,3),CODE!$B:$G,CODE!$D$1,FALSE),VLOOKUP(MID($I285,1,3),CODE!$B:$G,CODE!$D$1,FALSE)&amp;"-"&amp;VLOOKUP(MID($I285,4,2),CODE!K:P,CODE!$O$1,FALSE)))</f>
        <v>WTK</v>
      </c>
      <c r="I285" s="103" t="s">
        <v>1546</v>
      </c>
      <c r="J285" s="102" t="str">
        <f t="shared" si="114"/>
        <v>F5</v>
      </c>
      <c r="K285" s="102" t="str">
        <f t="shared" si="102"/>
        <v>BA</v>
      </c>
      <c r="L285" s="438">
        <f t="shared" si="115"/>
        <v>24000</v>
      </c>
      <c r="M285" s="36">
        <f>IF(ISERROR(VLOOKUP($E285,'14FW판매DB'!$C:$AF,'14FW판매DB'!J$3-1,FALSE))=TRUE,0,VLOOKUP($E285,'14FW판매DB'!$C:$AF,'14FW판매DB'!J$3-1,FALSE))</f>
        <v>49000</v>
      </c>
      <c r="N285" s="37">
        <f>IF(ISERROR(VLOOKUP($E285,'14FW판매DB'!$C:$AF,'14FW판매DB'!K$3-1,FALSE))=TRUE,0,VLOOKUP($E285,'14FW판매DB'!$C:$AF,'14FW판매DB'!K$3-1,FALSE))</f>
        <v>25000</v>
      </c>
      <c r="O285" s="38">
        <f>SUMIF('14FW판매DB'!$C:$C,E285,'14FW판매DB'!N:N)</f>
        <v>240</v>
      </c>
      <c r="P285" s="39" t="str">
        <f>IF(ISERROR(VLOOKUP($E285,'14FW판매DB'!$C:$AF,'14FW판매DB'!P$3-1,FALSE))=TRUE,0,VLOOKUP($E285,'14FW판매DB'!$C:$AF,'14FW판매DB'!P$3-1,FALSE))</f>
        <v>2014-09-03</v>
      </c>
      <c r="Q285" s="40">
        <f>SUMIF('14FW판매DB'!$C:$C,E285,'14FW판매DB'!U:U)</f>
        <v>44</v>
      </c>
      <c r="R285" s="43">
        <f t="shared" si="103"/>
        <v>0.18333333333333332</v>
      </c>
      <c r="S285" s="95">
        <f t="shared" si="104"/>
        <v>579</v>
      </c>
      <c r="T285" s="45">
        <f t="shared" si="105"/>
        <v>7.599309153713299E-2</v>
      </c>
      <c r="U285" s="110">
        <f>SUMIF('14FW판매DB'!$C:$C,$E285,'14FW판매DB'!AD:AD)*$U$4</f>
        <v>0</v>
      </c>
      <c r="V285" s="40">
        <f t="shared" si="106"/>
        <v>7</v>
      </c>
      <c r="W285" s="285">
        <f t="shared" si="107"/>
        <v>0</v>
      </c>
      <c r="X285" s="289">
        <f t="shared" si="108"/>
        <v>196</v>
      </c>
      <c r="Y285" s="53">
        <f t="shared" si="109"/>
        <v>0</v>
      </c>
      <c r="Z285" s="50">
        <f t="shared" si="110"/>
        <v>0</v>
      </c>
      <c r="AA285" s="33">
        <f t="shared" si="111"/>
        <v>0</v>
      </c>
      <c r="AB285" s="134" t="str">
        <f>IF(ISERROR(VLOOKUP($E285,발주DB!$A:$D,3,FALSE))=TRUE,"",VLOOKUP($E285,발주DB!$A:$D,3,FALSE))</f>
        <v/>
      </c>
      <c r="AC285" s="133" t="str">
        <f>IF(ISERROR(VLOOKUP($E285,발주DB!$A:$D,4,FALSE))=TRUE,"",VLOOKUP($E285,발주DB!$A:$D,4,FALSE))</f>
        <v/>
      </c>
      <c r="AD285" s="39">
        <f>IF(ISERROR(VLOOKUP($E285,입고예정DB!$B:$E,3,FALSE))=TRUE,0,VLOOKUP($E285,입고예정DB!$B:$E,3,FALSE))</f>
        <v>0</v>
      </c>
      <c r="AE285" s="41">
        <f>IF(E285="",0,SUMIF(입고예정DB!$B:$B,$E285,입고예정DB!$E:$E))</f>
        <v>0</v>
      </c>
      <c r="AF285" s="42">
        <f t="shared" si="112"/>
        <v>-196</v>
      </c>
      <c r="AG285" s="414"/>
      <c r="AI285" s="295" t="str">
        <f>VLOOKUP($I285,[1]기획현황!$Z:$AW,8,FALSE)</f>
        <v>동일모자</v>
      </c>
      <c r="AJ285" s="401" t="e">
        <f>SUMIF([1]기획현황!$Z:$Z,$I285,[1]기획현황!$AF:$AF)</f>
        <v>#VALUE!</v>
      </c>
      <c r="AK285" s="302">
        <f>VLOOKUP($I285,[1]기획현황!$Z:$AW,14,FALSE)</f>
        <v>49000</v>
      </c>
      <c r="AL285" s="402">
        <f>VLOOKUP($I285,[1]기획현황!$Z:$AW,22,FALSE)</f>
        <v>1876</v>
      </c>
      <c r="AM285" s="301">
        <f>VLOOKUP($I285,[1]기획현황!$Z:$AW,23,FALSE)</f>
        <v>5.25</v>
      </c>
      <c r="AN285" s="302">
        <f>VLOOKUP($I285,[1]기획현황!$Z:$AW,24,FALSE)</f>
        <v>0</v>
      </c>
      <c r="AO285" s="303">
        <f>VLOOKUP($I285,[1]기획현황!$Z:$AW,17,FALSE)</f>
        <v>8424.8500000000022</v>
      </c>
      <c r="AP285" s="305">
        <f t="shared" si="113"/>
        <v>5.2873884455455622</v>
      </c>
      <c r="AQ285" s="3"/>
    </row>
    <row r="286" spans="1:43" ht="53.25" hidden="1" customHeight="1">
      <c r="A286" s="16" t="str">
        <f t="shared" si="98"/>
        <v>WTKBAF5506BG</v>
      </c>
      <c r="B286" s="154">
        <f t="shared" si="99"/>
        <v>9.5377346163493934E-7</v>
      </c>
      <c r="C286" s="16" t="str">
        <f t="shared" si="100"/>
        <v/>
      </c>
      <c r="D286" s="154">
        <f t="shared" si="101"/>
        <v>1</v>
      </c>
      <c r="E286" s="16" t="str">
        <f>IF(ISERROR(VLOOKUP(MID(I286,1,5)&amp;MID(I286,8,5),품번정리!A:B,2,FALSE))=TRUE,MID(I286,1,5)&amp;MID(I286,8,5),VLOOKUP(MID(I286,1,5)&amp;MID(I286,8,5),품번정리!A:B,2,FALSE))</f>
        <v>WTKBA506BG</v>
      </c>
      <c r="F286" s="202" t="str">
        <f>IF(ISERROR(VLOOKUP($E286,러닝품번!$A:$A,1,FALSE))=TRUE,"","러닝")</f>
        <v/>
      </c>
      <c r="G286" s="422"/>
      <c r="H286" s="31" t="str">
        <f>IF(I286=0,0,IF(VLOOKUP(MID($I286,4,2),CODE!K:P,CODE!$O$1,FALSE)="",VLOOKUP(MID($I286,1,3),CODE!$B:$G,CODE!$D$1,FALSE),VLOOKUP(MID($I286,1,3),CODE!$B:$G,CODE!$D$1,FALSE)&amp;"-"&amp;VLOOKUP(MID($I286,4,2),CODE!K:P,CODE!$O$1,FALSE)))</f>
        <v>WTK</v>
      </c>
      <c r="I286" s="103" t="s">
        <v>1547</v>
      </c>
      <c r="J286" s="102" t="str">
        <f t="shared" si="114"/>
        <v>F5</v>
      </c>
      <c r="K286" s="102" t="str">
        <f t="shared" si="102"/>
        <v>BA</v>
      </c>
      <c r="L286" s="438">
        <f t="shared" si="115"/>
        <v>24000</v>
      </c>
      <c r="M286" s="36">
        <f>IF(ISERROR(VLOOKUP($E286,'14FW판매DB'!$C:$AF,'14FW판매DB'!J$3-1,FALSE))=TRUE,0,VLOOKUP($E286,'14FW판매DB'!$C:$AF,'14FW판매DB'!J$3-1,FALSE))</f>
        <v>49000</v>
      </c>
      <c r="N286" s="37">
        <f>IF(ISERROR(VLOOKUP($E286,'14FW판매DB'!$C:$AF,'14FW판매DB'!K$3-1,FALSE))=TRUE,0,VLOOKUP($E286,'14FW판매DB'!$C:$AF,'14FW판매DB'!K$3-1,FALSE))</f>
        <v>25000</v>
      </c>
      <c r="O286" s="38">
        <f>SUMIF('14FW판매DB'!$C:$C,E286,'14FW판매DB'!N:N)</f>
        <v>302</v>
      </c>
      <c r="P286" s="39" t="str">
        <f>IF(ISERROR(VLOOKUP($E286,'14FW판매DB'!$C:$AF,'14FW판매DB'!P$3-1,FALSE))=TRUE,0,VLOOKUP($E286,'14FW판매DB'!$C:$AF,'14FW판매DB'!P$3-1,FALSE))</f>
        <v>2014-09-03</v>
      </c>
      <c r="Q286" s="40">
        <f>SUMIF('14FW판매DB'!$C:$C,E286,'14FW판매DB'!U:U)</f>
        <v>11</v>
      </c>
      <c r="R286" s="43">
        <f t="shared" si="103"/>
        <v>3.6423841059602648E-2</v>
      </c>
      <c r="S286" s="95">
        <f t="shared" si="104"/>
        <v>579</v>
      </c>
      <c r="T286" s="45">
        <f t="shared" si="105"/>
        <v>1.8998272884283247E-2</v>
      </c>
      <c r="U286" s="110">
        <f>SUMIF('14FW판매DB'!$C:$C,$E286,'14FW판매DB'!AD:AD)*$U$4</f>
        <v>0</v>
      </c>
      <c r="V286" s="40">
        <f t="shared" si="106"/>
        <v>7</v>
      </c>
      <c r="W286" s="285">
        <f t="shared" si="107"/>
        <v>0</v>
      </c>
      <c r="X286" s="289">
        <f t="shared" si="108"/>
        <v>291</v>
      </c>
      <c r="Y286" s="53">
        <f t="shared" si="109"/>
        <v>0</v>
      </c>
      <c r="Z286" s="50">
        <f t="shared" si="110"/>
        <v>0</v>
      </c>
      <c r="AA286" s="33">
        <f t="shared" si="111"/>
        <v>0</v>
      </c>
      <c r="AB286" s="134" t="str">
        <f>IF(ISERROR(VLOOKUP($E286,발주DB!$A:$D,3,FALSE))=TRUE,"",VLOOKUP($E286,발주DB!$A:$D,3,FALSE))</f>
        <v/>
      </c>
      <c r="AC286" s="133" t="str">
        <f>IF(ISERROR(VLOOKUP($E286,발주DB!$A:$D,4,FALSE))=TRUE,"",VLOOKUP($E286,발주DB!$A:$D,4,FALSE))</f>
        <v/>
      </c>
      <c r="AD286" s="39">
        <f>IF(ISERROR(VLOOKUP($E286,입고예정DB!$B:$E,3,FALSE))=TRUE,0,VLOOKUP($E286,입고예정DB!$B:$E,3,FALSE))</f>
        <v>0</v>
      </c>
      <c r="AE286" s="41">
        <f>IF(E286="",0,SUMIF(입고예정DB!$B:$B,$E286,입고예정DB!$E:$E))</f>
        <v>0</v>
      </c>
      <c r="AF286" s="42">
        <f t="shared" si="112"/>
        <v>-291</v>
      </c>
      <c r="AG286" s="414"/>
      <c r="AI286" s="295" t="str">
        <f>VLOOKUP($I286,[1]기획현황!$Z:$AW,8,FALSE)</f>
        <v>동일모자</v>
      </c>
      <c r="AJ286" s="401" t="e">
        <f>SUMIF([1]기획현황!$Z:$Z,$I286,[1]기획현황!$AF:$AF)</f>
        <v>#VALUE!</v>
      </c>
      <c r="AK286" s="302">
        <f>VLOOKUP($I286,[1]기획현황!$Z:$AW,14,FALSE)</f>
        <v>49000</v>
      </c>
      <c r="AL286" s="402">
        <f>VLOOKUP($I286,[1]기획현황!$Z:$AW,22,FALSE)</f>
        <v>849</v>
      </c>
      <c r="AM286" s="301">
        <f>VLOOKUP($I286,[1]기획현황!$Z:$AW,23,FALSE)</f>
        <v>5.3</v>
      </c>
      <c r="AN286" s="302">
        <f>VLOOKUP($I286,[1]기획현황!$Z:$AW,24,FALSE)</f>
        <v>0</v>
      </c>
      <c r="AO286" s="303">
        <f>VLOOKUP($I286,[1]기획현황!$Z:$AW,17,FALSE)</f>
        <v>7460.2200000000012</v>
      </c>
      <c r="AP286" s="305">
        <f t="shared" si="113"/>
        <v>5.9710644653179843</v>
      </c>
      <c r="AQ286" s="3"/>
    </row>
    <row r="287" spans="1:43" ht="53.25" hidden="1" customHeight="1">
      <c r="A287" s="16" t="str">
        <f t="shared" si="98"/>
        <v>WTKERF5511BG</v>
      </c>
      <c r="B287" s="154">
        <f t="shared" si="99"/>
        <v>9.5377346163493934E-7</v>
      </c>
      <c r="C287" s="16" t="str">
        <f t="shared" si="100"/>
        <v/>
      </c>
      <c r="D287" s="154">
        <f t="shared" si="101"/>
        <v>1</v>
      </c>
      <c r="E287" s="16" t="str">
        <f>IF(ISERROR(VLOOKUP(MID(I287,1,5)&amp;MID(I287,8,5),품번정리!A:B,2,FALSE))=TRUE,MID(I287,1,5)&amp;MID(I287,8,5),VLOOKUP(MID(I287,1,5)&amp;MID(I287,8,5),품번정리!A:B,2,FALSE))</f>
        <v>WTKER511BG</v>
      </c>
      <c r="F287" s="202" t="str">
        <f>IF(ISERROR(VLOOKUP($E287,러닝품번!$A:$A,1,FALSE))=TRUE,"","러닝")</f>
        <v/>
      </c>
      <c r="G287" s="422"/>
      <c r="H287" s="31" t="str">
        <f>IF(I287=0,0,IF(VLOOKUP(MID($I287,4,2),CODE!K:P,CODE!$O$1,FALSE)="",VLOOKUP(MID($I287,1,3),CODE!$B:$G,CODE!$D$1,FALSE),VLOOKUP(MID($I287,1,3),CODE!$B:$G,CODE!$D$1,FALSE)&amp;"-"&amp;VLOOKUP(MID($I287,4,2),CODE!K:P,CODE!$O$1,FALSE)))</f>
        <v>WTK</v>
      </c>
      <c r="I287" s="103" t="s">
        <v>1548</v>
      </c>
      <c r="J287" s="102" t="str">
        <f t="shared" si="114"/>
        <v>F5</v>
      </c>
      <c r="K287" s="102" t="str">
        <f t="shared" si="102"/>
        <v>ER</v>
      </c>
      <c r="L287" s="438">
        <f t="shared" si="115"/>
        <v>26000</v>
      </c>
      <c r="M287" s="36">
        <f>IF(ISERROR(VLOOKUP($E287,'14FW판매DB'!$C:$AF,'14FW판매DB'!J$3-1,FALSE))=TRUE,0,VLOOKUP($E287,'14FW판매DB'!$C:$AF,'14FW판매DB'!J$3-1,FALSE))</f>
        <v>55000</v>
      </c>
      <c r="N287" s="37">
        <f>IF(ISERROR(VLOOKUP($E287,'14FW판매DB'!$C:$AF,'14FW판매DB'!K$3-1,FALSE))=TRUE,0,VLOOKUP($E287,'14FW판매DB'!$C:$AF,'14FW판매DB'!K$3-1,FALSE))</f>
        <v>29000</v>
      </c>
      <c r="O287" s="38">
        <f>SUMIF('14FW판매DB'!$C:$C,E287,'14FW판매DB'!N:N)</f>
        <v>400</v>
      </c>
      <c r="P287" s="39" t="str">
        <f>IF(ISERROR(VLOOKUP($E287,'14FW판매DB'!$C:$AF,'14FW판매DB'!P$3-1,FALSE))=TRUE,0,VLOOKUP($E287,'14FW판매DB'!$C:$AF,'14FW판매DB'!P$3-1,FALSE))</f>
        <v>2014-10-21</v>
      </c>
      <c r="Q287" s="40">
        <f>SUMIF('14FW판매DB'!$C:$C,E287,'14FW판매DB'!U:U)</f>
        <v>119</v>
      </c>
      <c r="R287" s="43">
        <f t="shared" si="103"/>
        <v>0.29749999999999999</v>
      </c>
      <c r="S287" s="95">
        <f t="shared" si="104"/>
        <v>531</v>
      </c>
      <c r="T287" s="45">
        <f t="shared" si="105"/>
        <v>0.22410546139359699</v>
      </c>
      <c r="U287" s="110">
        <f>SUMIF('14FW판매DB'!$C:$C,$E287,'14FW판매DB'!AD:AD)*$U$4</f>
        <v>0</v>
      </c>
      <c r="V287" s="40">
        <f t="shared" si="106"/>
        <v>7</v>
      </c>
      <c r="W287" s="285">
        <f t="shared" si="107"/>
        <v>0</v>
      </c>
      <c r="X287" s="289">
        <f t="shared" si="108"/>
        <v>281</v>
      </c>
      <c r="Y287" s="53">
        <f t="shared" si="109"/>
        <v>0</v>
      </c>
      <c r="Z287" s="50">
        <f t="shared" si="110"/>
        <v>0</v>
      </c>
      <c r="AA287" s="33">
        <f t="shared" si="111"/>
        <v>0</v>
      </c>
      <c r="AB287" s="134" t="str">
        <f>IF(ISERROR(VLOOKUP($E287,발주DB!$A:$D,3,FALSE))=TRUE,"",VLOOKUP($E287,발주DB!$A:$D,3,FALSE))</f>
        <v/>
      </c>
      <c r="AC287" s="133" t="str">
        <f>IF(ISERROR(VLOOKUP($E287,발주DB!$A:$D,4,FALSE))=TRUE,"",VLOOKUP($E287,발주DB!$A:$D,4,FALSE))</f>
        <v/>
      </c>
      <c r="AD287" s="39">
        <f>IF(ISERROR(VLOOKUP($E287,입고예정DB!$B:$E,3,FALSE))=TRUE,0,VLOOKUP($E287,입고예정DB!$B:$E,3,FALSE))</f>
        <v>0</v>
      </c>
      <c r="AE287" s="41">
        <f>IF(E287="",0,SUMIF(입고예정DB!$B:$B,$E287,입고예정DB!$E:$E))</f>
        <v>0</v>
      </c>
      <c r="AF287" s="42">
        <f t="shared" si="112"/>
        <v>-281</v>
      </c>
      <c r="AG287" s="414"/>
      <c r="AI287" s="295" t="str">
        <f>VLOOKUP($I287,[1]기획현황!$Z:$AW,8,FALSE)</f>
        <v>동일모자</v>
      </c>
      <c r="AJ287" s="401" t="e">
        <f>SUMIF([1]기획현황!$Z:$Z,$I287,[1]기획현황!$AF:$AF)</f>
        <v>#VALUE!</v>
      </c>
      <c r="AK287" s="302">
        <f>VLOOKUP($I287,[1]기획현황!$Z:$AW,14,FALSE)</f>
        <v>55000</v>
      </c>
      <c r="AL287" s="402">
        <f>VLOOKUP($I287,[1]기획현황!$Z:$AW,22,FALSE)</f>
        <v>869</v>
      </c>
      <c r="AM287" s="301">
        <f>VLOOKUP($I287,[1]기획현황!$Z:$AW,23,FALSE)</f>
        <v>6.5</v>
      </c>
      <c r="AN287" s="302">
        <f>VLOOKUP($I287,[1]기획현황!$Z:$AW,24,FALSE)</f>
        <v>0</v>
      </c>
      <c r="AO287" s="303">
        <f>VLOOKUP($I287,[1]기획현황!$Z:$AW,17,FALSE)</f>
        <v>8977.1</v>
      </c>
      <c r="AP287" s="305">
        <f t="shared" si="113"/>
        <v>5.569727417540185</v>
      </c>
      <c r="AQ287" s="3"/>
    </row>
    <row r="288" spans="1:43" ht="53.25" hidden="1" customHeight="1">
      <c r="A288" s="16" t="str">
        <f t="shared" si="98"/>
        <v>WTKERF5512PK</v>
      </c>
      <c r="B288" s="154">
        <f t="shared" si="99"/>
        <v>9.5377346163493934E-7</v>
      </c>
      <c r="C288" s="16" t="str">
        <f t="shared" si="100"/>
        <v/>
      </c>
      <c r="D288" s="154">
        <f t="shared" si="101"/>
        <v>1</v>
      </c>
      <c r="E288" s="16" t="str">
        <f>IF(ISERROR(VLOOKUP(MID(I288,1,5)&amp;MID(I288,8,5),품번정리!A:B,2,FALSE))=TRUE,MID(I288,1,5)&amp;MID(I288,8,5),VLOOKUP(MID(I288,1,5)&amp;MID(I288,8,5),품번정리!A:B,2,FALSE))</f>
        <v>WTKER512PK</v>
      </c>
      <c r="F288" s="202" t="str">
        <f>IF(ISERROR(VLOOKUP($E288,러닝품번!$A:$A,1,FALSE))=TRUE,"","러닝")</f>
        <v/>
      </c>
      <c r="G288" s="422"/>
      <c r="H288" s="31" t="str">
        <f>IF(I288=0,0,IF(VLOOKUP(MID($I288,4,2),CODE!K:P,CODE!$O$1,FALSE)="",VLOOKUP(MID($I288,1,3),CODE!$B:$G,CODE!$D$1,FALSE),VLOOKUP(MID($I288,1,3),CODE!$B:$G,CODE!$D$1,FALSE)&amp;"-"&amp;VLOOKUP(MID($I288,4,2),CODE!K:P,CODE!$O$1,FALSE)))</f>
        <v>WTK</v>
      </c>
      <c r="I288" s="103" t="s">
        <v>1549</v>
      </c>
      <c r="J288" s="102" t="str">
        <f t="shared" si="114"/>
        <v>F5</v>
      </c>
      <c r="K288" s="102" t="str">
        <f t="shared" si="102"/>
        <v>ER</v>
      </c>
      <c r="L288" s="438">
        <f t="shared" si="115"/>
        <v>26000</v>
      </c>
      <c r="M288" s="36">
        <f>IF(ISERROR(VLOOKUP($E288,'14FW판매DB'!$C:$AF,'14FW판매DB'!J$3-1,FALSE))=TRUE,0,VLOOKUP($E288,'14FW판매DB'!$C:$AF,'14FW판매DB'!J$3-1,FALSE))</f>
        <v>55000</v>
      </c>
      <c r="N288" s="37">
        <f>IF(ISERROR(VLOOKUP($E288,'14FW판매DB'!$C:$AF,'14FW판매DB'!K$3-1,FALSE))=TRUE,0,VLOOKUP($E288,'14FW판매DB'!$C:$AF,'14FW판매DB'!K$3-1,FALSE))</f>
        <v>29000</v>
      </c>
      <c r="O288" s="38">
        <f>SUMIF('14FW판매DB'!$C:$C,E288,'14FW판매DB'!N:N)</f>
        <v>162</v>
      </c>
      <c r="P288" s="39" t="str">
        <f>IF(ISERROR(VLOOKUP($E288,'14FW판매DB'!$C:$AF,'14FW판매DB'!P$3-1,FALSE))=TRUE,0,VLOOKUP($E288,'14FW판매DB'!$C:$AF,'14FW판매DB'!P$3-1,FALSE))</f>
        <v>2014-10-28</v>
      </c>
      <c r="Q288" s="40">
        <f>SUMIF('14FW판매DB'!$C:$C,E288,'14FW판매DB'!U:U)</f>
        <v>22</v>
      </c>
      <c r="R288" s="43">
        <f t="shared" si="103"/>
        <v>0.13580246913580246</v>
      </c>
      <c r="S288" s="95">
        <f t="shared" si="104"/>
        <v>524</v>
      </c>
      <c r="T288" s="45">
        <f t="shared" si="105"/>
        <v>4.1984732824427481E-2</v>
      </c>
      <c r="U288" s="110">
        <f>SUMIF('14FW판매DB'!$C:$C,$E288,'14FW판매DB'!AD:AD)*$U$4</f>
        <v>0</v>
      </c>
      <c r="V288" s="40">
        <f t="shared" si="106"/>
        <v>7</v>
      </c>
      <c r="W288" s="285">
        <f t="shared" si="107"/>
        <v>0</v>
      </c>
      <c r="X288" s="289">
        <f t="shared" si="108"/>
        <v>140</v>
      </c>
      <c r="Y288" s="53">
        <f t="shared" si="109"/>
        <v>0</v>
      </c>
      <c r="Z288" s="50">
        <f t="shared" si="110"/>
        <v>0</v>
      </c>
      <c r="AA288" s="33">
        <f t="shared" si="111"/>
        <v>0</v>
      </c>
      <c r="AB288" s="134" t="str">
        <f>IF(ISERROR(VLOOKUP($E288,발주DB!$A:$D,3,FALSE))=TRUE,"",VLOOKUP($E288,발주DB!$A:$D,3,FALSE))</f>
        <v/>
      </c>
      <c r="AC288" s="133" t="str">
        <f>IF(ISERROR(VLOOKUP($E288,발주DB!$A:$D,4,FALSE))=TRUE,"",VLOOKUP($E288,발주DB!$A:$D,4,FALSE))</f>
        <v/>
      </c>
      <c r="AD288" s="39">
        <f>IF(ISERROR(VLOOKUP($E288,입고예정DB!$B:$E,3,FALSE))=TRUE,0,VLOOKUP($E288,입고예정DB!$B:$E,3,FALSE))</f>
        <v>0</v>
      </c>
      <c r="AE288" s="41">
        <f>IF(E288="",0,SUMIF(입고예정DB!$B:$B,$E288,입고예정DB!$E:$E))</f>
        <v>0</v>
      </c>
      <c r="AF288" s="42">
        <f t="shared" si="112"/>
        <v>-140</v>
      </c>
      <c r="AG288" s="414"/>
      <c r="AI288" s="295" t="str">
        <f>VLOOKUP($I288,[1]기획현황!$Z:$AW,8,FALSE)</f>
        <v>동일모자</v>
      </c>
      <c r="AJ288" s="401" t="e">
        <f>SUMIF([1]기획현황!$Z:$Z,$I288,[1]기획현황!$AF:$AF)</f>
        <v>#VALUE!</v>
      </c>
      <c r="AK288" s="302">
        <f>VLOOKUP($I288,[1]기획현황!$Z:$AW,14,FALSE)</f>
        <v>55000</v>
      </c>
      <c r="AL288" s="402">
        <f>VLOOKUP($I288,[1]기획현황!$Z:$AW,22,FALSE)</f>
        <v>869</v>
      </c>
      <c r="AM288" s="301">
        <f>VLOOKUP($I288,[1]기획현황!$Z:$AW,23,FALSE)</f>
        <v>6.35</v>
      </c>
      <c r="AN288" s="302">
        <f>VLOOKUP($I288,[1]기획현황!$Z:$AW,24,FALSE)</f>
        <v>0</v>
      </c>
      <c r="AO288" s="303">
        <f>VLOOKUP($I288,[1]기획현황!$Z:$AW,17,FALSE)</f>
        <v>8789.99</v>
      </c>
      <c r="AP288" s="305">
        <f t="shared" si="113"/>
        <v>5.6882886101121839</v>
      </c>
      <c r="AQ288" s="3"/>
    </row>
    <row r="289" spans="1:43" ht="53.25" hidden="1" customHeight="1">
      <c r="A289" s="16">
        <f t="shared" ref="A289" si="116">I289</f>
        <v>0</v>
      </c>
      <c r="B289" s="154">
        <f t="shared" si="99"/>
        <v>9.5377346163493934E-7</v>
      </c>
      <c r="C289" s="16" t="str">
        <f t="shared" ref="C289" si="117">IF(AND(R289&gt;=$C$6,X289&lt;$C$7),I289,"")</f>
        <v/>
      </c>
      <c r="D289" s="154" t="e">
        <f t="shared" si="101"/>
        <v>#DIV/0!</v>
      </c>
      <c r="E289" s="16" t="str">
        <f>IF(ISERROR(VLOOKUP(MID(I289,1,5)&amp;MID(I289,8,5),품번정리!A:B,2,FALSE))=TRUE,MID(I289,1,5)&amp;MID(I289,8,5),VLOOKUP(MID(I289,1,5)&amp;MID(I289,8,5),품번정리!A:B,2,FALSE))</f>
        <v/>
      </c>
      <c r="F289" s="439" t="str">
        <f>IF(ISERROR(VLOOKUP($E289,러닝품번!$A:$A,1,FALSE))=TRUE,"","러닝")</f>
        <v/>
      </c>
      <c r="G289" s="422"/>
      <c r="H289" s="31">
        <f>IF(I289=0,0,IF(VLOOKUP(MID($I289,4,2),CODE!K:P,CODE!$O$1,FALSE)="",VLOOKUP(MID($I289,1,3),CODE!$B:$G,CODE!$D$1,FALSE),VLOOKUP(MID($I289,1,3),CODE!$B:$G,CODE!$D$1,FALSE)&amp;"-"&amp;VLOOKUP(MID($I289,4,2),CODE!K:P,CODE!$O$1,FALSE)))</f>
        <v>0</v>
      </c>
      <c r="I289" s="103"/>
      <c r="J289" s="102" t="str">
        <f t="shared" ref="J289" si="118">MID(I289,6,2)</f>
        <v/>
      </c>
      <c r="K289" s="102" t="str">
        <f t="shared" ref="K289" si="119">MID(I289,4,2)</f>
        <v/>
      </c>
      <c r="L289" s="438">
        <f t="shared" si="115"/>
        <v>0</v>
      </c>
      <c r="M289" s="36">
        <f>IF(ISERROR(VLOOKUP($E289,'14FW판매DB'!$C:$AF,'14FW판매DB'!J$3-1,FALSE))=TRUE,0,VLOOKUP($E289,'14FW판매DB'!$C:$AF,'14FW판매DB'!J$3-1,FALSE))</f>
        <v>0</v>
      </c>
      <c r="N289" s="37">
        <f>IF(ISERROR(VLOOKUP($E289,'14FW판매DB'!$C:$AF,'14FW판매DB'!K$3-1,FALSE))=TRUE,0,VLOOKUP($E289,'14FW판매DB'!$C:$AF,'14FW판매DB'!K$3-1,FALSE))</f>
        <v>0</v>
      </c>
      <c r="O289" s="38">
        <f>SUMIF('14FW판매DB'!$C:$C,E289,'14FW판매DB'!N:N)</f>
        <v>0</v>
      </c>
      <c r="P289" s="39">
        <f>IF(ISERROR(VLOOKUP($E289,'14FW판매DB'!$C:$AF,'14FW판매DB'!P$3-1,FALSE))=TRUE,0,VLOOKUP($E289,'14FW판매DB'!$C:$AF,'14FW판매DB'!P$3-1,FALSE))</f>
        <v>0</v>
      </c>
      <c r="Q289" s="40">
        <f>SUMIF('14FW판매DB'!$C:$C,E289,'14FW판매DB'!U:U)</f>
        <v>0</v>
      </c>
      <c r="R289" s="43">
        <f t="shared" ref="R289" si="120">IF(ISERROR(Q289/O289)=TRUE,0,Q289/O289)</f>
        <v>0</v>
      </c>
      <c r="S289" s="95">
        <f t="shared" ref="S289" si="121">IF(P289=0,0,$V$5-P289+1)</f>
        <v>0</v>
      </c>
      <c r="T289" s="45">
        <f t="shared" ref="T289" si="122">IF(ISERROR(Q289/S289)=TRUE,0,Q289/S289)</f>
        <v>0</v>
      </c>
      <c r="U289" s="110">
        <f>SUMIF('14FW판매DB'!$C:$C,$E289,'14FW판매DB'!AD:AD)*$U$4</f>
        <v>98</v>
      </c>
      <c r="V289" s="40">
        <f t="shared" ref="V289" si="123">IF(P289=0,0,IF($V$5-P289+1&gt;7,7,$V$5-P289+1))</f>
        <v>0</v>
      </c>
      <c r="W289" s="285">
        <f t="shared" ref="W289" si="124">IF(ISERROR(U289/V289)=TRUE,0,U289/V289)</f>
        <v>0</v>
      </c>
      <c r="X289" s="289">
        <f t="shared" ref="X289" si="125">O289-Q289</f>
        <v>0</v>
      </c>
      <c r="Y289" s="53">
        <f t="shared" ref="Y289" si="126">IF(OR(U289=0,O289=0),0,IF(X289/W289&lt;0,0,X289/W289))</f>
        <v>0</v>
      </c>
      <c r="Z289" s="50">
        <f t="shared" ref="Z289" si="127">IF(Y289=0,0,$V$5+Y289)</f>
        <v>0</v>
      </c>
      <c r="AA289" s="33">
        <f t="shared" ref="AA289" si="128">IF(Z289=0,0,IF(F289=$AE$4,($AF$4-$V$5)*W289,IF(MID($I289,6,2)=$AA$3,($AD$3-$V$5)*W289,IF(MID($I289,6,2)=$AE$3,($AF$3-$V$5)*W289,IF(MID($I289,6,2)=$AA$4,($AD$4-$V$5)*W289)))))</f>
        <v>0</v>
      </c>
      <c r="AB289" s="134" t="str">
        <f>IF(ISERROR(VLOOKUP($E289,발주DB!$A:$D,3,FALSE))=TRUE,"",VLOOKUP($E289,발주DB!$A:$D,3,FALSE))</f>
        <v/>
      </c>
      <c r="AC289" s="133" t="str">
        <f>IF(ISERROR(VLOOKUP($E289,발주DB!$A:$D,4,FALSE))=TRUE,"",VLOOKUP($E289,발주DB!$A:$D,4,FALSE))</f>
        <v/>
      </c>
      <c r="AD289" s="39">
        <f>IF(ISERROR(VLOOKUP($E289,입고예정DB!$B:$E,3,FALSE))=TRUE,0,VLOOKUP($E289,입고예정DB!$B:$E,3,FALSE))</f>
        <v>0</v>
      </c>
      <c r="AE289" s="41">
        <f>IF(E289="",0,SUMIF(입고예정DB!$B:$B,$E289,입고예정DB!$E:$E))</f>
        <v>0</v>
      </c>
      <c r="AF289" s="42">
        <f t="shared" ref="AF289" si="129">AA289-(X289+AE289)</f>
        <v>0</v>
      </c>
      <c r="AG289" s="414"/>
      <c r="AI289" s="295" t="e">
        <f>VLOOKUP($I289,[1]기획현황!$Z:$AW,8,FALSE)</f>
        <v>#N/A</v>
      </c>
      <c r="AJ289" s="401" t="e">
        <f>SUMIF([1]기획현황!$Z:$Z,$I289,[1]기획현황!$AF:$AF)</f>
        <v>#VALUE!</v>
      </c>
      <c r="AK289" s="302" t="e">
        <f>VLOOKUP($I289,[1]기획현황!$Z:$AW,14,FALSE)</f>
        <v>#N/A</v>
      </c>
      <c r="AL289" s="402" t="e">
        <f>VLOOKUP($I289,[1]기획현황!$Z:$AW,22,FALSE)</f>
        <v>#N/A</v>
      </c>
      <c r="AM289" s="301" t="e">
        <f>VLOOKUP($I289,[1]기획현황!$Z:$AW,23,FALSE)</f>
        <v>#N/A</v>
      </c>
      <c r="AN289" s="302" t="e">
        <f>VLOOKUP($I289,[1]기획현황!$Z:$AW,24,FALSE)</f>
        <v>#N/A</v>
      </c>
      <c r="AO289" s="303" t="e">
        <f>VLOOKUP($I289,[1]기획현황!$Z:$AW,17,FALSE)</f>
        <v>#N/A</v>
      </c>
      <c r="AP289" s="305">
        <f t="shared" ref="AP289" si="130">IF(ISERROR(AK289/(AO289*1.1))=TRUE,0,AK289/(AO289*1.1))</f>
        <v>0</v>
      </c>
      <c r="AQ289" s="3"/>
    </row>
    <row r="290" spans="1:43" ht="53.25" hidden="1" customHeight="1">
      <c r="A290" s="16" t="str">
        <f t="shared" ref="A290:A339" si="131">I290</f>
        <v>SMHFIF3702RE</v>
      </c>
      <c r="B290" s="154">
        <f t="shared" si="99"/>
        <v>1</v>
      </c>
      <c r="C290" s="16" t="str">
        <f t="shared" ref="C290:C339" si="132">IF(AND(R290&gt;=$C$6,X290&lt;$C$7),I290,"")</f>
        <v>SMHFIF3702RE</v>
      </c>
      <c r="D290" s="154">
        <f t="shared" si="101"/>
        <v>1</v>
      </c>
      <c r="E290" s="16" t="str">
        <f>IF(ISERROR(VLOOKUP(MID(I290,1,5)&amp;MID(I290,8,5),품번정리!A:B,2,FALSE))=TRUE,MID(I290,1,5)&amp;MID(I290,8,5),VLOOKUP(MID(I290,1,5)&amp;MID(I290,8,5),품번정리!A:B,2,FALSE))</f>
        <v>SMHFI702RE</v>
      </c>
      <c r="F290" s="202" t="str">
        <f>IF(ISERROR(VLOOKUP($E290,러닝품번!$A:$A,1,FALSE))=TRUE,"","러닝")</f>
        <v/>
      </c>
      <c r="G290" s="422"/>
      <c r="H290" s="31" t="str">
        <f>IF(I290=0,0,IF(VLOOKUP(MID($I290,4,2),CODE!K:P,CODE!$O$1,FALSE)="",VLOOKUP(MID($I290,1,3),CODE!$B:$G,CODE!$D$1,FALSE),VLOOKUP(MID($I290,1,3),CODE!$B:$G,CODE!$D$1,FALSE)&amp;"-"&amp;VLOOKUP(MID($I290,4,2),CODE!K:P,CODE!$O$1,FALSE)))</f>
        <v>SMH</v>
      </c>
      <c r="I290" s="103" t="s">
        <v>2061</v>
      </c>
      <c r="J290" s="102" t="str">
        <f t="shared" ref="J290:J339" si="133">MID(I290,6,2)</f>
        <v>F3</v>
      </c>
      <c r="K290" s="102" t="str">
        <f t="shared" ref="K290:K339" si="134">MID(I290,4,2)</f>
        <v>FI</v>
      </c>
      <c r="L290" s="438">
        <f t="shared" si="115"/>
        <v>28000</v>
      </c>
      <c r="M290" s="36">
        <f>IF(ISERROR(VLOOKUP($E290,'14FW판매DB'!$C:$AF,'14FW판매DB'!J$3-1,FALSE))=TRUE,0,VLOOKUP($E290,'14FW판매DB'!$C:$AF,'14FW판매DB'!J$3-1,FALSE))</f>
        <v>43000</v>
      </c>
      <c r="N290" s="37">
        <f>IF(ISERROR(VLOOKUP($E290,'14FW판매DB'!$C:$AF,'14FW판매DB'!K$3-1,FALSE))=TRUE,0,VLOOKUP($E290,'14FW판매DB'!$C:$AF,'14FW판매DB'!K$3-1,FALSE))</f>
        <v>15000</v>
      </c>
      <c r="O290" s="38">
        <f>SUMIF('14FW판매DB'!$C:$C,E290,'14FW판매DB'!N:N)</f>
        <v>300</v>
      </c>
      <c r="P290" s="39" t="str">
        <f>IF(ISERROR(VLOOKUP($E290,'14FW판매DB'!$C:$AF,'14FW판매DB'!P$3-1,FALSE))=TRUE,0,VLOOKUP($E290,'14FW판매DB'!$C:$AF,'14FW판매DB'!P$3-1,FALSE))</f>
        <v>2014-08-19</v>
      </c>
      <c r="Q290" s="40">
        <f>SUMIF('14FW판매DB'!$C:$C,E290,'14FW판매DB'!U:U)</f>
        <v>300</v>
      </c>
      <c r="R290" s="43">
        <f t="shared" ref="R290:R339" si="135">IF(ISERROR(Q290/O290)=TRUE,0,Q290/O290)</f>
        <v>1</v>
      </c>
      <c r="S290" s="95">
        <f t="shared" ref="S290:S339" si="136">IF(P290=0,0,$V$5-P290+1)</f>
        <v>594</v>
      </c>
      <c r="T290" s="45">
        <f t="shared" ref="T290:T339" si="137">IF(ISERROR(Q290/S290)=TRUE,0,Q290/S290)</f>
        <v>0.50505050505050508</v>
      </c>
      <c r="U290" s="110">
        <f>SUMIF('14FW판매DB'!$C:$C,$E290,'14FW판매DB'!AD:AD)*$U$4</f>
        <v>0</v>
      </c>
      <c r="V290" s="40">
        <f t="shared" ref="V290:V339" si="138">IF(P290=0,0,IF($V$5-P290+1&gt;7,7,$V$5-P290+1))</f>
        <v>7</v>
      </c>
      <c r="W290" s="285">
        <f t="shared" ref="W290:W339" si="139">IF(ISERROR(U290/V290)=TRUE,0,U290/V290)</f>
        <v>0</v>
      </c>
      <c r="X290" s="289">
        <f t="shared" ref="X290:X339" si="140">O290-Q290</f>
        <v>0</v>
      </c>
      <c r="Y290" s="53">
        <f t="shared" ref="Y290:Y339" si="141">IF(OR(U290=0,O290=0),0,IF(X290/W290&lt;0,0,X290/W290))</f>
        <v>0</v>
      </c>
      <c r="Z290" s="50">
        <f t="shared" ref="Z290:Z339" si="142">IF(Y290=0,0,$V$5+Y290)</f>
        <v>0</v>
      </c>
      <c r="AA290" s="33">
        <f t="shared" ref="AA290:AA339" si="143">IF(Z290=0,0,IF(F290=$AE$4,($AF$4-$V$5)*W290,IF(MID($I290,6,2)=$AA$3,($AD$3-$V$5)*W290,IF(MID($I290,6,2)=$AE$3,($AF$3-$V$5)*W290,IF(MID($I290,6,2)=$AA$4,($AD$4-$V$5)*W290)))))</f>
        <v>0</v>
      </c>
      <c r="AB290" s="134" t="str">
        <f>IF(ISERROR(VLOOKUP($E290,발주DB!$A:$D,3,FALSE))=TRUE,"",VLOOKUP($E290,발주DB!$A:$D,3,FALSE))</f>
        <v/>
      </c>
      <c r="AC290" s="133" t="str">
        <f>IF(ISERROR(VLOOKUP($E290,발주DB!$A:$D,4,FALSE))=TRUE,"",VLOOKUP($E290,발주DB!$A:$D,4,FALSE))</f>
        <v/>
      </c>
      <c r="AD290" s="39">
        <f>IF(ISERROR(VLOOKUP($E290,입고예정DB!$B:$E,3,FALSE))=TRUE,0,VLOOKUP($E290,입고예정DB!$B:$E,3,FALSE))</f>
        <v>0</v>
      </c>
      <c r="AE290" s="41">
        <f>IF(E290="",0,SUMIF(입고예정DB!$B:$B,$E290,입고예정DB!$E:$E))</f>
        <v>0</v>
      </c>
      <c r="AF290" s="42">
        <f t="shared" ref="AF290:AF339" si="144">AA290-(X290+AE290)</f>
        <v>0</v>
      </c>
      <c r="AG290" s="414"/>
      <c r="AI290" s="295" t="str">
        <f>VLOOKUP($I290,[1]기획현황!$Z:$AW,8,FALSE)</f>
        <v>성진</v>
      </c>
      <c r="AJ290" s="401" t="e">
        <f>SUMIF([1]기획현황!$Z:$Z,$I290,[1]기획현황!$AF:$AF)</f>
        <v>#VALUE!</v>
      </c>
      <c r="AK290" s="302">
        <f>VLOOKUP($I290,[1]기획현황!$Z:$AW,14,FALSE)</f>
        <v>43000</v>
      </c>
      <c r="AL290" s="402">
        <f>VLOOKUP($I290,[1]기획현황!$Z:$AW,22,FALSE)</f>
        <v>1000</v>
      </c>
      <c r="AM290" s="301">
        <f>VLOOKUP($I290,[1]기획현황!$Z:$AW,23,FALSE)</f>
        <v>5.05</v>
      </c>
      <c r="AN290" s="302">
        <f>VLOOKUP($I290,[1]기획현황!$Z:$AW,24,FALSE)</f>
        <v>0</v>
      </c>
      <c r="AO290" s="303">
        <f>VLOOKUP($I290,[1]기획현황!$Z:$AW,17,FALSE)</f>
        <v>6832.75</v>
      </c>
      <c r="AP290" s="305">
        <f t="shared" ref="AP290:AP339" si="145">IF(ISERROR(AK290/(AO290*1.1))=TRUE,0,AK290/(AO290*1.1))</f>
        <v>5.7211092299453501</v>
      </c>
      <c r="AQ290" s="3"/>
    </row>
    <row r="291" spans="1:43" ht="53.25" hidden="1" customHeight="1">
      <c r="A291" s="16" t="str">
        <f t="shared" si="131"/>
        <v>SMHFLF3740KH</v>
      </c>
      <c r="B291" s="154">
        <f t="shared" si="99"/>
        <v>1</v>
      </c>
      <c r="C291" s="16" t="str">
        <f t="shared" si="132"/>
        <v>SMHFLF3740KH</v>
      </c>
      <c r="D291" s="154">
        <f t="shared" si="101"/>
        <v>1</v>
      </c>
      <c r="E291" s="16" t="str">
        <f>IF(ISERROR(VLOOKUP(MID(I291,1,5)&amp;MID(I291,8,5),품번정리!A:B,2,FALSE))=TRUE,MID(I291,1,5)&amp;MID(I291,8,5),VLOOKUP(MID(I291,1,5)&amp;MID(I291,8,5),품번정리!A:B,2,FALSE))</f>
        <v>SMHFL740KH</v>
      </c>
      <c r="F291" s="202" t="str">
        <f>IF(ISERROR(VLOOKUP($E291,러닝품번!$A:$A,1,FALSE))=TRUE,"","러닝")</f>
        <v/>
      </c>
      <c r="G291" s="422"/>
      <c r="H291" s="31" t="str">
        <f>IF(I291=0,0,IF(VLOOKUP(MID($I291,4,2),CODE!K:P,CODE!$O$1,FALSE)="",VLOOKUP(MID($I291,1,3),CODE!$B:$G,CODE!$D$1,FALSE),VLOOKUP(MID($I291,1,3),CODE!$B:$G,CODE!$D$1,FALSE)&amp;"-"&amp;VLOOKUP(MID($I291,4,2),CODE!K:P,CODE!$O$1,FALSE)))</f>
        <v>SMH</v>
      </c>
      <c r="I291" s="103" t="s">
        <v>2062</v>
      </c>
      <c r="J291" s="102" t="str">
        <f t="shared" si="133"/>
        <v>F3</v>
      </c>
      <c r="K291" s="102" t="str">
        <f t="shared" si="134"/>
        <v>FL</v>
      </c>
      <c r="L291" s="438">
        <f t="shared" si="115"/>
        <v>28000</v>
      </c>
      <c r="M291" s="36">
        <f>IF(ISERROR(VLOOKUP($E291,'14FW판매DB'!$C:$AF,'14FW판매DB'!J$3-1,FALSE))=TRUE,0,VLOOKUP($E291,'14FW판매DB'!$C:$AF,'14FW판매DB'!J$3-1,FALSE))</f>
        <v>43000</v>
      </c>
      <c r="N291" s="37">
        <f>IF(ISERROR(VLOOKUP($E291,'14FW판매DB'!$C:$AF,'14FW판매DB'!K$3-1,FALSE))=TRUE,0,VLOOKUP($E291,'14FW판매DB'!$C:$AF,'14FW판매DB'!K$3-1,FALSE))</f>
        <v>15000</v>
      </c>
      <c r="O291" s="38">
        <f>SUMIF('14FW판매DB'!$C:$C,E291,'14FW판매DB'!N:N)</f>
        <v>176</v>
      </c>
      <c r="P291" s="39" t="str">
        <f>IF(ISERROR(VLOOKUP($E291,'14FW판매DB'!$C:$AF,'14FW판매DB'!P$3-1,FALSE))=TRUE,0,VLOOKUP($E291,'14FW판매DB'!$C:$AF,'14FW판매DB'!P$3-1,FALSE))</f>
        <v>2014-08-19</v>
      </c>
      <c r="Q291" s="40">
        <f>SUMIF('14FW판매DB'!$C:$C,E291,'14FW판매DB'!U:U)</f>
        <v>159</v>
      </c>
      <c r="R291" s="43">
        <f t="shared" si="135"/>
        <v>0.90340909090909094</v>
      </c>
      <c r="S291" s="95">
        <f t="shared" si="136"/>
        <v>594</v>
      </c>
      <c r="T291" s="45">
        <f t="shared" si="137"/>
        <v>0.26767676767676768</v>
      </c>
      <c r="U291" s="110">
        <f>SUMIF('14FW판매DB'!$C:$C,$E291,'14FW판매DB'!AD:AD)*$U$4</f>
        <v>0</v>
      </c>
      <c r="V291" s="40">
        <f t="shared" si="138"/>
        <v>7</v>
      </c>
      <c r="W291" s="285">
        <f t="shared" si="139"/>
        <v>0</v>
      </c>
      <c r="X291" s="289">
        <f t="shared" si="140"/>
        <v>17</v>
      </c>
      <c r="Y291" s="53">
        <f t="shared" si="141"/>
        <v>0</v>
      </c>
      <c r="Z291" s="50">
        <f t="shared" si="142"/>
        <v>0</v>
      </c>
      <c r="AA291" s="33">
        <f t="shared" si="143"/>
        <v>0</v>
      </c>
      <c r="AB291" s="134" t="str">
        <f>IF(ISERROR(VLOOKUP($E291,발주DB!$A:$D,3,FALSE))=TRUE,"",VLOOKUP($E291,발주DB!$A:$D,3,FALSE))</f>
        <v/>
      </c>
      <c r="AC291" s="133" t="str">
        <f>IF(ISERROR(VLOOKUP($E291,발주DB!$A:$D,4,FALSE))=TRUE,"",VLOOKUP($E291,발주DB!$A:$D,4,FALSE))</f>
        <v/>
      </c>
      <c r="AD291" s="39">
        <f>IF(ISERROR(VLOOKUP($E291,입고예정DB!$B:$E,3,FALSE))=TRUE,0,VLOOKUP($E291,입고예정DB!$B:$E,3,FALSE))</f>
        <v>0</v>
      </c>
      <c r="AE291" s="41">
        <f>IF(E291="",0,SUMIF(입고예정DB!$B:$B,$E291,입고예정DB!$E:$E))</f>
        <v>0</v>
      </c>
      <c r="AF291" s="42">
        <f t="shared" si="144"/>
        <v>-17</v>
      </c>
      <c r="AG291" s="414"/>
      <c r="AI291" s="295" t="str">
        <f>VLOOKUP($I291,[1]기획현황!$Z:$AW,8,FALSE)</f>
        <v>성진</v>
      </c>
      <c r="AJ291" s="401" t="e">
        <f>SUMIF([1]기획현황!$Z:$Z,$I291,[1]기획현황!$AF:$AF)</f>
        <v>#VALUE!</v>
      </c>
      <c r="AK291" s="302">
        <f>VLOOKUP($I291,[1]기획현황!$Z:$AW,14,FALSE)</f>
        <v>43000</v>
      </c>
      <c r="AL291" s="402">
        <f>VLOOKUP($I291,[1]기획현황!$Z:$AW,22,FALSE)</f>
        <v>1020</v>
      </c>
      <c r="AM291" s="301">
        <f>VLOOKUP($I291,[1]기획현황!$Z:$AW,23,FALSE)</f>
        <v>4.7</v>
      </c>
      <c r="AN291" s="302">
        <f>VLOOKUP($I291,[1]기획현황!$Z:$AW,24,FALSE)</f>
        <v>0</v>
      </c>
      <c r="AO291" s="303">
        <f>VLOOKUP($I291,[1]기획현황!$Z:$AW,17,FALSE)</f>
        <v>6448.5000000000009</v>
      </c>
      <c r="AP291" s="305">
        <f t="shared" si="145"/>
        <v>6.0620158317297177</v>
      </c>
      <c r="AQ291" s="3"/>
    </row>
    <row r="292" spans="1:43" ht="53.25" hidden="1" customHeight="1">
      <c r="A292" s="16" t="str">
        <f t="shared" si="131"/>
        <v>SMHFLF3744GR</v>
      </c>
      <c r="B292" s="154">
        <f t="shared" si="99"/>
        <v>1</v>
      </c>
      <c r="C292" s="16" t="str">
        <f t="shared" si="132"/>
        <v>SMHFLF3744GR</v>
      </c>
      <c r="D292" s="154">
        <f t="shared" si="101"/>
        <v>1</v>
      </c>
      <c r="E292" s="16" t="str">
        <f>IF(ISERROR(VLOOKUP(MID(I292,1,5)&amp;MID(I292,8,5),품번정리!A:B,2,FALSE))=TRUE,MID(I292,1,5)&amp;MID(I292,8,5),VLOOKUP(MID(I292,1,5)&amp;MID(I292,8,5),품번정리!A:B,2,FALSE))</f>
        <v>SMHFL744GR</v>
      </c>
      <c r="F292" s="202" t="str">
        <f>IF(ISERROR(VLOOKUP($E292,러닝품번!$A:$A,1,FALSE))=TRUE,"","러닝")</f>
        <v/>
      </c>
      <c r="G292" s="422"/>
      <c r="H292" s="31" t="str">
        <f>IF(I292=0,0,IF(VLOOKUP(MID($I292,4,2),CODE!K:P,CODE!$O$1,FALSE)="",VLOOKUP(MID($I292,1,3),CODE!$B:$G,CODE!$D$1,FALSE),VLOOKUP(MID($I292,1,3),CODE!$B:$G,CODE!$D$1,FALSE)&amp;"-"&amp;VLOOKUP(MID($I292,4,2),CODE!K:P,CODE!$O$1,FALSE)))</f>
        <v>SMH</v>
      </c>
      <c r="I292" s="103" t="s">
        <v>2063</v>
      </c>
      <c r="J292" s="102" t="str">
        <f t="shared" si="133"/>
        <v>F3</v>
      </c>
      <c r="K292" s="102" t="str">
        <f t="shared" si="134"/>
        <v>FL</v>
      </c>
      <c r="L292" s="438">
        <f t="shared" si="115"/>
        <v>28000</v>
      </c>
      <c r="M292" s="36">
        <f>IF(ISERROR(VLOOKUP($E292,'14FW판매DB'!$C:$AF,'14FW판매DB'!J$3-1,FALSE))=TRUE,0,VLOOKUP($E292,'14FW판매DB'!$C:$AF,'14FW판매DB'!J$3-1,FALSE))</f>
        <v>43000</v>
      </c>
      <c r="N292" s="37">
        <f>IF(ISERROR(VLOOKUP($E292,'14FW판매DB'!$C:$AF,'14FW판매DB'!K$3-1,FALSE))=TRUE,0,VLOOKUP($E292,'14FW판매DB'!$C:$AF,'14FW판매DB'!K$3-1,FALSE))</f>
        <v>15000</v>
      </c>
      <c r="O292" s="38">
        <f>SUMIF('14FW판매DB'!$C:$C,E292,'14FW판매DB'!N:N)</f>
        <v>100</v>
      </c>
      <c r="P292" s="39" t="str">
        <f>IF(ISERROR(VLOOKUP($E292,'14FW판매DB'!$C:$AF,'14FW판매DB'!P$3-1,FALSE))=TRUE,0,VLOOKUP($E292,'14FW판매DB'!$C:$AF,'14FW판매DB'!P$3-1,FALSE))</f>
        <v>2014-08-19</v>
      </c>
      <c r="Q292" s="40">
        <f>SUMIF('14FW판매DB'!$C:$C,E292,'14FW판매DB'!U:U)</f>
        <v>100</v>
      </c>
      <c r="R292" s="43">
        <f t="shared" si="135"/>
        <v>1</v>
      </c>
      <c r="S292" s="95">
        <f t="shared" si="136"/>
        <v>594</v>
      </c>
      <c r="T292" s="45">
        <f t="shared" si="137"/>
        <v>0.16835016835016836</v>
      </c>
      <c r="U292" s="110">
        <f>SUMIF('14FW판매DB'!$C:$C,$E292,'14FW판매DB'!AD:AD)*$U$4</f>
        <v>0</v>
      </c>
      <c r="V292" s="40">
        <f t="shared" si="138"/>
        <v>7</v>
      </c>
      <c r="W292" s="285">
        <f t="shared" si="139"/>
        <v>0</v>
      </c>
      <c r="X292" s="289">
        <f t="shared" si="140"/>
        <v>0</v>
      </c>
      <c r="Y292" s="53">
        <f t="shared" si="141"/>
        <v>0</v>
      </c>
      <c r="Z292" s="50">
        <f t="shared" si="142"/>
        <v>0</v>
      </c>
      <c r="AA292" s="33">
        <f t="shared" si="143"/>
        <v>0</v>
      </c>
      <c r="AB292" s="134" t="str">
        <f>IF(ISERROR(VLOOKUP($E292,발주DB!$A:$D,3,FALSE))=TRUE,"",VLOOKUP($E292,발주DB!$A:$D,3,FALSE))</f>
        <v/>
      </c>
      <c r="AC292" s="133" t="str">
        <f>IF(ISERROR(VLOOKUP($E292,발주DB!$A:$D,4,FALSE))=TRUE,"",VLOOKUP($E292,발주DB!$A:$D,4,FALSE))</f>
        <v/>
      </c>
      <c r="AD292" s="39">
        <f>IF(ISERROR(VLOOKUP($E292,입고예정DB!$B:$E,3,FALSE))=TRUE,0,VLOOKUP($E292,입고예정DB!$B:$E,3,FALSE))</f>
        <v>0</v>
      </c>
      <c r="AE292" s="41">
        <f>IF(E292="",0,SUMIF(입고예정DB!$B:$B,$E292,입고예정DB!$E:$E))</f>
        <v>0</v>
      </c>
      <c r="AF292" s="42">
        <f t="shared" si="144"/>
        <v>0</v>
      </c>
      <c r="AG292" s="414"/>
      <c r="AI292" s="295" t="str">
        <f>VLOOKUP($I292,[1]기획현황!$Z:$AW,8,FALSE)</f>
        <v>성진</v>
      </c>
      <c r="AJ292" s="401" t="e">
        <f>SUMIF([1]기획현황!$Z:$Z,$I292,[1]기획현황!$AF:$AF)</f>
        <v>#VALUE!</v>
      </c>
      <c r="AK292" s="302">
        <f>VLOOKUP($I292,[1]기획현황!$Z:$AW,14,FALSE)</f>
        <v>43000</v>
      </c>
      <c r="AL292" s="402">
        <f>VLOOKUP($I292,[1]기획현황!$Z:$AW,22,FALSE)</f>
        <v>1020</v>
      </c>
      <c r="AM292" s="301">
        <f>VLOOKUP($I292,[1]기획현황!$Z:$AW,23,FALSE)</f>
        <v>4.8</v>
      </c>
      <c r="AN292" s="302">
        <f>VLOOKUP($I292,[1]기획현황!$Z:$AW,24,FALSE)</f>
        <v>0</v>
      </c>
      <c r="AO292" s="303">
        <f>VLOOKUP($I292,[1]기획현황!$Z:$AW,17,FALSE)</f>
        <v>6564</v>
      </c>
      <c r="AP292" s="305">
        <f t="shared" si="145"/>
        <v>5.9553487341421523</v>
      </c>
      <c r="AQ292" s="3"/>
    </row>
    <row r="293" spans="1:43" ht="53.25" hidden="1" customHeight="1">
      <c r="A293" s="16" t="str">
        <f t="shared" si="131"/>
        <v>SMHFLF3744RE</v>
      </c>
      <c r="B293" s="154">
        <f t="shared" si="99"/>
        <v>1</v>
      </c>
      <c r="C293" s="16" t="str">
        <f t="shared" si="132"/>
        <v>SMHFLF3744RE</v>
      </c>
      <c r="D293" s="154">
        <f t="shared" si="101"/>
        <v>1</v>
      </c>
      <c r="E293" s="16" t="str">
        <f>IF(ISERROR(VLOOKUP(MID(I293,1,5)&amp;MID(I293,8,5),품번정리!A:B,2,FALSE))=TRUE,MID(I293,1,5)&amp;MID(I293,8,5),VLOOKUP(MID(I293,1,5)&amp;MID(I293,8,5),품번정리!A:B,2,FALSE))</f>
        <v>SMHFL744RE</v>
      </c>
      <c r="F293" s="202" t="str">
        <f>IF(ISERROR(VLOOKUP($E293,러닝품번!$A:$A,1,FALSE))=TRUE,"","러닝")</f>
        <v/>
      </c>
      <c r="G293" s="422"/>
      <c r="H293" s="31" t="str">
        <f>IF(I293=0,0,IF(VLOOKUP(MID($I293,4,2),CODE!K:P,CODE!$O$1,FALSE)="",VLOOKUP(MID($I293,1,3),CODE!$B:$G,CODE!$D$1,FALSE),VLOOKUP(MID($I293,1,3),CODE!$B:$G,CODE!$D$1,FALSE)&amp;"-"&amp;VLOOKUP(MID($I293,4,2),CODE!K:P,CODE!$O$1,FALSE)))</f>
        <v>SMH</v>
      </c>
      <c r="I293" s="103" t="s">
        <v>2064</v>
      </c>
      <c r="J293" s="102" t="str">
        <f t="shared" si="133"/>
        <v>F3</v>
      </c>
      <c r="K293" s="102" t="str">
        <f t="shared" si="134"/>
        <v>FL</v>
      </c>
      <c r="L293" s="438">
        <f t="shared" si="115"/>
        <v>28000</v>
      </c>
      <c r="M293" s="36">
        <f>IF(ISERROR(VLOOKUP($E293,'14FW판매DB'!$C:$AF,'14FW판매DB'!J$3-1,FALSE))=TRUE,0,VLOOKUP($E293,'14FW판매DB'!$C:$AF,'14FW판매DB'!J$3-1,FALSE))</f>
        <v>43000</v>
      </c>
      <c r="N293" s="37">
        <f>IF(ISERROR(VLOOKUP($E293,'14FW판매DB'!$C:$AF,'14FW판매DB'!K$3-1,FALSE))=TRUE,0,VLOOKUP($E293,'14FW판매DB'!$C:$AF,'14FW판매DB'!K$3-1,FALSE))</f>
        <v>15000</v>
      </c>
      <c r="O293" s="38">
        <f>SUMIF('14FW판매DB'!$C:$C,E293,'14FW판매DB'!N:N)</f>
        <v>187</v>
      </c>
      <c r="P293" s="39" t="str">
        <f>IF(ISERROR(VLOOKUP($E293,'14FW판매DB'!$C:$AF,'14FW판매DB'!P$3-1,FALSE))=TRUE,0,VLOOKUP($E293,'14FW판매DB'!$C:$AF,'14FW판매DB'!P$3-1,FALSE))</f>
        <v>2014-08-19</v>
      </c>
      <c r="Q293" s="40">
        <f>SUMIF('14FW판매DB'!$C:$C,E293,'14FW판매DB'!U:U)</f>
        <v>184</v>
      </c>
      <c r="R293" s="43">
        <f t="shared" si="135"/>
        <v>0.98395721925133695</v>
      </c>
      <c r="S293" s="95">
        <f t="shared" si="136"/>
        <v>594</v>
      </c>
      <c r="T293" s="45">
        <f t="shared" si="137"/>
        <v>0.30976430976430974</v>
      </c>
      <c r="U293" s="110">
        <f>SUMIF('14FW판매DB'!$C:$C,$E293,'14FW판매DB'!AD:AD)*$U$4</f>
        <v>0</v>
      </c>
      <c r="V293" s="40">
        <f t="shared" si="138"/>
        <v>7</v>
      </c>
      <c r="W293" s="285">
        <f t="shared" si="139"/>
        <v>0</v>
      </c>
      <c r="X293" s="289">
        <f t="shared" si="140"/>
        <v>3</v>
      </c>
      <c r="Y293" s="53">
        <f t="shared" si="141"/>
        <v>0</v>
      </c>
      <c r="Z293" s="50">
        <f t="shared" si="142"/>
        <v>0</v>
      </c>
      <c r="AA293" s="33">
        <f t="shared" si="143"/>
        <v>0</v>
      </c>
      <c r="AB293" s="134" t="str">
        <f>IF(ISERROR(VLOOKUP($E293,발주DB!$A:$D,3,FALSE))=TRUE,"",VLOOKUP($E293,발주DB!$A:$D,3,FALSE))</f>
        <v/>
      </c>
      <c r="AC293" s="133" t="str">
        <f>IF(ISERROR(VLOOKUP($E293,발주DB!$A:$D,4,FALSE))=TRUE,"",VLOOKUP($E293,발주DB!$A:$D,4,FALSE))</f>
        <v/>
      </c>
      <c r="AD293" s="39">
        <f>IF(ISERROR(VLOOKUP($E293,입고예정DB!$B:$E,3,FALSE))=TRUE,0,VLOOKUP($E293,입고예정DB!$B:$E,3,FALSE))</f>
        <v>0</v>
      </c>
      <c r="AE293" s="41">
        <f>IF(E293="",0,SUMIF(입고예정DB!$B:$B,$E293,입고예정DB!$E:$E))</f>
        <v>0</v>
      </c>
      <c r="AF293" s="42">
        <f t="shared" si="144"/>
        <v>-3</v>
      </c>
      <c r="AG293" s="414"/>
      <c r="AI293" s="295" t="str">
        <f>VLOOKUP($I293,[1]기획현황!$Z:$AW,8,FALSE)</f>
        <v>성진</v>
      </c>
      <c r="AJ293" s="401" t="e">
        <f>SUMIF([1]기획현황!$Z:$Z,$I293,[1]기획현황!$AF:$AF)</f>
        <v>#VALUE!</v>
      </c>
      <c r="AK293" s="302">
        <f>VLOOKUP($I293,[1]기획현황!$Z:$AW,14,FALSE)</f>
        <v>43000</v>
      </c>
      <c r="AL293" s="402">
        <f>VLOOKUP($I293,[1]기획현황!$Z:$AW,22,FALSE)</f>
        <v>1000</v>
      </c>
      <c r="AM293" s="301">
        <f>VLOOKUP($I293,[1]기획현황!$Z:$AW,23,FALSE)</f>
        <v>4.7999999999999989</v>
      </c>
      <c r="AN293" s="302">
        <f>VLOOKUP($I293,[1]기획현황!$Z:$AW,24,FALSE)</f>
        <v>0</v>
      </c>
      <c r="AO293" s="303">
        <f>VLOOKUP($I293,[1]기획현황!$Z:$AW,17,FALSE)</f>
        <v>6543.9999999999991</v>
      </c>
      <c r="AP293" s="305">
        <f t="shared" si="145"/>
        <v>5.9735496777061572</v>
      </c>
      <c r="AQ293" s="3"/>
    </row>
    <row r="294" spans="1:43" ht="53.25" hidden="1" customHeight="1">
      <c r="A294" s="16" t="str">
        <f t="shared" si="131"/>
        <v>SMHFLF3814BU</v>
      </c>
      <c r="B294" s="154">
        <f t="shared" si="99"/>
        <v>1</v>
      </c>
      <c r="C294" s="16" t="str">
        <f t="shared" si="132"/>
        <v>SMHFLF3814BU</v>
      </c>
      <c r="D294" s="154">
        <f t="shared" si="101"/>
        <v>1</v>
      </c>
      <c r="E294" s="16" t="str">
        <f>IF(ISERROR(VLOOKUP(MID(I294,1,5)&amp;MID(I294,8,5),품번정리!A:B,2,FALSE))=TRUE,MID(I294,1,5)&amp;MID(I294,8,5),VLOOKUP(MID(I294,1,5)&amp;MID(I294,8,5),품번정리!A:B,2,FALSE))</f>
        <v>SMHFL814BU</v>
      </c>
      <c r="F294" s="202" t="str">
        <f>IF(ISERROR(VLOOKUP($E294,러닝품번!$A:$A,1,FALSE))=TRUE,"","러닝")</f>
        <v/>
      </c>
      <c r="G294" s="422"/>
      <c r="H294" s="31" t="str">
        <f>IF(I294=0,0,IF(VLOOKUP(MID($I294,4,2),CODE!K:P,CODE!$O$1,FALSE)="",VLOOKUP(MID($I294,1,3),CODE!$B:$G,CODE!$D$1,FALSE),VLOOKUP(MID($I294,1,3),CODE!$B:$G,CODE!$D$1,FALSE)&amp;"-"&amp;VLOOKUP(MID($I294,4,2),CODE!K:P,CODE!$O$1,FALSE)))</f>
        <v>SMH</v>
      </c>
      <c r="I294" s="103" t="s">
        <v>2065</v>
      </c>
      <c r="J294" s="102" t="str">
        <f t="shared" si="133"/>
        <v>F3</v>
      </c>
      <c r="K294" s="102" t="str">
        <f t="shared" si="134"/>
        <v>FL</v>
      </c>
      <c r="L294" s="438">
        <f t="shared" si="115"/>
        <v>20000</v>
      </c>
      <c r="M294" s="36">
        <f>IF(ISERROR(VLOOKUP($E294,'14FW판매DB'!$C:$AF,'14FW판매DB'!J$3-1,FALSE))=TRUE,0,VLOOKUP($E294,'14FW판매DB'!$C:$AF,'14FW판매DB'!J$3-1,FALSE))</f>
        <v>35000</v>
      </c>
      <c r="N294" s="37">
        <f>IF(ISERROR(VLOOKUP($E294,'14FW판매DB'!$C:$AF,'14FW판매DB'!K$3-1,FALSE))=TRUE,0,VLOOKUP($E294,'14FW판매DB'!$C:$AF,'14FW판매DB'!K$3-1,FALSE))</f>
        <v>15000</v>
      </c>
      <c r="O294" s="38">
        <f>SUMIF('14FW판매DB'!$C:$C,E294,'14FW판매DB'!N:N)</f>
        <v>100</v>
      </c>
      <c r="P294" s="39" t="str">
        <f>IF(ISERROR(VLOOKUP($E294,'14FW판매DB'!$C:$AF,'14FW판매DB'!P$3-1,FALSE))=TRUE,0,VLOOKUP($E294,'14FW판매DB'!$C:$AF,'14FW판매DB'!P$3-1,FALSE))</f>
        <v>2014-08-19</v>
      </c>
      <c r="Q294" s="40">
        <f>SUMIF('14FW판매DB'!$C:$C,E294,'14FW판매DB'!U:U)</f>
        <v>82</v>
      </c>
      <c r="R294" s="43">
        <f t="shared" si="135"/>
        <v>0.82</v>
      </c>
      <c r="S294" s="95">
        <f t="shared" si="136"/>
        <v>594</v>
      </c>
      <c r="T294" s="45">
        <f t="shared" si="137"/>
        <v>0.13804713804713806</v>
      </c>
      <c r="U294" s="110">
        <f>SUMIF('14FW판매DB'!$C:$C,$E294,'14FW판매DB'!AD:AD)*$U$4</f>
        <v>0</v>
      </c>
      <c r="V294" s="40">
        <f t="shared" si="138"/>
        <v>7</v>
      </c>
      <c r="W294" s="285">
        <f t="shared" si="139"/>
        <v>0</v>
      </c>
      <c r="X294" s="289">
        <f t="shared" si="140"/>
        <v>18</v>
      </c>
      <c r="Y294" s="53">
        <f t="shared" si="141"/>
        <v>0</v>
      </c>
      <c r="Z294" s="50">
        <f t="shared" si="142"/>
        <v>0</v>
      </c>
      <c r="AA294" s="33">
        <f t="shared" si="143"/>
        <v>0</v>
      </c>
      <c r="AB294" s="134" t="str">
        <f>IF(ISERROR(VLOOKUP($E294,발주DB!$A:$D,3,FALSE))=TRUE,"",VLOOKUP($E294,발주DB!$A:$D,3,FALSE))</f>
        <v/>
      </c>
      <c r="AC294" s="133" t="str">
        <f>IF(ISERROR(VLOOKUP($E294,발주DB!$A:$D,4,FALSE))=TRUE,"",VLOOKUP($E294,발주DB!$A:$D,4,FALSE))</f>
        <v/>
      </c>
      <c r="AD294" s="39">
        <f>IF(ISERROR(VLOOKUP($E294,입고예정DB!$B:$E,3,FALSE))=TRUE,0,VLOOKUP($E294,입고예정DB!$B:$E,3,FALSE))</f>
        <v>0</v>
      </c>
      <c r="AE294" s="41">
        <f>IF(E294="",0,SUMIF(입고예정DB!$B:$B,$E294,입고예정DB!$E:$E))</f>
        <v>0</v>
      </c>
      <c r="AF294" s="42">
        <f t="shared" si="144"/>
        <v>-18</v>
      </c>
      <c r="AG294" s="414"/>
      <c r="AI294" s="295" t="str">
        <f>VLOOKUP($I294,[1]기획현황!$Z:$AW,8,FALSE)</f>
        <v>성진</v>
      </c>
      <c r="AJ294" s="401" t="e">
        <f>SUMIF([1]기획현황!$Z:$Z,$I294,[1]기획현황!$AF:$AF)</f>
        <v>#VALUE!</v>
      </c>
      <c r="AK294" s="302">
        <f>VLOOKUP($I294,[1]기획현황!$Z:$AW,14,FALSE)</f>
        <v>35000</v>
      </c>
      <c r="AL294" s="402">
        <f>VLOOKUP($I294,[1]기획현황!$Z:$AW,22,FALSE)</f>
        <v>20</v>
      </c>
      <c r="AM294" s="301">
        <f>VLOOKUP($I294,[1]기획현황!$Z:$AW,23,FALSE)</f>
        <v>5.8</v>
      </c>
      <c r="AN294" s="302">
        <f>VLOOKUP($I294,[1]기획현황!$Z:$AW,24,FALSE)</f>
        <v>0</v>
      </c>
      <c r="AO294" s="303">
        <f>VLOOKUP($I294,[1]기획현황!$Z:$AW,17,FALSE)</f>
        <v>6719</v>
      </c>
      <c r="AP294" s="305">
        <f t="shared" si="145"/>
        <v>4.7355531802622144</v>
      </c>
      <c r="AQ294" s="3"/>
    </row>
    <row r="295" spans="1:43" ht="53.25" hidden="1" customHeight="1">
      <c r="A295" s="16" t="str">
        <f t="shared" si="131"/>
        <v>SMHFLF3816BU</v>
      </c>
      <c r="B295" s="154">
        <f t="shared" si="99"/>
        <v>1</v>
      </c>
      <c r="C295" s="16" t="str">
        <f t="shared" si="132"/>
        <v>SMHFLF3816BU</v>
      </c>
      <c r="D295" s="154">
        <f t="shared" si="101"/>
        <v>1</v>
      </c>
      <c r="E295" s="16" t="str">
        <f>IF(ISERROR(VLOOKUP(MID(I295,1,5)&amp;MID(I295,8,5),품번정리!A:B,2,FALSE))=TRUE,MID(I295,1,5)&amp;MID(I295,8,5),VLOOKUP(MID(I295,1,5)&amp;MID(I295,8,5),품번정리!A:B,2,FALSE))</f>
        <v>SMHFL816BU</v>
      </c>
      <c r="F295" s="202" t="str">
        <f>IF(ISERROR(VLOOKUP($E295,러닝품번!$A:$A,1,FALSE))=TRUE,"","러닝")</f>
        <v/>
      </c>
      <c r="G295" s="422"/>
      <c r="H295" s="31" t="str">
        <f>IF(I295=0,0,IF(VLOOKUP(MID($I295,4,2),CODE!K:P,CODE!$O$1,FALSE)="",VLOOKUP(MID($I295,1,3),CODE!$B:$G,CODE!$D$1,FALSE),VLOOKUP(MID($I295,1,3),CODE!$B:$G,CODE!$D$1,FALSE)&amp;"-"&amp;VLOOKUP(MID($I295,4,2),CODE!K:P,CODE!$O$1,FALSE)))</f>
        <v>SMH</v>
      </c>
      <c r="I295" s="103" t="s">
        <v>2066</v>
      </c>
      <c r="J295" s="102" t="str">
        <f t="shared" si="133"/>
        <v>F3</v>
      </c>
      <c r="K295" s="102" t="str">
        <f t="shared" si="134"/>
        <v>FL</v>
      </c>
      <c r="L295" s="438">
        <f t="shared" si="115"/>
        <v>20000</v>
      </c>
      <c r="M295" s="36">
        <f>IF(ISERROR(VLOOKUP($E295,'14FW판매DB'!$C:$AF,'14FW판매DB'!J$3-1,FALSE))=TRUE,0,VLOOKUP($E295,'14FW판매DB'!$C:$AF,'14FW판매DB'!J$3-1,FALSE))</f>
        <v>35000</v>
      </c>
      <c r="N295" s="37">
        <f>IF(ISERROR(VLOOKUP($E295,'14FW판매DB'!$C:$AF,'14FW판매DB'!K$3-1,FALSE))=TRUE,0,VLOOKUP($E295,'14FW판매DB'!$C:$AF,'14FW판매DB'!K$3-1,FALSE))</f>
        <v>15000</v>
      </c>
      <c r="O295" s="38">
        <f>SUMIF('14FW판매DB'!$C:$C,E295,'14FW판매DB'!N:N)</f>
        <v>100</v>
      </c>
      <c r="P295" s="39" t="str">
        <f>IF(ISERROR(VLOOKUP($E295,'14FW판매DB'!$C:$AF,'14FW판매DB'!P$3-1,FALSE))=TRUE,0,VLOOKUP($E295,'14FW판매DB'!$C:$AF,'14FW판매DB'!P$3-1,FALSE))</f>
        <v>2014-08-19</v>
      </c>
      <c r="Q295" s="40">
        <f>SUMIF('14FW판매DB'!$C:$C,E295,'14FW판매DB'!U:U)</f>
        <v>70</v>
      </c>
      <c r="R295" s="43">
        <f t="shared" si="135"/>
        <v>0.7</v>
      </c>
      <c r="S295" s="95">
        <f t="shared" si="136"/>
        <v>594</v>
      </c>
      <c r="T295" s="45">
        <f t="shared" si="137"/>
        <v>0.11784511784511785</v>
      </c>
      <c r="U295" s="110">
        <f>SUMIF('14FW판매DB'!$C:$C,$E295,'14FW판매DB'!AD:AD)*$U$4</f>
        <v>0</v>
      </c>
      <c r="V295" s="40">
        <f t="shared" si="138"/>
        <v>7</v>
      </c>
      <c r="W295" s="285">
        <f t="shared" si="139"/>
        <v>0</v>
      </c>
      <c r="X295" s="289">
        <f t="shared" si="140"/>
        <v>30</v>
      </c>
      <c r="Y295" s="53">
        <f t="shared" si="141"/>
        <v>0</v>
      </c>
      <c r="Z295" s="50">
        <f t="shared" si="142"/>
        <v>0</v>
      </c>
      <c r="AA295" s="33">
        <f t="shared" si="143"/>
        <v>0</v>
      </c>
      <c r="AB295" s="134" t="str">
        <f>IF(ISERROR(VLOOKUP($E295,발주DB!$A:$D,3,FALSE))=TRUE,"",VLOOKUP($E295,발주DB!$A:$D,3,FALSE))</f>
        <v/>
      </c>
      <c r="AC295" s="133" t="str">
        <f>IF(ISERROR(VLOOKUP($E295,발주DB!$A:$D,4,FALSE))=TRUE,"",VLOOKUP($E295,발주DB!$A:$D,4,FALSE))</f>
        <v/>
      </c>
      <c r="AD295" s="39">
        <f>IF(ISERROR(VLOOKUP($E295,입고예정DB!$B:$E,3,FALSE))=TRUE,0,VLOOKUP($E295,입고예정DB!$B:$E,3,FALSE))</f>
        <v>0</v>
      </c>
      <c r="AE295" s="41">
        <f>IF(E295="",0,SUMIF(입고예정DB!$B:$B,$E295,입고예정DB!$E:$E))</f>
        <v>0</v>
      </c>
      <c r="AF295" s="42">
        <f t="shared" si="144"/>
        <v>-30</v>
      </c>
      <c r="AG295" s="414"/>
      <c r="AI295" s="295" t="str">
        <f>VLOOKUP($I295,[1]기획현황!$Z:$AW,8,FALSE)</f>
        <v>성진</v>
      </c>
      <c r="AJ295" s="401" t="e">
        <f>SUMIF([1]기획현황!$Z:$Z,$I295,[1]기획현황!$AF:$AF)</f>
        <v>#VALUE!</v>
      </c>
      <c r="AK295" s="302">
        <f>VLOOKUP($I295,[1]기획현황!$Z:$AW,14,FALSE)</f>
        <v>35000</v>
      </c>
      <c r="AL295" s="402">
        <f>VLOOKUP($I295,[1]기획현황!$Z:$AW,22,FALSE)</f>
        <v>20</v>
      </c>
      <c r="AM295" s="301">
        <f>VLOOKUP($I295,[1]기획현황!$Z:$AW,23,FALSE)</f>
        <v>5.5</v>
      </c>
      <c r="AN295" s="302">
        <f>VLOOKUP($I295,[1]기획현황!$Z:$AW,24,FALSE)</f>
        <v>0</v>
      </c>
      <c r="AO295" s="303">
        <f>VLOOKUP($I295,[1]기획현황!$Z:$AW,17,FALSE)</f>
        <v>6372.5</v>
      </c>
      <c r="AP295" s="305">
        <f t="shared" si="145"/>
        <v>4.9930454010485388</v>
      </c>
      <c r="AQ295" s="3"/>
    </row>
    <row r="296" spans="1:43" ht="53.25" hidden="1" customHeight="1">
      <c r="A296" s="16" t="str">
        <f t="shared" si="131"/>
        <v>SMHFLF3819NY</v>
      </c>
      <c r="B296" s="154">
        <f t="shared" si="99"/>
        <v>1</v>
      </c>
      <c r="C296" s="16" t="str">
        <f t="shared" si="132"/>
        <v>SMHFLF3819NY</v>
      </c>
      <c r="D296" s="154">
        <f t="shared" si="101"/>
        <v>1</v>
      </c>
      <c r="E296" s="16" t="str">
        <f>IF(ISERROR(VLOOKUP(MID(I296,1,5)&amp;MID(I296,8,5),품번정리!A:B,2,FALSE))=TRUE,MID(I296,1,5)&amp;MID(I296,8,5),VLOOKUP(MID(I296,1,5)&amp;MID(I296,8,5),품번정리!A:B,2,FALSE))</f>
        <v>SMHFL819NY</v>
      </c>
      <c r="F296" s="202" t="str">
        <f>IF(ISERROR(VLOOKUP($E296,러닝품번!$A:$A,1,FALSE))=TRUE,"","러닝")</f>
        <v/>
      </c>
      <c r="G296" s="422"/>
      <c r="H296" s="31" t="str">
        <f>IF(I296=0,0,IF(VLOOKUP(MID($I296,4,2),CODE!K:P,CODE!$O$1,FALSE)="",VLOOKUP(MID($I296,1,3),CODE!$B:$G,CODE!$D$1,FALSE),VLOOKUP(MID($I296,1,3),CODE!$B:$G,CODE!$D$1,FALSE)&amp;"-"&amp;VLOOKUP(MID($I296,4,2),CODE!K:P,CODE!$O$1,FALSE)))</f>
        <v>SMH</v>
      </c>
      <c r="I296" s="103" t="s">
        <v>2067</v>
      </c>
      <c r="J296" s="102" t="str">
        <f t="shared" si="133"/>
        <v>F3</v>
      </c>
      <c r="K296" s="102" t="str">
        <f t="shared" si="134"/>
        <v>FL</v>
      </c>
      <c r="L296" s="438">
        <f t="shared" si="115"/>
        <v>20000</v>
      </c>
      <c r="M296" s="36">
        <f>IF(ISERROR(VLOOKUP($E296,'14FW판매DB'!$C:$AF,'14FW판매DB'!J$3-1,FALSE))=TRUE,0,VLOOKUP($E296,'14FW판매DB'!$C:$AF,'14FW판매DB'!J$3-1,FALSE))</f>
        <v>35000</v>
      </c>
      <c r="N296" s="37">
        <f>IF(ISERROR(VLOOKUP($E296,'14FW판매DB'!$C:$AF,'14FW판매DB'!K$3-1,FALSE))=TRUE,0,VLOOKUP($E296,'14FW판매DB'!$C:$AF,'14FW판매DB'!K$3-1,FALSE))</f>
        <v>15000</v>
      </c>
      <c r="O296" s="38">
        <f>SUMIF('14FW판매DB'!$C:$C,E296,'14FW판매DB'!N:N)</f>
        <v>100</v>
      </c>
      <c r="P296" s="39" t="str">
        <f>IF(ISERROR(VLOOKUP($E296,'14FW판매DB'!$C:$AF,'14FW판매DB'!P$3-1,FALSE))=TRUE,0,VLOOKUP($E296,'14FW판매DB'!$C:$AF,'14FW판매DB'!P$3-1,FALSE))</f>
        <v>2014-08-19</v>
      </c>
      <c r="Q296" s="40">
        <f>SUMIF('14FW판매DB'!$C:$C,E296,'14FW판매DB'!U:U)</f>
        <v>85</v>
      </c>
      <c r="R296" s="43">
        <f t="shared" si="135"/>
        <v>0.85</v>
      </c>
      <c r="S296" s="95">
        <f t="shared" si="136"/>
        <v>594</v>
      </c>
      <c r="T296" s="45">
        <f t="shared" si="137"/>
        <v>0.14309764309764308</v>
      </c>
      <c r="U296" s="110">
        <f>SUMIF('14FW판매DB'!$C:$C,$E296,'14FW판매DB'!AD:AD)*$U$4</f>
        <v>0</v>
      </c>
      <c r="V296" s="40">
        <f t="shared" si="138"/>
        <v>7</v>
      </c>
      <c r="W296" s="285">
        <f t="shared" si="139"/>
        <v>0</v>
      </c>
      <c r="X296" s="289">
        <f t="shared" si="140"/>
        <v>15</v>
      </c>
      <c r="Y296" s="53">
        <f t="shared" si="141"/>
        <v>0</v>
      </c>
      <c r="Z296" s="50">
        <f t="shared" si="142"/>
        <v>0</v>
      </c>
      <c r="AA296" s="33">
        <f t="shared" si="143"/>
        <v>0</v>
      </c>
      <c r="AB296" s="134" t="str">
        <f>IF(ISERROR(VLOOKUP($E296,발주DB!$A:$D,3,FALSE))=TRUE,"",VLOOKUP($E296,발주DB!$A:$D,3,FALSE))</f>
        <v/>
      </c>
      <c r="AC296" s="133" t="str">
        <f>IF(ISERROR(VLOOKUP($E296,발주DB!$A:$D,4,FALSE))=TRUE,"",VLOOKUP($E296,발주DB!$A:$D,4,FALSE))</f>
        <v/>
      </c>
      <c r="AD296" s="39">
        <f>IF(ISERROR(VLOOKUP($E296,입고예정DB!$B:$E,3,FALSE))=TRUE,0,VLOOKUP($E296,입고예정DB!$B:$E,3,FALSE))</f>
        <v>0</v>
      </c>
      <c r="AE296" s="41">
        <f>IF(E296="",0,SUMIF(입고예정DB!$B:$B,$E296,입고예정DB!$E:$E))</f>
        <v>0</v>
      </c>
      <c r="AF296" s="42">
        <f t="shared" si="144"/>
        <v>-15</v>
      </c>
      <c r="AG296" s="414"/>
      <c r="AI296" s="295" t="str">
        <f>VLOOKUP($I296,[1]기획현황!$Z:$AW,8,FALSE)</f>
        <v>성진</v>
      </c>
      <c r="AJ296" s="401" t="e">
        <f>SUMIF([1]기획현황!$Z:$Z,$I296,[1]기획현황!$AF:$AF)</f>
        <v>#VALUE!</v>
      </c>
      <c r="AK296" s="302">
        <f>VLOOKUP($I296,[1]기획현황!$Z:$AW,14,FALSE)</f>
        <v>35000</v>
      </c>
      <c r="AL296" s="402">
        <f>VLOOKUP($I296,[1]기획현황!$Z:$AW,22,FALSE)</f>
        <v>20</v>
      </c>
      <c r="AM296" s="301">
        <f>VLOOKUP($I296,[1]기획현황!$Z:$AW,23,FALSE)</f>
        <v>6.2</v>
      </c>
      <c r="AN296" s="302">
        <f>VLOOKUP($I296,[1]기획현황!$Z:$AW,24,FALSE)</f>
        <v>0</v>
      </c>
      <c r="AO296" s="303">
        <f>VLOOKUP($I296,[1]기획현황!$Z:$AW,17,FALSE)</f>
        <v>7181.0000000000009</v>
      </c>
      <c r="AP296" s="305">
        <f t="shared" si="145"/>
        <v>4.4308845311491174</v>
      </c>
      <c r="AQ296" s="3"/>
    </row>
    <row r="297" spans="1:43" ht="53.25" hidden="1" customHeight="1">
      <c r="A297" s="16" t="str">
        <f t="shared" si="131"/>
        <v>SMHFLF3872BK</v>
      </c>
      <c r="B297" s="154">
        <f t="shared" si="99"/>
        <v>1</v>
      </c>
      <c r="C297" s="16" t="str">
        <f t="shared" si="132"/>
        <v>SMHFLF3872BK</v>
      </c>
      <c r="D297" s="154">
        <f t="shared" si="101"/>
        <v>1</v>
      </c>
      <c r="E297" s="16" t="str">
        <f>IF(ISERROR(VLOOKUP(MID(I297,1,5)&amp;MID(I297,8,5),품번정리!A:B,2,FALSE))=TRUE,MID(I297,1,5)&amp;MID(I297,8,5),VLOOKUP(MID(I297,1,5)&amp;MID(I297,8,5),품번정리!A:B,2,FALSE))</f>
        <v>SMHFL872BK</v>
      </c>
      <c r="F297" s="202" t="str">
        <f>IF(ISERROR(VLOOKUP($E297,러닝품번!$A:$A,1,FALSE))=TRUE,"","러닝")</f>
        <v/>
      </c>
      <c r="G297" s="422"/>
      <c r="H297" s="31" t="str">
        <f>IF(I297=0,0,IF(VLOOKUP(MID($I297,4,2),CODE!K:P,CODE!$O$1,FALSE)="",VLOOKUP(MID($I297,1,3),CODE!$B:$G,CODE!$D$1,FALSE),VLOOKUP(MID($I297,1,3),CODE!$B:$G,CODE!$D$1,FALSE)&amp;"-"&amp;VLOOKUP(MID($I297,4,2),CODE!K:P,CODE!$O$1,FALSE)))</f>
        <v>SMH</v>
      </c>
      <c r="I297" s="103" t="s">
        <v>2068</v>
      </c>
      <c r="J297" s="102" t="str">
        <f t="shared" si="133"/>
        <v>F3</v>
      </c>
      <c r="K297" s="102" t="str">
        <f t="shared" si="134"/>
        <v>FL</v>
      </c>
      <c r="L297" s="438">
        <f t="shared" si="115"/>
        <v>24000</v>
      </c>
      <c r="M297" s="36">
        <f>IF(ISERROR(VLOOKUP($E297,'14FW판매DB'!$C:$AF,'14FW판매DB'!J$3-1,FALSE))=TRUE,0,VLOOKUP($E297,'14FW판매DB'!$C:$AF,'14FW판매DB'!J$3-1,FALSE))</f>
        <v>39000</v>
      </c>
      <c r="N297" s="37">
        <f>IF(ISERROR(VLOOKUP($E297,'14FW판매DB'!$C:$AF,'14FW판매DB'!K$3-1,FALSE))=TRUE,0,VLOOKUP($E297,'14FW판매DB'!$C:$AF,'14FW판매DB'!K$3-1,FALSE))</f>
        <v>15000</v>
      </c>
      <c r="O297" s="38">
        <f>SUMIF('14FW판매DB'!$C:$C,E297,'14FW판매DB'!N:N)</f>
        <v>100</v>
      </c>
      <c r="P297" s="39" t="str">
        <f>IF(ISERROR(VLOOKUP($E297,'14FW판매DB'!$C:$AF,'14FW판매DB'!P$3-1,FALSE))=TRUE,0,VLOOKUP($E297,'14FW판매DB'!$C:$AF,'14FW판매DB'!P$3-1,FALSE))</f>
        <v>2014-08-19</v>
      </c>
      <c r="Q297" s="40">
        <f>SUMIF('14FW판매DB'!$C:$C,E297,'14FW판매DB'!U:U)</f>
        <v>100</v>
      </c>
      <c r="R297" s="43">
        <f t="shared" si="135"/>
        <v>1</v>
      </c>
      <c r="S297" s="95">
        <f t="shared" si="136"/>
        <v>594</v>
      </c>
      <c r="T297" s="45">
        <f t="shared" si="137"/>
        <v>0.16835016835016836</v>
      </c>
      <c r="U297" s="110">
        <f>SUMIF('14FW판매DB'!$C:$C,$E297,'14FW판매DB'!AD:AD)*$U$4</f>
        <v>0</v>
      </c>
      <c r="V297" s="40">
        <f t="shared" si="138"/>
        <v>7</v>
      </c>
      <c r="W297" s="285">
        <f t="shared" si="139"/>
        <v>0</v>
      </c>
      <c r="X297" s="289">
        <f t="shared" si="140"/>
        <v>0</v>
      </c>
      <c r="Y297" s="53">
        <f t="shared" si="141"/>
        <v>0</v>
      </c>
      <c r="Z297" s="50">
        <f t="shared" si="142"/>
        <v>0</v>
      </c>
      <c r="AA297" s="33">
        <f t="shared" si="143"/>
        <v>0</v>
      </c>
      <c r="AB297" s="134" t="str">
        <f>IF(ISERROR(VLOOKUP($E297,발주DB!$A:$D,3,FALSE))=TRUE,"",VLOOKUP($E297,발주DB!$A:$D,3,FALSE))</f>
        <v/>
      </c>
      <c r="AC297" s="133" t="str">
        <f>IF(ISERROR(VLOOKUP($E297,발주DB!$A:$D,4,FALSE))=TRUE,"",VLOOKUP($E297,발주DB!$A:$D,4,FALSE))</f>
        <v/>
      </c>
      <c r="AD297" s="39">
        <f>IF(ISERROR(VLOOKUP($E297,입고예정DB!$B:$E,3,FALSE))=TRUE,0,VLOOKUP($E297,입고예정DB!$B:$E,3,FALSE))</f>
        <v>0</v>
      </c>
      <c r="AE297" s="41">
        <f>IF(E297="",0,SUMIF(입고예정DB!$B:$B,$E297,입고예정DB!$E:$E))</f>
        <v>0</v>
      </c>
      <c r="AF297" s="42">
        <f t="shared" si="144"/>
        <v>0</v>
      </c>
      <c r="AG297" s="414"/>
      <c r="AI297" s="295" t="str">
        <f>VLOOKUP($I297,[1]기획현황!$Z:$AW,8,FALSE)</f>
        <v>성진</v>
      </c>
      <c r="AJ297" s="401" t="e">
        <f>SUMIF([1]기획현황!$Z:$Z,$I297,[1]기획현황!$AF:$AF)</f>
        <v>#VALUE!</v>
      </c>
      <c r="AK297" s="302">
        <f>VLOOKUP($I297,[1]기획현황!$Z:$AW,14,FALSE)</f>
        <v>39000</v>
      </c>
      <c r="AL297" s="402">
        <f>VLOOKUP($I297,[1]기획현황!$Z:$AW,22,FALSE)</f>
        <v>1000</v>
      </c>
      <c r="AM297" s="301">
        <f>VLOOKUP($I297,[1]기획현황!$Z:$AW,23,FALSE)</f>
        <v>5.7</v>
      </c>
      <c r="AN297" s="302">
        <f>VLOOKUP($I297,[1]기획현황!$Z:$AW,24,FALSE)</f>
        <v>0</v>
      </c>
      <c r="AO297" s="303">
        <f>VLOOKUP($I297,[1]기획현황!$Z:$AW,17,FALSE)</f>
        <v>7583.5</v>
      </c>
      <c r="AP297" s="305">
        <f t="shared" si="145"/>
        <v>4.6752219231944947</v>
      </c>
      <c r="AQ297" s="3"/>
    </row>
    <row r="298" spans="1:43" ht="53.25" customHeight="1">
      <c r="A298" s="16" t="str">
        <f t="shared" si="131"/>
        <v>SMHBAF3729NY</v>
      </c>
      <c r="B298" s="154">
        <f t="shared" si="99"/>
        <v>9.5377346163493934E-7</v>
      </c>
      <c r="C298" s="16" t="str">
        <f t="shared" si="132"/>
        <v/>
      </c>
      <c r="D298" s="154">
        <f t="shared" si="101"/>
        <v>1</v>
      </c>
      <c r="E298" s="16" t="str">
        <f>IF(ISERROR(VLOOKUP(MID(I298,1,5)&amp;MID(I298,8,5),품번정리!A:B,2,FALSE))=TRUE,MID(I298,1,5)&amp;MID(I298,8,5),VLOOKUP(MID(I298,1,5)&amp;MID(I298,8,5),품번정리!A:B,2,FALSE))</f>
        <v>SMHBA729NY</v>
      </c>
      <c r="F298" s="439" t="str">
        <f>IF(ISERROR(VLOOKUP($E298,러닝품번!$A:$A,1,FALSE))=TRUE,"","러닝")</f>
        <v/>
      </c>
      <c r="G298" s="422"/>
      <c r="H298" s="31" t="str">
        <f>IF(I298=0,0,IF(VLOOKUP(MID($I298,4,2),CODE!K:P,CODE!$O$1,FALSE)="",VLOOKUP(MID($I298,1,3),CODE!$B:$G,CODE!$D$1,FALSE),VLOOKUP(MID($I298,1,3),CODE!$B:$G,CODE!$D$1,FALSE)&amp;"-"&amp;VLOOKUP(MID($I298,4,2),CODE!K:P,CODE!$O$1,FALSE)))</f>
        <v>SMH</v>
      </c>
      <c r="I298" s="103" t="s">
        <v>3829</v>
      </c>
      <c r="J298" s="102" t="str">
        <f t="shared" si="133"/>
        <v>F3</v>
      </c>
      <c r="K298" s="102" t="str">
        <f t="shared" si="134"/>
        <v>BA</v>
      </c>
      <c r="L298" s="438">
        <f t="shared" si="115"/>
        <v>0</v>
      </c>
      <c r="M298" s="36">
        <f>IF(ISERROR(VLOOKUP($E298,'14FW판매DB'!$C:$AF,'14FW판매DB'!J$3-1,FALSE))=TRUE,0,VLOOKUP($E298,'14FW판매DB'!$C:$AF,'14FW판매DB'!J$3-1,FALSE))</f>
        <v>45000</v>
      </c>
      <c r="N298" s="37">
        <f>IF(ISERROR(VLOOKUP($E298,'14FW판매DB'!$C:$AF,'14FW판매DB'!K$3-1,FALSE))=TRUE,0,VLOOKUP($E298,'14FW판매DB'!$C:$AF,'14FW판매DB'!K$3-1,FALSE))</f>
        <v>45000</v>
      </c>
      <c r="O298" s="38">
        <f>SUMIF('14FW판매DB'!$C:$C,E298,'14FW판매DB'!N:N)</f>
        <v>30</v>
      </c>
      <c r="P298" s="39" t="str">
        <f>IF(ISERROR(VLOOKUP($E298,'14FW판매DB'!$C:$AF,'14FW판매DB'!P$3-1,FALSE))=TRUE,0,VLOOKUP($E298,'14FW판매DB'!$C:$AF,'14FW판매DB'!P$3-1,FALSE))</f>
        <v>2014-08-18</v>
      </c>
      <c r="Q298" s="40">
        <f>SUMIF('14FW판매DB'!$C:$C,E298,'14FW판매DB'!U:U)</f>
        <v>14</v>
      </c>
      <c r="R298" s="43">
        <f t="shared" si="135"/>
        <v>0.46666666666666667</v>
      </c>
      <c r="S298" s="95">
        <f t="shared" si="136"/>
        <v>595</v>
      </c>
      <c r="T298" s="45">
        <f t="shared" si="137"/>
        <v>2.3529411764705882E-2</v>
      </c>
      <c r="U298" s="110">
        <f>SUMIF('14FW판매DB'!$C:$C,$E298,'14FW판매DB'!AD:AD)*$U$4</f>
        <v>0</v>
      </c>
      <c r="V298" s="40">
        <f t="shared" si="138"/>
        <v>7</v>
      </c>
      <c r="W298" s="285">
        <f t="shared" si="139"/>
        <v>0</v>
      </c>
      <c r="X298" s="289">
        <f t="shared" si="140"/>
        <v>16</v>
      </c>
      <c r="Y298" s="53">
        <f t="shared" si="141"/>
        <v>0</v>
      </c>
      <c r="Z298" s="50">
        <f t="shared" si="142"/>
        <v>0</v>
      </c>
      <c r="AA298" s="33">
        <f t="shared" si="143"/>
        <v>0</v>
      </c>
      <c r="AB298" s="134" t="str">
        <f>IF(ISERROR(VLOOKUP($E298,발주DB!$A:$D,3,FALSE))=TRUE,"",VLOOKUP($E298,발주DB!$A:$D,3,FALSE))</f>
        <v/>
      </c>
      <c r="AC298" s="133" t="str">
        <f>IF(ISERROR(VLOOKUP($E298,발주DB!$A:$D,4,FALSE))=TRUE,"",VLOOKUP($E298,발주DB!$A:$D,4,FALSE))</f>
        <v/>
      </c>
      <c r="AD298" s="39">
        <f>IF(ISERROR(VLOOKUP($E298,입고예정DB!$B:$E,3,FALSE))=TRUE,0,VLOOKUP($E298,입고예정DB!$B:$E,3,FALSE))</f>
        <v>0</v>
      </c>
      <c r="AE298" s="41">
        <f>IF(E298="",0,SUMIF(입고예정DB!$B:$B,$E298,입고예정DB!$E:$E))</f>
        <v>0</v>
      </c>
      <c r="AF298" s="42">
        <f t="shared" si="144"/>
        <v>-16</v>
      </c>
      <c r="AG298" s="414"/>
      <c r="AI298" s="295" t="str">
        <f>VLOOKUP($I298,[1]기획현황!$Z:$AW,8,FALSE)</f>
        <v>성진</v>
      </c>
      <c r="AJ298" s="401" t="e">
        <f>SUMIF([1]기획현황!$Z:$Z,$I298,[1]기획현황!$AF:$AF)</f>
        <v>#VALUE!</v>
      </c>
      <c r="AK298" s="302">
        <f>VLOOKUP($I298,[1]기획현황!$Z:$AW,14,FALSE)</f>
        <v>45000</v>
      </c>
      <c r="AL298" s="402">
        <f>VLOOKUP($I298,[1]기획현황!$Z:$AW,22,FALSE)</f>
        <v>1000</v>
      </c>
      <c r="AM298" s="301">
        <f>VLOOKUP($I298,[1]기획현황!$Z:$AW,23,FALSE)</f>
        <v>4.7</v>
      </c>
      <c r="AN298" s="302">
        <f>VLOOKUP($I298,[1]기획현황!$Z:$AW,24,FALSE)</f>
        <v>0</v>
      </c>
      <c r="AO298" s="303">
        <f>VLOOKUP($I298,[1]기획현황!$Z:$AW,17,FALSE)</f>
        <v>6428.5000000000009</v>
      </c>
      <c r="AP298" s="305">
        <f t="shared" si="145"/>
        <v>6.363707071492712</v>
      </c>
      <c r="AQ298" s="3"/>
    </row>
    <row r="299" spans="1:43" ht="53.25" customHeight="1">
      <c r="A299" s="16" t="str">
        <f t="shared" si="131"/>
        <v>SMHFIF3957NY</v>
      </c>
      <c r="B299" s="154">
        <f t="shared" si="99"/>
        <v>9.5377346163493934E-7</v>
      </c>
      <c r="C299" s="16" t="str">
        <f t="shared" si="132"/>
        <v/>
      </c>
      <c r="D299" s="154">
        <f t="shared" si="101"/>
        <v>1</v>
      </c>
      <c r="E299" s="16" t="str">
        <f>IF(ISERROR(VLOOKUP(MID(I299,1,5)&amp;MID(I299,8,5),품번정리!A:B,2,FALSE))=TRUE,MID(I299,1,5)&amp;MID(I299,8,5),VLOOKUP(MID(I299,1,5)&amp;MID(I299,8,5),품번정리!A:B,2,FALSE))</f>
        <v>SMHFI957NY</v>
      </c>
      <c r="F299" s="439" t="str">
        <f>IF(ISERROR(VLOOKUP($E299,러닝품번!$A:$A,1,FALSE))=TRUE,"","러닝")</f>
        <v/>
      </c>
      <c r="G299" s="422"/>
      <c r="H299" s="31" t="str">
        <f>IF(I299=0,0,IF(VLOOKUP(MID($I299,4,2),CODE!K:P,CODE!$O$1,FALSE)="",VLOOKUP(MID($I299,1,3),CODE!$B:$G,CODE!$D$1,FALSE),VLOOKUP(MID($I299,1,3),CODE!$B:$G,CODE!$D$1,FALSE)&amp;"-"&amp;VLOOKUP(MID($I299,4,2),CODE!K:P,CODE!$O$1,FALSE)))</f>
        <v>SMH</v>
      </c>
      <c r="I299" s="103" t="s">
        <v>2033</v>
      </c>
      <c r="J299" s="102" t="str">
        <f t="shared" si="133"/>
        <v>F3</v>
      </c>
      <c r="K299" s="102" t="str">
        <f t="shared" si="134"/>
        <v>FI</v>
      </c>
      <c r="L299" s="438">
        <f t="shared" si="115"/>
        <v>0</v>
      </c>
      <c r="M299" s="36">
        <f>IF(ISERROR(VLOOKUP($E299,'14FW판매DB'!$C:$AF,'14FW판매DB'!J$3-1,FALSE))=TRUE,0,VLOOKUP($E299,'14FW판매DB'!$C:$AF,'14FW판매DB'!J$3-1,FALSE))</f>
        <v>43000</v>
      </c>
      <c r="N299" s="37">
        <f>IF(ISERROR(VLOOKUP($E299,'14FW판매DB'!$C:$AF,'14FW판매DB'!K$3-1,FALSE))=TRUE,0,VLOOKUP($E299,'14FW판매DB'!$C:$AF,'14FW판매DB'!K$3-1,FALSE))</f>
        <v>43000</v>
      </c>
      <c r="O299" s="38">
        <f>SUMIF('14FW판매DB'!$C:$C,E299,'14FW판매DB'!N:N)</f>
        <v>50</v>
      </c>
      <c r="P299" s="39" t="str">
        <f>IF(ISERROR(VLOOKUP($E299,'14FW판매DB'!$C:$AF,'14FW판매DB'!P$3-1,FALSE))=TRUE,0,VLOOKUP($E299,'14FW판매DB'!$C:$AF,'14FW판매DB'!P$3-1,FALSE))</f>
        <v>2014-08-18</v>
      </c>
      <c r="Q299" s="40">
        <f>SUMIF('14FW판매DB'!$C:$C,E299,'14FW판매DB'!U:U)</f>
        <v>18</v>
      </c>
      <c r="R299" s="43">
        <f t="shared" si="135"/>
        <v>0.36</v>
      </c>
      <c r="S299" s="95">
        <f t="shared" si="136"/>
        <v>595</v>
      </c>
      <c r="T299" s="45">
        <f t="shared" si="137"/>
        <v>3.0252100840336135E-2</v>
      </c>
      <c r="U299" s="110">
        <f>SUMIF('14FW판매DB'!$C:$C,$E299,'14FW판매DB'!AD:AD)*$U$4</f>
        <v>0</v>
      </c>
      <c r="V299" s="40">
        <f t="shared" si="138"/>
        <v>7</v>
      </c>
      <c r="W299" s="285">
        <f t="shared" si="139"/>
        <v>0</v>
      </c>
      <c r="X299" s="289">
        <f t="shared" si="140"/>
        <v>32</v>
      </c>
      <c r="Y299" s="53">
        <f t="shared" si="141"/>
        <v>0</v>
      </c>
      <c r="Z299" s="50">
        <f t="shared" si="142"/>
        <v>0</v>
      </c>
      <c r="AA299" s="33">
        <f t="shared" si="143"/>
        <v>0</v>
      </c>
      <c r="AB299" s="134" t="str">
        <f>IF(ISERROR(VLOOKUP($E299,발주DB!$A:$D,3,FALSE))=TRUE,"",VLOOKUP($E299,발주DB!$A:$D,3,FALSE))</f>
        <v/>
      </c>
      <c r="AC299" s="133" t="str">
        <f>IF(ISERROR(VLOOKUP($E299,발주DB!$A:$D,4,FALSE))=TRUE,"",VLOOKUP($E299,발주DB!$A:$D,4,FALSE))</f>
        <v/>
      </c>
      <c r="AD299" s="39">
        <f>IF(ISERROR(VLOOKUP($E299,입고예정DB!$B:$E,3,FALSE))=TRUE,0,VLOOKUP($E299,입고예정DB!$B:$E,3,FALSE))</f>
        <v>0</v>
      </c>
      <c r="AE299" s="41">
        <f>IF(E299="",0,SUMIF(입고예정DB!$B:$B,$E299,입고예정DB!$E:$E))</f>
        <v>0</v>
      </c>
      <c r="AF299" s="42">
        <f t="shared" si="144"/>
        <v>-32</v>
      </c>
      <c r="AG299" s="414"/>
      <c r="AI299" s="295" t="str">
        <f>VLOOKUP($I299,[1]기획현황!$Z:$AW,8,FALSE)</f>
        <v>QF</v>
      </c>
      <c r="AJ299" s="401" t="e">
        <f>SUMIF([1]기획현황!$Z:$Z,$I299,[1]기획현황!$AF:$AF)</f>
        <v>#VALUE!</v>
      </c>
      <c r="AK299" s="302">
        <f>VLOOKUP($I299,[1]기획현황!$Z:$AW,14,FALSE)</f>
        <v>43000</v>
      </c>
      <c r="AL299" s="402">
        <f>VLOOKUP($I299,[1]기획현황!$Z:$AW,22,FALSE)</f>
        <v>1972</v>
      </c>
      <c r="AM299" s="301">
        <f>VLOOKUP($I299,[1]기획현황!$Z:$AW,23,FALSE)</f>
        <v>2.7</v>
      </c>
      <c r="AN299" s="302">
        <f>VLOOKUP($I299,[1]기획현황!$Z:$AW,24,FALSE)</f>
        <v>0</v>
      </c>
      <c r="AO299" s="303">
        <f>VLOOKUP($I299,[1]기획현황!$Z:$AW,17,FALSE)</f>
        <v>5339.9800000000014</v>
      </c>
      <c r="AP299" s="305">
        <f t="shared" si="145"/>
        <v>7.3204223781566746</v>
      </c>
      <c r="AQ299" s="3"/>
    </row>
    <row r="300" spans="1:43" ht="53.25" customHeight="1">
      <c r="A300" s="16" t="str">
        <f t="shared" si="131"/>
        <v>SMHFIF3958PK</v>
      </c>
      <c r="B300" s="154">
        <f t="shared" si="99"/>
        <v>1</v>
      </c>
      <c r="C300" s="16" t="str">
        <f t="shared" si="132"/>
        <v>SMHFIF3958PK</v>
      </c>
      <c r="D300" s="154">
        <f t="shared" si="101"/>
        <v>1</v>
      </c>
      <c r="E300" s="16" t="str">
        <f>IF(ISERROR(VLOOKUP(MID(I300,1,5)&amp;MID(I300,8,5),품번정리!A:B,2,FALSE))=TRUE,MID(I300,1,5)&amp;MID(I300,8,5),VLOOKUP(MID(I300,1,5)&amp;MID(I300,8,5),품번정리!A:B,2,FALSE))</f>
        <v>SMHFI958PK</v>
      </c>
      <c r="F300" s="439" t="str">
        <f>IF(ISERROR(VLOOKUP($E300,러닝품번!$A:$A,1,FALSE))=TRUE,"","러닝")</f>
        <v/>
      </c>
      <c r="G300" s="422"/>
      <c r="H300" s="31" t="str">
        <f>IF(I300=0,0,IF(VLOOKUP(MID($I300,4,2),CODE!K:P,CODE!$O$1,FALSE)="",VLOOKUP(MID($I300,1,3),CODE!$B:$G,CODE!$D$1,FALSE),VLOOKUP(MID($I300,1,3),CODE!$B:$G,CODE!$D$1,FALSE)&amp;"-"&amp;VLOOKUP(MID($I300,4,2),CODE!K:P,CODE!$O$1,FALSE)))</f>
        <v>SMH</v>
      </c>
      <c r="I300" s="103" t="s">
        <v>2034</v>
      </c>
      <c r="J300" s="102" t="str">
        <f t="shared" si="133"/>
        <v>F3</v>
      </c>
      <c r="K300" s="102" t="str">
        <f t="shared" si="134"/>
        <v>FI</v>
      </c>
      <c r="L300" s="438">
        <f t="shared" si="115"/>
        <v>0</v>
      </c>
      <c r="M300" s="36">
        <f>IF(ISERROR(VLOOKUP($E300,'14FW판매DB'!$C:$AF,'14FW판매DB'!J$3-1,FALSE))=TRUE,0,VLOOKUP($E300,'14FW판매DB'!$C:$AF,'14FW판매DB'!J$3-1,FALSE))</f>
        <v>43000</v>
      </c>
      <c r="N300" s="37">
        <f>IF(ISERROR(VLOOKUP($E300,'14FW판매DB'!$C:$AF,'14FW판매DB'!K$3-1,FALSE))=TRUE,0,VLOOKUP($E300,'14FW판매DB'!$C:$AF,'14FW판매DB'!K$3-1,FALSE))</f>
        <v>43000</v>
      </c>
      <c r="O300" s="38">
        <f>SUMIF('14FW판매DB'!$C:$C,E300,'14FW판매DB'!N:N)</f>
        <v>18</v>
      </c>
      <c r="P300" s="39" t="str">
        <f>IF(ISERROR(VLOOKUP($E300,'14FW판매DB'!$C:$AF,'14FW판매DB'!P$3-1,FALSE))=TRUE,0,VLOOKUP($E300,'14FW판매DB'!$C:$AF,'14FW판매DB'!P$3-1,FALSE))</f>
        <v>2014-08-18</v>
      </c>
      <c r="Q300" s="40">
        <f>SUMIF('14FW판매DB'!$C:$C,E300,'14FW판매DB'!U:U)</f>
        <v>13</v>
      </c>
      <c r="R300" s="43">
        <f t="shared" si="135"/>
        <v>0.72222222222222221</v>
      </c>
      <c r="S300" s="95">
        <f t="shared" si="136"/>
        <v>595</v>
      </c>
      <c r="T300" s="45">
        <f t="shared" si="137"/>
        <v>2.1848739495798318E-2</v>
      </c>
      <c r="U300" s="110">
        <f>SUMIF('14FW판매DB'!$C:$C,$E300,'14FW판매DB'!AD:AD)*$U$4</f>
        <v>0</v>
      </c>
      <c r="V300" s="40">
        <f t="shared" si="138"/>
        <v>7</v>
      </c>
      <c r="W300" s="285">
        <f t="shared" si="139"/>
        <v>0</v>
      </c>
      <c r="X300" s="289">
        <f t="shared" si="140"/>
        <v>5</v>
      </c>
      <c r="Y300" s="53">
        <f t="shared" si="141"/>
        <v>0</v>
      </c>
      <c r="Z300" s="50">
        <f t="shared" si="142"/>
        <v>0</v>
      </c>
      <c r="AA300" s="33">
        <f t="shared" si="143"/>
        <v>0</v>
      </c>
      <c r="AB300" s="134" t="str">
        <f>IF(ISERROR(VLOOKUP($E300,발주DB!$A:$D,3,FALSE))=TRUE,"",VLOOKUP($E300,발주DB!$A:$D,3,FALSE))</f>
        <v/>
      </c>
      <c r="AC300" s="133" t="str">
        <f>IF(ISERROR(VLOOKUP($E300,발주DB!$A:$D,4,FALSE))=TRUE,"",VLOOKUP($E300,발주DB!$A:$D,4,FALSE))</f>
        <v/>
      </c>
      <c r="AD300" s="39">
        <f>IF(ISERROR(VLOOKUP($E300,입고예정DB!$B:$E,3,FALSE))=TRUE,0,VLOOKUP($E300,입고예정DB!$B:$E,3,FALSE))</f>
        <v>0</v>
      </c>
      <c r="AE300" s="41">
        <f>IF(E300="",0,SUMIF(입고예정DB!$B:$B,$E300,입고예정DB!$E:$E))</f>
        <v>0</v>
      </c>
      <c r="AF300" s="42">
        <f t="shared" si="144"/>
        <v>-5</v>
      </c>
      <c r="AG300" s="414"/>
      <c r="AI300" s="295" t="str">
        <f>VLOOKUP($I300,[1]기획현황!$Z:$AW,8,FALSE)</f>
        <v>QF</v>
      </c>
      <c r="AJ300" s="401" t="e">
        <f>SUMIF([1]기획현황!$Z:$Z,$I300,[1]기획현황!$AF:$AF)</f>
        <v>#VALUE!</v>
      </c>
      <c r="AK300" s="302">
        <f>VLOOKUP($I300,[1]기획현황!$Z:$AW,14,FALSE)</f>
        <v>43000</v>
      </c>
      <c r="AL300" s="402">
        <f>VLOOKUP($I300,[1]기획현황!$Z:$AW,22,FALSE)</f>
        <v>2141.6</v>
      </c>
      <c r="AM300" s="301">
        <f>VLOOKUP($I300,[1]기획현황!$Z:$AW,23,FALSE)</f>
        <v>2.7</v>
      </c>
      <c r="AN300" s="302">
        <f>VLOOKUP($I300,[1]기획현황!$Z:$AW,24,FALSE)</f>
        <v>0</v>
      </c>
      <c r="AO300" s="303">
        <f>VLOOKUP($I300,[1]기획현황!$Z:$AW,17,FALSE)</f>
        <v>5509.5800000000008</v>
      </c>
      <c r="AP300" s="305">
        <f t="shared" si="145"/>
        <v>7.0950796777447795</v>
      </c>
      <c r="AQ300" s="3"/>
    </row>
    <row r="301" spans="1:43" ht="53.25" customHeight="1">
      <c r="A301" s="16" t="str">
        <f t="shared" si="131"/>
        <v>SMHFIF3705BK</v>
      </c>
      <c r="B301" s="154">
        <f t="shared" si="99"/>
        <v>1</v>
      </c>
      <c r="C301" s="16" t="str">
        <f t="shared" si="132"/>
        <v>SMHFIF3705BK</v>
      </c>
      <c r="D301" s="154">
        <f t="shared" si="101"/>
        <v>1</v>
      </c>
      <c r="E301" s="16" t="str">
        <f>IF(ISERROR(VLOOKUP(MID(I301,1,5)&amp;MID(I301,8,5),품번정리!A:B,2,FALSE))=TRUE,MID(I301,1,5)&amp;MID(I301,8,5),VLOOKUP(MID(I301,1,5)&amp;MID(I301,8,5),품번정리!A:B,2,FALSE))</f>
        <v>SMHFI705BK</v>
      </c>
      <c r="F301" s="439" t="str">
        <f>IF(ISERROR(VLOOKUP($E301,러닝품번!$A:$A,1,FALSE))=TRUE,"","러닝")</f>
        <v/>
      </c>
      <c r="G301" s="422"/>
      <c r="H301" s="31" t="str">
        <f>IF(I301=0,0,IF(VLOOKUP(MID($I301,4,2),CODE!K:P,CODE!$O$1,FALSE)="",VLOOKUP(MID($I301,1,3),CODE!$B:$G,CODE!$D$1,FALSE),VLOOKUP(MID($I301,1,3),CODE!$B:$G,CODE!$D$1,FALSE)&amp;"-"&amp;VLOOKUP(MID($I301,4,2),CODE!K:P,CODE!$O$1,FALSE)))</f>
        <v>SMH</v>
      </c>
      <c r="I301" s="103" t="s">
        <v>3743</v>
      </c>
      <c r="J301" s="102" t="str">
        <f t="shared" si="133"/>
        <v>F3</v>
      </c>
      <c r="K301" s="102" t="str">
        <f t="shared" si="134"/>
        <v>FI</v>
      </c>
      <c r="L301" s="438">
        <f t="shared" si="115"/>
        <v>0</v>
      </c>
      <c r="M301" s="36">
        <f>IF(ISERROR(VLOOKUP($E301,'14FW판매DB'!$C:$AF,'14FW판매DB'!J$3-1,FALSE))=TRUE,0,VLOOKUP($E301,'14FW판매DB'!$C:$AF,'14FW판매DB'!J$3-1,FALSE))</f>
        <v>43000</v>
      </c>
      <c r="N301" s="37">
        <f>IF(ISERROR(VLOOKUP($E301,'14FW판매DB'!$C:$AF,'14FW판매DB'!K$3-1,FALSE))=TRUE,0,VLOOKUP($E301,'14FW판매DB'!$C:$AF,'14FW판매DB'!K$3-1,FALSE))</f>
        <v>43000</v>
      </c>
      <c r="O301" s="38">
        <f>SUMIF('14FW판매DB'!$C:$C,E301,'14FW판매DB'!N:N)</f>
        <v>100</v>
      </c>
      <c r="P301" s="39" t="str">
        <f>IF(ISERROR(VLOOKUP($E301,'14FW판매DB'!$C:$AF,'14FW판매DB'!P$3-1,FALSE))=TRUE,0,VLOOKUP($E301,'14FW판매DB'!$C:$AF,'14FW판매DB'!P$3-1,FALSE))</f>
        <v>2014-09-04</v>
      </c>
      <c r="Q301" s="40">
        <f>SUMIF('14FW판매DB'!$C:$C,E301,'14FW판매DB'!U:U)</f>
        <v>99</v>
      </c>
      <c r="R301" s="43">
        <f t="shared" si="135"/>
        <v>0.99</v>
      </c>
      <c r="S301" s="95">
        <f t="shared" si="136"/>
        <v>578</v>
      </c>
      <c r="T301" s="45">
        <f t="shared" si="137"/>
        <v>0.17128027681660898</v>
      </c>
      <c r="U301" s="110">
        <f>SUMIF('14FW판매DB'!$C:$C,$E301,'14FW판매DB'!AD:AD)*$U$4</f>
        <v>0</v>
      </c>
      <c r="V301" s="40">
        <f t="shared" si="138"/>
        <v>7</v>
      </c>
      <c r="W301" s="285">
        <f t="shared" si="139"/>
        <v>0</v>
      </c>
      <c r="X301" s="289">
        <f t="shared" si="140"/>
        <v>1</v>
      </c>
      <c r="Y301" s="53">
        <f t="shared" si="141"/>
        <v>0</v>
      </c>
      <c r="Z301" s="50">
        <f t="shared" si="142"/>
        <v>0</v>
      </c>
      <c r="AA301" s="33">
        <f t="shared" si="143"/>
        <v>0</v>
      </c>
      <c r="AB301" s="134" t="str">
        <f>IF(ISERROR(VLOOKUP($E301,발주DB!$A:$D,3,FALSE))=TRUE,"",VLOOKUP($E301,발주DB!$A:$D,3,FALSE))</f>
        <v/>
      </c>
      <c r="AC301" s="133" t="str">
        <f>IF(ISERROR(VLOOKUP($E301,발주DB!$A:$D,4,FALSE))=TRUE,"",VLOOKUP($E301,발주DB!$A:$D,4,FALSE))</f>
        <v/>
      </c>
      <c r="AD301" s="39">
        <f>IF(ISERROR(VLOOKUP($E301,입고예정DB!$B:$E,3,FALSE))=TRUE,0,VLOOKUP($E301,입고예정DB!$B:$E,3,FALSE))</f>
        <v>0</v>
      </c>
      <c r="AE301" s="41">
        <f>IF(E301="",0,SUMIF(입고예정DB!$B:$B,$E301,입고예정DB!$E:$E))</f>
        <v>0</v>
      </c>
      <c r="AF301" s="42">
        <f t="shared" si="144"/>
        <v>-1</v>
      </c>
      <c r="AG301" s="414"/>
      <c r="AI301" s="295" t="str">
        <f>VLOOKUP($I301,[1]기획현황!$Z:$AW,8,FALSE)</f>
        <v>성진</v>
      </c>
      <c r="AJ301" s="401" t="e">
        <f>SUMIF([1]기획현황!$Z:$Z,$I301,[1]기획현황!$AF:$AF)</f>
        <v>#VALUE!</v>
      </c>
      <c r="AK301" s="302">
        <f>VLOOKUP($I301,[1]기획현황!$Z:$AW,14,FALSE)</f>
        <v>43000</v>
      </c>
      <c r="AL301" s="402">
        <f>VLOOKUP($I301,[1]기획현황!$Z:$AW,22,FALSE)</f>
        <v>0</v>
      </c>
      <c r="AM301" s="301">
        <f>VLOOKUP($I301,[1]기획현황!$Z:$AW,23,FALSE)</f>
        <v>0</v>
      </c>
      <c r="AN301" s="302">
        <f>VLOOKUP($I301,[1]기획현황!$Z:$AW,24,FALSE)</f>
        <v>6064</v>
      </c>
      <c r="AO301" s="303">
        <f>VLOOKUP($I301,[1]기획현황!$Z:$AW,17,FALSE)</f>
        <v>6064</v>
      </c>
      <c r="AP301" s="305">
        <f t="shared" si="145"/>
        <v>6.4463900215879102</v>
      </c>
      <c r="AQ301" s="3"/>
    </row>
    <row r="302" spans="1:43" ht="53.25" hidden="1" customHeight="1">
      <c r="A302" s="16" t="str">
        <f t="shared" si="131"/>
        <v>SMHBEF5863RE</v>
      </c>
      <c r="B302" s="154">
        <f t="shared" si="99"/>
        <v>0.5</v>
      </c>
      <c r="C302" s="16" t="str">
        <f t="shared" si="132"/>
        <v>SMHBEF5863RE</v>
      </c>
      <c r="D302" s="154">
        <f t="shared" si="101"/>
        <v>0.5</v>
      </c>
      <c r="E302" s="16" t="str">
        <f>IF(ISERROR(VLOOKUP(MID(I302,1,5)&amp;MID(I302,8,5),품번정리!A:B,2,FALSE))=TRUE,MID(I302,1,5)&amp;MID(I302,8,5),VLOOKUP(MID(I302,1,5)&amp;MID(I302,8,5),품번정리!A:B,2,FALSE))</f>
        <v>SMHBE863RE</v>
      </c>
      <c r="F302" s="202" t="str">
        <f>IF(ISERROR(VLOOKUP($E302,러닝품번!$A:$A,1,FALSE))=TRUE,"","러닝")</f>
        <v/>
      </c>
      <c r="G302" s="422"/>
      <c r="H302" s="31" t="str">
        <f>IF(I302=0,0,IF(VLOOKUP(MID($I302,4,2),CODE!K:P,CODE!$O$1,FALSE)="",VLOOKUP(MID($I302,1,3),CODE!$B:$G,CODE!$D$1,FALSE),VLOOKUP(MID($I302,1,3),CODE!$B:$G,CODE!$D$1,FALSE)&amp;"-"&amp;VLOOKUP(MID($I302,4,2),CODE!K:P,CODE!$O$1,FALSE)))</f>
        <v>SMH</v>
      </c>
      <c r="I302" s="103" t="s">
        <v>3744</v>
      </c>
      <c r="J302" s="102" t="str">
        <f t="shared" si="133"/>
        <v>F5</v>
      </c>
      <c r="K302" s="102" t="str">
        <f t="shared" si="134"/>
        <v>BE</v>
      </c>
      <c r="L302" s="438">
        <f t="shared" si="115"/>
        <v>30000</v>
      </c>
      <c r="M302" s="36">
        <f>IF(ISERROR(VLOOKUP($E302,'14FW판매DB'!$C:$AF,'14FW판매DB'!J$3-1,FALSE))=TRUE,0,VLOOKUP($E302,'14FW판매DB'!$C:$AF,'14FW판매DB'!J$3-1,FALSE))</f>
        <v>45000</v>
      </c>
      <c r="N302" s="37">
        <f>IF(ISERROR(VLOOKUP($E302,'14FW판매DB'!$C:$AF,'14FW판매DB'!K$3-1,FALSE))=TRUE,0,VLOOKUP($E302,'14FW판매DB'!$C:$AF,'14FW판매DB'!K$3-1,FALSE))</f>
        <v>15000</v>
      </c>
      <c r="O302" s="38">
        <f>SUMIF('14FW판매DB'!$C:$C,E302,'14FW판매DB'!N:N)</f>
        <v>342</v>
      </c>
      <c r="P302" s="39" t="str">
        <f>IF(ISERROR(VLOOKUP($E302,'14FW판매DB'!$C:$AF,'14FW판매DB'!P$3-1,FALSE))=TRUE,0,VLOOKUP($E302,'14FW판매DB'!$C:$AF,'14FW판매DB'!P$3-1,FALSE))</f>
        <v>2014-10-14</v>
      </c>
      <c r="Q302" s="40">
        <f>SUMIF('14FW판매DB'!$C:$C,E302,'14FW판매DB'!U:U)</f>
        <v>249</v>
      </c>
      <c r="R302" s="43">
        <f t="shared" si="135"/>
        <v>0.72807017543859653</v>
      </c>
      <c r="S302" s="95">
        <f t="shared" si="136"/>
        <v>538</v>
      </c>
      <c r="T302" s="45">
        <f t="shared" si="137"/>
        <v>0.46282527881040891</v>
      </c>
      <c r="U302" s="110">
        <f>SUMIF('14FW판매DB'!$C:$C,$E302,'14FW판매DB'!AD:AD)*$U$4</f>
        <v>3</v>
      </c>
      <c r="V302" s="40">
        <f t="shared" si="138"/>
        <v>7</v>
      </c>
      <c r="W302" s="285">
        <f t="shared" si="139"/>
        <v>0.42857142857142855</v>
      </c>
      <c r="X302" s="289">
        <f t="shared" si="140"/>
        <v>93</v>
      </c>
      <c r="Y302" s="53">
        <f t="shared" si="141"/>
        <v>217</v>
      </c>
      <c r="Z302" s="50">
        <f t="shared" si="142"/>
        <v>42680</v>
      </c>
      <c r="AA302" s="33">
        <f t="shared" si="143"/>
        <v>-183.42857142857142</v>
      </c>
      <c r="AB302" s="134" t="str">
        <f>IF(ISERROR(VLOOKUP($E302,발주DB!$A:$D,3,FALSE))=TRUE,"",VLOOKUP($E302,발주DB!$A:$D,3,FALSE))</f>
        <v/>
      </c>
      <c r="AC302" s="133" t="str">
        <f>IF(ISERROR(VLOOKUP($E302,발주DB!$A:$D,4,FALSE))=TRUE,"",VLOOKUP($E302,발주DB!$A:$D,4,FALSE))</f>
        <v/>
      </c>
      <c r="AD302" s="39">
        <f>IF(ISERROR(VLOOKUP($E302,입고예정DB!$B:$E,3,FALSE))=TRUE,0,VLOOKUP($E302,입고예정DB!$B:$E,3,FALSE))</f>
        <v>0</v>
      </c>
      <c r="AE302" s="41">
        <f>IF(E302="",0,SUMIF(입고예정DB!$B:$B,$E302,입고예정DB!$E:$E))</f>
        <v>0</v>
      </c>
      <c r="AF302" s="42">
        <f t="shared" si="144"/>
        <v>-276.42857142857144</v>
      </c>
      <c r="AG302" s="414"/>
      <c r="AI302" s="295" t="str">
        <f>VLOOKUP($I302,[1]기획현황!$Z:$AW,8,FALSE)</f>
        <v>Y&amp;Y</v>
      </c>
      <c r="AJ302" s="401" t="e">
        <f>SUMIF([1]기획현황!$Z:$Z,$I302,[1]기획현황!$AF:$AF)</f>
        <v>#VALUE!</v>
      </c>
      <c r="AK302" s="302">
        <f>VLOOKUP($I302,[1]기획현황!$Z:$AW,14,FALSE)</f>
        <v>45000</v>
      </c>
      <c r="AL302" s="402">
        <f>VLOOKUP($I302,[1]기획현황!$Z:$AW,22,FALSE)</f>
        <v>0</v>
      </c>
      <c r="AM302" s="301">
        <f>VLOOKUP($I302,[1]기획현황!$Z:$AW,23,FALSE)</f>
        <v>0</v>
      </c>
      <c r="AN302" s="302">
        <f>VLOOKUP($I302,[1]기획현황!$Z:$AW,24,FALSE)</f>
        <v>0</v>
      </c>
      <c r="AO302" s="303">
        <f>VLOOKUP($I302,[1]기획현황!$Z:$AW,17,FALSE)</f>
        <v>0</v>
      </c>
      <c r="AP302" s="305">
        <f t="shared" si="145"/>
        <v>0</v>
      </c>
      <c r="AQ302" s="3"/>
    </row>
    <row r="303" spans="1:43" ht="53.25" hidden="1" customHeight="1">
      <c r="A303" s="16" t="str">
        <f t="shared" si="131"/>
        <v>SMHFIF5855OR</v>
      </c>
      <c r="B303" s="154">
        <f t="shared" si="99"/>
        <v>0.5</v>
      </c>
      <c r="C303" s="16" t="str">
        <f t="shared" si="132"/>
        <v>SMHFIF5855OR</v>
      </c>
      <c r="D303" s="154">
        <f t="shared" si="101"/>
        <v>0.5</v>
      </c>
      <c r="E303" s="16" t="str">
        <f>IF(ISERROR(VLOOKUP(MID(I303,1,5)&amp;MID(I303,8,5),품번정리!A:B,2,FALSE))=TRUE,MID(I303,1,5)&amp;MID(I303,8,5),VLOOKUP(MID(I303,1,5)&amp;MID(I303,8,5),품번정리!A:B,2,FALSE))</f>
        <v>SMHFI855OR</v>
      </c>
      <c r="F303" s="202" t="str">
        <f>IF(ISERROR(VLOOKUP($E303,러닝품번!$A:$A,1,FALSE))=TRUE,"","러닝")</f>
        <v/>
      </c>
      <c r="G303" s="422"/>
      <c r="H303" s="31" t="str">
        <f>IF(I303=0,0,IF(VLOOKUP(MID($I303,4,2),CODE!K:P,CODE!$O$1,FALSE)="",VLOOKUP(MID($I303,1,3),CODE!$B:$G,CODE!$D$1,FALSE),VLOOKUP(MID($I303,1,3),CODE!$B:$G,CODE!$D$1,FALSE)&amp;"-"&amp;VLOOKUP(MID($I303,4,2),CODE!K:P,CODE!$O$1,FALSE)))</f>
        <v>SMH</v>
      </c>
      <c r="I303" s="103" t="s">
        <v>3745</v>
      </c>
      <c r="J303" s="102" t="str">
        <f t="shared" si="133"/>
        <v>F5</v>
      </c>
      <c r="K303" s="102" t="str">
        <f t="shared" si="134"/>
        <v>FI</v>
      </c>
      <c r="L303" s="438">
        <f t="shared" si="115"/>
        <v>40000</v>
      </c>
      <c r="M303" s="36">
        <f>IF(ISERROR(VLOOKUP($E303,'14FW판매DB'!$C:$AF,'14FW판매DB'!J$3-1,FALSE))=TRUE,0,VLOOKUP($E303,'14FW판매DB'!$C:$AF,'14FW판매DB'!J$3-1,FALSE))</f>
        <v>55000</v>
      </c>
      <c r="N303" s="37">
        <f>IF(ISERROR(VLOOKUP($E303,'14FW판매DB'!$C:$AF,'14FW판매DB'!K$3-1,FALSE))=TRUE,0,VLOOKUP($E303,'14FW판매DB'!$C:$AF,'14FW판매DB'!K$3-1,FALSE))</f>
        <v>15000</v>
      </c>
      <c r="O303" s="38">
        <f>SUMIF('14FW판매DB'!$C:$C,E303,'14FW판매DB'!N:N)</f>
        <v>200</v>
      </c>
      <c r="P303" s="39" t="str">
        <f>IF(ISERROR(VLOOKUP($E303,'14FW판매DB'!$C:$AF,'14FW판매DB'!P$3-1,FALSE))=TRUE,0,VLOOKUP($E303,'14FW판매DB'!$C:$AF,'14FW판매DB'!P$3-1,FALSE))</f>
        <v>2014-10-14</v>
      </c>
      <c r="Q303" s="40">
        <f>SUMIF('14FW판매DB'!$C:$C,E303,'14FW판매DB'!U:U)</f>
        <v>199</v>
      </c>
      <c r="R303" s="43">
        <f t="shared" si="135"/>
        <v>0.995</v>
      </c>
      <c r="S303" s="95">
        <f t="shared" si="136"/>
        <v>538</v>
      </c>
      <c r="T303" s="45">
        <f t="shared" si="137"/>
        <v>0.36988847583643125</v>
      </c>
      <c r="U303" s="110">
        <f>SUMIF('14FW판매DB'!$C:$C,$E303,'14FW판매DB'!AD:AD)*$U$4</f>
        <v>0</v>
      </c>
      <c r="V303" s="40">
        <f t="shared" si="138"/>
        <v>7</v>
      </c>
      <c r="W303" s="285">
        <f t="shared" si="139"/>
        <v>0</v>
      </c>
      <c r="X303" s="289">
        <f t="shared" si="140"/>
        <v>1</v>
      </c>
      <c r="Y303" s="53">
        <f t="shared" si="141"/>
        <v>0</v>
      </c>
      <c r="Z303" s="50">
        <f t="shared" si="142"/>
        <v>0</v>
      </c>
      <c r="AA303" s="33">
        <f t="shared" si="143"/>
        <v>0</v>
      </c>
      <c r="AB303" s="134" t="str">
        <f>IF(ISERROR(VLOOKUP($E303,발주DB!$A:$D,3,FALSE))=TRUE,"",VLOOKUP($E303,발주DB!$A:$D,3,FALSE))</f>
        <v/>
      </c>
      <c r="AC303" s="133" t="str">
        <f>IF(ISERROR(VLOOKUP($E303,발주DB!$A:$D,4,FALSE))=TRUE,"",VLOOKUP($E303,발주DB!$A:$D,4,FALSE))</f>
        <v/>
      </c>
      <c r="AD303" s="39">
        <f>IF(ISERROR(VLOOKUP($E303,입고예정DB!$B:$E,3,FALSE))=TRUE,0,VLOOKUP($E303,입고예정DB!$B:$E,3,FALSE))</f>
        <v>0</v>
      </c>
      <c r="AE303" s="41">
        <f>IF(E303="",0,SUMIF(입고예정DB!$B:$B,$E303,입고예정DB!$E:$E))</f>
        <v>0</v>
      </c>
      <c r="AF303" s="42">
        <f t="shared" si="144"/>
        <v>-1</v>
      </c>
      <c r="AG303" s="414"/>
      <c r="AI303" s="295" t="str">
        <f>VLOOKUP($I303,[1]기획현황!$Z:$AW,8,FALSE)</f>
        <v>QF</v>
      </c>
      <c r="AJ303" s="401" t="e">
        <f>SUMIF([1]기획현황!$Z:$Z,$I303,[1]기획현황!$AF:$AF)</f>
        <v>#VALUE!</v>
      </c>
      <c r="AK303" s="302">
        <f>VLOOKUP($I303,[1]기획현황!$Z:$AW,14,FALSE)</f>
        <v>55000</v>
      </c>
      <c r="AL303" s="402">
        <f>VLOOKUP($I303,[1]기획현황!$Z:$AW,22,FALSE)</f>
        <v>0</v>
      </c>
      <c r="AM303" s="301">
        <f>VLOOKUP($I303,[1]기획현황!$Z:$AW,23,FALSE)</f>
        <v>0</v>
      </c>
      <c r="AN303" s="302">
        <f>VLOOKUP($I303,[1]기획현황!$Z:$AW,24,FALSE)</f>
        <v>0</v>
      </c>
      <c r="AO303" s="303">
        <f>VLOOKUP($I303,[1]기획현황!$Z:$AW,17,FALSE)</f>
        <v>0</v>
      </c>
      <c r="AP303" s="305">
        <f t="shared" si="145"/>
        <v>0</v>
      </c>
      <c r="AQ303" s="3"/>
    </row>
    <row r="304" spans="1:43" ht="53.25" hidden="1" customHeight="1">
      <c r="A304" s="16" t="str">
        <f t="shared" si="131"/>
        <v>SMHFIF5860YE</v>
      </c>
      <c r="B304" s="154">
        <f t="shared" si="99"/>
        <v>0.5</v>
      </c>
      <c r="C304" s="16" t="str">
        <f t="shared" si="132"/>
        <v>SMHFIF5860YE</v>
      </c>
      <c r="D304" s="154">
        <f t="shared" si="101"/>
        <v>0.5</v>
      </c>
      <c r="E304" s="16" t="str">
        <f>IF(ISERROR(VLOOKUP(MID(I304,1,5)&amp;MID(I304,8,5),품번정리!A:B,2,FALSE))=TRUE,MID(I304,1,5)&amp;MID(I304,8,5),VLOOKUP(MID(I304,1,5)&amp;MID(I304,8,5),품번정리!A:B,2,FALSE))</f>
        <v>SMHFI860YE</v>
      </c>
      <c r="F304" s="202" t="str">
        <f>IF(ISERROR(VLOOKUP($E304,러닝품번!$A:$A,1,FALSE))=TRUE,"","러닝")</f>
        <v/>
      </c>
      <c r="G304" s="422"/>
      <c r="H304" s="31" t="str">
        <f>IF(I304=0,0,IF(VLOOKUP(MID($I304,4,2),CODE!K:P,CODE!$O$1,FALSE)="",VLOOKUP(MID($I304,1,3),CODE!$B:$G,CODE!$D$1,FALSE),VLOOKUP(MID($I304,1,3),CODE!$B:$G,CODE!$D$1,FALSE)&amp;"-"&amp;VLOOKUP(MID($I304,4,2),CODE!K:P,CODE!$O$1,FALSE)))</f>
        <v>SMH</v>
      </c>
      <c r="I304" s="103" t="s">
        <v>3746</v>
      </c>
      <c r="J304" s="102" t="str">
        <f t="shared" si="133"/>
        <v>F5</v>
      </c>
      <c r="K304" s="102" t="str">
        <f t="shared" si="134"/>
        <v>FI</v>
      </c>
      <c r="L304" s="438">
        <f t="shared" si="115"/>
        <v>30000</v>
      </c>
      <c r="M304" s="36">
        <f>IF(ISERROR(VLOOKUP($E304,'14FW판매DB'!$C:$AF,'14FW판매DB'!J$3-1,FALSE))=TRUE,0,VLOOKUP($E304,'14FW판매DB'!$C:$AF,'14FW판매DB'!J$3-1,FALSE))</f>
        <v>45000</v>
      </c>
      <c r="N304" s="37">
        <f>IF(ISERROR(VLOOKUP($E304,'14FW판매DB'!$C:$AF,'14FW판매DB'!K$3-1,FALSE))=TRUE,0,VLOOKUP($E304,'14FW판매DB'!$C:$AF,'14FW판매DB'!K$3-1,FALSE))</f>
        <v>15000</v>
      </c>
      <c r="O304" s="38">
        <f>SUMIF('14FW판매DB'!$C:$C,E304,'14FW판매DB'!N:N)</f>
        <v>200</v>
      </c>
      <c r="P304" s="39" t="str">
        <f>IF(ISERROR(VLOOKUP($E304,'14FW판매DB'!$C:$AF,'14FW판매DB'!P$3-1,FALSE))=TRUE,0,VLOOKUP($E304,'14FW판매DB'!$C:$AF,'14FW판매DB'!P$3-1,FALSE))</f>
        <v>2014-10-14</v>
      </c>
      <c r="Q304" s="40">
        <f>SUMIF('14FW판매DB'!$C:$C,E304,'14FW판매DB'!U:U)</f>
        <v>191</v>
      </c>
      <c r="R304" s="43">
        <f t="shared" si="135"/>
        <v>0.95499999999999996</v>
      </c>
      <c r="S304" s="95">
        <f t="shared" si="136"/>
        <v>538</v>
      </c>
      <c r="T304" s="45">
        <f t="shared" si="137"/>
        <v>0.35501858736059477</v>
      </c>
      <c r="U304" s="110">
        <f>SUMIF('14FW판매DB'!$C:$C,$E304,'14FW판매DB'!AD:AD)*$U$4</f>
        <v>0</v>
      </c>
      <c r="V304" s="40">
        <f t="shared" si="138"/>
        <v>7</v>
      </c>
      <c r="W304" s="285">
        <f t="shared" si="139"/>
        <v>0</v>
      </c>
      <c r="X304" s="289">
        <f t="shared" si="140"/>
        <v>9</v>
      </c>
      <c r="Y304" s="53">
        <f t="shared" si="141"/>
        <v>0</v>
      </c>
      <c r="Z304" s="50">
        <f t="shared" si="142"/>
        <v>0</v>
      </c>
      <c r="AA304" s="33">
        <f t="shared" si="143"/>
        <v>0</v>
      </c>
      <c r="AB304" s="134" t="str">
        <f>IF(ISERROR(VLOOKUP($E304,발주DB!$A:$D,3,FALSE))=TRUE,"",VLOOKUP($E304,발주DB!$A:$D,3,FALSE))</f>
        <v/>
      </c>
      <c r="AC304" s="133" t="str">
        <f>IF(ISERROR(VLOOKUP($E304,발주DB!$A:$D,4,FALSE))=TRUE,"",VLOOKUP($E304,발주DB!$A:$D,4,FALSE))</f>
        <v/>
      </c>
      <c r="AD304" s="39">
        <f>IF(ISERROR(VLOOKUP($E304,입고예정DB!$B:$E,3,FALSE))=TRUE,0,VLOOKUP($E304,입고예정DB!$B:$E,3,FALSE))</f>
        <v>0</v>
      </c>
      <c r="AE304" s="41">
        <f>IF(E304="",0,SUMIF(입고예정DB!$B:$B,$E304,입고예정DB!$E:$E))</f>
        <v>0</v>
      </c>
      <c r="AF304" s="42">
        <f t="shared" si="144"/>
        <v>-9</v>
      </c>
      <c r="AG304" s="414"/>
      <c r="AI304" s="295" t="str">
        <f>VLOOKUP($I304,[1]기획현황!$Z:$AW,8,FALSE)</f>
        <v>QF</v>
      </c>
      <c r="AJ304" s="401" t="e">
        <f>SUMIF([1]기획현황!$Z:$Z,$I304,[1]기획현황!$AF:$AF)</f>
        <v>#VALUE!</v>
      </c>
      <c r="AK304" s="302">
        <f>VLOOKUP($I304,[1]기획현황!$Z:$AW,14,FALSE)</f>
        <v>45000</v>
      </c>
      <c r="AL304" s="402">
        <f>VLOOKUP($I304,[1]기획현황!$Z:$AW,22,FALSE)</f>
        <v>0</v>
      </c>
      <c r="AM304" s="301">
        <f>VLOOKUP($I304,[1]기획현황!$Z:$AW,23,FALSE)</f>
        <v>0</v>
      </c>
      <c r="AN304" s="302">
        <f>VLOOKUP($I304,[1]기획현황!$Z:$AW,24,FALSE)</f>
        <v>0</v>
      </c>
      <c r="AO304" s="303">
        <f>VLOOKUP($I304,[1]기획현황!$Z:$AW,17,FALSE)</f>
        <v>0</v>
      </c>
      <c r="AP304" s="305">
        <f t="shared" si="145"/>
        <v>0</v>
      </c>
      <c r="AQ304" s="3"/>
    </row>
    <row r="305" spans="1:43" ht="53.25" hidden="1" customHeight="1">
      <c r="A305" s="16" t="str">
        <f t="shared" si="131"/>
        <v>SMHBAF5636PK</v>
      </c>
      <c r="B305" s="154">
        <f t="shared" si="99"/>
        <v>1</v>
      </c>
      <c r="C305" s="16" t="str">
        <f t="shared" si="132"/>
        <v>SMHBAF5636PK</v>
      </c>
      <c r="D305" s="154">
        <f t="shared" si="101"/>
        <v>1</v>
      </c>
      <c r="E305" s="16" t="str">
        <f>IF(ISERROR(VLOOKUP(MID(I305,1,5)&amp;MID(I305,8,5),품번정리!A:B,2,FALSE))=TRUE,MID(I305,1,5)&amp;MID(I305,8,5),VLOOKUP(MID(I305,1,5)&amp;MID(I305,8,5),품번정리!A:B,2,FALSE))</f>
        <v>SMHBA636PK</v>
      </c>
      <c r="F305" s="202" t="str">
        <f>IF(ISERROR(VLOOKUP($E305,러닝품번!$A:$A,1,FALSE))=TRUE,"","러닝")</f>
        <v/>
      </c>
      <c r="G305" s="422"/>
      <c r="H305" s="31" t="str">
        <f>IF(I305=0,0,IF(VLOOKUP(MID($I305,4,2),CODE!K:P,CODE!$O$1,FALSE)="",VLOOKUP(MID($I305,1,3),CODE!$B:$G,CODE!$D$1,FALSE),VLOOKUP(MID($I305,1,3),CODE!$B:$G,CODE!$D$1,FALSE)&amp;"-"&amp;VLOOKUP(MID($I305,4,2),CODE!K:P,CODE!$O$1,FALSE)))</f>
        <v>SMH</v>
      </c>
      <c r="I305" s="103" t="s">
        <v>3747</v>
      </c>
      <c r="J305" s="102" t="str">
        <f t="shared" si="133"/>
        <v>F5</v>
      </c>
      <c r="K305" s="102" t="str">
        <f t="shared" si="134"/>
        <v>BA</v>
      </c>
      <c r="L305" s="438">
        <f t="shared" si="115"/>
        <v>45000</v>
      </c>
      <c r="M305" s="36">
        <f>IF(ISERROR(VLOOKUP($E305,'14FW판매DB'!$C:$AF,'14FW판매DB'!J$3-1,FALSE))=TRUE,0,VLOOKUP($E305,'14FW판매DB'!$C:$AF,'14FW판매DB'!J$3-1,FALSE))</f>
        <v>55000</v>
      </c>
      <c r="N305" s="37">
        <f>IF(ISERROR(VLOOKUP($E305,'14FW판매DB'!$C:$AF,'14FW판매DB'!K$3-1,FALSE))=TRUE,0,VLOOKUP($E305,'14FW판매DB'!$C:$AF,'14FW판매DB'!K$3-1,FALSE))</f>
        <v>10000</v>
      </c>
      <c r="O305" s="38">
        <f>SUMIF('14FW판매DB'!$C:$C,E305,'14FW판매DB'!N:N)</f>
        <v>5</v>
      </c>
      <c r="P305" s="39" t="str">
        <f>IF(ISERROR(VLOOKUP($E305,'14FW판매DB'!$C:$AF,'14FW판매DB'!P$3-1,FALSE))=TRUE,0,VLOOKUP($E305,'14FW판매DB'!$C:$AF,'14FW판매DB'!P$3-1,FALSE))</f>
        <v>2014-10-13</v>
      </c>
      <c r="Q305" s="40">
        <f>SUMIF('14FW판매DB'!$C:$C,E305,'14FW판매DB'!U:U)</f>
        <v>4</v>
      </c>
      <c r="R305" s="43">
        <f t="shared" si="135"/>
        <v>0.8</v>
      </c>
      <c r="S305" s="95">
        <f t="shared" si="136"/>
        <v>539</v>
      </c>
      <c r="T305" s="45">
        <f t="shared" si="137"/>
        <v>7.4211502782931356E-3</v>
      </c>
      <c r="U305" s="110">
        <f>SUMIF('14FW판매DB'!$C:$C,$E305,'14FW판매DB'!AD:AD)*$U$4</f>
        <v>0</v>
      </c>
      <c r="V305" s="40">
        <f t="shared" si="138"/>
        <v>7</v>
      </c>
      <c r="W305" s="285">
        <f t="shared" si="139"/>
        <v>0</v>
      </c>
      <c r="X305" s="289">
        <f t="shared" si="140"/>
        <v>1</v>
      </c>
      <c r="Y305" s="53">
        <f t="shared" si="141"/>
        <v>0</v>
      </c>
      <c r="Z305" s="50">
        <f t="shared" si="142"/>
        <v>0</v>
      </c>
      <c r="AA305" s="33">
        <f t="shared" si="143"/>
        <v>0</v>
      </c>
      <c r="AB305" s="134" t="str">
        <f>IF(ISERROR(VLOOKUP($E305,발주DB!$A:$D,3,FALSE))=TRUE,"",VLOOKUP($E305,발주DB!$A:$D,3,FALSE))</f>
        <v/>
      </c>
      <c r="AC305" s="133" t="str">
        <f>IF(ISERROR(VLOOKUP($E305,발주DB!$A:$D,4,FALSE))=TRUE,"",VLOOKUP($E305,발주DB!$A:$D,4,FALSE))</f>
        <v/>
      </c>
      <c r="AD305" s="39">
        <f>IF(ISERROR(VLOOKUP($E305,입고예정DB!$B:$E,3,FALSE))=TRUE,0,VLOOKUP($E305,입고예정DB!$B:$E,3,FALSE))</f>
        <v>0</v>
      </c>
      <c r="AE305" s="41">
        <f>IF(E305="",0,SUMIF(입고예정DB!$B:$B,$E305,입고예정DB!$E:$E))</f>
        <v>0</v>
      </c>
      <c r="AF305" s="42">
        <f t="shared" si="144"/>
        <v>-1</v>
      </c>
      <c r="AG305" s="414"/>
      <c r="AI305" s="295" t="str">
        <f>VLOOKUP($I305,[1]기획현황!$Z:$AW,8,FALSE)</f>
        <v>캡보이</v>
      </c>
      <c r="AJ305" s="401" t="e">
        <f>SUMIF([1]기획현황!$Z:$Z,$I305,[1]기획현황!$AF:$AF)</f>
        <v>#VALUE!</v>
      </c>
      <c r="AK305" s="302">
        <f>VLOOKUP($I305,[1]기획현황!$Z:$AW,14,FALSE)</f>
        <v>55000</v>
      </c>
      <c r="AL305" s="402">
        <f>VLOOKUP($I305,[1]기획현황!$Z:$AW,22,FALSE)</f>
        <v>0</v>
      </c>
      <c r="AM305" s="301">
        <f>VLOOKUP($I305,[1]기획현황!$Z:$AW,23,FALSE)</f>
        <v>0</v>
      </c>
      <c r="AN305" s="302">
        <f>VLOOKUP($I305,[1]기획현황!$Z:$AW,24,FALSE)</f>
        <v>0</v>
      </c>
      <c r="AO305" s="303">
        <f>VLOOKUP($I305,[1]기획현황!$Z:$AW,17,FALSE)</f>
        <v>0</v>
      </c>
      <c r="AP305" s="305">
        <f t="shared" si="145"/>
        <v>0</v>
      </c>
      <c r="AQ305" s="3"/>
    </row>
    <row r="306" spans="1:43" ht="53.25" hidden="1" customHeight="1">
      <c r="A306" s="16" t="str">
        <f t="shared" si="131"/>
        <v>SMHBAF5637YE</v>
      </c>
      <c r="B306" s="154">
        <f t="shared" si="99"/>
        <v>1</v>
      </c>
      <c r="C306" s="16" t="str">
        <f t="shared" si="132"/>
        <v>SMHBAF5637YE</v>
      </c>
      <c r="D306" s="154">
        <f t="shared" si="101"/>
        <v>1</v>
      </c>
      <c r="E306" s="16" t="str">
        <f>IF(ISERROR(VLOOKUP(MID(I306,1,5)&amp;MID(I306,8,5),품번정리!A:B,2,FALSE))=TRUE,MID(I306,1,5)&amp;MID(I306,8,5),VLOOKUP(MID(I306,1,5)&amp;MID(I306,8,5),품번정리!A:B,2,FALSE))</f>
        <v>SMHBA637YE</v>
      </c>
      <c r="F306" s="202" t="str">
        <f>IF(ISERROR(VLOOKUP($E306,러닝품번!$A:$A,1,FALSE))=TRUE,"","러닝")</f>
        <v/>
      </c>
      <c r="G306" s="422"/>
      <c r="H306" s="31" t="str">
        <f>IF(I306=0,0,IF(VLOOKUP(MID($I306,4,2),CODE!K:P,CODE!$O$1,FALSE)="",VLOOKUP(MID($I306,1,3),CODE!$B:$G,CODE!$D$1,FALSE),VLOOKUP(MID($I306,1,3),CODE!$B:$G,CODE!$D$1,FALSE)&amp;"-"&amp;VLOOKUP(MID($I306,4,2),CODE!K:P,CODE!$O$1,FALSE)))</f>
        <v>SMH</v>
      </c>
      <c r="I306" s="103" t="s">
        <v>3748</v>
      </c>
      <c r="J306" s="102" t="str">
        <f t="shared" si="133"/>
        <v>F5</v>
      </c>
      <c r="K306" s="102" t="str">
        <f t="shared" si="134"/>
        <v>BA</v>
      </c>
      <c r="L306" s="438">
        <f t="shared" si="115"/>
        <v>45000</v>
      </c>
      <c r="M306" s="36">
        <f>IF(ISERROR(VLOOKUP($E306,'14FW판매DB'!$C:$AF,'14FW판매DB'!J$3-1,FALSE))=TRUE,0,VLOOKUP($E306,'14FW판매DB'!$C:$AF,'14FW판매DB'!J$3-1,FALSE))</f>
        <v>55000</v>
      </c>
      <c r="N306" s="37">
        <f>IF(ISERROR(VLOOKUP($E306,'14FW판매DB'!$C:$AF,'14FW판매DB'!K$3-1,FALSE))=TRUE,0,VLOOKUP($E306,'14FW판매DB'!$C:$AF,'14FW판매DB'!K$3-1,FALSE))</f>
        <v>10000</v>
      </c>
      <c r="O306" s="38">
        <f>SUMIF('14FW판매DB'!$C:$C,E306,'14FW판매DB'!N:N)</f>
        <v>6</v>
      </c>
      <c r="P306" s="39" t="str">
        <f>IF(ISERROR(VLOOKUP($E306,'14FW판매DB'!$C:$AF,'14FW판매DB'!P$3-1,FALSE))=TRUE,0,VLOOKUP($E306,'14FW판매DB'!$C:$AF,'14FW판매DB'!P$3-1,FALSE))</f>
        <v>2014-10-13</v>
      </c>
      <c r="Q306" s="40">
        <f>SUMIF('14FW판매DB'!$C:$C,E306,'14FW판매DB'!U:U)</f>
        <v>4</v>
      </c>
      <c r="R306" s="43">
        <f t="shared" si="135"/>
        <v>0.66666666666666663</v>
      </c>
      <c r="S306" s="95">
        <f t="shared" si="136"/>
        <v>539</v>
      </c>
      <c r="T306" s="45">
        <f t="shared" si="137"/>
        <v>7.4211502782931356E-3</v>
      </c>
      <c r="U306" s="110">
        <f>SUMIF('14FW판매DB'!$C:$C,$E306,'14FW판매DB'!AD:AD)*$U$4</f>
        <v>0</v>
      </c>
      <c r="V306" s="40">
        <f t="shared" si="138"/>
        <v>7</v>
      </c>
      <c r="W306" s="285">
        <f t="shared" si="139"/>
        <v>0</v>
      </c>
      <c r="X306" s="289">
        <f t="shared" si="140"/>
        <v>2</v>
      </c>
      <c r="Y306" s="53">
        <f t="shared" si="141"/>
        <v>0</v>
      </c>
      <c r="Z306" s="50">
        <f t="shared" si="142"/>
        <v>0</v>
      </c>
      <c r="AA306" s="33">
        <f t="shared" si="143"/>
        <v>0</v>
      </c>
      <c r="AB306" s="134" t="str">
        <f>IF(ISERROR(VLOOKUP($E306,발주DB!$A:$D,3,FALSE))=TRUE,"",VLOOKUP($E306,발주DB!$A:$D,3,FALSE))</f>
        <v/>
      </c>
      <c r="AC306" s="133" t="str">
        <f>IF(ISERROR(VLOOKUP($E306,발주DB!$A:$D,4,FALSE))=TRUE,"",VLOOKUP($E306,발주DB!$A:$D,4,FALSE))</f>
        <v/>
      </c>
      <c r="AD306" s="39">
        <f>IF(ISERROR(VLOOKUP($E306,입고예정DB!$B:$E,3,FALSE))=TRUE,0,VLOOKUP($E306,입고예정DB!$B:$E,3,FALSE))</f>
        <v>0</v>
      </c>
      <c r="AE306" s="41">
        <f>IF(E306="",0,SUMIF(입고예정DB!$B:$B,$E306,입고예정DB!$E:$E))</f>
        <v>0</v>
      </c>
      <c r="AF306" s="42">
        <f t="shared" si="144"/>
        <v>-2</v>
      </c>
      <c r="AG306" s="414"/>
      <c r="AI306" s="295" t="str">
        <f>VLOOKUP($I306,[1]기획현황!$Z:$AW,8,FALSE)</f>
        <v>캡보이</v>
      </c>
      <c r="AJ306" s="401" t="e">
        <f>SUMIF([1]기획현황!$Z:$Z,$I306,[1]기획현황!$AF:$AF)</f>
        <v>#VALUE!</v>
      </c>
      <c r="AK306" s="302">
        <f>VLOOKUP($I306,[1]기획현황!$Z:$AW,14,FALSE)</f>
        <v>55000</v>
      </c>
      <c r="AL306" s="402">
        <f>VLOOKUP($I306,[1]기획현황!$Z:$AW,22,FALSE)</f>
        <v>0</v>
      </c>
      <c r="AM306" s="301">
        <f>VLOOKUP($I306,[1]기획현황!$Z:$AW,23,FALSE)</f>
        <v>0</v>
      </c>
      <c r="AN306" s="302">
        <f>VLOOKUP($I306,[1]기획현황!$Z:$AW,24,FALSE)</f>
        <v>0</v>
      </c>
      <c r="AO306" s="303">
        <f>VLOOKUP($I306,[1]기획현황!$Z:$AW,17,FALSE)</f>
        <v>0</v>
      </c>
      <c r="AP306" s="305">
        <f t="shared" si="145"/>
        <v>0</v>
      </c>
      <c r="AQ306" s="3"/>
    </row>
    <row r="307" spans="1:43" ht="53.25" hidden="1" customHeight="1">
      <c r="A307" s="16" t="str">
        <f t="shared" si="131"/>
        <v>SMHBEF5628PK</v>
      </c>
      <c r="B307" s="154">
        <f t="shared" si="99"/>
        <v>9.5377346163493934E-7</v>
      </c>
      <c r="C307" s="16" t="str">
        <f t="shared" si="132"/>
        <v/>
      </c>
      <c r="D307" s="154">
        <f t="shared" si="101"/>
        <v>1</v>
      </c>
      <c r="E307" s="16" t="str">
        <f>IF(ISERROR(VLOOKUP(MID(I307,1,5)&amp;MID(I307,8,5),품번정리!A:B,2,FALSE))=TRUE,MID(I307,1,5)&amp;MID(I307,8,5),VLOOKUP(MID(I307,1,5)&amp;MID(I307,8,5),품번정리!A:B,2,FALSE))</f>
        <v>SMHBE628PK</v>
      </c>
      <c r="F307" s="202" t="str">
        <f>IF(ISERROR(VLOOKUP($E307,러닝품번!$A:$A,1,FALSE))=TRUE,"","러닝")</f>
        <v/>
      </c>
      <c r="G307" s="422"/>
      <c r="H307" s="31" t="str">
        <f>IF(I307=0,0,IF(VLOOKUP(MID($I307,4,2),CODE!K:P,CODE!$O$1,FALSE)="",VLOOKUP(MID($I307,1,3),CODE!$B:$G,CODE!$D$1,FALSE),VLOOKUP(MID($I307,1,3),CODE!$B:$G,CODE!$D$1,FALSE)&amp;"-"&amp;VLOOKUP(MID($I307,4,2),CODE!K:P,CODE!$O$1,FALSE)))</f>
        <v>SMH</v>
      </c>
      <c r="I307" s="103" t="s">
        <v>3749</v>
      </c>
      <c r="J307" s="102" t="str">
        <f t="shared" si="133"/>
        <v>F5</v>
      </c>
      <c r="K307" s="102" t="str">
        <f t="shared" si="134"/>
        <v>BE</v>
      </c>
      <c r="L307" s="438">
        <f t="shared" si="115"/>
        <v>29000</v>
      </c>
      <c r="M307" s="36">
        <f>IF(ISERROR(VLOOKUP($E307,'14FW판매DB'!$C:$AF,'14FW판매DB'!J$3-1,FALSE))=TRUE,0,VLOOKUP($E307,'14FW판매DB'!$C:$AF,'14FW판매DB'!J$3-1,FALSE))</f>
        <v>39000</v>
      </c>
      <c r="N307" s="37">
        <f>IF(ISERROR(VLOOKUP($E307,'14FW판매DB'!$C:$AF,'14FW판매DB'!K$3-1,FALSE))=TRUE,0,VLOOKUP($E307,'14FW판매DB'!$C:$AF,'14FW판매DB'!K$3-1,FALSE))</f>
        <v>10000</v>
      </c>
      <c r="O307" s="38">
        <f>SUMIF('14FW판매DB'!$C:$C,E307,'14FW판매DB'!N:N)</f>
        <v>149</v>
      </c>
      <c r="P307" s="39" t="str">
        <f>IF(ISERROR(VLOOKUP($E307,'14FW판매DB'!$C:$AF,'14FW판매DB'!P$3-1,FALSE))=TRUE,0,VLOOKUP($E307,'14FW판매DB'!$C:$AF,'14FW판매DB'!P$3-1,FALSE))</f>
        <v>2014-10-13</v>
      </c>
      <c r="Q307" s="40">
        <f>SUMIF('14FW판매DB'!$C:$C,E307,'14FW판매DB'!U:U)</f>
        <v>84</v>
      </c>
      <c r="R307" s="43">
        <f t="shared" si="135"/>
        <v>0.56375838926174493</v>
      </c>
      <c r="S307" s="95">
        <f t="shared" si="136"/>
        <v>539</v>
      </c>
      <c r="T307" s="45">
        <f t="shared" si="137"/>
        <v>0.15584415584415584</v>
      </c>
      <c r="U307" s="110">
        <f>SUMIF('14FW판매DB'!$C:$C,$E307,'14FW판매DB'!AD:AD)*$U$4</f>
        <v>0</v>
      </c>
      <c r="V307" s="40">
        <f t="shared" si="138"/>
        <v>7</v>
      </c>
      <c r="W307" s="285">
        <f t="shared" si="139"/>
        <v>0</v>
      </c>
      <c r="X307" s="289">
        <f t="shared" si="140"/>
        <v>65</v>
      </c>
      <c r="Y307" s="53">
        <f t="shared" si="141"/>
        <v>0</v>
      </c>
      <c r="Z307" s="50">
        <f t="shared" si="142"/>
        <v>0</v>
      </c>
      <c r="AA307" s="33">
        <f t="shared" si="143"/>
        <v>0</v>
      </c>
      <c r="AB307" s="134" t="str">
        <f>IF(ISERROR(VLOOKUP($E307,발주DB!$A:$D,3,FALSE))=TRUE,"",VLOOKUP($E307,발주DB!$A:$D,3,FALSE))</f>
        <v/>
      </c>
      <c r="AC307" s="133" t="str">
        <f>IF(ISERROR(VLOOKUP($E307,발주DB!$A:$D,4,FALSE))=TRUE,"",VLOOKUP($E307,발주DB!$A:$D,4,FALSE))</f>
        <v/>
      </c>
      <c r="AD307" s="39">
        <f>IF(ISERROR(VLOOKUP($E307,입고예정DB!$B:$E,3,FALSE))=TRUE,0,VLOOKUP($E307,입고예정DB!$B:$E,3,FALSE))</f>
        <v>0</v>
      </c>
      <c r="AE307" s="41">
        <f>IF(E307="",0,SUMIF(입고예정DB!$B:$B,$E307,입고예정DB!$E:$E))</f>
        <v>0</v>
      </c>
      <c r="AF307" s="42">
        <f t="shared" si="144"/>
        <v>-65</v>
      </c>
      <c r="AG307" s="414"/>
      <c r="AI307" s="295" t="str">
        <f>VLOOKUP($I307,[1]기획현황!$Z:$AW,8,FALSE)</f>
        <v>FOREMOST</v>
      </c>
      <c r="AJ307" s="401" t="e">
        <f>SUMIF([1]기획현황!$Z:$Z,$I307,[1]기획현황!$AF:$AF)</f>
        <v>#VALUE!</v>
      </c>
      <c r="AK307" s="302">
        <f>VLOOKUP($I307,[1]기획현황!$Z:$AW,14,FALSE)</f>
        <v>39000</v>
      </c>
      <c r="AL307" s="402">
        <f>VLOOKUP($I307,[1]기획현황!$Z:$AW,22,FALSE)</f>
        <v>0</v>
      </c>
      <c r="AM307" s="301">
        <f>VLOOKUP($I307,[1]기획현황!$Z:$AW,23,FALSE)</f>
        <v>0</v>
      </c>
      <c r="AN307" s="302">
        <f>VLOOKUP($I307,[1]기획현황!$Z:$AW,24,FALSE)</f>
        <v>0</v>
      </c>
      <c r="AO307" s="303">
        <f>VLOOKUP($I307,[1]기획현황!$Z:$AW,17,FALSE)</f>
        <v>0</v>
      </c>
      <c r="AP307" s="305">
        <f t="shared" si="145"/>
        <v>0</v>
      </c>
      <c r="AQ307" s="3"/>
    </row>
    <row r="308" spans="1:43" ht="53.25" hidden="1" customHeight="1">
      <c r="A308" s="16" t="str">
        <f t="shared" si="131"/>
        <v>SMHBEF5630BL</v>
      </c>
      <c r="B308" s="154">
        <f t="shared" si="99"/>
        <v>1</v>
      </c>
      <c r="C308" s="16" t="str">
        <f t="shared" si="132"/>
        <v>SMHBEF5630BL</v>
      </c>
      <c r="D308" s="154">
        <f t="shared" si="101"/>
        <v>1</v>
      </c>
      <c r="E308" s="16" t="str">
        <f>IF(ISERROR(VLOOKUP(MID(I308,1,5)&amp;MID(I308,8,5),품번정리!A:B,2,FALSE))=TRUE,MID(I308,1,5)&amp;MID(I308,8,5),VLOOKUP(MID(I308,1,5)&amp;MID(I308,8,5),품번정리!A:B,2,FALSE))</f>
        <v>SMHBE630BL</v>
      </c>
      <c r="F308" s="202" t="str">
        <f>IF(ISERROR(VLOOKUP($E308,러닝품번!$A:$A,1,FALSE))=TRUE,"","러닝")</f>
        <v/>
      </c>
      <c r="G308" s="422"/>
      <c r="H308" s="31" t="str">
        <f>IF(I308=0,0,IF(VLOOKUP(MID($I308,4,2),CODE!K:P,CODE!$O$1,FALSE)="",VLOOKUP(MID($I308,1,3),CODE!$B:$G,CODE!$D$1,FALSE),VLOOKUP(MID($I308,1,3),CODE!$B:$G,CODE!$D$1,FALSE)&amp;"-"&amp;VLOOKUP(MID($I308,4,2),CODE!K:P,CODE!$O$1,FALSE)))</f>
        <v>SMH</v>
      </c>
      <c r="I308" s="103" t="s">
        <v>3750</v>
      </c>
      <c r="J308" s="102" t="str">
        <f t="shared" si="133"/>
        <v>F5</v>
      </c>
      <c r="K308" s="102" t="str">
        <f t="shared" si="134"/>
        <v>BE</v>
      </c>
      <c r="L308" s="438">
        <f t="shared" si="115"/>
        <v>29000</v>
      </c>
      <c r="M308" s="36">
        <f>IF(ISERROR(VLOOKUP($E308,'14FW판매DB'!$C:$AF,'14FW판매DB'!J$3-1,FALSE))=TRUE,0,VLOOKUP($E308,'14FW판매DB'!$C:$AF,'14FW판매DB'!J$3-1,FALSE))</f>
        <v>39000</v>
      </c>
      <c r="N308" s="37">
        <f>IF(ISERROR(VLOOKUP($E308,'14FW판매DB'!$C:$AF,'14FW판매DB'!K$3-1,FALSE))=TRUE,0,VLOOKUP($E308,'14FW판매DB'!$C:$AF,'14FW판매DB'!K$3-1,FALSE))</f>
        <v>10000</v>
      </c>
      <c r="O308" s="38">
        <f>SUMIF('14FW판매DB'!$C:$C,E308,'14FW판매DB'!N:N)</f>
        <v>246</v>
      </c>
      <c r="P308" s="39" t="str">
        <f>IF(ISERROR(VLOOKUP($E308,'14FW판매DB'!$C:$AF,'14FW판매DB'!P$3-1,FALSE))=TRUE,0,VLOOKUP($E308,'14FW판매DB'!$C:$AF,'14FW판매DB'!P$3-1,FALSE))</f>
        <v>2014-10-13</v>
      </c>
      <c r="Q308" s="40">
        <f>SUMIF('14FW판매DB'!$C:$C,E308,'14FW판매DB'!U:U)</f>
        <v>149</v>
      </c>
      <c r="R308" s="43">
        <f t="shared" si="135"/>
        <v>0.60569105691056913</v>
      </c>
      <c r="S308" s="95">
        <f t="shared" si="136"/>
        <v>539</v>
      </c>
      <c r="T308" s="45">
        <f t="shared" si="137"/>
        <v>0.27643784786641928</v>
      </c>
      <c r="U308" s="110">
        <f>SUMIF('14FW판매DB'!$C:$C,$E308,'14FW판매DB'!AD:AD)*$U$4</f>
        <v>0</v>
      </c>
      <c r="V308" s="40">
        <f t="shared" si="138"/>
        <v>7</v>
      </c>
      <c r="W308" s="285">
        <f t="shared" si="139"/>
        <v>0</v>
      </c>
      <c r="X308" s="289">
        <f t="shared" si="140"/>
        <v>97</v>
      </c>
      <c r="Y308" s="53">
        <f t="shared" si="141"/>
        <v>0</v>
      </c>
      <c r="Z308" s="50">
        <f t="shared" si="142"/>
        <v>0</v>
      </c>
      <c r="AA308" s="33">
        <f t="shared" si="143"/>
        <v>0</v>
      </c>
      <c r="AB308" s="134" t="str">
        <f>IF(ISERROR(VLOOKUP($E308,발주DB!$A:$D,3,FALSE))=TRUE,"",VLOOKUP($E308,발주DB!$A:$D,3,FALSE))</f>
        <v/>
      </c>
      <c r="AC308" s="133" t="str">
        <f>IF(ISERROR(VLOOKUP($E308,발주DB!$A:$D,4,FALSE))=TRUE,"",VLOOKUP($E308,발주DB!$A:$D,4,FALSE))</f>
        <v/>
      </c>
      <c r="AD308" s="39">
        <f>IF(ISERROR(VLOOKUP($E308,입고예정DB!$B:$E,3,FALSE))=TRUE,0,VLOOKUP($E308,입고예정DB!$B:$E,3,FALSE))</f>
        <v>0</v>
      </c>
      <c r="AE308" s="41">
        <f>IF(E308="",0,SUMIF(입고예정DB!$B:$B,$E308,입고예정DB!$E:$E))</f>
        <v>0</v>
      </c>
      <c r="AF308" s="42">
        <f t="shared" si="144"/>
        <v>-97</v>
      </c>
      <c r="AG308" s="414"/>
      <c r="AI308" s="295" t="str">
        <f>VLOOKUP($I308,[1]기획현황!$Z:$AW,8,FALSE)</f>
        <v>FOREMOST</v>
      </c>
      <c r="AJ308" s="401" t="e">
        <f>SUMIF([1]기획현황!$Z:$Z,$I308,[1]기획현황!$AF:$AF)</f>
        <v>#VALUE!</v>
      </c>
      <c r="AK308" s="302">
        <f>VLOOKUP($I308,[1]기획현황!$Z:$AW,14,FALSE)</f>
        <v>39000</v>
      </c>
      <c r="AL308" s="402">
        <f>VLOOKUP($I308,[1]기획현황!$Z:$AW,22,FALSE)</f>
        <v>0</v>
      </c>
      <c r="AM308" s="301">
        <f>VLOOKUP($I308,[1]기획현황!$Z:$AW,23,FALSE)</f>
        <v>0</v>
      </c>
      <c r="AN308" s="302">
        <f>VLOOKUP($I308,[1]기획현황!$Z:$AW,24,FALSE)</f>
        <v>0</v>
      </c>
      <c r="AO308" s="303">
        <f>VLOOKUP($I308,[1]기획현황!$Z:$AW,17,FALSE)</f>
        <v>0</v>
      </c>
      <c r="AP308" s="305">
        <f t="shared" si="145"/>
        <v>0</v>
      </c>
      <c r="AQ308" s="3"/>
    </row>
    <row r="309" spans="1:43" ht="53.25" hidden="1" customHeight="1">
      <c r="A309" s="16" t="str">
        <f t="shared" si="131"/>
        <v>SMHBEF5863RE</v>
      </c>
      <c r="B309" s="154">
        <f t="shared" si="99"/>
        <v>0.5</v>
      </c>
      <c r="C309" s="16" t="str">
        <f t="shared" si="132"/>
        <v>SMHBEF5863RE</v>
      </c>
      <c r="D309" s="154">
        <f t="shared" si="101"/>
        <v>0.5</v>
      </c>
      <c r="E309" s="16" t="str">
        <f>IF(ISERROR(VLOOKUP(MID(I309,1,5)&amp;MID(I309,8,5),품번정리!A:B,2,FALSE))=TRUE,MID(I309,1,5)&amp;MID(I309,8,5),VLOOKUP(MID(I309,1,5)&amp;MID(I309,8,5),품번정리!A:B,2,FALSE))</f>
        <v>SMHBE863RE</v>
      </c>
      <c r="F309" s="202" t="str">
        <f>IF(ISERROR(VLOOKUP($E309,러닝품번!$A:$A,1,FALSE))=TRUE,"","러닝")</f>
        <v/>
      </c>
      <c r="G309" s="422"/>
      <c r="H309" s="31" t="str">
        <f>IF(I309=0,0,IF(VLOOKUP(MID($I309,4,2),CODE!K:P,CODE!$O$1,FALSE)="",VLOOKUP(MID($I309,1,3),CODE!$B:$G,CODE!$D$1,FALSE),VLOOKUP(MID($I309,1,3),CODE!$B:$G,CODE!$D$1,FALSE)&amp;"-"&amp;VLOOKUP(MID($I309,4,2),CODE!K:P,CODE!$O$1,FALSE)))</f>
        <v>SMH</v>
      </c>
      <c r="I309" s="103" t="s">
        <v>3744</v>
      </c>
      <c r="J309" s="102" t="str">
        <f t="shared" si="133"/>
        <v>F5</v>
      </c>
      <c r="K309" s="102" t="str">
        <f t="shared" si="134"/>
        <v>BE</v>
      </c>
      <c r="L309" s="438">
        <f t="shared" si="115"/>
        <v>30000</v>
      </c>
      <c r="M309" s="36">
        <f>IF(ISERROR(VLOOKUP($E309,'14FW판매DB'!$C:$AF,'14FW판매DB'!J$3-1,FALSE))=TRUE,0,VLOOKUP($E309,'14FW판매DB'!$C:$AF,'14FW판매DB'!J$3-1,FALSE))</f>
        <v>45000</v>
      </c>
      <c r="N309" s="37">
        <f>IF(ISERROR(VLOOKUP($E309,'14FW판매DB'!$C:$AF,'14FW판매DB'!K$3-1,FALSE))=TRUE,0,VLOOKUP($E309,'14FW판매DB'!$C:$AF,'14FW판매DB'!K$3-1,FALSE))</f>
        <v>15000</v>
      </c>
      <c r="O309" s="38">
        <f>SUMIF('14FW판매DB'!$C:$C,E309,'14FW판매DB'!N:N)</f>
        <v>342</v>
      </c>
      <c r="P309" s="39" t="str">
        <f>IF(ISERROR(VLOOKUP($E309,'14FW판매DB'!$C:$AF,'14FW판매DB'!P$3-1,FALSE))=TRUE,0,VLOOKUP($E309,'14FW판매DB'!$C:$AF,'14FW판매DB'!P$3-1,FALSE))</f>
        <v>2014-10-14</v>
      </c>
      <c r="Q309" s="40">
        <f>SUMIF('14FW판매DB'!$C:$C,E309,'14FW판매DB'!U:U)</f>
        <v>249</v>
      </c>
      <c r="R309" s="43">
        <f t="shared" si="135"/>
        <v>0.72807017543859653</v>
      </c>
      <c r="S309" s="95">
        <f t="shared" si="136"/>
        <v>538</v>
      </c>
      <c r="T309" s="45">
        <f t="shared" si="137"/>
        <v>0.46282527881040891</v>
      </c>
      <c r="U309" s="110">
        <f>SUMIF('14FW판매DB'!$C:$C,$E309,'14FW판매DB'!AD:AD)*$U$4</f>
        <v>3</v>
      </c>
      <c r="V309" s="40">
        <f t="shared" si="138"/>
        <v>7</v>
      </c>
      <c r="W309" s="285">
        <f t="shared" si="139"/>
        <v>0.42857142857142855</v>
      </c>
      <c r="X309" s="289">
        <f t="shared" si="140"/>
        <v>93</v>
      </c>
      <c r="Y309" s="53">
        <f t="shared" si="141"/>
        <v>217</v>
      </c>
      <c r="Z309" s="50">
        <f t="shared" si="142"/>
        <v>42680</v>
      </c>
      <c r="AA309" s="33">
        <f t="shared" si="143"/>
        <v>-183.42857142857142</v>
      </c>
      <c r="AB309" s="134" t="str">
        <f>IF(ISERROR(VLOOKUP($E309,발주DB!$A:$D,3,FALSE))=TRUE,"",VLOOKUP($E309,발주DB!$A:$D,3,FALSE))</f>
        <v/>
      </c>
      <c r="AC309" s="133" t="str">
        <f>IF(ISERROR(VLOOKUP($E309,발주DB!$A:$D,4,FALSE))=TRUE,"",VLOOKUP($E309,발주DB!$A:$D,4,FALSE))</f>
        <v/>
      </c>
      <c r="AD309" s="39">
        <f>IF(ISERROR(VLOOKUP($E309,입고예정DB!$B:$E,3,FALSE))=TRUE,0,VLOOKUP($E309,입고예정DB!$B:$E,3,FALSE))</f>
        <v>0</v>
      </c>
      <c r="AE309" s="41">
        <f>IF(E309="",0,SUMIF(입고예정DB!$B:$B,$E309,입고예정DB!$E:$E))</f>
        <v>0</v>
      </c>
      <c r="AF309" s="42">
        <f t="shared" si="144"/>
        <v>-276.42857142857144</v>
      </c>
      <c r="AG309" s="414"/>
      <c r="AI309" s="295" t="str">
        <f>VLOOKUP($I309,[1]기획현황!$Z:$AW,8,FALSE)</f>
        <v>Y&amp;Y</v>
      </c>
      <c r="AJ309" s="401" t="e">
        <f>SUMIF([1]기획현황!$Z:$Z,$I309,[1]기획현황!$AF:$AF)</f>
        <v>#VALUE!</v>
      </c>
      <c r="AK309" s="302">
        <f>VLOOKUP($I309,[1]기획현황!$Z:$AW,14,FALSE)</f>
        <v>45000</v>
      </c>
      <c r="AL309" s="402">
        <f>VLOOKUP($I309,[1]기획현황!$Z:$AW,22,FALSE)</f>
        <v>0</v>
      </c>
      <c r="AM309" s="301">
        <f>VLOOKUP($I309,[1]기획현황!$Z:$AW,23,FALSE)</f>
        <v>0</v>
      </c>
      <c r="AN309" s="302">
        <f>VLOOKUP($I309,[1]기획현황!$Z:$AW,24,FALSE)</f>
        <v>0</v>
      </c>
      <c r="AO309" s="303">
        <f>VLOOKUP($I309,[1]기획현황!$Z:$AW,17,FALSE)</f>
        <v>0</v>
      </c>
      <c r="AP309" s="305">
        <f t="shared" si="145"/>
        <v>0</v>
      </c>
      <c r="AQ309" s="3"/>
    </row>
    <row r="310" spans="1:43" ht="53.25" hidden="1" customHeight="1">
      <c r="A310" s="16" t="str">
        <f t="shared" si="131"/>
        <v>SMHFIF5855OR</v>
      </c>
      <c r="B310" s="154">
        <f t="shared" si="99"/>
        <v>0.5</v>
      </c>
      <c r="C310" s="16" t="str">
        <f t="shared" si="132"/>
        <v>SMHFIF5855OR</v>
      </c>
      <c r="D310" s="154">
        <f t="shared" si="101"/>
        <v>0.5</v>
      </c>
      <c r="E310" s="16" t="str">
        <f>IF(ISERROR(VLOOKUP(MID(I310,1,5)&amp;MID(I310,8,5),품번정리!A:B,2,FALSE))=TRUE,MID(I310,1,5)&amp;MID(I310,8,5),VLOOKUP(MID(I310,1,5)&amp;MID(I310,8,5),품번정리!A:B,2,FALSE))</f>
        <v>SMHFI855OR</v>
      </c>
      <c r="F310" s="202" t="str">
        <f>IF(ISERROR(VLOOKUP($E310,러닝품번!$A:$A,1,FALSE))=TRUE,"","러닝")</f>
        <v/>
      </c>
      <c r="G310" s="422"/>
      <c r="H310" s="31" t="str">
        <f>IF(I310=0,0,IF(VLOOKUP(MID($I310,4,2),CODE!K:P,CODE!$O$1,FALSE)="",VLOOKUP(MID($I310,1,3),CODE!$B:$G,CODE!$D$1,FALSE),VLOOKUP(MID($I310,1,3),CODE!$B:$G,CODE!$D$1,FALSE)&amp;"-"&amp;VLOOKUP(MID($I310,4,2),CODE!K:P,CODE!$O$1,FALSE)))</f>
        <v>SMH</v>
      </c>
      <c r="I310" s="103" t="s">
        <v>3745</v>
      </c>
      <c r="J310" s="102" t="str">
        <f t="shared" si="133"/>
        <v>F5</v>
      </c>
      <c r="K310" s="102" t="str">
        <f t="shared" si="134"/>
        <v>FI</v>
      </c>
      <c r="L310" s="438">
        <f t="shared" si="115"/>
        <v>40000</v>
      </c>
      <c r="M310" s="36">
        <f>IF(ISERROR(VLOOKUP($E310,'14FW판매DB'!$C:$AF,'14FW판매DB'!J$3-1,FALSE))=TRUE,0,VLOOKUP($E310,'14FW판매DB'!$C:$AF,'14FW판매DB'!J$3-1,FALSE))</f>
        <v>55000</v>
      </c>
      <c r="N310" s="37">
        <f>IF(ISERROR(VLOOKUP($E310,'14FW판매DB'!$C:$AF,'14FW판매DB'!K$3-1,FALSE))=TRUE,0,VLOOKUP($E310,'14FW판매DB'!$C:$AF,'14FW판매DB'!K$3-1,FALSE))</f>
        <v>15000</v>
      </c>
      <c r="O310" s="38">
        <f>SUMIF('14FW판매DB'!$C:$C,E310,'14FW판매DB'!N:N)</f>
        <v>200</v>
      </c>
      <c r="P310" s="39" t="str">
        <f>IF(ISERROR(VLOOKUP($E310,'14FW판매DB'!$C:$AF,'14FW판매DB'!P$3-1,FALSE))=TRUE,0,VLOOKUP($E310,'14FW판매DB'!$C:$AF,'14FW판매DB'!P$3-1,FALSE))</f>
        <v>2014-10-14</v>
      </c>
      <c r="Q310" s="40">
        <f>SUMIF('14FW판매DB'!$C:$C,E310,'14FW판매DB'!U:U)</f>
        <v>199</v>
      </c>
      <c r="R310" s="43">
        <f t="shared" si="135"/>
        <v>0.995</v>
      </c>
      <c r="S310" s="95">
        <f t="shared" si="136"/>
        <v>538</v>
      </c>
      <c r="T310" s="45">
        <f t="shared" si="137"/>
        <v>0.36988847583643125</v>
      </c>
      <c r="U310" s="110">
        <f>SUMIF('14FW판매DB'!$C:$C,$E310,'14FW판매DB'!AD:AD)*$U$4</f>
        <v>0</v>
      </c>
      <c r="V310" s="40">
        <f t="shared" si="138"/>
        <v>7</v>
      </c>
      <c r="W310" s="285">
        <f t="shared" si="139"/>
        <v>0</v>
      </c>
      <c r="X310" s="289">
        <f t="shared" si="140"/>
        <v>1</v>
      </c>
      <c r="Y310" s="53">
        <f t="shared" si="141"/>
        <v>0</v>
      </c>
      <c r="Z310" s="50">
        <f t="shared" si="142"/>
        <v>0</v>
      </c>
      <c r="AA310" s="33">
        <f t="shared" si="143"/>
        <v>0</v>
      </c>
      <c r="AB310" s="134" t="str">
        <f>IF(ISERROR(VLOOKUP($E310,발주DB!$A:$D,3,FALSE))=TRUE,"",VLOOKUP($E310,발주DB!$A:$D,3,FALSE))</f>
        <v/>
      </c>
      <c r="AC310" s="133" t="str">
        <f>IF(ISERROR(VLOOKUP($E310,발주DB!$A:$D,4,FALSE))=TRUE,"",VLOOKUP($E310,발주DB!$A:$D,4,FALSE))</f>
        <v/>
      </c>
      <c r="AD310" s="39">
        <f>IF(ISERROR(VLOOKUP($E310,입고예정DB!$B:$E,3,FALSE))=TRUE,0,VLOOKUP($E310,입고예정DB!$B:$E,3,FALSE))</f>
        <v>0</v>
      </c>
      <c r="AE310" s="41">
        <f>IF(E310="",0,SUMIF(입고예정DB!$B:$B,$E310,입고예정DB!$E:$E))</f>
        <v>0</v>
      </c>
      <c r="AF310" s="42">
        <f t="shared" si="144"/>
        <v>-1</v>
      </c>
      <c r="AG310" s="414"/>
      <c r="AI310" s="295" t="str">
        <f>VLOOKUP($I310,[1]기획현황!$Z:$AW,8,FALSE)</f>
        <v>QF</v>
      </c>
      <c r="AJ310" s="401" t="e">
        <f>SUMIF([1]기획현황!$Z:$Z,$I310,[1]기획현황!$AF:$AF)</f>
        <v>#VALUE!</v>
      </c>
      <c r="AK310" s="302">
        <f>VLOOKUP($I310,[1]기획현황!$Z:$AW,14,FALSE)</f>
        <v>55000</v>
      </c>
      <c r="AL310" s="402">
        <f>VLOOKUP($I310,[1]기획현황!$Z:$AW,22,FALSE)</f>
        <v>0</v>
      </c>
      <c r="AM310" s="301">
        <f>VLOOKUP($I310,[1]기획현황!$Z:$AW,23,FALSE)</f>
        <v>0</v>
      </c>
      <c r="AN310" s="302">
        <f>VLOOKUP($I310,[1]기획현황!$Z:$AW,24,FALSE)</f>
        <v>0</v>
      </c>
      <c r="AO310" s="303">
        <f>VLOOKUP($I310,[1]기획현황!$Z:$AW,17,FALSE)</f>
        <v>0</v>
      </c>
      <c r="AP310" s="305">
        <f t="shared" si="145"/>
        <v>0</v>
      </c>
      <c r="AQ310" s="3"/>
    </row>
    <row r="311" spans="1:43" ht="53.25" hidden="1" customHeight="1">
      <c r="A311" s="16" t="str">
        <f t="shared" si="131"/>
        <v>SMHFIF5860YE</v>
      </c>
      <c r="B311" s="154">
        <f t="shared" si="99"/>
        <v>0.5</v>
      </c>
      <c r="C311" s="16" t="str">
        <f t="shared" si="132"/>
        <v>SMHFIF5860YE</v>
      </c>
      <c r="D311" s="154">
        <f t="shared" si="101"/>
        <v>0.5</v>
      </c>
      <c r="E311" s="16" t="str">
        <f>IF(ISERROR(VLOOKUP(MID(I311,1,5)&amp;MID(I311,8,5),품번정리!A:B,2,FALSE))=TRUE,MID(I311,1,5)&amp;MID(I311,8,5),VLOOKUP(MID(I311,1,5)&amp;MID(I311,8,5),품번정리!A:B,2,FALSE))</f>
        <v>SMHFI860YE</v>
      </c>
      <c r="F311" s="202" t="str">
        <f>IF(ISERROR(VLOOKUP($E311,러닝품번!$A:$A,1,FALSE))=TRUE,"","러닝")</f>
        <v/>
      </c>
      <c r="G311" s="422"/>
      <c r="H311" s="31" t="str">
        <f>IF(I311=0,0,IF(VLOOKUP(MID($I311,4,2),CODE!K:P,CODE!$O$1,FALSE)="",VLOOKUP(MID($I311,1,3),CODE!$B:$G,CODE!$D$1,FALSE),VLOOKUP(MID($I311,1,3),CODE!$B:$G,CODE!$D$1,FALSE)&amp;"-"&amp;VLOOKUP(MID($I311,4,2),CODE!K:P,CODE!$O$1,FALSE)))</f>
        <v>SMH</v>
      </c>
      <c r="I311" s="103" t="s">
        <v>3746</v>
      </c>
      <c r="J311" s="102" t="str">
        <f t="shared" si="133"/>
        <v>F5</v>
      </c>
      <c r="K311" s="102" t="str">
        <f t="shared" si="134"/>
        <v>FI</v>
      </c>
      <c r="L311" s="438">
        <f t="shared" si="115"/>
        <v>30000</v>
      </c>
      <c r="M311" s="36">
        <f>IF(ISERROR(VLOOKUP($E311,'14FW판매DB'!$C:$AF,'14FW판매DB'!J$3-1,FALSE))=TRUE,0,VLOOKUP($E311,'14FW판매DB'!$C:$AF,'14FW판매DB'!J$3-1,FALSE))</f>
        <v>45000</v>
      </c>
      <c r="N311" s="37">
        <f>IF(ISERROR(VLOOKUP($E311,'14FW판매DB'!$C:$AF,'14FW판매DB'!K$3-1,FALSE))=TRUE,0,VLOOKUP($E311,'14FW판매DB'!$C:$AF,'14FW판매DB'!K$3-1,FALSE))</f>
        <v>15000</v>
      </c>
      <c r="O311" s="38">
        <f>SUMIF('14FW판매DB'!$C:$C,E311,'14FW판매DB'!N:N)</f>
        <v>200</v>
      </c>
      <c r="P311" s="39" t="str">
        <f>IF(ISERROR(VLOOKUP($E311,'14FW판매DB'!$C:$AF,'14FW판매DB'!P$3-1,FALSE))=TRUE,0,VLOOKUP($E311,'14FW판매DB'!$C:$AF,'14FW판매DB'!P$3-1,FALSE))</f>
        <v>2014-10-14</v>
      </c>
      <c r="Q311" s="40">
        <f>SUMIF('14FW판매DB'!$C:$C,E311,'14FW판매DB'!U:U)</f>
        <v>191</v>
      </c>
      <c r="R311" s="43">
        <f t="shared" si="135"/>
        <v>0.95499999999999996</v>
      </c>
      <c r="S311" s="95">
        <f t="shared" si="136"/>
        <v>538</v>
      </c>
      <c r="T311" s="45">
        <f t="shared" si="137"/>
        <v>0.35501858736059477</v>
      </c>
      <c r="U311" s="110">
        <f>SUMIF('14FW판매DB'!$C:$C,$E311,'14FW판매DB'!AD:AD)*$U$4</f>
        <v>0</v>
      </c>
      <c r="V311" s="40">
        <f t="shared" si="138"/>
        <v>7</v>
      </c>
      <c r="W311" s="285">
        <f t="shared" si="139"/>
        <v>0</v>
      </c>
      <c r="X311" s="289">
        <f t="shared" si="140"/>
        <v>9</v>
      </c>
      <c r="Y311" s="53">
        <f t="shared" si="141"/>
        <v>0</v>
      </c>
      <c r="Z311" s="50">
        <f t="shared" si="142"/>
        <v>0</v>
      </c>
      <c r="AA311" s="33">
        <f t="shared" si="143"/>
        <v>0</v>
      </c>
      <c r="AB311" s="134" t="str">
        <f>IF(ISERROR(VLOOKUP($E311,발주DB!$A:$D,3,FALSE))=TRUE,"",VLOOKUP($E311,발주DB!$A:$D,3,FALSE))</f>
        <v/>
      </c>
      <c r="AC311" s="133" t="str">
        <f>IF(ISERROR(VLOOKUP($E311,발주DB!$A:$D,4,FALSE))=TRUE,"",VLOOKUP($E311,발주DB!$A:$D,4,FALSE))</f>
        <v/>
      </c>
      <c r="AD311" s="39">
        <f>IF(ISERROR(VLOOKUP($E311,입고예정DB!$B:$E,3,FALSE))=TRUE,0,VLOOKUP($E311,입고예정DB!$B:$E,3,FALSE))</f>
        <v>0</v>
      </c>
      <c r="AE311" s="41">
        <f>IF(E311="",0,SUMIF(입고예정DB!$B:$B,$E311,입고예정DB!$E:$E))</f>
        <v>0</v>
      </c>
      <c r="AF311" s="42">
        <f t="shared" si="144"/>
        <v>-9</v>
      </c>
      <c r="AG311" s="414"/>
      <c r="AI311" s="295" t="str">
        <f>VLOOKUP($I311,[1]기획현황!$Z:$AW,8,FALSE)</f>
        <v>QF</v>
      </c>
      <c r="AJ311" s="401" t="e">
        <f>SUMIF([1]기획현황!$Z:$Z,$I311,[1]기획현황!$AF:$AF)</f>
        <v>#VALUE!</v>
      </c>
      <c r="AK311" s="302">
        <f>VLOOKUP($I311,[1]기획현황!$Z:$AW,14,FALSE)</f>
        <v>45000</v>
      </c>
      <c r="AL311" s="402">
        <f>VLOOKUP($I311,[1]기획현황!$Z:$AW,22,FALSE)</f>
        <v>0</v>
      </c>
      <c r="AM311" s="301">
        <f>VLOOKUP($I311,[1]기획현황!$Z:$AW,23,FALSE)</f>
        <v>0</v>
      </c>
      <c r="AN311" s="302">
        <f>VLOOKUP($I311,[1]기획현황!$Z:$AW,24,FALSE)</f>
        <v>0</v>
      </c>
      <c r="AO311" s="303">
        <f>VLOOKUP($I311,[1]기획현황!$Z:$AW,17,FALSE)</f>
        <v>0</v>
      </c>
      <c r="AP311" s="305">
        <f t="shared" si="145"/>
        <v>0</v>
      </c>
      <c r="AQ311" s="3"/>
    </row>
    <row r="312" spans="1:43" ht="53.25" hidden="1" customHeight="1">
      <c r="A312" s="16" t="str">
        <f t="shared" si="131"/>
        <v>SWHERF5514PK</v>
      </c>
      <c r="B312" s="154">
        <f t="shared" si="99"/>
        <v>9.5377346163493934E-7</v>
      </c>
      <c r="C312" s="16" t="str">
        <f t="shared" si="132"/>
        <v/>
      </c>
      <c r="D312" s="154">
        <f t="shared" si="101"/>
        <v>0.5</v>
      </c>
      <c r="E312" s="16" t="str">
        <f>IF(ISERROR(VLOOKUP(MID(I312,1,5)&amp;MID(I312,8,5),품번정리!A:B,2,FALSE))=TRUE,MID(I312,1,5)&amp;MID(I312,8,5),VLOOKUP(MID(I312,1,5)&amp;MID(I312,8,5),품번정리!A:B,2,FALSE))</f>
        <v>SWHER514PK</v>
      </c>
      <c r="F312" s="202" t="str">
        <f>IF(ISERROR(VLOOKUP($E312,러닝품번!$A:$A,1,FALSE))=TRUE,"","러닝")</f>
        <v/>
      </c>
      <c r="G312" s="422"/>
      <c r="H312" s="31" t="str">
        <f>IF(I312=0,0,IF(VLOOKUP(MID($I312,4,2),CODE!K:P,CODE!$O$1,FALSE)="",VLOOKUP(MID($I312,1,3),CODE!$B:$G,CODE!$D$1,FALSE),VLOOKUP(MID($I312,1,3),CODE!$B:$G,CODE!$D$1,FALSE)&amp;"-"&amp;VLOOKUP(MID($I312,4,2),CODE!K:P,CODE!$O$1,FALSE)))</f>
        <v>SWH</v>
      </c>
      <c r="I312" s="103" t="s">
        <v>3751</v>
      </c>
      <c r="J312" s="102" t="str">
        <f t="shared" si="133"/>
        <v>F5</v>
      </c>
      <c r="K312" s="102" t="str">
        <f t="shared" si="134"/>
        <v>ER</v>
      </c>
      <c r="L312" s="438">
        <f t="shared" si="115"/>
        <v>26000</v>
      </c>
      <c r="M312" s="36">
        <f>IF(ISERROR(VLOOKUP($E312,'14FW판매DB'!$C:$AF,'14FW판매DB'!J$3-1,FALSE))=TRUE,0,VLOOKUP($E312,'14FW판매DB'!$C:$AF,'14FW판매DB'!J$3-1,FALSE))</f>
        <v>55000</v>
      </c>
      <c r="N312" s="37">
        <f>IF(ISERROR(VLOOKUP($E312,'14FW판매DB'!$C:$AF,'14FW판매DB'!K$3-1,FALSE))=TRUE,0,VLOOKUP($E312,'14FW판매DB'!$C:$AF,'14FW판매DB'!K$3-1,FALSE))</f>
        <v>29000</v>
      </c>
      <c r="O312" s="38">
        <f>SUMIF('14FW판매DB'!$C:$C,E312,'14FW판매DB'!N:N)</f>
        <v>192</v>
      </c>
      <c r="P312" s="39" t="str">
        <f>IF(ISERROR(VLOOKUP($E312,'14FW판매DB'!$C:$AF,'14FW판매DB'!P$3-1,FALSE))=TRUE,0,VLOOKUP($E312,'14FW판매DB'!$C:$AF,'14FW판매DB'!P$3-1,FALSE))</f>
        <v>2014-12-03</v>
      </c>
      <c r="Q312" s="40">
        <f>SUMIF('14FW판매DB'!$C:$C,E312,'14FW판매DB'!U:U)</f>
        <v>109</v>
      </c>
      <c r="R312" s="43">
        <f t="shared" si="135"/>
        <v>0.56770833333333337</v>
      </c>
      <c r="S312" s="95">
        <f t="shared" si="136"/>
        <v>488</v>
      </c>
      <c r="T312" s="45">
        <f t="shared" si="137"/>
        <v>0.22336065573770492</v>
      </c>
      <c r="U312" s="110">
        <f>SUMIF('14FW판매DB'!$C:$C,$E312,'14FW판매DB'!AD:AD)*$U$4</f>
        <v>0</v>
      </c>
      <c r="V312" s="40">
        <f t="shared" si="138"/>
        <v>7</v>
      </c>
      <c r="W312" s="285">
        <f t="shared" si="139"/>
        <v>0</v>
      </c>
      <c r="X312" s="289">
        <f t="shared" si="140"/>
        <v>83</v>
      </c>
      <c r="Y312" s="53">
        <f t="shared" si="141"/>
        <v>0</v>
      </c>
      <c r="Z312" s="50">
        <f t="shared" si="142"/>
        <v>0</v>
      </c>
      <c r="AA312" s="33">
        <f t="shared" si="143"/>
        <v>0</v>
      </c>
      <c r="AB312" s="134" t="str">
        <f>IF(ISERROR(VLOOKUP($E312,발주DB!$A:$D,3,FALSE))=TRUE,"",VLOOKUP($E312,발주DB!$A:$D,3,FALSE))</f>
        <v/>
      </c>
      <c r="AC312" s="133" t="str">
        <f>IF(ISERROR(VLOOKUP($E312,발주DB!$A:$D,4,FALSE))=TRUE,"",VLOOKUP($E312,발주DB!$A:$D,4,FALSE))</f>
        <v/>
      </c>
      <c r="AD312" s="39">
        <f>IF(ISERROR(VLOOKUP($E312,입고예정DB!$B:$E,3,FALSE))=TRUE,0,VLOOKUP($E312,입고예정DB!$B:$E,3,FALSE))</f>
        <v>0</v>
      </c>
      <c r="AE312" s="41">
        <f>IF(E312="",0,SUMIF(입고예정DB!$B:$B,$E312,입고예정DB!$E:$E))</f>
        <v>0</v>
      </c>
      <c r="AF312" s="42">
        <f t="shared" si="144"/>
        <v>-83</v>
      </c>
      <c r="AG312" s="414"/>
      <c r="AI312" s="295" t="str">
        <f>VLOOKUP($I312,[1]기획현황!$Z:$AW,8,FALSE)</f>
        <v>QF</v>
      </c>
      <c r="AJ312" s="401" t="e">
        <f>SUMIF([1]기획현황!$Z:$Z,$I312,[1]기획현황!$AF:$AF)</f>
        <v>#VALUE!</v>
      </c>
      <c r="AK312" s="302">
        <f>VLOOKUP($I312,[1]기획현황!$Z:$AW,14,FALSE)</f>
        <v>55000</v>
      </c>
      <c r="AL312" s="402">
        <f>VLOOKUP($I312,[1]기획현황!$Z:$AW,22,FALSE)</f>
        <v>0</v>
      </c>
      <c r="AM312" s="301">
        <f>VLOOKUP($I312,[1]기획현황!$Z:$AW,23,FALSE)</f>
        <v>0</v>
      </c>
      <c r="AN312" s="302">
        <f>VLOOKUP($I312,[1]기획현황!$Z:$AW,24,FALSE)</f>
        <v>0</v>
      </c>
      <c r="AO312" s="303">
        <f>VLOOKUP($I312,[1]기획현황!$Z:$AW,17,FALSE)</f>
        <v>0</v>
      </c>
      <c r="AP312" s="305">
        <f t="shared" si="145"/>
        <v>0</v>
      </c>
      <c r="AQ312" s="3"/>
    </row>
    <row r="313" spans="1:43" ht="53.25" hidden="1" customHeight="1">
      <c r="A313" s="16" t="str">
        <f t="shared" si="131"/>
        <v>SWHERF5517PK</v>
      </c>
      <c r="B313" s="154">
        <f t="shared" si="99"/>
        <v>0.5</v>
      </c>
      <c r="C313" s="16" t="str">
        <f t="shared" si="132"/>
        <v>SWHERF5517PK</v>
      </c>
      <c r="D313" s="154">
        <f t="shared" si="101"/>
        <v>0.5</v>
      </c>
      <c r="E313" s="16" t="str">
        <f>IF(ISERROR(VLOOKUP(MID(I313,1,5)&amp;MID(I313,8,5),품번정리!A:B,2,FALSE))=TRUE,MID(I313,1,5)&amp;MID(I313,8,5),VLOOKUP(MID(I313,1,5)&amp;MID(I313,8,5),품번정리!A:B,2,FALSE))</f>
        <v>SWHER517PK</v>
      </c>
      <c r="F313" s="202" t="str">
        <f>IF(ISERROR(VLOOKUP($E313,러닝품번!$A:$A,1,FALSE))=TRUE,"","러닝")</f>
        <v/>
      </c>
      <c r="G313" s="422"/>
      <c r="H313" s="31" t="str">
        <f>IF(I313=0,0,IF(VLOOKUP(MID($I313,4,2),CODE!K:P,CODE!$O$1,FALSE)="",VLOOKUP(MID($I313,1,3),CODE!$B:$G,CODE!$D$1,FALSE),VLOOKUP(MID($I313,1,3),CODE!$B:$G,CODE!$D$1,FALSE)&amp;"-"&amp;VLOOKUP(MID($I313,4,2),CODE!K:P,CODE!$O$1,FALSE)))</f>
        <v>SWH</v>
      </c>
      <c r="I313" s="103" t="s">
        <v>3752</v>
      </c>
      <c r="J313" s="102" t="str">
        <f t="shared" si="133"/>
        <v>F5</v>
      </c>
      <c r="K313" s="102" t="str">
        <f t="shared" si="134"/>
        <v>ER</v>
      </c>
      <c r="L313" s="438">
        <f t="shared" si="115"/>
        <v>26000</v>
      </c>
      <c r="M313" s="36">
        <f>IF(ISERROR(VLOOKUP($E313,'14FW판매DB'!$C:$AF,'14FW판매DB'!J$3-1,FALSE))=TRUE,0,VLOOKUP($E313,'14FW판매DB'!$C:$AF,'14FW판매DB'!J$3-1,FALSE))</f>
        <v>55000</v>
      </c>
      <c r="N313" s="37">
        <f>IF(ISERROR(VLOOKUP($E313,'14FW판매DB'!$C:$AF,'14FW판매DB'!K$3-1,FALSE))=TRUE,0,VLOOKUP($E313,'14FW판매DB'!$C:$AF,'14FW판매DB'!K$3-1,FALSE))</f>
        <v>29000</v>
      </c>
      <c r="O313" s="38">
        <f>SUMIF('14FW판매DB'!$C:$C,E313,'14FW판매DB'!N:N)</f>
        <v>246</v>
      </c>
      <c r="P313" s="39" t="str">
        <f>IF(ISERROR(VLOOKUP($E313,'14FW판매DB'!$C:$AF,'14FW판매DB'!P$3-1,FALSE))=TRUE,0,VLOOKUP($E313,'14FW판매DB'!$C:$AF,'14FW판매DB'!P$3-1,FALSE))</f>
        <v>2014-12-03</v>
      </c>
      <c r="Q313" s="40">
        <f>SUMIF('14FW판매DB'!$C:$C,E313,'14FW판매DB'!U:U)</f>
        <v>245</v>
      </c>
      <c r="R313" s="43">
        <f t="shared" si="135"/>
        <v>0.99593495934959353</v>
      </c>
      <c r="S313" s="95">
        <f t="shared" si="136"/>
        <v>488</v>
      </c>
      <c r="T313" s="45">
        <f t="shared" si="137"/>
        <v>0.50204918032786883</v>
      </c>
      <c r="U313" s="110">
        <f>SUMIF('14FW판매DB'!$C:$C,$E313,'14FW판매DB'!AD:AD)*$U$4</f>
        <v>0</v>
      </c>
      <c r="V313" s="40">
        <f t="shared" si="138"/>
        <v>7</v>
      </c>
      <c r="W313" s="285">
        <f t="shared" si="139"/>
        <v>0</v>
      </c>
      <c r="X313" s="289">
        <f t="shared" si="140"/>
        <v>1</v>
      </c>
      <c r="Y313" s="53">
        <f t="shared" si="141"/>
        <v>0</v>
      </c>
      <c r="Z313" s="50">
        <f t="shared" si="142"/>
        <v>0</v>
      </c>
      <c r="AA313" s="33">
        <f t="shared" si="143"/>
        <v>0</v>
      </c>
      <c r="AB313" s="134" t="str">
        <f>IF(ISERROR(VLOOKUP($E313,발주DB!$A:$D,3,FALSE))=TRUE,"",VLOOKUP($E313,발주DB!$A:$D,3,FALSE))</f>
        <v/>
      </c>
      <c r="AC313" s="133" t="str">
        <f>IF(ISERROR(VLOOKUP($E313,발주DB!$A:$D,4,FALSE))=TRUE,"",VLOOKUP($E313,발주DB!$A:$D,4,FALSE))</f>
        <v/>
      </c>
      <c r="AD313" s="39">
        <f>IF(ISERROR(VLOOKUP($E313,입고예정DB!$B:$E,3,FALSE))=TRUE,0,VLOOKUP($E313,입고예정DB!$B:$E,3,FALSE))</f>
        <v>0</v>
      </c>
      <c r="AE313" s="41">
        <f>IF(E313="",0,SUMIF(입고예정DB!$B:$B,$E313,입고예정DB!$E:$E))</f>
        <v>0</v>
      </c>
      <c r="AF313" s="42">
        <f t="shared" si="144"/>
        <v>-1</v>
      </c>
      <c r="AG313" s="414"/>
      <c r="AI313" s="295" t="str">
        <f>VLOOKUP($I313,[1]기획현황!$Z:$AW,8,FALSE)</f>
        <v>성진</v>
      </c>
      <c r="AJ313" s="401" t="e">
        <f>SUMIF([1]기획현황!$Z:$Z,$I313,[1]기획현황!$AF:$AF)</f>
        <v>#VALUE!</v>
      </c>
      <c r="AK313" s="302">
        <f>VLOOKUP($I313,[1]기획현황!$Z:$AW,14,FALSE)</f>
        <v>55000</v>
      </c>
      <c r="AL313" s="402">
        <f>VLOOKUP($I313,[1]기획현황!$Z:$AW,22,FALSE)</f>
        <v>0</v>
      </c>
      <c r="AM313" s="301">
        <f>VLOOKUP($I313,[1]기획현황!$Z:$AW,23,FALSE)</f>
        <v>0</v>
      </c>
      <c r="AN313" s="302">
        <f>VLOOKUP($I313,[1]기획현황!$Z:$AW,24,FALSE)</f>
        <v>0</v>
      </c>
      <c r="AO313" s="303">
        <f>VLOOKUP($I313,[1]기획현황!$Z:$AW,17,FALSE)</f>
        <v>0</v>
      </c>
      <c r="AP313" s="305">
        <f t="shared" si="145"/>
        <v>0</v>
      </c>
      <c r="AQ313" s="3"/>
    </row>
    <row r="314" spans="1:43" ht="53.25" customHeight="1">
      <c r="A314" s="16" t="str">
        <f t="shared" si="131"/>
        <v>SMHBAF5026GY</v>
      </c>
      <c r="B314" s="154">
        <f t="shared" si="99"/>
        <v>1</v>
      </c>
      <c r="C314" s="16" t="str">
        <f t="shared" si="132"/>
        <v>SMHBAF5026GY</v>
      </c>
      <c r="D314" s="154">
        <f t="shared" si="101"/>
        <v>1</v>
      </c>
      <c r="E314" s="16" t="str">
        <f>IF(ISERROR(VLOOKUP(MID(I314,1,5)&amp;MID(I314,8,5),품번정리!A:B,2,FALSE))=TRUE,MID(I314,1,5)&amp;MID(I314,8,5),VLOOKUP(MID(I314,1,5)&amp;MID(I314,8,5),품번정리!A:B,2,FALSE))</f>
        <v>SMHBA026GY</v>
      </c>
      <c r="F314" s="439" t="str">
        <f>IF(ISERROR(VLOOKUP($E314,러닝품번!$A:$A,1,FALSE))=TRUE,"","러닝")</f>
        <v/>
      </c>
      <c r="G314" s="422"/>
      <c r="H314" s="31" t="str">
        <f>IF(I314=0,0,IF(VLOOKUP(MID($I314,4,2),CODE!K:P,CODE!$O$1,FALSE)="",VLOOKUP(MID($I314,1,3),CODE!$B:$G,CODE!$D$1,FALSE),VLOOKUP(MID($I314,1,3),CODE!$B:$G,CODE!$D$1,FALSE)&amp;"-"&amp;VLOOKUP(MID($I314,4,2),CODE!K:P,CODE!$O$1,FALSE)))</f>
        <v>SMH</v>
      </c>
      <c r="I314" s="103" t="s">
        <v>3753</v>
      </c>
      <c r="J314" s="102" t="str">
        <f t="shared" si="133"/>
        <v>F5</v>
      </c>
      <c r="K314" s="102" t="str">
        <f t="shared" si="134"/>
        <v>BA</v>
      </c>
      <c r="L314" s="438">
        <f t="shared" si="115"/>
        <v>0</v>
      </c>
      <c r="M314" s="36">
        <f>IF(ISERROR(VLOOKUP($E314,'14FW판매DB'!$C:$AF,'14FW판매DB'!J$3-1,FALSE))=TRUE,0,VLOOKUP($E314,'14FW판매DB'!$C:$AF,'14FW판매DB'!J$3-1,FALSE))</f>
        <v>45000</v>
      </c>
      <c r="N314" s="37">
        <f>IF(ISERROR(VLOOKUP($E314,'14FW판매DB'!$C:$AF,'14FW판매DB'!K$3-1,FALSE))=TRUE,0,VLOOKUP($E314,'14FW판매DB'!$C:$AF,'14FW판매DB'!K$3-1,FALSE))</f>
        <v>45000</v>
      </c>
      <c r="O314" s="38">
        <f>SUMIF('14FW판매DB'!$C:$C,E314,'14FW판매DB'!N:N)</f>
        <v>2</v>
      </c>
      <c r="P314" s="39" t="str">
        <f>IF(ISERROR(VLOOKUP($E314,'14FW판매DB'!$C:$AF,'14FW판매DB'!P$3-1,FALSE))=TRUE,0,VLOOKUP($E314,'14FW판매DB'!$C:$AF,'14FW판매DB'!P$3-1,FALSE))</f>
        <v>2014-12-02</v>
      </c>
      <c r="Q314" s="40">
        <f>SUMIF('14FW판매DB'!$C:$C,E314,'14FW판매DB'!U:U)</f>
        <v>2</v>
      </c>
      <c r="R314" s="43">
        <f t="shared" si="135"/>
        <v>1</v>
      </c>
      <c r="S314" s="95">
        <f t="shared" si="136"/>
        <v>489</v>
      </c>
      <c r="T314" s="45">
        <f t="shared" si="137"/>
        <v>4.0899795501022499E-3</v>
      </c>
      <c r="U314" s="110">
        <f>SUMIF('14FW판매DB'!$C:$C,$E314,'14FW판매DB'!AD:AD)*$U$4</f>
        <v>0</v>
      </c>
      <c r="V314" s="40">
        <f t="shared" si="138"/>
        <v>7</v>
      </c>
      <c r="W314" s="285">
        <f t="shared" si="139"/>
        <v>0</v>
      </c>
      <c r="X314" s="289">
        <f t="shared" si="140"/>
        <v>0</v>
      </c>
      <c r="Y314" s="53">
        <f t="shared" si="141"/>
        <v>0</v>
      </c>
      <c r="Z314" s="50">
        <f t="shared" si="142"/>
        <v>0</v>
      </c>
      <c r="AA314" s="33">
        <f t="shared" si="143"/>
        <v>0</v>
      </c>
      <c r="AB314" s="134" t="str">
        <f>IF(ISERROR(VLOOKUP($E314,발주DB!$A:$D,3,FALSE))=TRUE,"",VLOOKUP($E314,발주DB!$A:$D,3,FALSE))</f>
        <v/>
      </c>
      <c r="AC314" s="133" t="str">
        <f>IF(ISERROR(VLOOKUP($E314,발주DB!$A:$D,4,FALSE))=TRUE,"",VLOOKUP($E314,발주DB!$A:$D,4,FALSE))</f>
        <v/>
      </c>
      <c r="AD314" s="39">
        <f>IF(ISERROR(VLOOKUP($E314,입고예정DB!$B:$E,3,FALSE))=TRUE,0,VLOOKUP($E314,입고예정DB!$B:$E,3,FALSE))</f>
        <v>0</v>
      </c>
      <c r="AE314" s="41">
        <f>IF(E314="",0,SUMIF(입고예정DB!$B:$B,$E314,입고예정DB!$E:$E))</f>
        <v>0</v>
      </c>
      <c r="AF314" s="42">
        <f t="shared" si="144"/>
        <v>0</v>
      </c>
      <c r="AG314" s="414"/>
      <c r="AI314" s="295" t="str">
        <f>VLOOKUP($I314,[1]기획현황!$Z:$AW,8,FALSE)</f>
        <v>동일모자</v>
      </c>
      <c r="AJ314" s="401" t="e">
        <f>SUMIF([1]기획현황!$Z:$Z,$I314,[1]기획현황!$AF:$AF)</f>
        <v>#VALUE!</v>
      </c>
      <c r="AK314" s="302">
        <f>VLOOKUP($I314,[1]기획현황!$Z:$AW,14,FALSE)</f>
        <v>45000</v>
      </c>
      <c r="AL314" s="402">
        <f>VLOOKUP($I314,[1]기획현황!$Z:$AW,22,FALSE)</f>
        <v>0</v>
      </c>
      <c r="AM314" s="301">
        <f>VLOOKUP($I314,[1]기획현황!$Z:$AW,23,FALSE)</f>
        <v>0</v>
      </c>
      <c r="AN314" s="302">
        <f>VLOOKUP($I314,[1]기획현황!$Z:$AW,24,FALSE)</f>
        <v>0</v>
      </c>
      <c r="AO314" s="303">
        <f>VLOOKUP($I314,[1]기획현황!$Z:$AW,17,FALSE)</f>
        <v>0</v>
      </c>
      <c r="AP314" s="305">
        <f t="shared" si="145"/>
        <v>0</v>
      </c>
      <c r="AQ314" s="3"/>
    </row>
    <row r="315" spans="1:43" ht="53.25" customHeight="1">
      <c r="A315" s="16" t="str">
        <f t="shared" si="131"/>
        <v>SMHSNF3010BK</v>
      </c>
      <c r="B315" s="154">
        <f t="shared" si="99"/>
        <v>9.5377346163493934E-7</v>
      </c>
      <c r="C315" s="16" t="str">
        <f t="shared" si="132"/>
        <v/>
      </c>
      <c r="D315" s="154">
        <f t="shared" si="101"/>
        <v>1</v>
      </c>
      <c r="E315" s="16" t="str">
        <f>IF(ISERROR(VLOOKUP(MID(I315,1,5)&amp;MID(I315,8,5),품번정리!A:B,2,FALSE))=TRUE,MID(I315,1,5)&amp;MID(I315,8,5),VLOOKUP(MID(I315,1,5)&amp;MID(I315,8,5),품번정리!A:B,2,FALSE))</f>
        <v>SMHSN010BK</v>
      </c>
      <c r="F315" s="439" t="str">
        <f>IF(ISERROR(VLOOKUP($E315,러닝품번!$A:$A,1,FALSE))=TRUE,"","러닝")</f>
        <v/>
      </c>
      <c r="G315" s="422"/>
      <c r="H315" s="31" t="str">
        <f>IF(I315=0,0,IF(VLOOKUP(MID($I315,4,2),CODE!K:P,CODE!$O$1,FALSE)="",VLOOKUP(MID($I315,1,3),CODE!$B:$G,CODE!$D$1,FALSE),VLOOKUP(MID($I315,1,3),CODE!$B:$G,CODE!$D$1,FALSE)&amp;"-"&amp;VLOOKUP(MID($I315,4,2),CODE!K:P,CODE!$O$1,FALSE)))</f>
        <v>SMH</v>
      </c>
      <c r="I315" s="103" t="s">
        <v>3754</v>
      </c>
      <c r="J315" s="102" t="str">
        <f t="shared" si="133"/>
        <v>F3</v>
      </c>
      <c r="K315" s="102" t="str">
        <f t="shared" si="134"/>
        <v>SN</v>
      </c>
      <c r="L315" s="438">
        <f t="shared" si="115"/>
        <v>0</v>
      </c>
      <c r="M315" s="36">
        <f>IF(ISERROR(VLOOKUP($E315,'14FW판매DB'!$C:$AF,'14FW판매DB'!J$3-1,FALSE))=TRUE,0,VLOOKUP($E315,'14FW판매DB'!$C:$AF,'14FW판매DB'!J$3-1,FALSE))</f>
        <v>43000</v>
      </c>
      <c r="N315" s="37">
        <f>IF(ISERROR(VLOOKUP($E315,'14FW판매DB'!$C:$AF,'14FW판매DB'!K$3-1,FALSE))=TRUE,0,VLOOKUP($E315,'14FW판매DB'!$C:$AF,'14FW판매DB'!K$3-1,FALSE))</f>
        <v>43000</v>
      </c>
      <c r="O315" s="38">
        <f>SUMIF('14FW판매DB'!$C:$C,E315,'14FW판매DB'!N:N)</f>
        <v>7</v>
      </c>
      <c r="P315" s="39" t="str">
        <f>IF(ISERROR(VLOOKUP($E315,'14FW판매DB'!$C:$AF,'14FW판매DB'!P$3-1,FALSE))=TRUE,0,VLOOKUP($E315,'14FW판매DB'!$C:$AF,'14FW판매DB'!P$3-1,FALSE))</f>
        <v>2014-12-02</v>
      </c>
      <c r="Q315" s="40">
        <f>SUMIF('14FW판매DB'!$C:$C,E315,'14FW판매DB'!U:U)</f>
        <v>3</v>
      </c>
      <c r="R315" s="43">
        <f t="shared" si="135"/>
        <v>0.42857142857142855</v>
      </c>
      <c r="S315" s="95">
        <f t="shared" si="136"/>
        <v>489</v>
      </c>
      <c r="T315" s="45">
        <f t="shared" si="137"/>
        <v>6.1349693251533744E-3</v>
      </c>
      <c r="U315" s="110">
        <f>SUMIF('14FW판매DB'!$C:$C,$E315,'14FW판매DB'!AD:AD)*$U$4</f>
        <v>0</v>
      </c>
      <c r="V315" s="40">
        <f t="shared" si="138"/>
        <v>7</v>
      </c>
      <c r="W315" s="285">
        <f t="shared" si="139"/>
        <v>0</v>
      </c>
      <c r="X315" s="289">
        <f t="shared" si="140"/>
        <v>4</v>
      </c>
      <c r="Y315" s="53">
        <f t="shared" si="141"/>
        <v>0</v>
      </c>
      <c r="Z315" s="50">
        <f t="shared" si="142"/>
        <v>0</v>
      </c>
      <c r="AA315" s="33">
        <f t="shared" si="143"/>
        <v>0</v>
      </c>
      <c r="AB315" s="134" t="str">
        <f>IF(ISERROR(VLOOKUP($E315,발주DB!$A:$D,3,FALSE))=TRUE,"",VLOOKUP($E315,발주DB!$A:$D,3,FALSE))</f>
        <v/>
      </c>
      <c r="AC315" s="133" t="str">
        <f>IF(ISERROR(VLOOKUP($E315,발주DB!$A:$D,4,FALSE))=TRUE,"",VLOOKUP($E315,발주DB!$A:$D,4,FALSE))</f>
        <v/>
      </c>
      <c r="AD315" s="39">
        <f>IF(ISERROR(VLOOKUP($E315,입고예정DB!$B:$E,3,FALSE))=TRUE,0,VLOOKUP($E315,입고예정DB!$B:$E,3,FALSE))</f>
        <v>0</v>
      </c>
      <c r="AE315" s="41">
        <f>IF(E315="",0,SUMIF(입고예정DB!$B:$B,$E315,입고예정DB!$E:$E))</f>
        <v>0</v>
      </c>
      <c r="AF315" s="42">
        <f t="shared" si="144"/>
        <v>-4</v>
      </c>
      <c r="AG315" s="414"/>
      <c r="AI315" s="295" t="str">
        <f>VLOOKUP($I315,[1]기획현황!$Z:$AW,8,FALSE)</f>
        <v>성진</v>
      </c>
      <c r="AJ315" s="401" t="e">
        <f>SUMIF([1]기획현황!$Z:$Z,$I315,[1]기획현황!$AF:$AF)</f>
        <v>#VALUE!</v>
      </c>
      <c r="AK315" s="302">
        <f>VLOOKUP($I315,[1]기획현황!$Z:$AW,14,FALSE)</f>
        <v>43000</v>
      </c>
      <c r="AL315" s="402">
        <f>VLOOKUP($I315,[1]기획현황!$Z:$AW,22,FALSE)</f>
        <v>0</v>
      </c>
      <c r="AM315" s="301">
        <f>VLOOKUP($I315,[1]기획현황!$Z:$AW,23,FALSE)</f>
        <v>0</v>
      </c>
      <c r="AN315" s="302">
        <f>VLOOKUP($I315,[1]기획현황!$Z:$AW,24,FALSE)</f>
        <v>0</v>
      </c>
      <c r="AO315" s="303">
        <f>VLOOKUP($I315,[1]기획현황!$Z:$AW,17,FALSE)</f>
        <v>0</v>
      </c>
      <c r="AP315" s="305">
        <f t="shared" si="145"/>
        <v>0</v>
      </c>
      <c r="AQ315" s="3"/>
    </row>
    <row r="316" spans="1:43" ht="53.25" hidden="1" customHeight="1">
      <c r="A316" s="16" t="str">
        <f t="shared" si="131"/>
        <v>SMHBEF5507GR</v>
      </c>
      <c r="B316" s="154">
        <f t="shared" si="99"/>
        <v>9.5377346163493934E-7</v>
      </c>
      <c r="C316" s="16" t="str">
        <f t="shared" si="132"/>
        <v/>
      </c>
      <c r="D316" s="154">
        <f t="shared" si="101"/>
        <v>1</v>
      </c>
      <c r="E316" s="16" t="str">
        <f>IF(ISERROR(VLOOKUP(MID(I316,1,5)&amp;MID(I316,8,5),품번정리!A:B,2,FALSE))=TRUE,MID(I316,1,5)&amp;MID(I316,8,5),VLOOKUP(MID(I316,1,5)&amp;MID(I316,8,5),품번정리!A:B,2,FALSE))</f>
        <v>SMHBE507GR</v>
      </c>
      <c r="F316" s="202" t="str">
        <f>IF(ISERROR(VLOOKUP($E316,러닝품번!$A:$A,1,FALSE))=TRUE,"","러닝")</f>
        <v/>
      </c>
      <c r="G316" s="422"/>
      <c r="H316" s="31" t="str">
        <f>IF(I316=0,0,IF(VLOOKUP(MID($I316,4,2),CODE!K:P,CODE!$O$1,FALSE)="",VLOOKUP(MID($I316,1,3),CODE!$B:$G,CODE!$D$1,FALSE),VLOOKUP(MID($I316,1,3),CODE!$B:$G,CODE!$D$1,FALSE)&amp;"-"&amp;VLOOKUP(MID($I316,4,2),CODE!K:P,CODE!$O$1,FALSE)))</f>
        <v>SMH</v>
      </c>
      <c r="I316" s="103" t="s">
        <v>3755</v>
      </c>
      <c r="J316" s="102" t="str">
        <f t="shared" si="133"/>
        <v>F5</v>
      </c>
      <c r="K316" s="102" t="str">
        <f t="shared" si="134"/>
        <v>BE</v>
      </c>
      <c r="L316" s="438">
        <f t="shared" si="115"/>
        <v>16000</v>
      </c>
      <c r="M316" s="36">
        <f>IF(ISERROR(VLOOKUP($E316,'14FW판매DB'!$C:$AF,'14FW판매DB'!J$3-1,FALSE))=TRUE,0,VLOOKUP($E316,'14FW판매DB'!$C:$AF,'14FW판매DB'!J$3-1,FALSE))</f>
        <v>35000</v>
      </c>
      <c r="N316" s="37">
        <f>IF(ISERROR(VLOOKUP($E316,'14FW판매DB'!$C:$AF,'14FW판매DB'!K$3-1,FALSE))=TRUE,0,VLOOKUP($E316,'14FW판매DB'!$C:$AF,'14FW판매DB'!K$3-1,FALSE))</f>
        <v>19000</v>
      </c>
      <c r="O316" s="38">
        <f>SUMIF('14FW판매DB'!$C:$C,E316,'14FW판매DB'!N:N)</f>
        <v>80</v>
      </c>
      <c r="P316" s="39" t="str">
        <f>IF(ISERROR(VLOOKUP($E316,'14FW판매DB'!$C:$AF,'14FW판매DB'!P$3-1,FALSE))=TRUE,0,VLOOKUP($E316,'14FW판매DB'!$C:$AF,'14FW판매DB'!P$3-1,FALSE))</f>
        <v>2015-11-27</v>
      </c>
      <c r="Q316" s="40">
        <f>SUMIF('14FW판매DB'!$C:$C,E316,'14FW판매DB'!U:U)</f>
        <v>17</v>
      </c>
      <c r="R316" s="43">
        <f t="shared" si="135"/>
        <v>0.21249999999999999</v>
      </c>
      <c r="S316" s="95">
        <f t="shared" si="136"/>
        <v>129</v>
      </c>
      <c r="T316" s="45">
        <f t="shared" si="137"/>
        <v>0.13178294573643412</v>
      </c>
      <c r="U316" s="110">
        <f>SUMIF('14FW판매DB'!$C:$C,$E316,'14FW판매DB'!AD:AD)*$U$4</f>
        <v>0</v>
      </c>
      <c r="V316" s="40">
        <f t="shared" si="138"/>
        <v>7</v>
      </c>
      <c r="W316" s="285">
        <f t="shared" si="139"/>
        <v>0</v>
      </c>
      <c r="X316" s="289">
        <f t="shared" si="140"/>
        <v>63</v>
      </c>
      <c r="Y316" s="53">
        <f t="shared" si="141"/>
        <v>0</v>
      </c>
      <c r="Z316" s="50">
        <f t="shared" si="142"/>
        <v>0</v>
      </c>
      <c r="AA316" s="33">
        <f t="shared" si="143"/>
        <v>0</v>
      </c>
      <c r="AB316" s="134" t="str">
        <f>IF(ISERROR(VLOOKUP($E316,발주DB!$A:$D,3,FALSE))=TRUE,"",VLOOKUP($E316,발주DB!$A:$D,3,FALSE))</f>
        <v/>
      </c>
      <c r="AC316" s="133" t="str">
        <f>IF(ISERROR(VLOOKUP($E316,발주DB!$A:$D,4,FALSE))=TRUE,"",VLOOKUP($E316,발주DB!$A:$D,4,FALSE))</f>
        <v/>
      </c>
      <c r="AD316" s="39">
        <f>IF(ISERROR(VLOOKUP($E316,입고예정DB!$B:$E,3,FALSE))=TRUE,0,VLOOKUP($E316,입고예정DB!$B:$E,3,FALSE))</f>
        <v>0</v>
      </c>
      <c r="AE316" s="41">
        <f>IF(E316="",0,SUMIF(입고예정DB!$B:$B,$E316,입고예정DB!$E:$E))</f>
        <v>0</v>
      </c>
      <c r="AF316" s="42">
        <f t="shared" si="144"/>
        <v>-63</v>
      </c>
      <c r="AG316" s="414"/>
      <c r="AI316" s="295" t="str">
        <f>VLOOKUP($I316,[1]기획현황!$Z:$AW,8,FALSE)</f>
        <v>FOREMOST</v>
      </c>
      <c r="AJ316" s="401" t="e">
        <f>SUMIF([1]기획현황!$Z:$Z,$I316,[1]기획현황!$AF:$AF)</f>
        <v>#VALUE!</v>
      </c>
      <c r="AK316" s="302">
        <f>VLOOKUP($I316,[1]기획현황!$Z:$AW,14,FALSE)</f>
        <v>35000</v>
      </c>
      <c r="AL316" s="402">
        <f>VLOOKUP($I316,[1]기획현황!$Z:$AW,22,FALSE)</f>
        <v>0</v>
      </c>
      <c r="AM316" s="301">
        <f>VLOOKUP($I316,[1]기획현황!$Z:$AW,23,FALSE)</f>
        <v>0</v>
      </c>
      <c r="AN316" s="302">
        <f>VLOOKUP($I316,[1]기획현황!$Z:$AW,24,FALSE)</f>
        <v>0</v>
      </c>
      <c r="AO316" s="303">
        <f>VLOOKUP($I316,[1]기획현황!$Z:$AW,17,FALSE)</f>
        <v>0</v>
      </c>
      <c r="AP316" s="305">
        <f t="shared" si="145"/>
        <v>0</v>
      </c>
      <c r="AQ316" s="3"/>
    </row>
    <row r="317" spans="1:43" ht="53.25" hidden="1" customHeight="1">
      <c r="A317" s="16" t="str">
        <f t="shared" si="131"/>
        <v>SMHBEF5507RE</v>
      </c>
      <c r="B317" s="154">
        <f t="shared" si="99"/>
        <v>9.5377346163493934E-7</v>
      </c>
      <c r="C317" s="16" t="str">
        <f t="shared" si="132"/>
        <v/>
      </c>
      <c r="D317" s="154">
        <f t="shared" si="101"/>
        <v>1</v>
      </c>
      <c r="E317" s="16" t="str">
        <f>IF(ISERROR(VLOOKUP(MID(I317,1,5)&amp;MID(I317,8,5),품번정리!A:B,2,FALSE))=TRUE,MID(I317,1,5)&amp;MID(I317,8,5),VLOOKUP(MID(I317,1,5)&amp;MID(I317,8,5),품번정리!A:B,2,FALSE))</f>
        <v>SMHBE507RE</v>
      </c>
      <c r="F317" s="202" t="str">
        <f>IF(ISERROR(VLOOKUP($E317,러닝품번!$A:$A,1,FALSE))=TRUE,"","러닝")</f>
        <v/>
      </c>
      <c r="G317" s="422"/>
      <c r="H317" s="31" t="str">
        <f>IF(I317=0,0,IF(VLOOKUP(MID($I317,4,2),CODE!K:P,CODE!$O$1,FALSE)="",VLOOKUP(MID($I317,1,3),CODE!$B:$G,CODE!$D$1,FALSE),VLOOKUP(MID($I317,1,3),CODE!$B:$G,CODE!$D$1,FALSE)&amp;"-"&amp;VLOOKUP(MID($I317,4,2),CODE!K:P,CODE!$O$1,FALSE)))</f>
        <v>SMH</v>
      </c>
      <c r="I317" s="103" t="s">
        <v>3756</v>
      </c>
      <c r="J317" s="102" t="str">
        <f t="shared" si="133"/>
        <v>F5</v>
      </c>
      <c r="K317" s="102" t="str">
        <f t="shared" si="134"/>
        <v>BE</v>
      </c>
      <c r="L317" s="438">
        <f t="shared" si="115"/>
        <v>16000</v>
      </c>
      <c r="M317" s="36">
        <f>IF(ISERROR(VLOOKUP($E317,'14FW판매DB'!$C:$AF,'14FW판매DB'!J$3-1,FALSE))=TRUE,0,VLOOKUP($E317,'14FW판매DB'!$C:$AF,'14FW판매DB'!J$3-1,FALSE))</f>
        <v>35000</v>
      </c>
      <c r="N317" s="37">
        <f>IF(ISERROR(VLOOKUP($E317,'14FW판매DB'!$C:$AF,'14FW판매DB'!K$3-1,FALSE))=TRUE,0,VLOOKUP($E317,'14FW판매DB'!$C:$AF,'14FW판매DB'!K$3-1,FALSE))</f>
        <v>19000</v>
      </c>
      <c r="O317" s="38">
        <f>SUMIF('14FW판매DB'!$C:$C,E317,'14FW판매DB'!N:N)</f>
        <v>100</v>
      </c>
      <c r="P317" s="39" t="str">
        <f>IF(ISERROR(VLOOKUP($E317,'14FW판매DB'!$C:$AF,'14FW판매DB'!P$3-1,FALSE))=TRUE,0,VLOOKUP($E317,'14FW판매DB'!$C:$AF,'14FW판매DB'!P$3-1,FALSE))</f>
        <v>2015-11-27</v>
      </c>
      <c r="Q317" s="40">
        <f>SUMIF('14FW판매DB'!$C:$C,E317,'14FW판매DB'!U:U)</f>
        <v>5</v>
      </c>
      <c r="R317" s="43">
        <f t="shared" si="135"/>
        <v>0.05</v>
      </c>
      <c r="S317" s="95">
        <f t="shared" si="136"/>
        <v>129</v>
      </c>
      <c r="T317" s="45">
        <f t="shared" si="137"/>
        <v>3.875968992248062E-2</v>
      </c>
      <c r="U317" s="110">
        <f>SUMIF('14FW판매DB'!$C:$C,$E317,'14FW판매DB'!AD:AD)*$U$4</f>
        <v>0</v>
      </c>
      <c r="V317" s="40">
        <f t="shared" si="138"/>
        <v>7</v>
      </c>
      <c r="W317" s="285">
        <f t="shared" si="139"/>
        <v>0</v>
      </c>
      <c r="X317" s="289">
        <f t="shared" si="140"/>
        <v>95</v>
      </c>
      <c r="Y317" s="53">
        <f t="shared" si="141"/>
        <v>0</v>
      </c>
      <c r="Z317" s="50">
        <f t="shared" si="142"/>
        <v>0</v>
      </c>
      <c r="AA317" s="33">
        <f t="shared" si="143"/>
        <v>0</v>
      </c>
      <c r="AB317" s="134" t="str">
        <f>IF(ISERROR(VLOOKUP($E317,발주DB!$A:$D,3,FALSE))=TRUE,"",VLOOKUP($E317,발주DB!$A:$D,3,FALSE))</f>
        <v/>
      </c>
      <c r="AC317" s="133" t="str">
        <f>IF(ISERROR(VLOOKUP($E317,발주DB!$A:$D,4,FALSE))=TRUE,"",VLOOKUP($E317,발주DB!$A:$D,4,FALSE))</f>
        <v/>
      </c>
      <c r="AD317" s="39">
        <f>IF(ISERROR(VLOOKUP($E317,입고예정DB!$B:$E,3,FALSE))=TRUE,0,VLOOKUP($E317,입고예정DB!$B:$E,3,FALSE))</f>
        <v>0</v>
      </c>
      <c r="AE317" s="41">
        <f>IF(E317="",0,SUMIF(입고예정DB!$B:$B,$E317,입고예정DB!$E:$E))</f>
        <v>0</v>
      </c>
      <c r="AF317" s="42">
        <f t="shared" si="144"/>
        <v>-95</v>
      </c>
      <c r="AG317" s="414"/>
      <c r="AI317" s="295" t="str">
        <f>VLOOKUP($I317,[1]기획현황!$Z:$AW,8,FALSE)</f>
        <v>FOREMOST</v>
      </c>
      <c r="AJ317" s="401" t="e">
        <f>SUMIF([1]기획현황!$Z:$Z,$I317,[1]기획현황!$AF:$AF)</f>
        <v>#VALUE!</v>
      </c>
      <c r="AK317" s="302">
        <f>VLOOKUP($I317,[1]기획현황!$Z:$AW,14,FALSE)</f>
        <v>35000</v>
      </c>
      <c r="AL317" s="402">
        <f>VLOOKUP($I317,[1]기획현황!$Z:$AW,22,FALSE)</f>
        <v>0</v>
      </c>
      <c r="AM317" s="301">
        <f>VLOOKUP($I317,[1]기획현황!$Z:$AW,23,FALSE)</f>
        <v>0</v>
      </c>
      <c r="AN317" s="302">
        <f>VLOOKUP($I317,[1]기획현황!$Z:$AW,24,FALSE)</f>
        <v>0</v>
      </c>
      <c r="AO317" s="303">
        <f>VLOOKUP($I317,[1]기획현황!$Z:$AW,17,FALSE)</f>
        <v>0</v>
      </c>
      <c r="AP317" s="305">
        <f t="shared" si="145"/>
        <v>0</v>
      </c>
      <c r="AQ317" s="3"/>
    </row>
    <row r="318" spans="1:43" ht="53.25" hidden="1" customHeight="1">
      <c r="A318" s="16" t="str">
        <f t="shared" si="131"/>
        <v>SMHBEF5507PK</v>
      </c>
      <c r="B318" s="154">
        <f t="shared" si="99"/>
        <v>9.5377346163493934E-7</v>
      </c>
      <c r="C318" s="16" t="str">
        <f t="shared" si="132"/>
        <v/>
      </c>
      <c r="D318" s="154">
        <f t="shared" si="101"/>
        <v>1</v>
      </c>
      <c r="E318" s="16" t="str">
        <f>IF(ISERROR(VLOOKUP(MID(I318,1,5)&amp;MID(I318,8,5),품번정리!A:B,2,FALSE))=TRUE,MID(I318,1,5)&amp;MID(I318,8,5),VLOOKUP(MID(I318,1,5)&amp;MID(I318,8,5),품번정리!A:B,2,FALSE))</f>
        <v>SMHBE507PK</v>
      </c>
      <c r="F318" s="202" t="str">
        <f>IF(ISERROR(VLOOKUP($E318,러닝품번!$A:$A,1,FALSE))=TRUE,"","러닝")</f>
        <v/>
      </c>
      <c r="G318" s="422"/>
      <c r="H318" s="31" t="str">
        <f>IF(I318=0,0,IF(VLOOKUP(MID($I318,4,2),CODE!K:P,CODE!$O$1,FALSE)="",VLOOKUP(MID($I318,1,3),CODE!$B:$G,CODE!$D$1,FALSE),VLOOKUP(MID($I318,1,3),CODE!$B:$G,CODE!$D$1,FALSE)&amp;"-"&amp;VLOOKUP(MID($I318,4,2),CODE!K:P,CODE!$O$1,FALSE)))</f>
        <v>SMH</v>
      </c>
      <c r="I318" s="103" t="s">
        <v>3757</v>
      </c>
      <c r="J318" s="102" t="str">
        <f t="shared" si="133"/>
        <v>F5</v>
      </c>
      <c r="K318" s="102" t="str">
        <f t="shared" si="134"/>
        <v>BE</v>
      </c>
      <c r="L318" s="438">
        <f t="shared" si="115"/>
        <v>16000</v>
      </c>
      <c r="M318" s="36">
        <f>IF(ISERROR(VLOOKUP($E318,'14FW판매DB'!$C:$AF,'14FW판매DB'!J$3-1,FALSE))=TRUE,0,VLOOKUP($E318,'14FW판매DB'!$C:$AF,'14FW판매DB'!J$3-1,FALSE))</f>
        <v>35000</v>
      </c>
      <c r="N318" s="37">
        <f>IF(ISERROR(VLOOKUP($E318,'14FW판매DB'!$C:$AF,'14FW판매DB'!K$3-1,FALSE))=TRUE,0,VLOOKUP($E318,'14FW판매DB'!$C:$AF,'14FW판매DB'!K$3-1,FALSE))</f>
        <v>19000</v>
      </c>
      <c r="O318" s="38">
        <f>SUMIF('14FW판매DB'!$C:$C,E318,'14FW판매DB'!N:N)</f>
        <v>80</v>
      </c>
      <c r="P318" s="39" t="str">
        <f>IF(ISERROR(VLOOKUP($E318,'14FW판매DB'!$C:$AF,'14FW판매DB'!P$3-1,FALSE))=TRUE,0,VLOOKUP($E318,'14FW판매DB'!$C:$AF,'14FW판매DB'!P$3-1,FALSE))</f>
        <v>2015-11-27</v>
      </c>
      <c r="Q318" s="40">
        <f>SUMIF('14FW판매DB'!$C:$C,E318,'14FW판매DB'!U:U)</f>
        <v>24</v>
      </c>
      <c r="R318" s="43">
        <f t="shared" si="135"/>
        <v>0.3</v>
      </c>
      <c r="S318" s="95">
        <f t="shared" si="136"/>
        <v>129</v>
      </c>
      <c r="T318" s="45">
        <f t="shared" si="137"/>
        <v>0.18604651162790697</v>
      </c>
      <c r="U318" s="110">
        <f>SUMIF('14FW판매DB'!$C:$C,$E318,'14FW판매DB'!AD:AD)*$U$4</f>
        <v>0</v>
      </c>
      <c r="V318" s="40">
        <f t="shared" si="138"/>
        <v>7</v>
      </c>
      <c r="W318" s="285">
        <f t="shared" si="139"/>
        <v>0</v>
      </c>
      <c r="X318" s="289">
        <f t="shared" si="140"/>
        <v>56</v>
      </c>
      <c r="Y318" s="53">
        <f t="shared" si="141"/>
        <v>0</v>
      </c>
      <c r="Z318" s="50">
        <f t="shared" si="142"/>
        <v>0</v>
      </c>
      <c r="AA318" s="33">
        <f t="shared" si="143"/>
        <v>0</v>
      </c>
      <c r="AB318" s="134" t="str">
        <f>IF(ISERROR(VLOOKUP($E318,발주DB!$A:$D,3,FALSE))=TRUE,"",VLOOKUP($E318,발주DB!$A:$D,3,FALSE))</f>
        <v/>
      </c>
      <c r="AC318" s="133" t="str">
        <f>IF(ISERROR(VLOOKUP($E318,발주DB!$A:$D,4,FALSE))=TRUE,"",VLOOKUP($E318,발주DB!$A:$D,4,FALSE))</f>
        <v/>
      </c>
      <c r="AD318" s="39">
        <f>IF(ISERROR(VLOOKUP($E318,입고예정DB!$B:$E,3,FALSE))=TRUE,0,VLOOKUP($E318,입고예정DB!$B:$E,3,FALSE))</f>
        <v>0</v>
      </c>
      <c r="AE318" s="41">
        <f>IF(E318="",0,SUMIF(입고예정DB!$B:$B,$E318,입고예정DB!$E:$E))</f>
        <v>0</v>
      </c>
      <c r="AF318" s="42">
        <f t="shared" si="144"/>
        <v>-56</v>
      </c>
      <c r="AG318" s="414"/>
      <c r="AI318" s="295" t="str">
        <f>VLOOKUP($I318,[1]기획현황!$Z:$AW,8,FALSE)</f>
        <v>FOREMOST</v>
      </c>
      <c r="AJ318" s="401" t="e">
        <f>SUMIF([1]기획현황!$Z:$Z,$I318,[1]기획현황!$AF:$AF)</f>
        <v>#VALUE!</v>
      </c>
      <c r="AK318" s="302">
        <f>VLOOKUP($I318,[1]기획현황!$Z:$AW,14,FALSE)</f>
        <v>35000</v>
      </c>
      <c r="AL318" s="402">
        <f>VLOOKUP($I318,[1]기획현황!$Z:$AW,22,FALSE)</f>
        <v>0</v>
      </c>
      <c r="AM318" s="301">
        <f>VLOOKUP($I318,[1]기획현황!$Z:$AW,23,FALSE)</f>
        <v>0</v>
      </c>
      <c r="AN318" s="302">
        <f>VLOOKUP($I318,[1]기획현황!$Z:$AW,24,FALSE)</f>
        <v>0</v>
      </c>
      <c r="AO318" s="303">
        <f>VLOOKUP($I318,[1]기획현황!$Z:$AW,17,FALSE)</f>
        <v>0</v>
      </c>
      <c r="AP318" s="305">
        <f t="shared" si="145"/>
        <v>0</v>
      </c>
      <c r="AQ318" s="3"/>
    </row>
    <row r="319" spans="1:43" ht="53.25" hidden="1" customHeight="1">
      <c r="A319" s="16" t="str">
        <f t="shared" si="131"/>
        <v>SMHBEF5508PK</v>
      </c>
      <c r="B319" s="154">
        <f t="shared" si="99"/>
        <v>9.5377346163493934E-7</v>
      </c>
      <c r="C319" s="16" t="str">
        <f t="shared" si="132"/>
        <v/>
      </c>
      <c r="D319" s="154">
        <f t="shared" si="101"/>
        <v>1</v>
      </c>
      <c r="E319" s="16" t="str">
        <f>IF(ISERROR(VLOOKUP(MID(I319,1,5)&amp;MID(I319,8,5),품번정리!A:B,2,FALSE))=TRUE,MID(I319,1,5)&amp;MID(I319,8,5),VLOOKUP(MID(I319,1,5)&amp;MID(I319,8,5),품번정리!A:B,2,FALSE))</f>
        <v>SMHBE508PK</v>
      </c>
      <c r="F319" s="202" t="str">
        <f>IF(ISERROR(VLOOKUP($E319,러닝품번!$A:$A,1,FALSE))=TRUE,"","러닝")</f>
        <v/>
      </c>
      <c r="G319" s="422"/>
      <c r="H319" s="31" t="str">
        <f>IF(I319=0,0,IF(VLOOKUP(MID($I319,4,2),CODE!K:P,CODE!$O$1,FALSE)="",VLOOKUP(MID($I319,1,3),CODE!$B:$G,CODE!$D$1,FALSE),VLOOKUP(MID($I319,1,3),CODE!$B:$G,CODE!$D$1,FALSE)&amp;"-"&amp;VLOOKUP(MID($I319,4,2),CODE!K:P,CODE!$O$1,FALSE)))</f>
        <v>SMH</v>
      </c>
      <c r="I319" s="103" t="s">
        <v>3758</v>
      </c>
      <c r="J319" s="102" t="str">
        <f t="shared" si="133"/>
        <v>F5</v>
      </c>
      <c r="K319" s="102" t="str">
        <f t="shared" si="134"/>
        <v>BE</v>
      </c>
      <c r="L319" s="438">
        <f t="shared" si="115"/>
        <v>25000</v>
      </c>
      <c r="M319" s="36">
        <f>IF(ISERROR(VLOOKUP($E319,'14FW판매DB'!$C:$AF,'14FW판매DB'!J$3-1,FALSE))=TRUE,0,VLOOKUP($E319,'14FW판매DB'!$C:$AF,'14FW판매DB'!J$3-1,FALSE))</f>
        <v>35000</v>
      </c>
      <c r="N319" s="37">
        <f>IF(ISERROR(VLOOKUP($E319,'14FW판매DB'!$C:$AF,'14FW판매DB'!K$3-1,FALSE))=TRUE,0,VLOOKUP($E319,'14FW판매DB'!$C:$AF,'14FW판매DB'!K$3-1,FALSE))</f>
        <v>10000</v>
      </c>
      <c r="O319" s="38">
        <f>SUMIF('14FW판매DB'!$C:$C,E319,'14FW판매DB'!N:N)</f>
        <v>100</v>
      </c>
      <c r="P319" s="39" t="str">
        <f>IF(ISERROR(VLOOKUP($E319,'14FW판매DB'!$C:$AF,'14FW판매DB'!P$3-1,FALSE))=TRUE,0,VLOOKUP($E319,'14FW판매DB'!$C:$AF,'14FW판매DB'!P$3-1,FALSE))</f>
        <v>2015-11-27</v>
      </c>
      <c r="Q319" s="40">
        <f>SUMIF('14FW판매DB'!$C:$C,E319,'14FW판매DB'!U:U)</f>
        <v>4</v>
      </c>
      <c r="R319" s="43">
        <f t="shared" si="135"/>
        <v>0.04</v>
      </c>
      <c r="S319" s="95">
        <f t="shared" si="136"/>
        <v>129</v>
      </c>
      <c r="T319" s="45">
        <f t="shared" si="137"/>
        <v>3.1007751937984496E-2</v>
      </c>
      <c r="U319" s="110">
        <f>SUMIF('14FW판매DB'!$C:$C,$E319,'14FW판매DB'!AD:AD)*$U$4</f>
        <v>0</v>
      </c>
      <c r="V319" s="40">
        <f t="shared" si="138"/>
        <v>7</v>
      </c>
      <c r="W319" s="285">
        <f t="shared" si="139"/>
        <v>0</v>
      </c>
      <c r="X319" s="289">
        <f t="shared" si="140"/>
        <v>96</v>
      </c>
      <c r="Y319" s="53">
        <f t="shared" si="141"/>
        <v>0</v>
      </c>
      <c r="Z319" s="50">
        <f t="shared" si="142"/>
        <v>0</v>
      </c>
      <c r="AA319" s="33">
        <f t="shared" si="143"/>
        <v>0</v>
      </c>
      <c r="AB319" s="134" t="str">
        <f>IF(ISERROR(VLOOKUP($E319,발주DB!$A:$D,3,FALSE))=TRUE,"",VLOOKUP($E319,발주DB!$A:$D,3,FALSE))</f>
        <v/>
      </c>
      <c r="AC319" s="133" t="str">
        <f>IF(ISERROR(VLOOKUP($E319,발주DB!$A:$D,4,FALSE))=TRUE,"",VLOOKUP($E319,발주DB!$A:$D,4,FALSE))</f>
        <v/>
      </c>
      <c r="AD319" s="39">
        <f>IF(ISERROR(VLOOKUP($E319,입고예정DB!$B:$E,3,FALSE))=TRUE,0,VLOOKUP($E319,입고예정DB!$B:$E,3,FALSE))</f>
        <v>0</v>
      </c>
      <c r="AE319" s="41">
        <f>IF(E319="",0,SUMIF(입고예정DB!$B:$B,$E319,입고예정DB!$E:$E))</f>
        <v>0</v>
      </c>
      <c r="AF319" s="42">
        <f t="shared" si="144"/>
        <v>-96</v>
      </c>
      <c r="AG319" s="414"/>
      <c r="AI319" s="295" t="str">
        <f>VLOOKUP($I319,[1]기획현황!$Z:$AW,8,FALSE)</f>
        <v>FOREMOST</v>
      </c>
      <c r="AJ319" s="401" t="e">
        <f>SUMIF([1]기획현황!$Z:$Z,$I319,[1]기획현황!$AF:$AF)</f>
        <v>#VALUE!</v>
      </c>
      <c r="AK319" s="302">
        <f>VLOOKUP($I319,[1]기획현황!$Z:$AW,14,FALSE)</f>
        <v>35000</v>
      </c>
      <c r="AL319" s="402">
        <f>VLOOKUP($I319,[1]기획현황!$Z:$AW,22,FALSE)</f>
        <v>0</v>
      </c>
      <c r="AM319" s="301">
        <f>VLOOKUP($I319,[1]기획현황!$Z:$AW,23,FALSE)</f>
        <v>0</v>
      </c>
      <c r="AN319" s="302">
        <f>VLOOKUP($I319,[1]기획현황!$Z:$AW,24,FALSE)</f>
        <v>0</v>
      </c>
      <c r="AO319" s="303">
        <f>VLOOKUP($I319,[1]기획현황!$Z:$AW,17,FALSE)</f>
        <v>0</v>
      </c>
      <c r="AP319" s="305">
        <f t="shared" si="145"/>
        <v>0</v>
      </c>
      <c r="AQ319" s="3"/>
    </row>
    <row r="320" spans="1:43" ht="53.25" hidden="1" customHeight="1">
      <c r="A320" s="16" t="str">
        <f t="shared" si="131"/>
        <v>SMHBEF5508RE</v>
      </c>
      <c r="B320" s="154">
        <f t="shared" si="99"/>
        <v>9.5377346163493934E-7</v>
      </c>
      <c r="C320" s="16" t="str">
        <f t="shared" si="132"/>
        <v/>
      </c>
      <c r="D320" s="154">
        <f t="shared" si="101"/>
        <v>1</v>
      </c>
      <c r="E320" s="16" t="str">
        <f>IF(ISERROR(VLOOKUP(MID(I320,1,5)&amp;MID(I320,8,5),품번정리!A:B,2,FALSE))=TRUE,MID(I320,1,5)&amp;MID(I320,8,5),VLOOKUP(MID(I320,1,5)&amp;MID(I320,8,5),품번정리!A:B,2,FALSE))</f>
        <v>SMHBE508RE</v>
      </c>
      <c r="F320" s="202" t="str">
        <f>IF(ISERROR(VLOOKUP($E320,러닝품번!$A:$A,1,FALSE))=TRUE,"","러닝")</f>
        <v/>
      </c>
      <c r="G320" s="422"/>
      <c r="H320" s="31" t="str">
        <f>IF(I320=0,0,IF(VLOOKUP(MID($I320,4,2),CODE!K:P,CODE!$O$1,FALSE)="",VLOOKUP(MID($I320,1,3),CODE!$B:$G,CODE!$D$1,FALSE),VLOOKUP(MID($I320,1,3),CODE!$B:$G,CODE!$D$1,FALSE)&amp;"-"&amp;VLOOKUP(MID($I320,4,2),CODE!K:P,CODE!$O$1,FALSE)))</f>
        <v>SMH</v>
      </c>
      <c r="I320" s="103" t="s">
        <v>3759</v>
      </c>
      <c r="J320" s="102" t="str">
        <f t="shared" si="133"/>
        <v>F5</v>
      </c>
      <c r="K320" s="102" t="str">
        <f t="shared" si="134"/>
        <v>BE</v>
      </c>
      <c r="L320" s="438">
        <f t="shared" si="115"/>
        <v>25000</v>
      </c>
      <c r="M320" s="36">
        <f>IF(ISERROR(VLOOKUP($E320,'14FW판매DB'!$C:$AF,'14FW판매DB'!J$3-1,FALSE))=TRUE,0,VLOOKUP($E320,'14FW판매DB'!$C:$AF,'14FW판매DB'!J$3-1,FALSE))</f>
        <v>35000</v>
      </c>
      <c r="N320" s="37">
        <f>IF(ISERROR(VLOOKUP($E320,'14FW판매DB'!$C:$AF,'14FW판매DB'!K$3-1,FALSE))=TRUE,0,VLOOKUP($E320,'14FW판매DB'!$C:$AF,'14FW판매DB'!K$3-1,FALSE))</f>
        <v>10000</v>
      </c>
      <c r="O320" s="38">
        <f>SUMIF('14FW판매DB'!$C:$C,E320,'14FW판매DB'!N:N)</f>
        <v>100</v>
      </c>
      <c r="P320" s="39" t="str">
        <f>IF(ISERROR(VLOOKUP($E320,'14FW판매DB'!$C:$AF,'14FW판매DB'!P$3-1,FALSE))=TRUE,0,VLOOKUP($E320,'14FW판매DB'!$C:$AF,'14FW판매DB'!P$3-1,FALSE))</f>
        <v>2015-11-27</v>
      </c>
      <c r="Q320" s="40">
        <f>SUMIF('14FW판매DB'!$C:$C,E320,'14FW판매DB'!U:U)</f>
        <v>5</v>
      </c>
      <c r="R320" s="43">
        <f t="shared" si="135"/>
        <v>0.05</v>
      </c>
      <c r="S320" s="95">
        <f t="shared" si="136"/>
        <v>129</v>
      </c>
      <c r="T320" s="45">
        <f t="shared" si="137"/>
        <v>3.875968992248062E-2</v>
      </c>
      <c r="U320" s="110">
        <f>SUMIF('14FW판매DB'!$C:$C,$E320,'14FW판매DB'!AD:AD)*$U$4</f>
        <v>0</v>
      </c>
      <c r="V320" s="40">
        <f t="shared" si="138"/>
        <v>7</v>
      </c>
      <c r="W320" s="285">
        <f t="shared" si="139"/>
        <v>0</v>
      </c>
      <c r="X320" s="289">
        <f t="shared" si="140"/>
        <v>95</v>
      </c>
      <c r="Y320" s="53">
        <f t="shared" si="141"/>
        <v>0</v>
      </c>
      <c r="Z320" s="50">
        <f t="shared" si="142"/>
        <v>0</v>
      </c>
      <c r="AA320" s="33">
        <f t="shared" si="143"/>
        <v>0</v>
      </c>
      <c r="AB320" s="134" t="str">
        <f>IF(ISERROR(VLOOKUP($E320,발주DB!$A:$D,3,FALSE))=TRUE,"",VLOOKUP($E320,발주DB!$A:$D,3,FALSE))</f>
        <v/>
      </c>
      <c r="AC320" s="133" t="str">
        <f>IF(ISERROR(VLOOKUP($E320,발주DB!$A:$D,4,FALSE))=TRUE,"",VLOOKUP($E320,발주DB!$A:$D,4,FALSE))</f>
        <v/>
      </c>
      <c r="AD320" s="39">
        <f>IF(ISERROR(VLOOKUP($E320,입고예정DB!$B:$E,3,FALSE))=TRUE,0,VLOOKUP($E320,입고예정DB!$B:$E,3,FALSE))</f>
        <v>0</v>
      </c>
      <c r="AE320" s="41">
        <f>IF(E320="",0,SUMIF(입고예정DB!$B:$B,$E320,입고예정DB!$E:$E))</f>
        <v>0</v>
      </c>
      <c r="AF320" s="42">
        <f t="shared" si="144"/>
        <v>-95</v>
      </c>
      <c r="AG320" s="414"/>
      <c r="AI320" s="295" t="str">
        <f>VLOOKUP($I320,[1]기획현황!$Z:$AW,8,FALSE)</f>
        <v>FOREMOST</v>
      </c>
      <c r="AJ320" s="401" t="e">
        <f>SUMIF([1]기획현황!$Z:$Z,$I320,[1]기획현황!$AF:$AF)</f>
        <v>#VALUE!</v>
      </c>
      <c r="AK320" s="302">
        <f>VLOOKUP($I320,[1]기획현황!$Z:$AW,14,FALSE)</f>
        <v>35000</v>
      </c>
      <c r="AL320" s="402">
        <f>VLOOKUP($I320,[1]기획현황!$Z:$AW,22,FALSE)</f>
        <v>0</v>
      </c>
      <c r="AM320" s="301">
        <f>VLOOKUP($I320,[1]기획현황!$Z:$AW,23,FALSE)</f>
        <v>0</v>
      </c>
      <c r="AN320" s="302">
        <f>VLOOKUP($I320,[1]기획현황!$Z:$AW,24,FALSE)</f>
        <v>0</v>
      </c>
      <c r="AO320" s="303">
        <f>VLOOKUP($I320,[1]기획현황!$Z:$AW,17,FALSE)</f>
        <v>0</v>
      </c>
      <c r="AP320" s="305">
        <f t="shared" si="145"/>
        <v>0</v>
      </c>
      <c r="AQ320" s="3"/>
    </row>
    <row r="321" spans="1:43" ht="53.25" hidden="1" customHeight="1">
      <c r="A321" s="16" t="str">
        <f t="shared" si="131"/>
        <v>SMHBAF5526GY</v>
      </c>
      <c r="B321" s="154">
        <f t="shared" si="99"/>
        <v>9.5377346163493934E-7</v>
      </c>
      <c r="C321" s="16" t="str">
        <f t="shared" si="132"/>
        <v/>
      </c>
      <c r="D321" s="154">
        <f t="shared" si="101"/>
        <v>1</v>
      </c>
      <c r="E321" s="16" t="str">
        <f>IF(ISERROR(VLOOKUP(MID(I321,1,5)&amp;MID(I321,8,5),품번정리!A:B,2,FALSE))=TRUE,MID(I321,1,5)&amp;MID(I321,8,5),VLOOKUP(MID(I321,1,5)&amp;MID(I321,8,5),품번정리!A:B,2,FALSE))</f>
        <v>SMHBA526GY</v>
      </c>
      <c r="F321" s="202" t="str">
        <f>IF(ISERROR(VLOOKUP($E321,러닝품번!$A:$A,1,FALSE))=TRUE,"","러닝")</f>
        <v/>
      </c>
      <c r="G321" s="422"/>
      <c r="H321" s="31" t="str">
        <f>IF(I321=0,0,IF(VLOOKUP(MID($I321,4,2),CODE!K:P,CODE!$O$1,FALSE)="",VLOOKUP(MID($I321,1,3),CODE!$B:$G,CODE!$D$1,FALSE),VLOOKUP(MID($I321,1,3),CODE!$B:$G,CODE!$D$1,FALSE)&amp;"-"&amp;VLOOKUP(MID($I321,4,2),CODE!K:P,CODE!$O$1,FALSE)))</f>
        <v>SMH</v>
      </c>
      <c r="I321" s="103" t="s">
        <v>3760</v>
      </c>
      <c r="J321" s="102" t="str">
        <f t="shared" si="133"/>
        <v>F5</v>
      </c>
      <c r="K321" s="102" t="str">
        <f t="shared" si="134"/>
        <v>BA</v>
      </c>
      <c r="L321" s="438">
        <f t="shared" si="115"/>
        <v>24000</v>
      </c>
      <c r="M321" s="36">
        <f>IF(ISERROR(VLOOKUP($E321,'14FW판매DB'!$C:$AF,'14FW판매DB'!J$3-1,FALSE))=TRUE,0,VLOOKUP($E321,'14FW판매DB'!$C:$AF,'14FW판매DB'!J$3-1,FALSE))</f>
        <v>43000</v>
      </c>
      <c r="N321" s="37">
        <f>IF(ISERROR(VLOOKUP($E321,'14FW판매DB'!$C:$AF,'14FW판매DB'!K$3-1,FALSE))=TRUE,0,VLOOKUP($E321,'14FW판매DB'!$C:$AF,'14FW판매DB'!K$3-1,FALSE))</f>
        <v>19000</v>
      </c>
      <c r="O321" s="38">
        <f>SUMIF('14FW판매DB'!$C:$C,E321,'14FW판매DB'!N:N)</f>
        <v>300</v>
      </c>
      <c r="P321" s="39" t="str">
        <f>IF(ISERROR(VLOOKUP($E321,'14FW판매DB'!$C:$AF,'14FW판매DB'!P$3-1,FALSE))=TRUE,0,VLOOKUP($E321,'14FW판매DB'!$C:$AF,'14FW판매DB'!P$3-1,FALSE))</f>
        <v>2015-10-06</v>
      </c>
      <c r="Q321" s="40">
        <f>SUMIF('14FW판매DB'!$C:$C,E321,'14FW판매DB'!U:U)</f>
        <v>153</v>
      </c>
      <c r="R321" s="43">
        <f t="shared" si="135"/>
        <v>0.51</v>
      </c>
      <c r="S321" s="95">
        <f t="shared" si="136"/>
        <v>181</v>
      </c>
      <c r="T321" s="45">
        <f t="shared" si="137"/>
        <v>0.84530386740331487</v>
      </c>
      <c r="U321" s="110">
        <f>SUMIF('14FW판매DB'!$C:$C,$E321,'14FW판매DB'!AD:AD)*$U$4</f>
        <v>0</v>
      </c>
      <c r="V321" s="40">
        <f t="shared" si="138"/>
        <v>7</v>
      </c>
      <c r="W321" s="285">
        <f t="shared" si="139"/>
        <v>0</v>
      </c>
      <c r="X321" s="289">
        <f t="shared" si="140"/>
        <v>147</v>
      </c>
      <c r="Y321" s="53">
        <f t="shared" si="141"/>
        <v>0</v>
      </c>
      <c r="Z321" s="50">
        <f t="shared" si="142"/>
        <v>0</v>
      </c>
      <c r="AA321" s="33">
        <f t="shared" si="143"/>
        <v>0</v>
      </c>
      <c r="AB321" s="134" t="str">
        <f>IF(ISERROR(VLOOKUP($E321,발주DB!$A:$D,3,FALSE))=TRUE,"",VLOOKUP($E321,발주DB!$A:$D,3,FALSE))</f>
        <v/>
      </c>
      <c r="AC321" s="133" t="str">
        <f>IF(ISERROR(VLOOKUP($E321,발주DB!$A:$D,4,FALSE))=TRUE,"",VLOOKUP($E321,발주DB!$A:$D,4,FALSE))</f>
        <v/>
      </c>
      <c r="AD321" s="39">
        <f>IF(ISERROR(VLOOKUP($E321,입고예정DB!$B:$E,3,FALSE))=TRUE,0,VLOOKUP($E321,입고예정DB!$B:$E,3,FALSE))</f>
        <v>0</v>
      </c>
      <c r="AE321" s="41">
        <f>IF(E321="",0,SUMIF(입고예정DB!$B:$B,$E321,입고예정DB!$E:$E))</f>
        <v>0</v>
      </c>
      <c r="AF321" s="42">
        <f t="shared" si="144"/>
        <v>-147</v>
      </c>
      <c r="AG321" s="414"/>
      <c r="AI321" s="295" t="str">
        <f>VLOOKUP($I321,[1]기획현황!$Z:$AW,8,FALSE)</f>
        <v>동일모자</v>
      </c>
      <c r="AJ321" s="401" t="e">
        <f>SUMIF([1]기획현황!$Z:$Z,$I321,[1]기획현황!$AF:$AF)</f>
        <v>#VALUE!</v>
      </c>
      <c r="AK321" s="302">
        <f>VLOOKUP($I321,[1]기획현황!$Z:$AW,14,FALSE)</f>
        <v>43000</v>
      </c>
      <c r="AL321" s="402">
        <f>VLOOKUP($I321,[1]기획현황!$Z:$AW,22,FALSE)</f>
        <v>0</v>
      </c>
      <c r="AM321" s="301">
        <f>VLOOKUP($I321,[1]기획현황!$Z:$AW,23,FALSE)</f>
        <v>0</v>
      </c>
      <c r="AN321" s="302">
        <f>VLOOKUP($I321,[1]기획현황!$Z:$AW,24,FALSE)</f>
        <v>0</v>
      </c>
      <c r="AO321" s="303">
        <f>VLOOKUP($I321,[1]기획현황!$Z:$AW,17,FALSE)</f>
        <v>0</v>
      </c>
      <c r="AP321" s="305">
        <f t="shared" si="145"/>
        <v>0</v>
      </c>
      <c r="AQ321" s="3"/>
    </row>
    <row r="322" spans="1:43" ht="53.25" hidden="1" customHeight="1">
      <c r="A322" s="16" t="str">
        <f t="shared" si="131"/>
        <v>SMHERF5529NY</v>
      </c>
      <c r="B322" s="154">
        <f t="shared" si="99"/>
        <v>9.5377346163493934E-7</v>
      </c>
      <c r="C322" s="16" t="str">
        <f t="shared" si="132"/>
        <v/>
      </c>
      <c r="D322" s="154">
        <f t="shared" si="101"/>
        <v>1</v>
      </c>
      <c r="E322" s="16" t="str">
        <f>IF(ISERROR(VLOOKUP(MID(I322,1,5)&amp;MID(I322,8,5),품번정리!A:B,2,FALSE))=TRUE,MID(I322,1,5)&amp;MID(I322,8,5),VLOOKUP(MID(I322,1,5)&amp;MID(I322,8,5),품번정리!A:B,2,FALSE))</f>
        <v>SMHER529NY</v>
      </c>
      <c r="F322" s="202" t="str">
        <f>IF(ISERROR(VLOOKUP($E322,러닝품번!$A:$A,1,FALSE))=TRUE,"","러닝")</f>
        <v/>
      </c>
      <c r="G322" s="422"/>
      <c r="H322" s="31" t="str">
        <f>IF(I322=0,0,IF(VLOOKUP(MID($I322,4,2),CODE!K:P,CODE!$O$1,FALSE)="",VLOOKUP(MID($I322,1,3),CODE!$B:$G,CODE!$D$1,FALSE),VLOOKUP(MID($I322,1,3),CODE!$B:$G,CODE!$D$1,FALSE)&amp;"-"&amp;VLOOKUP(MID($I322,4,2),CODE!K:P,CODE!$O$1,FALSE)))</f>
        <v>SMH</v>
      </c>
      <c r="I322" s="103" t="s">
        <v>3761</v>
      </c>
      <c r="J322" s="102" t="str">
        <f t="shared" si="133"/>
        <v>F5</v>
      </c>
      <c r="K322" s="102" t="str">
        <f t="shared" si="134"/>
        <v>ER</v>
      </c>
      <c r="L322" s="438">
        <f t="shared" si="115"/>
        <v>20000</v>
      </c>
      <c r="M322" s="36">
        <f>IF(ISERROR(VLOOKUP($E322,'14FW판매DB'!$C:$AF,'14FW판매DB'!J$3-1,FALSE))=TRUE,0,VLOOKUP($E322,'14FW판매DB'!$C:$AF,'14FW판매DB'!J$3-1,FALSE))</f>
        <v>45000</v>
      </c>
      <c r="N322" s="37">
        <f>IF(ISERROR(VLOOKUP($E322,'14FW판매DB'!$C:$AF,'14FW판매DB'!K$3-1,FALSE))=TRUE,0,VLOOKUP($E322,'14FW판매DB'!$C:$AF,'14FW판매DB'!K$3-1,FALSE))</f>
        <v>25000</v>
      </c>
      <c r="O322" s="38">
        <f>SUMIF('14FW판매DB'!$C:$C,E322,'14FW판매DB'!N:N)</f>
        <v>170</v>
      </c>
      <c r="P322" s="39" t="str">
        <f>IF(ISERROR(VLOOKUP($E322,'14FW판매DB'!$C:$AF,'14FW판매DB'!P$3-1,FALSE))=TRUE,0,VLOOKUP($E322,'14FW판매DB'!$C:$AF,'14FW판매DB'!P$3-1,FALSE))</f>
        <v>2015-10-28</v>
      </c>
      <c r="Q322" s="40">
        <f>SUMIF('14FW판매DB'!$C:$C,E322,'14FW판매DB'!U:U)</f>
        <v>59</v>
      </c>
      <c r="R322" s="43">
        <f t="shared" si="135"/>
        <v>0.34705882352941175</v>
      </c>
      <c r="S322" s="95">
        <f t="shared" si="136"/>
        <v>159</v>
      </c>
      <c r="T322" s="45">
        <f t="shared" si="137"/>
        <v>0.37106918238993708</v>
      </c>
      <c r="U322" s="110">
        <f>SUMIF('14FW판매DB'!$C:$C,$E322,'14FW판매DB'!AD:AD)*$U$4</f>
        <v>0</v>
      </c>
      <c r="V322" s="40">
        <f t="shared" si="138"/>
        <v>7</v>
      </c>
      <c r="W322" s="285">
        <f t="shared" si="139"/>
        <v>0</v>
      </c>
      <c r="X322" s="289">
        <f t="shared" si="140"/>
        <v>111</v>
      </c>
      <c r="Y322" s="53">
        <f t="shared" si="141"/>
        <v>0</v>
      </c>
      <c r="Z322" s="50">
        <f t="shared" si="142"/>
        <v>0</v>
      </c>
      <c r="AA322" s="33">
        <f t="shared" si="143"/>
        <v>0</v>
      </c>
      <c r="AB322" s="134" t="str">
        <f>IF(ISERROR(VLOOKUP($E322,발주DB!$A:$D,3,FALSE))=TRUE,"",VLOOKUP($E322,발주DB!$A:$D,3,FALSE))</f>
        <v/>
      </c>
      <c r="AC322" s="133" t="str">
        <f>IF(ISERROR(VLOOKUP($E322,발주DB!$A:$D,4,FALSE))=TRUE,"",VLOOKUP($E322,발주DB!$A:$D,4,FALSE))</f>
        <v/>
      </c>
      <c r="AD322" s="39">
        <f>IF(ISERROR(VLOOKUP($E322,입고예정DB!$B:$E,3,FALSE))=TRUE,0,VLOOKUP($E322,입고예정DB!$B:$E,3,FALSE))</f>
        <v>0</v>
      </c>
      <c r="AE322" s="41">
        <f>IF(E322="",0,SUMIF(입고예정DB!$B:$B,$E322,입고예정DB!$E:$E))</f>
        <v>0</v>
      </c>
      <c r="AF322" s="42">
        <f t="shared" si="144"/>
        <v>-111</v>
      </c>
      <c r="AG322" s="414"/>
      <c r="AI322" s="295" t="str">
        <f>VLOOKUP($I322,[1]기획현황!$Z:$AW,8,FALSE)</f>
        <v>동일모자</v>
      </c>
      <c r="AJ322" s="401" t="e">
        <f>SUMIF([1]기획현황!$Z:$Z,$I322,[1]기획현황!$AF:$AF)</f>
        <v>#VALUE!</v>
      </c>
      <c r="AK322" s="302">
        <f>VLOOKUP($I322,[1]기획현황!$Z:$AW,14,FALSE)</f>
        <v>45000</v>
      </c>
      <c r="AL322" s="402">
        <f>VLOOKUP($I322,[1]기획현황!$Z:$AW,22,FALSE)</f>
        <v>0</v>
      </c>
      <c r="AM322" s="301">
        <f>VLOOKUP($I322,[1]기획현황!$Z:$AW,23,FALSE)</f>
        <v>0</v>
      </c>
      <c r="AN322" s="302">
        <f>VLOOKUP($I322,[1]기획현황!$Z:$AW,24,FALSE)</f>
        <v>0</v>
      </c>
      <c r="AO322" s="303">
        <f>VLOOKUP($I322,[1]기획현황!$Z:$AW,17,FALSE)</f>
        <v>0</v>
      </c>
      <c r="AP322" s="305">
        <f t="shared" si="145"/>
        <v>0</v>
      </c>
      <c r="AQ322" s="3"/>
    </row>
    <row r="323" spans="1:43" ht="53.25" hidden="1" customHeight="1">
      <c r="A323" s="16" t="str">
        <f t="shared" si="131"/>
        <v>SMHERF5521NY</v>
      </c>
      <c r="B323" s="154">
        <f t="shared" si="99"/>
        <v>9.5377346163493934E-7</v>
      </c>
      <c r="C323" s="16" t="str">
        <f t="shared" si="132"/>
        <v/>
      </c>
      <c r="D323" s="154">
        <f t="shared" si="101"/>
        <v>1</v>
      </c>
      <c r="E323" s="16" t="str">
        <f>IF(ISERROR(VLOOKUP(MID(I323,1,5)&amp;MID(I323,8,5),품번정리!A:B,2,FALSE))=TRUE,MID(I323,1,5)&amp;MID(I323,8,5),VLOOKUP(MID(I323,1,5)&amp;MID(I323,8,5),품번정리!A:B,2,FALSE))</f>
        <v>SMHER521NY</v>
      </c>
      <c r="F323" s="202" t="str">
        <f>IF(ISERROR(VLOOKUP($E323,러닝품번!$A:$A,1,FALSE))=TRUE,"","러닝")</f>
        <v/>
      </c>
      <c r="G323" s="422"/>
      <c r="H323" s="31" t="str">
        <f>IF(I323=0,0,IF(VLOOKUP(MID($I323,4,2),CODE!K:P,CODE!$O$1,FALSE)="",VLOOKUP(MID($I323,1,3),CODE!$B:$G,CODE!$D$1,FALSE),VLOOKUP(MID($I323,1,3),CODE!$B:$G,CODE!$D$1,FALSE)&amp;"-"&amp;VLOOKUP(MID($I323,4,2),CODE!K:P,CODE!$O$1,FALSE)))</f>
        <v>SMH</v>
      </c>
      <c r="I323" s="103" t="s">
        <v>3762</v>
      </c>
      <c r="J323" s="102" t="str">
        <f t="shared" si="133"/>
        <v>F5</v>
      </c>
      <c r="K323" s="102" t="str">
        <f t="shared" si="134"/>
        <v>ER</v>
      </c>
      <c r="L323" s="438">
        <f t="shared" si="115"/>
        <v>24000</v>
      </c>
      <c r="M323" s="36">
        <f>IF(ISERROR(VLOOKUP($E323,'14FW판매DB'!$C:$AF,'14FW판매DB'!J$3-1,FALSE))=TRUE,0,VLOOKUP($E323,'14FW판매DB'!$C:$AF,'14FW판매DB'!J$3-1,FALSE))</f>
        <v>49000</v>
      </c>
      <c r="N323" s="37">
        <f>IF(ISERROR(VLOOKUP($E323,'14FW판매DB'!$C:$AF,'14FW판매DB'!K$3-1,FALSE))=TRUE,0,VLOOKUP($E323,'14FW판매DB'!$C:$AF,'14FW판매DB'!K$3-1,FALSE))</f>
        <v>25000</v>
      </c>
      <c r="O323" s="38">
        <f>SUMIF('14FW판매DB'!$C:$C,E323,'14FW판매DB'!N:N)</f>
        <v>280</v>
      </c>
      <c r="P323" s="39">
        <f>IF(ISERROR(VLOOKUP($E323,'14FW판매DB'!$C:$AF,'14FW판매DB'!P$3-1,FALSE))=TRUE,0,VLOOKUP($E323,'14FW판매DB'!$C:$AF,'14FW판매DB'!P$3-1,FALSE))</f>
        <v>0</v>
      </c>
      <c r="Q323" s="40">
        <f>SUMIF('14FW판매DB'!$C:$C,E323,'14FW판매DB'!U:U)</f>
        <v>0</v>
      </c>
      <c r="R323" s="43">
        <f t="shared" si="135"/>
        <v>0</v>
      </c>
      <c r="S323" s="95">
        <f t="shared" si="136"/>
        <v>0</v>
      </c>
      <c r="T323" s="45">
        <f t="shared" si="137"/>
        <v>0</v>
      </c>
      <c r="U323" s="110">
        <f>SUMIF('14FW판매DB'!$C:$C,$E323,'14FW판매DB'!AD:AD)*$U$4</f>
        <v>0</v>
      </c>
      <c r="V323" s="40">
        <f t="shared" si="138"/>
        <v>0</v>
      </c>
      <c r="W323" s="285">
        <f t="shared" si="139"/>
        <v>0</v>
      </c>
      <c r="X323" s="289">
        <f t="shared" si="140"/>
        <v>280</v>
      </c>
      <c r="Y323" s="53">
        <f t="shared" si="141"/>
        <v>0</v>
      </c>
      <c r="Z323" s="50">
        <f t="shared" si="142"/>
        <v>0</v>
      </c>
      <c r="AA323" s="33">
        <f t="shared" si="143"/>
        <v>0</v>
      </c>
      <c r="AB323" s="134" t="str">
        <f>IF(ISERROR(VLOOKUP($E323,발주DB!$A:$D,3,FALSE))=TRUE,"",VLOOKUP($E323,발주DB!$A:$D,3,FALSE))</f>
        <v/>
      </c>
      <c r="AC323" s="133" t="str">
        <f>IF(ISERROR(VLOOKUP($E323,발주DB!$A:$D,4,FALSE))=TRUE,"",VLOOKUP($E323,발주DB!$A:$D,4,FALSE))</f>
        <v/>
      </c>
      <c r="AD323" s="39">
        <f>IF(ISERROR(VLOOKUP($E323,입고예정DB!$B:$E,3,FALSE))=TRUE,0,VLOOKUP($E323,입고예정DB!$B:$E,3,FALSE))</f>
        <v>0</v>
      </c>
      <c r="AE323" s="41">
        <f>IF(E323="",0,SUMIF(입고예정DB!$B:$B,$E323,입고예정DB!$E:$E))</f>
        <v>0</v>
      </c>
      <c r="AF323" s="42">
        <f t="shared" si="144"/>
        <v>-280</v>
      </c>
      <c r="AG323" s="414"/>
      <c r="AI323" s="295" t="str">
        <f>VLOOKUP($I323,[1]기획현황!$Z:$AW,8,FALSE)</f>
        <v>QF</v>
      </c>
      <c r="AJ323" s="401" t="e">
        <f>SUMIF([1]기획현황!$Z:$Z,$I323,[1]기획현황!$AF:$AF)</f>
        <v>#VALUE!</v>
      </c>
      <c r="AK323" s="302">
        <f>VLOOKUP($I323,[1]기획현황!$Z:$AW,14,FALSE)</f>
        <v>49000</v>
      </c>
      <c r="AL323" s="402">
        <f>VLOOKUP($I323,[1]기획현황!$Z:$AW,22,FALSE)</f>
        <v>0</v>
      </c>
      <c r="AM323" s="301">
        <f>VLOOKUP($I323,[1]기획현황!$Z:$AW,23,FALSE)</f>
        <v>0</v>
      </c>
      <c r="AN323" s="302">
        <f>VLOOKUP($I323,[1]기획현황!$Z:$AW,24,FALSE)</f>
        <v>0</v>
      </c>
      <c r="AO323" s="303">
        <f>VLOOKUP($I323,[1]기획현황!$Z:$AW,17,FALSE)</f>
        <v>0</v>
      </c>
      <c r="AP323" s="305">
        <f t="shared" si="145"/>
        <v>0</v>
      </c>
      <c r="AQ323" s="3"/>
    </row>
    <row r="324" spans="1:43" ht="53.25" hidden="1" customHeight="1">
      <c r="A324" s="16" t="str">
        <f t="shared" si="131"/>
        <v>SMHERF5522RE</v>
      </c>
      <c r="B324" s="154">
        <f t="shared" si="99"/>
        <v>9.5377346163493934E-7</v>
      </c>
      <c r="C324" s="16" t="str">
        <f t="shared" si="132"/>
        <v/>
      </c>
      <c r="D324" s="154">
        <f t="shared" si="101"/>
        <v>1</v>
      </c>
      <c r="E324" s="16" t="str">
        <f>IF(ISERROR(VLOOKUP(MID(I324,1,5)&amp;MID(I324,8,5),품번정리!A:B,2,FALSE))=TRUE,MID(I324,1,5)&amp;MID(I324,8,5),VLOOKUP(MID(I324,1,5)&amp;MID(I324,8,5),품번정리!A:B,2,FALSE))</f>
        <v>SMHER522RE</v>
      </c>
      <c r="F324" s="202" t="str">
        <f>IF(ISERROR(VLOOKUP($E324,러닝품번!$A:$A,1,FALSE))=TRUE,"","러닝")</f>
        <v/>
      </c>
      <c r="G324" s="422"/>
      <c r="H324" s="31" t="str">
        <f>IF(I324=0,0,IF(VLOOKUP(MID($I324,4,2),CODE!K:P,CODE!$O$1,FALSE)="",VLOOKUP(MID($I324,1,3),CODE!$B:$G,CODE!$D$1,FALSE),VLOOKUP(MID($I324,1,3),CODE!$B:$G,CODE!$D$1,FALSE)&amp;"-"&amp;VLOOKUP(MID($I324,4,2),CODE!K:P,CODE!$O$1,FALSE)))</f>
        <v>SMH</v>
      </c>
      <c r="I324" s="103" t="s">
        <v>3763</v>
      </c>
      <c r="J324" s="102" t="str">
        <f t="shared" si="133"/>
        <v>F5</v>
      </c>
      <c r="K324" s="102" t="str">
        <f t="shared" si="134"/>
        <v>ER</v>
      </c>
      <c r="L324" s="438">
        <f t="shared" si="115"/>
        <v>24000</v>
      </c>
      <c r="M324" s="36">
        <f>IF(ISERROR(VLOOKUP($E324,'14FW판매DB'!$C:$AF,'14FW판매DB'!J$3-1,FALSE))=TRUE,0,VLOOKUP($E324,'14FW판매DB'!$C:$AF,'14FW판매DB'!J$3-1,FALSE))</f>
        <v>49000</v>
      </c>
      <c r="N324" s="37">
        <f>IF(ISERROR(VLOOKUP($E324,'14FW판매DB'!$C:$AF,'14FW판매DB'!K$3-1,FALSE))=TRUE,0,VLOOKUP($E324,'14FW판매DB'!$C:$AF,'14FW판매DB'!K$3-1,FALSE))</f>
        <v>25000</v>
      </c>
      <c r="O324" s="38">
        <f>SUMIF('14FW판매DB'!$C:$C,E324,'14FW판매DB'!N:N)</f>
        <v>230</v>
      </c>
      <c r="P324" s="39" t="str">
        <f>IF(ISERROR(VLOOKUP($E324,'14FW판매DB'!$C:$AF,'14FW판매DB'!P$3-1,FALSE))=TRUE,0,VLOOKUP($E324,'14FW판매DB'!$C:$AF,'14FW판매DB'!P$3-1,FALSE))</f>
        <v>2015-10-28</v>
      </c>
      <c r="Q324" s="40">
        <f>SUMIF('14FW판매DB'!$C:$C,E324,'14FW판매DB'!U:U)</f>
        <v>106</v>
      </c>
      <c r="R324" s="43">
        <f t="shared" si="135"/>
        <v>0.46086956521739131</v>
      </c>
      <c r="S324" s="95">
        <f t="shared" si="136"/>
        <v>159</v>
      </c>
      <c r="T324" s="45">
        <f t="shared" si="137"/>
        <v>0.66666666666666663</v>
      </c>
      <c r="U324" s="110">
        <f>SUMIF('14FW판매DB'!$C:$C,$E324,'14FW판매DB'!AD:AD)*$U$4</f>
        <v>6</v>
      </c>
      <c r="V324" s="40">
        <f t="shared" si="138"/>
        <v>7</v>
      </c>
      <c r="W324" s="285">
        <f t="shared" si="139"/>
        <v>0.8571428571428571</v>
      </c>
      <c r="X324" s="289">
        <f t="shared" si="140"/>
        <v>124</v>
      </c>
      <c r="Y324" s="53">
        <f t="shared" si="141"/>
        <v>144.66666666666669</v>
      </c>
      <c r="Z324" s="50">
        <f t="shared" si="142"/>
        <v>42607.666666666664</v>
      </c>
      <c r="AA324" s="33">
        <f t="shared" si="143"/>
        <v>-366.85714285714283</v>
      </c>
      <c r="AB324" s="134" t="str">
        <f>IF(ISERROR(VLOOKUP($E324,발주DB!$A:$D,3,FALSE))=TRUE,"",VLOOKUP($E324,발주DB!$A:$D,3,FALSE))</f>
        <v/>
      </c>
      <c r="AC324" s="133" t="str">
        <f>IF(ISERROR(VLOOKUP($E324,발주DB!$A:$D,4,FALSE))=TRUE,"",VLOOKUP($E324,발주DB!$A:$D,4,FALSE))</f>
        <v/>
      </c>
      <c r="AD324" s="39">
        <f>IF(ISERROR(VLOOKUP($E324,입고예정DB!$B:$E,3,FALSE))=TRUE,0,VLOOKUP($E324,입고예정DB!$B:$E,3,FALSE))</f>
        <v>0</v>
      </c>
      <c r="AE324" s="41">
        <f>IF(E324="",0,SUMIF(입고예정DB!$B:$B,$E324,입고예정DB!$E:$E))</f>
        <v>0</v>
      </c>
      <c r="AF324" s="42">
        <f t="shared" si="144"/>
        <v>-490.85714285714283</v>
      </c>
      <c r="AG324" s="414"/>
      <c r="AI324" s="295" t="str">
        <f>VLOOKUP($I324,[1]기획현황!$Z:$AW,8,FALSE)</f>
        <v>QF</v>
      </c>
      <c r="AJ324" s="401" t="e">
        <f>SUMIF([1]기획현황!$Z:$Z,$I324,[1]기획현황!$AF:$AF)</f>
        <v>#VALUE!</v>
      </c>
      <c r="AK324" s="302">
        <f>VLOOKUP($I324,[1]기획현황!$Z:$AW,14,FALSE)</f>
        <v>49000</v>
      </c>
      <c r="AL324" s="402">
        <f>VLOOKUP($I324,[1]기획현황!$Z:$AW,22,FALSE)</f>
        <v>0</v>
      </c>
      <c r="AM324" s="301">
        <f>VLOOKUP($I324,[1]기획현황!$Z:$AW,23,FALSE)</f>
        <v>0</v>
      </c>
      <c r="AN324" s="302">
        <f>VLOOKUP($I324,[1]기획현황!$Z:$AW,24,FALSE)</f>
        <v>0</v>
      </c>
      <c r="AO324" s="303">
        <f>VLOOKUP($I324,[1]기획현황!$Z:$AW,17,FALSE)</f>
        <v>0</v>
      </c>
      <c r="AP324" s="305">
        <f t="shared" si="145"/>
        <v>0</v>
      </c>
      <c r="AQ324" s="3"/>
    </row>
    <row r="325" spans="1:43" ht="53.25" hidden="1" customHeight="1">
      <c r="A325" s="16" t="str">
        <f t="shared" si="131"/>
        <v>SWHBEF5509PK</v>
      </c>
      <c r="B325" s="154">
        <f t="shared" si="99"/>
        <v>9.5377346163493934E-7</v>
      </c>
      <c r="C325" s="16" t="str">
        <f t="shared" si="132"/>
        <v/>
      </c>
      <c r="D325" s="154">
        <f t="shared" si="101"/>
        <v>1</v>
      </c>
      <c r="E325" s="16" t="str">
        <f>IF(ISERROR(VLOOKUP(MID(I325,1,5)&amp;MID(I325,8,5),품번정리!A:B,2,FALSE))=TRUE,MID(I325,1,5)&amp;MID(I325,8,5),VLOOKUP(MID(I325,1,5)&amp;MID(I325,8,5),품번정리!A:B,2,FALSE))</f>
        <v>SWHBE509PK</v>
      </c>
      <c r="F325" s="202" t="str">
        <f>IF(ISERROR(VLOOKUP($E325,러닝품번!$A:$A,1,FALSE))=TRUE,"","러닝")</f>
        <v/>
      </c>
      <c r="G325" s="422"/>
      <c r="H325" s="31" t="str">
        <f>IF(I325=0,0,IF(VLOOKUP(MID($I325,4,2),CODE!K:P,CODE!$O$1,FALSE)="",VLOOKUP(MID($I325,1,3),CODE!$B:$G,CODE!$D$1,FALSE),VLOOKUP(MID($I325,1,3),CODE!$B:$G,CODE!$D$1,FALSE)&amp;"-"&amp;VLOOKUP(MID($I325,4,2),CODE!K:P,CODE!$O$1,FALSE)))</f>
        <v>SWH</v>
      </c>
      <c r="I325" s="103" t="s">
        <v>3764</v>
      </c>
      <c r="J325" s="102" t="str">
        <f t="shared" si="133"/>
        <v>F5</v>
      </c>
      <c r="K325" s="102" t="str">
        <f t="shared" si="134"/>
        <v>BE</v>
      </c>
      <c r="L325" s="438">
        <f t="shared" si="115"/>
        <v>24000</v>
      </c>
      <c r="M325" s="36">
        <f>IF(ISERROR(VLOOKUP($E325,'14FW판매DB'!$C:$AF,'14FW판매DB'!J$3-1,FALSE))=TRUE,0,VLOOKUP($E325,'14FW판매DB'!$C:$AF,'14FW판매DB'!J$3-1,FALSE))</f>
        <v>43000</v>
      </c>
      <c r="N325" s="37">
        <f>IF(ISERROR(VLOOKUP($E325,'14FW판매DB'!$C:$AF,'14FW판매DB'!K$3-1,FALSE))=TRUE,0,VLOOKUP($E325,'14FW판매DB'!$C:$AF,'14FW판매DB'!K$3-1,FALSE))</f>
        <v>19000</v>
      </c>
      <c r="O325" s="38">
        <f>SUMIF('14FW판매DB'!$C:$C,E325,'14FW판매DB'!N:N)</f>
        <v>150</v>
      </c>
      <c r="P325" s="39" t="str">
        <f>IF(ISERROR(VLOOKUP($E325,'14FW판매DB'!$C:$AF,'14FW판매DB'!P$3-1,FALSE))=TRUE,0,VLOOKUP($E325,'14FW판매DB'!$C:$AF,'14FW판매DB'!P$3-1,FALSE))</f>
        <v>2015-11-27</v>
      </c>
      <c r="Q325" s="40">
        <f>SUMIF('14FW판매DB'!$C:$C,E325,'14FW판매DB'!U:U)</f>
        <v>6</v>
      </c>
      <c r="R325" s="43">
        <f t="shared" si="135"/>
        <v>0.04</v>
      </c>
      <c r="S325" s="95">
        <f t="shared" si="136"/>
        <v>129</v>
      </c>
      <c r="T325" s="45">
        <f t="shared" si="137"/>
        <v>4.6511627906976744E-2</v>
      </c>
      <c r="U325" s="110">
        <f>SUMIF('14FW판매DB'!$C:$C,$E325,'14FW판매DB'!AD:AD)*$U$4</f>
        <v>0</v>
      </c>
      <c r="V325" s="40">
        <f t="shared" si="138"/>
        <v>7</v>
      </c>
      <c r="W325" s="285">
        <f t="shared" si="139"/>
        <v>0</v>
      </c>
      <c r="X325" s="289">
        <f t="shared" si="140"/>
        <v>144</v>
      </c>
      <c r="Y325" s="53">
        <f t="shared" si="141"/>
        <v>0</v>
      </c>
      <c r="Z325" s="50">
        <f t="shared" si="142"/>
        <v>0</v>
      </c>
      <c r="AA325" s="33">
        <f t="shared" si="143"/>
        <v>0</v>
      </c>
      <c r="AB325" s="134" t="str">
        <f>IF(ISERROR(VLOOKUP($E325,발주DB!$A:$D,3,FALSE))=TRUE,"",VLOOKUP($E325,발주DB!$A:$D,3,FALSE))</f>
        <v/>
      </c>
      <c r="AC325" s="133" t="str">
        <f>IF(ISERROR(VLOOKUP($E325,발주DB!$A:$D,4,FALSE))=TRUE,"",VLOOKUP($E325,발주DB!$A:$D,4,FALSE))</f>
        <v/>
      </c>
      <c r="AD325" s="39">
        <f>IF(ISERROR(VLOOKUP($E325,입고예정DB!$B:$E,3,FALSE))=TRUE,0,VLOOKUP($E325,입고예정DB!$B:$E,3,FALSE))</f>
        <v>0</v>
      </c>
      <c r="AE325" s="41">
        <f>IF(E325="",0,SUMIF(입고예정DB!$B:$B,$E325,입고예정DB!$E:$E))</f>
        <v>0</v>
      </c>
      <c r="AF325" s="42">
        <f t="shared" si="144"/>
        <v>-144</v>
      </c>
      <c r="AG325" s="414"/>
      <c r="AI325" s="295" t="str">
        <f>VLOOKUP($I325,[1]기획현황!$Z:$AW,8,FALSE)</f>
        <v>FOREMOST</v>
      </c>
      <c r="AJ325" s="401" t="e">
        <f>SUMIF([1]기획현황!$Z:$Z,$I325,[1]기획현황!$AF:$AF)</f>
        <v>#VALUE!</v>
      </c>
      <c r="AK325" s="302">
        <f>VLOOKUP($I325,[1]기획현황!$Z:$AW,14,FALSE)</f>
        <v>43000</v>
      </c>
      <c r="AL325" s="402">
        <f>VLOOKUP($I325,[1]기획현황!$Z:$AW,22,FALSE)</f>
        <v>0</v>
      </c>
      <c r="AM325" s="301">
        <f>VLOOKUP($I325,[1]기획현황!$Z:$AW,23,FALSE)</f>
        <v>0</v>
      </c>
      <c r="AN325" s="302">
        <f>VLOOKUP($I325,[1]기획현황!$Z:$AW,24,FALSE)</f>
        <v>0</v>
      </c>
      <c r="AO325" s="303">
        <f>VLOOKUP($I325,[1]기획현황!$Z:$AW,17,FALSE)</f>
        <v>0</v>
      </c>
      <c r="AP325" s="305">
        <f t="shared" si="145"/>
        <v>0</v>
      </c>
      <c r="AQ325" s="3"/>
    </row>
    <row r="326" spans="1:43" ht="53.25" hidden="1" customHeight="1">
      <c r="A326" s="16" t="str">
        <f t="shared" si="131"/>
        <v>SWHBEF5509BL</v>
      </c>
      <c r="B326" s="154">
        <f t="shared" si="99"/>
        <v>9.5377346163493934E-7</v>
      </c>
      <c r="C326" s="16" t="str">
        <f t="shared" si="132"/>
        <v/>
      </c>
      <c r="D326" s="154">
        <f t="shared" si="101"/>
        <v>1</v>
      </c>
      <c r="E326" s="16" t="str">
        <f>IF(ISERROR(VLOOKUP(MID(I326,1,5)&amp;MID(I326,8,5),품번정리!A:B,2,FALSE))=TRUE,MID(I326,1,5)&amp;MID(I326,8,5),VLOOKUP(MID(I326,1,5)&amp;MID(I326,8,5),품번정리!A:B,2,FALSE))</f>
        <v>SWHBE509BL</v>
      </c>
      <c r="F326" s="202" t="str">
        <f>IF(ISERROR(VLOOKUP($E326,러닝품번!$A:$A,1,FALSE))=TRUE,"","러닝")</f>
        <v/>
      </c>
      <c r="G326" s="422"/>
      <c r="H326" s="31" t="str">
        <f>IF(I326=0,0,IF(VLOOKUP(MID($I326,4,2),CODE!K:P,CODE!$O$1,FALSE)="",VLOOKUP(MID($I326,1,3),CODE!$B:$G,CODE!$D$1,FALSE),VLOOKUP(MID($I326,1,3),CODE!$B:$G,CODE!$D$1,FALSE)&amp;"-"&amp;VLOOKUP(MID($I326,4,2),CODE!K:P,CODE!$O$1,FALSE)))</f>
        <v>SWH</v>
      </c>
      <c r="I326" s="103" t="s">
        <v>3765</v>
      </c>
      <c r="J326" s="102" t="str">
        <f t="shared" si="133"/>
        <v>F5</v>
      </c>
      <c r="K326" s="102" t="str">
        <f t="shared" si="134"/>
        <v>BE</v>
      </c>
      <c r="L326" s="438">
        <f t="shared" si="115"/>
        <v>24000</v>
      </c>
      <c r="M326" s="36">
        <f>IF(ISERROR(VLOOKUP($E326,'14FW판매DB'!$C:$AF,'14FW판매DB'!J$3-1,FALSE))=TRUE,0,VLOOKUP($E326,'14FW판매DB'!$C:$AF,'14FW판매DB'!J$3-1,FALSE))</f>
        <v>43000</v>
      </c>
      <c r="N326" s="37">
        <f>IF(ISERROR(VLOOKUP($E326,'14FW판매DB'!$C:$AF,'14FW판매DB'!K$3-1,FALSE))=TRUE,0,VLOOKUP($E326,'14FW판매DB'!$C:$AF,'14FW판매DB'!K$3-1,FALSE))</f>
        <v>19000</v>
      </c>
      <c r="O326" s="38">
        <f>SUMIF('14FW판매DB'!$C:$C,E326,'14FW판매DB'!N:N)</f>
        <v>150</v>
      </c>
      <c r="P326" s="39" t="str">
        <f>IF(ISERROR(VLOOKUP($E326,'14FW판매DB'!$C:$AF,'14FW판매DB'!P$3-1,FALSE))=TRUE,0,VLOOKUP($E326,'14FW판매DB'!$C:$AF,'14FW판매DB'!P$3-1,FALSE))</f>
        <v>2015-11-27</v>
      </c>
      <c r="Q326" s="40">
        <f>SUMIF('14FW판매DB'!$C:$C,E326,'14FW판매DB'!U:U)</f>
        <v>11</v>
      </c>
      <c r="R326" s="43">
        <f t="shared" si="135"/>
        <v>7.3333333333333334E-2</v>
      </c>
      <c r="S326" s="95">
        <f t="shared" si="136"/>
        <v>129</v>
      </c>
      <c r="T326" s="45">
        <f t="shared" si="137"/>
        <v>8.5271317829457363E-2</v>
      </c>
      <c r="U326" s="110">
        <f>SUMIF('14FW판매DB'!$C:$C,$E326,'14FW판매DB'!AD:AD)*$U$4</f>
        <v>0</v>
      </c>
      <c r="V326" s="40">
        <f t="shared" si="138"/>
        <v>7</v>
      </c>
      <c r="W326" s="285">
        <f t="shared" si="139"/>
        <v>0</v>
      </c>
      <c r="X326" s="289">
        <f t="shared" si="140"/>
        <v>139</v>
      </c>
      <c r="Y326" s="53">
        <f t="shared" si="141"/>
        <v>0</v>
      </c>
      <c r="Z326" s="50">
        <f t="shared" si="142"/>
        <v>0</v>
      </c>
      <c r="AA326" s="33">
        <f t="shared" si="143"/>
        <v>0</v>
      </c>
      <c r="AB326" s="134" t="str">
        <f>IF(ISERROR(VLOOKUP($E326,발주DB!$A:$D,3,FALSE))=TRUE,"",VLOOKUP($E326,발주DB!$A:$D,3,FALSE))</f>
        <v/>
      </c>
      <c r="AC326" s="133" t="str">
        <f>IF(ISERROR(VLOOKUP($E326,발주DB!$A:$D,4,FALSE))=TRUE,"",VLOOKUP($E326,발주DB!$A:$D,4,FALSE))</f>
        <v/>
      </c>
      <c r="AD326" s="39">
        <f>IF(ISERROR(VLOOKUP($E326,입고예정DB!$B:$E,3,FALSE))=TRUE,0,VLOOKUP($E326,입고예정DB!$B:$E,3,FALSE))</f>
        <v>0</v>
      </c>
      <c r="AE326" s="41">
        <f>IF(E326="",0,SUMIF(입고예정DB!$B:$B,$E326,입고예정DB!$E:$E))</f>
        <v>0</v>
      </c>
      <c r="AF326" s="42">
        <f t="shared" si="144"/>
        <v>-139</v>
      </c>
      <c r="AG326" s="414"/>
      <c r="AI326" s="295" t="str">
        <f>VLOOKUP($I326,[1]기획현황!$Z:$AW,8,FALSE)</f>
        <v>FOREMOST</v>
      </c>
      <c r="AJ326" s="401" t="e">
        <f>SUMIF([1]기획현황!$Z:$Z,$I326,[1]기획현황!$AF:$AF)</f>
        <v>#VALUE!</v>
      </c>
      <c r="AK326" s="302">
        <f>VLOOKUP($I326,[1]기획현황!$Z:$AW,14,FALSE)</f>
        <v>43000</v>
      </c>
      <c r="AL326" s="402">
        <f>VLOOKUP($I326,[1]기획현황!$Z:$AW,22,FALSE)</f>
        <v>0</v>
      </c>
      <c r="AM326" s="301">
        <f>VLOOKUP($I326,[1]기획현황!$Z:$AW,23,FALSE)</f>
        <v>0</v>
      </c>
      <c r="AN326" s="302">
        <f>VLOOKUP($I326,[1]기획현황!$Z:$AW,24,FALSE)</f>
        <v>0</v>
      </c>
      <c r="AO326" s="303">
        <f>VLOOKUP($I326,[1]기획현황!$Z:$AW,17,FALSE)</f>
        <v>0</v>
      </c>
      <c r="AP326" s="305">
        <f t="shared" si="145"/>
        <v>0</v>
      </c>
      <c r="AQ326" s="3"/>
    </row>
    <row r="327" spans="1:43" ht="53.25" hidden="1" customHeight="1">
      <c r="A327" s="16" t="str">
        <f t="shared" si="131"/>
        <v>SWHERF5514PK</v>
      </c>
      <c r="B327" s="154">
        <f t="shared" si="99"/>
        <v>9.5377346163493934E-7</v>
      </c>
      <c r="C327" s="16" t="str">
        <f t="shared" si="132"/>
        <v/>
      </c>
      <c r="D327" s="154">
        <f t="shared" si="101"/>
        <v>0.5</v>
      </c>
      <c r="E327" s="16" t="str">
        <f>IF(ISERROR(VLOOKUP(MID(I327,1,5)&amp;MID(I327,8,5),품번정리!A:B,2,FALSE))=TRUE,MID(I327,1,5)&amp;MID(I327,8,5),VLOOKUP(MID(I327,1,5)&amp;MID(I327,8,5),품번정리!A:B,2,FALSE))</f>
        <v>SWHER514PK</v>
      </c>
      <c r="F327" s="202" t="str">
        <f>IF(ISERROR(VLOOKUP($E327,러닝품번!$A:$A,1,FALSE))=TRUE,"","러닝")</f>
        <v/>
      </c>
      <c r="G327" s="422"/>
      <c r="H327" s="31" t="str">
        <f>IF(I327=0,0,IF(VLOOKUP(MID($I327,4,2),CODE!K:P,CODE!$O$1,FALSE)="",VLOOKUP(MID($I327,1,3),CODE!$B:$G,CODE!$D$1,FALSE),VLOOKUP(MID($I327,1,3),CODE!$B:$G,CODE!$D$1,FALSE)&amp;"-"&amp;VLOOKUP(MID($I327,4,2),CODE!K:P,CODE!$O$1,FALSE)))</f>
        <v>SWH</v>
      </c>
      <c r="I327" s="103" t="s">
        <v>3751</v>
      </c>
      <c r="J327" s="102" t="str">
        <f t="shared" si="133"/>
        <v>F5</v>
      </c>
      <c r="K327" s="102" t="str">
        <f t="shared" si="134"/>
        <v>ER</v>
      </c>
      <c r="L327" s="438">
        <f t="shared" si="115"/>
        <v>26000</v>
      </c>
      <c r="M327" s="36">
        <f>IF(ISERROR(VLOOKUP($E327,'14FW판매DB'!$C:$AF,'14FW판매DB'!J$3-1,FALSE))=TRUE,0,VLOOKUP($E327,'14FW판매DB'!$C:$AF,'14FW판매DB'!J$3-1,FALSE))</f>
        <v>55000</v>
      </c>
      <c r="N327" s="37">
        <f>IF(ISERROR(VLOOKUP($E327,'14FW판매DB'!$C:$AF,'14FW판매DB'!K$3-1,FALSE))=TRUE,0,VLOOKUP($E327,'14FW판매DB'!$C:$AF,'14FW판매DB'!K$3-1,FALSE))</f>
        <v>29000</v>
      </c>
      <c r="O327" s="38">
        <f>SUMIF('14FW판매DB'!$C:$C,E327,'14FW판매DB'!N:N)</f>
        <v>192</v>
      </c>
      <c r="P327" s="39" t="str">
        <f>IF(ISERROR(VLOOKUP($E327,'14FW판매DB'!$C:$AF,'14FW판매DB'!P$3-1,FALSE))=TRUE,0,VLOOKUP($E327,'14FW판매DB'!$C:$AF,'14FW판매DB'!P$3-1,FALSE))</f>
        <v>2014-12-03</v>
      </c>
      <c r="Q327" s="40">
        <f>SUMIF('14FW판매DB'!$C:$C,E327,'14FW판매DB'!U:U)</f>
        <v>109</v>
      </c>
      <c r="R327" s="43">
        <f t="shared" si="135"/>
        <v>0.56770833333333337</v>
      </c>
      <c r="S327" s="95">
        <f t="shared" si="136"/>
        <v>488</v>
      </c>
      <c r="T327" s="45">
        <f t="shared" si="137"/>
        <v>0.22336065573770492</v>
      </c>
      <c r="U327" s="110">
        <f>SUMIF('14FW판매DB'!$C:$C,$E327,'14FW판매DB'!AD:AD)*$U$4</f>
        <v>0</v>
      </c>
      <c r="V327" s="40">
        <f t="shared" si="138"/>
        <v>7</v>
      </c>
      <c r="W327" s="285">
        <f t="shared" si="139"/>
        <v>0</v>
      </c>
      <c r="X327" s="289">
        <f t="shared" si="140"/>
        <v>83</v>
      </c>
      <c r="Y327" s="53">
        <f t="shared" si="141"/>
        <v>0</v>
      </c>
      <c r="Z327" s="50">
        <f t="shared" si="142"/>
        <v>0</v>
      </c>
      <c r="AA327" s="33">
        <f t="shared" si="143"/>
        <v>0</v>
      </c>
      <c r="AB327" s="134" t="str">
        <f>IF(ISERROR(VLOOKUP($E327,발주DB!$A:$D,3,FALSE))=TRUE,"",VLOOKUP($E327,발주DB!$A:$D,3,FALSE))</f>
        <v/>
      </c>
      <c r="AC327" s="133" t="str">
        <f>IF(ISERROR(VLOOKUP($E327,발주DB!$A:$D,4,FALSE))=TRUE,"",VLOOKUP($E327,발주DB!$A:$D,4,FALSE))</f>
        <v/>
      </c>
      <c r="AD327" s="39">
        <f>IF(ISERROR(VLOOKUP($E327,입고예정DB!$B:$E,3,FALSE))=TRUE,0,VLOOKUP($E327,입고예정DB!$B:$E,3,FALSE))</f>
        <v>0</v>
      </c>
      <c r="AE327" s="41">
        <f>IF(E327="",0,SUMIF(입고예정DB!$B:$B,$E327,입고예정DB!$E:$E))</f>
        <v>0</v>
      </c>
      <c r="AF327" s="42">
        <f t="shared" si="144"/>
        <v>-83</v>
      </c>
      <c r="AG327" s="414"/>
      <c r="AI327" s="295" t="str">
        <f>VLOOKUP($I327,[1]기획현황!$Z:$AW,8,FALSE)</f>
        <v>QF</v>
      </c>
      <c r="AJ327" s="401" t="e">
        <f>SUMIF([1]기획현황!$Z:$Z,$I327,[1]기획현황!$AF:$AF)</f>
        <v>#VALUE!</v>
      </c>
      <c r="AK327" s="302">
        <f>VLOOKUP($I327,[1]기획현황!$Z:$AW,14,FALSE)</f>
        <v>55000</v>
      </c>
      <c r="AL327" s="402">
        <f>VLOOKUP($I327,[1]기획현황!$Z:$AW,22,FALSE)</f>
        <v>0</v>
      </c>
      <c r="AM327" s="301">
        <f>VLOOKUP($I327,[1]기획현황!$Z:$AW,23,FALSE)</f>
        <v>0</v>
      </c>
      <c r="AN327" s="302">
        <f>VLOOKUP($I327,[1]기획현황!$Z:$AW,24,FALSE)</f>
        <v>0</v>
      </c>
      <c r="AO327" s="303">
        <f>VLOOKUP($I327,[1]기획현황!$Z:$AW,17,FALSE)</f>
        <v>0</v>
      </c>
      <c r="AP327" s="305">
        <f t="shared" si="145"/>
        <v>0</v>
      </c>
      <c r="AQ327" s="3"/>
    </row>
    <row r="328" spans="1:43" ht="53.25" hidden="1" customHeight="1">
      <c r="A328" s="16" t="str">
        <f t="shared" si="131"/>
        <v>SWHSNF5504BK</v>
      </c>
      <c r="B328" s="154">
        <f t="shared" si="99"/>
        <v>9.5377346163493934E-7</v>
      </c>
      <c r="C328" s="16" t="str">
        <f t="shared" si="132"/>
        <v/>
      </c>
      <c r="D328" s="154">
        <f t="shared" si="101"/>
        <v>1</v>
      </c>
      <c r="E328" s="16" t="str">
        <f>IF(ISERROR(VLOOKUP(MID(I328,1,5)&amp;MID(I328,8,5),품번정리!A:B,2,FALSE))=TRUE,MID(I328,1,5)&amp;MID(I328,8,5),VLOOKUP(MID(I328,1,5)&amp;MID(I328,8,5),품번정리!A:B,2,FALSE))</f>
        <v>SWHSN504BK</v>
      </c>
      <c r="F328" s="202" t="str">
        <f>IF(ISERROR(VLOOKUP($E328,러닝품번!$A:$A,1,FALSE))=TRUE,"","러닝")</f>
        <v/>
      </c>
      <c r="G328" s="422"/>
      <c r="H328" s="31" t="str">
        <f>IF(I328=0,0,IF(VLOOKUP(MID($I328,4,2),CODE!K:P,CODE!$O$1,FALSE)="",VLOOKUP(MID($I328,1,3),CODE!$B:$G,CODE!$D$1,FALSE),VLOOKUP(MID($I328,1,3),CODE!$B:$G,CODE!$D$1,FALSE)&amp;"-"&amp;VLOOKUP(MID($I328,4,2),CODE!K:P,CODE!$O$1,FALSE)))</f>
        <v>SWH</v>
      </c>
      <c r="I328" s="103" t="s">
        <v>3766</v>
      </c>
      <c r="J328" s="102" t="str">
        <f t="shared" si="133"/>
        <v>F5</v>
      </c>
      <c r="K328" s="102" t="str">
        <f t="shared" si="134"/>
        <v>SN</v>
      </c>
      <c r="L328" s="438">
        <f t="shared" si="115"/>
        <v>20000</v>
      </c>
      <c r="M328" s="36">
        <f>IF(ISERROR(VLOOKUP($E328,'14FW판매DB'!$C:$AF,'14FW판매DB'!J$3-1,FALSE))=TRUE,0,VLOOKUP($E328,'14FW판매DB'!$C:$AF,'14FW판매DB'!J$3-1,FALSE))</f>
        <v>45000</v>
      </c>
      <c r="N328" s="37">
        <f>IF(ISERROR(VLOOKUP($E328,'14FW판매DB'!$C:$AF,'14FW판매DB'!K$3-1,FALSE))=TRUE,0,VLOOKUP($E328,'14FW판매DB'!$C:$AF,'14FW판매DB'!K$3-1,FALSE))</f>
        <v>25000</v>
      </c>
      <c r="O328" s="38">
        <f>SUMIF('14FW판매DB'!$C:$C,E328,'14FW판매DB'!N:N)</f>
        <v>200</v>
      </c>
      <c r="P328" s="39" t="str">
        <f>IF(ISERROR(VLOOKUP($E328,'14FW판매DB'!$C:$AF,'14FW판매DB'!P$3-1,FALSE))=TRUE,0,VLOOKUP($E328,'14FW판매DB'!$C:$AF,'14FW판매DB'!P$3-1,FALSE))</f>
        <v>2015-10-15</v>
      </c>
      <c r="Q328" s="40">
        <f>SUMIF('14FW판매DB'!$C:$C,E328,'14FW판매DB'!U:U)</f>
        <v>7</v>
      </c>
      <c r="R328" s="43">
        <f t="shared" si="135"/>
        <v>3.5000000000000003E-2</v>
      </c>
      <c r="S328" s="95">
        <f t="shared" si="136"/>
        <v>172</v>
      </c>
      <c r="T328" s="45">
        <f t="shared" si="137"/>
        <v>4.0697674418604654E-2</v>
      </c>
      <c r="U328" s="110">
        <f>SUMIF('14FW판매DB'!$C:$C,$E328,'14FW판매DB'!AD:AD)*$U$4</f>
        <v>0</v>
      </c>
      <c r="V328" s="40">
        <f t="shared" si="138"/>
        <v>7</v>
      </c>
      <c r="W328" s="285">
        <f t="shared" si="139"/>
        <v>0</v>
      </c>
      <c r="X328" s="289">
        <f t="shared" si="140"/>
        <v>193</v>
      </c>
      <c r="Y328" s="53">
        <f t="shared" si="141"/>
        <v>0</v>
      </c>
      <c r="Z328" s="50">
        <f t="shared" si="142"/>
        <v>0</v>
      </c>
      <c r="AA328" s="33">
        <f t="shared" si="143"/>
        <v>0</v>
      </c>
      <c r="AB328" s="134" t="str">
        <f>IF(ISERROR(VLOOKUP($E328,발주DB!$A:$D,3,FALSE))=TRUE,"",VLOOKUP($E328,발주DB!$A:$D,3,FALSE))</f>
        <v/>
      </c>
      <c r="AC328" s="133" t="str">
        <f>IF(ISERROR(VLOOKUP($E328,발주DB!$A:$D,4,FALSE))=TRUE,"",VLOOKUP($E328,발주DB!$A:$D,4,FALSE))</f>
        <v/>
      </c>
      <c r="AD328" s="39">
        <f>IF(ISERROR(VLOOKUP($E328,입고예정DB!$B:$E,3,FALSE))=TRUE,0,VLOOKUP($E328,입고예정DB!$B:$E,3,FALSE))</f>
        <v>0</v>
      </c>
      <c r="AE328" s="41">
        <f>IF(E328="",0,SUMIF(입고예정DB!$B:$B,$E328,입고예정DB!$E:$E))</f>
        <v>0</v>
      </c>
      <c r="AF328" s="42">
        <f t="shared" si="144"/>
        <v>-193</v>
      </c>
      <c r="AG328" s="414"/>
      <c r="AI328" s="295" t="str">
        <f>VLOOKUP($I328,[1]기획현황!$Z:$AW,8,FALSE)</f>
        <v>QF</v>
      </c>
      <c r="AJ328" s="401" t="e">
        <f>SUMIF([1]기획현황!$Z:$Z,$I328,[1]기획현황!$AF:$AF)</f>
        <v>#VALUE!</v>
      </c>
      <c r="AK328" s="302">
        <f>VLOOKUP($I328,[1]기획현황!$Z:$AW,14,FALSE)</f>
        <v>45000</v>
      </c>
      <c r="AL328" s="402">
        <f>VLOOKUP($I328,[1]기획현황!$Z:$AW,22,FALSE)</f>
        <v>0</v>
      </c>
      <c r="AM328" s="301">
        <f>VLOOKUP($I328,[1]기획현황!$Z:$AW,23,FALSE)</f>
        <v>0</v>
      </c>
      <c r="AN328" s="302">
        <f>VLOOKUP($I328,[1]기획현황!$Z:$AW,24,FALSE)</f>
        <v>0</v>
      </c>
      <c r="AO328" s="303">
        <f>VLOOKUP($I328,[1]기획현황!$Z:$AW,17,FALSE)</f>
        <v>0</v>
      </c>
      <c r="AP328" s="305">
        <f t="shared" si="145"/>
        <v>0</v>
      </c>
      <c r="AQ328" s="3"/>
    </row>
    <row r="329" spans="1:43" ht="53.25" hidden="1" customHeight="1">
      <c r="A329" s="16" t="str">
        <f t="shared" si="131"/>
        <v>SWHSNF5504PK</v>
      </c>
      <c r="B329" s="154">
        <f t="shared" si="99"/>
        <v>9.5377346163493934E-7</v>
      </c>
      <c r="C329" s="16" t="str">
        <f t="shared" si="132"/>
        <v/>
      </c>
      <c r="D329" s="154">
        <f t="shared" si="101"/>
        <v>1</v>
      </c>
      <c r="E329" s="16" t="str">
        <f>IF(ISERROR(VLOOKUP(MID(I329,1,5)&amp;MID(I329,8,5),품번정리!A:B,2,FALSE))=TRUE,MID(I329,1,5)&amp;MID(I329,8,5),VLOOKUP(MID(I329,1,5)&amp;MID(I329,8,5),품번정리!A:B,2,FALSE))</f>
        <v>SWHSN504PK</v>
      </c>
      <c r="F329" s="202" t="str">
        <f>IF(ISERROR(VLOOKUP($E329,러닝품번!$A:$A,1,FALSE))=TRUE,"","러닝")</f>
        <v/>
      </c>
      <c r="G329" s="422"/>
      <c r="H329" s="31" t="str">
        <f>IF(I329=0,0,IF(VLOOKUP(MID($I329,4,2),CODE!K:P,CODE!$O$1,FALSE)="",VLOOKUP(MID($I329,1,3),CODE!$B:$G,CODE!$D$1,FALSE),VLOOKUP(MID($I329,1,3),CODE!$B:$G,CODE!$D$1,FALSE)&amp;"-"&amp;VLOOKUP(MID($I329,4,2),CODE!K:P,CODE!$O$1,FALSE)))</f>
        <v>SWH</v>
      </c>
      <c r="I329" s="103" t="s">
        <v>3767</v>
      </c>
      <c r="J329" s="102" t="str">
        <f t="shared" si="133"/>
        <v>F5</v>
      </c>
      <c r="K329" s="102" t="str">
        <f t="shared" si="134"/>
        <v>SN</v>
      </c>
      <c r="L329" s="438">
        <f t="shared" si="115"/>
        <v>20000</v>
      </c>
      <c r="M329" s="36">
        <f>IF(ISERROR(VLOOKUP($E329,'14FW판매DB'!$C:$AF,'14FW판매DB'!J$3-1,FALSE))=TRUE,0,VLOOKUP($E329,'14FW판매DB'!$C:$AF,'14FW판매DB'!J$3-1,FALSE))</f>
        <v>45000</v>
      </c>
      <c r="N329" s="37">
        <f>IF(ISERROR(VLOOKUP($E329,'14FW판매DB'!$C:$AF,'14FW판매DB'!K$3-1,FALSE))=TRUE,0,VLOOKUP($E329,'14FW판매DB'!$C:$AF,'14FW판매DB'!K$3-1,FALSE))</f>
        <v>25000</v>
      </c>
      <c r="O329" s="38">
        <f>SUMIF('14FW판매DB'!$C:$C,E329,'14FW판매DB'!N:N)</f>
        <v>220</v>
      </c>
      <c r="P329" s="39" t="str">
        <f>IF(ISERROR(VLOOKUP($E329,'14FW판매DB'!$C:$AF,'14FW판매DB'!P$3-1,FALSE))=TRUE,0,VLOOKUP($E329,'14FW판매DB'!$C:$AF,'14FW판매DB'!P$3-1,FALSE))</f>
        <v>2015-10-15</v>
      </c>
      <c r="Q329" s="40">
        <f>SUMIF('14FW판매DB'!$C:$C,E329,'14FW판매DB'!U:U)</f>
        <v>3</v>
      </c>
      <c r="R329" s="43">
        <f t="shared" si="135"/>
        <v>1.3636363636363636E-2</v>
      </c>
      <c r="S329" s="95">
        <f t="shared" si="136"/>
        <v>172</v>
      </c>
      <c r="T329" s="45">
        <f t="shared" si="137"/>
        <v>1.7441860465116279E-2</v>
      </c>
      <c r="U329" s="110">
        <f>SUMIF('14FW판매DB'!$C:$C,$E329,'14FW판매DB'!AD:AD)*$U$4</f>
        <v>0</v>
      </c>
      <c r="V329" s="40">
        <f t="shared" si="138"/>
        <v>7</v>
      </c>
      <c r="W329" s="285">
        <f t="shared" si="139"/>
        <v>0</v>
      </c>
      <c r="X329" s="289">
        <f t="shared" si="140"/>
        <v>217</v>
      </c>
      <c r="Y329" s="53">
        <f t="shared" si="141"/>
        <v>0</v>
      </c>
      <c r="Z329" s="50">
        <f t="shared" si="142"/>
        <v>0</v>
      </c>
      <c r="AA329" s="33">
        <f t="shared" si="143"/>
        <v>0</v>
      </c>
      <c r="AB329" s="134" t="str">
        <f>IF(ISERROR(VLOOKUP($E329,발주DB!$A:$D,3,FALSE))=TRUE,"",VLOOKUP($E329,발주DB!$A:$D,3,FALSE))</f>
        <v/>
      </c>
      <c r="AC329" s="133" t="str">
        <f>IF(ISERROR(VLOOKUP($E329,발주DB!$A:$D,4,FALSE))=TRUE,"",VLOOKUP($E329,발주DB!$A:$D,4,FALSE))</f>
        <v/>
      </c>
      <c r="AD329" s="39">
        <f>IF(ISERROR(VLOOKUP($E329,입고예정DB!$B:$E,3,FALSE))=TRUE,0,VLOOKUP($E329,입고예정DB!$B:$E,3,FALSE))</f>
        <v>0</v>
      </c>
      <c r="AE329" s="41">
        <f>IF(E329="",0,SUMIF(입고예정DB!$B:$B,$E329,입고예정DB!$E:$E))</f>
        <v>0</v>
      </c>
      <c r="AF329" s="42">
        <f t="shared" si="144"/>
        <v>-217</v>
      </c>
      <c r="AG329" s="414"/>
      <c r="AI329" s="295" t="str">
        <f>VLOOKUP($I329,[1]기획현황!$Z:$AW,8,FALSE)</f>
        <v>QF</v>
      </c>
      <c r="AJ329" s="401" t="e">
        <f>SUMIF([1]기획현황!$Z:$Z,$I329,[1]기획현황!$AF:$AF)</f>
        <v>#VALUE!</v>
      </c>
      <c r="AK329" s="302">
        <f>VLOOKUP($I329,[1]기획현황!$Z:$AW,14,FALSE)</f>
        <v>45000</v>
      </c>
      <c r="AL329" s="402">
        <f>VLOOKUP($I329,[1]기획현황!$Z:$AW,22,FALSE)</f>
        <v>0</v>
      </c>
      <c r="AM329" s="301">
        <f>VLOOKUP($I329,[1]기획현황!$Z:$AW,23,FALSE)</f>
        <v>0</v>
      </c>
      <c r="AN329" s="302">
        <f>VLOOKUP($I329,[1]기획현황!$Z:$AW,24,FALSE)</f>
        <v>0</v>
      </c>
      <c r="AO329" s="303">
        <f>VLOOKUP($I329,[1]기획현황!$Z:$AW,17,FALSE)</f>
        <v>0</v>
      </c>
      <c r="AP329" s="305">
        <f t="shared" si="145"/>
        <v>0</v>
      </c>
      <c r="AQ329" s="3"/>
    </row>
    <row r="330" spans="1:43" ht="53.25" hidden="1" customHeight="1">
      <c r="A330" s="16" t="str">
        <f t="shared" si="131"/>
        <v>SWHERF5515PK</v>
      </c>
      <c r="B330" s="154">
        <f t="shared" ref="B330:B339" si="146">1/COUNTIF(C:C,C330)</f>
        <v>9.5377346163493934E-7</v>
      </c>
      <c r="C330" s="16" t="str">
        <f t="shared" si="132"/>
        <v/>
      </c>
      <c r="D330" s="154">
        <f t="shared" ref="D330:D339" si="147">1/COUNTIF(I:I,I330)</f>
        <v>1</v>
      </c>
      <c r="E330" s="16" t="str">
        <f>IF(ISERROR(VLOOKUP(MID(I330,1,5)&amp;MID(I330,8,5),품번정리!A:B,2,FALSE))=TRUE,MID(I330,1,5)&amp;MID(I330,8,5),VLOOKUP(MID(I330,1,5)&amp;MID(I330,8,5),품번정리!A:B,2,FALSE))</f>
        <v>SWHER515PK</v>
      </c>
      <c r="F330" s="202" t="str">
        <f>IF(ISERROR(VLOOKUP($E330,러닝품번!$A:$A,1,FALSE))=TRUE,"","러닝")</f>
        <v/>
      </c>
      <c r="G330" s="422"/>
      <c r="H330" s="31" t="str">
        <f>IF(I330=0,0,IF(VLOOKUP(MID($I330,4,2),CODE!K:P,CODE!$O$1,FALSE)="",VLOOKUP(MID($I330,1,3),CODE!$B:$G,CODE!$D$1,FALSE),VLOOKUP(MID($I330,1,3),CODE!$B:$G,CODE!$D$1,FALSE)&amp;"-"&amp;VLOOKUP(MID($I330,4,2),CODE!K:P,CODE!$O$1,FALSE)))</f>
        <v>SWH</v>
      </c>
      <c r="I330" s="103" t="s">
        <v>3768</v>
      </c>
      <c r="J330" s="102" t="str">
        <f t="shared" si="133"/>
        <v>F5</v>
      </c>
      <c r="K330" s="102" t="str">
        <f t="shared" si="134"/>
        <v>ER</v>
      </c>
      <c r="L330" s="438">
        <f t="shared" si="115"/>
        <v>26000</v>
      </c>
      <c r="M330" s="36">
        <f>IF(ISERROR(VLOOKUP($E330,'14FW판매DB'!$C:$AF,'14FW판매DB'!J$3-1,FALSE))=TRUE,0,VLOOKUP($E330,'14FW판매DB'!$C:$AF,'14FW판매DB'!J$3-1,FALSE))</f>
        <v>55000</v>
      </c>
      <c r="N330" s="37">
        <f>IF(ISERROR(VLOOKUP($E330,'14FW판매DB'!$C:$AF,'14FW판매DB'!K$3-1,FALSE))=TRUE,0,VLOOKUP($E330,'14FW판매DB'!$C:$AF,'14FW판매DB'!K$3-1,FALSE))</f>
        <v>29000</v>
      </c>
      <c r="O330" s="38">
        <f>SUMIF('14FW판매DB'!$C:$C,E330,'14FW판매DB'!N:N)</f>
        <v>200</v>
      </c>
      <c r="P330" s="39" t="str">
        <f>IF(ISERROR(VLOOKUP($E330,'14FW판매DB'!$C:$AF,'14FW판매DB'!P$3-1,FALSE))=TRUE,0,VLOOKUP($E330,'14FW판매DB'!$C:$AF,'14FW판매DB'!P$3-1,FALSE))</f>
        <v>2015-11-30</v>
      </c>
      <c r="Q330" s="40">
        <f>SUMIF('14FW판매DB'!$C:$C,E330,'14FW판매DB'!U:U)</f>
        <v>0</v>
      </c>
      <c r="R330" s="43">
        <f t="shared" si="135"/>
        <v>0</v>
      </c>
      <c r="S330" s="95">
        <f t="shared" si="136"/>
        <v>126</v>
      </c>
      <c r="T330" s="45">
        <f t="shared" si="137"/>
        <v>0</v>
      </c>
      <c r="U330" s="110">
        <f>SUMIF('14FW판매DB'!$C:$C,$E330,'14FW판매DB'!AD:AD)*$U$4</f>
        <v>0</v>
      </c>
      <c r="V330" s="40">
        <f t="shared" si="138"/>
        <v>7</v>
      </c>
      <c r="W330" s="285">
        <f t="shared" si="139"/>
        <v>0</v>
      </c>
      <c r="X330" s="289">
        <f t="shared" si="140"/>
        <v>200</v>
      </c>
      <c r="Y330" s="53">
        <f t="shared" si="141"/>
        <v>0</v>
      </c>
      <c r="Z330" s="50">
        <f t="shared" si="142"/>
        <v>0</v>
      </c>
      <c r="AA330" s="33">
        <f t="shared" si="143"/>
        <v>0</v>
      </c>
      <c r="AB330" s="134" t="str">
        <f>IF(ISERROR(VLOOKUP($E330,발주DB!$A:$D,3,FALSE))=TRUE,"",VLOOKUP($E330,발주DB!$A:$D,3,FALSE))</f>
        <v/>
      </c>
      <c r="AC330" s="133" t="str">
        <f>IF(ISERROR(VLOOKUP($E330,발주DB!$A:$D,4,FALSE))=TRUE,"",VLOOKUP($E330,발주DB!$A:$D,4,FALSE))</f>
        <v/>
      </c>
      <c r="AD330" s="39">
        <f>IF(ISERROR(VLOOKUP($E330,입고예정DB!$B:$E,3,FALSE))=TRUE,0,VLOOKUP($E330,입고예정DB!$B:$E,3,FALSE))</f>
        <v>0</v>
      </c>
      <c r="AE330" s="41">
        <f>IF(E330="",0,SUMIF(입고예정DB!$B:$B,$E330,입고예정DB!$E:$E))</f>
        <v>0</v>
      </c>
      <c r="AF330" s="42">
        <f t="shared" si="144"/>
        <v>-200</v>
      </c>
      <c r="AG330" s="414"/>
      <c r="AI330" s="295" t="str">
        <f>VLOOKUP($I330,[1]기획현황!$Z:$AW,8,FALSE)</f>
        <v>동일모자</v>
      </c>
      <c r="AJ330" s="401" t="e">
        <f>SUMIF([1]기획현황!$Z:$Z,$I330,[1]기획현황!$AF:$AF)</f>
        <v>#VALUE!</v>
      </c>
      <c r="AK330" s="302">
        <f>VLOOKUP($I330,[1]기획현황!$Z:$AW,14,FALSE)</f>
        <v>55000</v>
      </c>
      <c r="AL330" s="402">
        <f>VLOOKUP($I330,[1]기획현황!$Z:$AW,22,FALSE)</f>
        <v>0</v>
      </c>
      <c r="AM330" s="301">
        <f>VLOOKUP($I330,[1]기획현황!$Z:$AW,23,FALSE)</f>
        <v>0</v>
      </c>
      <c r="AN330" s="302">
        <f>VLOOKUP($I330,[1]기획현황!$Z:$AW,24,FALSE)</f>
        <v>0</v>
      </c>
      <c r="AO330" s="303">
        <f>VLOOKUP($I330,[1]기획현황!$Z:$AW,17,FALSE)</f>
        <v>0</v>
      </c>
      <c r="AP330" s="305">
        <f t="shared" si="145"/>
        <v>0</v>
      </c>
      <c r="AQ330" s="3"/>
    </row>
    <row r="331" spans="1:43" ht="53.25" hidden="1" customHeight="1">
      <c r="A331" s="16" t="str">
        <f t="shared" si="131"/>
        <v>SWHERF5516PK</v>
      </c>
      <c r="B331" s="154">
        <f t="shared" si="146"/>
        <v>9.5377346163493934E-7</v>
      </c>
      <c r="C331" s="16" t="str">
        <f t="shared" si="132"/>
        <v/>
      </c>
      <c r="D331" s="154">
        <f t="shared" si="147"/>
        <v>1</v>
      </c>
      <c r="E331" s="16" t="str">
        <f>IF(ISERROR(VLOOKUP(MID(I331,1,5)&amp;MID(I331,8,5),품번정리!A:B,2,FALSE))=TRUE,MID(I331,1,5)&amp;MID(I331,8,5),VLOOKUP(MID(I331,1,5)&amp;MID(I331,8,5),품번정리!A:B,2,FALSE))</f>
        <v>SWHER516PK</v>
      </c>
      <c r="F331" s="202" t="str">
        <f>IF(ISERROR(VLOOKUP($E331,러닝품번!$A:$A,1,FALSE))=TRUE,"","러닝")</f>
        <v/>
      </c>
      <c r="G331" s="422"/>
      <c r="H331" s="31" t="str">
        <f>IF(I331=0,0,IF(VLOOKUP(MID($I331,4,2),CODE!K:P,CODE!$O$1,FALSE)="",VLOOKUP(MID($I331,1,3),CODE!$B:$G,CODE!$D$1,FALSE),VLOOKUP(MID($I331,1,3),CODE!$B:$G,CODE!$D$1,FALSE)&amp;"-"&amp;VLOOKUP(MID($I331,4,2),CODE!K:P,CODE!$O$1,FALSE)))</f>
        <v>SWH</v>
      </c>
      <c r="I331" s="103" t="s">
        <v>3769</v>
      </c>
      <c r="J331" s="102" t="str">
        <f t="shared" si="133"/>
        <v>F5</v>
      </c>
      <c r="K331" s="102" t="str">
        <f t="shared" si="134"/>
        <v>ER</v>
      </c>
      <c r="L331" s="438">
        <f t="shared" ref="L331:L339" si="148">(M331-N331)</f>
        <v>36000</v>
      </c>
      <c r="M331" s="36">
        <f>IF(ISERROR(VLOOKUP($E331,'14FW판매DB'!$C:$AF,'14FW판매DB'!J$3-1,FALSE))=TRUE,0,VLOOKUP($E331,'14FW판매DB'!$C:$AF,'14FW판매DB'!J$3-1,FALSE))</f>
        <v>55000</v>
      </c>
      <c r="N331" s="37">
        <f>IF(ISERROR(VLOOKUP($E331,'14FW판매DB'!$C:$AF,'14FW판매DB'!K$3-1,FALSE))=TRUE,0,VLOOKUP($E331,'14FW판매DB'!$C:$AF,'14FW판매DB'!K$3-1,FALSE))</f>
        <v>19000</v>
      </c>
      <c r="O331" s="38">
        <f>SUMIF('14FW판매DB'!$C:$C,E331,'14FW판매DB'!N:N)</f>
        <v>100</v>
      </c>
      <c r="P331" s="39" t="str">
        <f>IF(ISERROR(VLOOKUP($E331,'14FW판매DB'!$C:$AF,'14FW판매DB'!P$3-1,FALSE))=TRUE,0,VLOOKUP($E331,'14FW판매DB'!$C:$AF,'14FW판매DB'!P$3-1,FALSE))</f>
        <v>2015-12-08</v>
      </c>
      <c r="Q331" s="40">
        <f>SUMIF('14FW판매DB'!$C:$C,E331,'14FW판매DB'!U:U)</f>
        <v>16</v>
      </c>
      <c r="R331" s="43">
        <f t="shared" si="135"/>
        <v>0.16</v>
      </c>
      <c r="S331" s="95">
        <f t="shared" si="136"/>
        <v>118</v>
      </c>
      <c r="T331" s="45">
        <f t="shared" si="137"/>
        <v>0.13559322033898305</v>
      </c>
      <c r="U331" s="110">
        <f>SUMIF('14FW판매DB'!$C:$C,$E331,'14FW판매DB'!AD:AD)*$U$4</f>
        <v>0</v>
      </c>
      <c r="V331" s="40">
        <f t="shared" si="138"/>
        <v>7</v>
      </c>
      <c r="W331" s="285">
        <f t="shared" si="139"/>
        <v>0</v>
      </c>
      <c r="X331" s="289">
        <f t="shared" si="140"/>
        <v>84</v>
      </c>
      <c r="Y331" s="53">
        <f t="shared" si="141"/>
        <v>0</v>
      </c>
      <c r="Z331" s="50">
        <f t="shared" si="142"/>
        <v>0</v>
      </c>
      <c r="AA331" s="33">
        <f t="shared" si="143"/>
        <v>0</v>
      </c>
      <c r="AB331" s="134" t="str">
        <f>IF(ISERROR(VLOOKUP($E331,발주DB!$A:$D,3,FALSE))=TRUE,"",VLOOKUP($E331,발주DB!$A:$D,3,FALSE))</f>
        <v/>
      </c>
      <c r="AC331" s="133" t="str">
        <f>IF(ISERROR(VLOOKUP($E331,발주DB!$A:$D,4,FALSE))=TRUE,"",VLOOKUP($E331,발주DB!$A:$D,4,FALSE))</f>
        <v/>
      </c>
      <c r="AD331" s="39">
        <f>IF(ISERROR(VLOOKUP($E331,입고예정DB!$B:$E,3,FALSE))=TRUE,0,VLOOKUP($E331,입고예정DB!$B:$E,3,FALSE))</f>
        <v>0</v>
      </c>
      <c r="AE331" s="41">
        <f>IF(E331="",0,SUMIF(입고예정DB!$B:$B,$E331,입고예정DB!$E:$E))</f>
        <v>0</v>
      </c>
      <c r="AF331" s="42">
        <f t="shared" si="144"/>
        <v>-84</v>
      </c>
      <c r="AG331" s="414"/>
      <c r="AI331" s="295" t="str">
        <f>VLOOKUP($I331,[1]기획현황!$Z:$AW,8,FALSE)</f>
        <v>동일모자</v>
      </c>
      <c r="AJ331" s="401" t="e">
        <f>SUMIF([1]기획현황!$Z:$Z,$I331,[1]기획현황!$AF:$AF)</f>
        <v>#VALUE!</v>
      </c>
      <c r="AK331" s="302">
        <f>VLOOKUP($I331,[1]기획현황!$Z:$AW,14,FALSE)</f>
        <v>55000</v>
      </c>
      <c r="AL331" s="402">
        <f>VLOOKUP($I331,[1]기획현황!$Z:$AW,22,FALSE)</f>
        <v>0</v>
      </c>
      <c r="AM331" s="301">
        <f>VLOOKUP($I331,[1]기획현황!$Z:$AW,23,FALSE)</f>
        <v>0</v>
      </c>
      <c r="AN331" s="302">
        <f>VLOOKUP($I331,[1]기획현황!$Z:$AW,24,FALSE)</f>
        <v>0</v>
      </c>
      <c r="AO331" s="303">
        <f>VLOOKUP($I331,[1]기획현황!$Z:$AW,17,FALSE)</f>
        <v>0</v>
      </c>
      <c r="AP331" s="305">
        <f t="shared" si="145"/>
        <v>0</v>
      </c>
      <c r="AQ331" s="3"/>
    </row>
    <row r="332" spans="1:43" ht="53.25" hidden="1" customHeight="1">
      <c r="A332" s="16" t="str">
        <f t="shared" si="131"/>
        <v>SWHERF5536NY</v>
      </c>
      <c r="B332" s="154">
        <f t="shared" si="146"/>
        <v>9.5377346163493934E-7</v>
      </c>
      <c r="C332" s="16" t="str">
        <f t="shared" si="132"/>
        <v/>
      </c>
      <c r="D332" s="154">
        <f t="shared" si="147"/>
        <v>1</v>
      </c>
      <c r="E332" s="16" t="str">
        <f>IF(ISERROR(VLOOKUP(MID(I332,1,5)&amp;MID(I332,8,5),품번정리!A:B,2,FALSE))=TRUE,MID(I332,1,5)&amp;MID(I332,8,5),VLOOKUP(MID(I332,1,5)&amp;MID(I332,8,5),품번정리!A:B,2,FALSE))</f>
        <v>SWHER536NY</v>
      </c>
      <c r="F332" s="202" t="str">
        <f>IF(ISERROR(VLOOKUP($E332,러닝품번!$A:$A,1,FALSE))=TRUE,"","러닝")</f>
        <v/>
      </c>
      <c r="G332" s="422"/>
      <c r="H332" s="31" t="str">
        <f>IF(I332=0,0,IF(VLOOKUP(MID($I332,4,2),CODE!K:P,CODE!$O$1,FALSE)="",VLOOKUP(MID($I332,1,3),CODE!$B:$G,CODE!$D$1,FALSE),VLOOKUP(MID($I332,1,3),CODE!$B:$G,CODE!$D$1,FALSE)&amp;"-"&amp;VLOOKUP(MID($I332,4,2),CODE!K:P,CODE!$O$1,FALSE)))</f>
        <v>SWH</v>
      </c>
      <c r="I332" s="103" t="s">
        <v>3770</v>
      </c>
      <c r="J332" s="102" t="str">
        <f t="shared" si="133"/>
        <v>F5</v>
      </c>
      <c r="K332" s="102" t="str">
        <f t="shared" si="134"/>
        <v>ER</v>
      </c>
      <c r="L332" s="438">
        <f t="shared" si="148"/>
        <v>26000</v>
      </c>
      <c r="M332" s="36">
        <f>IF(ISERROR(VLOOKUP($E332,'14FW판매DB'!$C:$AF,'14FW판매DB'!J$3-1,FALSE))=TRUE,0,VLOOKUP($E332,'14FW판매DB'!$C:$AF,'14FW판매DB'!J$3-1,FALSE))</f>
        <v>55000</v>
      </c>
      <c r="N332" s="37">
        <f>IF(ISERROR(VLOOKUP($E332,'14FW판매DB'!$C:$AF,'14FW판매DB'!K$3-1,FALSE))=TRUE,0,VLOOKUP($E332,'14FW판매DB'!$C:$AF,'14FW판매DB'!K$3-1,FALSE))</f>
        <v>29000</v>
      </c>
      <c r="O332" s="38">
        <f>SUMIF('14FW판매DB'!$C:$C,E332,'14FW판매DB'!N:N)</f>
        <v>110</v>
      </c>
      <c r="P332" s="39" t="str">
        <f>IF(ISERROR(VLOOKUP($E332,'14FW판매DB'!$C:$AF,'14FW판매DB'!P$3-1,FALSE))=TRUE,0,VLOOKUP($E332,'14FW판매DB'!$C:$AF,'14FW판매DB'!P$3-1,FALSE))</f>
        <v>2015-12-08</v>
      </c>
      <c r="Q332" s="40">
        <f>SUMIF('14FW판매DB'!$C:$C,E332,'14FW판매DB'!U:U)</f>
        <v>5</v>
      </c>
      <c r="R332" s="43">
        <f t="shared" si="135"/>
        <v>4.5454545454545456E-2</v>
      </c>
      <c r="S332" s="95">
        <f t="shared" si="136"/>
        <v>118</v>
      </c>
      <c r="T332" s="45">
        <f t="shared" si="137"/>
        <v>4.2372881355932202E-2</v>
      </c>
      <c r="U332" s="110">
        <f>SUMIF('14FW판매DB'!$C:$C,$E332,'14FW판매DB'!AD:AD)*$U$4</f>
        <v>0</v>
      </c>
      <c r="V332" s="40">
        <f t="shared" si="138"/>
        <v>7</v>
      </c>
      <c r="W332" s="285">
        <f t="shared" si="139"/>
        <v>0</v>
      </c>
      <c r="X332" s="289">
        <f t="shared" si="140"/>
        <v>105</v>
      </c>
      <c r="Y332" s="53">
        <f t="shared" si="141"/>
        <v>0</v>
      </c>
      <c r="Z332" s="50">
        <f t="shared" si="142"/>
        <v>0</v>
      </c>
      <c r="AA332" s="33">
        <f t="shared" si="143"/>
        <v>0</v>
      </c>
      <c r="AB332" s="134" t="str">
        <f>IF(ISERROR(VLOOKUP($E332,발주DB!$A:$D,3,FALSE))=TRUE,"",VLOOKUP($E332,발주DB!$A:$D,3,FALSE))</f>
        <v/>
      </c>
      <c r="AC332" s="133" t="str">
        <f>IF(ISERROR(VLOOKUP($E332,발주DB!$A:$D,4,FALSE))=TRUE,"",VLOOKUP($E332,발주DB!$A:$D,4,FALSE))</f>
        <v/>
      </c>
      <c r="AD332" s="39">
        <f>IF(ISERROR(VLOOKUP($E332,입고예정DB!$B:$E,3,FALSE))=TRUE,0,VLOOKUP($E332,입고예정DB!$B:$E,3,FALSE))</f>
        <v>0</v>
      </c>
      <c r="AE332" s="41">
        <f>IF(E332="",0,SUMIF(입고예정DB!$B:$B,$E332,입고예정DB!$E:$E))</f>
        <v>0</v>
      </c>
      <c r="AF332" s="42">
        <f t="shared" si="144"/>
        <v>-105</v>
      </c>
      <c r="AG332" s="414"/>
      <c r="AI332" s="295" t="str">
        <f>VLOOKUP($I332,[1]기획현황!$Z:$AW,8,FALSE)</f>
        <v>동일모자</v>
      </c>
      <c r="AJ332" s="401" t="e">
        <f>SUMIF([1]기획현황!$Z:$Z,$I332,[1]기획현황!$AF:$AF)</f>
        <v>#VALUE!</v>
      </c>
      <c r="AK332" s="302">
        <f>VLOOKUP($I332,[1]기획현황!$Z:$AW,14,FALSE)</f>
        <v>55000</v>
      </c>
      <c r="AL332" s="402">
        <f>VLOOKUP($I332,[1]기획현황!$Z:$AW,22,FALSE)</f>
        <v>0</v>
      </c>
      <c r="AM332" s="301">
        <f>VLOOKUP($I332,[1]기획현황!$Z:$AW,23,FALSE)</f>
        <v>0</v>
      </c>
      <c r="AN332" s="302">
        <f>VLOOKUP($I332,[1]기획현황!$Z:$AW,24,FALSE)</f>
        <v>0</v>
      </c>
      <c r="AO332" s="303">
        <f>VLOOKUP($I332,[1]기획현황!$Z:$AW,17,FALSE)</f>
        <v>0</v>
      </c>
      <c r="AP332" s="305">
        <f t="shared" si="145"/>
        <v>0</v>
      </c>
      <c r="AQ332" s="3"/>
    </row>
    <row r="333" spans="1:43" ht="53.25" hidden="1" customHeight="1">
      <c r="A333" s="16" t="str">
        <f t="shared" si="131"/>
        <v>SWHSNF5505BW</v>
      </c>
      <c r="B333" s="154">
        <f t="shared" si="146"/>
        <v>9.5377346163493934E-7</v>
      </c>
      <c r="C333" s="16" t="str">
        <f t="shared" si="132"/>
        <v/>
      </c>
      <c r="D333" s="154">
        <f t="shared" si="147"/>
        <v>1</v>
      </c>
      <c r="E333" s="16" t="str">
        <f>IF(ISERROR(VLOOKUP(MID(I333,1,5)&amp;MID(I333,8,5),품번정리!A:B,2,FALSE))=TRUE,MID(I333,1,5)&amp;MID(I333,8,5),VLOOKUP(MID(I333,1,5)&amp;MID(I333,8,5),품번정리!A:B,2,FALSE))</f>
        <v>SWHSN505BW</v>
      </c>
      <c r="F333" s="202" t="str">
        <f>IF(ISERROR(VLOOKUP($E333,러닝품번!$A:$A,1,FALSE))=TRUE,"","러닝")</f>
        <v/>
      </c>
      <c r="G333" s="422"/>
      <c r="H333" s="31" t="str">
        <f>IF(I333=0,0,IF(VLOOKUP(MID($I333,4,2),CODE!K:P,CODE!$O$1,FALSE)="",VLOOKUP(MID($I333,1,3),CODE!$B:$G,CODE!$D$1,FALSE),VLOOKUP(MID($I333,1,3),CODE!$B:$G,CODE!$D$1,FALSE)&amp;"-"&amp;VLOOKUP(MID($I333,4,2),CODE!K:P,CODE!$O$1,FALSE)))</f>
        <v>SWH</v>
      </c>
      <c r="I333" s="103" t="s">
        <v>3771</v>
      </c>
      <c r="J333" s="102" t="str">
        <f t="shared" si="133"/>
        <v>F5</v>
      </c>
      <c r="K333" s="102" t="str">
        <f t="shared" si="134"/>
        <v>SN</v>
      </c>
      <c r="L333" s="438">
        <f t="shared" si="148"/>
        <v>24000</v>
      </c>
      <c r="M333" s="36">
        <f>IF(ISERROR(VLOOKUP($E333,'14FW판매DB'!$C:$AF,'14FW판매DB'!J$3-1,FALSE))=TRUE,0,VLOOKUP($E333,'14FW판매DB'!$C:$AF,'14FW판매DB'!J$3-1,FALSE))</f>
        <v>49000</v>
      </c>
      <c r="N333" s="37">
        <f>IF(ISERROR(VLOOKUP($E333,'14FW판매DB'!$C:$AF,'14FW판매DB'!K$3-1,FALSE))=TRUE,0,VLOOKUP($E333,'14FW판매DB'!$C:$AF,'14FW판매DB'!K$3-1,FALSE))</f>
        <v>25000</v>
      </c>
      <c r="O333" s="38">
        <f>SUMIF('14FW판매DB'!$C:$C,E333,'14FW판매DB'!N:N)</f>
        <v>300</v>
      </c>
      <c r="P333" s="39" t="str">
        <f>IF(ISERROR(VLOOKUP($E333,'14FW판매DB'!$C:$AF,'14FW판매DB'!P$3-1,FALSE))=TRUE,0,VLOOKUP($E333,'14FW판매DB'!$C:$AF,'14FW판매DB'!P$3-1,FALSE))</f>
        <v>2015-11-30</v>
      </c>
      <c r="Q333" s="40">
        <f>SUMIF('14FW판매DB'!$C:$C,E333,'14FW판매DB'!U:U)</f>
        <v>0</v>
      </c>
      <c r="R333" s="43">
        <f t="shared" si="135"/>
        <v>0</v>
      </c>
      <c r="S333" s="95">
        <f t="shared" si="136"/>
        <v>126</v>
      </c>
      <c r="T333" s="45">
        <f t="shared" si="137"/>
        <v>0</v>
      </c>
      <c r="U333" s="110">
        <f>SUMIF('14FW판매DB'!$C:$C,$E333,'14FW판매DB'!AD:AD)*$U$4</f>
        <v>0</v>
      </c>
      <c r="V333" s="40">
        <f t="shared" si="138"/>
        <v>7</v>
      </c>
      <c r="W333" s="285">
        <f t="shared" si="139"/>
        <v>0</v>
      </c>
      <c r="X333" s="289">
        <f t="shared" si="140"/>
        <v>300</v>
      </c>
      <c r="Y333" s="53">
        <f t="shared" si="141"/>
        <v>0</v>
      </c>
      <c r="Z333" s="50">
        <f t="shared" si="142"/>
        <v>0</v>
      </c>
      <c r="AA333" s="33">
        <f t="shared" si="143"/>
        <v>0</v>
      </c>
      <c r="AB333" s="134" t="str">
        <f>IF(ISERROR(VLOOKUP($E333,발주DB!$A:$D,3,FALSE))=TRUE,"",VLOOKUP($E333,발주DB!$A:$D,3,FALSE))</f>
        <v/>
      </c>
      <c r="AC333" s="133" t="str">
        <f>IF(ISERROR(VLOOKUP($E333,발주DB!$A:$D,4,FALSE))=TRUE,"",VLOOKUP($E333,발주DB!$A:$D,4,FALSE))</f>
        <v/>
      </c>
      <c r="AD333" s="39">
        <f>IF(ISERROR(VLOOKUP($E333,입고예정DB!$B:$E,3,FALSE))=TRUE,0,VLOOKUP($E333,입고예정DB!$B:$E,3,FALSE))</f>
        <v>0</v>
      </c>
      <c r="AE333" s="41">
        <f>IF(E333="",0,SUMIF(입고예정DB!$B:$B,$E333,입고예정DB!$E:$E))</f>
        <v>0</v>
      </c>
      <c r="AF333" s="42">
        <f t="shared" si="144"/>
        <v>-300</v>
      </c>
      <c r="AG333" s="414"/>
      <c r="AI333" s="295" t="str">
        <f>VLOOKUP($I333,[1]기획현황!$Z:$AW,8,FALSE)</f>
        <v>동일모자</v>
      </c>
      <c r="AJ333" s="401" t="e">
        <f>SUMIF([1]기획현황!$Z:$Z,$I333,[1]기획현황!$AF:$AF)</f>
        <v>#VALUE!</v>
      </c>
      <c r="AK333" s="302">
        <f>VLOOKUP($I333,[1]기획현황!$Z:$AW,14,FALSE)</f>
        <v>49000</v>
      </c>
      <c r="AL333" s="402">
        <f>VLOOKUP($I333,[1]기획현황!$Z:$AW,22,FALSE)</f>
        <v>0</v>
      </c>
      <c r="AM333" s="301">
        <f>VLOOKUP($I333,[1]기획현황!$Z:$AW,23,FALSE)</f>
        <v>0</v>
      </c>
      <c r="AN333" s="302">
        <f>VLOOKUP($I333,[1]기획현황!$Z:$AW,24,FALSE)</f>
        <v>0</v>
      </c>
      <c r="AO333" s="303">
        <f>VLOOKUP($I333,[1]기획현황!$Z:$AW,17,FALSE)</f>
        <v>0</v>
      </c>
      <c r="AP333" s="305">
        <f t="shared" si="145"/>
        <v>0</v>
      </c>
      <c r="AQ333" s="3"/>
    </row>
    <row r="334" spans="1:43" ht="53.25" hidden="1" customHeight="1">
      <c r="A334" s="16" t="str">
        <f t="shared" si="131"/>
        <v>SWHSNF5506PK</v>
      </c>
      <c r="B334" s="154">
        <f t="shared" si="146"/>
        <v>9.5377346163493934E-7</v>
      </c>
      <c r="C334" s="16" t="str">
        <f t="shared" si="132"/>
        <v/>
      </c>
      <c r="D334" s="154">
        <f t="shared" si="147"/>
        <v>1</v>
      </c>
      <c r="E334" s="16" t="str">
        <f>IF(ISERROR(VLOOKUP(MID(I334,1,5)&amp;MID(I334,8,5),품번정리!A:B,2,FALSE))=TRUE,MID(I334,1,5)&amp;MID(I334,8,5),VLOOKUP(MID(I334,1,5)&amp;MID(I334,8,5),품번정리!A:B,2,FALSE))</f>
        <v>SWHSN506PK</v>
      </c>
      <c r="F334" s="202" t="str">
        <f>IF(ISERROR(VLOOKUP($E334,러닝품번!$A:$A,1,FALSE))=TRUE,"","러닝")</f>
        <v/>
      </c>
      <c r="G334" s="422"/>
      <c r="H334" s="31" t="str">
        <f>IF(I334=0,0,IF(VLOOKUP(MID($I334,4,2),CODE!K:P,CODE!$O$1,FALSE)="",VLOOKUP(MID($I334,1,3),CODE!$B:$G,CODE!$D$1,FALSE),VLOOKUP(MID($I334,1,3),CODE!$B:$G,CODE!$D$1,FALSE)&amp;"-"&amp;VLOOKUP(MID($I334,4,2),CODE!K:P,CODE!$O$1,FALSE)))</f>
        <v>SWH</v>
      </c>
      <c r="I334" s="103" t="s">
        <v>3772</v>
      </c>
      <c r="J334" s="102" t="str">
        <f t="shared" si="133"/>
        <v>F5</v>
      </c>
      <c r="K334" s="102" t="str">
        <f t="shared" si="134"/>
        <v>SN</v>
      </c>
      <c r="L334" s="438">
        <f t="shared" si="148"/>
        <v>24000</v>
      </c>
      <c r="M334" s="36">
        <f>IF(ISERROR(VLOOKUP($E334,'14FW판매DB'!$C:$AF,'14FW판매DB'!J$3-1,FALSE))=TRUE,0,VLOOKUP($E334,'14FW판매DB'!$C:$AF,'14FW판매DB'!J$3-1,FALSE))</f>
        <v>49000</v>
      </c>
      <c r="N334" s="37">
        <f>IF(ISERROR(VLOOKUP($E334,'14FW판매DB'!$C:$AF,'14FW판매DB'!K$3-1,FALSE))=TRUE,0,VLOOKUP($E334,'14FW판매DB'!$C:$AF,'14FW판매DB'!K$3-1,FALSE))</f>
        <v>25000</v>
      </c>
      <c r="O334" s="38">
        <f>SUMIF('14FW판매DB'!$C:$C,E334,'14FW판매DB'!N:N)</f>
        <v>6</v>
      </c>
      <c r="P334" s="39" t="str">
        <f>IF(ISERROR(VLOOKUP($E334,'14FW판매DB'!$C:$AF,'14FW판매DB'!P$3-1,FALSE))=TRUE,0,VLOOKUP($E334,'14FW판매DB'!$C:$AF,'14FW판매DB'!P$3-1,FALSE))</f>
        <v>2015-10-23</v>
      </c>
      <c r="Q334" s="40">
        <f>SUMIF('14FW판매DB'!$C:$C,E334,'14FW판매DB'!U:U)</f>
        <v>0</v>
      </c>
      <c r="R334" s="43">
        <f t="shared" si="135"/>
        <v>0</v>
      </c>
      <c r="S334" s="95">
        <f t="shared" si="136"/>
        <v>164</v>
      </c>
      <c r="T334" s="45">
        <f t="shared" si="137"/>
        <v>0</v>
      </c>
      <c r="U334" s="110">
        <f>SUMIF('14FW판매DB'!$C:$C,$E334,'14FW판매DB'!AD:AD)*$U$4</f>
        <v>0</v>
      </c>
      <c r="V334" s="40">
        <f t="shared" si="138"/>
        <v>7</v>
      </c>
      <c r="W334" s="285">
        <f t="shared" si="139"/>
        <v>0</v>
      </c>
      <c r="X334" s="289">
        <f t="shared" si="140"/>
        <v>6</v>
      </c>
      <c r="Y334" s="53">
        <f t="shared" si="141"/>
        <v>0</v>
      </c>
      <c r="Z334" s="50">
        <f t="shared" si="142"/>
        <v>0</v>
      </c>
      <c r="AA334" s="33">
        <f t="shared" si="143"/>
        <v>0</v>
      </c>
      <c r="AB334" s="134" t="str">
        <f>IF(ISERROR(VLOOKUP($E334,발주DB!$A:$D,3,FALSE))=TRUE,"",VLOOKUP($E334,발주DB!$A:$D,3,FALSE))</f>
        <v/>
      </c>
      <c r="AC334" s="133" t="str">
        <f>IF(ISERROR(VLOOKUP($E334,발주DB!$A:$D,4,FALSE))=TRUE,"",VLOOKUP($E334,발주DB!$A:$D,4,FALSE))</f>
        <v/>
      </c>
      <c r="AD334" s="39">
        <f>IF(ISERROR(VLOOKUP($E334,입고예정DB!$B:$E,3,FALSE))=TRUE,0,VLOOKUP($E334,입고예정DB!$B:$E,3,FALSE))</f>
        <v>0</v>
      </c>
      <c r="AE334" s="41">
        <f>IF(E334="",0,SUMIF(입고예정DB!$B:$B,$E334,입고예정DB!$E:$E))</f>
        <v>0</v>
      </c>
      <c r="AF334" s="42">
        <f t="shared" si="144"/>
        <v>-6</v>
      </c>
      <c r="AG334" s="414"/>
      <c r="AI334" s="295" t="str">
        <f>VLOOKUP($I334,[1]기획현황!$Z:$AW,8,FALSE)</f>
        <v>동일모자</v>
      </c>
      <c r="AJ334" s="401" t="e">
        <f>SUMIF([1]기획현황!$Z:$Z,$I334,[1]기획현황!$AF:$AF)</f>
        <v>#VALUE!</v>
      </c>
      <c r="AK334" s="302">
        <f>VLOOKUP($I334,[1]기획현황!$Z:$AW,14,FALSE)</f>
        <v>49000</v>
      </c>
      <c r="AL334" s="402">
        <f>VLOOKUP($I334,[1]기획현황!$Z:$AW,22,FALSE)</f>
        <v>0</v>
      </c>
      <c r="AM334" s="301">
        <f>VLOOKUP($I334,[1]기획현황!$Z:$AW,23,FALSE)</f>
        <v>0</v>
      </c>
      <c r="AN334" s="302">
        <f>VLOOKUP($I334,[1]기획현황!$Z:$AW,24,FALSE)</f>
        <v>0</v>
      </c>
      <c r="AO334" s="303">
        <f>VLOOKUP($I334,[1]기획현황!$Z:$AW,17,FALSE)</f>
        <v>0</v>
      </c>
      <c r="AP334" s="305">
        <f t="shared" si="145"/>
        <v>0</v>
      </c>
      <c r="AQ334" s="3"/>
    </row>
    <row r="335" spans="1:43" ht="53.25" hidden="1" customHeight="1">
      <c r="A335" s="16" t="str">
        <f t="shared" si="131"/>
        <v>SWHSNF5507NY</v>
      </c>
      <c r="B335" s="154">
        <f t="shared" si="146"/>
        <v>9.5377346163493934E-7</v>
      </c>
      <c r="C335" s="16" t="str">
        <f t="shared" si="132"/>
        <v/>
      </c>
      <c r="D335" s="154">
        <f t="shared" si="147"/>
        <v>1</v>
      </c>
      <c r="E335" s="16" t="str">
        <f>IF(ISERROR(VLOOKUP(MID(I335,1,5)&amp;MID(I335,8,5),품번정리!A:B,2,FALSE))=TRUE,MID(I335,1,5)&amp;MID(I335,8,5),VLOOKUP(MID(I335,1,5)&amp;MID(I335,8,5),품번정리!A:B,2,FALSE))</f>
        <v>SWHSN507NY</v>
      </c>
      <c r="F335" s="202" t="str">
        <f>IF(ISERROR(VLOOKUP($E335,러닝품번!$A:$A,1,FALSE))=TRUE,"","러닝")</f>
        <v/>
      </c>
      <c r="G335" s="422"/>
      <c r="H335" s="31" t="str">
        <f>IF(I335=0,0,IF(VLOOKUP(MID($I335,4,2),CODE!K:P,CODE!$O$1,FALSE)="",VLOOKUP(MID($I335,1,3),CODE!$B:$G,CODE!$D$1,FALSE),VLOOKUP(MID($I335,1,3),CODE!$B:$G,CODE!$D$1,FALSE)&amp;"-"&amp;VLOOKUP(MID($I335,4,2),CODE!K:P,CODE!$O$1,FALSE)))</f>
        <v>SWH</v>
      </c>
      <c r="I335" s="103" t="s">
        <v>3773</v>
      </c>
      <c r="J335" s="102" t="str">
        <f t="shared" si="133"/>
        <v>F5</v>
      </c>
      <c r="K335" s="102" t="str">
        <f t="shared" si="134"/>
        <v>SN</v>
      </c>
      <c r="L335" s="438">
        <f t="shared" si="148"/>
        <v>20000</v>
      </c>
      <c r="M335" s="36">
        <f>IF(ISERROR(VLOOKUP($E335,'14FW판매DB'!$C:$AF,'14FW판매DB'!J$3-1,FALSE))=TRUE,0,VLOOKUP($E335,'14FW판매DB'!$C:$AF,'14FW판매DB'!J$3-1,FALSE))</f>
        <v>45000</v>
      </c>
      <c r="N335" s="37">
        <f>IF(ISERROR(VLOOKUP($E335,'14FW판매DB'!$C:$AF,'14FW판매DB'!K$3-1,FALSE))=TRUE,0,VLOOKUP($E335,'14FW판매DB'!$C:$AF,'14FW판매DB'!K$3-1,FALSE))</f>
        <v>25000</v>
      </c>
      <c r="O335" s="38">
        <f>SUMIF('14FW판매DB'!$C:$C,E335,'14FW판매DB'!N:N)</f>
        <v>220</v>
      </c>
      <c r="P335" s="39" t="str">
        <f>IF(ISERROR(VLOOKUP($E335,'14FW판매DB'!$C:$AF,'14FW판매DB'!P$3-1,FALSE))=TRUE,0,VLOOKUP($E335,'14FW판매DB'!$C:$AF,'14FW판매DB'!P$3-1,FALSE))</f>
        <v>2015-10-15</v>
      </c>
      <c r="Q335" s="40">
        <f>SUMIF('14FW판매DB'!$C:$C,E335,'14FW판매DB'!U:U)</f>
        <v>2</v>
      </c>
      <c r="R335" s="43">
        <f t="shared" si="135"/>
        <v>9.0909090909090905E-3</v>
      </c>
      <c r="S335" s="95">
        <f t="shared" si="136"/>
        <v>172</v>
      </c>
      <c r="T335" s="45">
        <f t="shared" si="137"/>
        <v>1.1627906976744186E-2</v>
      </c>
      <c r="U335" s="110">
        <f>SUMIF('14FW판매DB'!$C:$C,$E335,'14FW판매DB'!AD:AD)*$U$4</f>
        <v>0</v>
      </c>
      <c r="V335" s="40">
        <f t="shared" si="138"/>
        <v>7</v>
      </c>
      <c r="W335" s="285">
        <f t="shared" si="139"/>
        <v>0</v>
      </c>
      <c r="X335" s="289">
        <f t="shared" si="140"/>
        <v>218</v>
      </c>
      <c r="Y335" s="53">
        <f t="shared" si="141"/>
        <v>0</v>
      </c>
      <c r="Z335" s="50">
        <f t="shared" si="142"/>
        <v>0</v>
      </c>
      <c r="AA335" s="33">
        <f t="shared" si="143"/>
        <v>0</v>
      </c>
      <c r="AB335" s="134" t="str">
        <f>IF(ISERROR(VLOOKUP($E335,발주DB!$A:$D,3,FALSE))=TRUE,"",VLOOKUP($E335,발주DB!$A:$D,3,FALSE))</f>
        <v/>
      </c>
      <c r="AC335" s="133" t="str">
        <f>IF(ISERROR(VLOOKUP($E335,발주DB!$A:$D,4,FALSE))=TRUE,"",VLOOKUP($E335,발주DB!$A:$D,4,FALSE))</f>
        <v/>
      </c>
      <c r="AD335" s="39">
        <f>IF(ISERROR(VLOOKUP($E335,입고예정DB!$B:$E,3,FALSE))=TRUE,0,VLOOKUP($E335,입고예정DB!$B:$E,3,FALSE))</f>
        <v>0</v>
      </c>
      <c r="AE335" s="41">
        <f>IF(E335="",0,SUMIF(입고예정DB!$B:$B,$E335,입고예정DB!$E:$E))</f>
        <v>0</v>
      </c>
      <c r="AF335" s="42">
        <f t="shared" si="144"/>
        <v>-218</v>
      </c>
      <c r="AG335" s="414"/>
      <c r="AI335" s="295" t="str">
        <f>VLOOKUP($I335,[1]기획현황!$Z:$AW,8,FALSE)</f>
        <v>성진</v>
      </c>
      <c r="AJ335" s="401" t="e">
        <f>SUMIF([1]기획현황!$Z:$Z,$I335,[1]기획현황!$AF:$AF)</f>
        <v>#VALUE!</v>
      </c>
      <c r="AK335" s="302">
        <f>VLOOKUP($I335,[1]기획현황!$Z:$AW,14,FALSE)</f>
        <v>45000</v>
      </c>
      <c r="AL335" s="402">
        <f>VLOOKUP($I335,[1]기획현황!$Z:$AW,22,FALSE)</f>
        <v>0</v>
      </c>
      <c r="AM335" s="301">
        <f>VLOOKUP($I335,[1]기획현황!$Z:$AW,23,FALSE)</f>
        <v>0</v>
      </c>
      <c r="AN335" s="302">
        <f>VLOOKUP($I335,[1]기획현황!$Z:$AW,24,FALSE)</f>
        <v>0</v>
      </c>
      <c r="AO335" s="303">
        <f>VLOOKUP($I335,[1]기획현황!$Z:$AW,17,FALSE)</f>
        <v>0</v>
      </c>
      <c r="AP335" s="305">
        <f t="shared" si="145"/>
        <v>0</v>
      </c>
      <c r="AQ335" s="3"/>
    </row>
    <row r="336" spans="1:43" ht="53.25" hidden="1" customHeight="1">
      <c r="A336" s="16" t="str">
        <f t="shared" si="131"/>
        <v>SWHSNF5507PK</v>
      </c>
      <c r="B336" s="154">
        <f t="shared" si="146"/>
        <v>9.5377346163493934E-7</v>
      </c>
      <c r="C336" s="16" t="str">
        <f t="shared" si="132"/>
        <v/>
      </c>
      <c r="D336" s="154">
        <f t="shared" si="147"/>
        <v>1</v>
      </c>
      <c r="E336" s="16" t="str">
        <f>IF(ISERROR(VLOOKUP(MID(I336,1,5)&amp;MID(I336,8,5),품번정리!A:B,2,FALSE))=TRUE,MID(I336,1,5)&amp;MID(I336,8,5),VLOOKUP(MID(I336,1,5)&amp;MID(I336,8,5),품번정리!A:B,2,FALSE))</f>
        <v>SWHSN507PK</v>
      </c>
      <c r="F336" s="202" t="str">
        <f>IF(ISERROR(VLOOKUP($E336,러닝품번!$A:$A,1,FALSE))=TRUE,"","러닝")</f>
        <v/>
      </c>
      <c r="G336" s="422"/>
      <c r="H336" s="31" t="str">
        <f>IF(I336=0,0,IF(VLOOKUP(MID($I336,4,2),CODE!K:P,CODE!$O$1,FALSE)="",VLOOKUP(MID($I336,1,3),CODE!$B:$G,CODE!$D$1,FALSE),VLOOKUP(MID($I336,1,3),CODE!$B:$G,CODE!$D$1,FALSE)&amp;"-"&amp;VLOOKUP(MID($I336,4,2),CODE!K:P,CODE!$O$1,FALSE)))</f>
        <v>SWH</v>
      </c>
      <c r="I336" s="103" t="s">
        <v>3774</v>
      </c>
      <c r="J336" s="102" t="str">
        <f t="shared" si="133"/>
        <v>F5</v>
      </c>
      <c r="K336" s="102" t="str">
        <f t="shared" si="134"/>
        <v>SN</v>
      </c>
      <c r="L336" s="438">
        <f t="shared" si="148"/>
        <v>20000</v>
      </c>
      <c r="M336" s="36">
        <f>IF(ISERROR(VLOOKUP($E336,'14FW판매DB'!$C:$AF,'14FW판매DB'!J$3-1,FALSE))=TRUE,0,VLOOKUP($E336,'14FW판매DB'!$C:$AF,'14FW판매DB'!J$3-1,FALSE))</f>
        <v>45000</v>
      </c>
      <c r="N336" s="37">
        <f>IF(ISERROR(VLOOKUP($E336,'14FW판매DB'!$C:$AF,'14FW판매DB'!K$3-1,FALSE))=TRUE,0,VLOOKUP($E336,'14FW판매DB'!$C:$AF,'14FW판매DB'!K$3-1,FALSE))</f>
        <v>25000</v>
      </c>
      <c r="O336" s="38">
        <f>SUMIF('14FW판매DB'!$C:$C,E336,'14FW판매DB'!N:N)</f>
        <v>220</v>
      </c>
      <c r="P336" s="39" t="str">
        <f>IF(ISERROR(VLOOKUP($E336,'14FW판매DB'!$C:$AF,'14FW판매DB'!P$3-1,FALSE))=TRUE,0,VLOOKUP($E336,'14FW판매DB'!$C:$AF,'14FW판매DB'!P$3-1,FALSE))</f>
        <v>2015-10-15</v>
      </c>
      <c r="Q336" s="40">
        <f>SUMIF('14FW판매DB'!$C:$C,E336,'14FW판매DB'!U:U)</f>
        <v>3</v>
      </c>
      <c r="R336" s="43">
        <f t="shared" si="135"/>
        <v>1.3636363636363636E-2</v>
      </c>
      <c r="S336" s="95">
        <f t="shared" si="136"/>
        <v>172</v>
      </c>
      <c r="T336" s="45">
        <f t="shared" si="137"/>
        <v>1.7441860465116279E-2</v>
      </c>
      <c r="U336" s="110">
        <f>SUMIF('14FW판매DB'!$C:$C,$E336,'14FW판매DB'!AD:AD)*$U$4</f>
        <v>0</v>
      </c>
      <c r="V336" s="40">
        <f t="shared" si="138"/>
        <v>7</v>
      </c>
      <c r="W336" s="285">
        <f t="shared" si="139"/>
        <v>0</v>
      </c>
      <c r="X336" s="289">
        <f t="shared" si="140"/>
        <v>217</v>
      </c>
      <c r="Y336" s="53">
        <f t="shared" si="141"/>
        <v>0</v>
      </c>
      <c r="Z336" s="50">
        <f t="shared" si="142"/>
        <v>0</v>
      </c>
      <c r="AA336" s="33">
        <f t="shared" si="143"/>
        <v>0</v>
      </c>
      <c r="AB336" s="134" t="str">
        <f>IF(ISERROR(VLOOKUP($E336,발주DB!$A:$D,3,FALSE))=TRUE,"",VLOOKUP($E336,발주DB!$A:$D,3,FALSE))</f>
        <v/>
      </c>
      <c r="AC336" s="133" t="str">
        <f>IF(ISERROR(VLOOKUP($E336,발주DB!$A:$D,4,FALSE))=TRUE,"",VLOOKUP($E336,발주DB!$A:$D,4,FALSE))</f>
        <v/>
      </c>
      <c r="AD336" s="39">
        <f>IF(ISERROR(VLOOKUP($E336,입고예정DB!$B:$E,3,FALSE))=TRUE,0,VLOOKUP($E336,입고예정DB!$B:$E,3,FALSE))</f>
        <v>0</v>
      </c>
      <c r="AE336" s="41">
        <f>IF(E336="",0,SUMIF(입고예정DB!$B:$B,$E336,입고예정DB!$E:$E))</f>
        <v>0</v>
      </c>
      <c r="AF336" s="42">
        <f t="shared" si="144"/>
        <v>-217</v>
      </c>
      <c r="AG336" s="414"/>
      <c r="AI336" s="295" t="str">
        <f>VLOOKUP($I336,[1]기획현황!$Z:$AW,8,FALSE)</f>
        <v>성진</v>
      </c>
      <c r="AJ336" s="401" t="e">
        <f>SUMIF([1]기획현황!$Z:$Z,$I336,[1]기획현황!$AF:$AF)</f>
        <v>#VALUE!</v>
      </c>
      <c r="AK336" s="302">
        <f>VLOOKUP($I336,[1]기획현황!$Z:$AW,14,FALSE)</f>
        <v>45000</v>
      </c>
      <c r="AL336" s="402">
        <f>VLOOKUP($I336,[1]기획현황!$Z:$AW,22,FALSE)</f>
        <v>0</v>
      </c>
      <c r="AM336" s="301">
        <f>VLOOKUP($I336,[1]기획현황!$Z:$AW,23,FALSE)</f>
        <v>0</v>
      </c>
      <c r="AN336" s="302">
        <f>VLOOKUP($I336,[1]기획현황!$Z:$AW,24,FALSE)</f>
        <v>0</v>
      </c>
      <c r="AO336" s="303">
        <f>VLOOKUP($I336,[1]기획현황!$Z:$AW,17,FALSE)</f>
        <v>0</v>
      </c>
      <c r="AP336" s="305">
        <f t="shared" si="145"/>
        <v>0</v>
      </c>
      <c r="AQ336" s="3"/>
    </row>
    <row r="337" spans="1:43" ht="53.25" hidden="1" customHeight="1">
      <c r="A337" s="16" t="str">
        <f t="shared" si="131"/>
        <v>SWHSNF5508NY</v>
      </c>
      <c r="B337" s="154">
        <f t="shared" si="146"/>
        <v>9.5377346163493934E-7</v>
      </c>
      <c r="C337" s="16" t="str">
        <f t="shared" si="132"/>
        <v/>
      </c>
      <c r="D337" s="154">
        <f t="shared" si="147"/>
        <v>1</v>
      </c>
      <c r="E337" s="16" t="str">
        <f>IF(ISERROR(VLOOKUP(MID(I337,1,5)&amp;MID(I337,8,5),품번정리!A:B,2,FALSE))=TRUE,MID(I337,1,5)&amp;MID(I337,8,5),VLOOKUP(MID(I337,1,5)&amp;MID(I337,8,5),품번정리!A:B,2,FALSE))</f>
        <v>SWHSN508NY</v>
      </c>
      <c r="F337" s="202" t="str">
        <f>IF(ISERROR(VLOOKUP($E337,러닝품번!$A:$A,1,FALSE))=TRUE,"","러닝")</f>
        <v/>
      </c>
      <c r="G337" s="422"/>
      <c r="H337" s="31" t="str">
        <f>IF(I337=0,0,IF(VLOOKUP(MID($I337,4,2),CODE!K:P,CODE!$O$1,FALSE)="",VLOOKUP(MID($I337,1,3),CODE!$B:$G,CODE!$D$1,FALSE),VLOOKUP(MID($I337,1,3),CODE!$B:$G,CODE!$D$1,FALSE)&amp;"-"&amp;VLOOKUP(MID($I337,4,2),CODE!K:P,CODE!$O$1,FALSE)))</f>
        <v>SWH</v>
      </c>
      <c r="I337" s="103" t="s">
        <v>3775</v>
      </c>
      <c r="J337" s="102" t="str">
        <f t="shared" si="133"/>
        <v>F5</v>
      </c>
      <c r="K337" s="102" t="str">
        <f t="shared" si="134"/>
        <v>SN</v>
      </c>
      <c r="L337" s="438">
        <f t="shared" si="148"/>
        <v>20000</v>
      </c>
      <c r="M337" s="36">
        <f>IF(ISERROR(VLOOKUP($E337,'14FW판매DB'!$C:$AF,'14FW판매DB'!J$3-1,FALSE))=TRUE,0,VLOOKUP($E337,'14FW판매DB'!$C:$AF,'14FW판매DB'!J$3-1,FALSE))</f>
        <v>45000</v>
      </c>
      <c r="N337" s="37">
        <f>IF(ISERROR(VLOOKUP($E337,'14FW판매DB'!$C:$AF,'14FW판매DB'!K$3-1,FALSE))=TRUE,0,VLOOKUP($E337,'14FW판매DB'!$C:$AF,'14FW판매DB'!K$3-1,FALSE))</f>
        <v>25000</v>
      </c>
      <c r="O337" s="38">
        <f>SUMIF('14FW판매DB'!$C:$C,E337,'14FW판매DB'!N:N)</f>
        <v>160</v>
      </c>
      <c r="P337" s="39" t="str">
        <f>IF(ISERROR(VLOOKUP($E337,'14FW판매DB'!$C:$AF,'14FW판매DB'!P$3-1,FALSE))=TRUE,0,VLOOKUP($E337,'14FW판매DB'!$C:$AF,'14FW판매DB'!P$3-1,FALSE))</f>
        <v>2015-10-15</v>
      </c>
      <c r="Q337" s="40">
        <f>SUMIF('14FW판매DB'!$C:$C,E337,'14FW판매DB'!U:U)</f>
        <v>3</v>
      </c>
      <c r="R337" s="43">
        <f t="shared" si="135"/>
        <v>1.8749999999999999E-2</v>
      </c>
      <c r="S337" s="95">
        <f t="shared" si="136"/>
        <v>172</v>
      </c>
      <c r="T337" s="45">
        <f t="shared" si="137"/>
        <v>1.7441860465116279E-2</v>
      </c>
      <c r="U337" s="110">
        <f>SUMIF('14FW판매DB'!$C:$C,$E337,'14FW판매DB'!AD:AD)*$U$4</f>
        <v>0</v>
      </c>
      <c r="V337" s="40">
        <f t="shared" si="138"/>
        <v>7</v>
      </c>
      <c r="W337" s="285">
        <f t="shared" si="139"/>
        <v>0</v>
      </c>
      <c r="X337" s="289">
        <f t="shared" si="140"/>
        <v>157</v>
      </c>
      <c r="Y337" s="53">
        <f t="shared" si="141"/>
        <v>0</v>
      </c>
      <c r="Z337" s="50">
        <f t="shared" si="142"/>
        <v>0</v>
      </c>
      <c r="AA337" s="33">
        <f t="shared" si="143"/>
        <v>0</v>
      </c>
      <c r="AB337" s="134" t="str">
        <f>IF(ISERROR(VLOOKUP($E337,발주DB!$A:$D,3,FALSE))=TRUE,"",VLOOKUP($E337,발주DB!$A:$D,3,FALSE))</f>
        <v/>
      </c>
      <c r="AC337" s="133" t="str">
        <f>IF(ISERROR(VLOOKUP($E337,발주DB!$A:$D,4,FALSE))=TRUE,"",VLOOKUP($E337,발주DB!$A:$D,4,FALSE))</f>
        <v/>
      </c>
      <c r="AD337" s="39">
        <f>IF(ISERROR(VLOOKUP($E337,입고예정DB!$B:$E,3,FALSE))=TRUE,0,VLOOKUP($E337,입고예정DB!$B:$E,3,FALSE))</f>
        <v>0</v>
      </c>
      <c r="AE337" s="41">
        <f>IF(E337="",0,SUMIF(입고예정DB!$B:$B,$E337,입고예정DB!$E:$E))</f>
        <v>0</v>
      </c>
      <c r="AF337" s="42">
        <f t="shared" si="144"/>
        <v>-157</v>
      </c>
      <c r="AG337" s="414"/>
      <c r="AI337" s="295" t="str">
        <f>VLOOKUP($I337,[1]기획현황!$Z:$AW,8,FALSE)</f>
        <v>성진</v>
      </c>
      <c r="AJ337" s="401" t="e">
        <f>SUMIF([1]기획현황!$Z:$Z,$I337,[1]기획현황!$AF:$AF)</f>
        <v>#VALUE!</v>
      </c>
      <c r="AK337" s="302">
        <f>VLOOKUP($I337,[1]기획현황!$Z:$AW,14,FALSE)</f>
        <v>45000</v>
      </c>
      <c r="AL337" s="402">
        <f>VLOOKUP($I337,[1]기획현황!$Z:$AW,22,FALSE)</f>
        <v>0</v>
      </c>
      <c r="AM337" s="301">
        <f>VLOOKUP($I337,[1]기획현황!$Z:$AW,23,FALSE)</f>
        <v>0</v>
      </c>
      <c r="AN337" s="302">
        <f>VLOOKUP($I337,[1]기획현황!$Z:$AW,24,FALSE)</f>
        <v>0</v>
      </c>
      <c r="AO337" s="303">
        <f>VLOOKUP($I337,[1]기획현황!$Z:$AW,17,FALSE)</f>
        <v>0</v>
      </c>
      <c r="AP337" s="305">
        <f t="shared" si="145"/>
        <v>0</v>
      </c>
      <c r="AQ337" s="3"/>
    </row>
    <row r="338" spans="1:43" ht="53.25" hidden="1" customHeight="1">
      <c r="A338" s="16" t="str">
        <f t="shared" si="131"/>
        <v>SWHSNF5508PK</v>
      </c>
      <c r="B338" s="154">
        <f t="shared" si="146"/>
        <v>9.5377346163493934E-7</v>
      </c>
      <c r="C338" s="16" t="str">
        <f t="shared" si="132"/>
        <v/>
      </c>
      <c r="D338" s="154">
        <f t="shared" si="147"/>
        <v>1</v>
      </c>
      <c r="E338" s="16" t="str">
        <f>IF(ISERROR(VLOOKUP(MID(I338,1,5)&amp;MID(I338,8,5),품번정리!A:B,2,FALSE))=TRUE,MID(I338,1,5)&amp;MID(I338,8,5),VLOOKUP(MID(I338,1,5)&amp;MID(I338,8,5),품번정리!A:B,2,FALSE))</f>
        <v>SWHSN508PK</v>
      </c>
      <c r="F338" s="202" t="str">
        <f>IF(ISERROR(VLOOKUP($E338,러닝품번!$A:$A,1,FALSE))=TRUE,"","러닝")</f>
        <v/>
      </c>
      <c r="G338" s="422"/>
      <c r="H338" s="31" t="str">
        <f>IF(I338=0,0,IF(VLOOKUP(MID($I338,4,2),CODE!K:P,CODE!$O$1,FALSE)="",VLOOKUP(MID($I338,1,3),CODE!$B:$G,CODE!$D$1,FALSE),VLOOKUP(MID($I338,1,3),CODE!$B:$G,CODE!$D$1,FALSE)&amp;"-"&amp;VLOOKUP(MID($I338,4,2),CODE!K:P,CODE!$O$1,FALSE)))</f>
        <v>SWH</v>
      </c>
      <c r="I338" s="103" t="s">
        <v>3776</v>
      </c>
      <c r="J338" s="102" t="str">
        <f t="shared" si="133"/>
        <v>F5</v>
      </c>
      <c r="K338" s="102" t="str">
        <f t="shared" si="134"/>
        <v>SN</v>
      </c>
      <c r="L338" s="438">
        <f t="shared" si="148"/>
        <v>20000</v>
      </c>
      <c r="M338" s="36">
        <f>IF(ISERROR(VLOOKUP($E338,'14FW판매DB'!$C:$AF,'14FW판매DB'!J$3-1,FALSE))=TRUE,0,VLOOKUP($E338,'14FW판매DB'!$C:$AF,'14FW판매DB'!J$3-1,FALSE))</f>
        <v>45000</v>
      </c>
      <c r="N338" s="37">
        <f>IF(ISERROR(VLOOKUP($E338,'14FW판매DB'!$C:$AF,'14FW판매DB'!K$3-1,FALSE))=TRUE,0,VLOOKUP($E338,'14FW판매DB'!$C:$AF,'14FW판매DB'!K$3-1,FALSE))</f>
        <v>25000</v>
      </c>
      <c r="O338" s="38">
        <f>SUMIF('14FW판매DB'!$C:$C,E338,'14FW판매DB'!N:N)</f>
        <v>150</v>
      </c>
      <c r="P338" s="39" t="str">
        <f>IF(ISERROR(VLOOKUP($E338,'14FW판매DB'!$C:$AF,'14FW판매DB'!P$3-1,FALSE))=TRUE,0,VLOOKUP($E338,'14FW판매DB'!$C:$AF,'14FW판매DB'!P$3-1,FALSE))</f>
        <v>2016-01-27</v>
      </c>
      <c r="Q338" s="40">
        <f>SUMIF('14FW판매DB'!$C:$C,E338,'14FW판매DB'!U:U)</f>
        <v>0</v>
      </c>
      <c r="R338" s="43">
        <f t="shared" si="135"/>
        <v>0</v>
      </c>
      <c r="S338" s="95">
        <f t="shared" si="136"/>
        <v>68</v>
      </c>
      <c r="T338" s="45">
        <f t="shared" si="137"/>
        <v>0</v>
      </c>
      <c r="U338" s="110">
        <f>SUMIF('14FW판매DB'!$C:$C,$E338,'14FW판매DB'!AD:AD)*$U$4</f>
        <v>0</v>
      </c>
      <c r="V338" s="40">
        <f t="shared" si="138"/>
        <v>7</v>
      </c>
      <c r="W338" s="285">
        <f t="shared" si="139"/>
        <v>0</v>
      </c>
      <c r="X338" s="289">
        <f t="shared" si="140"/>
        <v>150</v>
      </c>
      <c r="Y338" s="53">
        <f t="shared" si="141"/>
        <v>0</v>
      </c>
      <c r="Z338" s="50">
        <f t="shared" si="142"/>
        <v>0</v>
      </c>
      <c r="AA338" s="33">
        <f t="shared" si="143"/>
        <v>0</v>
      </c>
      <c r="AB338" s="134" t="str">
        <f>IF(ISERROR(VLOOKUP($E338,발주DB!$A:$D,3,FALSE))=TRUE,"",VLOOKUP($E338,발주DB!$A:$D,3,FALSE))</f>
        <v/>
      </c>
      <c r="AC338" s="133" t="str">
        <f>IF(ISERROR(VLOOKUP($E338,발주DB!$A:$D,4,FALSE))=TRUE,"",VLOOKUP($E338,발주DB!$A:$D,4,FALSE))</f>
        <v/>
      </c>
      <c r="AD338" s="39">
        <f>IF(ISERROR(VLOOKUP($E338,입고예정DB!$B:$E,3,FALSE))=TRUE,0,VLOOKUP($E338,입고예정DB!$B:$E,3,FALSE))</f>
        <v>0</v>
      </c>
      <c r="AE338" s="41">
        <f>IF(E338="",0,SUMIF(입고예정DB!$B:$B,$E338,입고예정DB!$E:$E))</f>
        <v>0</v>
      </c>
      <c r="AF338" s="42">
        <f t="shared" si="144"/>
        <v>-150</v>
      </c>
      <c r="AG338" s="414"/>
      <c r="AI338" s="295" t="str">
        <f>VLOOKUP($I338,[1]기획현황!$Z:$AW,8,FALSE)</f>
        <v>성진</v>
      </c>
      <c r="AJ338" s="401" t="e">
        <f>SUMIF([1]기획현황!$Z:$Z,$I338,[1]기획현황!$AF:$AF)</f>
        <v>#VALUE!</v>
      </c>
      <c r="AK338" s="302">
        <f>VLOOKUP($I338,[1]기획현황!$Z:$AW,14,FALSE)</f>
        <v>45000</v>
      </c>
      <c r="AL338" s="402">
        <f>VLOOKUP($I338,[1]기획현황!$Z:$AW,22,FALSE)</f>
        <v>0</v>
      </c>
      <c r="AM338" s="301">
        <f>VLOOKUP($I338,[1]기획현황!$Z:$AW,23,FALSE)</f>
        <v>0</v>
      </c>
      <c r="AN338" s="302">
        <f>VLOOKUP($I338,[1]기획현황!$Z:$AW,24,FALSE)</f>
        <v>0</v>
      </c>
      <c r="AO338" s="303">
        <f>VLOOKUP($I338,[1]기획현황!$Z:$AW,17,FALSE)</f>
        <v>0</v>
      </c>
      <c r="AP338" s="305">
        <f t="shared" si="145"/>
        <v>0</v>
      </c>
      <c r="AQ338" s="3"/>
    </row>
    <row r="339" spans="1:43" ht="53.25" hidden="1" customHeight="1">
      <c r="A339" s="16" t="str">
        <f t="shared" si="131"/>
        <v>SWHERF5517PK</v>
      </c>
      <c r="B339" s="154">
        <f t="shared" si="146"/>
        <v>0.5</v>
      </c>
      <c r="C339" s="16" t="str">
        <f t="shared" si="132"/>
        <v>SWHERF5517PK</v>
      </c>
      <c r="D339" s="154">
        <f t="shared" si="147"/>
        <v>0.5</v>
      </c>
      <c r="E339" s="16" t="str">
        <f>IF(ISERROR(VLOOKUP(MID(I339,1,5)&amp;MID(I339,8,5),품번정리!A:B,2,FALSE))=TRUE,MID(I339,1,5)&amp;MID(I339,8,5),VLOOKUP(MID(I339,1,5)&amp;MID(I339,8,5),품번정리!A:B,2,FALSE))</f>
        <v>SWHER517PK</v>
      </c>
      <c r="F339" s="202" t="str">
        <f>IF(ISERROR(VLOOKUP($E339,러닝품번!$A:$A,1,FALSE))=TRUE,"","러닝")</f>
        <v/>
      </c>
      <c r="G339" s="422"/>
      <c r="H339" s="31" t="str">
        <f>IF(I339=0,0,IF(VLOOKUP(MID($I339,4,2),CODE!K:P,CODE!$O$1,FALSE)="",VLOOKUP(MID($I339,1,3),CODE!$B:$G,CODE!$D$1,FALSE),VLOOKUP(MID($I339,1,3),CODE!$B:$G,CODE!$D$1,FALSE)&amp;"-"&amp;VLOOKUP(MID($I339,4,2),CODE!K:P,CODE!$O$1,FALSE)))</f>
        <v>SWH</v>
      </c>
      <c r="I339" s="103" t="s">
        <v>3752</v>
      </c>
      <c r="J339" s="102" t="str">
        <f t="shared" si="133"/>
        <v>F5</v>
      </c>
      <c r="K339" s="102" t="str">
        <f t="shared" si="134"/>
        <v>ER</v>
      </c>
      <c r="L339" s="438">
        <f t="shared" si="148"/>
        <v>26000</v>
      </c>
      <c r="M339" s="36">
        <f>IF(ISERROR(VLOOKUP($E339,'14FW판매DB'!$C:$AF,'14FW판매DB'!J$3-1,FALSE))=TRUE,0,VLOOKUP($E339,'14FW판매DB'!$C:$AF,'14FW판매DB'!J$3-1,FALSE))</f>
        <v>55000</v>
      </c>
      <c r="N339" s="37">
        <f>IF(ISERROR(VLOOKUP($E339,'14FW판매DB'!$C:$AF,'14FW판매DB'!K$3-1,FALSE))=TRUE,0,VLOOKUP($E339,'14FW판매DB'!$C:$AF,'14FW판매DB'!K$3-1,FALSE))</f>
        <v>29000</v>
      </c>
      <c r="O339" s="38">
        <f>SUMIF('14FW판매DB'!$C:$C,E339,'14FW판매DB'!N:N)</f>
        <v>246</v>
      </c>
      <c r="P339" s="39" t="str">
        <f>IF(ISERROR(VLOOKUP($E339,'14FW판매DB'!$C:$AF,'14FW판매DB'!P$3-1,FALSE))=TRUE,0,VLOOKUP($E339,'14FW판매DB'!$C:$AF,'14FW판매DB'!P$3-1,FALSE))</f>
        <v>2014-12-03</v>
      </c>
      <c r="Q339" s="40">
        <f>SUMIF('14FW판매DB'!$C:$C,E339,'14FW판매DB'!U:U)</f>
        <v>245</v>
      </c>
      <c r="R339" s="43">
        <f t="shared" si="135"/>
        <v>0.99593495934959353</v>
      </c>
      <c r="S339" s="95">
        <f t="shared" si="136"/>
        <v>488</v>
      </c>
      <c r="T339" s="45">
        <f t="shared" si="137"/>
        <v>0.50204918032786883</v>
      </c>
      <c r="U339" s="110">
        <f>SUMIF('14FW판매DB'!$C:$C,$E339,'14FW판매DB'!AD:AD)*$U$4</f>
        <v>0</v>
      </c>
      <c r="V339" s="40">
        <f t="shared" si="138"/>
        <v>7</v>
      </c>
      <c r="W339" s="285">
        <f t="shared" si="139"/>
        <v>0</v>
      </c>
      <c r="X339" s="289">
        <f t="shared" si="140"/>
        <v>1</v>
      </c>
      <c r="Y339" s="53">
        <f t="shared" si="141"/>
        <v>0</v>
      </c>
      <c r="Z339" s="50">
        <f t="shared" si="142"/>
        <v>0</v>
      </c>
      <c r="AA339" s="33">
        <f t="shared" si="143"/>
        <v>0</v>
      </c>
      <c r="AB339" s="134" t="str">
        <f>IF(ISERROR(VLOOKUP($E339,발주DB!$A:$D,3,FALSE))=TRUE,"",VLOOKUP($E339,발주DB!$A:$D,3,FALSE))</f>
        <v/>
      </c>
      <c r="AC339" s="133" t="str">
        <f>IF(ISERROR(VLOOKUP($E339,발주DB!$A:$D,4,FALSE))=TRUE,"",VLOOKUP($E339,발주DB!$A:$D,4,FALSE))</f>
        <v/>
      </c>
      <c r="AD339" s="39">
        <f>IF(ISERROR(VLOOKUP($E339,입고예정DB!$B:$E,3,FALSE))=TRUE,0,VLOOKUP($E339,입고예정DB!$B:$E,3,FALSE))</f>
        <v>0</v>
      </c>
      <c r="AE339" s="41">
        <f>IF(E339="",0,SUMIF(입고예정DB!$B:$B,$E339,입고예정DB!$E:$E))</f>
        <v>0</v>
      </c>
      <c r="AF339" s="42">
        <f t="shared" si="144"/>
        <v>-1</v>
      </c>
      <c r="AG339" s="414"/>
      <c r="AI339" s="295" t="str">
        <f>VLOOKUP($I339,[1]기획현황!$Z:$AW,8,FALSE)</f>
        <v>성진</v>
      </c>
      <c r="AJ339" s="401" t="e">
        <f>SUMIF([1]기획현황!$Z:$Z,$I339,[1]기획현황!$AF:$AF)</f>
        <v>#VALUE!</v>
      </c>
      <c r="AK339" s="302">
        <f>VLOOKUP($I339,[1]기획현황!$Z:$AW,14,FALSE)</f>
        <v>55000</v>
      </c>
      <c r="AL339" s="402">
        <f>VLOOKUP($I339,[1]기획현황!$Z:$AW,22,FALSE)</f>
        <v>0</v>
      </c>
      <c r="AM339" s="301">
        <f>VLOOKUP($I339,[1]기획현황!$Z:$AW,23,FALSE)</f>
        <v>0</v>
      </c>
      <c r="AN339" s="302">
        <f>VLOOKUP($I339,[1]기획현황!$Z:$AW,24,FALSE)</f>
        <v>0</v>
      </c>
      <c r="AO339" s="303">
        <f>VLOOKUP($I339,[1]기획현황!$Z:$AW,17,FALSE)</f>
        <v>0</v>
      </c>
      <c r="AP339" s="305">
        <f t="shared" si="145"/>
        <v>0</v>
      </c>
      <c r="AQ339" s="3"/>
    </row>
  </sheetData>
  <autoFilter ref="F8:AP339">
    <filterColumn colId="6">
      <filters blank="1"/>
    </filterColumn>
    <filterColumn colId="7">
      <customFilters>
        <customFilter operator="notEqual" val=" "/>
      </customFilters>
    </filterColumn>
  </autoFilter>
  <sortState ref="A10:AP288">
    <sortCondition ref="H10:H288"/>
    <sortCondition ref="I10:I288"/>
  </sortState>
  <mergeCells count="22">
    <mergeCell ref="AP6:AP7"/>
    <mergeCell ref="K5:K7"/>
    <mergeCell ref="AI6:AI7"/>
    <mergeCell ref="AJ6:AJ7"/>
    <mergeCell ref="AK6:AK7"/>
    <mergeCell ref="AL6:AO6"/>
    <mergeCell ref="J5:J7"/>
    <mergeCell ref="AA2:AF2"/>
    <mergeCell ref="E5:E7"/>
    <mergeCell ref="F5:F7"/>
    <mergeCell ref="G5:G7"/>
    <mergeCell ref="H5:H7"/>
    <mergeCell ref="I5:I7"/>
    <mergeCell ref="L5:L7"/>
    <mergeCell ref="M5:M7"/>
    <mergeCell ref="N5:N7"/>
    <mergeCell ref="O5:T5"/>
    <mergeCell ref="P6:W6"/>
    <mergeCell ref="X6:Z6"/>
    <mergeCell ref="AB6:AC6"/>
    <mergeCell ref="AD6:AE6"/>
    <mergeCell ref="AA5:AF5"/>
  </mergeCells>
  <phoneticPr fontId="6" type="noConversion"/>
  <conditionalFormatting sqref="R10:R15 R228:R288 R17:R226">
    <cfRule type="expression" dxfId="683" priority="5995">
      <formula>R10&gt;0.6</formula>
    </cfRule>
  </conditionalFormatting>
  <conditionalFormatting sqref="Z10:Z15 Z228:Z288 Z17:Z226">
    <cfRule type="expression" dxfId="682" priority="5994">
      <formula>Z10&lt;$V$5+$Z$4</formula>
    </cfRule>
  </conditionalFormatting>
  <conditionalFormatting sqref="Y10:Y15 Y228:Y288 Y17:Y226">
    <cfRule type="expression" dxfId="681" priority="5993">
      <formula>Y10&lt;$Z$4</formula>
    </cfRule>
  </conditionalFormatting>
  <conditionalFormatting sqref="V10:V288">
    <cfRule type="expression" dxfId="680" priority="5992">
      <formula>V10&lt;7</formula>
    </cfRule>
  </conditionalFormatting>
  <conditionalFormatting sqref="I46:I51 I39:I44 I98:I100 I103:I104 I55:I95 I108:I142 I10:I15 I145:I226 I228:I288 I17:I36 I290:I339">
    <cfRule type="expression" dxfId="679" priority="5991">
      <formula>AND(0&lt;Z10,Z10&lt;AD10)</formula>
    </cfRule>
  </conditionalFormatting>
  <conditionalFormatting sqref="I145:I148">
    <cfRule type="expression" dxfId="678" priority="5990">
      <formula>AND(0&lt;Z145,Z145&lt;AD145)</formula>
    </cfRule>
  </conditionalFormatting>
  <conditionalFormatting sqref="I152:I153">
    <cfRule type="expression" dxfId="677" priority="5989">
      <formula>AND(0&lt;Z152,Z152&lt;AD152)</formula>
    </cfRule>
  </conditionalFormatting>
  <conditionalFormatting sqref="I288">
    <cfRule type="expression" dxfId="676" priority="5988">
      <formula>AND(0&lt;Z288,Z288&lt;AD288)</formula>
    </cfRule>
  </conditionalFormatting>
  <conditionalFormatting sqref="AG98:AG100 AG103:AG104 AG55:AG95 AG108:AG142 AG10:AG15 AG17:AG34 AG46:AG51 AG145:AG226 AG229:AG288 AG39:AG44">
    <cfRule type="cellIs" dxfId="675" priority="3267" operator="greaterThan">
      <formula>0</formula>
    </cfRule>
  </conditionalFormatting>
  <conditionalFormatting sqref="I45">
    <cfRule type="expression" dxfId="674" priority="802">
      <formula>AND(0&lt;Z45,Z45&lt;AD45)</formula>
    </cfRule>
  </conditionalFormatting>
  <conditionalFormatting sqref="AG45">
    <cfRule type="cellIs" dxfId="673" priority="801" operator="greaterThan">
      <formula>0</formula>
    </cfRule>
  </conditionalFormatting>
  <conditionalFormatting sqref="I37:I38">
    <cfRule type="expression" dxfId="672" priority="794">
      <formula>AND(0&lt;Z37,Z37&lt;AD37)</formula>
    </cfRule>
  </conditionalFormatting>
  <conditionalFormatting sqref="I143:I144">
    <cfRule type="expression" dxfId="671" priority="787">
      <formula>AND(0&lt;Z143,Z143&lt;AD143)</formula>
    </cfRule>
  </conditionalFormatting>
  <conditionalFormatting sqref="I143:I144">
    <cfRule type="expression" dxfId="670" priority="786">
      <formula>AND(0&lt;Z143,Z143&lt;AD143)</formula>
    </cfRule>
  </conditionalFormatting>
  <conditionalFormatting sqref="AG143:AG144">
    <cfRule type="cellIs" dxfId="669" priority="785" operator="greaterThan">
      <formula>0</formula>
    </cfRule>
  </conditionalFormatting>
  <conditionalFormatting sqref="AG37">
    <cfRule type="cellIs" dxfId="668" priority="677" operator="greaterThan">
      <formula>0</formula>
    </cfRule>
  </conditionalFormatting>
  <conditionalFormatting sqref="AG38">
    <cfRule type="cellIs" dxfId="667" priority="676" operator="greaterThan">
      <formula>0</formula>
    </cfRule>
  </conditionalFormatting>
  <conditionalFormatting sqref="I52:I54">
    <cfRule type="expression" dxfId="666" priority="671">
      <formula>AND(0&lt;Z52,Z52&lt;AD52)</formula>
    </cfRule>
  </conditionalFormatting>
  <conditionalFormatting sqref="AG52:AG54">
    <cfRule type="cellIs" dxfId="665" priority="670" operator="greaterThan">
      <formula>0</formula>
    </cfRule>
  </conditionalFormatting>
  <conditionalFormatting sqref="I96:I97">
    <cfRule type="expression" dxfId="664" priority="664">
      <formula>AND(0&lt;Z96,Z96&lt;AD96)</formula>
    </cfRule>
  </conditionalFormatting>
  <conditionalFormatting sqref="AG96:AG97">
    <cfRule type="cellIs" dxfId="663" priority="663" operator="greaterThan">
      <formula>0</formula>
    </cfRule>
  </conditionalFormatting>
  <conditionalFormatting sqref="I101:I102">
    <cfRule type="expression" dxfId="662" priority="657">
      <formula>AND(0&lt;Z101,Z101&lt;AD101)</formula>
    </cfRule>
  </conditionalFormatting>
  <conditionalFormatting sqref="AG101:AG102">
    <cfRule type="cellIs" dxfId="661" priority="656" operator="greaterThan">
      <formula>0</formula>
    </cfRule>
  </conditionalFormatting>
  <conditionalFormatting sqref="I105:I107">
    <cfRule type="expression" dxfId="660" priority="650">
      <formula>AND(0&lt;Z105,Z105&lt;AD105)</formula>
    </cfRule>
  </conditionalFormatting>
  <conditionalFormatting sqref="AG105:AG107">
    <cfRule type="cellIs" dxfId="659" priority="649" operator="greaterThan">
      <formula>0</formula>
    </cfRule>
  </conditionalFormatting>
  <conditionalFormatting sqref="G10">
    <cfRule type="expression" dxfId="658" priority="406">
      <formula>$I10="TTL"</formula>
    </cfRule>
  </conditionalFormatting>
  <conditionalFormatting sqref="G11:G12">
    <cfRule type="expression" dxfId="657" priority="405">
      <formula>$I11="TTL"</formula>
    </cfRule>
  </conditionalFormatting>
  <conditionalFormatting sqref="G13:G15">
    <cfRule type="expression" dxfId="656" priority="404">
      <formula>$I13="TTL"</formula>
    </cfRule>
  </conditionalFormatting>
  <conditionalFormatting sqref="G17:G18">
    <cfRule type="expression" dxfId="655" priority="403" stopIfTrue="1">
      <formula>$I17="TTL"</formula>
    </cfRule>
  </conditionalFormatting>
  <conditionalFormatting sqref="G17">
    <cfRule type="expression" dxfId="654" priority="402">
      <formula>$I17="TTL"</formula>
    </cfRule>
  </conditionalFormatting>
  <conditionalFormatting sqref="G18">
    <cfRule type="expression" dxfId="653" priority="401" stopIfTrue="1">
      <formula>$I18="TTL"</formula>
    </cfRule>
  </conditionalFormatting>
  <conditionalFormatting sqref="G18">
    <cfRule type="expression" dxfId="652" priority="400" stopIfTrue="1">
      <formula>$I18="TTL"</formula>
    </cfRule>
  </conditionalFormatting>
  <conditionalFormatting sqref="G282 G232 G219:G221 G213:G217 G18 G228:G229">
    <cfRule type="expression" dxfId="651" priority="399" stopIfTrue="1">
      <formula>$N18="TTL"</formula>
    </cfRule>
  </conditionalFormatting>
  <conditionalFormatting sqref="G282 G232 G219:G221 G213:G217 G19:G20">
    <cfRule type="expression" dxfId="650" priority="398" stopIfTrue="1">
      <formula>$I19="TTL"</formula>
    </cfRule>
  </conditionalFormatting>
  <conditionalFormatting sqref="G233 G222:G223 G218 G212 G109 G97 G67:G77 G63:G64 G59 G56:G57 G29:G31 G19:G20 G34:G42">
    <cfRule type="expression" dxfId="649" priority="397" stopIfTrue="1">
      <formula>$I19="TTL"</formula>
    </cfRule>
  </conditionalFormatting>
  <conditionalFormatting sqref="G21">
    <cfRule type="expression" dxfId="648" priority="396">
      <formula>$I21="TTL"</formula>
    </cfRule>
  </conditionalFormatting>
  <conditionalFormatting sqref="G22">
    <cfRule type="expression" dxfId="647" priority="395">
      <formula>$I22="TTL"</formula>
    </cfRule>
  </conditionalFormatting>
  <conditionalFormatting sqref="G23">
    <cfRule type="expression" dxfId="646" priority="394">
      <formula>$I23="TTL"</formula>
    </cfRule>
  </conditionalFormatting>
  <conditionalFormatting sqref="G24">
    <cfRule type="expression" dxfId="645" priority="393">
      <formula>$I24="TTL"</formula>
    </cfRule>
  </conditionalFormatting>
  <conditionalFormatting sqref="G25">
    <cfRule type="expression" dxfId="644" priority="392">
      <formula>$I25="TTL"</formula>
    </cfRule>
  </conditionalFormatting>
  <conditionalFormatting sqref="G26">
    <cfRule type="expression" dxfId="643" priority="391">
      <formula>$I26="TTL"</formula>
    </cfRule>
  </conditionalFormatting>
  <conditionalFormatting sqref="G27">
    <cfRule type="expression" dxfId="642" priority="390">
      <formula>$I27="TTL"</formula>
    </cfRule>
  </conditionalFormatting>
  <conditionalFormatting sqref="G28">
    <cfRule type="expression" dxfId="641" priority="389">
      <formula>$I28="TTL"</formula>
    </cfRule>
  </conditionalFormatting>
  <conditionalFormatting sqref="G32:G33">
    <cfRule type="expression" dxfId="640" priority="388">
      <formula>$I32="TTL"</formula>
    </cfRule>
  </conditionalFormatting>
  <conditionalFormatting sqref="G43:G45">
    <cfRule type="expression" dxfId="639" priority="387">
      <formula>$I43="TTL"</formula>
    </cfRule>
  </conditionalFormatting>
  <conditionalFormatting sqref="G46">
    <cfRule type="expression" dxfId="638" priority="386">
      <formula>$I46="TTL"</formula>
    </cfRule>
  </conditionalFormatting>
  <conditionalFormatting sqref="G47">
    <cfRule type="expression" dxfId="637" priority="385">
      <formula>$I47="TTL"</formula>
    </cfRule>
  </conditionalFormatting>
  <conditionalFormatting sqref="G48:G49">
    <cfRule type="expression" dxfId="636" priority="384">
      <formula>$I48="TTL"</formula>
    </cfRule>
  </conditionalFormatting>
  <conditionalFormatting sqref="G50">
    <cfRule type="expression" dxfId="635" priority="383">
      <formula>$I50="TTL"</formula>
    </cfRule>
  </conditionalFormatting>
  <conditionalFormatting sqref="G51:G53">
    <cfRule type="expression" dxfId="634" priority="382">
      <formula>$I51="TTL"</formula>
    </cfRule>
  </conditionalFormatting>
  <conditionalFormatting sqref="G54">
    <cfRule type="expression" dxfId="633" priority="381">
      <formula>$I54="TTL"</formula>
    </cfRule>
  </conditionalFormatting>
  <conditionalFormatting sqref="G55">
    <cfRule type="expression" dxfId="632" priority="380">
      <formula>$I55="TTL"</formula>
    </cfRule>
  </conditionalFormatting>
  <conditionalFormatting sqref="G58">
    <cfRule type="expression" dxfId="631" priority="379">
      <formula>$I58="TTL"</formula>
    </cfRule>
  </conditionalFormatting>
  <conditionalFormatting sqref="G60:G61">
    <cfRule type="expression" dxfId="630" priority="378">
      <formula>$I60="TTL"</formula>
    </cfRule>
  </conditionalFormatting>
  <conditionalFormatting sqref="G62">
    <cfRule type="expression" dxfId="629" priority="377">
      <formula>$I62="TTL"</formula>
    </cfRule>
  </conditionalFormatting>
  <conditionalFormatting sqref="G65:G66">
    <cfRule type="expression" dxfId="628" priority="376">
      <formula>$I65="TTL"</formula>
    </cfRule>
  </conditionalFormatting>
  <conditionalFormatting sqref="G78">
    <cfRule type="expression" dxfId="627" priority="375" stopIfTrue="1">
      <formula>$I78="TTL"</formula>
    </cfRule>
  </conditionalFormatting>
  <conditionalFormatting sqref="G79">
    <cfRule type="expression" dxfId="626" priority="374" stopIfTrue="1">
      <formula>$I79="TTL"</formula>
    </cfRule>
  </conditionalFormatting>
  <conditionalFormatting sqref="G80">
    <cfRule type="expression" dxfId="625" priority="373" stopIfTrue="1">
      <formula>$I80="TTL"</formula>
    </cfRule>
  </conditionalFormatting>
  <conditionalFormatting sqref="G81">
    <cfRule type="expression" dxfId="624" priority="372" stopIfTrue="1">
      <formula>$I81="TTL"</formula>
    </cfRule>
  </conditionalFormatting>
  <conditionalFormatting sqref="G82">
    <cfRule type="expression" dxfId="623" priority="371" stopIfTrue="1">
      <formula>$I82="TTL"</formula>
    </cfRule>
  </conditionalFormatting>
  <conditionalFormatting sqref="G83">
    <cfRule type="expression" dxfId="622" priority="370" stopIfTrue="1">
      <formula>$I83="TTL"</formula>
    </cfRule>
  </conditionalFormatting>
  <conditionalFormatting sqref="G84">
    <cfRule type="expression" dxfId="621" priority="369" stopIfTrue="1">
      <formula>$I84="TTL"</formula>
    </cfRule>
  </conditionalFormatting>
  <conditionalFormatting sqref="G85">
    <cfRule type="expression" dxfId="620" priority="368" stopIfTrue="1">
      <formula>$I85="TTL"</formula>
    </cfRule>
  </conditionalFormatting>
  <conditionalFormatting sqref="G86">
    <cfRule type="expression" dxfId="619" priority="367" stopIfTrue="1">
      <formula>$I86="TTL"</formula>
    </cfRule>
  </conditionalFormatting>
  <conditionalFormatting sqref="G87">
    <cfRule type="expression" dxfId="618" priority="366" stopIfTrue="1">
      <formula>$I87="TTL"</formula>
    </cfRule>
  </conditionalFormatting>
  <conditionalFormatting sqref="G88">
    <cfRule type="expression" dxfId="617" priority="365" stopIfTrue="1">
      <formula>$I88="TTL"</formula>
    </cfRule>
  </conditionalFormatting>
  <conditionalFormatting sqref="G89">
    <cfRule type="expression" dxfId="616" priority="364" stopIfTrue="1">
      <formula>$I89="TTL"</formula>
    </cfRule>
  </conditionalFormatting>
  <conditionalFormatting sqref="G90">
    <cfRule type="expression" dxfId="615" priority="363" stopIfTrue="1">
      <formula>$I90="TTL"</formula>
    </cfRule>
  </conditionalFormatting>
  <conditionalFormatting sqref="G91">
    <cfRule type="expression" dxfId="614" priority="362" stopIfTrue="1">
      <formula>$I91="TTL"</formula>
    </cfRule>
  </conditionalFormatting>
  <conditionalFormatting sqref="G92">
    <cfRule type="expression" dxfId="613" priority="361" stopIfTrue="1">
      <formula>$I92="TTL"</formula>
    </cfRule>
  </conditionalFormatting>
  <conditionalFormatting sqref="G93">
    <cfRule type="expression" dxfId="612" priority="360" stopIfTrue="1">
      <formula>$I93="TTL"</formula>
    </cfRule>
  </conditionalFormatting>
  <conditionalFormatting sqref="G94">
    <cfRule type="expression" dxfId="611" priority="359" stopIfTrue="1">
      <formula>$I94="TTL"</formula>
    </cfRule>
  </conditionalFormatting>
  <conditionalFormatting sqref="G95">
    <cfRule type="expression" dxfId="610" priority="358" stopIfTrue="1">
      <formula>$I95="TTL"</formula>
    </cfRule>
  </conditionalFormatting>
  <conditionalFormatting sqref="G96">
    <cfRule type="expression" dxfId="609" priority="357" stopIfTrue="1">
      <formula>$I96="TTL"</formula>
    </cfRule>
  </conditionalFormatting>
  <conditionalFormatting sqref="G98">
    <cfRule type="expression" dxfId="608" priority="356" stopIfTrue="1">
      <formula>$I98="TTL"</formula>
    </cfRule>
  </conditionalFormatting>
  <conditionalFormatting sqref="G99">
    <cfRule type="expression" dxfId="607" priority="355">
      <formula>$I99="TTL"</formula>
    </cfRule>
  </conditionalFormatting>
  <conditionalFormatting sqref="G100">
    <cfRule type="expression" dxfId="606" priority="354">
      <formula>$I100="TTL"</formula>
    </cfRule>
  </conditionalFormatting>
  <conditionalFormatting sqref="G101">
    <cfRule type="expression" dxfId="605" priority="353">
      <formula>$I101="TTL"</formula>
    </cfRule>
  </conditionalFormatting>
  <conditionalFormatting sqref="G102">
    <cfRule type="expression" dxfId="604" priority="352">
      <formula>$I102="TTL"</formula>
    </cfRule>
  </conditionalFormatting>
  <conditionalFormatting sqref="G103">
    <cfRule type="expression" dxfId="603" priority="351">
      <formula>$I103="TTL"</formula>
    </cfRule>
  </conditionalFormatting>
  <conditionalFormatting sqref="G104">
    <cfRule type="expression" dxfId="602" priority="350">
      <formula>$I104="TTL"</formula>
    </cfRule>
  </conditionalFormatting>
  <conditionalFormatting sqref="G105">
    <cfRule type="expression" dxfId="601" priority="349">
      <formula>$I105="TTL"</formula>
    </cfRule>
  </conditionalFormatting>
  <conditionalFormatting sqref="G106">
    <cfRule type="expression" dxfId="600" priority="348">
      <formula>$I106="TTL"</formula>
    </cfRule>
  </conditionalFormatting>
  <conditionalFormatting sqref="G107">
    <cfRule type="expression" dxfId="599" priority="347" stopIfTrue="1">
      <formula>$I107="TTL"</formula>
    </cfRule>
  </conditionalFormatting>
  <conditionalFormatting sqref="G107">
    <cfRule type="expression" dxfId="598" priority="346">
      <formula>$I107="TTL"</formula>
    </cfRule>
  </conditionalFormatting>
  <conditionalFormatting sqref="G108">
    <cfRule type="expression" dxfId="597" priority="345">
      <formula>$I108="TTL"</formula>
    </cfRule>
  </conditionalFormatting>
  <conditionalFormatting sqref="G282 G232 G219:G221 G213:G217 G139:G140 G131 G124 G109">
    <cfRule type="expression" dxfId="596" priority="344">
      <formula>$I109="TTL"</formula>
    </cfRule>
  </conditionalFormatting>
  <conditionalFormatting sqref="G110">
    <cfRule type="expression" dxfId="595" priority="343">
      <formula>$I110="TTL"</formula>
    </cfRule>
  </conditionalFormatting>
  <conditionalFormatting sqref="G111">
    <cfRule type="expression" dxfId="594" priority="342">
      <formula>$I111="TTL"</formula>
    </cfRule>
  </conditionalFormatting>
  <conditionalFormatting sqref="G112">
    <cfRule type="expression" dxfId="593" priority="341">
      <formula>$I112="TTL"</formula>
    </cfRule>
  </conditionalFormatting>
  <conditionalFormatting sqref="G113">
    <cfRule type="expression" dxfId="592" priority="340">
      <formula>$I113="TTL"</formula>
    </cfRule>
  </conditionalFormatting>
  <conditionalFormatting sqref="G114">
    <cfRule type="expression" dxfId="591" priority="339">
      <formula>$I114="TTL"</formula>
    </cfRule>
  </conditionalFormatting>
  <conditionalFormatting sqref="G115">
    <cfRule type="expression" dxfId="590" priority="338" stopIfTrue="1">
      <formula>$I115="TTL"</formula>
    </cfRule>
  </conditionalFormatting>
  <conditionalFormatting sqref="G116">
    <cfRule type="expression" dxfId="589" priority="337">
      <formula>$I116="TTL"</formula>
    </cfRule>
  </conditionalFormatting>
  <conditionalFormatting sqref="G117">
    <cfRule type="expression" dxfId="588" priority="336">
      <formula>$I117="TTL"</formula>
    </cfRule>
  </conditionalFormatting>
  <conditionalFormatting sqref="G118:G119">
    <cfRule type="expression" dxfId="587" priority="335">
      <formula>$I118="TTL"</formula>
    </cfRule>
  </conditionalFormatting>
  <conditionalFormatting sqref="G120">
    <cfRule type="expression" dxfId="586" priority="334">
      <formula>$I120="TTL"</formula>
    </cfRule>
  </conditionalFormatting>
  <conditionalFormatting sqref="G121:G123">
    <cfRule type="expression" dxfId="585" priority="333">
      <formula>$I121="TTL"</formula>
    </cfRule>
  </conditionalFormatting>
  <conditionalFormatting sqref="G125">
    <cfRule type="expression" dxfId="584" priority="332" stopIfTrue="1">
      <formula>$I125="TTL"</formula>
    </cfRule>
  </conditionalFormatting>
  <conditionalFormatting sqref="G126">
    <cfRule type="expression" dxfId="583" priority="331">
      <formula>$I126="TTL"</formula>
    </cfRule>
  </conditionalFormatting>
  <conditionalFormatting sqref="G127">
    <cfRule type="expression" dxfId="582" priority="330">
      <formula>$I127="TTL"</formula>
    </cfRule>
  </conditionalFormatting>
  <conditionalFormatting sqref="G128">
    <cfRule type="expression" dxfId="581" priority="329">
      <formula>$I128="TTL"</formula>
    </cfRule>
  </conditionalFormatting>
  <conditionalFormatting sqref="G129">
    <cfRule type="expression" dxfId="580" priority="328">
      <formula>$I129="TTL"</formula>
    </cfRule>
  </conditionalFormatting>
  <conditionalFormatting sqref="G130">
    <cfRule type="expression" dxfId="579" priority="327">
      <formula>$I130="TTL"</formula>
    </cfRule>
  </conditionalFormatting>
  <conditionalFormatting sqref="G132:G134">
    <cfRule type="expression" dxfId="578" priority="326">
      <formula>$I132="TTL"</formula>
    </cfRule>
  </conditionalFormatting>
  <conditionalFormatting sqref="G134">
    <cfRule type="expression" dxfId="577" priority="325" stopIfTrue="1">
      <formula>$I134="TTL"</formula>
    </cfRule>
  </conditionalFormatting>
  <conditionalFormatting sqref="G135:G136">
    <cfRule type="expression" dxfId="576" priority="324">
      <formula>$I135="TTL"</formula>
    </cfRule>
  </conditionalFormatting>
  <conditionalFormatting sqref="G137:G138">
    <cfRule type="expression" dxfId="575" priority="323">
      <formula>$I137="TTL"</formula>
    </cfRule>
  </conditionalFormatting>
  <conditionalFormatting sqref="G141:G145">
    <cfRule type="expression" dxfId="574" priority="322" stopIfTrue="1">
      <formula>$I141="TTL"</formula>
    </cfRule>
  </conditionalFormatting>
  <conditionalFormatting sqref="G141:G145">
    <cfRule type="expression" dxfId="573" priority="321">
      <formula>$I141="TTL"</formula>
    </cfRule>
  </conditionalFormatting>
  <conditionalFormatting sqref="G146">
    <cfRule type="expression" dxfId="572" priority="320" stopIfTrue="1">
      <formula>$I146="TTL"</formula>
    </cfRule>
  </conditionalFormatting>
  <conditionalFormatting sqref="G147:G148">
    <cfRule type="expression" dxfId="571" priority="319" stopIfTrue="1">
      <formula>$I147="TTL"</formula>
    </cfRule>
  </conditionalFormatting>
  <conditionalFormatting sqref="G147:G148">
    <cfRule type="expression" dxfId="570" priority="318">
      <formula>$I147="TTL"</formula>
    </cfRule>
  </conditionalFormatting>
  <conditionalFormatting sqref="G149">
    <cfRule type="expression" dxfId="569" priority="317" stopIfTrue="1">
      <formula>$I149="TTL"</formula>
    </cfRule>
  </conditionalFormatting>
  <conditionalFormatting sqref="G150">
    <cfRule type="expression" dxfId="568" priority="316" stopIfTrue="1">
      <formula>$I150="TTL"</formula>
    </cfRule>
  </conditionalFormatting>
  <conditionalFormatting sqref="G151:G153">
    <cfRule type="expression" dxfId="567" priority="315" stopIfTrue="1">
      <formula>$I151="TTL"</formula>
    </cfRule>
  </conditionalFormatting>
  <conditionalFormatting sqref="G154:G167">
    <cfRule type="expression" dxfId="566" priority="314">
      <formula>$I154="TTL"</formula>
    </cfRule>
  </conditionalFormatting>
  <conditionalFormatting sqref="G168:G171">
    <cfRule type="expression" dxfId="565" priority="313">
      <formula>$I168="TTL"</formula>
    </cfRule>
  </conditionalFormatting>
  <conditionalFormatting sqref="G172:G173">
    <cfRule type="expression" dxfId="564" priority="312">
      <formula>$I172="TTL"</formula>
    </cfRule>
  </conditionalFormatting>
  <conditionalFormatting sqref="G174">
    <cfRule type="expression" dxfId="563" priority="311">
      <formula>$I174="TTL"</formula>
    </cfRule>
  </conditionalFormatting>
  <conditionalFormatting sqref="G175">
    <cfRule type="expression" dxfId="562" priority="310">
      <formula>$I175="TTL"</formula>
    </cfRule>
  </conditionalFormatting>
  <conditionalFormatting sqref="G176">
    <cfRule type="expression" dxfId="561" priority="309">
      <formula>$I176="TTL"</formula>
    </cfRule>
  </conditionalFormatting>
  <conditionalFormatting sqref="G177">
    <cfRule type="expression" dxfId="560" priority="308" stopIfTrue="1">
      <formula>$I177="TTL"</formula>
    </cfRule>
  </conditionalFormatting>
  <conditionalFormatting sqref="G178">
    <cfRule type="expression" dxfId="559" priority="307" stopIfTrue="1">
      <formula>$I178="TTL"</formula>
    </cfRule>
  </conditionalFormatting>
  <conditionalFormatting sqref="G179">
    <cfRule type="expression" dxfId="558" priority="306" stopIfTrue="1">
      <formula>$I179="TTL"</formula>
    </cfRule>
  </conditionalFormatting>
  <conditionalFormatting sqref="G179">
    <cfRule type="expression" dxfId="557" priority="305">
      <formula>$I179="TTL"</formula>
    </cfRule>
  </conditionalFormatting>
  <conditionalFormatting sqref="G180:G181">
    <cfRule type="expression" dxfId="556" priority="304">
      <formula>$I180="TTL"</formula>
    </cfRule>
  </conditionalFormatting>
  <conditionalFormatting sqref="G181">
    <cfRule type="expression" dxfId="555" priority="303" stopIfTrue="1">
      <formula>$I181="TTL"</formula>
    </cfRule>
  </conditionalFormatting>
  <conditionalFormatting sqref="G182">
    <cfRule type="expression" dxfId="554" priority="302" stopIfTrue="1">
      <formula>$I182="TTL"</formula>
    </cfRule>
  </conditionalFormatting>
  <conditionalFormatting sqref="G182">
    <cfRule type="expression" dxfId="553" priority="301">
      <formula>$I182="TTL"</formula>
    </cfRule>
  </conditionalFormatting>
  <conditionalFormatting sqref="G183">
    <cfRule type="expression" dxfId="552" priority="300" stopIfTrue="1">
      <formula>$I183="TTL"</formula>
    </cfRule>
  </conditionalFormatting>
  <conditionalFormatting sqref="G183">
    <cfRule type="expression" dxfId="551" priority="299">
      <formula>$I183="TTL"</formula>
    </cfRule>
  </conditionalFormatting>
  <conditionalFormatting sqref="G184">
    <cfRule type="expression" dxfId="550" priority="298" stopIfTrue="1">
      <formula>$I184="TTL"</formula>
    </cfRule>
  </conditionalFormatting>
  <conditionalFormatting sqref="G184">
    <cfRule type="expression" dxfId="549" priority="297">
      <formula>$I184="TTL"</formula>
    </cfRule>
  </conditionalFormatting>
  <conditionalFormatting sqref="G185">
    <cfRule type="expression" dxfId="548" priority="296">
      <formula>$I185="TTL"</formula>
    </cfRule>
  </conditionalFormatting>
  <conditionalFormatting sqref="G186">
    <cfRule type="expression" dxfId="547" priority="295">
      <formula>$I186="TTL"</formula>
    </cfRule>
  </conditionalFormatting>
  <conditionalFormatting sqref="G187">
    <cfRule type="expression" dxfId="546" priority="294" stopIfTrue="1">
      <formula>$I187="TTL"</formula>
    </cfRule>
  </conditionalFormatting>
  <conditionalFormatting sqref="G187">
    <cfRule type="expression" dxfId="545" priority="293">
      <formula>$I187="TTL"</formula>
    </cfRule>
  </conditionalFormatting>
  <conditionalFormatting sqref="G187">
    <cfRule type="expression" dxfId="544" priority="292" stopIfTrue="1">
      <formula>$N187="TTL"</formula>
    </cfRule>
  </conditionalFormatting>
  <conditionalFormatting sqref="G188:G189">
    <cfRule type="expression" dxfId="543" priority="291">
      <formula>$I188="TTL"</formula>
    </cfRule>
  </conditionalFormatting>
  <conditionalFormatting sqref="G195:G197">
    <cfRule type="expression" dxfId="542" priority="290" stopIfTrue="1">
      <formula>$I195="TTL"</formula>
    </cfRule>
  </conditionalFormatting>
  <conditionalFormatting sqref="G190:G191">
    <cfRule type="expression" dxfId="541" priority="289" stopIfTrue="1">
      <formula>$I190="TTL"</formula>
    </cfRule>
  </conditionalFormatting>
  <conditionalFormatting sqref="G190:G191">
    <cfRule type="expression" dxfId="540" priority="288">
      <formula>$I190="TTL"</formula>
    </cfRule>
  </conditionalFormatting>
  <conditionalFormatting sqref="G190:G191">
    <cfRule type="expression" dxfId="539" priority="287" stopIfTrue="1">
      <formula>$N190="TTL"</formula>
    </cfRule>
  </conditionalFormatting>
  <conditionalFormatting sqref="G192">
    <cfRule type="expression" dxfId="538" priority="286" stopIfTrue="1">
      <formula>$I192="TTL"</formula>
    </cfRule>
  </conditionalFormatting>
  <conditionalFormatting sqref="G192">
    <cfRule type="expression" dxfId="537" priority="285">
      <formula>$I192="TTL"</formula>
    </cfRule>
  </conditionalFormatting>
  <conditionalFormatting sqref="G192">
    <cfRule type="expression" dxfId="536" priority="284" stopIfTrue="1">
      <formula>$N192="TTL"</formula>
    </cfRule>
  </conditionalFormatting>
  <conditionalFormatting sqref="G193">
    <cfRule type="expression" dxfId="535" priority="283" stopIfTrue="1">
      <formula>$I193="TTL"</formula>
    </cfRule>
  </conditionalFormatting>
  <conditionalFormatting sqref="G193">
    <cfRule type="expression" dxfId="534" priority="282">
      <formula>$I193="TTL"</formula>
    </cfRule>
  </conditionalFormatting>
  <conditionalFormatting sqref="G193">
    <cfRule type="expression" dxfId="533" priority="281" stopIfTrue="1">
      <formula>$N193="TTL"</formula>
    </cfRule>
  </conditionalFormatting>
  <conditionalFormatting sqref="G194">
    <cfRule type="expression" dxfId="532" priority="280" stopIfTrue="1">
      <formula>$I194="TTL"</formula>
    </cfRule>
  </conditionalFormatting>
  <conditionalFormatting sqref="G194">
    <cfRule type="expression" dxfId="531" priority="279">
      <formula>$I194="TTL"</formula>
    </cfRule>
  </conditionalFormatting>
  <conditionalFormatting sqref="G194">
    <cfRule type="expression" dxfId="530" priority="278" stopIfTrue="1">
      <formula>$N194="TTL"</formula>
    </cfRule>
  </conditionalFormatting>
  <conditionalFormatting sqref="G198:G200">
    <cfRule type="expression" dxfId="529" priority="277" stopIfTrue="1">
      <formula>$I198="TTL"</formula>
    </cfRule>
  </conditionalFormatting>
  <conditionalFormatting sqref="G198:G200">
    <cfRule type="expression" dxfId="528" priority="276">
      <formula>$I198="TTL"</formula>
    </cfRule>
  </conditionalFormatting>
  <conditionalFormatting sqref="G198:G200">
    <cfRule type="expression" dxfId="527" priority="275" stopIfTrue="1">
      <formula>$N198="TTL"</formula>
    </cfRule>
  </conditionalFormatting>
  <conditionalFormatting sqref="G201:G205">
    <cfRule type="expression" dxfId="526" priority="274" stopIfTrue="1">
      <formula>$I201="TTL"</formula>
    </cfRule>
  </conditionalFormatting>
  <conditionalFormatting sqref="G201:G205">
    <cfRule type="expression" dxfId="525" priority="273">
      <formula>$I201="TTL"</formula>
    </cfRule>
  </conditionalFormatting>
  <conditionalFormatting sqref="G201:G205">
    <cfRule type="expression" dxfId="524" priority="272" stopIfTrue="1">
      <formula>$N201="TTL"</formula>
    </cfRule>
  </conditionalFormatting>
  <conditionalFormatting sqref="G206">
    <cfRule type="expression" dxfId="523" priority="271">
      <formula>$I206="TTL"</formula>
    </cfRule>
  </conditionalFormatting>
  <conditionalFormatting sqref="G207">
    <cfRule type="expression" dxfId="522" priority="270">
      <formula>$I207="TTL"</formula>
    </cfRule>
  </conditionalFormatting>
  <conditionalFormatting sqref="G208">
    <cfRule type="expression" dxfId="521" priority="269">
      <formula>$I208="TTL"</formula>
    </cfRule>
  </conditionalFormatting>
  <conditionalFormatting sqref="G209">
    <cfRule type="expression" dxfId="520" priority="268">
      <formula>$I209="TTL"</formula>
    </cfRule>
  </conditionalFormatting>
  <conditionalFormatting sqref="G210">
    <cfRule type="expression" dxfId="519" priority="267">
      <formula>$I210="TTL"</formula>
    </cfRule>
  </conditionalFormatting>
  <conditionalFormatting sqref="G211">
    <cfRule type="expression" dxfId="518" priority="266">
      <formula>$I211="TTL"</formula>
    </cfRule>
  </conditionalFormatting>
  <conditionalFormatting sqref="G224:G225 G228:G229">
    <cfRule type="expression" dxfId="517" priority="265" stopIfTrue="1">
      <formula>$I224="TTL"</formula>
    </cfRule>
  </conditionalFormatting>
  <conditionalFormatting sqref="G224:G225 G228:G229">
    <cfRule type="expression" dxfId="516" priority="264">
      <formula>$I224="TTL"</formula>
    </cfRule>
  </conditionalFormatting>
  <conditionalFormatting sqref="G224:G225">
    <cfRule type="expression" dxfId="515" priority="263" stopIfTrue="1">
      <formula>$N224="TTL"</formula>
    </cfRule>
  </conditionalFormatting>
  <conditionalFormatting sqref="G226">
    <cfRule type="expression" dxfId="514" priority="262" stopIfTrue="1">
      <formula>$I226="TTL"</formula>
    </cfRule>
  </conditionalFormatting>
  <conditionalFormatting sqref="G231">
    <cfRule type="expression" dxfId="513" priority="261" stopIfTrue="1">
      <formula>$I231="TTL"</formula>
    </cfRule>
  </conditionalFormatting>
  <conditionalFormatting sqref="G230">
    <cfRule type="expression" dxfId="512" priority="260" stopIfTrue="1">
      <formula>$I230="TTL"</formula>
    </cfRule>
  </conditionalFormatting>
  <conditionalFormatting sqref="G234">
    <cfRule type="expression" dxfId="511" priority="259" stopIfTrue="1">
      <formula>$I234="TTL"</formula>
    </cfRule>
  </conditionalFormatting>
  <conditionalFormatting sqref="G235">
    <cfRule type="expression" dxfId="510" priority="258" stopIfTrue="1">
      <formula>$I235="TTL"</formula>
    </cfRule>
  </conditionalFormatting>
  <conditionalFormatting sqref="G236">
    <cfRule type="expression" dxfId="509" priority="257" stopIfTrue="1">
      <formula>$I236="TTL"</formula>
    </cfRule>
  </conditionalFormatting>
  <conditionalFormatting sqref="G237:G238">
    <cfRule type="expression" dxfId="508" priority="256" stopIfTrue="1">
      <formula>$I237="TTL"</formula>
    </cfRule>
  </conditionalFormatting>
  <conditionalFormatting sqref="G237:G238">
    <cfRule type="expression" dxfId="507" priority="255">
      <formula>$I237="TTL"</formula>
    </cfRule>
  </conditionalFormatting>
  <conditionalFormatting sqref="G237:G238">
    <cfRule type="expression" dxfId="506" priority="254" stopIfTrue="1">
      <formula>$N237="TTL"</formula>
    </cfRule>
  </conditionalFormatting>
  <conditionalFormatting sqref="G239">
    <cfRule type="expression" dxfId="505" priority="253" stopIfTrue="1">
      <formula>$I239="TTL"</formula>
    </cfRule>
  </conditionalFormatting>
  <conditionalFormatting sqref="G239">
    <cfRule type="expression" dxfId="504" priority="252">
      <formula>$I239="TTL"</formula>
    </cfRule>
  </conditionalFormatting>
  <conditionalFormatting sqref="G239">
    <cfRule type="expression" dxfId="503" priority="251" stopIfTrue="1">
      <formula>$N239="TTL"</formula>
    </cfRule>
  </conditionalFormatting>
  <conditionalFormatting sqref="G240">
    <cfRule type="expression" dxfId="502" priority="250" stopIfTrue="1">
      <formula>$I240="TTL"</formula>
    </cfRule>
  </conditionalFormatting>
  <conditionalFormatting sqref="G240">
    <cfRule type="expression" dxfId="501" priority="249">
      <formula>$I240="TTL"</formula>
    </cfRule>
  </conditionalFormatting>
  <conditionalFormatting sqref="G240">
    <cfRule type="expression" dxfId="500" priority="248" stopIfTrue="1">
      <formula>$N240="TTL"</formula>
    </cfRule>
  </conditionalFormatting>
  <conditionalFormatting sqref="G241:G242">
    <cfRule type="expression" dxfId="499" priority="246">
      <formula>$I241="TTL"</formula>
    </cfRule>
  </conditionalFormatting>
  <conditionalFormatting sqref="G243:G244">
    <cfRule type="expression" dxfId="498" priority="245">
      <formula>$I243="TTL"</formula>
    </cfRule>
  </conditionalFormatting>
  <conditionalFormatting sqref="G245:G248">
    <cfRule type="expression" dxfId="497" priority="244">
      <formula>$I245="TTL"</formula>
    </cfRule>
  </conditionalFormatting>
  <conditionalFormatting sqref="G249:G250">
    <cfRule type="expression" dxfId="496" priority="243" stopIfTrue="1">
      <formula>$I249="TTL"</formula>
    </cfRule>
  </conditionalFormatting>
  <conditionalFormatting sqref="G249:G250">
    <cfRule type="expression" dxfId="495" priority="242">
      <formula>$I249="TTL"</formula>
    </cfRule>
  </conditionalFormatting>
  <conditionalFormatting sqref="G249">
    <cfRule type="expression" dxfId="494" priority="241">
      <formula>$I249="TTL"</formula>
    </cfRule>
  </conditionalFormatting>
  <conditionalFormatting sqref="G249">
    <cfRule type="expression" dxfId="493" priority="240">
      <formula>$I249="TTL"</formula>
    </cfRule>
  </conditionalFormatting>
  <conditionalFormatting sqref="G250">
    <cfRule type="expression" dxfId="492" priority="239">
      <formula>$I250="TTL"</formula>
    </cfRule>
  </conditionalFormatting>
  <conditionalFormatting sqref="G251">
    <cfRule type="expression" dxfId="491" priority="238">
      <formula>$I251="TTL"</formula>
    </cfRule>
  </conditionalFormatting>
  <conditionalFormatting sqref="G252">
    <cfRule type="expression" dxfId="490" priority="237">
      <formula>$I252="TTL"</formula>
    </cfRule>
  </conditionalFormatting>
  <conditionalFormatting sqref="G253">
    <cfRule type="expression" dxfId="489" priority="236">
      <formula>$I253="TTL"</formula>
    </cfRule>
  </conditionalFormatting>
  <conditionalFormatting sqref="G254">
    <cfRule type="expression" dxfId="488" priority="235">
      <formula>$I254="TTL"</formula>
    </cfRule>
  </conditionalFormatting>
  <conditionalFormatting sqref="G255">
    <cfRule type="expression" dxfId="487" priority="234">
      <formula>$I255="TTL"</formula>
    </cfRule>
  </conditionalFormatting>
  <conditionalFormatting sqref="G256:G257">
    <cfRule type="expression" dxfId="486" priority="233">
      <formula>$I256="TTL"</formula>
    </cfRule>
  </conditionalFormatting>
  <conditionalFormatting sqref="G258:G259">
    <cfRule type="expression" dxfId="485" priority="232">
      <formula>$I258="TTL"</formula>
    </cfRule>
  </conditionalFormatting>
  <conditionalFormatting sqref="G260">
    <cfRule type="expression" dxfId="484" priority="231" stopIfTrue="1">
      <formula>$I260="TTL"</formula>
    </cfRule>
  </conditionalFormatting>
  <conditionalFormatting sqref="G261:G262">
    <cfRule type="expression" dxfId="483" priority="230" stopIfTrue="1">
      <formula>$I261="TTL"</formula>
    </cfRule>
  </conditionalFormatting>
  <conditionalFormatting sqref="G263:G264">
    <cfRule type="expression" dxfId="482" priority="229" stopIfTrue="1">
      <formula>$I263="TTL"</formula>
    </cfRule>
  </conditionalFormatting>
  <conditionalFormatting sqref="G265:G266">
    <cfRule type="expression" dxfId="481" priority="228" stopIfTrue="1">
      <formula>$I265="TTL"</formula>
    </cfRule>
  </conditionalFormatting>
  <conditionalFormatting sqref="G267:G268">
    <cfRule type="expression" dxfId="480" priority="227" stopIfTrue="1">
      <formula>$I267="TTL"</formula>
    </cfRule>
  </conditionalFormatting>
  <conditionalFormatting sqref="G269:G270">
    <cfRule type="expression" dxfId="479" priority="226">
      <formula>$I269="TTL"</formula>
    </cfRule>
  </conditionalFormatting>
  <conditionalFormatting sqref="G271">
    <cfRule type="expression" dxfId="478" priority="225" stopIfTrue="1">
      <formula>$I271="TTL"</formula>
    </cfRule>
  </conditionalFormatting>
  <conditionalFormatting sqref="G272">
    <cfRule type="expression" dxfId="477" priority="224" stopIfTrue="1">
      <formula>$I272="TTL"</formula>
    </cfRule>
  </conditionalFormatting>
  <conditionalFormatting sqref="G273">
    <cfRule type="expression" dxfId="476" priority="223" stopIfTrue="1">
      <formula>$I273="TTL"</formula>
    </cfRule>
  </conditionalFormatting>
  <conditionalFormatting sqref="G274:G275">
    <cfRule type="expression" dxfId="475" priority="222" stopIfTrue="1">
      <formula>$I274="TTL"</formula>
    </cfRule>
  </conditionalFormatting>
  <conditionalFormatting sqref="G276">
    <cfRule type="expression" dxfId="474" priority="221" stopIfTrue="1">
      <formula>$I276="TTL"</formula>
    </cfRule>
  </conditionalFormatting>
  <conditionalFormatting sqref="G277:G278">
    <cfRule type="expression" dxfId="473" priority="220" stopIfTrue="1">
      <formula>$I277="TTL"</formula>
    </cfRule>
  </conditionalFormatting>
  <conditionalFormatting sqref="G279">
    <cfRule type="expression" dxfId="472" priority="219" stopIfTrue="1">
      <formula>$I279="TTL"</formula>
    </cfRule>
  </conditionalFormatting>
  <conditionalFormatting sqref="G280">
    <cfRule type="expression" dxfId="471" priority="218" stopIfTrue="1">
      <formula>$I280="TTL"</formula>
    </cfRule>
  </conditionalFormatting>
  <conditionalFormatting sqref="G280">
    <cfRule type="expression" dxfId="470" priority="217">
      <formula>$I280="TTL"</formula>
    </cfRule>
  </conditionalFormatting>
  <conditionalFormatting sqref="G280">
    <cfRule type="expression" dxfId="469" priority="216" stopIfTrue="1">
      <formula>$N280="TTL"</formula>
    </cfRule>
  </conditionalFormatting>
  <conditionalFormatting sqref="G281">
    <cfRule type="expression" dxfId="468" priority="215" stopIfTrue="1">
      <formula>$I281="TTL"</formula>
    </cfRule>
  </conditionalFormatting>
  <conditionalFormatting sqref="G281">
    <cfRule type="expression" dxfId="467" priority="214">
      <formula>$I281="TTL"</formula>
    </cfRule>
  </conditionalFormatting>
  <conditionalFormatting sqref="G281">
    <cfRule type="expression" dxfId="466" priority="213" stopIfTrue="1">
      <formula>$N281="TTL"</formula>
    </cfRule>
  </conditionalFormatting>
  <conditionalFormatting sqref="G283:G284">
    <cfRule type="expression" dxfId="465" priority="212" stopIfTrue="1">
      <formula>$I283="TTL"</formula>
    </cfRule>
  </conditionalFormatting>
  <conditionalFormatting sqref="G285">
    <cfRule type="expression" dxfId="464" priority="211" stopIfTrue="1">
      <formula>$I285="TTL"</formula>
    </cfRule>
  </conditionalFormatting>
  <conditionalFormatting sqref="G286">
    <cfRule type="expression" dxfId="463" priority="210" stopIfTrue="1">
      <formula>$I286="TTL"</formula>
    </cfRule>
  </conditionalFormatting>
  <conditionalFormatting sqref="G288">
    <cfRule type="expression" dxfId="462" priority="208" stopIfTrue="1">
      <formula>$I288="TTL"</formula>
    </cfRule>
  </conditionalFormatting>
  <conditionalFormatting sqref="G287">
    <cfRule type="expression" dxfId="461" priority="209" stopIfTrue="1">
      <formula>$I287="TTL"</formula>
    </cfRule>
  </conditionalFormatting>
  <conditionalFormatting sqref="R16">
    <cfRule type="expression" dxfId="460" priority="160">
      <formula>R16&gt;0.6</formula>
    </cfRule>
  </conditionalFormatting>
  <conditionalFormatting sqref="Z16">
    <cfRule type="expression" dxfId="459" priority="159">
      <formula>Z16&lt;$V$5+$Z$4</formula>
    </cfRule>
  </conditionalFormatting>
  <conditionalFormatting sqref="Y16">
    <cfRule type="expression" dxfId="458" priority="158">
      <formula>Y16&lt;$Z$4</formula>
    </cfRule>
  </conditionalFormatting>
  <conditionalFormatting sqref="I16">
    <cfRule type="expression" dxfId="457" priority="156">
      <formula>AND(0&lt;Z16,Z16&lt;AD16)</formula>
    </cfRule>
  </conditionalFormatting>
  <conditionalFormatting sqref="AG16">
    <cfRule type="cellIs" dxfId="456" priority="155" operator="greaterThan">
      <formula>0</formula>
    </cfRule>
  </conditionalFormatting>
  <conditionalFormatting sqref="G16">
    <cfRule type="expression" dxfId="455" priority="153">
      <formula>$I16="TTL"</formula>
    </cfRule>
  </conditionalFormatting>
  <conditionalFormatting sqref="R227">
    <cfRule type="expression" dxfId="454" priority="101">
      <formula>R227&gt;0.6</formula>
    </cfRule>
  </conditionalFormatting>
  <conditionalFormatting sqref="Z227">
    <cfRule type="expression" dxfId="453" priority="100">
      <formula>Z227&lt;$V$5+$Z$4</formula>
    </cfRule>
  </conditionalFormatting>
  <conditionalFormatting sqref="Y227">
    <cfRule type="expression" dxfId="452" priority="99">
      <formula>Y227&lt;$Z$4</formula>
    </cfRule>
  </conditionalFormatting>
  <conditionalFormatting sqref="I227">
    <cfRule type="expression" dxfId="451" priority="97">
      <formula>AND(0&lt;Z227,Z227&lt;AD227)</formula>
    </cfRule>
  </conditionalFormatting>
  <conditionalFormatting sqref="G227">
    <cfRule type="expression" dxfId="450" priority="94" stopIfTrue="1">
      <formula>$I227="TTL"</formula>
    </cfRule>
  </conditionalFormatting>
  <conditionalFormatting sqref="AG227:AG228">
    <cfRule type="cellIs" dxfId="449" priority="63" operator="greaterThan">
      <formula>0</formula>
    </cfRule>
  </conditionalFormatting>
  <conditionalFormatting sqref="AG35">
    <cfRule type="cellIs" dxfId="448" priority="62" operator="greaterThan">
      <formula>0</formula>
    </cfRule>
  </conditionalFormatting>
  <conditionalFormatting sqref="AG36">
    <cfRule type="cellIs" dxfId="447" priority="61" operator="greaterThan">
      <formula>0</formula>
    </cfRule>
  </conditionalFormatting>
  <conditionalFormatting sqref="R289">
    <cfRule type="expression" dxfId="446" priority="60">
      <formula>R289&gt;0.6</formula>
    </cfRule>
  </conditionalFormatting>
  <conditionalFormatting sqref="Z289">
    <cfRule type="expression" dxfId="445" priority="59">
      <formula>Z289&lt;$V$5+$Z$4</formula>
    </cfRule>
  </conditionalFormatting>
  <conditionalFormatting sqref="Y289">
    <cfRule type="expression" dxfId="444" priority="58">
      <formula>Y289&lt;$Z$4</formula>
    </cfRule>
  </conditionalFormatting>
  <conditionalFormatting sqref="V289">
    <cfRule type="expression" dxfId="443" priority="57">
      <formula>V289&lt;7</formula>
    </cfRule>
  </conditionalFormatting>
  <conditionalFormatting sqref="I289">
    <cfRule type="expression" dxfId="442" priority="56">
      <formula>AND(0&lt;Z289,Z289&lt;AD289)</formula>
    </cfRule>
  </conditionalFormatting>
  <conditionalFormatting sqref="I289">
    <cfRule type="expression" dxfId="441" priority="55">
      <formula>AND(0&lt;Z289,Z289&lt;AD289)</formula>
    </cfRule>
  </conditionalFormatting>
  <conditionalFormatting sqref="AG289">
    <cfRule type="cellIs" dxfId="440" priority="54" operator="greaterThan">
      <formula>0</formula>
    </cfRule>
  </conditionalFormatting>
  <conditionalFormatting sqref="G289">
    <cfRule type="expression" dxfId="439" priority="53" stopIfTrue="1">
      <formula>$I289="TTL"</formula>
    </cfRule>
  </conditionalFormatting>
  <conditionalFormatting sqref="R290:R339">
    <cfRule type="expression" dxfId="438" priority="52">
      <formula>R290&gt;0.6</formula>
    </cfRule>
  </conditionalFormatting>
  <conditionalFormatting sqref="Z290:Z339">
    <cfRule type="expression" dxfId="437" priority="51">
      <formula>Z290&lt;$V$5+$Z$4</formula>
    </cfRule>
  </conditionalFormatting>
  <conditionalFormatting sqref="Y290:Y339">
    <cfRule type="expression" dxfId="436" priority="50">
      <formula>Y290&lt;$Z$4</formula>
    </cfRule>
  </conditionalFormatting>
  <conditionalFormatting sqref="V290:V339">
    <cfRule type="expression" dxfId="435" priority="49">
      <formula>V290&lt;7</formula>
    </cfRule>
  </conditionalFormatting>
  <conditionalFormatting sqref="AG290:AG339">
    <cfRule type="cellIs" dxfId="434" priority="46" operator="greaterThan">
      <formula>0</formula>
    </cfRule>
  </conditionalFormatting>
  <conditionalFormatting sqref="G290:G291">
    <cfRule type="expression" dxfId="433" priority="44" stopIfTrue="1">
      <formula>$I290="TTL"</formula>
    </cfRule>
  </conditionalFormatting>
  <conditionalFormatting sqref="G292:G293">
    <cfRule type="expression" dxfId="432" priority="43" stopIfTrue="1">
      <formula>$I292="TTL"</formula>
    </cfRule>
  </conditionalFormatting>
  <conditionalFormatting sqref="G294:G295">
    <cfRule type="expression" dxfId="431" priority="42" stopIfTrue="1">
      <formula>$I294="TTL"</formula>
    </cfRule>
  </conditionalFormatting>
  <conditionalFormatting sqref="G296:G297">
    <cfRule type="expression" dxfId="430" priority="41" stopIfTrue="1">
      <formula>$I296="TTL"</formula>
    </cfRule>
  </conditionalFormatting>
  <conditionalFormatting sqref="G298:G299">
    <cfRule type="expression" dxfId="429" priority="40" stopIfTrue="1">
      <formula>$I298="TTL"</formula>
    </cfRule>
  </conditionalFormatting>
  <conditionalFormatting sqref="G300">
    <cfRule type="expression" dxfId="428" priority="39" stopIfTrue="1">
      <formula>$I300="TTL"</formula>
    </cfRule>
  </conditionalFormatting>
  <conditionalFormatting sqref="G301">
    <cfRule type="expression" dxfId="427" priority="38" stopIfTrue="1">
      <formula>$I301="TTL"</formula>
    </cfRule>
  </conditionalFormatting>
  <conditionalFormatting sqref="G302">
    <cfRule type="expression" dxfId="426" priority="37" stopIfTrue="1">
      <formula>$I302="TTL"</formula>
    </cfRule>
  </conditionalFormatting>
  <conditionalFormatting sqref="G303">
    <cfRule type="expression" dxfId="425" priority="36" stopIfTrue="1">
      <formula>$I303="TTL"</formula>
    </cfRule>
  </conditionalFormatting>
  <conditionalFormatting sqref="G304">
    <cfRule type="expression" dxfId="424" priority="35" stopIfTrue="1">
      <formula>$I304="TTL"</formula>
    </cfRule>
  </conditionalFormatting>
  <conditionalFormatting sqref="G305">
    <cfRule type="expression" dxfId="423" priority="34" stopIfTrue="1">
      <formula>$I305="TTL"</formula>
    </cfRule>
  </conditionalFormatting>
  <conditionalFormatting sqref="G306">
    <cfRule type="expression" dxfId="422" priority="33" stopIfTrue="1">
      <formula>$I306="TTL"</formula>
    </cfRule>
  </conditionalFormatting>
  <conditionalFormatting sqref="G307:G308">
    <cfRule type="expression" dxfId="421" priority="32" stopIfTrue="1">
      <formula>$I307="TTL"</formula>
    </cfRule>
  </conditionalFormatting>
  <conditionalFormatting sqref="G309">
    <cfRule type="expression" dxfId="420" priority="31" stopIfTrue="1">
      <formula>$I309="TTL"</formula>
    </cfRule>
  </conditionalFormatting>
  <conditionalFormatting sqref="G310">
    <cfRule type="expression" dxfId="419" priority="30" stopIfTrue="1">
      <formula>$I310="TTL"</formula>
    </cfRule>
  </conditionalFormatting>
  <conditionalFormatting sqref="G311">
    <cfRule type="expression" dxfId="418" priority="29" stopIfTrue="1">
      <formula>$I311="TTL"</formula>
    </cfRule>
  </conditionalFormatting>
  <conditionalFormatting sqref="G316:G320 G312:G313">
    <cfRule type="expression" dxfId="417" priority="28" stopIfTrue="1">
      <formula>$I312="TTL"</formula>
    </cfRule>
  </conditionalFormatting>
  <conditionalFormatting sqref="G314:G315">
    <cfRule type="expression" dxfId="416" priority="27" stopIfTrue="1">
      <formula>$I314="TTL"</formula>
    </cfRule>
  </conditionalFormatting>
  <conditionalFormatting sqref="G333:G338 G328:G329 G316:G320">
    <cfRule type="expression" dxfId="415" priority="26">
      <formula>$I316="TTL"</formula>
    </cfRule>
  </conditionalFormatting>
  <conditionalFormatting sqref="G321">
    <cfRule type="expression" dxfId="414" priority="25" stopIfTrue="1">
      <formula>$I321="TTL"</formula>
    </cfRule>
  </conditionalFormatting>
  <conditionalFormatting sqref="G321">
    <cfRule type="expression" dxfId="413" priority="24">
      <formula>$I321="TTL"</formula>
    </cfRule>
  </conditionalFormatting>
  <conditionalFormatting sqref="G321">
    <cfRule type="expression" dxfId="412" priority="23" stopIfTrue="1">
      <formula>$M321="TTL"</formula>
    </cfRule>
  </conditionalFormatting>
  <conditionalFormatting sqref="G322">
    <cfRule type="expression" dxfId="411" priority="22" stopIfTrue="1">
      <formula>$I322="TTL"</formula>
    </cfRule>
  </conditionalFormatting>
  <conditionalFormatting sqref="G322">
    <cfRule type="expression" dxfId="410" priority="21">
      <formula>$I322="TTL"</formula>
    </cfRule>
  </conditionalFormatting>
  <conditionalFormatting sqref="G322">
    <cfRule type="expression" dxfId="409" priority="20" stopIfTrue="1">
      <formula>$M322="TTL"</formula>
    </cfRule>
  </conditionalFormatting>
  <conditionalFormatting sqref="G323:G324">
    <cfRule type="expression" dxfId="408" priority="19" stopIfTrue="1">
      <formula>$I323="TTL"</formula>
    </cfRule>
  </conditionalFormatting>
  <conditionalFormatting sqref="G323:G324">
    <cfRule type="expression" dxfId="407" priority="18">
      <formula>$I323="TTL"</formula>
    </cfRule>
  </conditionalFormatting>
  <conditionalFormatting sqref="G323:G324">
    <cfRule type="expression" dxfId="406" priority="17" stopIfTrue="1">
      <formula>$M323="TTL"</formula>
    </cfRule>
  </conditionalFormatting>
  <conditionalFormatting sqref="G325:G326">
    <cfRule type="expression" dxfId="405" priority="16" stopIfTrue="1">
      <formula>$I325="TTL"</formula>
    </cfRule>
  </conditionalFormatting>
  <conditionalFormatting sqref="G325:G326">
    <cfRule type="expression" dxfId="404" priority="15">
      <formula>$I325="TTL"</formula>
    </cfRule>
  </conditionalFormatting>
  <conditionalFormatting sqref="G327">
    <cfRule type="expression" dxfId="403" priority="14" stopIfTrue="1">
      <formula>$I327="TTL"</formula>
    </cfRule>
  </conditionalFormatting>
  <conditionalFormatting sqref="G327">
    <cfRule type="expression" dxfId="402" priority="13">
      <formula>$I327="TTL"</formula>
    </cfRule>
  </conditionalFormatting>
  <conditionalFormatting sqref="G327">
    <cfRule type="expression" dxfId="401" priority="12" stopIfTrue="1">
      <formula>$M327="TTL"</formula>
    </cfRule>
  </conditionalFormatting>
  <conditionalFormatting sqref="G333:G338 G328:G329">
    <cfRule type="expression" dxfId="400" priority="11" stopIfTrue="1">
      <formula>$I328="TTL"</formula>
    </cfRule>
  </conditionalFormatting>
  <conditionalFormatting sqref="G333:G338 G328:G329">
    <cfRule type="expression" dxfId="399" priority="10" stopIfTrue="1">
      <formula>$M328="TTL"</formula>
    </cfRule>
  </conditionalFormatting>
  <conditionalFormatting sqref="G330:G331">
    <cfRule type="expression" dxfId="398" priority="9" stopIfTrue="1">
      <formula>$I330="TTL"</formula>
    </cfRule>
  </conditionalFormatting>
  <conditionalFormatting sqref="G330:G331">
    <cfRule type="expression" dxfId="397" priority="8">
      <formula>$I330="TTL"</formula>
    </cfRule>
  </conditionalFormatting>
  <conditionalFormatting sqref="G330:G331">
    <cfRule type="expression" dxfId="396" priority="7" stopIfTrue="1">
      <formula>$M330="TTL"</formula>
    </cfRule>
  </conditionalFormatting>
  <conditionalFormatting sqref="G332">
    <cfRule type="expression" dxfId="395" priority="6" stopIfTrue="1">
      <formula>$I332="TTL"</formula>
    </cfRule>
  </conditionalFormatting>
  <conditionalFormatting sqref="G332">
    <cfRule type="expression" dxfId="394" priority="5">
      <formula>$I332="TTL"</formula>
    </cfRule>
  </conditionalFormatting>
  <conditionalFormatting sqref="G332">
    <cfRule type="expression" dxfId="393" priority="4" stopIfTrue="1">
      <formula>$M332="TTL"</formula>
    </cfRule>
  </conditionalFormatting>
  <conditionalFormatting sqref="G339">
    <cfRule type="expression" dxfId="392" priority="3" stopIfTrue="1">
      <formula>$I339="TTL"</formula>
    </cfRule>
  </conditionalFormatting>
  <conditionalFormatting sqref="G339">
    <cfRule type="expression" dxfId="391" priority="2">
      <formula>$I339="TTL"</formula>
    </cfRule>
  </conditionalFormatting>
  <conditionalFormatting sqref="G339">
    <cfRule type="expression" dxfId="390" priority="1" stopIfTrue="1">
      <formula>$M339="TTL"</formula>
    </cfRule>
  </conditionalFormatting>
  <printOptions horizontalCentered="1"/>
  <pageMargins left="0" right="0" top="0.39370078740157483" bottom="0.39370078740157483" header="0" footer="0"/>
  <pageSetup paperSize="9" scale="5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15"/>
  <sheetViews>
    <sheetView zoomScale="80" zoomScaleNormal="80" workbookViewId="0">
      <selection activeCell="P44" sqref="P44"/>
    </sheetView>
  </sheetViews>
  <sheetFormatPr defaultRowHeight="12"/>
  <cols>
    <col min="1" max="1" width="12.33203125" style="99" customWidth="1"/>
    <col min="2" max="2" width="13" style="99" customWidth="1"/>
    <col min="3" max="3" width="9.109375" style="99" customWidth="1"/>
    <col min="4" max="4" width="7.44140625" style="99" customWidth="1"/>
    <col min="5" max="5" width="2.88671875" style="99" customWidth="1"/>
    <col min="6" max="6" width="13" style="99" customWidth="1"/>
    <col min="7" max="7" width="13" style="100" customWidth="1"/>
    <col min="8" max="9" width="13" style="99" customWidth="1"/>
    <col min="10" max="10" width="2.88671875" style="114" customWidth="1"/>
    <col min="11" max="11" width="12.33203125" style="99" customWidth="1"/>
    <col min="12" max="12" width="13" style="99" customWidth="1"/>
    <col min="13" max="13" width="9.109375" style="99" customWidth="1"/>
    <col min="14" max="14" width="7.44140625" style="99" customWidth="1"/>
    <col min="15" max="15" width="2.88671875" style="114" customWidth="1"/>
    <col min="16" max="16" width="11.6640625" style="114" customWidth="1"/>
    <col min="17" max="16384" width="8.88671875" style="114"/>
  </cols>
  <sheetData>
    <row r="1" spans="1:19">
      <c r="A1" s="178"/>
      <c r="K1" s="178"/>
    </row>
    <row r="2" spans="1:19">
      <c r="A2" s="135" t="s">
        <v>1111</v>
      </c>
      <c r="B2" s="136" t="s">
        <v>1374</v>
      </c>
      <c r="K2" s="135" t="s">
        <v>1111</v>
      </c>
      <c r="L2" s="136" t="s">
        <v>1374</v>
      </c>
    </row>
    <row r="4" spans="1:19" ht="13.5">
      <c r="A4" s="390"/>
      <c r="B4" s="391" t="s">
        <v>1102</v>
      </c>
      <c r="C4" s="204"/>
      <c r="D4" s="209"/>
      <c r="E4" s="114"/>
      <c r="F4" s="114"/>
      <c r="G4" s="114"/>
      <c r="H4" s="114"/>
      <c r="I4" s="114"/>
      <c r="K4" s="390"/>
      <c r="L4" s="391" t="s">
        <v>1102</v>
      </c>
      <c r="M4" s="204"/>
      <c r="N4" s="209"/>
    </row>
    <row r="5" spans="1:19">
      <c r="A5" s="393" t="s">
        <v>1104</v>
      </c>
      <c r="B5" s="392" t="s">
        <v>1108</v>
      </c>
      <c r="C5" s="138" t="s">
        <v>1109</v>
      </c>
      <c r="D5" s="394" t="s">
        <v>1110</v>
      </c>
      <c r="E5" s="114"/>
      <c r="F5" s="137" t="s">
        <v>1104</v>
      </c>
      <c r="G5" s="137" t="s">
        <v>1108</v>
      </c>
      <c r="H5" s="138" t="s">
        <v>1109</v>
      </c>
      <c r="I5" s="172" t="s">
        <v>1110</v>
      </c>
      <c r="K5" s="393" t="s">
        <v>1104</v>
      </c>
      <c r="L5" s="392" t="s">
        <v>1108</v>
      </c>
      <c r="M5" s="138" t="s">
        <v>1109</v>
      </c>
      <c r="N5" s="394" t="s">
        <v>1110</v>
      </c>
      <c r="P5" s="137" t="s">
        <v>1104</v>
      </c>
      <c r="Q5" s="137" t="s">
        <v>1108</v>
      </c>
      <c r="R5" s="138" t="s">
        <v>1109</v>
      </c>
      <c r="S5" s="172" t="s">
        <v>1110</v>
      </c>
    </row>
    <row r="6" spans="1:19">
      <c r="A6" s="397" t="s">
        <v>1362</v>
      </c>
      <c r="B6" s="395">
        <v>43104</v>
      </c>
      <c r="C6" s="146">
        <v>21286</v>
      </c>
      <c r="D6" s="396">
        <v>0.49382887899034894</v>
      </c>
      <c r="E6" s="114"/>
      <c r="F6" s="144" t="s">
        <v>1372</v>
      </c>
      <c r="G6" s="145">
        <v>1295</v>
      </c>
      <c r="H6" s="146">
        <v>1219</v>
      </c>
      <c r="I6" s="174">
        <v>0.94131274131274134</v>
      </c>
      <c r="K6" s="397" t="s">
        <v>1362</v>
      </c>
      <c r="L6" s="395">
        <v>24417</v>
      </c>
      <c r="M6" s="146">
        <v>7353</v>
      </c>
      <c r="N6" s="396">
        <v>0.30114264651677108</v>
      </c>
      <c r="P6" s="214" t="s">
        <v>581</v>
      </c>
      <c r="Q6" s="215">
        <v>2200</v>
      </c>
      <c r="R6" s="216">
        <v>1705</v>
      </c>
      <c r="S6" s="217">
        <v>0.77500000000000002</v>
      </c>
    </row>
    <row r="7" spans="1:19">
      <c r="A7" s="147" t="s">
        <v>1365</v>
      </c>
      <c r="B7" s="148">
        <v>7117</v>
      </c>
      <c r="C7" s="149">
        <v>4240</v>
      </c>
      <c r="D7" s="175">
        <v>0.59575663903330056</v>
      </c>
      <c r="E7" s="114"/>
      <c r="F7" s="147" t="s">
        <v>1342</v>
      </c>
      <c r="G7" s="148">
        <v>4576</v>
      </c>
      <c r="H7" s="149">
        <v>4247</v>
      </c>
      <c r="I7" s="175">
        <v>0.92810314685314688</v>
      </c>
      <c r="K7" s="147" t="s">
        <v>1365</v>
      </c>
      <c r="L7" s="148">
        <v>3927</v>
      </c>
      <c r="M7" s="149">
        <v>1231</v>
      </c>
      <c r="N7" s="175">
        <v>0.31347084288260757</v>
      </c>
      <c r="P7" s="147" t="s">
        <v>1277</v>
      </c>
      <c r="Q7" s="148">
        <v>8981</v>
      </c>
      <c r="R7" s="149">
        <v>5292</v>
      </c>
      <c r="S7" s="175">
        <v>0.5892439594699922</v>
      </c>
    </row>
    <row r="8" spans="1:19">
      <c r="A8" s="147" t="s">
        <v>1342</v>
      </c>
      <c r="B8" s="148">
        <v>24746</v>
      </c>
      <c r="C8" s="149">
        <v>11713</v>
      </c>
      <c r="D8" s="175">
        <v>0.47332902287238343</v>
      </c>
      <c r="E8" s="114"/>
      <c r="F8" s="147" t="s">
        <v>1369</v>
      </c>
      <c r="G8" s="148">
        <v>2500</v>
      </c>
      <c r="H8" s="149">
        <v>2300</v>
      </c>
      <c r="I8" s="175">
        <v>0.92</v>
      </c>
      <c r="K8" s="147" t="s">
        <v>1342</v>
      </c>
      <c r="L8" s="148">
        <v>20178</v>
      </c>
      <c r="M8" s="149">
        <v>7277</v>
      </c>
      <c r="N8" s="175">
        <v>0.36064030131826741</v>
      </c>
      <c r="P8" s="213" t="s">
        <v>1342</v>
      </c>
      <c r="Q8" s="210">
        <v>3848</v>
      </c>
      <c r="R8" s="211">
        <v>2201</v>
      </c>
      <c r="S8" s="212">
        <v>0.57198544698544695</v>
      </c>
    </row>
    <row r="9" spans="1:19">
      <c r="A9" s="147" t="s">
        <v>1366</v>
      </c>
      <c r="B9" s="148">
        <v>18005</v>
      </c>
      <c r="C9" s="149">
        <v>8144</v>
      </c>
      <c r="D9" s="175">
        <v>0.45231880033324079</v>
      </c>
      <c r="E9" s="114"/>
      <c r="F9" s="147" t="s">
        <v>426</v>
      </c>
      <c r="G9" s="148">
        <v>1047</v>
      </c>
      <c r="H9" s="149">
        <v>959</v>
      </c>
      <c r="I9" s="175">
        <v>0.91595033428844319</v>
      </c>
      <c r="K9" s="147" t="s">
        <v>1366</v>
      </c>
      <c r="L9" s="148">
        <v>2804</v>
      </c>
      <c r="M9" s="149">
        <v>2512</v>
      </c>
      <c r="N9" s="175">
        <v>0.89586305278174039</v>
      </c>
      <c r="P9" s="213" t="s">
        <v>1107</v>
      </c>
      <c r="Q9" s="210">
        <v>29367</v>
      </c>
      <c r="R9" s="211">
        <v>13287</v>
      </c>
      <c r="S9" s="212">
        <v>0.4524466237613648</v>
      </c>
    </row>
    <row r="10" spans="1:19">
      <c r="A10" s="147" t="s">
        <v>633</v>
      </c>
      <c r="B10" s="148">
        <v>321644</v>
      </c>
      <c r="C10" s="149">
        <v>170626</v>
      </c>
      <c r="D10" s="175">
        <v>0.53048090435388195</v>
      </c>
      <c r="E10" s="114"/>
      <c r="F10" s="147" t="s">
        <v>1277</v>
      </c>
      <c r="G10" s="148">
        <v>3919</v>
      </c>
      <c r="H10" s="149">
        <v>3470</v>
      </c>
      <c r="I10" s="175">
        <v>0.88542995662158719</v>
      </c>
      <c r="K10" s="147" t="s">
        <v>633</v>
      </c>
      <c r="L10" s="148">
        <v>182022</v>
      </c>
      <c r="M10" s="149">
        <v>72005</v>
      </c>
      <c r="N10" s="175">
        <v>0.3955840502796365</v>
      </c>
      <c r="P10" s="213" t="s">
        <v>1105</v>
      </c>
      <c r="Q10" s="210">
        <v>7500</v>
      </c>
      <c r="R10" s="211">
        <v>3253</v>
      </c>
      <c r="S10" s="212">
        <v>0.43373333333333336</v>
      </c>
    </row>
    <row r="11" spans="1:19">
      <c r="A11" s="147" t="s">
        <v>1105</v>
      </c>
      <c r="B11" s="148">
        <v>35986</v>
      </c>
      <c r="C11" s="149">
        <v>27422</v>
      </c>
      <c r="D11" s="175">
        <v>0.76201856277441227</v>
      </c>
      <c r="E11" s="114"/>
      <c r="F11" s="147" t="s">
        <v>1365</v>
      </c>
      <c r="G11" s="148">
        <v>3192</v>
      </c>
      <c r="H11" s="149">
        <v>2799</v>
      </c>
      <c r="I11" s="175">
        <v>0.87687969924812026</v>
      </c>
      <c r="K11" s="147" t="s">
        <v>1105</v>
      </c>
      <c r="L11" s="148">
        <v>19200</v>
      </c>
      <c r="M11" s="149">
        <v>14449</v>
      </c>
      <c r="N11" s="175">
        <v>0.75255208333333334</v>
      </c>
      <c r="P11" s="213" t="s">
        <v>624</v>
      </c>
      <c r="Q11" s="210">
        <v>21448</v>
      </c>
      <c r="R11" s="211">
        <v>9098</v>
      </c>
      <c r="S11" s="212">
        <v>0.42418873554643788</v>
      </c>
    </row>
    <row r="12" spans="1:19">
      <c r="A12" s="147" t="s">
        <v>1367</v>
      </c>
      <c r="B12" s="148">
        <v>204677</v>
      </c>
      <c r="C12" s="149">
        <v>92697</v>
      </c>
      <c r="D12" s="175">
        <v>0.45289407212339444</v>
      </c>
      <c r="E12" s="114"/>
      <c r="F12" s="213" t="s">
        <v>1107</v>
      </c>
      <c r="G12" s="210">
        <v>42685</v>
      </c>
      <c r="H12" s="211">
        <v>35822</v>
      </c>
      <c r="I12" s="212">
        <v>0.83921752372027647</v>
      </c>
      <c r="K12" s="147" t="s">
        <v>1367</v>
      </c>
      <c r="L12" s="148">
        <v>76780</v>
      </c>
      <c r="M12" s="149">
        <v>19454</v>
      </c>
      <c r="N12" s="175">
        <v>0.25337327429017975</v>
      </c>
      <c r="P12" s="213" t="s">
        <v>1106</v>
      </c>
      <c r="Q12" s="210">
        <v>13994</v>
      </c>
      <c r="R12" s="211">
        <v>4678</v>
      </c>
      <c r="S12" s="212">
        <v>0.33428612262398172</v>
      </c>
    </row>
    <row r="13" spans="1:19">
      <c r="A13" s="205" t="s">
        <v>1368</v>
      </c>
      <c r="B13" s="206">
        <v>6772</v>
      </c>
      <c r="C13" s="207">
        <v>3062</v>
      </c>
      <c r="D13" s="208">
        <v>0.45215593620791494</v>
      </c>
      <c r="E13" s="114"/>
      <c r="F13" s="213" t="s">
        <v>1105</v>
      </c>
      <c r="G13" s="210">
        <v>16786</v>
      </c>
      <c r="H13" s="211">
        <v>11617</v>
      </c>
      <c r="I13" s="212">
        <v>0.69206481591802693</v>
      </c>
      <c r="K13" s="205" t="s">
        <v>1368</v>
      </c>
      <c r="L13" s="206">
        <v>6772</v>
      </c>
      <c r="M13" s="207">
        <v>3062</v>
      </c>
      <c r="N13" s="208">
        <v>0.45215593620791494</v>
      </c>
      <c r="P13" s="147" t="s">
        <v>1362</v>
      </c>
      <c r="Q13" s="148">
        <v>4443</v>
      </c>
      <c r="R13" s="149">
        <v>787</v>
      </c>
      <c r="S13" s="175">
        <v>0.17713256808462752</v>
      </c>
    </row>
    <row r="14" spans="1:19">
      <c r="A14" s="147" t="s">
        <v>1277</v>
      </c>
      <c r="B14" s="148">
        <v>20941</v>
      </c>
      <c r="C14" s="149">
        <v>18254</v>
      </c>
      <c r="D14" s="175">
        <v>0.87168712095888445</v>
      </c>
      <c r="E14" s="114"/>
      <c r="F14" s="213" t="s">
        <v>641</v>
      </c>
      <c r="G14" s="210">
        <v>86854</v>
      </c>
      <c r="H14" s="211">
        <v>56837</v>
      </c>
      <c r="I14" s="212">
        <v>0.65439703410320771</v>
      </c>
      <c r="K14" s="147" t="s">
        <v>1277</v>
      </c>
      <c r="L14" s="148">
        <v>17287</v>
      </c>
      <c r="M14" s="149">
        <v>14604</v>
      </c>
      <c r="N14" s="175">
        <v>0.8447966680164285</v>
      </c>
      <c r="P14" s="147" t="s">
        <v>641</v>
      </c>
      <c r="Q14" s="148">
        <v>18292</v>
      </c>
      <c r="R14" s="149">
        <v>2171</v>
      </c>
      <c r="S14" s="175">
        <v>0.1186857642685327</v>
      </c>
    </row>
    <row r="15" spans="1:19">
      <c r="A15" s="147" t="s">
        <v>490</v>
      </c>
      <c r="B15" s="148">
        <v>16052</v>
      </c>
      <c r="C15" s="149">
        <v>5725</v>
      </c>
      <c r="D15" s="175">
        <v>0.35665337652628953</v>
      </c>
      <c r="E15" s="114"/>
      <c r="F15" s="213" t="s">
        <v>581</v>
      </c>
      <c r="G15" s="210">
        <v>18463</v>
      </c>
      <c r="H15" s="211">
        <v>12046</v>
      </c>
      <c r="I15" s="212">
        <v>0.65244001516546601</v>
      </c>
      <c r="K15" s="147" t="s">
        <v>490</v>
      </c>
      <c r="L15" s="148">
        <v>4239</v>
      </c>
      <c r="M15" s="149">
        <v>946</v>
      </c>
      <c r="N15" s="175">
        <v>0.2231658410002359</v>
      </c>
      <c r="P15" s="205" t="s">
        <v>1363</v>
      </c>
      <c r="Q15" s="206">
        <v>2000</v>
      </c>
      <c r="R15" s="207">
        <v>185</v>
      </c>
      <c r="S15" s="208">
        <v>9.2499999999999999E-2</v>
      </c>
    </row>
    <row r="16" spans="1:19">
      <c r="A16" s="147" t="s">
        <v>404</v>
      </c>
      <c r="B16" s="148">
        <v>7478</v>
      </c>
      <c r="C16" s="149">
        <v>2817</v>
      </c>
      <c r="D16" s="175">
        <v>0.37670500133725593</v>
      </c>
      <c r="E16" s="114"/>
      <c r="F16" s="213" t="s">
        <v>633</v>
      </c>
      <c r="G16" s="210">
        <v>131599</v>
      </c>
      <c r="H16" s="211">
        <v>83927</v>
      </c>
      <c r="I16" s="212">
        <v>0.63774800720370217</v>
      </c>
      <c r="K16" s="147" t="s">
        <v>404</v>
      </c>
      <c r="L16" s="148">
        <v>5445</v>
      </c>
      <c r="M16" s="149">
        <v>1343</v>
      </c>
      <c r="N16" s="175">
        <v>0.24664830119375575</v>
      </c>
      <c r="P16" s="147" t="s">
        <v>633</v>
      </c>
      <c r="Q16" s="148">
        <v>50528</v>
      </c>
      <c r="R16" s="149">
        <v>2964</v>
      </c>
      <c r="S16" s="175">
        <v>5.8660544648511719E-2</v>
      </c>
    </row>
    <row r="17" spans="1:19">
      <c r="A17" s="147" t="s">
        <v>1106</v>
      </c>
      <c r="B17" s="148">
        <v>88081</v>
      </c>
      <c r="C17" s="149">
        <v>41088</v>
      </c>
      <c r="D17" s="175">
        <v>0.46647971753272555</v>
      </c>
      <c r="E17" s="114"/>
      <c r="F17" s="147" t="s">
        <v>391</v>
      </c>
      <c r="G17" s="148">
        <v>1643</v>
      </c>
      <c r="H17" s="149">
        <v>1012</v>
      </c>
      <c r="I17" s="175">
        <v>0.61594643944004868</v>
      </c>
      <c r="K17" s="147" t="s">
        <v>1106</v>
      </c>
      <c r="L17" s="148">
        <v>52053</v>
      </c>
      <c r="M17" s="149">
        <v>20349</v>
      </c>
      <c r="N17" s="175">
        <v>0.3909284767448562</v>
      </c>
      <c r="P17" s="147" t="s">
        <v>1367</v>
      </c>
      <c r="Q17" s="148">
        <v>23290</v>
      </c>
      <c r="R17" s="149">
        <v>259</v>
      </c>
      <c r="S17" s="175">
        <v>1.1120652640618291E-2</v>
      </c>
    </row>
    <row r="18" spans="1:19">
      <c r="A18" s="147" t="s">
        <v>624</v>
      </c>
      <c r="B18" s="148">
        <v>214168</v>
      </c>
      <c r="C18" s="149">
        <v>124846</v>
      </c>
      <c r="D18" s="175">
        <v>0.58293489223413397</v>
      </c>
      <c r="E18" s="114"/>
      <c r="F18" s="147" t="s">
        <v>642</v>
      </c>
      <c r="G18" s="148">
        <v>11997</v>
      </c>
      <c r="H18" s="149">
        <v>7301</v>
      </c>
      <c r="I18" s="175">
        <v>0.60856880886888387</v>
      </c>
      <c r="K18" s="147" t="s">
        <v>624</v>
      </c>
      <c r="L18" s="148">
        <v>152938</v>
      </c>
      <c r="M18" s="149">
        <v>89935</v>
      </c>
      <c r="N18" s="175">
        <v>0.58804875178176774</v>
      </c>
      <c r="P18" s="147" t="s">
        <v>490</v>
      </c>
      <c r="Q18" s="148">
        <v>4241</v>
      </c>
      <c r="R18" s="149">
        <v>9</v>
      </c>
      <c r="S18" s="175">
        <v>2.1221410044800753E-3</v>
      </c>
    </row>
    <row r="19" spans="1:19">
      <c r="A19" s="205" t="s">
        <v>1445</v>
      </c>
      <c r="B19" s="206">
        <v>3097</v>
      </c>
      <c r="C19" s="207">
        <v>1717</v>
      </c>
      <c r="D19" s="208">
        <v>0.55440749112043919</v>
      </c>
      <c r="E19" s="114"/>
      <c r="F19" s="213" t="s">
        <v>1362</v>
      </c>
      <c r="G19" s="210">
        <v>21086</v>
      </c>
      <c r="H19" s="211">
        <v>12827</v>
      </c>
      <c r="I19" s="212">
        <v>0.60831831546998005</v>
      </c>
      <c r="K19" s="205" t="s">
        <v>1445</v>
      </c>
      <c r="L19" s="206">
        <v>3097</v>
      </c>
      <c r="M19" s="207">
        <v>1717</v>
      </c>
      <c r="N19" s="208">
        <v>0.55440749112043919</v>
      </c>
      <c r="P19" s="147" t="s">
        <v>1366</v>
      </c>
      <c r="Q19" s="148">
        <v>2805</v>
      </c>
      <c r="R19" s="149"/>
      <c r="S19" s="175">
        <v>0</v>
      </c>
    </row>
    <row r="20" spans="1:19">
      <c r="A20" s="147" t="s">
        <v>1369</v>
      </c>
      <c r="B20" s="148">
        <v>11657</v>
      </c>
      <c r="C20" s="149">
        <v>8794</v>
      </c>
      <c r="D20" s="175">
        <v>0.75439649995710734</v>
      </c>
      <c r="E20" s="114"/>
      <c r="F20" s="147" t="s">
        <v>404</v>
      </c>
      <c r="G20" s="148">
        <v>2040</v>
      </c>
      <c r="H20" s="149">
        <v>1152</v>
      </c>
      <c r="I20" s="175">
        <v>0.56470588235294117</v>
      </c>
      <c r="K20" s="147" t="s">
        <v>1369</v>
      </c>
      <c r="L20" s="148">
        <v>9187</v>
      </c>
      <c r="M20" s="149">
        <v>6437</v>
      </c>
      <c r="N20" s="175">
        <v>0.70066398171329047</v>
      </c>
      <c r="P20" s="205" t="s">
        <v>1368</v>
      </c>
      <c r="Q20" s="206">
        <v>982</v>
      </c>
      <c r="R20" s="207"/>
      <c r="S20" s="208">
        <v>0</v>
      </c>
    </row>
    <row r="21" spans="1:19">
      <c r="A21" s="205" t="s">
        <v>1446</v>
      </c>
      <c r="B21" s="206">
        <v>3134</v>
      </c>
      <c r="C21" s="207">
        <v>1620</v>
      </c>
      <c r="D21" s="208">
        <v>0.51691129546904913</v>
      </c>
      <c r="E21" s="114"/>
      <c r="F21" s="147" t="s">
        <v>572</v>
      </c>
      <c r="G21" s="148">
        <v>4858</v>
      </c>
      <c r="H21" s="149">
        <v>2518</v>
      </c>
      <c r="I21" s="175">
        <v>0.51832029641827915</v>
      </c>
      <c r="K21" s="205" t="s">
        <v>1446</v>
      </c>
      <c r="L21" s="206">
        <v>3134</v>
      </c>
      <c r="M21" s="207">
        <v>1620</v>
      </c>
      <c r="N21" s="208">
        <v>0.51691129546904913</v>
      </c>
      <c r="P21" s="205" t="s">
        <v>1373</v>
      </c>
      <c r="Q21" s="206">
        <v>1188</v>
      </c>
      <c r="R21" s="207"/>
      <c r="S21" s="208">
        <v>0</v>
      </c>
    </row>
    <row r="22" spans="1:19">
      <c r="A22" s="147" t="s">
        <v>1371</v>
      </c>
      <c r="B22" s="148">
        <v>17989</v>
      </c>
      <c r="C22" s="149">
        <v>4982</v>
      </c>
      <c r="D22" s="175">
        <v>0.27694702318083275</v>
      </c>
      <c r="E22" s="114"/>
      <c r="F22" s="147" t="s">
        <v>1367</v>
      </c>
      <c r="G22" s="148">
        <v>128125</v>
      </c>
      <c r="H22" s="149">
        <v>63620</v>
      </c>
      <c r="I22" s="175">
        <v>0.49654634146341464</v>
      </c>
      <c r="K22" s="147" t="s">
        <v>1371</v>
      </c>
      <c r="L22" s="148">
        <v>7800</v>
      </c>
      <c r="M22" s="149">
        <v>796</v>
      </c>
      <c r="N22" s="175">
        <v>0.10205128205128206</v>
      </c>
      <c r="P22" s="205" t="s">
        <v>1364</v>
      </c>
      <c r="Q22" s="206"/>
      <c r="R22" s="207"/>
      <c r="S22" s="208">
        <v>0</v>
      </c>
    </row>
    <row r="23" spans="1:19">
      <c r="A23" s="147" t="s">
        <v>1372</v>
      </c>
      <c r="B23" s="148">
        <v>1295</v>
      </c>
      <c r="C23" s="149">
        <v>1244</v>
      </c>
      <c r="D23" s="175">
        <v>0.96061776061776061</v>
      </c>
      <c r="E23" s="114"/>
      <c r="F23" s="147" t="s">
        <v>1106</v>
      </c>
      <c r="G23" s="148">
        <v>36056</v>
      </c>
      <c r="H23" s="149">
        <v>15637</v>
      </c>
      <c r="I23" s="175">
        <v>0.43368648768582208</v>
      </c>
      <c r="K23" s="147" t="s">
        <v>426</v>
      </c>
      <c r="L23" s="148">
        <v>2892</v>
      </c>
      <c r="M23" s="149">
        <v>1719</v>
      </c>
      <c r="N23" s="175">
        <v>0.59439834024896265</v>
      </c>
      <c r="P23" s="139" t="s">
        <v>1103</v>
      </c>
      <c r="Q23" s="140">
        <v>195107</v>
      </c>
      <c r="R23" s="141">
        <v>45889</v>
      </c>
      <c r="S23" s="173">
        <v>0.23519914713464921</v>
      </c>
    </row>
    <row r="24" spans="1:19">
      <c r="A24" s="147" t="s">
        <v>426</v>
      </c>
      <c r="B24" s="148">
        <v>3939</v>
      </c>
      <c r="C24" s="149">
        <v>2710</v>
      </c>
      <c r="D24" s="175">
        <v>0.68799187611068802</v>
      </c>
      <c r="E24" s="114"/>
      <c r="F24" s="147" t="s">
        <v>624</v>
      </c>
      <c r="G24" s="148">
        <v>61241</v>
      </c>
      <c r="H24" s="149">
        <v>24854</v>
      </c>
      <c r="I24" s="175">
        <v>0.40583922535556244</v>
      </c>
      <c r="K24" s="147" t="s">
        <v>581</v>
      </c>
      <c r="L24" s="148">
        <v>18164</v>
      </c>
      <c r="M24" s="149">
        <v>7517</v>
      </c>
      <c r="N24" s="175">
        <v>0.41384056375247741</v>
      </c>
    </row>
    <row r="25" spans="1:19">
      <c r="A25" s="147" t="s">
        <v>581</v>
      </c>
      <c r="B25" s="148">
        <v>30623</v>
      </c>
      <c r="C25" s="149">
        <v>19111</v>
      </c>
      <c r="D25" s="175">
        <v>0.62407340887568163</v>
      </c>
      <c r="E25" s="114"/>
      <c r="F25" s="147" t="s">
        <v>490</v>
      </c>
      <c r="G25" s="148">
        <v>11831</v>
      </c>
      <c r="H25" s="149">
        <v>4135</v>
      </c>
      <c r="I25" s="175">
        <v>0.34950553630293296</v>
      </c>
      <c r="K25" s="147" t="s">
        <v>641</v>
      </c>
      <c r="L25" s="148">
        <v>100547</v>
      </c>
      <c r="M25" s="149">
        <v>43478</v>
      </c>
      <c r="N25" s="175">
        <v>0.43241469163674701</v>
      </c>
    </row>
    <row r="26" spans="1:19">
      <c r="A26" s="147" t="s">
        <v>641</v>
      </c>
      <c r="B26" s="148">
        <v>187378</v>
      </c>
      <c r="C26" s="149">
        <v>110994</v>
      </c>
      <c r="D26" s="175">
        <v>0.59235342462829144</v>
      </c>
      <c r="E26" s="114"/>
      <c r="F26" s="147" t="s">
        <v>1371</v>
      </c>
      <c r="G26" s="148">
        <v>10193</v>
      </c>
      <c r="H26" s="149">
        <v>2936</v>
      </c>
      <c r="I26" s="175">
        <v>0.28804081232218187</v>
      </c>
      <c r="K26" s="147" t="s">
        <v>513</v>
      </c>
      <c r="L26" s="148">
        <v>2011</v>
      </c>
      <c r="M26" s="149">
        <v>344</v>
      </c>
      <c r="N26" s="175">
        <v>0.17105917454002983</v>
      </c>
    </row>
    <row r="27" spans="1:19">
      <c r="A27" s="147" t="s">
        <v>513</v>
      </c>
      <c r="B27" s="148">
        <v>7457</v>
      </c>
      <c r="C27" s="149">
        <v>2054</v>
      </c>
      <c r="D27" s="175">
        <v>0.27544588976800322</v>
      </c>
      <c r="E27" s="114"/>
      <c r="F27" s="147" t="s">
        <v>1366</v>
      </c>
      <c r="G27" s="148">
        <v>15208</v>
      </c>
      <c r="H27" s="149">
        <v>4204</v>
      </c>
      <c r="I27" s="175">
        <v>0.2764334560757496</v>
      </c>
      <c r="K27" s="147" t="s">
        <v>1107</v>
      </c>
      <c r="L27" s="148">
        <v>66237</v>
      </c>
      <c r="M27" s="149">
        <v>29253</v>
      </c>
      <c r="N27" s="175">
        <v>0.44164137868562886</v>
      </c>
    </row>
    <row r="28" spans="1:19">
      <c r="A28" s="147" t="s">
        <v>1107</v>
      </c>
      <c r="B28" s="148">
        <v>108941</v>
      </c>
      <c r="C28" s="149">
        <v>68035</v>
      </c>
      <c r="D28" s="175">
        <v>0.62451235072195044</v>
      </c>
      <c r="E28" s="114"/>
      <c r="F28" s="147" t="s">
        <v>1370</v>
      </c>
      <c r="G28" s="148">
        <v>5051</v>
      </c>
      <c r="H28" s="149">
        <v>1300</v>
      </c>
      <c r="I28" s="175">
        <v>0.25737477727182734</v>
      </c>
      <c r="K28" s="147" t="s">
        <v>642</v>
      </c>
      <c r="L28" s="148">
        <v>11267</v>
      </c>
      <c r="M28" s="149">
        <v>5340</v>
      </c>
      <c r="N28" s="175">
        <v>0.47395047483802255</v>
      </c>
    </row>
    <row r="29" spans="1:19">
      <c r="A29" s="147" t="s">
        <v>642</v>
      </c>
      <c r="B29" s="148">
        <v>23261</v>
      </c>
      <c r="C29" s="149">
        <v>14100</v>
      </c>
      <c r="D29" s="175">
        <v>0.60616482524397064</v>
      </c>
      <c r="E29" s="114"/>
      <c r="F29" s="147" t="s">
        <v>513</v>
      </c>
      <c r="G29" s="148">
        <v>5460</v>
      </c>
      <c r="H29" s="149">
        <v>1315</v>
      </c>
      <c r="I29" s="175">
        <v>0.24084249084249085</v>
      </c>
      <c r="K29" s="205" t="s">
        <v>1363</v>
      </c>
      <c r="L29" s="206">
        <v>1999</v>
      </c>
      <c r="M29" s="207">
        <v>1024</v>
      </c>
      <c r="N29" s="208">
        <v>0.51225612806403198</v>
      </c>
    </row>
    <row r="30" spans="1:19">
      <c r="A30" s="205" t="s">
        <v>1363</v>
      </c>
      <c r="B30" s="206">
        <v>1999</v>
      </c>
      <c r="C30" s="207">
        <v>1024</v>
      </c>
      <c r="D30" s="208">
        <v>0.51225612806403198</v>
      </c>
      <c r="E30" s="114"/>
      <c r="F30" s="139" t="s">
        <v>1103</v>
      </c>
      <c r="G30" s="140">
        <v>627705</v>
      </c>
      <c r="H30" s="141">
        <v>358054</v>
      </c>
      <c r="I30" s="173">
        <v>0.57041763248659805</v>
      </c>
      <c r="K30" s="205" t="s">
        <v>1373</v>
      </c>
      <c r="L30" s="206">
        <v>13656</v>
      </c>
      <c r="M30" s="207">
        <v>3987</v>
      </c>
      <c r="N30" s="208">
        <v>0.29195957820738139</v>
      </c>
    </row>
    <row r="31" spans="1:19">
      <c r="A31" s="205" t="s">
        <v>1373</v>
      </c>
      <c r="B31" s="206">
        <v>13656</v>
      </c>
      <c r="C31" s="207">
        <v>3987</v>
      </c>
      <c r="D31" s="208">
        <v>0.29195957820738139</v>
      </c>
      <c r="E31" s="114"/>
      <c r="F31" s="114"/>
      <c r="G31" s="114"/>
      <c r="H31" s="114"/>
      <c r="I31" s="114"/>
      <c r="K31" s="205" t="s">
        <v>1364</v>
      </c>
      <c r="L31" s="206">
        <v>1200</v>
      </c>
      <c r="M31" s="207">
        <v>942</v>
      </c>
      <c r="N31" s="208">
        <v>0.78500000000000003</v>
      </c>
    </row>
    <row r="32" spans="1:19">
      <c r="A32" s="205" t="s">
        <v>1364</v>
      </c>
      <c r="B32" s="206">
        <v>1200</v>
      </c>
      <c r="C32" s="207">
        <v>942</v>
      </c>
      <c r="D32" s="208">
        <v>0.78500000000000003</v>
      </c>
      <c r="E32" s="114"/>
      <c r="F32" s="114"/>
      <c r="G32" s="114"/>
      <c r="H32" s="114"/>
      <c r="I32" s="114"/>
      <c r="K32" s="205" t="s">
        <v>1375</v>
      </c>
      <c r="L32" s="206">
        <v>21027</v>
      </c>
      <c r="M32" s="207">
        <v>10772</v>
      </c>
      <c r="N32" s="208">
        <v>0.51229371760117948</v>
      </c>
    </row>
    <row r="33" spans="1:14">
      <c r="A33" s="205" t="s">
        <v>1375</v>
      </c>
      <c r="B33" s="206">
        <v>21027</v>
      </c>
      <c r="C33" s="207">
        <v>10772</v>
      </c>
      <c r="D33" s="208">
        <v>0.51229371760117948</v>
      </c>
      <c r="E33" s="114"/>
      <c r="F33" s="114"/>
      <c r="G33" s="114"/>
      <c r="H33" s="114"/>
      <c r="I33" s="114"/>
      <c r="K33" s="205" t="s">
        <v>1447</v>
      </c>
      <c r="L33" s="206">
        <v>12896</v>
      </c>
      <c r="M33" s="207">
        <v>1054</v>
      </c>
      <c r="N33" s="208">
        <v>8.1730769230769232E-2</v>
      </c>
    </row>
    <row r="34" spans="1:14">
      <c r="A34" s="205" t="s">
        <v>1447</v>
      </c>
      <c r="B34" s="206">
        <v>12896</v>
      </c>
      <c r="C34" s="207">
        <v>1054</v>
      </c>
      <c r="D34" s="208">
        <v>8.1730769230769232E-2</v>
      </c>
      <c r="E34" s="114"/>
      <c r="F34" s="114"/>
      <c r="G34" s="114"/>
      <c r="H34" s="114"/>
      <c r="I34" s="114"/>
      <c r="K34" s="139" t="s">
        <v>1103</v>
      </c>
      <c r="L34" s="140">
        <v>843176</v>
      </c>
      <c r="M34" s="141">
        <v>370520</v>
      </c>
      <c r="N34" s="173">
        <v>0.43943375997419282</v>
      </c>
    </row>
    <row r="35" spans="1:14" ht="13.5">
      <c r="A35" s="205" t="s">
        <v>1455</v>
      </c>
      <c r="B35" s="206">
        <v>2399</v>
      </c>
      <c r="C35" s="207">
        <v>1001</v>
      </c>
      <c r="D35" s="208">
        <v>0.41725719049604004</v>
      </c>
      <c r="E35" s="114"/>
      <c r="F35" s="114"/>
      <c r="G35" s="114"/>
      <c r="H35" s="114"/>
      <c r="I35" s="114"/>
      <c r="K35"/>
      <c r="L35"/>
      <c r="M35"/>
      <c r="N35"/>
    </row>
    <row r="36" spans="1:14" ht="13.5">
      <c r="A36" s="205" t="s">
        <v>1456</v>
      </c>
      <c r="B36" s="206">
        <v>5997</v>
      </c>
      <c r="C36" s="207">
        <v>2730</v>
      </c>
      <c r="D36" s="208">
        <v>0.45522761380690346</v>
      </c>
      <c r="E36" s="114"/>
      <c r="F36" s="114"/>
      <c r="G36" s="114"/>
      <c r="H36" s="114"/>
      <c r="I36" s="114"/>
      <c r="K36"/>
      <c r="L36"/>
      <c r="M36"/>
      <c r="N36"/>
    </row>
    <row r="37" spans="1:14" ht="13.5">
      <c r="A37" s="139" t="s">
        <v>1103</v>
      </c>
      <c r="B37" s="140">
        <v>1466716</v>
      </c>
      <c r="C37" s="141">
        <v>788791</v>
      </c>
      <c r="D37" s="173">
        <v>0.53779395602147928</v>
      </c>
      <c r="E37" s="114"/>
      <c r="F37" s="114"/>
      <c r="G37" s="114"/>
      <c r="H37" s="114"/>
      <c r="I37" s="114"/>
      <c r="K37"/>
      <c r="L37"/>
      <c r="M37"/>
      <c r="N37"/>
    </row>
    <row r="38" spans="1:14" ht="13.5">
      <c r="A38"/>
      <c r="B38"/>
      <c r="C38"/>
      <c r="D38"/>
      <c r="E38" s="114"/>
      <c r="F38" s="114"/>
      <c r="G38" s="114"/>
      <c r="H38" s="114"/>
      <c r="I38" s="114"/>
      <c r="K38"/>
      <c r="L38"/>
      <c r="M38"/>
      <c r="N38"/>
    </row>
    <row r="39" spans="1:14" ht="13.5">
      <c r="A39"/>
      <c r="B39"/>
      <c r="C39"/>
      <c r="D39"/>
      <c r="E39" s="114"/>
      <c r="F39" s="114"/>
      <c r="G39" s="114"/>
      <c r="H39" s="114"/>
      <c r="I39" s="114"/>
      <c r="K39"/>
      <c r="L39"/>
      <c r="M39"/>
      <c r="N39"/>
    </row>
    <row r="40" spans="1:14" ht="13.5">
      <c r="A40"/>
      <c r="B40"/>
      <c r="C40"/>
      <c r="D40"/>
      <c r="E40" s="114"/>
      <c r="F40" s="114"/>
      <c r="G40" s="114"/>
      <c r="H40" s="114"/>
      <c r="I40" s="114"/>
      <c r="K40"/>
      <c r="L40"/>
      <c r="M40"/>
      <c r="N40"/>
    </row>
    <row r="41" spans="1:14" ht="13.5">
      <c r="A41"/>
      <c r="B41"/>
      <c r="C41"/>
      <c r="D41"/>
      <c r="E41" s="114"/>
      <c r="F41" s="114"/>
      <c r="G41" s="114"/>
      <c r="H41" s="114"/>
      <c r="I41" s="114"/>
      <c r="K41"/>
      <c r="L41"/>
      <c r="M41"/>
      <c r="N41"/>
    </row>
    <row r="42" spans="1:14" ht="13.5">
      <c r="A42"/>
      <c r="B42"/>
      <c r="C42"/>
      <c r="D42"/>
      <c r="E42" s="114"/>
      <c r="F42" s="114"/>
      <c r="G42" s="114"/>
      <c r="H42" s="114"/>
      <c r="I42" s="114"/>
      <c r="K42"/>
      <c r="L42"/>
      <c r="M42"/>
      <c r="N42"/>
    </row>
    <row r="43" spans="1:14">
      <c r="A43" s="114"/>
      <c r="B43" s="114"/>
      <c r="C43" s="114"/>
      <c r="D43" s="114"/>
      <c r="E43" s="114"/>
      <c r="F43" s="114"/>
      <c r="G43" s="114"/>
      <c r="H43" s="114"/>
      <c r="I43" s="114"/>
      <c r="K43" s="114"/>
      <c r="L43" s="114"/>
      <c r="M43" s="114"/>
      <c r="N43" s="114"/>
    </row>
    <row r="44" spans="1:14">
      <c r="A44" s="114"/>
      <c r="B44" s="114"/>
      <c r="C44" s="114"/>
      <c r="D44" s="114"/>
      <c r="E44" s="114"/>
      <c r="F44" s="114"/>
      <c r="G44" s="114"/>
      <c r="H44" s="114"/>
      <c r="I44" s="114"/>
      <c r="K44" s="114"/>
      <c r="L44" s="114"/>
      <c r="M44" s="114"/>
      <c r="N44" s="114"/>
    </row>
    <row r="45" spans="1:14">
      <c r="A45" s="114"/>
      <c r="B45" s="114"/>
      <c r="C45" s="114"/>
      <c r="D45" s="114"/>
      <c r="E45" s="114"/>
      <c r="F45" s="114"/>
      <c r="G45" s="114"/>
      <c r="H45" s="114"/>
      <c r="I45" s="114"/>
      <c r="K45" s="114"/>
      <c r="L45" s="114"/>
      <c r="M45" s="114"/>
      <c r="N45" s="114"/>
    </row>
    <row r="46" spans="1:14">
      <c r="A46" s="114"/>
      <c r="B46" s="114"/>
      <c r="C46" s="114"/>
      <c r="D46" s="114"/>
      <c r="E46" s="114"/>
      <c r="F46" s="114"/>
      <c r="G46" s="114"/>
      <c r="H46" s="114"/>
      <c r="I46" s="114"/>
      <c r="K46" s="114"/>
      <c r="L46" s="114"/>
      <c r="M46" s="114"/>
      <c r="N46" s="114"/>
    </row>
    <row r="47" spans="1:14">
      <c r="A47" s="114"/>
      <c r="B47" s="114"/>
      <c r="C47" s="114"/>
      <c r="D47" s="114"/>
      <c r="E47" s="114"/>
      <c r="F47" s="114"/>
      <c r="G47" s="114"/>
      <c r="H47" s="114"/>
      <c r="I47" s="114"/>
      <c r="K47" s="114"/>
      <c r="L47" s="114"/>
      <c r="M47" s="114"/>
      <c r="N47" s="114"/>
    </row>
    <row r="48" spans="1:14">
      <c r="A48" s="114"/>
      <c r="B48" s="114"/>
      <c r="C48" s="114"/>
      <c r="D48" s="114"/>
      <c r="E48" s="114"/>
      <c r="F48" s="114"/>
      <c r="G48" s="114"/>
      <c r="H48" s="114"/>
      <c r="I48" s="114"/>
      <c r="K48" s="114"/>
      <c r="L48" s="114"/>
      <c r="M48" s="114"/>
      <c r="N48" s="114"/>
    </row>
    <row r="49" s="114" customFormat="1"/>
    <row r="50" s="114" customFormat="1"/>
    <row r="51" s="114" customFormat="1"/>
    <row r="52" s="114" customFormat="1"/>
    <row r="53" s="114" customFormat="1"/>
    <row r="54" s="114" customFormat="1"/>
    <row r="55" s="114" customFormat="1"/>
    <row r="56" s="114" customFormat="1"/>
    <row r="57" s="114" customFormat="1"/>
    <row r="58" s="114" customFormat="1"/>
    <row r="59" s="114" customFormat="1"/>
    <row r="60" s="114" customFormat="1"/>
    <row r="61" s="114" customFormat="1"/>
    <row r="62" s="114" customFormat="1"/>
    <row r="63" s="114" customFormat="1"/>
    <row r="64" s="114" customFormat="1"/>
    <row r="65" s="114" customFormat="1"/>
    <row r="66" s="114" customFormat="1"/>
    <row r="67" s="114" customFormat="1"/>
    <row r="68" s="114" customFormat="1"/>
    <row r="69" s="114" customFormat="1"/>
    <row r="70" s="114" customFormat="1"/>
    <row r="71" s="114" customFormat="1"/>
    <row r="72" s="114" customFormat="1"/>
    <row r="73" s="114" customFormat="1"/>
    <row r="74" s="114" customFormat="1"/>
    <row r="75" s="114" customFormat="1"/>
    <row r="76" s="114" customFormat="1"/>
    <row r="77" s="114" customFormat="1"/>
    <row r="78" s="114" customFormat="1"/>
    <row r="79" s="114" customFormat="1"/>
    <row r="80" s="114" customFormat="1"/>
    <row r="81" s="114" customFormat="1"/>
    <row r="82" s="114" customFormat="1"/>
    <row r="83" s="114" customFormat="1"/>
    <row r="84" s="114" customFormat="1"/>
    <row r="85" s="114" customFormat="1"/>
    <row r="86" s="114" customFormat="1"/>
    <row r="87" s="114" customFormat="1"/>
    <row r="88" s="114" customFormat="1"/>
    <row r="89" s="114" customFormat="1"/>
    <row r="90" s="114" customFormat="1"/>
    <row r="91" s="114" customFormat="1"/>
    <row r="92" s="114" customFormat="1"/>
    <row r="93" s="114" customFormat="1"/>
    <row r="94" s="114" customFormat="1"/>
    <row r="95" s="114" customFormat="1"/>
    <row r="96" s="114" customFormat="1"/>
    <row r="97" s="114" customFormat="1"/>
    <row r="98" s="114" customFormat="1"/>
    <row r="99" s="114" customFormat="1"/>
    <row r="100" s="114" customFormat="1"/>
    <row r="101" s="114" customFormat="1"/>
    <row r="102" s="114" customFormat="1"/>
    <row r="103" s="114" customFormat="1"/>
    <row r="104" s="114" customFormat="1"/>
    <row r="105" s="114" customFormat="1"/>
    <row r="106" s="114" customFormat="1"/>
    <row r="107" s="114" customFormat="1"/>
    <row r="108" s="114" customFormat="1"/>
    <row r="109" s="114" customFormat="1"/>
    <row r="110" s="114" customFormat="1"/>
    <row r="111" s="114" customFormat="1"/>
    <row r="112" s="114" customFormat="1"/>
    <row r="113" s="114" customFormat="1"/>
    <row r="114" s="114" customFormat="1"/>
    <row r="115" s="114" customFormat="1"/>
  </sheetData>
  <sortState ref="P6:S22">
    <sortCondition descending="1" ref="S6:S22"/>
    <sortCondition descending="1" ref="R6:R22"/>
  </sortState>
  <phoneticPr fontId="6" type="noConversion"/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>
  <sheetPr enableFormatConditionsCalculation="0">
    <tabColor indexed="8"/>
  </sheetPr>
  <dimension ref="A1:AX216"/>
  <sheetViews>
    <sheetView zoomScale="80" zoomScaleNormal="80" workbookViewId="0">
      <pane ySplit="4" topLeftCell="A191" activePane="bottomLeft" state="frozen"/>
      <selection activeCell="O20" sqref="O20"/>
      <selection pane="bottomLeft" activeCell="L212" sqref="L212"/>
    </sheetView>
  </sheetViews>
  <sheetFormatPr defaultRowHeight="13.5"/>
  <cols>
    <col min="1" max="1" width="6.21875" style="228" bestFit="1" customWidth="1"/>
    <col min="2" max="2" width="5" style="275" bestFit="1" customWidth="1"/>
    <col min="3" max="3" width="30" style="229" bestFit="1" customWidth="1"/>
    <col min="4" max="4" width="6.21875" style="276" bestFit="1" customWidth="1"/>
    <col min="5" max="5" width="5.33203125" style="276" bestFit="1" customWidth="1"/>
    <col min="6" max="6" width="5.33203125" style="276" customWidth="1"/>
    <col min="7" max="7" width="6.21875" style="2" customWidth="1"/>
    <col min="8" max="8" width="1.109375" style="228" customWidth="1"/>
    <col min="9" max="9" width="6.21875" style="228" bestFit="1" customWidth="1"/>
    <col min="10" max="10" width="31.21875" style="229" bestFit="1" customWidth="1"/>
    <col min="11" max="11" width="5" style="228" bestFit="1" customWidth="1"/>
    <col min="12" max="12" width="22.44140625" style="229" bestFit="1" customWidth="1"/>
    <col min="13" max="13" width="5" style="228" bestFit="1" customWidth="1"/>
    <col min="14" max="15" width="6.6640625" style="228" bestFit="1" customWidth="1"/>
    <col min="16" max="16" width="6.6640625" style="228" customWidth="1"/>
    <col min="17" max="17" width="1.109375" style="228" customWidth="1"/>
    <col min="18" max="18" width="5" style="228" bestFit="1" customWidth="1"/>
    <col min="19" max="19" width="6.6640625" style="228" bestFit="1" customWidth="1"/>
    <col min="20" max="20" width="5" style="228" bestFit="1" customWidth="1"/>
    <col min="21" max="21" width="1.109375" style="228" customWidth="1"/>
    <col min="22" max="22" width="5.5546875" style="228" customWidth="1"/>
    <col min="23" max="23" width="5" style="228" bestFit="1" customWidth="1"/>
    <col min="24" max="24" width="6.6640625" style="228" bestFit="1" customWidth="1"/>
    <col min="25" max="25" width="5" style="228" bestFit="1" customWidth="1"/>
    <col min="26" max="26" width="1.109375" style="228" customWidth="1"/>
    <col min="27" max="27" width="12.77734375" style="228" bestFit="1" customWidth="1"/>
    <col min="28" max="28" width="1.109375" style="228" customWidth="1"/>
    <col min="29" max="29" width="5.88671875" style="228" customWidth="1"/>
    <col min="30" max="30" width="5" style="228" bestFit="1" customWidth="1"/>
    <col min="31" max="31" width="14.77734375" style="229" bestFit="1" customWidth="1"/>
    <col min="32" max="32" width="5" style="228" bestFit="1" customWidth="1"/>
    <col min="33" max="33" width="1.109375" style="228" customWidth="1"/>
    <col min="34" max="34" width="6.21875" style="228" bestFit="1" customWidth="1"/>
    <col min="35" max="35" width="5" style="228" bestFit="1" customWidth="1"/>
    <col min="36" max="36" width="15.6640625" style="229" bestFit="1" customWidth="1"/>
    <col min="37" max="37" width="5" style="228" customWidth="1"/>
    <col min="38" max="38" width="5" style="228" bestFit="1" customWidth="1"/>
    <col min="39" max="39" width="1.109375" style="228" customWidth="1"/>
    <col min="40" max="40" width="4.6640625" style="228" bestFit="1" customWidth="1"/>
    <col min="41" max="41" width="8.6640625" style="228" bestFit="1" customWidth="1"/>
    <col min="42" max="42" width="5" style="228" bestFit="1" customWidth="1"/>
    <col min="43" max="43" width="1.21875" style="228" customWidth="1"/>
    <col min="44" max="44" width="4.6640625" style="228" customWidth="1"/>
    <col min="45" max="45" width="9.6640625" style="228" bestFit="1" customWidth="1"/>
    <col min="46" max="46" width="4.6640625" style="228" bestFit="1" customWidth="1"/>
    <col min="47" max="47" width="1.109375" style="228" customWidth="1"/>
    <col min="48" max="48" width="4.6640625" style="228" bestFit="1" customWidth="1"/>
    <col min="49" max="49" width="10.6640625" style="228" bestFit="1" customWidth="1"/>
    <col min="50" max="50" width="5" style="228" bestFit="1" customWidth="1"/>
    <col min="51" max="51" width="1.88671875" style="228" customWidth="1"/>
    <col min="52" max="16384" width="8.88671875" style="228"/>
  </cols>
  <sheetData>
    <row r="1" spans="1:50" s="218" customFormat="1">
      <c r="B1" s="219"/>
      <c r="C1" s="218">
        <v>2</v>
      </c>
      <c r="D1" s="218">
        <v>3</v>
      </c>
      <c r="E1" s="218">
        <v>4</v>
      </c>
      <c r="F1" s="218">
        <v>5</v>
      </c>
      <c r="G1" s="218">
        <v>6</v>
      </c>
      <c r="J1" s="220"/>
      <c r="L1" s="218">
        <v>2</v>
      </c>
      <c r="M1" s="218">
        <v>3</v>
      </c>
      <c r="N1" s="218">
        <v>4</v>
      </c>
      <c r="O1" s="218">
        <v>5</v>
      </c>
      <c r="P1" s="218">
        <v>6</v>
      </c>
      <c r="S1" s="218">
        <v>2</v>
      </c>
      <c r="T1" s="218">
        <v>3</v>
      </c>
      <c r="X1" s="218">
        <v>2</v>
      </c>
      <c r="Y1" s="218">
        <v>3</v>
      </c>
      <c r="AE1" s="220">
        <v>2</v>
      </c>
      <c r="AF1" s="218">
        <v>3</v>
      </c>
      <c r="AJ1" s="220">
        <v>2</v>
      </c>
      <c r="AK1" s="218">
        <v>3</v>
      </c>
      <c r="AL1" s="218">
        <v>4</v>
      </c>
      <c r="AO1" s="218">
        <v>2</v>
      </c>
      <c r="AP1" s="218">
        <v>3</v>
      </c>
      <c r="AS1" s="218">
        <v>2</v>
      </c>
      <c r="AT1" s="218">
        <v>3</v>
      </c>
      <c r="AW1" s="218">
        <v>2</v>
      </c>
      <c r="AX1" s="218">
        <v>3</v>
      </c>
    </row>
    <row r="2" spans="1:50" s="218" customFormat="1" ht="14.25" thickBot="1">
      <c r="A2" s="492" t="s">
        <v>3239</v>
      </c>
      <c r="B2" s="492"/>
      <c r="C2" s="492"/>
      <c r="D2" s="492"/>
      <c r="E2" s="492"/>
      <c r="F2" s="492"/>
      <c r="G2" s="492"/>
      <c r="I2" s="492" t="s">
        <v>1804</v>
      </c>
      <c r="J2" s="492"/>
      <c r="K2" s="492"/>
      <c r="L2" s="492"/>
      <c r="M2" s="492"/>
      <c r="N2" s="492"/>
      <c r="O2" s="433"/>
      <c r="P2" s="433"/>
      <c r="R2" s="492" t="s">
        <v>1805</v>
      </c>
      <c r="S2" s="492"/>
      <c r="T2" s="492"/>
      <c r="V2" s="492" t="s">
        <v>3240</v>
      </c>
      <c r="W2" s="492"/>
      <c r="X2" s="492"/>
      <c r="Y2" s="492"/>
      <c r="AA2" s="433" t="s">
        <v>1806</v>
      </c>
      <c r="AC2" s="492" t="s">
        <v>3241</v>
      </c>
      <c r="AD2" s="492"/>
      <c r="AE2" s="492"/>
      <c r="AF2" s="492"/>
      <c r="AH2" s="492" t="s">
        <v>3242</v>
      </c>
      <c r="AI2" s="492"/>
      <c r="AJ2" s="492"/>
      <c r="AK2" s="492"/>
      <c r="AL2" s="492"/>
      <c r="AN2" s="492" t="s">
        <v>1807</v>
      </c>
      <c r="AO2" s="492"/>
      <c r="AP2" s="492"/>
      <c r="AR2" s="492" t="s">
        <v>1382</v>
      </c>
      <c r="AS2" s="492"/>
      <c r="AT2" s="492"/>
      <c r="AV2" s="492" t="s">
        <v>3243</v>
      </c>
      <c r="AW2" s="492"/>
      <c r="AX2" s="492"/>
    </row>
    <row r="3" spans="1:50" s="218" customFormat="1">
      <c r="A3" s="433" t="s">
        <v>3244</v>
      </c>
      <c r="B3" s="221" t="s">
        <v>3245</v>
      </c>
      <c r="C3" s="433" t="s">
        <v>3246</v>
      </c>
      <c r="D3" s="222" t="s">
        <v>3247</v>
      </c>
      <c r="E3" s="222" t="s">
        <v>3245</v>
      </c>
      <c r="F3" s="222" t="s">
        <v>3248</v>
      </c>
      <c r="G3" s="1" t="s">
        <v>3249</v>
      </c>
      <c r="I3" s="433" t="s">
        <v>3250</v>
      </c>
      <c r="J3" s="433" t="s">
        <v>3251</v>
      </c>
      <c r="K3" s="223" t="s">
        <v>3245</v>
      </c>
      <c r="L3" s="433" t="s">
        <v>3246</v>
      </c>
      <c r="M3" s="433" t="s">
        <v>3245</v>
      </c>
      <c r="N3" s="433" t="s">
        <v>3248</v>
      </c>
      <c r="O3" s="433" t="s">
        <v>3248</v>
      </c>
      <c r="P3" s="433" t="s">
        <v>3248</v>
      </c>
      <c r="R3" s="223" t="s">
        <v>3245</v>
      </c>
      <c r="S3" s="433" t="s">
        <v>3246</v>
      </c>
      <c r="T3" s="433" t="s">
        <v>3245</v>
      </c>
      <c r="V3" s="433" t="s">
        <v>3250</v>
      </c>
      <c r="W3" s="223" t="s">
        <v>3245</v>
      </c>
      <c r="X3" s="433" t="s">
        <v>3246</v>
      </c>
      <c r="Y3" s="433" t="s">
        <v>3245</v>
      </c>
      <c r="AA3" s="433" t="s">
        <v>3245</v>
      </c>
      <c r="AC3" s="433" t="s">
        <v>3250</v>
      </c>
      <c r="AD3" s="223" t="s">
        <v>3245</v>
      </c>
      <c r="AE3" s="433" t="s">
        <v>3246</v>
      </c>
      <c r="AF3" s="433" t="s">
        <v>3245</v>
      </c>
      <c r="AH3" s="433" t="s">
        <v>3250</v>
      </c>
      <c r="AI3" s="223" t="s">
        <v>3245</v>
      </c>
      <c r="AJ3" s="433" t="s">
        <v>3246</v>
      </c>
      <c r="AK3" s="433" t="s">
        <v>3252</v>
      </c>
      <c r="AL3" s="433" t="s">
        <v>3245</v>
      </c>
      <c r="AN3" s="223" t="s">
        <v>3245</v>
      </c>
      <c r="AO3" s="433" t="s">
        <v>3246</v>
      </c>
      <c r="AP3" s="433" t="s">
        <v>3245</v>
      </c>
      <c r="AR3" s="223" t="s">
        <v>3245</v>
      </c>
      <c r="AS3" s="433" t="s">
        <v>3246</v>
      </c>
      <c r="AT3" s="433" t="s">
        <v>3245</v>
      </c>
      <c r="AV3" s="223" t="s">
        <v>3245</v>
      </c>
      <c r="AW3" s="433" t="s">
        <v>3246</v>
      </c>
      <c r="AX3" s="433" t="s">
        <v>3245</v>
      </c>
    </row>
    <row r="4" spans="1:50">
      <c r="A4" s="224" t="s">
        <v>317</v>
      </c>
      <c r="B4" s="225"/>
      <c r="C4" s="226" t="s">
        <v>318</v>
      </c>
      <c r="D4" s="227">
        <f>B4</f>
        <v>0</v>
      </c>
      <c r="E4" s="227">
        <f t="shared" ref="E4:E49" si="0">B4</f>
        <v>0</v>
      </c>
      <c r="F4" s="227" t="s">
        <v>800</v>
      </c>
      <c r="G4" s="155" t="s">
        <v>11</v>
      </c>
      <c r="I4" s="228" t="s">
        <v>3</v>
      </c>
      <c r="J4" s="229" t="s">
        <v>4</v>
      </c>
      <c r="K4" s="230" t="s">
        <v>5</v>
      </c>
      <c r="L4" s="229" t="s">
        <v>801</v>
      </c>
      <c r="M4" s="228" t="str">
        <f>K4</f>
        <v>BA</v>
      </c>
      <c r="N4" s="228" t="s">
        <v>1448</v>
      </c>
      <c r="P4" s="228" t="s">
        <v>1449</v>
      </c>
      <c r="R4" s="230" t="s">
        <v>6</v>
      </c>
      <c r="S4" s="228">
        <v>2009</v>
      </c>
      <c r="T4" s="228" t="str">
        <f>R4</f>
        <v>A</v>
      </c>
      <c r="V4" s="228">
        <v>0</v>
      </c>
      <c r="W4" s="231" t="s">
        <v>3253</v>
      </c>
      <c r="X4" s="228" t="s">
        <v>2362</v>
      </c>
      <c r="Y4" s="228" t="str">
        <f>W4</f>
        <v>0</v>
      </c>
      <c r="AA4" s="228" t="s">
        <v>7</v>
      </c>
      <c r="AC4" s="228" t="s">
        <v>8</v>
      </c>
      <c r="AD4" s="230" t="s">
        <v>722</v>
      </c>
      <c r="AE4" s="229" t="s">
        <v>9</v>
      </c>
      <c r="AF4" s="228" t="str">
        <f>AD4</f>
        <v>BK</v>
      </c>
      <c r="AH4" s="228" t="s">
        <v>6</v>
      </c>
      <c r="AI4" s="230" t="s">
        <v>732</v>
      </c>
      <c r="AJ4" s="229" t="s">
        <v>10</v>
      </c>
      <c r="AK4" s="228">
        <v>1</v>
      </c>
      <c r="AL4" s="228" t="str">
        <f>AI4</f>
        <v>FRE</v>
      </c>
      <c r="AN4" s="230" t="s">
        <v>11</v>
      </c>
      <c r="AO4" s="228" t="s">
        <v>12</v>
      </c>
      <c r="AP4" s="228" t="str">
        <f>AN4</f>
        <v>B</v>
      </c>
      <c r="AR4" s="230" t="s">
        <v>13</v>
      </c>
      <c r="AS4" s="228" t="s">
        <v>14</v>
      </c>
      <c r="AT4" s="228" t="str">
        <f t="shared" ref="AT4:AT9" si="1">AR4</f>
        <v>M</v>
      </c>
      <c r="AV4" s="232" t="s">
        <v>15</v>
      </c>
      <c r="AW4" s="233" t="s">
        <v>16</v>
      </c>
      <c r="AX4" s="233" t="str">
        <f t="shared" ref="AX4:AX22" si="2">AV4</f>
        <v>CN</v>
      </c>
    </row>
    <row r="5" spans="1:50">
      <c r="A5" s="224" t="s">
        <v>300</v>
      </c>
      <c r="B5" s="225"/>
      <c r="C5" s="226" t="s">
        <v>301</v>
      </c>
      <c r="D5" s="227">
        <f>B5</f>
        <v>0</v>
      </c>
      <c r="E5" s="227">
        <f t="shared" si="0"/>
        <v>0</v>
      </c>
      <c r="F5" s="227" t="s">
        <v>800</v>
      </c>
      <c r="G5" s="155" t="s">
        <v>11</v>
      </c>
      <c r="I5" s="228" t="s">
        <v>20</v>
      </c>
      <c r="J5" s="229" t="s">
        <v>21</v>
      </c>
      <c r="K5" s="230" t="s">
        <v>5</v>
      </c>
      <c r="L5" s="229" t="s">
        <v>801</v>
      </c>
      <c r="M5" s="228" t="str">
        <f t="shared" ref="M5:M50" si="3">K5</f>
        <v>BA</v>
      </c>
      <c r="N5" s="228" t="s">
        <v>1448</v>
      </c>
      <c r="P5" s="228" t="s">
        <v>1449</v>
      </c>
      <c r="R5" s="230" t="s">
        <v>11</v>
      </c>
      <c r="S5" s="228">
        <v>2010</v>
      </c>
      <c r="T5" s="228" t="str">
        <f t="shared" ref="T5:T13" si="4">R5</f>
        <v>B</v>
      </c>
      <c r="V5" s="228">
        <v>1</v>
      </c>
      <c r="W5" s="230" t="s">
        <v>22</v>
      </c>
      <c r="X5" s="228" t="s">
        <v>2362</v>
      </c>
      <c r="Y5" s="228" t="str">
        <f t="shared" ref="Y5:Y13" si="5">W5</f>
        <v>0</v>
      </c>
      <c r="AA5" s="228" t="s">
        <v>23</v>
      </c>
      <c r="AC5" s="228" t="s">
        <v>24</v>
      </c>
      <c r="AD5" s="230"/>
      <c r="AE5" s="229" t="s">
        <v>25</v>
      </c>
      <c r="AF5" s="228">
        <f t="shared" ref="AF5:AF68" si="6">AD5</f>
        <v>0</v>
      </c>
      <c r="AH5" s="240"/>
      <c r="AI5" s="238" t="s">
        <v>3254</v>
      </c>
      <c r="AJ5" s="239" t="s">
        <v>3254</v>
      </c>
      <c r="AK5" s="240">
        <v>1</v>
      </c>
      <c r="AL5" s="240" t="s">
        <v>3254</v>
      </c>
      <c r="AN5" s="230" t="s">
        <v>713</v>
      </c>
      <c r="AO5" s="228" t="s">
        <v>28</v>
      </c>
      <c r="AP5" s="228" t="str">
        <f>AN5</f>
        <v>C</v>
      </c>
      <c r="AR5" s="230" t="s">
        <v>29</v>
      </c>
      <c r="AS5" s="228" t="s">
        <v>30</v>
      </c>
      <c r="AT5" s="228" t="str">
        <f t="shared" si="1"/>
        <v>W</v>
      </c>
      <c r="AV5" s="232" t="s">
        <v>31</v>
      </c>
      <c r="AW5" s="233" t="s">
        <v>32</v>
      </c>
      <c r="AX5" s="233" t="str">
        <f t="shared" si="2"/>
        <v>JP</v>
      </c>
    </row>
    <row r="6" spans="1:50" ht="14.25" thickBot="1">
      <c r="A6" s="224" t="s">
        <v>217</v>
      </c>
      <c r="B6" s="225"/>
      <c r="C6" s="226" t="s">
        <v>312</v>
      </c>
      <c r="D6" s="227">
        <f>B6</f>
        <v>0</v>
      </c>
      <c r="E6" s="227">
        <f t="shared" si="0"/>
        <v>0</v>
      </c>
      <c r="F6" s="227" t="s">
        <v>800</v>
      </c>
      <c r="G6" s="155" t="s">
        <v>11</v>
      </c>
      <c r="I6" s="228" t="s">
        <v>36</v>
      </c>
      <c r="J6" s="229" t="s">
        <v>37</v>
      </c>
      <c r="K6" s="230" t="s">
        <v>38</v>
      </c>
      <c r="L6" s="229" t="s">
        <v>802</v>
      </c>
      <c r="M6" s="228" t="str">
        <f t="shared" si="3"/>
        <v>FL</v>
      </c>
      <c r="N6" s="228" t="s">
        <v>1448</v>
      </c>
      <c r="P6" s="228" t="s">
        <v>1449</v>
      </c>
      <c r="R6" s="230" t="s">
        <v>713</v>
      </c>
      <c r="S6" s="228">
        <v>2011</v>
      </c>
      <c r="T6" s="228" t="str">
        <f t="shared" si="4"/>
        <v>C</v>
      </c>
      <c r="V6" s="228">
        <v>2</v>
      </c>
      <c r="W6" s="230" t="s">
        <v>22</v>
      </c>
      <c r="X6" s="228" t="s">
        <v>2362</v>
      </c>
      <c r="Y6" s="228" t="str">
        <f t="shared" si="5"/>
        <v>0</v>
      </c>
      <c r="AA6" s="228" t="s">
        <v>39</v>
      </c>
      <c r="AC6" s="228" t="s">
        <v>40</v>
      </c>
      <c r="AD6" s="230"/>
      <c r="AE6" s="229" t="s">
        <v>41</v>
      </c>
      <c r="AF6" s="228">
        <f t="shared" si="6"/>
        <v>0</v>
      </c>
      <c r="AH6" s="228" t="s">
        <v>26</v>
      </c>
      <c r="AI6" s="230" t="s">
        <v>747</v>
      </c>
      <c r="AJ6" s="229" t="s">
        <v>27</v>
      </c>
      <c r="AK6" s="228">
        <v>1</v>
      </c>
      <c r="AL6" s="228" t="str">
        <f t="shared" ref="AL6:AL13" si="7">AI6</f>
        <v>OXS</v>
      </c>
      <c r="AN6" s="409" t="s">
        <v>13</v>
      </c>
      <c r="AO6" s="228" t="s">
        <v>42</v>
      </c>
      <c r="AP6" s="228" t="str">
        <f>AN6</f>
        <v>M</v>
      </c>
      <c r="AR6" s="230" t="s">
        <v>43</v>
      </c>
      <c r="AS6" s="228" t="s">
        <v>44</v>
      </c>
      <c r="AT6" s="228" t="str">
        <f t="shared" si="1"/>
        <v>U</v>
      </c>
      <c r="AV6" s="232" t="s">
        <v>45</v>
      </c>
      <c r="AW6" s="233" t="s">
        <v>46</v>
      </c>
      <c r="AX6" s="233" t="str">
        <f t="shared" si="2"/>
        <v>KR</v>
      </c>
    </row>
    <row r="7" spans="1:50" ht="14.25" thickBot="1">
      <c r="A7" s="224" t="s">
        <v>295</v>
      </c>
      <c r="B7" s="225"/>
      <c r="C7" s="226" t="s">
        <v>296</v>
      </c>
      <c r="D7" s="227">
        <f>B7</f>
        <v>0</v>
      </c>
      <c r="E7" s="227">
        <f t="shared" si="0"/>
        <v>0</v>
      </c>
      <c r="F7" s="227" t="s">
        <v>800</v>
      </c>
      <c r="G7" s="155" t="s">
        <v>11</v>
      </c>
      <c r="I7" s="228" t="s">
        <v>50</v>
      </c>
      <c r="J7" s="229" t="s">
        <v>51</v>
      </c>
      <c r="K7" s="230" t="s">
        <v>38</v>
      </c>
      <c r="L7" s="229" t="s">
        <v>802</v>
      </c>
      <c r="M7" s="228" t="str">
        <f t="shared" si="3"/>
        <v>FL</v>
      </c>
      <c r="N7" s="228" t="s">
        <v>1448</v>
      </c>
      <c r="P7" s="228" t="s">
        <v>1449</v>
      </c>
      <c r="R7" s="230" t="s">
        <v>52</v>
      </c>
      <c r="S7" s="228">
        <v>2012</v>
      </c>
      <c r="T7" s="228" t="str">
        <f t="shared" si="4"/>
        <v>D</v>
      </c>
      <c r="V7" s="228">
        <v>3</v>
      </c>
      <c r="W7" s="230" t="s">
        <v>22</v>
      </c>
      <c r="X7" s="228" t="s">
        <v>2362</v>
      </c>
      <c r="Y7" s="228" t="str">
        <f t="shared" si="5"/>
        <v>0</v>
      </c>
      <c r="AA7" s="228" t="s">
        <v>53</v>
      </c>
      <c r="AC7" s="228" t="s">
        <v>54</v>
      </c>
      <c r="AD7" s="230"/>
      <c r="AE7" s="229" t="s">
        <v>55</v>
      </c>
      <c r="AF7" s="228">
        <f t="shared" si="6"/>
        <v>0</v>
      </c>
      <c r="AI7" s="230" t="s">
        <v>738</v>
      </c>
      <c r="AJ7" s="229" t="s">
        <v>714</v>
      </c>
      <c r="AK7" s="228">
        <v>1</v>
      </c>
      <c r="AL7" s="228" t="str">
        <f t="shared" si="7"/>
        <v>OSS</v>
      </c>
      <c r="AR7" s="230" t="s">
        <v>56</v>
      </c>
      <c r="AS7" s="228" t="s">
        <v>57</v>
      </c>
      <c r="AT7" s="228" t="str">
        <f t="shared" si="1"/>
        <v>K</v>
      </c>
      <c r="AV7" s="410" t="s">
        <v>58</v>
      </c>
      <c r="AW7" s="233" t="s">
        <v>59</v>
      </c>
      <c r="AX7" s="233" t="str">
        <f t="shared" si="2"/>
        <v>US</v>
      </c>
    </row>
    <row r="8" spans="1:50">
      <c r="A8" s="224" t="s">
        <v>306</v>
      </c>
      <c r="B8" s="225"/>
      <c r="C8" s="226" t="s">
        <v>307</v>
      </c>
      <c r="D8" s="227">
        <f>B8</f>
        <v>0</v>
      </c>
      <c r="E8" s="227">
        <f t="shared" si="0"/>
        <v>0</v>
      </c>
      <c r="F8" s="227" t="s">
        <v>800</v>
      </c>
      <c r="G8" s="155" t="s">
        <v>11</v>
      </c>
      <c r="I8" s="228" t="s">
        <v>63</v>
      </c>
      <c r="J8" s="229" t="s">
        <v>64</v>
      </c>
      <c r="K8" s="230" t="s">
        <v>65</v>
      </c>
      <c r="L8" s="229" t="s">
        <v>803</v>
      </c>
      <c r="M8" s="228" t="str">
        <f t="shared" si="3"/>
        <v>FI</v>
      </c>
      <c r="N8" s="228" t="s">
        <v>1448</v>
      </c>
      <c r="P8" s="228" t="s">
        <v>1449</v>
      </c>
      <c r="R8" s="230" t="s">
        <v>66</v>
      </c>
      <c r="S8" s="228">
        <v>2013</v>
      </c>
      <c r="T8" s="228" t="str">
        <f t="shared" si="4"/>
        <v>E</v>
      </c>
      <c r="V8" s="228">
        <v>4</v>
      </c>
      <c r="W8" s="230" t="s">
        <v>22</v>
      </c>
      <c r="X8" s="228" t="s">
        <v>2362</v>
      </c>
      <c r="Y8" s="228" t="str">
        <f t="shared" si="5"/>
        <v>0</v>
      </c>
      <c r="AA8" s="228" t="s">
        <v>67</v>
      </c>
      <c r="AC8" s="228" t="s">
        <v>68</v>
      </c>
      <c r="AD8" s="230"/>
      <c r="AE8" s="229" t="s">
        <v>69</v>
      </c>
      <c r="AF8" s="228">
        <f t="shared" si="6"/>
        <v>0</v>
      </c>
      <c r="AI8" s="230" t="s">
        <v>739</v>
      </c>
      <c r="AJ8" s="229" t="s">
        <v>13</v>
      </c>
      <c r="AK8" s="228">
        <v>1</v>
      </c>
      <c r="AL8" s="228" t="str">
        <f t="shared" si="7"/>
        <v>OMM</v>
      </c>
      <c r="AR8" s="230" t="s">
        <v>26</v>
      </c>
      <c r="AS8" s="228" t="s">
        <v>71</v>
      </c>
      <c r="AT8" s="228" t="str">
        <f t="shared" si="1"/>
        <v>N</v>
      </c>
      <c r="AV8" s="233" t="s">
        <v>3255</v>
      </c>
      <c r="AW8" s="233" t="s">
        <v>1808</v>
      </c>
      <c r="AX8" s="233" t="str">
        <f t="shared" si="2"/>
        <v>IN</v>
      </c>
    </row>
    <row r="9" spans="1:50" ht="14.25" thickBot="1">
      <c r="A9" s="224" t="s">
        <v>349</v>
      </c>
      <c r="B9" s="225" t="s">
        <v>350</v>
      </c>
      <c r="C9" s="226" t="s">
        <v>351</v>
      </c>
      <c r="D9" s="227" t="s">
        <v>2364</v>
      </c>
      <c r="E9" s="227" t="str">
        <f t="shared" si="0"/>
        <v>KDO</v>
      </c>
      <c r="F9" s="227" t="s">
        <v>800</v>
      </c>
      <c r="G9" s="155" t="s">
        <v>11</v>
      </c>
      <c r="I9" s="228" t="s">
        <v>75</v>
      </c>
      <c r="J9" s="229" t="s">
        <v>76</v>
      </c>
      <c r="K9" s="230" t="s">
        <v>65</v>
      </c>
      <c r="L9" s="229" t="s">
        <v>803</v>
      </c>
      <c r="M9" s="228" t="str">
        <f t="shared" si="3"/>
        <v>FI</v>
      </c>
      <c r="N9" s="228" t="s">
        <v>1448</v>
      </c>
      <c r="P9" s="228" t="s">
        <v>1449</v>
      </c>
      <c r="R9" s="230" t="s">
        <v>77</v>
      </c>
      <c r="S9" s="228">
        <v>2014</v>
      </c>
      <c r="T9" s="228" t="str">
        <f t="shared" si="4"/>
        <v>F</v>
      </c>
      <c r="V9" s="228">
        <v>5</v>
      </c>
      <c r="W9" s="231" t="s">
        <v>1809</v>
      </c>
      <c r="X9" s="228" t="s">
        <v>2363</v>
      </c>
      <c r="Y9" s="228" t="str">
        <f t="shared" si="5"/>
        <v>3</v>
      </c>
      <c r="AA9" s="228" t="s">
        <v>78</v>
      </c>
      <c r="AC9" s="228" t="s">
        <v>79</v>
      </c>
      <c r="AD9" s="230"/>
      <c r="AE9" s="229" t="s">
        <v>80</v>
      </c>
      <c r="AF9" s="228">
        <f t="shared" si="6"/>
        <v>0</v>
      </c>
      <c r="AI9" s="230" t="s">
        <v>741</v>
      </c>
      <c r="AJ9" s="229" t="s">
        <v>70</v>
      </c>
      <c r="AK9" s="228">
        <v>1</v>
      </c>
      <c r="AL9" s="228" t="str">
        <f t="shared" si="7"/>
        <v>OLL</v>
      </c>
      <c r="AR9" s="409" t="s">
        <v>6</v>
      </c>
      <c r="AS9" s="228" t="s">
        <v>82</v>
      </c>
      <c r="AT9" s="228" t="str">
        <f t="shared" si="1"/>
        <v>A</v>
      </c>
      <c r="AV9" s="233" t="s">
        <v>3256</v>
      </c>
      <c r="AW9" s="233" t="s">
        <v>3257</v>
      </c>
      <c r="AX9" s="233" t="str">
        <f t="shared" si="2"/>
        <v>BG</v>
      </c>
    </row>
    <row r="10" spans="1:50">
      <c r="A10" s="224" t="s">
        <v>50</v>
      </c>
      <c r="B10" s="225" t="s">
        <v>328</v>
      </c>
      <c r="C10" s="226" t="s">
        <v>329</v>
      </c>
      <c r="D10" s="227" t="str">
        <f>B10</f>
        <v>ZCD</v>
      </c>
      <c r="E10" s="227" t="str">
        <f t="shared" si="0"/>
        <v>ZCD</v>
      </c>
      <c r="F10" s="227" t="s">
        <v>800</v>
      </c>
      <c r="G10" s="155" t="s">
        <v>11</v>
      </c>
      <c r="I10" s="228" t="s">
        <v>86</v>
      </c>
      <c r="J10" s="229" t="s">
        <v>87</v>
      </c>
      <c r="K10" s="230" t="s">
        <v>65</v>
      </c>
      <c r="L10" s="229" t="s">
        <v>803</v>
      </c>
      <c r="M10" s="228" t="str">
        <f t="shared" si="3"/>
        <v>FI</v>
      </c>
      <c r="N10" s="228" t="s">
        <v>1448</v>
      </c>
      <c r="P10" s="228" t="s">
        <v>1449</v>
      </c>
      <c r="R10" s="230" t="s">
        <v>88</v>
      </c>
      <c r="S10" s="228">
        <v>2015</v>
      </c>
      <c r="T10" s="228" t="str">
        <f t="shared" si="4"/>
        <v>G</v>
      </c>
      <c r="V10" s="228">
        <v>6</v>
      </c>
      <c r="W10" s="230" t="s">
        <v>89</v>
      </c>
      <c r="X10" s="228" t="s">
        <v>2363</v>
      </c>
      <c r="Y10" s="228" t="str">
        <f t="shared" si="5"/>
        <v>3</v>
      </c>
      <c r="AA10" s="228" t="s">
        <v>90</v>
      </c>
      <c r="AC10" s="228" t="s">
        <v>91</v>
      </c>
      <c r="AD10" s="230"/>
      <c r="AE10" s="229" t="s">
        <v>92</v>
      </c>
      <c r="AF10" s="228">
        <f t="shared" si="6"/>
        <v>0</v>
      </c>
      <c r="AI10" s="230" t="s">
        <v>743</v>
      </c>
      <c r="AJ10" s="229" t="s">
        <v>81</v>
      </c>
      <c r="AK10" s="228">
        <v>1</v>
      </c>
      <c r="AL10" s="228" t="str">
        <f t="shared" si="7"/>
        <v>OXL</v>
      </c>
      <c r="AV10" s="233" t="s">
        <v>3258</v>
      </c>
      <c r="AW10" s="233" t="s">
        <v>3259</v>
      </c>
      <c r="AX10" s="233" t="str">
        <f t="shared" si="2"/>
        <v>DE</v>
      </c>
    </row>
    <row r="11" spans="1:50">
      <c r="A11" s="224" t="s">
        <v>3</v>
      </c>
      <c r="B11" s="225" t="s">
        <v>322</v>
      </c>
      <c r="C11" s="226" t="s">
        <v>323</v>
      </c>
      <c r="D11" s="227" t="str">
        <f>B11</f>
        <v>ZCA</v>
      </c>
      <c r="E11" s="227" t="str">
        <f t="shared" si="0"/>
        <v>ZCA</v>
      </c>
      <c r="F11" s="227" t="s">
        <v>800</v>
      </c>
      <c r="G11" s="155" t="s">
        <v>11</v>
      </c>
      <c r="I11" s="228" t="s">
        <v>98</v>
      </c>
      <c r="J11" s="229" t="s">
        <v>99</v>
      </c>
      <c r="K11" s="230" t="s">
        <v>100</v>
      </c>
      <c r="L11" s="229" t="s">
        <v>804</v>
      </c>
      <c r="M11" s="228" t="str">
        <f t="shared" si="3"/>
        <v>WC</v>
      </c>
      <c r="N11" s="228" t="s">
        <v>1448</v>
      </c>
      <c r="P11" s="228" t="s">
        <v>1449</v>
      </c>
      <c r="R11" s="230" t="s">
        <v>101</v>
      </c>
      <c r="S11" s="228">
        <v>2016</v>
      </c>
      <c r="T11" s="228" t="str">
        <f t="shared" si="4"/>
        <v>H</v>
      </c>
      <c r="V11" s="228">
        <v>7</v>
      </c>
      <c r="W11" s="230" t="s">
        <v>89</v>
      </c>
      <c r="X11" s="228" t="s">
        <v>2363</v>
      </c>
      <c r="Y11" s="228" t="str">
        <f t="shared" si="5"/>
        <v>3</v>
      </c>
      <c r="AA11" s="228" t="s">
        <v>102</v>
      </c>
      <c r="AC11" s="228" t="s">
        <v>103</v>
      </c>
      <c r="AD11" s="230"/>
      <c r="AE11" s="229" t="s">
        <v>104</v>
      </c>
      <c r="AF11" s="228">
        <f t="shared" si="6"/>
        <v>0</v>
      </c>
      <c r="AH11" s="228" t="s">
        <v>93</v>
      </c>
      <c r="AI11" s="230" t="s">
        <v>718</v>
      </c>
      <c r="AJ11" s="229" t="s">
        <v>94</v>
      </c>
      <c r="AK11" s="228">
        <v>1</v>
      </c>
      <c r="AL11" s="228" t="str">
        <f t="shared" si="7"/>
        <v>OSM</v>
      </c>
      <c r="AV11" s="233" t="s">
        <v>3260</v>
      </c>
      <c r="AW11" s="233" t="s">
        <v>3261</v>
      </c>
      <c r="AX11" s="233" t="str">
        <f t="shared" si="2"/>
        <v>AT</v>
      </c>
    </row>
    <row r="12" spans="1:50">
      <c r="A12" s="224" t="s">
        <v>723</v>
      </c>
      <c r="B12" s="225" t="s">
        <v>381</v>
      </c>
      <c r="C12" s="226" t="s">
        <v>382</v>
      </c>
      <c r="D12" s="227" t="s">
        <v>3262</v>
      </c>
      <c r="E12" s="227" t="str">
        <f t="shared" si="0"/>
        <v>KHA</v>
      </c>
      <c r="F12" s="227" t="s">
        <v>800</v>
      </c>
      <c r="G12" s="155" t="s">
        <v>11</v>
      </c>
      <c r="I12" s="228" t="s">
        <v>110</v>
      </c>
      <c r="J12" s="229" t="s">
        <v>111</v>
      </c>
      <c r="K12" s="230" t="s">
        <v>112</v>
      </c>
      <c r="L12" s="229" t="s">
        <v>111</v>
      </c>
      <c r="M12" s="228" t="str">
        <f t="shared" si="3"/>
        <v>TR</v>
      </c>
      <c r="N12" s="228" t="s">
        <v>3263</v>
      </c>
      <c r="P12" s="228" t="s">
        <v>3264</v>
      </c>
      <c r="R12" s="230" t="s">
        <v>113</v>
      </c>
      <c r="S12" s="228">
        <v>2017</v>
      </c>
      <c r="T12" s="228" t="str">
        <f t="shared" si="4"/>
        <v>I</v>
      </c>
      <c r="V12" s="228">
        <v>8</v>
      </c>
      <c r="W12" s="230" t="s">
        <v>89</v>
      </c>
      <c r="X12" s="228" t="s">
        <v>3265</v>
      </c>
      <c r="Y12" s="228" t="str">
        <f t="shared" si="5"/>
        <v>3</v>
      </c>
      <c r="AA12" s="228" t="s">
        <v>114</v>
      </c>
      <c r="AC12" s="228" t="s">
        <v>115</v>
      </c>
      <c r="AD12" s="230"/>
      <c r="AE12" s="229" t="s">
        <v>116</v>
      </c>
      <c r="AF12" s="228">
        <f t="shared" si="6"/>
        <v>0</v>
      </c>
      <c r="AH12" s="228" t="s">
        <v>105</v>
      </c>
      <c r="AI12" s="230" t="s">
        <v>719</v>
      </c>
      <c r="AJ12" s="229" t="s">
        <v>106</v>
      </c>
      <c r="AK12" s="228">
        <v>1</v>
      </c>
      <c r="AL12" s="228" t="str">
        <f t="shared" si="7"/>
        <v>OML</v>
      </c>
      <c r="AV12" s="233" t="s">
        <v>3266</v>
      </c>
      <c r="AW12" s="233" t="s">
        <v>3267</v>
      </c>
      <c r="AX12" s="233" t="str">
        <f t="shared" si="2"/>
        <v>BE</v>
      </c>
    </row>
    <row r="13" spans="1:50" ht="14.25" thickBot="1">
      <c r="A13" s="224" t="s">
        <v>335</v>
      </c>
      <c r="B13" s="225" t="s">
        <v>336</v>
      </c>
      <c r="C13" s="226" t="s">
        <v>337</v>
      </c>
      <c r="D13" s="227" t="s">
        <v>3262</v>
      </c>
      <c r="E13" s="227" t="str">
        <f t="shared" si="0"/>
        <v>KKI</v>
      </c>
      <c r="F13" s="227" t="s">
        <v>800</v>
      </c>
      <c r="G13" s="155" t="s">
        <v>11</v>
      </c>
      <c r="I13" s="228" t="s">
        <v>122</v>
      </c>
      <c r="J13" s="229" t="s">
        <v>123</v>
      </c>
      <c r="K13" s="230" t="s">
        <v>112</v>
      </c>
      <c r="L13" s="229" t="s">
        <v>111</v>
      </c>
      <c r="M13" s="228" t="str">
        <f t="shared" si="3"/>
        <v>TR</v>
      </c>
      <c r="N13" s="228" t="s">
        <v>3263</v>
      </c>
      <c r="P13" s="228" t="s">
        <v>3264</v>
      </c>
      <c r="R13" s="409" t="s">
        <v>124</v>
      </c>
      <c r="S13" s="228">
        <v>2018</v>
      </c>
      <c r="T13" s="228" t="str">
        <f t="shared" si="4"/>
        <v>J</v>
      </c>
      <c r="V13" s="228">
        <v>9</v>
      </c>
      <c r="W13" s="409" t="s">
        <v>89</v>
      </c>
      <c r="X13" s="228" t="s">
        <v>3265</v>
      </c>
      <c r="Y13" s="228" t="str">
        <f t="shared" si="5"/>
        <v>3</v>
      </c>
      <c r="AA13" s="228" t="s">
        <v>125</v>
      </c>
      <c r="AC13" s="228" t="s">
        <v>126</v>
      </c>
      <c r="AD13" s="230" t="s">
        <v>748</v>
      </c>
      <c r="AE13" s="229" t="s">
        <v>127</v>
      </c>
      <c r="AF13" s="228" t="str">
        <f t="shared" si="6"/>
        <v>BU</v>
      </c>
      <c r="AH13" s="228" t="s">
        <v>117</v>
      </c>
      <c r="AI13" s="230" t="s">
        <v>730</v>
      </c>
      <c r="AJ13" s="229" t="s">
        <v>118</v>
      </c>
      <c r="AK13" s="228">
        <v>1</v>
      </c>
      <c r="AL13" s="228" t="str">
        <f t="shared" si="7"/>
        <v>LXL</v>
      </c>
      <c r="AV13" s="233" t="s">
        <v>3268</v>
      </c>
      <c r="AW13" s="233" t="s">
        <v>3269</v>
      </c>
      <c r="AX13" s="233" t="str">
        <f t="shared" si="2"/>
        <v>CH</v>
      </c>
    </row>
    <row r="14" spans="1:50">
      <c r="A14" s="224" t="s">
        <v>375</v>
      </c>
      <c r="B14" s="225" t="s">
        <v>376</v>
      </c>
      <c r="C14" s="226" t="s">
        <v>377</v>
      </c>
      <c r="D14" s="227" t="s">
        <v>3262</v>
      </c>
      <c r="E14" s="227" t="str">
        <f t="shared" si="0"/>
        <v>KLG</v>
      </c>
      <c r="F14" s="227" t="s">
        <v>800</v>
      </c>
      <c r="G14" s="155" t="s">
        <v>11</v>
      </c>
      <c r="I14" s="228" t="s">
        <v>131</v>
      </c>
      <c r="J14" s="229" t="s">
        <v>132</v>
      </c>
      <c r="K14" s="230" t="s">
        <v>112</v>
      </c>
      <c r="L14" s="229" t="s">
        <v>111</v>
      </c>
      <c r="M14" s="228" t="str">
        <f t="shared" si="3"/>
        <v>TR</v>
      </c>
      <c r="N14" s="228" t="s">
        <v>3263</v>
      </c>
      <c r="P14" s="228" t="s">
        <v>3264</v>
      </c>
      <c r="AC14" s="228" t="s">
        <v>5</v>
      </c>
      <c r="AD14" s="230"/>
      <c r="AE14" s="229" t="s">
        <v>133</v>
      </c>
      <c r="AF14" s="228">
        <f t="shared" si="6"/>
        <v>0</v>
      </c>
      <c r="AI14" s="230"/>
      <c r="AV14" s="233" t="s">
        <v>3270</v>
      </c>
      <c r="AW14" s="233" t="s">
        <v>3271</v>
      </c>
      <c r="AX14" s="233" t="str">
        <f t="shared" si="2"/>
        <v>ES</v>
      </c>
    </row>
    <row r="15" spans="1:50">
      <c r="A15" s="224" t="s">
        <v>356</v>
      </c>
      <c r="B15" s="225" t="s">
        <v>357</v>
      </c>
      <c r="C15" s="226" t="s">
        <v>358</v>
      </c>
      <c r="D15" s="227" t="s">
        <v>3262</v>
      </c>
      <c r="E15" s="227" t="str">
        <f t="shared" si="0"/>
        <v>KLO</v>
      </c>
      <c r="F15" s="227" t="s">
        <v>800</v>
      </c>
      <c r="G15" s="155" t="s">
        <v>11</v>
      </c>
      <c r="I15" s="228" t="s">
        <v>138</v>
      </c>
      <c r="J15" s="229" t="s">
        <v>139</v>
      </c>
      <c r="K15" s="230" t="s">
        <v>112</v>
      </c>
      <c r="L15" s="229" t="s">
        <v>111</v>
      </c>
      <c r="M15" s="228" t="str">
        <f t="shared" si="3"/>
        <v>TR</v>
      </c>
      <c r="N15" s="228" t="s">
        <v>3263</v>
      </c>
      <c r="P15" s="228" t="s">
        <v>3264</v>
      </c>
      <c r="AC15" s="228" t="s">
        <v>140</v>
      </c>
      <c r="AD15" s="230"/>
      <c r="AE15" s="229" t="s">
        <v>141</v>
      </c>
      <c r="AF15" s="228">
        <f t="shared" si="6"/>
        <v>0</v>
      </c>
      <c r="AH15" s="228" t="s">
        <v>66</v>
      </c>
      <c r="AI15" s="230">
        <v>700</v>
      </c>
      <c r="AJ15" s="229" t="s">
        <v>134</v>
      </c>
      <c r="AL15" s="228">
        <f>AI15</f>
        <v>700</v>
      </c>
      <c r="AV15" s="233" t="s">
        <v>3272</v>
      </c>
      <c r="AW15" s="233" t="s">
        <v>2365</v>
      </c>
      <c r="AX15" s="233" t="str">
        <f t="shared" si="2"/>
        <v>FR</v>
      </c>
    </row>
    <row r="16" spans="1:50">
      <c r="A16" s="224" t="s">
        <v>161</v>
      </c>
      <c r="B16" s="225" t="s">
        <v>162</v>
      </c>
      <c r="C16" s="226" t="s">
        <v>163</v>
      </c>
      <c r="D16" s="227" t="s">
        <v>2366</v>
      </c>
      <c r="E16" s="227" t="str">
        <f t="shared" si="0"/>
        <v>NAN</v>
      </c>
      <c r="F16" s="227" t="s">
        <v>800</v>
      </c>
      <c r="G16" s="155" t="s">
        <v>11</v>
      </c>
      <c r="I16" s="228" t="s">
        <v>146</v>
      </c>
      <c r="J16" s="229" t="s">
        <v>147</v>
      </c>
      <c r="K16" s="230" t="s">
        <v>148</v>
      </c>
      <c r="L16" s="229" t="s">
        <v>147</v>
      </c>
      <c r="M16" s="228" t="str">
        <f t="shared" si="3"/>
        <v>UM</v>
      </c>
      <c r="N16" s="228" t="s">
        <v>1448</v>
      </c>
      <c r="P16" s="228" t="s">
        <v>1449</v>
      </c>
      <c r="AC16" s="228" t="s">
        <v>149</v>
      </c>
      <c r="AD16" s="230" t="s">
        <v>736</v>
      </c>
      <c r="AE16" s="229" t="s">
        <v>150</v>
      </c>
      <c r="AF16" s="228" t="str">
        <f t="shared" si="6"/>
        <v>BG</v>
      </c>
      <c r="AH16" s="228" t="s">
        <v>77</v>
      </c>
      <c r="AI16" s="230">
        <v>718</v>
      </c>
      <c r="AJ16" s="229" t="s">
        <v>142</v>
      </c>
      <c r="AL16" s="228">
        <f t="shared" ref="AL16:AL23" si="8">AI16</f>
        <v>718</v>
      </c>
      <c r="AV16" s="233" t="s">
        <v>2367</v>
      </c>
      <c r="AW16" s="233" t="s">
        <v>3273</v>
      </c>
      <c r="AX16" s="233" t="str">
        <f t="shared" si="2"/>
        <v>GR</v>
      </c>
    </row>
    <row r="17" spans="1:50">
      <c r="A17" s="234" t="s">
        <v>211</v>
      </c>
      <c r="B17" s="235" t="s">
        <v>212</v>
      </c>
      <c r="C17" s="236" t="s">
        <v>213</v>
      </c>
      <c r="D17" s="237" t="s">
        <v>2366</v>
      </c>
      <c r="E17" s="237" t="str">
        <f t="shared" si="0"/>
        <v>NAS</v>
      </c>
      <c r="F17" s="237" t="s">
        <v>800</v>
      </c>
      <c r="G17" s="156" t="s">
        <v>11</v>
      </c>
      <c r="I17" s="228" t="s">
        <v>155</v>
      </c>
      <c r="J17" s="229" t="s">
        <v>156</v>
      </c>
      <c r="K17" s="230" t="s">
        <v>157</v>
      </c>
      <c r="L17" s="229" t="s">
        <v>805</v>
      </c>
      <c r="M17" s="228" t="str">
        <f t="shared" si="3"/>
        <v>PE</v>
      </c>
      <c r="N17" s="228" t="s">
        <v>1448</v>
      </c>
      <c r="P17" s="228" t="s">
        <v>1449</v>
      </c>
      <c r="AC17" s="228" t="s">
        <v>158</v>
      </c>
      <c r="AD17" s="230"/>
      <c r="AE17" s="229" t="s">
        <v>159</v>
      </c>
      <c r="AF17" s="228">
        <f t="shared" si="6"/>
        <v>0</v>
      </c>
      <c r="AH17" s="228" t="s">
        <v>88</v>
      </c>
      <c r="AI17" s="230">
        <v>714</v>
      </c>
      <c r="AJ17" s="229" t="s">
        <v>151</v>
      </c>
      <c r="AL17" s="228">
        <f t="shared" si="8"/>
        <v>714</v>
      </c>
      <c r="AV17" s="233" t="s">
        <v>2368</v>
      </c>
      <c r="AW17" s="233" t="s">
        <v>3274</v>
      </c>
      <c r="AX17" s="233" t="str">
        <f t="shared" si="2"/>
        <v>IT</v>
      </c>
    </row>
    <row r="18" spans="1:50">
      <c r="A18" s="224" t="s">
        <v>143</v>
      </c>
      <c r="B18" s="225" t="s">
        <v>144</v>
      </c>
      <c r="C18" s="226" t="s">
        <v>145</v>
      </c>
      <c r="D18" s="227" t="s">
        <v>2366</v>
      </c>
      <c r="E18" s="227" t="str">
        <f t="shared" si="0"/>
        <v>NAT</v>
      </c>
      <c r="F18" s="227" t="s">
        <v>800</v>
      </c>
      <c r="G18" s="155" t="s">
        <v>11</v>
      </c>
      <c r="I18" s="228" t="s">
        <v>164</v>
      </c>
      <c r="J18" s="229" t="s">
        <v>165</v>
      </c>
      <c r="K18" s="230" t="s">
        <v>166</v>
      </c>
      <c r="L18" s="229" t="s">
        <v>165</v>
      </c>
      <c r="M18" s="228" t="str">
        <f t="shared" si="3"/>
        <v>MI</v>
      </c>
      <c r="N18" s="228" t="s">
        <v>1448</v>
      </c>
      <c r="P18" s="228" t="s">
        <v>1449</v>
      </c>
      <c r="AC18" s="228" t="s">
        <v>167</v>
      </c>
      <c r="AD18" s="230"/>
      <c r="AE18" s="229" t="s">
        <v>168</v>
      </c>
      <c r="AF18" s="228">
        <f t="shared" si="6"/>
        <v>0</v>
      </c>
      <c r="AH18" s="228" t="s">
        <v>101</v>
      </c>
      <c r="AI18" s="230">
        <v>738</v>
      </c>
      <c r="AJ18" s="229" t="s">
        <v>160</v>
      </c>
      <c r="AL18" s="228">
        <f t="shared" si="8"/>
        <v>738</v>
      </c>
      <c r="AV18" s="233" t="s">
        <v>3275</v>
      </c>
      <c r="AW18" s="233" t="s">
        <v>2369</v>
      </c>
      <c r="AX18" s="233" t="str">
        <f t="shared" si="2"/>
        <v>PI</v>
      </c>
    </row>
    <row r="19" spans="1:50">
      <c r="A19" s="224" t="s">
        <v>279</v>
      </c>
      <c r="B19" s="225" t="s">
        <v>280</v>
      </c>
      <c r="C19" s="226" t="s">
        <v>281</v>
      </c>
      <c r="D19" s="227" t="s">
        <v>2366</v>
      </c>
      <c r="E19" s="227" t="str">
        <f t="shared" si="0"/>
        <v>NBL</v>
      </c>
      <c r="F19" s="227" t="s">
        <v>800</v>
      </c>
      <c r="G19" s="155" t="s">
        <v>11</v>
      </c>
      <c r="I19" s="228" t="s">
        <v>173</v>
      </c>
      <c r="J19" s="229" t="s">
        <v>174</v>
      </c>
      <c r="K19" s="230" t="s">
        <v>175</v>
      </c>
      <c r="L19" s="229" t="s">
        <v>174</v>
      </c>
      <c r="M19" s="228" t="str">
        <f t="shared" si="3"/>
        <v>FE</v>
      </c>
      <c r="N19" s="228" t="s">
        <v>1448</v>
      </c>
      <c r="P19" s="228" t="s">
        <v>1449</v>
      </c>
      <c r="AC19" s="228" t="s">
        <v>176</v>
      </c>
      <c r="AD19" s="230" t="s">
        <v>723</v>
      </c>
      <c r="AE19" s="229" t="s">
        <v>177</v>
      </c>
      <c r="AF19" s="228" t="str">
        <f t="shared" si="6"/>
        <v>KH</v>
      </c>
      <c r="AH19" s="228" t="s">
        <v>113</v>
      </c>
      <c r="AI19" s="230">
        <v>712</v>
      </c>
      <c r="AJ19" s="229" t="s">
        <v>169</v>
      </c>
      <c r="AL19" s="228">
        <f t="shared" si="8"/>
        <v>712</v>
      </c>
      <c r="AV19" s="233" t="s">
        <v>2370</v>
      </c>
      <c r="AW19" s="233" t="s">
        <v>3276</v>
      </c>
      <c r="AX19" s="233" t="str">
        <f t="shared" si="2"/>
        <v>PT</v>
      </c>
    </row>
    <row r="20" spans="1:50">
      <c r="A20" s="234" t="s">
        <v>33</v>
      </c>
      <c r="B20" s="235" t="s">
        <v>34</v>
      </c>
      <c r="C20" s="236" t="s">
        <v>35</v>
      </c>
      <c r="D20" s="237" t="s">
        <v>2366</v>
      </c>
      <c r="E20" s="237" t="str">
        <f t="shared" si="0"/>
        <v>NBR</v>
      </c>
      <c r="F20" s="237" t="s">
        <v>800</v>
      </c>
      <c r="G20" s="156" t="s">
        <v>11</v>
      </c>
      <c r="I20" s="228" t="s">
        <v>182</v>
      </c>
      <c r="J20" s="229" t="s">
        <v>183</v>
      </c>
      <c r="K20" s="230" t="s">
        <v>184</v>
      </c>
      <c r="L20" s="229" t="s">
        <v>183</v>
      </c>
      <c r="M20" s="228" t="str">
        <f t="shared" si="3"/>
        <v>HU</v>
      </c>
      <c r="N20" s="228" t="s">
        <v>1448</v>
      </c>
      <c r="P20" s="228" t="s">
        <v>1449</v>
      </c>
      <c r="AC20" s="228" t="s">
        <v>185</v>
      </c>
      <c r="AD20" s="230"/>
      <c r="AE20" s="229" t="s">
        <v>186</v>
      </c>
      <c r="AF20" s="228">
        <f t="shared" si="6"/>
        <v>0</v>
      </c>
      <c r="AH20" s="228" t="s">
        <v>124</v>
      </c>
      <c r="AI20" s="230">
        <v>758</v>
      </c>
      <c r="AJ20" s="229" t="s">
        <v>178</v>
      </c>
      <c r="AL20" s="228">
        <f t="shared" si="8"/>
        <v>758</v>
      </c>
      <c r="AV20" s="233" t="s">
        <v>2371</v>
      </c>
      <c r="AW20" s="233" t="s">
        <v>3277</v>
      </c>
      <c r="AX20" s="233" t="str">
        <f t="shared" si="2"/>
        <v>TW</v>
      </c>
    </row>
    <row r="21" spans="1:50">
      <c r="A21" s="224" t="s">
        <v>179</v>
      </c>
      <c r="B21" s="225" t="s">
        <v>180</v>
      </c>
      <c r="C21" s="226" t="s">
        <v>181</v>
      </c>
      <c r="D21" s="227" t="s">
        <v>2366</v>
      </c>
      <c r="E21" s="227" t="str">
        <f t="shared" si="0"/>
        <v>NBE</v>
      </c>
      <c r="F21" s="227" t="s">
        <v>800</v>
      </c>
      <c r="G21" s="155" t="s">
        <v>11</v>
      </c>
      <c r="I21" s="228" t="s">
        <v>190</v>
      </c>
      <c r="J21" s="229" t="s">
        <v>191</v>
      </c>
      <c r="K21" s="230" t="s">
        <v>190</v>
      </c>
      <c r="L21" s="229" t="s">
        <v>191</v>
      </c>
      <c r="M21" s="228" t="str">
        <f t="shared" si="3"/>
        <v>CT</v>
      </c>
      <c r="N21" s="228" t="s">
        <v>1448</v>
      </c>
      <c r="P21" s="228" t="s">
        <v>1449</v>
      </c>
      <c r="AC21" s="228" t="s">
        <v>192</v>
      </c>
      <c r="AD21" s="230" t="s">
        <v>745</v>
      </c>
      <c r="AE21" s="229" t="s">
        <v>193</v>
      </c>
      <c r="AF21" s="228" t="str">
        <f t="shared" si="6"/>
        <v>BW</v>
      </c>
      <c r="AH21" s="228" t="s">
        <v>56</v>
      </c>
      <c r="AI21" s="230">
        <v>734</v>
      </c>
      <c r="AJ21" s="229" t="s">
        <v>187</v>
      </c>
      <c r="AL21" s="228">
        <f t="shared" si="8"/>
        <v>734</v>
      </c>
      <c r="AV21" s="240" t="s">
        <v>3278</v>
      </c>
      <c r="AW21" s="240" t="s">
        <v>2372</v>
      </c>
      <c r="AX21" s="240" t="str">
        <f t="shared" si="2"/>
        <v>VT</v>
      </c>
    </row>
    <row r="22" spans="1:50">
      <c r="A22" s="224" t="s">
        <v>255</v>
      </c>
      <c r="B22" s="225" t="s">
        <v>256</v>
      </c>
      <c r="C22" s="226" t="s">
        <v>257</v>
      </c>
      <c r="D22" s="227" t="s">
        <v>2366</v>
      </c>
      <c r="E22" s="227" t="str">
        <f t="shared" si="0"/>
        <v>NCA</v>
      </c>
      <c r="F22" s="227" t="s">
        <v>800</v>
      </c>
      <c r="G22" s="155" t="s">
        <v>11</v>
      </c>
      <c r="I22" s="228" t="s">
        <v>198</v>
      </c>
      <c r="J22" s="229" t="s">
        <v>199</v>
      </c>
      <c r="K22" s="230" t="s">
        <v>198</v>
      </c>
      <c r="L22" s="229" t="s">
        <v>199</v>
      </c>
      <c r="M22" s="228" t="str">
        <f t="shared" si="3"/>
        <v>CM</v>
      </c>
      <c r="N22" s="228" t="s">
        <v>1448</v>
      </c>
      <c r="P22" s="228" t="s">
        <v>1449</v>
      </c>
      <c r="AC22" s="228" t="s">
        <v>200</v>
      </c>
      <c r="AD22" s="230"/>
      <c r="AE22" s="229" t="s">
        <v>201</v>
      </c>
      <c r="AF22" s="228">
        <f t="shared" si="6"/>
        <v>0</v>
      </c>
      <c r="AH22" s="228" t="s">
        <v>70</v>
      </c>
      <c r="AI22" s="230">
        <v>778</v>
      </c>
      <c r="AJ22" s="229" t="s">
        <v>194</v>
      </c>
      <c r="AL22" s="228">
        <f t="shared" si="8"/>
        <v>778</v>
      </c>
      <c r="AV22" s="240" t="s">
        <v>3279</v>
      </c>
      <c r="AW22" s="240" t="s">
        <v>3280</v>
      </c>
      <c r="AX22" s="240" t="str">
        <f t="shared" si="2"/>
        <v>CB</v>
      </c>
    </row>
    <row r="23" spans="1:50">
      <c r="A23" s="224" t="s">
        <v>72</v>
      </c>
      <c r="B23" s="225" t="s">
        <v>73</v>
      </c>
      <c r="C23" s="226" t="s">
        <v>74</v>
      </c>
      <c r="D23" s="227" t="s">
        <v>3281</v>
      </c>
      <c r="E23" s="227" t="str">
        <f t="shared" si="0"/>
        <v>NCU</v>
      </c>
      <c r="F23" s="227" t="s">
        <v>800</v>
      </c>
      <c r="G23" s="155" t="s">
        <v>11</v>
      </c>
      <c r="I23" s="228" t="s">
        <v>206</v>
      </c>
      <c r="J23" s="229" t="s">
        <v>207</v>
      </c>
      <c r="K23" s="230" t="s">
        <v>208</v>
      </c>
      <c r="L23" s="229" t="s">
        <v>207</v>
      </c>
      <c r="M23" s="228" t="str">
        <f t="shared" si="3"/>
        <v>FA</v>
      </c>
      <c r="N23" s="228" t="s">
        <v>3282</v>
      </c>
      <c r="P23" s="228" t="s">
        <v>3283</v>
      </c>
      <c r="AC23" s="228" t="s">
        <v>209</v>
      </c>
      <c r="AD23" s="230"/>
      <c r="AE23" s="229" t="s">
        <v>210</v>
      </c>
      <c r="AF23" s="228">
        <f t="shared" si="6"/>
        <v>0</v>
      </c>
      <c r="AH23" s="228" t="s">
        <v>13</v>
      </c>
      <c r="AI23" s="230">
        <v>800</v>
      </c>
      <c r="AJ23" s="229" t="s">
        <v>202</v>
      </c>
      <c r="AL23" s="228">
        <f t="shared" si="8"/>
        <v>800</v>
      </c>
    </row>
    <row r="24" spans="1:50">
      <c r="A24" s="224" t="s">
        <v>17</v>
      </c>
      <c r="B24" s="225" t="s">
        <v>18</v>
      </c>
      <c r="C24" s="226" t="s">
        <v>19</v>
      </c>
      <c r="D24" s="227" t="s">
        <v>3281</v>
      </c>
      <c r="E24" s="227" t="str">
        <f t="shared" si="0"/>
        <v>NDB</v>
      </c>
      <c r="F24" s="227" t="s">
        <v>800</v>
      </c>
      <c r="G24" s="155" t="s">
        <v>11</v>
      </c>
      <c r="I24" s="228" t="s">
        <v>214</v>
      </c>
      <c r="J24" s="229" t="s">
        <v>215</v>
      </c>
      <c r="K24" s="230" t="s">
        <v>208</v>
      </c>
      <c r="L24" s="229" t="s">
        <v>207</v>
      </c>
      <c r="M24" s="228" t="str">
        <f t="shared" si="3"/>
        <v>FA</v>
      </c>
      <c r="N24" s="228" t="s">
        <v>3282</v>
      </c>
      <c r="P24" s="228" t="s">
        <v>3283</v>
      </c>
      <c r="AC24" s="228" t="s">
        <v>216</v>
      </c>
      <c r="AD24" s="230" t="s">
        <v>217</v>
      </c>
      <c r="AE24" s="229" t="s">
        <v>218</v>
      </c>
      <c r="AF24" s="228" t="str">
        <f t="shared" si="6"/>
        <v>BR</v>
      </c>
      <c r="AI24" s="230"/>
    </row>
    <row r="25" spans="1:50">
      <c r="A25" s="224" t="s">
        <v>263</v>
      </c>
      <c r="B25" s="225" t="s">
        <v>264</v>
      </c>
      <c r="C25" s="226" t="s">
        <v>265</v>
      </c>
      <c r="D25" s="227" t="s">
        <v>3281</v>
      </c>
      <c r="E25" s="227" t="str">
        <f t="shared" si="0"/>
        <v>NDE</v>
      </c>
      <c r="F25" s="227" t="s">
        <v>800</v>
      </c>
      <c r="G25" s="155" t="s">
        <v>11</v>
      </c>
      <c r="I25" s="228" t="s">
        <v>223</v>
      </c>
      <c r="J25" s="229" t="s">
        <v>224</v>
      </c>
      <c r="K25" s="230" t="s">
        <v>208</v>
      </c>
      <c r="L25" s="229" t="s">
        <v>207</v>
      </c>
      <c r="M25" s="228" t="str">
        <f t="shared" si="3"/>
        <v>FA</v>
      </c>
      <c r="N25" s="228" t="s">
        <v>3282</v>
      </c>
      <c r="P25" s="228" t="s">
        <v>3283</v>
      </c>
      <c r="AC25" s="228" t="s">
        <v>3</v>
      </c>
      <c r="AD25" s="230"/>
      <c r="AE25" s="229" t="s">
        <v>225</v>
      </c>
      <c r="AF25" s="228">
        <f t="shared" si="6"/>
        <v>0</v>
      </c>
      <c r="AI25" s="230">
        <v>600</v>
      </c>
      <c r="AJ25" s="229" t="s">
        <v>219</v>
      </c>
      <c r="AK25" s="228" t="s">
        <v>3284</v>
      </c>
      <c r="AL25" s="228">
        <f t="shared" ref="AL25:AL32" si="9">AI25</f>
        <v>600</v>
      </c>
    </row>
    <row r="26" spans="1:50">
      <c r="A26" s="234" t="s">
        <v>170</v>
      </c>
      <c r="B26" s="235" t="s">
        <v>171</v>
      </c>
      <c r="C26" s="236" t="s">
        <v>172</v>
      </c>
      <c r="D26" s="237" t="s">
        <v>2366</v>
      </c>
      <c r="E26" s="237" t="str">
        <f t="shared" si="0"/>
        <v>NDO</v>
      </c>
      <c r="F26" s="237" t="s">
        <v>800</v>
      </c>
      <c r="G26" s="156" t="s">
        <v>11</v>
      </c>
      <c r="I26" s="228" t="s">
        <v>230</v>
      </c>
      <c r="J26" s="229" t="s">
        <v>231</v>
      </c>
      <c r="K26" s="230" t="s">
        <v>208</v>
      </c>
      <c r="L26" s="229" t="s">
        <v>207</v>
      </c>
      <c r="M26" s="228" t="str">
        <f t="shared" si="3"/>
        <v>FA</v>
      </c>
      <c r="N26" s="228" t="s">
        <v>1448</v>
      </c>
      <c r="P26" s="228" t="s">
        <v>1449</v>
      </c>
      <c r="AC26" s="228" t="s">
        <v>98</v>
      </c>
      <c r="AD26" s="230"/>
      <c r="AE26" s="229" t="s">
        <v>232</v>
      </c>
      <c r="AF26" s="228">
        <f t="shared" si="6"/>
        <v>0</v>
      </c>
      <c r="AI26" s="230">
        <v>618</v>
      </c>
      <c r="AJ26" s="229" t="s">
        <v>226</v>
      </c>
      <c r="AK26" s="228" t="s">
        <v>3285</v>
      </c>
      <c r="AL26" s="228">
        <f t="shared" si="9"/>
        <v>618</v>
      </c>
    </row>
    <row r="27" spans="1:50">
      <c r="A27" s="234" t="s">
        <v>241</v>
      </c>
      <c r="B27" s="235" t="s">
        <v>242</v>
      </c>
      <c r="C27" s="236" t="s">
        <v>243</v>
      </c>
      <c r="D27" s="237" t="s">
        <v>2366</v>
      </c>
      <c r="E27" s="237" t="str">
        <f t="shared" si="0"/>
        <v>NGI</v>
      </c>
      <c r="F27" s="237" t="s">
        <v>800</v>
      </c>
      <c r="G27" s="156" t="s">
        <v>11</v>
      </c>
      <c r="I27" s="228" t="s">
        <v>15</v>
      </c>
      <c r="J27" s="229" t="s">
        <v>237</v>
      </c>
      <c r="K27" s="230" t="s">
        <v>238</v>
      </c>
      <c r="L27" s="229" t="s">
        <v>806</v>
      </c>
      <c r="M27" s="228" t="str">
        <f t="shared" si="3"/>
        <v>BE</v>
      </c>
      <c r="N27" s="228" t="s">
        <v>1448</v>
      </c>
      <c r="P27" s="228" t="s">
        <v>1449</v>
      </c>
      <c r="AC27" s="228" t="s">
        <v>36</v>
      </c>
      <c r="AD27" s="230" t="s">
        <v>230</v>
      </c>
      <c r="AE27" s="229" t="s">
        <v>239</v>
      </c>
      <c r="AF27" s="228" t="str">
        <f t="shared" si="6"/>
        <v>CH</v>
      </c>
      <c r="AI27" s="230">
        <v>614</v>
      </c>
      <c r="AJ27" s="229" t="s">
        <v>233</v>
      </c>
      <c r="AK27" s="228" t="s">
        <v>3285</v>
      </c>
      <c r="AL27" s="228">
        <f t="shared" si="9"/>
        <v>614</v>
      </c>
    </row>
    <row r="28" spans="1:50">
      <c r="A28" s="234" t="s">
        <v>107</v>
      </c>
      <c r="B28" s="235" t="s">
        <v>108</v>
      </c>
      <c r="C28" s="236" t="s">
        <v>109</v>
      </c>
      <c r="D28" s="237" t="s">
        <v>2366</v>
      </c>
      <c r="E28" s="237" t="str">
        <f t="shared" si="0"/>
        <v>NIN</v>
      </c>
      <c r="F28" s="237" t="s">
        <v>800</v>
      </c>
      <c r="G28" s="156" t="s">
        <v>11</v>
      </c>
      <c r="I28" s="228" t="s">
        <v>244</v>
      </c>
      <c r="J28" s="229" t="s">
        <v>245</v>
      </c>
      <c r="K28" s="230" t="s">
        <v>238</v>
      </c>
      <c r="L28" s="229" t="s">
        <v>806</v>
      </c>
      <c r="M28" s="228" t="str">
        <f t="shared" si="3"/>
        <v>BE</v>
      </c>
      <c r="N28" s="228" t="s">
        <v>1448</v>
      </c>
      <c r="P28" s="228" t="s">
        <v>1449</v>
      </c>
      <c r="AC28" s="228" t="s">
        <v>50</v>
      </c>
      <c r="AD28" s="230"/>
      <c r="AE28" s="229" t="s">
        <v>246</v>
      </c>
      <c r="AF28" s="228">
        <f t="shared" si="6"/>
        <v>0</v>
      </c>
      <c r="AH28" s="228" t="s">
        <v>101</v>
      </c>
      <c r="AI28" s="230">
        <v>638</v>
      </c>
      <c r="AJ28" s="229" t="s">
        <v>240</v>
      </c>
      <c r="AK28" s="228" t="s">
        <v>3285</v>
      </c>
      <c r="AL28" s="228">
        <f t="shared" si="9"/>
        <v>638</v>
      </c>
    </row>
    <row r="29" spans="1:50">
      <c r="A29" s="224" t="s">
        <v>248</v>
      </c>
      <c r="B29" s="225" t="s">
        <v>249</v>
      </c>
      <c r="C29" s="226" t="s">
        <v>250</v>
      </c>
      <c r="D29" s="227" t="s">
        <v>2366</v>
      </c>
      <c r="E29" s="227" t="str">
        <f t="shared" si="0"/>
        <v>NMR</v>
      </c>
      <c r="F29" s="227" t="s">
        <v>800</v>
      </c>
      <c r="G29" s="155" t="s">
        <v>11</v>
      </c>
      <c r="I29" s="228" t="s">
        <v>251</v>
      </c>
      <c r="J29" s="229" t="s">
        <v>252</v>
      </c>
      <c r="K29" s="230" t="s">
        <v>238</v>
      </c>
      <c r="L29" s="229" t="s">
        <v>806</v>
      </c>
      <c r="M29" s="228" t="str">
        <f t="shared" si="3"/>
        <v>BE</v>
      </c>
      <c r="N29" s="228" t="s">
        <v>1448</v>
      </c>
      <c r="P29" s="228" t="s">
        <v>1449</v>
      </c>
      <c r="AC29" s="228" t="s">
        <v>63</v>
      </c>
      <c r="AD29" s="230" t="s">
        <v>182</v>
      </c>
      <c r="AE29" s="229" t="s">
        <v>253</v>
      </c>
      <c r="AF29" s="228" t="str">
        <f t="shared" si="6"/>
        <v>CL</v>
      </c>
      <c r="AH29" s="228" t="s">
        <v>113</v>
      </c>
      <c r="AI29" s="230">
        <v>612</v>
      </c>
      <c r="AJ29" s="229" t="s">
        <v>247</v>
      </c>
      <c r="AK29" s="228" t="s">
        <v>3285</v>
      </c>
      <c r="AL29" s="228">
        <f t="shared" si="9"/>
        <v>612</v>
      </c>
    </row>
    <row r="30" spans="1:50">
      <c r="A30" s="224" t="s">
        <v>135</v>
      </c>
      <c r="B30" s="225" t="s">
        <v>136</v>
      </c>
      <c r="C30" s="226" t="s">
        <v>137</v>
      </c>
      <c r="D30" s="227" t="s">
        <v>2366</v>
      </c>
      <c r="E30" s="227" t="str">
        <f t="shared" si="0"/>
        <v>NMA</v>
      </c>
      <c r="F30" s="227" t="s">
        <v>800</v>
      </c>
      <c r="G30" s="155" t="s">
        <v>11</v>
      </c>
      <c r="I30" s="228" t="s">
        <v>258</v>
      </c>
      <c r="J30" s="229" t="s">
        <v>259</v>
      </c>
      <c r="K30" s="230" t="s">
        <v>260</v>
      </c>
      <c r="L30" s="229" t="s">
        <v>807</v>
      </c>
      <c r="M30" s="228" t="str">
        <f t="shared" si="3"/>
        <v>VB</v>
      </c>
      <c r="N30" s="228" t="s">
        <v>1448</v>
      </c>
      <c r="P30" s="228" t="s">
        <v>1449</v>
      </c>
      <c r="AC30" s="228" t="s">
        <v>110</v>
      </c>
      <c r="AD30" s="230"/>
      <c r="AE30" s="229" t="s">
        <v>261</v>
      </c>
      <c r="AF30" s="228">
        <f t="shared" si="6"/>
        <v>0</v>
      </c>
      <c r="AH30" s="228" t="s">
        <v>124</v>
      </c>
      <c r="AI30" s="230">
        <v>658</v>
      </c>
      <c r="AJ30" s="229" t="s">
        <v>254</v>
      </c>
      <c r="AK30" s="228" t="s">
        <v>3285</v>
      </c>
      <c r="AL30" s="228">
        <f t="shared" si="9"/>
        <v>658</v>
      </c>
    </row>
    <row r="31" spans="1:50">
      <c r="A31" s="224" t="s">
        <v>195</v>
      </c>
      <c r="B31" s="225" t="s">
        <v>196</v>
      </c>
      <c r="C31" s="226" t="s">
        <v>197</v>
      </c>
      <c r="D31" s="227" t="s">
        <v>2366</v>
      </c>
      <c r="E31" s="227" t="str">
        <f t="shared" si="0"/>
        <v>NME</v>
      </c>
      <c r="F31" s="227" t="s">
        <v>800</v>
      </c>
      <c r="G31" s="155" t="s">
        <v>11</v>
      </c>
      <c r="I31" s="228" t="s">
        <v>266</v>
      </c>
      <c r="J31" s="229" t="s">
        <v>267</v>
      </c>
      <c r="K31" s="230" t="s">
        <v>268</v>
      </c>
      <c r="L31" s="229" t="s">
        <v>267</v>
      </c>
      <c r="M31" s="228" t="str">
        <f t="shared" si="3"/>
        <v>EB</v>
      </c>
      <c r="N31" s="228" t="s">
        <v>1448</v>
      </c>
      <c r="P31" s="228" t="s">
        <v>1449</v>
      </c>
      <c r="AC31" s="228" t="s">
        <v>269</v>
      </c>
      <c r="AD31" s="230" t="s">
        <v>724</v>
      </c>
      <c r="AE31" s="229" t="s">
        <v>270</v>
      </c>
      <c r="AF31" s="228" t="str">
        <f t="shared" si="6"/>
        <v>GY</v>
      </c>
      <c r="AH31" s="228" t="s">
        <v>56</v>
      </c>
      <c r="AI31" s="230">
        <v>634</v>
      </c>
      <c r="AJ31" s="229" t="s">
        <v>262</v>
      </c>
      <c r="AK31" s="228" t="s">
        <v>3285</v>
      </c>
      <c r="AL31" s="228">
        <f t="shared" si="9"/>
        <v>634</v>
      </c>
    </row>
    <row r="32" spans="1:50">
      <c r="A32" s="224" t="s">
        <v>286</v>
      </c>
      <c r="B32" s="225" t="s">
        <v>287</v>
      </c>
      <c r="C32" s="226" t="s">
        <v>288</v>
      </c>
      <c r="D32" s="227" t="s">
        <v>2366</v>
      </c>
      <c r="E32" s="227" t="str">
        <f t="shared" si="0"/>
        <v>NNA</v>
      </c>
      <c r="F32" s="227" t="s">
        <v>800</v>
      </c>
      <c r="G32" s="155" t="s">
        <v>11</v>
      </c>
      <c r="J32" s="229" t="s">
        <v>275</v>
      </c>
      <c r="K32" s="230" t="s">
        <v>276</v>
      </c>
      <c r="L32" s="229" t="s">
        <v>275</v>
      </c>
      <c r="M32" s="228" t="str">
        <f t="shared" si="3"/>
        <v>ER</v>
      </c>
      <c r="N32" s="228" t="s">
        <v>1448</v>
      </c>
      <c r="P32" s="228" t="s">
        <v>1449</v>
      </c>
      <c r="AC32" s="228" t="s">
        <v>277</v>
      </c>
      <c r="AD32" s="230"/>
      <c r="AE32" s="229" t="s">
        <v>278</v>
      </c>
      <c r="AF32" s="228">
        <f t="shared" si="6"/>
        <v>0</v>
      </c>
      <c r="AH32" s="228" t="s">
        <v>52</v>
      </c>
      <c r="AI32" s="230">
        <v>678</v>
      </c>
      <c r="AJ32" s="229" t="s">
        <v>271</v>
      </c>
      <c r="AK32" s="228" t="s">
        <v>3285</v>
      </c>
      <c r="AL32" s="228">
        <f t="shared" si="9"/>
        <v>678</v>
      </c>
    </row>
    <row r="33" spans="1:38">
      <c r="A33" s="224" t="s">
        <v>47</v>
      </c>
      <c r="B33" s="225" t="s">
        <v>48</v>
      </c>
      <c r="C33" s="226" t="s">
        <v>49</v>
      </c>
      <c r="D33" s="227" t="s">
        <v>2366</v>
      </c>
      <c r="E33" s="227" t="str">
        <f t="shared" si="0"/>
        <v>NOR</v>
      </c>
      <c r="F33" s="227" t="s">
        <v>800</v>
      </c>
      <c r="G33" s="155" t="s">
        <v>11</v>
      </c>
      <c r="J33" s="229" t="s">
        <v>282</v>
      </c>
      <c r="K33" s="230" t="s">
        <v>283</v>
      </c>
      <c r="L33" s="229" t="s">
        <v>282</v>
      </c>
      <c r="M33" s="228" t="str">
        <f t="shared" si="3"/>
        <v>TP</v>
      </c>
      <c r="N33" s="228" t="s">
        <v>1448</v>
      </c>
      <c r="P33" s="228" t="s">
        <v>1449</v>
      </c>
      <c r="AC33" s="228" t="s">
        <v>284</v>
      </c>
      <c r="AD33" s="230"/>
      <c r="AE33" s="229" t="s">
        <v>285</v>
      </c>
      <c r="AF33" s="228">
        <f t="shared" si="6"/>
        <v>0</v>
      </c>
      <c r="AI33" s="230"/>
    </row>
    <row r="34" spans="1:38">
      <c r="A34" s="224" t="s">
        <v>234</v>
      </c>
      <c r="B34" s="225" t="s">
        <v>235</v>
      </c>
      <c r="C34" s="226" t="s">
        <v>236</v>
      </c>
      <c r="D34" s="227" t="s">
        <v>2366</v>
      </c>
      <c r="E34" s="227" t="str">
        <f t="shared" si="0"/>
        <v>NPA</v>
      </c>
      <c r="F34" s="227" t="s">
        <v>800</v>
      </c>
      <c r="G34" s="155" t="s">
        <v>11</v>
      </c>
      <c r="I34" s="228" t="s">
        <v>289</v>
      </c>
      <c r="J34" s="229" t="s">
        <v>290</v>
      </c>
      <c r="K34" s="230" t="s">
        <v>291</v>
      </c>
      <c r="L34" s="229" t="s">
        <v>292</v>
      </c>
      <c r="M34" s="228" t="str">
        <f t="shared" si="3"/>
        <v>MU</v>
      </c>
      <c r="N34" s="228" t="s">
        <v>1448</v>
      </c>
      <c r="O34" s="228" t="s">
        <v>1725</v>
      </c>
      <c r="P34" s="228" t="s">
        <v>1725</v>
      </c>
      <c r="AC34" s="228" t="s">
        <v>293</v>
      </c>
      <c r="AD34" s="230"/>
      <c r="AE34" s="229" t="s">
        <v>294</v>
      </c>
      <c r="AF34" s="228">
        <f t="shared" si="6"/>
        <v>0</v>
      </c>
      <c r="AH34" s="228">
        <v>4</v>
      </c>
      <c r="AI34" s="230">
        <v>240</v>
      </c>
      <c r="AJ34" s="229">
        <v>240</v>
      </c>
      <c r="AL34" s="228">
        <f>AI34</f>
        <v>240</v>
      </c>
    </row>
    <row r="35" spans="1:38">
      <c r="A35" s="234" t="s">
        <v>220</v>
      </c>
      <c r="B35" s="235" t="s">
        <v>221</v>
      </c>
      <c r="C35" s="236" t="s">
        <v>222</v>
      </c>
      <c r="D35" s="237" t="s">
        <v>2366</v>
      </c>
      <c r="E35" s="237" t="str">
        <f t="shared" si="0"/>
        <v>NPH</v>
      </c>
      <c r="F35" s="237" t="s">
        <v>800</v>
      </c>
      <c r="G35" s="156" t="s">
        <v>11</v>
      </c>
      <c r="I35" s="228" t="s">
        <v>268</v>
      </c>
      <c r="J35" s="229" t="s">
        <v>297</v>
      </c>
      <c r="K35" s="230" t="s">
        <v>291</v>
      </c>
      <c r="L35" s="229" t="s">
        <v>292</v>
      </c>
      <c r="M35" s="228" t="str">
        <f t="shared" si="3"/>
        <v>MU</v>
      </c>
      <c r="N35" s="228" t="s">
        <v>1448</v>
      </c>
      <c r="O35" s="228" t="s">
        <v>1725</v>
      </c>
      <c r="P35" s="228" t="s">
        <v>1725</v>
      </c>
      <c r="AC35" s="228" t="s">
        <v>298</v>
      </c>
      <c r="AD35" s="230"/>
      <c r="AE35" s="229" t="s">
        <v>299</v>
      </c>
      <c r="AF35" s="228">
        <f t="shared" si="6"/>
        <v>0</v>
      </c>
      <c r="AH35" s="228">
        <v>5</v>
      </c>
      <c r="AI35" s="230">
        <v>250</v>
      </c>
      <c r="AJ35" s="229">
        <v>250</v>
      </c>
      <c r="AL35" s="228">
        <f>AI35</f>
        <v>250</v>
      </c>
    </row>
    <row r="36" spans="1:38">
      <c r="A36" s="234" t="s">
        <v>227</v>
      </c>
      <c r="B36" s="235" t="s">
        <v>228</v>
      </c>
      <c r="C36" s="236" t="s">
        <v>229</v>
      </c>
      <c r="D36" s="237" t="s">
        <v>2366</v>
      </c>
      <c r="E36" s="237" t="str">
        <f t="shared" si="0"/>
        <v>NPI</v>
      </c>
      <c r="F36" s="237" t="s">
        <v>800</v>
      </c>
      <c r="G36" s="156" t="s">
        <v>11</v>
      </c>
      <c r="I36" s="228" t="s">
        <v>302</v>
      </c>
      <c r="J36" s="229" t="s">
        <v>303</v>
      </c>
      <c r="K36" s="230" t="s">
        <v>291</v>
      </c>
      <c r="L36" s="229" t="s">
        <v>292</v>
      </c>
      <c r="M36" s="228" t="str">
        <f t="shared" si="3"/>
        <v>MU</v>
      </c>
      <c r="N36" s="228" t="s">
        <v>1448</v>
      </c>
      <c r="O36" s="228" t="s">
        <v>1725</v>
      </c>
      <c r="P36" s="228" t="s">
        <v>1725</v>
      </c>
      <c r="AC36" s="228" t="s">
        <v>304</v>
      </c>
      <c r="AD36" s="230"/>
      <c r="AE36" s="229" t="s">
        <v>305</v>
      </c>
      <c r="AF36" s="228">
        <f t="shared" si="6"/>
        <v>0</v>
      </c>
      <c r="AH36" s="228">
        <v>7</v>
      </c>
      <c r="AI36" s="230">
        <v>270</v>
      </c>
      <c r="AJ36" s="229">
        <v>270</v>
      </c>
      <c r="AL36" s="228">
        <f>AI36</f>
        <v>270</v>
      </c>
    </row>
    <row r="37" spans="1:38" ht="14.25" thickBot="1">
      <c r="A37" s="224" t="s">
        <v>272</v>
      </c>
      <c r="B37" s="225" t="s">
        <v>273</v>
      </c>
      <c r="C37" s="226" t="s">
        <v>274</v>
      </c>
      <c r="D37" s="227" t="s">
        <v>2366</v>
      </c>
      <c r="E37" s="227" t="str">
        <f t="shared" si="0"/>
        <v>NRA</v>
      </c>
      <c r="F37" s="227" t="s">
        <v>800</v>
      </c>
      <c r="G37" s="155" t="s">
        <v>11</v>
      </c>
      <c r="J37" s="229" t="s">
        <v>308</v>
      </c>
      <c r="K37" s="230" t="s">
        <v>309</v>
      </c>
      <c r="L37" s="229" t="s">
        <v>308</v>
      </c>
      <c r="M37" s="228" t="str">
        <f t="shared" si="3"/>
        <v>WA</v>
      </c>
      <c r="N37" s="228" t="s">
        <v>1448</v>
      </c>
      <c r="O37" s="228" t="s">
        <v>1725</v>
      </c>
      <c r="P37" s="228" t="s">
        <v>1725</v>
      </c>
      <c r="AC37" s="228" t="s">
        <v>310</v>
      </c>
      <c r="AD37" s="230"/>
      <c r="AE37" s="229" t="s">
        <v>311</v>
      </c>
      <c r="AF37" s="228">
        <f t="shared" si="6"/>
        <v>0</v>
      </c>
      <c r="AH37" s="228">
        <v>8</v>
      </c>
      <c r="AI37" s="409">
        <v>280</v>
      </c>
      <c r="AJ37" s="229">
        <v>280</v>
      </c>
      <c r="AL37" s="228">
        <f>AI37</f>
        <v>280</v>
      </c>
    </row>
    <row r="38" spans="1:38">
      <c r="A38" s="224" t="s">
        <v>95</v>
      </c>
      <c r="B38" s="225" t="s">
        <v>96</v>
      </c>
      <c r="C38" s="226" t="s">
        <v>97</v>
      </c>
      <c r="D38" s="227" t="s">
        <v>2366</v>
      </c>
      <c r="E38" s="227" t="str">
        <f t="shared" si="0"/>
        <v>NRD</v>
      </c>
      <c r="F38" s="227" t="s">
        <v>800</v>
      </c>
      <c r="G38" s="155" t="s">
        <v>11</v>
      </c>
      <c r="I38" s="228" t="s">
        <v>313</v>
      </c>
      <c r="J38" s="229" t="s">
        <v>314</v>
      </c>
      <c r="K38" s="230" t="s">
        <v>313</v>
      </c>
      <c r="L38" s="229" t="s">
        <v>808</v>
      </c>
      <c r="M38" s="228" t="str">
        <f t="shared" si="3"/>
        <v>ED</v>
      </c>
      <c r="N38" s="228" t="s">
        <v>1448</v>
      </c>
      <c r="O38" s="228" t="s">
        <v>1725</v>
      </c>
      <c r="P38" s="228" t="s">
        <v>1725</v>
      </c>
      <c r="AC38" s="228" t="s">
        <v>315</v>
      </c>
      <c r="AD38" s="230" t="s">
        <v>0</v>
      </c>
      <c r="AE38" s="229" t="s">
        <v>316</v>
      </c>
      <c r="AF38" s="228" t="str">
        <f t="shared" si="6"/>
        <v>MT</v>
      </c>
    </row>
    <row r="39" spans="1:38">
      <c r="A39" s="234" t="s">
        <v>60</v>
      </c>
      <c r="B39" s="235" t="s">
        <v>61</v>
      </c>
      <c r="C39" s="236" t="s">
        <v>62</v>
      </c>
      <c r="D39" s="237" t="s">
        <v>2366</v>
      </c>
      <c r="E39" s="237" t="str">
        <f t="shared" si="0"/>
        <v>NRE</v>
      </c>
      <c r="F39" s="237" t="s">
        <v>800</v>
      </c>
      <c r="G39" s="156" t="s">
        <v>11</v>
      </c>
      <c r="I39" s="228" t="s">
        <v>208</v>
      </c>
      <c r="J39" s="229" t="s">
        <v>319</v>
      </c>
      <c r="K39" s="230" t="s">
        <v>36</v>
      </c>
      <c r="L39" s="229" t="s">
        <v>809</v>
      </c>
      <c r="M39" s="228" t="str">
        <f t="shared" si="3"/>
        <v>CC</v>
      </c>
      <c r="N39" s="228" t="s">
        <v>1448</v>
      </c>
      <c r="O39" s="228" t="s">
        <v>1725</v>
      </c>
      <c r="P39" s="228" t="s">
        <v>1725</v>
      </c>
      <c r="AC39" s="228" t="s">
        <v>320</v>
      </c>
      <c r="AD39" s="230" t="s">
        <v>727</v>
      </c>
      <c r="AE39" s="229" t="s">
        <v>321</v>
      </c>
      <c r="AF39" s="228" t="str">
        <f t="shared" si="6"/>
        <v>GR</v>
      </c>
      <c r="AI39" s="240" t="s">
        <v>2373</v>
      </c>
      <c r="AJ39" s="239" t="s">
        <v>2374</v>
      </c>
      <c r="AK39" s="240" t="s">
        <v>1809</v>
      </c>
      <c r="AL39" s="239" t="s">
        <v>2374</v>
      </c>
    </row>
    <row r="40" spans="1:38">
      <c r="A40" s="224" t="s">
        <v>119</v>
      </c>
      <c r="B40" s="225" t="s">
        <v>120</v>
      </c>
      <c r="C40" s="226" t="s">
        <v>121</v>
      </c>
      <c r="D40" s="227" t="s">
        <v>2366</v>
      </c>
      <c r="E40" s="227" t="str">
        <f t="shared" si="0"/>
        <v>NRO</v>
      </c>
      <c r="F40" s="227" t="s">
        <v>800</v>
      </c>
      <c r="G40" s="155" t="s">
        <v>11</v>
      </c>
      <c r="I40" s="228" t="s">
        <v>324</v>
      </c>
      <c r="J40" s="229" t="s">
        <v>325</v>
      </c>
      <c r="K40" s="230" t="s">
        <v>20</v>
      </c>
      <c r="L40" s="229" t="s">
        <v>810</v>
      </c>
      <c r="M40" s="228" t="str">
        <f t="shared" si="3"/>
        <v>CS</v>
      </c>
      <c r="N40" s="228" t="s">
        <v>1448</v>
      </c>
      <c r="O40" s="228" t="s">
        <v>1725</v>
      </c>
      <c r="P40" s="228" t="s">
        <v>1725</v>
      </c>
      <c r="AC40" s="228" t="s">
        <v>326</v>
      </c>
      <c r="AD40" s="230"/>
      <c r="AE40" s="229" t="s">
        <v>327</v>
      </c>
      <c r="AF40" s="228">
        <f t="shared" si="6"/>
        <v>0</v>
      </c>
      <c r="AI40" s="240" t="s">
        <v>3286</v>
      </c>
      <c r="AJ40" s="239" t="s">
        <v>2375</v>
      </c>
      <c r="AK40" s="240" t="s">
        <v>1809</v>
      </c>
      <c r="AL40" s="239" t="s">
        <v>2375</v>
      </c>
    </row>
    <row r="41" spans="1:38">
      <c r="A41" s="224" t="s">
        <v>152</v>
      </c>
      <c r="B41" s="225" t="s">
        <v>153</v>
      </c>
      <c r="C41" s="226" t="s">
        <v>154</v>
      </c>
      <c r="D41" s="227" t="s">
        <v>2366</v>
      </c>
      <c r="E41" s="227" t="str">
        <f t="shared" si="0"/>
        <v>NRY</v>
      </c>
      <c r="F41" s="227" t="s">
        <v>800</v>
      </c>
      <c r="G41" s="155" t="s">
        <v>11</v>
      </c>
      <c r="I41" s="228" t="s">
        <v>330</v>
      </c>
      <c r="J41" s="229" t="s">
        <v>331</v>
      </c>
      <c r="K41" s="230" t="s">
        <v>332</v>
      </c>
      <c r="L41" s="229" t="s">
        <v>811</v>
      </c>
      <c r="M41" s="228" t="str">
        <f t="shared" si="3"/>
        <v>DC</v>
      </c>
      <c r="N41" s="228" t="s">
        <v>1448</v>
      </c>
      <c r="O41" s="228" t="s">
        <v>1725</v>
      </c>
      <c r="P41" s="228" t="s">
        <v>1725</v>
      </c>
      <c r="AC41" s="228" t="s">
        <v>333</v>
      </c>
      <c r="AD41" s="230"/>
      <c r="AE41" s="229" t="s">
        <v>334</v>
      </c>
      <c r="AF41" s="228">
        <f t="shared" si="6"/>
        <v>0</v>
      </c>
      <c r="AI41" s="240" t="s">
        <v>2376</v>
      </c>
      <c r="AJ41" s="239" t="s">
        <v>3287</v>
      </c>
      <c r="AK41" s="240" t="s">
        <v>1809</v>
      </c>
      <c r="AL41" s="239" t="s">
        <v>3287</v>
      </c>
    </row>
    <row r="42" spans="1:38">
      <c r="A42" s="224" t="s">
        <v>128</v>
      </c>
      <c r="B42" s="225" t="s">
        <v>129</v>
      </c>
      <c r="C42" s="226" t="s">
        <v>130</v>
      </c>
      <c r="D42" s="227" t="s">
        <v>2366</v>
      </c>
      <c r="E42" s="227" t="str">
        <f t="shared" si="0"/>
        <v>NTI</v>
      </c>
      <c r="F42" s="227" t="s">
        <v>800</v>
      </c>
      <c r="G42" s="155" t="s">
        <v>11</v>
      </c>
      <c r="J42" s="229" t="s">
        <v>338</v>
      </c>
      <c r="K42" s="230" t="s">
        <v>33</v>
      </c>
      <c r="L42" s="229" t="s">
        <v>339</v>
      </c>
      <c r="M42" s="228" t="str">
        <f t="shared" si="3"/>
        <v>AC</v>
      </c>
      <c r="N42" s="228" t="s">
        <v>1448</v>
      </c>
      <c r="O42" s="228" t="s">
        <v>1725</v>
      </c>
      <c r="P42" s="228" t="s">
        <v>1725</v>
      </c>
      <c r="AC42" s="228" t="s">
        <v>340</v>
      </c>
      <c r="AD42" s="230"/>
      <c r="AE42" s="229" t="s">
        <v>341</v>
      </c>
      <c r="AF42" s="228">
        <f t="shared" si="6"/>
        <v>0</v>
      </c>
      <c r="AI42" s="240" t="s">
        <v>2377</v>
      </c>
      <c r="AJ42" s="239" t="s">
        <v>2377</v>
      </c>
      <c r="AK42" s="240" t="s">
        <v>1809</v>
      </c>
      <c r="AL42" s="239" t="s">
        <v>2377</v>
      </c>
    </row>
    <row r="43" spans="1:38">
      <c r="A43" s="224" t="s">
        <v>733</v>
      </c>
      <c r="B43" s="225" t="s">
        <v>188</v>
      </c>
      <c r="C43" s="226" t="s">
        <v>189</v>
      </c>
      <c r="D43" s="227" t="s">
        <v>2366</v>
      </c>
      <c r="E43" s="227" t="str">
        <f t="shared" si="0"/>
        <v>NTW</v>
      </c>
      <c r="F43" s="227" t="s">
        <v>800</v>
      </c>
      <c r="G43" s="155" t="s">
        <v>11</v>
      </c>
      <c r="I43" s="228" t="s">
        <v>152</v>
      </c>
      <c r="J43" s="229" t="s">
        <v>345</v>
      </c>
      <c r="K43" s="230" t="s">
        <v>346</v>
      </c>
      <c r="L43" s="229" t="s">
        <v>3288</v>
      </c>
      <c r="M43" s="228" t="str">
        <f t="shared" si="3"/>
        <v>TS</v>
      </c>
      <c r="N43" s="228" t="s">
        <v>2391</v>
      </c>
      <c r="O43" s="228" t="s">
        <v>2391</v>
      </c>
      <c r="P43" s="228" t="s">
        <v>2391</v>
      </c>
      <c r="AC43" s="228" t="s">
        <v>347</v>
      </c>
      <c r="AD43" s="230"/>
      <c r="AE43" s="229" t="s">
        <v>348</v>
      </c>
      <c r="AF43" s="228">
        <f t="shared" si="6"/>
        <v>0</v>
      </c>
      <c r="AI43" s="240" t="s">
        <v>2378</v>
      </c>
      <c r="AJ43" s="239" t="s">
        <v>2378</v>
      </c>
      <c r="AK43" s="240" t="s">
        <v>1809</v>
      </c>
      <c r="AL43" s="239" t="s">
        <v>2378</v>
      </c>
    </row>
    <row r="44" spans="1:38">
      <c r="A44" s="234" t="s">
        <v>83</v>
      </c>
      <c r="B44" s="235" t="s">
        <v>84</v>
      </c>
      <c r="C44" s="236" t="s">
        <v>85</v>
      </c>
      <c r="D44" s="237" t="s">
        <v>2366</v>
      </c>
      <c r="E44" s="237" t="str">
        <f t="shared" si="0"/>
        <v>NWS</v>
      </c>
      <c r="F44" s="237" t="s">
        <v>800</v>
      </c>
      <c r="G44" s="156" t="s">
        <v>11</v>
      </c>
      <c r="J44" s="229" t="s">
        <v>352</v>
      </c>
      <c r="K44" s="230" t="s">
        <v>353</v>
      </c>
      <c r="L44" s="229" t="s">
        <v>3289</v>
      </c>
      <c r="M44" s="228" t="str">
        <f t="shared" si="3"/>
        <v>TL</v>
      </c>
      <c r="N44" s="228" t="s">
        <v>2391</v>
      </c>
      <c r="O44" s="228" t="s">
        <v>2391</v>
      </c>
      <c r="P44" s="228" t="s">
        <v>2391</v>
      </c>
      <c r="AC44" s="228" t="s">
        <v>354</v>
      </c>
      <c r="AD44" s="230"/>
      <c r="AE44" s="229" t="s">
        <v>355</v>
      </c>
      <c r="AF44" s="228">
        <f t="shared" si="6"/>
        <v>0</v>
      </c>
    </row>
    <row r="45" spans="1:38">
      <c r="A45" s="234" t="s">
        <v>203</v>
      </c>
      <c r="B45" s="235" t="s">
        <v>204</v>
      </c>
      <c r="C45" s="236" t="s">
        <v>205</v>
      </c>
      <c r="D45" s="237" t="s">
        <v>2366</v>
      </c>
      <c r="E45" s="237" t="str">
        <f t="shared" si="0"/>
        <v>NYA</v>
      </c>
      <c r="F45" s="237" t="s">
        <v>800</v>
      </c>
      <c r="G45" s="156" t="s">
        <v>11</v>
      </c>
      <c r="J45" s="229" t="s">
        <v>359</v>
      </c>
      <c r="K45" s="230" t="s">
        <v>360</v>
      </c>
      <c r="L45" s="229" t="s">
        <v>2379</v>
      </c>
      <c r="M45" s="228" t="str">
        <f t="shared" si="3"/>
        <v>TH</v>
      </c>
      <c r="N45" s="228" t="s">
        <v>2391</v>
      </c>
      <c r="O45" s="228" t="s">
        <v>2391</v>
      </c>
      <c r="P45" s="228" t="s">
        <v>2391</v>
      </c>
      <c r="AC45" s="228" t="s">
        <v>361</v>
      </c>
      <c r="AD45" s="230"/>
      <c r="AE45" s="229" t="s">
        <v>362</v>
      </c>
      <c r="AF45" s="228">
        <f t="shared" si="6"/>
        <v>0</v>
      </c>
    </row>
    <row r="46" spans="1:38">
      <c r="A46" s="224" t="s">
        <v>1</v>
      </c>
      <c r="B46" s="225" t="s">
        <v>812</v>
      </c>
      <c r="C46" s="226" t="s">
        <v>2</v>
      </c>
      <c r="D46" s="227" t="s">
        <v>2366</v>
      </c>
      <c r="E46" s="224" t="str">
        <f t="shared" si="0"/>
        <v>NEW</v>
      </c>
      <c r="F46" s="224" t="s">
        <v>3290</v>
      </c>
      <c r="G46" s="157" t="s">
        <v>3291</v>
      </c>
      <c r="K46" s="230" t="s">
        <v>366</v>
      </c>
      <c r="L46" s="229" t="s">
        <v>3292</v>
      </c>
      <c r="M46" s="228" t="str">
        <f t="shared" si="3"/>
        <v>HP</v>
      </c>
      <c r="N46" s="228" t="s">
        <v>3293</v>
      </c>
      <c r="O46" s="228" t="s">
        <v>3293</v>
      </c>
      <c r="P46" s="228" t="s">
        <v>3293</v>
      </c>
      <c r="AC46" s="228" t="s">
        <v>367</v>
      </c>
      <c r="AD46" s="230"/>
      <c r="AE46" s="229" t="s">
        <v>368</v>
      </c>
      <c r="AF46" s="228">
        <f t="shared" si="6"/>
        <v>0</v>
      </c>
    </row>
    <row r="47" spans="1:38">
      <c r="A47" s="224" t="s">
        <v>369</v>
      </c>
      <c r="B47" s="225" t="s">
        <v>370</v>
      </c>
      <c r="C47" s="226" t="s">
        <v>371</v>
      </c>
      <c r="D47" s="227" t="s">
        <v>3294</v>
      </c>
      <c r="E47" s="227" t="str">
        <f t="shared" si="0"/>
        <v>KNE</v>
      </c>
      <c r="F47" s="227" t="s">
        <v>800</v>
      </c>
      <c r="G47" s="155" t="s">
        <v>11</v>
      </c>
      <c r="J47" s="229" t="s">
        <v>372</v>
      </c>
      <c r="K47" s="230" t="s">
        <v>31</v>
      </c>
      <c r="L47" s="229" t="s">
        <v>3295</v>
      </c>
      <c r="M47" s="228" t="str">
        <f t="shared" si="3"/>
        <v>JP</v>
      </c>
      <c r="N47" s="228" t="s">
        <v>3293</v>
      </c>
      <c r="O47" s="228" t="s">
        <v>3293</v>
      </c>
      <c r="P47" s="228" t="s">
        <v>3293</v>
      </c>
      <c r="AC47" s="228" t="s">
        <v>373</v>
      </c>
      <c r="AD47" s="230"/>
      <c r="AE47" s="229" t="s">
        <v>374</v>
      </c>
      <c r="AF47" s="228">
        <f t="shared" si="6"/>
        <v>0</v>
      </c>
    </row>
    <row r="48" spans="1:38">
      <c r="A48" s="224" t="s">
        <v>363</v>
      </c>
      <c r="B48" s="225" t="s">
        <v>364</v>
      </c>
      <c r="C48" s="226" t="s">
        <v>365</v>
      </c>
      <c r="D48" s="227" t="s">
        <v>3294</v>
      </c>
      <c r="E48" s="227" t="str">
        <f t="shared" si="0"/>
        <v>KSA</v>
      </c>
      <c r="F48" s="227" t="s">
        <v>800</v>
      </c>
      <c r="G48" s="155" t="s">
        <v>11</v>
      </c>
      <c r="I48" s="228" t="s">
        <v>731</v>
      </c>
      <c r="J48" s="229" t="s">
        <v>378</v>
      </c>
      <c r="K48" s="230" t="s">
        <v>731</v>
      </c>
      <c r="L48" s="229" t="s">
        <v>378</v>
      </c>
      <c r="M48" s="228" t="str">
        <f t="shared" si="3"/>
        <v>FF</v>
      </c>
      <c r="N48" s="228" t="s">
        <v>3282</v>
      </c>
      <c r="O48" s="228" t="s">
        <v>3296</v>
      </c>
      <c r="P48" s="228" t="s">
        <v>3296</v>
      </c>
      <c r="AC48" s="228" t="s">
        <v>379</v>
      </c>
      <c r="AD48" s="230"/>
      <c r="AE48" s="229" t="s">
        <v>380</v>
      </c>
      <c r="AF48" s="228">
        <f t="shared" si="6"/>
        <v>0</v>
      </c>
    </row>
    <row r="49" spans="1:32" s="228" customFormat="1" ht="14.25" thickBot="1">
      <c r="A49" s="224" t="s">
        <v>342</v>
      </c>
      <c r="B49" s="225" t="s">
        <v>343</v>
      </c>
      <c r="C49" s="226" t="s">
        <v>344</v>
      </c>
      <c r="D49" s="227" t="s">
        <v>3294</v>
      </c>
      <c r="E49" s="227" t="str">
        <f t="shared" si="0"/>
        <v>KSK</v>
      </c>
      <c r="F49" s="227" t="s">
        <v>800</v>
      </c>
      <c r="G49" s="155" t="s">
        <v>11</v>
      </c>
      <c r="I49" s="228" t="s">
        <v>383</v>
      </c>
      <c r="J49" s="229" t="s">
        <v>384</v>
      </c>
      <c r="K49" s="409" t="s">
        <v>383</v>
      </c>
      <c r="L49" s="229" t="s">
        <v>3297</v>
      </c>
      <c r="M49" s="228" t="str">
        <f t="shared" si="3"/>
        <v>BP</v>
      </c>
      <c r="N49" s="228" t="s">
        <v>3282</v>
      </c>
      <c r="O49" s="228" t="s">
        <v>3298</v>
      </c>
      <c r="P49" s="228" t="s">
        <v>3298</v>
      </c>
      <c r="AC49" s="228" t="s">
        <v>385</v>
      </c>
      <c r="AD49" s="230" t="s">
        <v>733</v>
      </c>
      <c r="AE49" s="229" t="s">
        <v>386</v>
      </c>
      <c r="AF49" s="228" t="str">
        <f t="shared" si="6"/>
        <v>AR</v>
      </c>
    </row>
    <row r="50" spans="1:32" s="228" customFormat="1">
      <c r="A50" s="234"/>
      <c r="B50" s="235" t="s">
        <v>3299</v>
      </c>
      <c r="C50" s="236" t="s">
        <v>3300</v>
      </c>
      <c r="D50" s="237" t="s">
        <v>3301</v>
      </c>
      <c r="E50" s="234" t="str">
        <f>B50</f>
        <v>BBC</v>
      </c>
      <c r="F50" s="237" t="s">
        <v>800</v>
      </c>
      <c r="G50" s="156" t="s">
        <v>11</v>
      </c>
      <c r="J50" s="229"/>
      <c r="K50" s="228" t="s">
        <v>3302</v>
      </c>
      <c r="L50" s="229" t="s">
        <v>3303</v>
      </c>
      <c r="M50" s="228" t="str">
        <f t="shared" si="3"/>
        <v>JS</v>
      </c>
      <c r="N50" s="228" t="s">
        <v>3293</v>
      </c>
      <c r="O50" s="228" t="s">
        <v>3293</v>
      </c>
      <c r="P50" s="228" t="s">
        <v>3293</v>
      </c>
      <c r="AC50" s="228" t="s">
        <v>389</v>
      </c>
      <c r="AD50" s="230"/>
      <c r="AE50" s="229" t="s">
        <v>390</v>
      </c>
      <c r="AF50" s="228">
        <f t="shared" si="6"/>
        <v>0</v>
      </c>
    </row>
    <row r="51" spans="1:32" s="228" customFormat="1">
      <c r="A51" s="234"/>
      <c r="B51" s="235" t="s">
        <v>3304</v>
      </c>
      <c r="C51" s="236" t="s">
        <v>3305</v>
      </c>
      <c r="D51" s="237" t="s">
        <v>3301</v>
      </c>
      <c r="E51" s="237" t="str">
        <f>B51</f>
        <v>BCB</v>
      </c>
      <c r="F51" s="237" t="s">
        <v>800</v>
      </c>
      <c r="G51" s="156" t="s">
        <v>11</v>
      </c>
      <c r="J51" s="229"/>
      <c r="K51" s="228" t="s">
        <v>2380</v>
      </c>
      <c r="L51" s="229" t="s">
        <v>2381</v>
      </c>
      <c r="M51" s="228" t="s">
        <v>2380</v>
      </c>
      <c r="N51" s="228" t="s">
        <v>1448</v>
      </c>
      <c r="O51" s="228" t="s">
        <v>3306</v>
      </c>
      <c r="P51" s="228" t="s">
        <v>3306</v>
      </c>
      <c r="AC51" s="228" t="s">
        <v>393</v>
      </c>
      <c r="AD51" s="230" t="s">
        <v>720</v>
      </c>
      <c r="AE51" s="229" t="s">
        <v>394</v>
      </c>
      <c r="AF51" s="228" t="str">
        <f t="shared" si="6"/>
        <v>NY</v>
      </c>
    </row>
    <row r="52" spans="1:32" s="228" customFormat="1">
      <c r="A52" s="241" t="s">
        <v>208</v>
      </c>
      <c r="B52" s="242" t="s">
        <v>387</v>
      </c>
      <c r="C52" s="243" t="s">
        <v>388</v>
      </c>
      <c r="D52" s="244" t="str">
        <f t="shared" ref="D52:D102" si="10">B52</f>
        <v>VOL</v>
      </c>
      <c r="E52" s="244" t="str">
        <f t="shared" ref="E52:E102" si="11">B52</f>
        <v>VOL</v>
      </c>
      <c r="F52" s="244" t="s">
        <v>800</v>
      </c>
      <c r="G52" s="158" t="s">
        <v>11</v>
      </c>
      <c r="J52" s="229"/>
      <c r="K52" s="228" t="s">
        <v>2370</v>
      </c>
      <c r="L52" s="229" t="s">
        <v>2382</v>
      </c>
      <c r="M52" s="228" t="s">
        <v>2370</v>
      </c>
      <c r="N52" s="228" t="s">
        <v>2391</v>
      </c>
      <c r="O52" s="228" t="s">
        <v>2391</v>
      </c>
      <c r="P52" s="228" t="s">
        <v>2391</v>
      </c>
      <c r="AC52" s="228" t="s">
        <v>397</v>
      </c>
      <c r="AD52" s="230"/>
      <c r="AE52" s="229" t="s">
        <v>398</v>
      </c>
      <c r="AF52" s="228">
        <f t="shared" si="6"/>
        <v>0</v>
      </c>
    </row>
    <row r="53" spans="1:32" s="228" customFormat="1">
      <c r="A53" s="241" t="s">
        <v>324</v>
      </c>
      <c r="B53" s="242" t="s">
        <v>391</v>
      </c>
      <c r="C53" s="243" t="s">
        <v>392</v>
      </c>
      <c r="D53" s="244" t="str">
        <f t="shared" si="10"/>
        <v>BIL</v>
      </c>
      <c r="E53" s="244" t="str">
        <f t="shared" si="11"/>
        <v>BIL</v>
      </c>
      <c r="F53" s="244" t="s">
        <v>2383</v>
      </c>
      <c r="G53" s="158" t="s">
        <v>11</v>
      </c>
      <c r="J53" s="229"/>
      <c r="K53" s="240" t="s">
        <v>3307</v>
      </c>
      <c r="L53" s="239" t="s">
        <v>3308</v>
      </c>
      <c r="M53" s="240" t="s">
        <v>3307</v>
      </c>
      <c r="N53" s="228" t="s">
        <v>2391</v>
      </c>
      <c r="O53" s="228" t="s">
        <v>2391</v>
      </c>
      <c r="P53" s="228" t="s">
        <v>2391</v>
      </c>
      <c r="AC53" s="228" t="s">
        <v>402</v>
      </c>
      <c r="AD53" s="230" t="s">
        <v>737</v>
      </c>
      <c r="AE53" s="229" t="s">
        <v>403</v>
      </c>
      <c r="AF53" s="228" t="str">
        <f t="shared" si="6"/>
        <v>PP</v>
      </c>
    </row>
    <row r="54" spans="1:32" s="228" customFormat="1">
      <c r="A54" s="241" t="s">
        <v>330</v>
      </c>
      <c r="B54" s="242" t="s">
        <v>395</v>
      </c>
      <c r="C54" s="243" t="s">
        <v>396</v>
      </c>
      <c r="D54" s="244" t="str">
        <f t="shared" si="10"/>
        <v>QSV</v>
      </c>
      <c r="E54" s="244" t="str">
        <f t="shared" si="11"/>
        <v>QSV</v>
      </c>
      <c r="F54" s="244" t="s">
        <v>2383</v>
      </c>
      <c r="G54" s="158" t="s">
        <v>11</v>
      </c>
      <c r="J54" s="229"/>
      <c r="K54" s="240" t="s">
        <v>2384</v>
      </c>
      <c r="L54" s="239" t="s">
        <v>3309</v>
      </c>
      <c r="M54" s="240" t="s">
        <v>2384</v>
      </c>
      <c r="N54" s="228" t="s">
        <v>1448</v>
      </c>
      <c r="P54" s="228" t="s">
        <v>1449</v>
      </c>
      <c r="AC54" s="228" t="s">
        <v>406</v>
      </c>
      <c r="AD54" s="230"/>
      <c r="AE54" s="229" t="s">
        <v>407</v>
      </c>
      <c r="AF54" s="228">
        <f t="shared" si="6"/>
        <v>0</v>
      </c>
    </row>
    <row r="55" spans="1:32" s="228" customFormat="1">
      <c r="A55" s="241" t="s">
        <v>399</v>
      </c>
      <c r="B55" s="242" t="s">
        <v>400</v>
      </c>
      <c r="C55" s="243" t="s">
        <v>401</v>
      </c>
      <c r="D55" s="244" t="str">
        <f t="shared" si="10"/>
        <v>ROX</v>
      </c>
      <c r="E55" s="244" t="str">
        <f t="shared" si="11"/>
        <v>ROX</v>
      </c>
      <c r="F55" s="244" t="s">
        <v>2383</v>
      </c>
      <c r="G55" s="158" t="s">
        <v>11</v>
      </c>
      <c r="J55" s="229"/>
      <c r="K55" s="240" t="s">
        <v>3310</v>
      </c>
      <c r="L55" s="239" t="s">
        <v>3311</v>
      </c>
      <c r="M55" s="240" t="s">
        <v>3310</v>
      </c>
      <c r="N55" s="228" t="s">
        <v>2391</v>
      </c>
      <c r="O55" s="228" t="s">
        <v>2391</v>
      </c>
      <c r="P55" s="228" t="s">
        <v>2391</v>
      </c>
      <c r="AC55" s="228" t="s">
        <v>410</v>
      </c>
      <c r="AD55" s="230"/>
      <c r="AE55" s="229" t="s">
        <v>411</v>
      </c>
      <c r="AF55" s="228">
        <f t="shared" si="6"/>
        <v>0</v>
      </c>
    </row>
    <row r="56" spans="1:32" s="228" customFormat="1">
      <c r="A56" s="241" t="s">
        <v>175</v>
      </c>
      <c r="B56" s="242" t="s">
        <v>404</v>
      </c>
      <c r="C56" s="243" t="s">
        <v>405</v>
      </c>
      <c r="D56" s="244" t="str">
        <f t="shared" si="10"/>
        <v>GRA</v>
      </c>
      <c r="E56" s="244" t="str">
        <f t="shared" si="11"/>
        <v>GRA</v>
      </c>
      <c r="F56" s="244" t="s">
        <v>2385</v>
      </c>
      <c r="G56" s="158" t="s">
        <v>11</v>
      </c>
      <c r="J56" s="229"/>
      <c r="K56" s="240" t="s">
        <v>3312</v>
      </c>
      <c r="L56" s="239" t="s">
        <v>3313</v>
      </c>
      <c r="M56" s="240" t="s">
        <v>3312</v>
      </c>
      <c r="N56" s="228" t="s">
        <v>3293</v>
      </c>
      <c r="O56" s="228" t="s">
        <v>3293</v>
      </c>
      <c r="P56" s="228" t="s">
        <v>3293</v>
      </c>
      <c r="AC56" s="228" t="s">
        <v>415</v>
      </c>
      <c r="AD56" s="230"/>
      <c r="AE56" s="229" t="s">
        <v>416</v>
      </c>
      <c r="AF56" s="228">
        <f t="shared" si="6"/>
        <v>0</v>
      </c>
    </row>
    <row r="57" spans="1:32" s="228" customFormat="1">
      <c r="A57" s="245"/>
      <c r="B57" s="246" t="s">
        <v>3314</v>
      </c>
      <c r="C57" s="247" t="s">
        <v>3315</v>
      </c>
      <c r="D57" s="248" t="str">
        <f>B57</f>
        <v>GRL</v>
      </c>
      <c r="E57" s="248" t="str">
        <f>B57</f>
        <v>GRL</v>
      </c>
      <c r="F57" s="248" t="s">
        <v>2385</v>
      </c>
      <c r="G57" s="159" t="s">
        <v>11</v>
      </c>
      <c r="J57" s="229"/>
      <c r="K57" s="240" t="s">
        <v>3316</v>
      </c>
      <c r="L57" s="239" t="s">
        <v>3317</v>
      </c>
      <c r="M57" s="240" t="s">
        <v>3316</v>
      </c>
      <c r="N57" s="228" t="s">
        <v>2391</v>
      </c>
      <c r="O57" s="228" t="s">
        <v>2391</v>
      </c>
      <c r="P57" s="228" t="s">
        <v>2391</v>
      </c>
      <c r="AC57" s="228" t="s">
        <v>419</v>
      </c>
      <c r="AD57" s="230"/>
      <c r="AE57" s="229" t="s">
        <v>420</v>
      </c>
      <c r="AF57" s="228">
        <f t="shared" si="6"/>
        <v>0</v>
      </c>
    </row>
    <row r="58" spans="1:32" s="228" customFormat="1">
      <c r="A58" s="249"/>
      <c r="B58" s="250" t="s">
        <v>2386</v>
      </c>
      <c r="C58" s="251" t="s">
        <v>2387</v>
      </c>
      <c r="D58" s="252" t="str">
        <f>B58</f>
        <v>GRH</v>
      </c>
      <c r="E58" s="252" t="str">
        <f>B58</f>
        <v>GRH</v>
      </c>
      <c r="F58" s="252" t="s">
        <v>813</v>
      </c>
      <c r="G58" s="160" t="s">
        <v>11</v>
      </c>
      <c r="J58" s="229"/>
      <c r="K58" s="240" t="s">
        <v>2388</v>
      </c>
      <c r="L58" s="239" t="s">
        <v>2389</v>
      </c>
      <c r="M58" s="240" t="s">
        <v>2388</v>
      </c>
      <c r="N58" s="228" t="s">
        <v>2391</v>
      </c>
      <c r="O58" s="228" t="s">
        <v>2391</v>
      </c>
      <c r="P58" s="228" t="s">
        <v>2391</v>
      </c>
      <c r="AC58" s="228" t="s">
        <v>423</v>
      </c>
      <c r="AD58" s="230"/>
      <c r="AE58" s="229" t="s">
        <v>424</v>
      </c>
      <c r="AF58" s="228">
        <f t="shared" si="6"/>
        <v>0</v>
      </c>
    </row>
    <row r="59" spans="1:32" s="228" customFormat="1">
      <c r="A59" s="241" t="s">
        <v>731</v>
      </c>
      <c r="B59" s="242" t="s">
        <v>408</v>
      </c>
      <c r="C59" s="243" t="s">
        <v>409</v>
      </c>
      <c r="D59" s="244" t="str">
        <f t="shared" si="10"/>
        <v>BUT</v>
      </c>
      <c r="E59" s="244" t="str">
        <f t="shared" si="11"/>
        <v>BUT</v>
      </c>
      <c r="F59" s="244" t="s">
        <v>2383</v>
      </c>
      <c r="G59" s="158" t="s">
        <v>11</v>
      </c>
      <c r="J59" s="229"/>
      <c r="K59" s="240" t="s">
        <v>3318</v>
      </c>
      <c r="L59" s="239" t="s">
        <v>2390</v>
      </c>
      <c r="M59" s="240" t="s">
        <v>3318</v>
      </c>
      <c r="N59" s="228" t="s">
        <v>1448</v>
      </c>
      <c r="O59" s="228" t="s">
        <v>1725</v>
      </c>
      <c r="P59" s="228" t="s">
        <v>1725</v>
      </c>
      <c r="AC59" s="228" t="s">
        <v>428</v>
      </c>
      <c r="AD59" s="230"/>
      <c r="AE59" s="229" t="s">
        <v>429</v>
      </c>
      <c r="AF59" s="228">
        <f t="shared" si="6"/>
        <v>0</v>
      </c>
    </row>
    <row r="60" spans="1:32" s="228" customFormat="1">
      <c r="A60" s="241" t="s">
        <v>412</v>
      </c>
      <c r="B60" s="242" t="s">
        <v>413</v>
      </c>
      <c r="C60" s="243" t="s">
        <v>414</v>
      </c>
      <c r="D60" s="244" t="str">
        <f t="shared" si="10"/>
        <v>ZZZ</v>
      </c>
      <c r="E60" s="244" t="str">
        <f t="shared" si="11"/>
        <v>ZZZ</v>
      </c>
      <c r="F60" s="244"/>
      <c r="G60" s="158" t="s">
        <v>11</v>
      </c>
      <c r="J60" s="229"/>
      <c r="K60" s="240" t="s">
        <v>3319</v>
      </c>
      <c r="L60" s="239" t="s">
        <v>3320</v>
      </c>
      <c r="M60" s="240" t="s">
        <v>3319</v>
      </c>
      <c r="N60" s="228" t="s">
        <v>3321</v>
      </c>
      <c r="O60" s="228" t="s">
        <v>3322</v>
      </c>
      <c r="P60" s="228" t="s">
        <v>3322</v>
      </c>
      <c r="AC60" s="228" t="s">
        <v>432</v>
      </c>
      <c r="AD60" s="230"/>
      <c r="AE60" s="229" t="s">
        <v>433</v>
      </c>
      <c r="AF60" s="228">
        <f t="shared" si="6"/>
        <v>0</v>
      </c>
    </row>
    <row r="61" spans="1:32" s="228" customFormat="1">
      <c r="A61" s="241" t="s">
        <v>417</v>
      </c>
      <c r="B61" s="242" t="s">
        <v>413</v>
      </c>
      <c r="C61" s="243" t="s">
        <v>418</v>
      </c>
      <c r="D61" s="244" t="str">
        <f t="shared" si="10"/>
        <v>ZZZ</v>
      </c>
      <c r="E61" s="244" t="str">
        <f t="shared" si="11"/>
        <v>ZZZ</v>
      </c>
      <c r="F61" s="244"/>
      <c r="G61" s="158" t="s">
        <v>11</v>
      </c>
      <c r="J61" s="229"/>
      <c r="K61" s="240" t="s">
        <v>3323</v>
      </c>
      <c r="L61" s="239" t="s">
        <v>3324</v>
      </c>
      <c r="M61" s="240" t="s">
        <v>3323</v>
      </c>
      <c r="N61" s="228" t="s">
        <v>3325</v>
      </c>
      <c r="O61" s="228" t="s">
        <v>3325</v>
      </c>
      <c r="P61" s="228" t="s">
        <v>3325</v>
      </c>
      <c r="AC61" s="228" t="s">
        <v>729</v>
      </c>
      <c r="AD61" s="230"/>
      <c r="AE61" s="229" t="s">
        <v>436</v>
      </c>
      <c r="AF61" s="228">
        <f t="shared" si="6"/>
        <v>0</v>
      </c>
    </row>
    <row r="62" spans="1:32" s="228" customFormat="1">
      <c r="A62" s="241" t="s">
        <v>65</v>
      </c>
      <c r="B62" s="242" t="s">
        <v>421</v>
      </c>
      <c r="C62" s="243" t="s">
        <v>422</v>
      </c>
      <c r="D62" s="244" t="str">
        <f t="shared" si="10"/>
        <v>STU</v>
      </c>
      <c r="E62" s="244" t="str">
        <f t="shared" si="11"/>
        <v>STU</v>
      </c>
      <c r="F62" s="244" t="s">
        <v>3326</v>
      </c>
      <c r="G62" s="158" t="s">
        <v>11</v>
      </c>
      <c r="J62" s="229"/>
      <c r="K62" s="240" t="s">
        <v>3327</v>
      </c>
      <c r="L62" s="239" t="s">
        <v>3328</v>
      </c>
      <c r="M62" s="240" t="s">
        <v>3327</v>
      </c>
      <c r="N62" s="228" t="s">
        <v>3321</v>
      </c>
      <c r="P62" s="228" t="s">
        <v>3329</v>
      </c>
      <c r="AC62" s="228" t="s">
        <v>439</v>
      </c>
      <c r="AD62" s="230"/>
      <c r="AE62" s="229" t="s">
        <v>440</v>
      </c>
      <c r="AF62" s="228">
        <f t="shared" si="6"/>
        <v>0</v>
      </c>
    </row>
    <row r="63" spans="1:32" s="228" customFormat="1">
      <c r="A63" s="241" t="s">
        <v>425</v>
      </c>
      <c r="B63" s="242" t="s">
        <v>426</v>
      </c>
      <c r="C63" s="243" t="s">
        <v>427</v>
      </c>
      <c r="D63" s="244" t="str">
        <f t="shared" si="10"/>
        <v>NIX</v>
      </c>
      <c r="E63" s="244" t="str">
        <f t="shared" si="11"/>
        <v>NIX</v>
      </c>
      <c r="F63" s="244" t="s">
        <v>3326</v>
      </c>
      <c r="G63" s="158" t="s">
        <v>11</v>
      </c>
      <c r="J63" s="229"/>
      <c r="K63" s="240" t="s">
        <v>3330</v>
      </c>
      <c r="L63" s="239" t="s">
        <v>3331</v>
      </c>
      <c r="M63" s="240" t="s">
        <v>3330</v>
      </c>
      <c r="N63" s="228" t="s">
        <v>3332</v>
      </c>
      <c r="O63" s="228" t="s">
        <v>3332</v>
      </c>
      <c r="P63" s="228" t="s">
        <v>3332</v>
      </c>
      <c r="AC63" s="228" t="s">
        <v>444</v>
      </c>
      <c r="AD63" s="230" t="s">
        <v>726</v>
      </c>
      <c r="AE63" s="229" t="s">
        <v>445</v>
      </c>
      <c r="AF63" s="228" t="str">
        <f t="shared" si="6"/>
        <v>RE</v>
      </c>
    </row>
    <row r="64" spans="1:32" s="228" customFormat="1">
      <c r="A64" s="241" t="s">
        <v>430</v>
      </c>
      <c r="B64" s="242" t="s">
        <v>413</v>
      </c>
      <c r="C64" s="243" t="s">
        <v>431</v>
      </c>
      <c r="D64" s="244" t="str">
        <f t="shared" si="10"/>
        <v>ZZZ</v>
      </c>
      <c r="E64" s="244" t="str">
        <f t="shared" si="11"/>
        <v>ZZZ</v>
      </c>
      <c r="F64" s="244"/>
      <c r="G64" s="158" t="s">
        <v>11</v>
      </c>
      <c r="J64" s="229"/>
      <c r="K64" s="240" t="s">
        <v>3333</v>
      </c>
      <c r="L64" s="239" t="s">
        <v>3334</v>
      </c>
      <c r="M64" s="240" t="s">
        <v>3333</v>
      </c>
      <c r="N64" s="228" t="s">
        <v>3335</v>
      </c>
      <c r="P64" s="228" t="s">
        <v>3336</v>
      </c>
      <c r="AC64" s="228" t="s">
        <v>449</v>
      </c>
      <c r="AD64" s="230"/>
      <c r="AE64" s="229" t="s">
        <v>450</v>
      </c>
      <c r="AF64" s="228">
        <f t="shared" si="6"/>
        <v>0</v>
      </c>
    </row>
    <row r="65" spans="1:32" s="228" customFormat="1">
      <c r="A65" s="241" t="s">
        <v>38</v>
      </c>
      <c r="B65" s="242" t="s">
        <v>434</v>
      </c>
      <c r="C65" s="243" t="s">
        <v>435</v>
      </c>
      <c r="D65" s="244" t="str">
        <f t="shared" si="10"/>
        <v>ANA</v>
      </c>
      <c r="E65" s="244" t="str">
        <f t="shared" si="11"/>
        <v>ANA</v>
      </c>
      <c r="F65" s="244" t="s">
        <v>3337</v>
      </c>
      <c r="G65" s="158" t="s">
        <v>11</v>
      </c>
      <c r="J65" s="229"/>
      <c r="K65" s="240" t="s">
        <v>3338</v>
      </c>
      <c r="L65" s="239" t="s">
        <v>3339</v>
      </c>
      <c r="M65" s="240" t="s">
        <v>3338</v>
      </c>
      <c r="N65" s="228" t="s">
        <v>3332</v>
      </c>
      <c r="O65" s="228" t="s">
        <v>3332</v>
      </c>
      <c r="P65" s="228" t="s">
        <v>3332</v>
      </c>
      <c r="AC65" s="228" t="s">
        <v>453</v>
      </c>
      <c r="AD65" s="230"/>
      <c r="AE65" s="229" t="s">
        <v>454</v>
      </c>
      <c r="AF65" s="228">
        <f t="shared" si="6"/>
        <v>0</v>
      </c>
    </row>
    <row r="66" spans="1:32" s="228" customFormat="1">
      <c r="A66" s="241" t="s">
        <v>437</v>
      </c>
      <c r="B66" s="242" t="s">
        <v>814</v>
      </c>
      <c r="C66" s="243" t="s">
        <v>438</v>
      </c>
      <c r="D66" s="244" t="str">
        <f t="shared" si="10"/>
        <v>ADA</v>
      </c>
      <c r="E66" s="244" t="str">
        <f t="shared" si="11"/>
        <v>ADA</v>
      </c>
      <c r="F66" s="244" t="s">
        <v>3337</v>
      </c>
      <c r="G66" s="158" t="s">
        <v>11</v>
      </c>
      <c r="J66" s="229"/>
      <c r="L66" s="229"/>
      <c r="AC66" s="228" t="s">
        <v>457</v>
      </c>
      <c r="AD66" s="230" t="s">
        <v>728</v>
      </c>
      <c r="AE66" s="229" t="s">
        <v>458</v>
      </c>
      <c r="AF66" s="228" t="str">
        <f t="shared" si="6"/>
        <v>PK</v>
      </c>
    </row>
    <row r="67" spans="1:32" s="228" customFormat="1">
      <c r="A67" s="241" t="s">
        <v>441</v>
      </c>
      <c r="B67" s="242" t="s">
        <v>442</v>
      </c>
      <c r="C67" s="243" t="s">
        <v>443</v>
      </c>
      <c r="D67" s="244" t="str">
        <f t="shared" si="10"/>
        <v>NKE</v>
      </c>
      <c r="E67" s="244" t="str">
        <f t="shared" si="11"/>
        <v>NKE</v>
      </c>
      <c r="F67" s="244"/>
      <c r="G67" s="158" t="s">
        <v>11</v>
      </c>
      <c r="J67" s="229"/>
      <c r="L67" s="229"/>
      <c r="AC67" s="228" t="s">
        <v>461</v>
      </c>
      <c r="AD67" s="230"/>
      <c r="AE67" s="229" t="s">
        <v>462</v>
      </c>
      <c r="AF67" s="228">
        <f t="shared" si="6"/>
        <v>0</v>
      </c>
    </row>
    <row r="68" spans="1:32" s="228" customFormat="1">
      <c r="A68" s="241" t="s">
        <v>446</v>
      </c>
      <c r="B68" s="242" t="s">
        <v>447</v>
      </c>
      <c r="C68" s="243" t="s">
        <v>448</v>
      </c>
      <c r="D68" s="244" t="str">
        <f t="shared" si="10"/>
        <v>PUM</v>
      </c>
      <c r="E68" s="244" t="str">
        <f t="shared" si="11"/>
        <v>PUM</v>
      </c>
      <c r="F68" s="244"/>
      <c r="G68" s="158" t="s">
        <v>11</v>
      </c>
      <c r="J68" s="229"/>
      <c r="L68" s="229"/>
      <c r="AC68" s="228" t="s">
        <v>465</v>
      </c>
      <c r="AD68" s="230"/>
      <c r="AE68" s="229" t="s">
        <v>466</v>
      </c>
      <c r="AF68" s="228">
        <f t="shared" si="6"/>
        <v>0</v>
      </c>
    </row>
    <row r="69" spans="1:32" s="228" customFormat="1">
      <c r="A69" s="241" t="s">
        <v>451</v>
      </c>
      <c r="B69" s="242" t="s">
        <v>413</v>
      </c>
      <c r="C69" s="243" t="s">
        <v>452</v>
      </c>
      <c r="D69" s="244" t="str">
        <f t="shared" si="10"/>
        <v>ZZZ</v>
      </c>
      <c r="E69" s="244" t="str">
        <f t="shared" si="11"/>
        <v>ZZZ</v>
      </c>
      <c r="F69" s="244"/>
      <c r="G69" s="158" t="s">
        <v>11</v>
      </c>
      <c r="J69" s="229"/>
      <c r="L69" s="229"/>
      <c r="AC69" s="228" t="s">
        <v>469</v>
      </c>
      <c r="AD69" s="230"/>
      <c r="AE69" s="229" t="s">
        <v>470</v>
      </c>
      <c r="AF69" s="228">
        <f t="shared" ref="AF69:AF114" si="12">AD69</f>
        <v>0</v>
      </c>
    </row>
    <row r="70" spans="1:32" s="228" customFormat="1">
      <c r="A70" s="241" t="s">
        <v>455</v>
      </c>
      <c r="B70" s="242" t="s">
        <v>413</v>
      </c>
      <c r="C70" s="243" t="s">
        <v>456</v>
      </c>
      <c r="D70" s="244" t="str">
        <f t="shared" si="10"/>
        <v>ZZZ</v>
      </c>
      <c r="E70" s="244" t="str">
        <f t="shared" si="11"/>
        <v>ZZZ</v>
      </c>
      <c r="F70" s="244"/>
      <c r="G70" s="158" t="s">
        <v>11</v>
      </c>
      <c r="J70" s="229"/>
      <c r="L70" s="229"/>
      <c r="AC70" s="228" t="s">
        <v>473</v>
      </c>
      <c r="AD70" s="230"/>
      <c r="AE70" s="229" t="s">
        <v>474</v>
      </c>
      <c r="AF70" s="228">
        <f t="shared" si="12"/>
        <v>0</v>
      </c>
    </row>
    <row r="71" spans="1:32" s="228" customFormat="1">
      <c r="A71" s="241" t="s">
        <v>459</v>
      </c>
      <c r="B71" s="242" t="s">
        <v>413</v>
      </c>
      <c r="C71" s="243" t="s">
        <v>460</v>
      </c>
      <c r="D71" s="244" t="str">
        <f t="shared" si="10"/>
        <v>ZZZ</v>
      </c>
      <c r="E71" s="244" t="str">
        <f t="shared" si="11"/>
        <v>ZZZ</v>
      </c>
      <c r="F71" s="244"/>
      <c r="G71" s="158" t="s">
        <v>11</v>
      </c>
      <c r="J71" s="229"/>
      <c r="L71" s="229"/>
      <c r="AC71" s="228" t="s">
        <v>478</v>
      </c>
      <c r="AD71" s="230"/>
      <c r="AE71" s="229" t="s">
        <v>479</v>
      </c>
      <c r="AF71" s="228">
        <f t="shared" si="12"/>
        <v>0</v>
      </c>
    </row>
    <row r="72" spans="1:32" s="228" customFormat="1">
      <c r="A72" s="241" t="s">
        <v>463</v>
      </c>
      <c r="B72" s="242" t="s">
        <v>413</v>
      </c>
      <c r="C72" s="243" t="s">
        <v>464</v>
      </c>
      <c r="D72" s="244" t="str">
        <f t="shared" si="10"/>
        <v>ZZZ</v>
      </c>
      <c r="E72" s="244" t="str">
        <f t="shared" si="11"/>
        <v>ZZZ</v>
      </c>
      <c r="F72" s="244"/>
      <c r="G72" s="158" t="s">
        <v>11</v>
      </c>
      <c r="J72" s="229"/>
      <c r="L72" s="229"/>
      <c r="AC72" s="228" t="s">
        <v>481</v>
      </c>
      <c r="AD72" s="230"/>
      <c r="AE72" s="229" t="s">
        <v>482</v>
      </c>
      <c r="AF72" s="228">
        <f t="shared" si="12"/>
        <v>0</v>
      </c>
    </row>
    <row r="73" spans="1:32" s="228" customFormat="1">
      <c r="A73" s="241" t="s">
        <v>467</v>
      </c>
      <c r="B73" s="242" t="s">
        <v>413</v>
      </c>
      <c r="C73" s="243" t="s">
        <v>468</v>
      </c>
      <c r="D73" s="244" t="str">
        <f t="shared" si="10"/>
        <v>ZZZ</v>
      </c>
      <c r="E73" s="244" t="str">
        <f t="shared" si="11"/>
        <v>ZZZ</v>
      </c>
      <c r="F73" s="244"/>
      <c r="G73" s="158" t="s">
        <v>11</v>
      </c>
      <c r="J73" s="229"/>
      <c r="L73" s="229"/>
      <c r="AC73" s="228" t="s">
        <v>485</v>
      </c>
      <c r="AD73" s="230"/>
      <c r="AE73" s="229" t="s">
        <v>486</v>
      </c>
      <c r="AF73" s="228">
        <f t="shared" si="12"/>
        <v>0</v>
      </c>
    </row>
    <row r="74" spans="1:32" s="228" customFormat="1">
      <c r="A74" s="241" t="s">
        <v>471</v>
      </c>
      <c r="B74" s="242" t="s">
        <v>413</v>
      </c>
      <c r="C74" s="243" t="s">
        <v>472</v>
      </c>
      <c r="D74" s="244" t="str">
        <f t="shared" si="10"/>
        <v>ZZZ</v>
      </c>
      <c r="E74" s="244" t="str">
        <f t="shared" si="11"/>
        <v>ZZZ</v>
      </c>
      <c r="F74" s="244"/>
      <c r="G74" s="158" t="s">
        <v>11</v>
      </c>
      <c r="J74" s="229"/>
      <c r="L74" s="229"/>
      <c r="AC74" s="228" t="s">
        <v>488</v>
      </c>
      <c r="AD74" s="230"/>
      <c r="AE74" s="229" t="s">
        <v>489</v>
      </c>
      <c r="AF74" s="228">
        <f t="shared" si="12"/>
        <v>0</v>
      </c>
    </row>
    <row r="75" spans="1:32" s="228" customFormat="1">
      <c r="A75" s="241" t="s">
        <v>475</v>
      </c>
      <c r="B75" s="242" t="s">
        <v>476</v>
      </c>
      <c r="C75" s="243" t="s">
        <v>477</v>
      </c>
      <c r="D75" s="244" t="str">
        <f t="shared" si="10"/>
        <v>DRA</v>
      </c>
      <c r="E75" s="244" t="str">
        <f t="shared" si="11"/>
        <v>DRA</v>
      </c>
      <c r="F75" s="244" t="s">
        <v>3326</v>
      </c>
      <c r="G75" s="158" t="s">
        <v>11</v>
      </c>
      <c r="J75" s="229"/>
      <c r="L75" s="229"/>
      <c r="AC75" s="228" t="s">
        <v>491</v>
      </c>
      <c r="AD75" s="230" t="s">
        <v>725</v>
      </c>
      <c r="AE75" s="229" t="s">
        <v>492</v>
      </c>
      <c r="AF75" s="228" t="str">
        <f t="shared" si="12"/>
        <v>BL</v>
      </c>
    </row>
    <row r="76" spans="1:32" s="228" customFormat="1">
      <c r="A76" s="241" t="s">
        <v>735</v>
      </c>
      <c r="B76" s="242" t="s">
        <v>480</v>
      </c>
      <c r="C76" s="243" t="s">
        <v>480</v>
      </c>
      <c r="D76" s="244" t="str">
        <f t="shared" si="10"/>
        <v>HUF</v>
      </c>
      <c r="E76" s="244" t="str">
        <f t="shared" si="11"/>
        <v>HUF</v>
      </c>
      <c r="F76" s="244" t="s">
        <v>3326</v>
      </c>
      <c r="G76" s="158" t="s">
        <v>11</v>
      </c>
      <c r="J76" s="229"/>
      <c r="L76" s="229"/>
      <c r="AC76" s="228" t="s">
        <v>496</v>
      </c>
      <c r="AD76" s="230"/>
      <c r="AE76" s="229" t="s">
        <v>497</v>
      </c>
      <c r="AF76" s="228">
        <f t="shared" si="12"/>
        <v>0</v>
      </c>
    </row>
    <row r="77" spans="1:32" s="228" customFormat="1">
      <c r="A77" s="241" t="s">
        <v>740</v>
      </c>
      <c r="B77" s="242" t="s">
        <v>483</v>
      </c>
      <c r="C77" s="243" t="s">
        <v>484</v>
      </c>
      <c r="D77" s="244" t="str">
        <f t="shared" si="10"/>
        <v>HUN</v>
      </c>
      <c r="E77" s="244" t="str">
        <f t="shared" si="11"/>
        <v>HUN</v>
      </c>
      <c r="F77" s="244" t="s">
        <v>3326</v>
      </c>
      <c r="G77" s="158" t="s">
        <v>11</v>
      </c>
      <c r="J77" s="229"/>
      <c r="L77" s="229"/>
      <c r="AC77" s="228" t="s">
        <v>500</v>
      </c>
      <c r="AD77" s="230"/>
      <c r="AE77" s="229" t="s">
        <v>501</v>
      </c>
      <c r="AF77" s="228">
        <f t="shared" si="12"/>
        <v>0</v>
      </c>
    </row>
    <row r="78" spans="1:32" s="228" customFormat="1">
      <c r="A78" s="241" t="s">
        <v>742</v>
      </c>
      <c r="B78" s="242" t="s">
        <v>413</v>
      </c>
      <c r="C78" s="243" t="s">
        <v>487</v>
      </c>
      <c r="D78" s="244" t="str">
        <f t="shared" si="10"/>
        <v>ZZZ</v>
      </c>
      <c r="E78" s="244" t="str">
        <f t="shared" si="11"/>
        <v>ZZZ</v>
      </c>
      <c r="F78" s="244"/>
      <c r="G78" s="158" t="s">
        <v>11</v>
      </c>
      <c r="J78" s="229"/>
      <c r="L78" s="229"/>
      <c r="AC78" s="228" t="s">
        <v>504</v>
      </c>
      <c r="AD78" s="230"/>
      <c r="AE78" s="229" t="s">
        <v>505</v>
      </c>
      <c r="AF78" s="228">
        <f t="shared" si="12"/>
        <v>0</v>
      </c>
    </row>
    <row r="79" spans="1:32" s="228" customFormat="1">
      <c r="A79" s="241" t="s">
        <v>744</v>
      </c>
      <c r="B79" s="242" t="s">
        <v>490</v>
      </c>
      <c r="C79" s="243" t="s">
        <v>2392</v>
      </c>
      <c r="D79" s="244" t="str">
        <f t="shared" si="10"/>
        <v>GOO</v>
      </c>
      <c r="E79" s="244" t="str">
        <f t="shared" si="11"/>
        <v>GOO</v>
      </c>
      <c r="F79" s="244" t="s">
        <v>3340</v>
      </c>
      <c r="G79" s="158" t="s">
        <v>11</v>
      </c>
      <c r="J79" s="229"/>
      <c r="L79" s="229"/>
      <c r="AC79" s="228" t="s">
        <v>508</v>
      </c>
      <c r="AD79" s="230"/>
      <c r="AE79" s="229" t="s">
        <v>509</v>
      </c>
      <c r="AF79" s="228">
        <f t="shared" si="12"/>
        <v>0</v>
      </c>
    </row>
    <row r="80" spans="1:32" s="228" customFormat="1">
      <c r="A80" s="253"/>
      <c r="B80" s="246" t="s">
        <v>3341</v>
      </c>
      <c r="C80" s="254" t="s">
        <v>3342</v>
      </c>
      <c r="D80" s="248" t="str">
        <f>B80</f>
        <v>GOL</v>
      </c>
      <c r="E80" s="248" t="str">
        <f>B80</f>
        <v>GOL</v>
      </c>
      <c r="F80" s="248" t="s">
        <v>2385</v>
      </c>
      <c r="G80" s="159" t="s">
        <v>11</v>
      </c>
      <c r="J80" s="229"/>
      <c r="L80" s="229"/>
      <c r="AC80" s="228" t="s">
        <v>511</v>
      </c>
      <c r="AD80" s="230"/>
      <c r="AE80" s="229" t="s">
        <v>512</v>
      </c>
      <c r="AF80" s="228">
        <f t="shared" si="12"/>
        <v>0</v>
      </c>
    </row>
    <row r="81" spans="1:32" s="228" customFormat="1">
      <c r="A81" s="249"/>
      <c r="B81" s="250" t="s">
        <v>2393</v>
      </c>
      <c r="C81" s="251" t="s">
        <v>3343</v>
      </c>
      <c r="D81" s="252" t="str">
        <f>B81</f>
        <v>GOD</v>
      </c>
      <c r="E81" s="252" t="str">
        <f>B81</f>
        <v>GOD</v>
      </c>
      <c r="F81" s="252" t="s">
        <v>813</v>
      </c>
      <c r="G81" s="160" t="s">
        <v>11</v>
      </c>
      <c r="J81" s="229"/>
      <c r="L81" s="229"/>
      <c r="AC81" s="228" t="s">
        <v>515</v>
      </c>
      <c r="AD81" s="230"/>
      <c r="AE81" s="229" t="s">
        <v>516</v>
      </c>
      <c r="AF81" s="228">
        <f t="shared" si="12"/>
        <v>0</v>
      </c>
    </row>
    <row r="82" spans="1:32" s="228" customFormat="1">
      <c r="A82" s="241" t="s">
        <v>493</v>
      </c>
      <c r="B82" s="242" t="s">
        <v>494</v>
      </c>
      <c r="C82" s="243" t="s">
        <v>495</v>
      </c>
      <c r="D82" s="244" t="str">
        <f t="shared" si="10"/>
        <v>CRO</v>
      </c>
      <c r="E82" s="244" t="str">
        <f t="shared" si="11"/>
        <v>CRO</v>
      </c>
      <c r="F82" s="244" t="s">
        <v>2383</v>
      </c>
      <c r="G82" s="158" t="s">
        <v>11</v>
      </c>
      <c r="J82" s="229"/>
      <c r="L82" s="229"/>
      <c r="AC82" s="228" t="s">
        <v>519</v>
      </c>
      <c r="AD82" s="230"/>
      <c r="AE82" s="229" t="s">
        <v>520</v>
      </c>
      <c r="AF82" s="228">
        <f t="shared" si="12"/>
        <v>0</v>
      </c>
    </row>
    <row r="83" spans="1:32" s="228" customFormat="1">
      <c r="A83" s="241" t="s">
        <v>498</v>
      </c>
      <c r="B83" s="242" t="s">
        <v>413</v>
      </c>
      <c r="C83" s="243" t="s">
        <v>499</v>
      </c>
      <c r="D83" s="244" t="str">
        <f t="shared" si="10"/>
        <v>ZZZ</v>
      </c>
      <c r="E83" s="244" t="str">
        <f t="shared" si="11"/>
        <v>ZZZ</v>
      </c>
      <c r="F83" s="244"/>
      <c r="G83" s="158" t="s">
        <v>11</v>
      </c>
      <c r="J83" s="229"/>
      <c r="L83" s="229"/>
      <c r="AC83" s="228" t="s">
        <v>522</v>
      </c>
      <c r="AD83" s="230"/>
      <c r="AE83" s="229" t="s">
        <v>523</v>
      </c>
      <c r="AF83" s="228">
        <f t="shared" si="12"/>
        <v>0</v>
      </c>
    </row>
    <row r="84" spans="1:32" s="228" customFormat="1">
      <c r="A84" s="241" t="s">
        <v>502</v>
      </c>
      <c r="B84" s="242" t="s">
        <v>413</v>
      </c>
      <c r="C84" s="243" t="s">
        <v>503</v>
      </c>
      <c r="D84" s="244" t="str">
        <f t="shared" si="10"/>
        <v>ZZZ</v>
      </c>
      <c r="E84" s="244" t="str">
        <f t="shared" si="11"/>
        <v>ZZZ</v>
      </c>
      <c r="F84" s="244"/>
      <c r="G84" s="158" t="s">
        <v>11</v>
      </c>
      <c r="J84" s="229"/>
      <c r="L84" s="229"/>
      <c r="AC84" s="228" t="s">
        <v>527</v>
      </c>
      <c r="AD84" s="230"/>
      <c r="AE84" s="229" t="s">
        <v>528</v>
      </c>
      <c r="AF84" s="228">
        <f t="shared" si="12"/>
        <v>0</v>
      </c>
    </row>
    <row r="85" spans="1:32" s="228" customFormat="1">
      <c r="A85" s="241" t="s">
        <v>506</v>
      </c>
      <c r="B85" s="242" t="s">
        <v>413</v>
      </c>
      <c r="C85" s="243" t="s">
        <v>507</v>
      </c>
      <c r="D85" s="244" t="str">
        <f t="shared" si="10"/>
        <v>ZZZ</v>
      </c>
      <c r="E85" s="244" t="str">
        <f t="shared" si="11"/>
        <v>ZZZ</v>
      </c>
      <c r="F85" s="244"/>
      <c r="G85" s="158" t="s">
        <v>11</v>
      </c>
      <c r="J85" s="229"/>
      <c r="L85" s="229"/>
      <c r="AC85" s="228" t="s">
        <v>531</v>
      </c>
      <c r="AD85" s="230" t="s">
        <v>717</v>
      </c>
      <c r="AE85" s="229" t="s">
        <v>532</v>
      </c>
      <c r="AF85" s="228" t="str">
        <f t="shared" si="12"/>
        <v>WH</v>
      </c>
    </row>
    <row r="86" spans="1:32" s="228" customFormat="1">
      <c r="A86" s="241" t="s">
        <v>379</v>
      </c>
      <c r="B86" s="242" t="s">
        <v>413</v>
      </c>
      <c r="C86" s="243" t="s">
        <v>510</v>
      </c>
      <c r="D86" s="244" t="str">
        <f t="shared" si="10"/>
        <v>ZZZ</v>
      </c>
      <c r="E86" s="244" t="str">
        <f t="shared" si="11"/>
        <v>ZZZ</v>
      </c>
      <c r="F86" s="244"/>
      <c r="G86" s="158" t="s">
        <v>11</v>
      </c>
      <c r="J86" s="229"/>
      <c r="L86" s="229"/>
      <c r="AC86" s="228" t="s">
        <v>535</v>
      </c>
      <c r="AD86" s="230" t="s">
        <v>536</v>
      </c>
      <c r="AE86" s="229" t="s">
        <v>537</v>
      </c>
      <c r="AF86" s="228" t="str">
        <f t="shared" si="12"/>
        <v>SL</v>
      </c>
    </row>
    <row r="87" spans="1:32" s="228" customFormat="1">
      <c r="A87" s="241" t="s">
        <v>385</v>
      </c>
      <c r="B87" s="242" t="s">
        <v>513</v>
      </c>
      <c r="C87" s="243" t="s">
        <v>514</v>
      </c>
      <c r="D87" s="244" t="str">
        <f t="shared" si="10"/>
        <v>TRU</v>
      </c>
      <c r="E87" s="244" t="str">
        <f t="shared" si="11"/>
        <v>TRU</v>
      </c>
      <c r="F87" s="244" t="s">
        <v>1458</v>
      </c>
      <c r="G87" s="158" t="s">
        <v>11</v>
      </c>
      <c r="J87" s="229"/>
      <c r="L87" s="229"/>
      <c r="AC87" s="228" t="s">
        <v>540</v>
      </c>
      <c r="AD87" s="230"/>
      <c r="AE87" s="229" t="s">
        <v>541</v>
      </c>
      <c r="AF87" s="228">
        <f t="shared" si="12"/>
        <v>0</v>
      </c>
    </row>
    <row r="88" spans="1:32" s="228" customFormat="1">
      <c r="A88" s="245"/>
      <c r="B88" s="246" t="s">
        <v>2394</v>
      </c>
      <c r="C88" s="247" t="s">
        <v>3344</v>
      </c>
      <c r="D88" s="248" t="str">
        <f t="shared" si="10"/>
        <v>TRL</v>
      </c>
      <c r="E88" s="248" t="str">
        <f t="shared" si="11"/>
        <v>TRL</v>
      </c>
      <c r="F88" s="248" t="s">
        <v>1458</v>
      </c>
      <c r="G88" s="159" t="s">
        <v>11</v>
      </c>
      <c r="J88" s="229"/>
      <c r="L88" s="229"/>
      <c r="AC88" s="228" t="s">
        <v>544</v>
      </c>
      <c r="AD88" s="230" t="s">
        <v>746</v>
      </c>
      <c r="AE88" s="229" t="s">
        <v>545</v>
      </c>
      <c r="AF88" s="228" t="str">
        <f t="shared" si="12"/>
        <v>IV</v>
      </c>
    </row>
    <row r="89" spans="1:32" s="228" customFormat="1">
      <c r="A89" s="241" t="s">
        <v>389</v>
      </c>
      <c r="B89" s="242" t="s">
        <v>517</v>
      </c>
      <c r="C89" s="243" t="s">
        <v>518</v>
      </c>
      <c r="D89" s="244" t="str">
        <f t="shared" si="10"/>
        <v>DAK</v>
      </c>
      <c r="E89" s="244" t="str">
        <f t="shared" si="11"/>
        <v>DAK</v>
      </c>
      <c r="F89" s="244" t="s">
        <v>2383</v>
      </c>
      <c r="G89" s="158" t="s">
        <v>11</v>
      </c>
      <c r="J89" s="229"/>
      <c r="L89" s="229"/>
      <c r="AC89" s="228" t="s">
        <v>549</v>
      </c>
      <c r="AD89" s="230"/>
      <c r="AE89" s="229" t="s">
        <v>550</v>
      </c>
      <c r="AF89" s="228">
        <f t="shared" si="12"/>
        <v>0</v>
      </c>
    </row>
    <row r="90" spans="1:32" s="228" customFormat="1">
      <c r="A90" s="241" t="s">
        <v>749</v>
      </c>
      <c r="B90" s="242" t="s">
        <v>413</v>
      </c>
      <c r="C90" s="243" t="s">
        <v>521</v>
      </c>
      <c r="D90" s="244" t="str">
        <f t="shared" si="10"/>
        <v>ZZZ</v>
      </c>
      <c r="E90" s="244" t="str">
        <f t="shared" si="11"/>
        <v>ZZZ</v>
      </c>
      <c r="F90" s="244"/>
      <c r="G90" s="158" t="s">
        <v>11</v>
      </c>
      <c r="J90" s="229"/>
      <c r="L90" s="229"/>
      <c r="AC90" s="228" t="s">
        <v>553</v>
      </c>
      <c r="AD90" s="230"/>
      <c r="AE90" s="229" t="s">
        <v>554</v>
      </c>
      <c r="AF90" s="228">
        <f t="shared" si="12"/>
        <v>0</v>
      </c>
    </row>
    <row r="91" spans="1:32" s="228" customFormat="1">
      <c r="A91" s="241" t="s">
        <v>524</v>
      </c>
      <c r="B91" s="242" t="s">
        <v>525</v>
      </c>
      <c r="C91" s="243" t="s">
        <v>526</v>
      </c>
      <c r="D91" s="244" t="str">
        <f t="shared" si="10"/>
        <v>EDH</v>
      </c>
      <c r="E91" s="244" t="str">
        <f t="shared" si="11"/>
        <v>EDH</v>
      </c>
      <c r="F91" s="244" t="s">
        <v>1458</v>
      </c>
      <c r="G91" s="158" t="s">
        <v>11</v>
      </c>
      <c r="J91" s="229"/>
      <c r="L91" s="229"/>
      <c r="AC91" s="228" t="s">
        <v>557</v>
      </c>
      <c r="AD91" s="230" t="s">
        <v>721</v>
      </c>
      <c r="AE91" s="229" t="s">
        <v>558</v>
      </c>
      <c r="AF91" s="228" t="str">
        <f t="shared" si="12"/>
        <v>YE</v>
      </c>
    </row>
    <row r="92" spans="1:32" s="228" customFormat="1">
      <c r="A92" s="241" t="s">
        <v>529</v>
      </c>
      <c r="B92" s="242" t="s">
        <v>413</v>
      </c>
      <c r="C92" s="243" t="s">
        <v>530</v>
      </c>
      <c r="D92" s="244" t="str">
        <f t="shared" si="10"/>
        <v>ZZZ</v>
      </c>
      <c r="E92" s="244" t="str">
        <f t="shared" si="11"/>
        <v>ZZZ</v>
      </c>
      <c r="F92" s="244"/>
      <c r="G92" s="158" t="s">
        <v>11</v>
      </c>
      <c r="J92" s="229"/>
      <c r="L92" s="229"/>
      <c r="AC92" s="228" t="s">
        <v>561</v>
      </c>
      <c r="AD92" s="230"/>
      <c r="AE92" s="229" t="s">
        <v>562</v>
      </c>
      <c r="AF92" s="228">
        <f t="shared" si="12"/>
        <v>0</v>
      </c>
    </row>
    <row r="93" spans="1:32" s="228" customFormat="1">
      <c r="A93" s="241" t="s">
        <v>533</v>
      </c>
      <c r="B93" s="242" t="s">
        <v>413</v>
      </c>
      <c r="C93" s="243" t="s">
        <v>534</v>
      </c>
      <c r="D93" s="244" t="str">
        <f t="shared" si="10"/>
        <v>ZZZ</v>
      </c>
      <c r="E93" s="244" t="str">
        <f t="shared" si="11"/>
        <v>ZZZ</v>
      </c>
      <c r="F93" s="244"/>
      <c r="G93" s="158" t="s">
        <v>11</v>
      </c>
      <c r="J93" s="229"/>
      <c r="L93" s="229"/>
      <c r="AC93" s="228" t="s">
        <v>565</v>
      </c>
      <c r="AD93" s="230" t="s">
        <v>749</v>
      </c>
      <c r="AE93" s="229" t="s">
        <v>566</v>
      </c>
      <c r="AF93" s="228" t="str">
        <f t="shared" si="12"/>
        <v>GD</v>
      </c>
    </row>
    <row r="94" spans="1:32" s="228" customFormat="1">
      <c r="A94" s="241" t="s">
        <v>538</v>
      </c>
      <c r="B94" s="242" t="s">
        <v>413</v>
      </c>
      <c r="C94" s="243" t="s">
        <v>539</v>
      </c>
      <c r="D94" s="244" t="str">
        <f t="shared" si="10"/>
        <v>ZZZ</v>
      </c>
      <c r="E94" s="244" t="str">
        <f t="shared" si="11"/>
        <v>ZZZ</v>
      </c>
      <c r="F94" s="244"/>
      <c r="G94" s="158" t="s">
        <v>11</v>
      </c>
      <c r="J94" s="229"/>
      <c r="L94" s="229"/>
      <c r="AC94" s="228" t="s">
        <v>569</v>
      </c>
      <c r="AD94" s="230"/>
      <c r="AE94" s="229" t="s">
        <v>570</v>
      </c>
      <c r="AF94" s="228">
        <f t="shared" si="12"/>
        <v>0</v>
      </c>
    </row>
    <row r="95" spans="1:32" s="228" customFormat="1">
      <c r="A95" s="241" t="s">
        <v>542</v>
      </c>
      <c r="B95" s="242" t="s">
        <v>413</v>
      </c>
      <c r="C95" s="243" t="s">
        <v>543</v>
      </c>
      <c r="D95" s="244" t="str">
        <f t="shared" si="10"/>
        <v>ZZZ</v>
      </c>
      <c r="E95" s="244" t="str">
        <f t="shared" si="11"/>
        <v>ZZZ</v>
      </c>
      <c r="F95" s="244"/>
      <c r="G95" s="158" t="s">
        <v>11</v>
      </c>
      <c r="J95" s="229"/>
      <c r="L95" s="229"/>
      <c r="AC95" s="228" t="s">
        <v>574</v>
      </c>
      <c r="AD95" s="230"/>
      <c r="AE95" s="229" t="s">
        <v>575</v>
      </c>
      <c r="AF95" s="228">
        <f t="shared" si="12"/>
        <v>0</v>
      </c>
    </row>
    <row r="96" spans="1:32" s="228" customFormat="1">
      <c r="A96" s="241" t="s">
        <v>546</v>
      </c>
      <c r="B96" s="242" t="s">
        <v>547</v>
      </c>
      <c r="C96" s="243" t="s">
        <v>548</v>
      </c>
      <c r="D96" s="244" t="str">
        <f t="shared" si="10"/>
        <v>KAN</v>
      </c>
      <c r="E96" s="244" t="str">
        <f t="shared" si="11"/>
        <v>KAN</v>
      </c>
      <c r="F96" s="244" t="s">
        <v>813</v>
      </c>
      <c r="G96" s="158" t="s">
        <v>11</v>
      </c>
      <c r="J96" s="229"/>
      <c r="L96" s="229"/>
      <c r="AC96" s="228" t="s">
        <v>578</v>
      </c>
      <c r="AD96" s="230" t="s">
        <v>734</v>
      </c>
      <c r="AE96" s="229" t="s">
        <v>579</v>
      </c>
      <c r="AF96" s="228" t="str">
        <f t="shared" si="12"/>
        <v>OR</v>
      </c>
    </row>
    <row r="97" spans="1:32" s="228" customFormat="1">
      <c r="A97" s="241" t="s">
        <v>551</v>
      </c>
      <c r="B97" s="242" t="s">
        <v>413</v>
      </c>
      <c r="C97" s="243" t="s">
        <v>552</v>
      </c>
      <c r="D97" s="244" t="str">
        <f t="shared" si="10"/>
        <v>ZZZ</v>
      </c>
      <c r="E97" s="244" t="str">
        <f t="shared" si="11"/>
        <v>ZZZ</v>
      </c>
      <c r="F97" s="244"/>
      <c r="G97" s="158" t="s">
        <v>11</v>
      </c>
      <c r="J97" s="229"/>
      <c r="L97" s="229"/>
      <c r="AC97" s="228" t="s">
        <v>583</v>
      </c>
      <c r="AD97" s="230"/>
      <c r="AE97" s="229" t="s">
        <v>584</v>
      </c>
      <c r="AF97" s="228">
        <f t="shared" si="12"/>
        <v>0</v>
      </c>
    </row>
    <row r="98" spans="1:32" s="228" customFormat="1">
      <c r="A98" s="241" t="s">
        <v>555</v>
      </c>
      <c r="B98" s="242" t="s">
        <v>413</v>
      </c>
      <c r="C98" s="243" t="s">
        <v>556</v>
      </c>
      <c r="D98" s="244" t="str">
        <f t="shared" si="10"/>
        <v>ZZZ</v>
      </c>
      <c r="E98" s="244" t="str">
        <f t="shared" si="11"/>
        <v>ZZZ</v>
      </c>
      <c r="F98" s="244"/>
      <c r="G98" s="158" t="s">
        <v>11</v>
      </c>
      <c r="J98" s="229"/>
      <c r="L98" s="229"/>
      <c r="AC98" s="228" t="s">
        <v>588</v>
      </c>
      <c r="AD98" s="230"/>
      <c r="AE98" s="229" t="s">
        <v>589</v>
      </c>
      <c r="AF98" s="228">
        <f t="shared" si="12"/>
        <v>0</v>
      </c>
    </row>
    <row r="99" spans="1:32" s="228" customFormat="1">
      <c r="A99" s="241" t="s">
        <v>559</v>
      </c>
      <c r="B99" s="242" t="s">
        <v>413</v>
      </c>
      <c r="C99" s="243" t="s">
        <v>560</v>
      </c>
      <c r="D99" s="244" t="str">
        <f t="shared" si="10"/>
        <v>ZZZ</v>
      </c>
      <c r="E99" s="244" t="str">
        <f t="shared" si="11"/>
        <v>ZZZ</v>
      </c>
      <c r="F99" s="244"/>
      <c r="G99" s="158" t="s">
        <v>11</v>
      </c>
      <c r="J99" s="229"/>
      <c r="L99" s="229"/>
      <c r="AD99" s="230"/>
      <c r="AE99" s="229"/>
    </row>
    <row r="100" spans="1:32" s="228" customFormat="1">
      <c r="A100" s="241" t="s">
        <v>727</v>
      </c>
      <c r="B100" s="242" t="s">
        <v>563</v>
      </c>
      <c r="C100" s="243" t="s">
        <v>564</v>
      </c>
      <c r="D100" s="244" t="str">
        <f t="shared" si="10"/>
        <v>WES</v>
      </c>
      <c r="E100" s="244" t="str">
        <f t="shared" si="11"/>
        <v>WES</v>
      </c>
      <c r="F100" s="244" t="s">
        <v>2383</v>
      </c>
      <c r="G100" s="158" t="s">
        <v>11</v>
      </c>
      <c r="J100" s="229"/>
      <c r="L100" s="229"/>
      <c r="AD100" s="230"/>
      <c r="AE100" s="229"/>
    </row>
    <row r="101" spans="1:32" s="228" customFormat="1">
      <c r="A101" s="241" t="s">
        <v>567</v>
      </c>
      <c r="B101" s="242" t="s">
        <v>413</v>
      </c>
      <c r="C101" s="243" t="s">
        <v>568</v>
      </c>
      <c r="D101" s="244" t="str">
        <f t="shared" si="10"/>
        <v>ZZZ</v>
      </c>
      <c r="E101" s="244" t="str">
        <f t="shared" si="11"/>
        <v>ZZZ</v>
      </c>
      <c r="F101" s="244"/>
      <c r="G101" s="158" t="s">
        <v>11</v>
      </c>
      <c r="J101" s="229"/>
      <c r="L101" s="229"/>
      <c r="AD101" s="230"/>
      <c r="AE101" s="229"/>
    </row>
    <row r="102" spans="1:32" s="228" customFormat="1">
      <c r="A102" s="241" t="s">
        <v>571</v>
      </c>
      <c r="B102" s="242" t="s">
        <v>572</v>
      </c>
      <c r="C102" s="243" t="s">
        <v>573</v>
      </c>
      <c r="D102" s="244" t="str">
        <f t="shared" si="10"/>
        <v>TWI</v>
      </c>
      <c r="E102" s="244" t="str">
        <f t="shared" si="11"/>
        <v>TWI</v>
      </c>
      <c r="F102" s="244" t="s">
        <v>1726</v>
      </c>
      <c r="G102" s="158" t="s">
        <v>11</v>
      </c>
      <c r="J102" s="229"/>
      <c r="L102" s="229"/>
      <c r="AC102" s="228" t="s">
        <v>593</v>
      </c>
      <c r="AD102" s="230"/>
      <c r="AE102" s="229" t="s">
        <v>594</v>
      </c>
      <c r="AF102" s="228">
        <f t="shared" si="12"/>
        <v>0</v>
      </c>
    </row>
    <row r="103" spans="1:32" s="228" customFormat="1">
      <c r="A103" s="241"/>
      <c r="B103" s="242" t="s">
        <v>3345</v>
      </c>
      <c r="C103" s="243" t="s">
        <v>2395</v>
      </c>
      <c r="D103" s="244" t="s">
        <v>3345</v>
      </c>
      <c r="E103" s="244" t="s">
        <v>3345</v>
      </c>
      <c r="F103" s="244" t="s">
        <v>1726</v>
      </c>
      <c r="G103" s="158" t="s">
        <v>11</v>
      </c>
      <c r="J103" s="229"/>
      <c r="L103" s="229"/>
      <c r="AD103" s="230"/>
      <c r="AE103" s="229"/>
    </row>
    <row r="104" spans="1:32" s="228" customFormat="1">
      <c r="A104" s="241"/>
      <c r="B104" s="242" t="s">
        <v>576</v>
      </c>
      <c r="C104" s="243" t="s">
        <v>577</v>
      </c>
      <c r="D104" s="244" t="str">
        <f>B104</f>
        <v>RVC</v>
      </c>
      <c r="E104" s="244" t="str">
        <f>B104</f>
        <v>RVC</v>
      </c>
      <c r="F104" s="244" t="s">
        <v>2383</v>
      </c>
      <c r="G104" s="158" t="s">
        <v>11</v>
      </c>
      <c r="J104" s="229"/>
      <c r="L104" s="229"/>
      <c r="AD104" s="230"/>
      <c r="AE104" s="229"/>
    </row>
    <row r="105" spans="1:32" s="228" customFormat="1">
      <c r="A105" s="241"/>
      <c r="B105" s="242" t="s">
        <v>3346</v>
      </c>
      <c r="C105" s="243" t="s">
        <v>3347</v>
      </c>
      <c r="D105" s="244" t="str">
        <f>B105</f>
        <v>AKU</v>
      </c>
      <c r="E105" s="244" t="str">
        <f>B105</f>
        <v>AKU</v>
      </c>
      <c r="F105" s="244" t="s">
        <v>813</v>
      </c>
      <c r="G105" s="158" t="s">
        <v>2401</v>
      </c>
      <c r="J105" s="229"/>
      <c r="L105" s="229"/>
      <c r="AC105" s="228" t="s">
        <v>598</v>
      </c>
      <c r="AD105" s="230"/>
      <c r="AE105" s="229" t="s">
        <v>599</v>
      </c>
      <c r="AF105" s="228">
        <f t="shared" si="12"/>
        <v>0</v>
      </c>
    </row>
    <row r="106" spans="1:32" s="228" customFormat="1">
      <c r="A106" s="241"/>
      <c r="B106" s="242" t="s">
        <v>2396</v>
      </c>
      <c r="C106" s="243" t="s">
        <v>2396</v>
      </c>
      <c r="D106" s="244" t="str">
        <f>B106</f>
        <v>NHL</v>
      </c>
      <c r="E106" s="244" t="str">
        <f>B106</f>
        <v>NHL</v>
      </c>
      <c r="F106" s="244" t="s">
        <v>800</v>
      </c>
      <c r="G106" s="158" t="s">
        <v>2401</v>
      </c>
      <c r="J106" s="229"/>
      <c r="L106" s="229"/>
      <c r="AC106" s="228" t="s">
        <v>603</v>
      </c>
      <c r="AD106" s="230"/>
      <c r="AE106" s="229" t="s">
        <v>604</v>
      </c>
      <c r="AF106" s="228">
        <f t="shared" si="12"/>
        <v>0</v>
      </c>
    </row>
    <row r="107" spans="1:32" s="228" customFormat="1">
      <c r="A107" s="241"/>
      <c r="B107" s="242" t="s">
        <v>2397</v>
      </c>
      <c r="C107" s="243" t="s">
        <v>2398</v>
      </c>
      <c r="D107" s="244" t="str">
        <f>B107</f>
        <v>JRC</v>
      </c>
      <c r="E107" s="244" t="str">
        <f>B107</f>
        <v>JRC</v>
      </c>
      <c r="F107" s="244" t="s">
        <v>2383</v>
      </c>
      <c r="G107" s="158" t="s">
        <v>2401</v>
      </c>
      <c r="J107" s="229"/>
      <c r="L107" s="229"/>
      <c r="AC107" s="228" t="s">
        <v>607</v>
      </c>
      <c r="AD107" s="230"/>
      <c r="AE107" s="229" t="s">
        <v>608</v>
      </c>
      <c r="AF107" s="228">
        <f t="shared" si="12"/>
        <v>0</v>
      </c>
    </row>
    <row r="108" spans="1:32" s="228" customFormat="1">
      <c r="A108" s="241"/>
      <c r="B108" s="242" t="s">
        <v>3348</v>
      </c>
      <c r="C108" s="243" t="s">
        <v>3349</v>
      </c>
      <c r="D108" s="244" t="str">
        <f>B108</f>
        <v>BRH</v>
      </c>
      <c r="E108" s="244" t="str">
        <f>B108</f>
        <v>BRH</v>
      </c>
      <c r="F108" s="244" t="s">
        <v>2383</v>
      </c>
      <c r="G108" s="158" t="s">
        <v>2401</v>
      </c>
      <c r="J108" s="229"/>
      <c r="L108" s="229"/>
      <c r="AC108" s="228" t="s">
        <v>612</v>
      </c>
      <c r="AD108" s="230"/>
      <c r="AE108" s="229" t="s">
        <v>613</v>
      </c>
      <c r="AF108" s="228">
        <f t="shared" si="12"/>
        <v>0</v>
      </c>
    </row>
    <row r="109" spans="1:32" s="228" customFormat="1">
      <c r="A109" s="366"/>
      <c r="B109" s="367" t="s">
        <v>3350</v>
      </c>
      <c r="C109" s="368" t="s">
        <v>3351</v>
      </c>
      <c r="D109" s="369" t="s">
        <v>3350</v>
      </c>
      <c r="E109" s="369" t="s">
        <v>3350</v>
      </c>
      <c r="F109" s="369" t="s">
        <v>2383</v>
      </c>
      <c r="G109" s="370" t="s">
        <v>2401</v>
      </c>
      <c r="J109" s="229"/>
      <c r="L109" s="229"/>
      <c r="AC109" s="228" t="s">
        <v>616</v>
      </c>
      <c r="AD109" s="230"/>
      <c r="AE109" s="229" t="s">
        <v>617</v>
      </c>
      <c r="AF109" s="228">
        <f t="shared" si="12"/>
        <v>0</v>
      </c>
    </row>
    <row r="110" spans="1:32" s="228" customFormat="1">
      <c r="A110" s="366"/>
      <c r="B110" s="367" t="s">
        <v>3352</v>
      </c>
      <c r="C110" s="368" t="s">
        <v>3353</v>
      </c>
      <c r="D110" s="369" t="s">
        <v>3352</v>
      </c>
      <c r="E110" s="369" t="s">
        <v>3352</v>
      </c>
      <c r="F110" s="369" t="s">
        <v>2383</v>
      </c>
      <c r="G110" s="370" t="s">
        <v>2401</v>
      </c>
      <c r="J110" s="229"/>
      <c r="L110" s="229"/>
      <c r="AC110" s="228" t="s">
        <v>621</v>
      </c>
      <c r="AD110" s="230"/>
      <c r="AE110" s="229" t="s">
        <v>622</v>
      </c>
      <c r="AF110" s="228">
        <f t="shared" si="12"/>
        <v>0</v>
      </c>
    </row>
    <row r="111" spans="1:32" s="228" customFormat="1">
      <c r="A111" s="366"/>
      <c r="B111" s="367" t="s">
        <v>3354</v>
      </c>
      <c r="C111" s="368" t="s">
        <v>3355</v>
      </c>
      <c r="D111" s="369" t="s">
        <v>3354</v>
      </c>
      <c r="E111" s="369" t="s">
        <v>3354</v>
      </c>
      <c r="F111" s="369" t="s">
        <v>2383</v>
      </c>
      <c r="G111" s="370" t="s">
        <v>2401</v>
      </c>
      <c r="J111" s="229"/>
      <c r="L111" s="229"/>
      <c r="AC111" s="228" t="s">
        <v>625</v>
      </c>
      <c r="AD111" s="230" t="s">
        <v>729</v>
      </c>
      <c r="AE111" s="229" t="s">
        <v>626</v>
      </c>
      <c r="AF111" s="228" t="str">
        <f t="shared" si="12"/>
        <v>NA</v>
      </c>
    </row>
    <row r="112" spans="1:32" s="228" customFormat="1">
      <c r="A112" s="255"/>
      <c r="B112" s="256" t="s">
        <v>1810</v>
      </c>
      <c r="C112" s="257" t="s">
        <v>1811</v>
      </c>
      <c r="D112" s="258" t="str">
        <f>B112</f>
        <v>ZEL</v>
      </c>
      <c r="E112" s="258" t="str">
        <f>B112</f>
        <v>ZEL</v>
      </c>
      <c r="F112" s="258" t="s">
        <v>2385</v>
      </c>
      <c r="G112" s="259" t="s">
        <v>11</v>
      </c>
      <c r="J112" s="229"/>
      <c r="L112" s="229"/>
      <c r="AC112" s="228" t="s">
        <v>630</v>
      </c>
      <c r="AD112" s="230"/>
      <c r="AE112" s="229" t="s">
        <v>631</v>
      </c>
      <c r="AF112" s="228">
        <f t="shared" si="12"/>
        <v>0</v>
      </c>
    </row>
    <row r="113" spans="1:32" s="228" customFormat="1">
      <c r="A113" s="245"/>
      <c r="B113" s="246" t="s">
        <v>3356</v>
      </c>
      <c r="C113" s="247" t="s">
        <v>3357</v>
      </c>
      <c r="D113" s="248" t="str">
        <f>B113</f>
        <v>KRH</v>
      </c>
      <c r="E113" s="248" t="str">
        <f>B113</f>
        <v>KRH</v>
      </c>
      <c r="F113" s="248" t="s">
        <v>2385</v>
      </c>
      <c r="G113" s="159" t="s">
        <v>11</v>
      </c>
      <c r="J113" s="229"/>
      <c r="L113" s="229"/>
      <c r="AC113" s="228" t="s">
        <v>635</v>
      </c>
      <c r="AD113" s="230" t="s">
        <v>635</v>
      </c>
      <c r="AE113" s="229" t="s">
        <v>3358</v>
      </c>
      <c r="AF113" s="228" t="str">
        <f t="shared" si="12"/>
        <v>ZZ</v>
      </c>
    </row>
    <row r="114" spans="1:32" s="228" customFormat="1">
      <c r="A114" s="245"/>
      <c r="B114" s="246" t="s">
        <v>2399</v>
      </c>
      <c r="C114" s="247" t="s">
        <v>3359</v>
      </c>
      <c r="D114" s="248" t="str">
        <f>B114</f>
        <v>BRL</v>
      </c>
      <c r="E114" s="248" t="str">
        <f>B114</f>
        <v>BRL</v>
      </c>
      <c r="F114" s="248" t="s">
        <v>2385</v>
      </c>
      <c r="G114" s="159" t="s">
        <v>11</v>
      </c>
      <c r="J114" s="229"/>
      <c r="L114" s="229"/>
      <c r="AD114" s="230" t="s">
        <v>639</v>
      </c>
      <c r="AE114" s="229" t="s">
        <v>640</v>
      </c>
      <c r="AF114" s="228" t="str">
        <f t="shared" si="12"/>
        <v>LI</v>
      </c>
    </row>
    <row r="115" spans="1:32" s="228" customFormat="1">
      <c r="A115" s="245"/>
      <c r="B115" s="246" t="s">
        <v>2400</v>
      </c>
      <c r="C115" s="247" t="s">
        <v>3360</v>
      </c>
      <c r="D115" s="248" t="str">
        <f>B115</f>
        <v>CDL</v>
      </c>
      <c r="E115" s="248" t="str">
        <f>B115</f>
        <v>CDL</v>
      </c>
      <c r="F115" s="248" t="s">
        <v>1725</v>
      </c>
      <c r="G115" s="159" t="s">
        <v>11</v>
      </c>
      <c r="J115" s="229"/>
      <c r="L115" s="229"/>
      <c r="AC115" s="260"/>
      <c r="AD115" s="261" t="s">
        <v>1286</v>
      </c>
      <c r="AE115" s="262" t="s">
        <v>1287</v>
      </c>
      <c r="AF115" s="260"/>
    </row>
    <row r="116" spans="1:32" s="228" customFormat="1" ht="14.25" thickBot="1">
      <c r="A116" s="245"/>
      <c r="B116" s="246" t="s">
        <v>3361</v>
      </c>
      <c r="C116" s="247" t="s">
        <v>1812</v>
      </c>
      <c r="D116" s="248" t="s">
        <v>3361</v>
      </c>
      <c r="E116" s="248" t="s">
        <v>3361</v>
      </c>
      <c r="F116" s="248" t="s">
        <v>2385</v>
      </c>
      <c r="G116" s="159" t="s">
        <v>2401</v>
      </c>
      <c r="J116" s="229"/>
      <c r="L116" s="229"/>
      <c r="AC116" s="260"/>
      <c r="AD116" s="411" t="s">
        <v>1288</v>
      </c>
      <c r="AE116" s="262" t="s">
        <v>1289</v>
      </c>
      <c r="AF116" s="260"/>
    </row>
    <row r="117" spans="1:32" s="228" customFormat="1">
      <c r="A117" s="245"/>
      <c r="B117" s="246" t="s">
        <v>1813</v>
      </c>
      <c r="C117" s="247" t="s">
        <v>3362</v>
      </c>
      <c r="D117" s="248" t="s">
        <v>1813</v>
      </c>
      <c r="E117" s="248" t="s">
        <v>1813</v>
      </c>
      <c r="F117" s="248" t="s">
        <v>2385</v>
      </c>
      <c r="G117" s="159" t="s">
        <v>2401</v>
      </c>
      <c r="J117" s="229"/>
      <c r="L117" s="229"/>
      <c r="AE117" s="229"/>
    </row>
    <row r="118" spans="1:32" s="228" customFormat="1">
      <c r="A118" s="245"/>
      <c r="B118" s="246" t="s">
        <v>3363</v>
      </c>
      <c r="C118" s="247" t="s">
        <v>3364</v>
      </c>
      <c r="D118" s="248" t="s">
        <v>3363</v>
      </c>
      <c r="E118" s="248" t="s">
        <v>3363</v>
      </c>
      <c r="F118" s="248" t="s">
        <v>2385</v>
      </c>
      <c r="G118" s="159" t="s">
        <v>2401</v>
      </c>
      <c r="J118" s="229"/>
      <c r="L118" s="229"/>
      <c r="AE118" s="229"/>
    </row>
    <row r="119" spans="1:32" s="228" customFormat="1" ht="14.25" thickBot="1">
      <c r="A119" s="245"/>
      <c r="B119" s="246" t="s">
        <v>3365</v>
      </c>
      <c r="C119" s="247" t="s">
        <v>3366</v>
      </c>
      <c r="D119" s="248" t="s">
        <v>3365</v>
      </c>
      <c r="E119" s="248" t="s">
        <v>3365</v>
      </c>
      <c r="F119" s="248" t="s">
        <v>2385</v>
      </c>
      <c r="G119" s="159" t="s">
        <v>2401</v>
      </c>
      <c r="J119" s="229"/>
      <c r="L119" s="229"/>
      <c r="AE119" s="229"/>
    </row>
    <row r="120" spans="1:32" s="228" customFormat="1" ht="14.25" thickTop="1">
      <c r="A120" s="263" t="s">
        <v>580</v>
      </c>
      <c r="B120" s="264" t="s">
        <v>581</v>
      </c>
      <c r="C120" s="265" t="s">
        <v>582</v>
      </c>
      <c r="D120" s="266" t="str">
        <f>B120</f>
        <v>PLA</v>
      </c>
      <c r="E120" s="266" t="str">
        <f>B120</f>
        <v>PLA</v>
      </c>
      <c r="F120" s="266"/>
      <c r="G120" s="161" t="s">
        <v>1459</v>
      </c>
      <c r="J120" s="229"/>
      <c r="L120" s="229"/>
      <c r="AE120" s="229"/>
    </row>
    <row r="121" spans="1:32" s="228" customFormat="1">
      <c r="A121" s="371"/>
      <c r="B121" s="372" t="s">
        <v>1460</v>
      </c>
      <c r="C121" s="373" t="s">
        <v>3367</v>
      </c>
      <c r="D121" s="374" t="str">
        <f>B121</f>
        <v>PLK</v>
      </c>
      <c r="E121" s="374" t="str">
        <f>B121</f>
        <v>PLK</v>
      </c>
      <c r="F121" s="374"/>
      <c r="G121" s="375" t="s">
        <v>13</v>
      </c>
      <c r="J121" s="229"/>
      <c r="L121" s="229"/>
      <c r="AE121" s="229"/>
    </row>
    <row r="122" spans="1:32" s="228" customFormat="1">
      <c r="A122" s="417"/>
      <c r="B122" s="418" t="s">
        <v>1814</v>
      </c>
      <c r="C122" s="419" t="s">
        <v>3368</v>
      </c>
      <c r="D122" s="420" t="s">
        <v>1814</v>
      </c>
      <c r="E122" s="420" t="s">
        <v>1814</v>
      </c>
      <c r="F122" s="420"/>
      <c r="G122" s="421" t="s">
        <v>13</v>
      </c>
      <c r="J122" s="229"/>
      <c r="L122" s="229"/>
      <c r="AE122" s="229"/>
    </row>
    <row r="123" spans="1:32" s="228" customFormat="1">
      <c r="A123" s="267"/>
      <c r="B123" s="225" t="s">
        <v>1815</v>
      </c>
      <c r="C123" s="268" t="s">
        <v>3369</v>
      </c>
      <c r="D123" s="269" t="str">
        <f>B123</f>
        <v>PNY</v>
      </c>
      <c r="E123" s="269" t="str">
        <f>B123</f>
        <v>PNY</v>
      </c>
      <c r="F123" s="269"/>
      <c r="G123" s="162" t="s">
        <v>13</v>
      </c>
      <c r="J123" s="229"/>
      <c r="L123" s="229"/>
      <c r="AE123" s="229"/>
    </row>
    <row r="124" spans="1:32" s="228" customFormat="1">
      <c r="A124" s="371"/>
      <c r="B124" s="372" t="s">
        <v>3370</v>
      </c>
      <c r="C124" s="373" t="s">
        <v>3371</v>
      </c>
      <c r="D124" s="374" t="str">
        <f>B124</f>
        <v>PNK</v>
      </c>
      <c r="E124" s="374" t="str">
        <f>B124</f>
        <v>PNK</v>
      </c>
      <c r="F124" s="374"/>
      <c r="G124" s="375" t="s">
        <v>13</v>
      </c>
      <c r="J124" s="229"/>
      <c r="L124" s="229"/>
      <c r="AE124" s="229"/>
    </row>
    <row r="125" spans="1:32" s="228" customFormat="1">
      <c r="A125" s="417"/>
      <c r="B125" s="418" t="s">
        <v>3372</v>
      </c>
      <c r="C125" s="419" t="s">
        <v>3373</v>
      </c>
      <c r="D125" s="420" t="str">
        <f>B125</f>
        <v>PNH</v>
      </c>
      <c r="E125" s="420" t="str">
        <f>B125</f>
        <v>PNH</v>
      </c>
      <c r="F125" s="420"/>
      <c r="G125" s="421" t="s">
        <v>13</v>
      </c>
      <c r="J125" s="229"/>
      <c r="L125" s="229"/>
      <c r="AE125" s="229"/>
    </row>
    <row r="126" spans="1:32" s="228" customFormat="1">
      <c r="A126" s="267" t="s">
        <v>585</v>
      </c>
      <c r="B126" s="225" t="s">
        <v>586</v>
      </c>
      <c r="C126" s="268" t="s">
        <v>587</v>
      </c>
      <c r="D126" s="269" t="str">
        <f t="shared" ref="D126:D147" si="13">B126</f>
        <v>UPO</v>
      </c>
      <c r="E126" s="269" t="str">
        <f t="shared" ref="E126:E147" si="14">B126</f>
        <v>UPO</v>
      </c>
      <c r="F126" s="269"/>
      <c r="G126" s="162" t="s">
        <v>13</v>
      </c>
      <c r="J126" s="229"/>
      <c r="L126" s="229"/>
      <c r="AE126" s="229"/>
    </row>
    <row r="127" spans="1:32" s="228" customFormat="1">
      <c r="A127" s="267" t="s">
        <v>590</v>
      </c>
      <c r="B127" s="225" t="s">
        <v>591</v>
      </c>
      <c r="C127" s="268" t="s">
        <v>592</v>
      </c>
      <c r="D127" s="269" t="str">
        <f t="shared" si="13"/>
        <v>ECK</v>
      </c>
      <c r="E127" s="269" t="str">
        <f t="shared" si="14"/>
        <v>ECK</v>
      </c>
      <c r="F127" s="269"/>
      <c r="G127" s="162" t="s">
        <v>13</v>
      </c>
      <c r="J127" s="229"/>
      <c r="L127" s="229"/>
      <c r="AE127" s="229"/>
    </row>
    <row r="128" spans="1:32" s="228" customFormat="1">
      <c r="A128" s="267" t="s">
        <v>595</v>
      </c>
      <c r="B128" s="225" t="s">
        <v>596</v>
      </c>
      <c r="C128" s="268" t="s">
        <v>597</v>
      </c>
      <c r="D128" s="269" t="str">
        <f t="shared" si="13"/>
        <v>EUR</v>
      </c>
      <c r="E128" s="269" t="str">
        <f t="shared" si="14"/>
        <v>EUR</v>
      </c>
      <c r="F128" s="269"/>
      <c r="G128" s="162" t="s">
        <v>13</v>
      </c>
      <c r="J128" s="229"/>
      <c r="L128" s="229"/>
      <c r="AE128" s="229"/>
    </row>
    <row r="129" spans="1:7" s="228" customFormat="1">
      <c r="A129" s="267" t="s">
        <v>600</v>
      </c>
      <c r="B129" s="225" t="s">
        <v>601</v>
      </c>
      <c r="C129" s="268" t="s">
        <v>602</v>
      </c>
      <c r="D129" s="269" t="str">
        <f t="shared" si="13"/>
        <v>LID</v>
      </c>
      <c r="E129" s="269" t="str">
        <f t="shared" si="14"/>
        <v>LID</v>
      </c>
      <c r="F129" s="269"/>
      <c r="G129" s="162" t="s">
        <v>13</v>
      </c>
    </row>
    <row r="130" spans="1:7" s="228" customFormat="1">
      <c r="A130" s="267" t="s">
        <v>605</v>
      </c>
      <c r="B130" s="225" t="s">
        <v>606</v>
      </c>
      <c r="C130" s="268" t="s">
        <v>606</v>
      </c>
      <c r="D130" s="269" t="str">
        <f t="shared" si="13"/>
        <v>RXG</v>
      </c>
      <c r="E130" s="269" t="str">
        <f t="shared" si="14"/>
        <v>RXG</v>
      </c>
      <c r="F130" s="269"/>
      <c r="G130" s="162" t="s">
        <v>13</v>
      </c>
    </row>
    <row r="131" spans="1:7" s="228" customFormat="1">
      <c r="A131" s="267" t="s">
        <v>609</v>
      </c>
      <c r="B131" s="225" t="s">
        <v>610</v>
      </c>
      <c r="C131" s="268" t="s">
        <v>611</v>
      </c>
      <c r="D131" s="269" t="str">
        <f t="shared" si="13"/>
        <v>NOX</v>
      </c>
      <c r="E131" s="269" t="str">
        <f t="shared" si="14"/>
        <v>NOX</v>
      </c>
      <c r="F131" s="269"/>
      <c r="G131" s="162" t="s">
        <v>13</v>
      </c>
    </row>
    <row r="132" spans="1:7" s="228" customFormat="1">
      <c r="A132" s="267" t="s">
        <v>614</v>
      </c>
      <c r="B132" s="225" t="s">
        <v>615</v>
      </c>
      <c r="C132" s="268" t="s">
        <v>615</v>
      </c>
      <c r="D132" s="269" t="str">
        <f t="shared" si="13"/>
        <v>MIX</v>
      </c>
      <c r="E132" s="269" t="str">
        <f t="shared" si="14"/>
        <v>MIX</v>
      </c>
      <c r="F132" s="269"/>
      <c r="G132" s="162" t="s">
        <v>13</v>
      </c>
    </row>
    <row r="133" spans="1:7" s="228" customFormat="1">
      <c r="A133" s="267" t="s">
        <v>618</v>
      </c>
      <c r="B133" s="225" t="s">
        <v>619</v>
      </c>
      <c r="C133" s="268" t="s">
        <v>620</v>
      </c>
      <c r="D133" s="269" t="str">
        <f t="shared" si="13"/>
        <v>KOR</v>
      </c>
      <c r="E133" s="269" t="str">
        <f t="shared" si="14"/>
        <v>KOR</v>
      </c>
      <c r="F133" s="269"/>
      <c r="G133" s="162" t="s">
        <v>13</v>
      </c>
    </row>
    <row r="134" spans="1:7" s="228" customFormat="1">
      <c r="A134" s="267" t="s">
        <v>623</v>
      </c>
      <c r="B134" s="225" t="s">
        <v>624</v>
      </c>
      <c r="C134" s="268" t="s">
        <v>3374</v>
      </c>
      <c r="D134" s="269" t="str">
        <f t="shared" si="13"/>
        <v>JIL</v>
      </c>
      <c r="E134" s="269" t="str">
        <f t="shared" si="14"/>
        <v>JIL</v>
      </c>
      <c r="F134" s="269" t="s">
        <v>813</v>
      </c>
      <c r="G134" s="162" t="s">
        <v>13</v>
      </c>
    </row>
    <row r="135" spans="1:7" s="228" customFormat="1">
      <c r="A135" s="371"/>
      <c r="B135" s="372" t="s">
        <v>1727</v>
      </c>
      <c r="C135" s="373" t="s">
        <v>3375</v>
      </c>
      <c r="D135" s="374" t="s">
        <v>1727</v>
      </c>
      <c r="E135" s="374" t="s">
        <v>1727</v>
      </c>
      <c r="F135" s="374" t="s">
        <v>813</v>
      </c>
      <c r="G135" s="375" t="s">
        <v>13</v>
      </c>
    </row>
    <row r="136" spans="1:7" s="228" customFormat="1">
      <c r="A136" s="371"/>
      <c r="B136" s="372" t="s">
        <v>2402</v>
      </c>
      <c r="C136" s="373" t="s">
        <v>3376</v>
      </c>
      <c r="D136" s="374" t="s">
        <v>2402</v>
      </c>
      <c r="E136" s="374" t="s">
        <v>2402</v>
      </c>
      <c r="F136" s="374" t="s">
        <v>813</v>
      </c>
      <c r="G136" s="375" t="s">
        <v>13</v>
      </c>
    </row>
    <row r="137" spans="1:7" s="228" customFormat="1">
      <c r="A137" s="417"/>
      <c r="B137" s="418" t="s">
        <v>3377</v>
      </c>
      <c r="C137" s="419" t="s">
        <v>3378</v>
      </c>
      <c r="D137" s="420" t="s">
        <v>3377</v>
      </c>
      <c r="E137" s="420" t="s">
        <v>3377</v>
      </c>
      <c r="F137" s="420" t="s">
        <v>813</v>
      </c>
      <c r="G137" s="421" t="s">
        <v>13</v>
      </c>
    </row>
    <row r="138" spans="1:7" s="228" customFormat="1">
      <c r="A138" s="267" t="s">
        <v>627</v>
      </c>
      <c r="B138" s="225" t="s">
        <v>628</v>
      </c>
      <c r="C138" s="268" t="s">
        <v>629</v>
      </c>
      <c r="D138" s="269" t="str">
        <f t="shared" si="13"/>
        <v>LIH</v>
      </c>
      <c r="E138" s="269" t="str">
        <f t="shared" si="14"/>
        <v>LIH</v>
      </c>
      <c r="F138" s="269"/>
      <c r="G138" s="162" t="s">
        <v>13</v>
      </c>
    </row>
    <row r="139" spans="1:7" s="228" customFormat="1">
      <c r="A139" s="267" t="s">
        <v>632</v>
      </c>
      <c r="B139" s="225" t="s">
        <v>633</v>
      </c>
      <c r="C139" s="268" t="s">
        <v>634</v>
      </c>
      <c r="D139" s="269" t="str">
        <f t="shared" si="13"/>
        <v>ELS</v>
      </c>
      <c r="E139" s="269" t="str">
        <f t="shared" si="14"/>
        <v>ELS</v>
      </c>
      <c r="F139" s="269" t="s">
        <v>1458</v>
      </c>
      <c r="G139" s="162" t="s">
        <v>13</v>
      </c>
    </row>
    <row r="140" spans="1:7" s="228" customFormat="1">
      <c r="A140" s="267"/>
      <c r="B140" s="372" t="s">
        <v>2403</v>
      </c>
      <c r="C140" s="373" t="s">
        <v>2404</v>
      </c>
      <c r="D140" s="374" t="str">
        <f t="shared" si="13"/>
        <v>ELK</v>
      </c>
      <c r="E140" s="374" t="str">
        <f t="shared" si="14"/>
        <v>ELK</v>
      </c>
      <c r="F140" s="374" t="s">
        <v>1458</v>
      </c>
      <c r="G140" s="375" t="s">
        <v>1459</v>
      </c>
    </row>
    <row r="141" spans="1:7" s="228" customFormat="1">
      <c r="A141" s="417"/>
      <c r="B141" s="418" t="s">
        <v>3379</v>
      </c>
      <c r="C141" s="419" t="s">
        <v>3380</v>
      </c>
      <c r="D141" s="420" t="str">
        <f t="shared" si="13"/>
        <v>ELH</v>
      </c>
      <c r="E141" s="420" t="str">
        <f t="shared" si="14"/>
        <v>ELH</v>
      </c>
      <c r="F141" s="420" t="s">
        <v>3381</v>
      </c>
      <c r="G141" s="421" t="s">
        <v>3382</v>
      </c>
    </row>
    <row r="142" spans="1:7" s="228" customFormat="1">
      <c r="A142" s="267" t="s">
        <v>636</v>
      </c>
      <c r="B142" s="225" t="s">
        <v>637</v>
      </c>
      <c r="C142" s="268" t="s">
        <v>638</v>
      </c>
      <c r="D142" s="269" t="str">
        <f t="shared" si="13"/>
        <v>COC</v>
      </c>
      <c r="E142" s="269" t="str">
        <f t="shared" si="14"/>
        <v>COC</v>
      </c>
      <c r="F142" s="269" t="s">
        <v>3381</v>
      </c>
      <c r="G142" s="162" t="s">
        <v>13</v>
      </c>
    </row>
    <row r="143" spans="1:7" s="228" customFormat="1">
      <c r="A143" s="267"/>
      <c r="B143" s="225" t="s">
        <v>3383</v>
      </c>
      <c r="C143" s="268" t="s">
        <v>3384</v>
      </c>
      <c r="D143" s="269" t="str">
        <f t="shared" si="13"/>
        <v>B1A</v>
      </c>
      <c r="E143" s="269" t="str">
        <f t="shared" si="14"/>
        <v>B1A</v>
      </c>
      <c r="F143" s="269" t="s">
        <v>815</v>
      </c>
      <c r="G143" s="162" t="s">
        <v>13</v>
      </c>
    </row>
    <row r="144" spans="1:7" s="228" customFormat="1">
      <c r="A144" s="267"/>
      <c r="B144" s="225" t="s">
        <v>3385</v>
      </c>
      <c r="C144" s="268" t="s">
        <v>3386</v>
      </c>
      <c r="D144" s="269" t="str">
        <f t="shared" si="13"/>
        <v>BMD</v>
      </c>
      <c r="E144" s="269" t="str">
        <f t="shared" si="14"/>
        <v>BMD</v>
      </c>
      <c r="F144" s="269" t="s">
        <v>813</v>
      </c>
      <c r="G144" s="162" t="s">
        <v>13</v>
      </c>
    </row>
    <row r="145" spans="1:36">
      <c r="A145" s="371"/>
      <c r="B145" s="372" t="s">
        <v>3387</v>
      </c>
      <c r="C145" s="373" t="s">
        <v>3388</v>
      </c>
      <c r="D145" s="374" t="s">
        <v>3387</v>
      </c>
      <c r="E145" s="374" t="s">
        <v>3387</v>
      </c>
      <c r="F145" s="374" t="s">
        <v>813</v>
      </c>
      <c r="G145" s="375" t="s">
        <v>13</v>
      </c>
      <c r="AE145" s="228"/>
      <c r="AJ145" s="228"/>
    </row>
    <row r="146" spans="1:36">
      <c r="A146" s="417"/>
      <c r="B146" s="418" t="s">
        <v>3389</v>
      </c>
      <c r="C146" s="419" t="s">
        <v>3390</v>
      </c>
      <c r="D146" s="420" t="str">
        <f>B146</f>
        <v>BMH</v>
      </c>
      <c r="E146" s="420" t="str">
        <f>B146</f>
        <v>BMH</v>
      </c>
      <c r="F146" s="420" t="s">
        <v>3391</v>
      </c>
      <c r="G146" s="421" t="s">
        <v>3382</v>
      </c>
      <c r="AE146" s="228"/>
      <c r="AJ146" s="228"/>
    </row>
    <row r="147" spans="1:36">
      <c r="A147" s="267"/>
      <c r="B147" s="225" t="s">
        <v>3392</v>
      </c>
      <c r="C147" s="268" t="s">
        <v>3393</v>
      </c>
      <c r="D147" s="269" t="str">
        <f t="shared" si="13"/>
        <v>HCU</v>
      </c>
      <c r="E147" s="269" t="str">
        <f t="shared" si="14"/>
        <v>HCU</v>
      </c>
      <c r="F147" s="269" t="s">
        <v>813</v>
      </c>
      <c r="G147" s="162" t="s">
        <v>13</v>
      </c>
      <c r="AE147" s="228"/>
      <c r="AJ147" s="228"/>
    </row>
    <row r="148" spans="1:36">
      <c r="A148" s="417"/>
      <c r="B148" s="418" t="s">
        <v>3394</v>
      </c>
      <c r="C148" s="419" t="s">
        <v>3395</v>
      </c>
      <c r="D148" s="420" t="s">
        <v>3394</v>
      </c>
      <c r="E148" s="420" t="s">
        <v>3394</v>
      </c>
      <c r="F148" s="420" t="s">
        <v>813</v>
      </c>
      <c r="G148" s="421" t="s">
        <v>13</v>
      </c>
      <c r="AE148" s="228"/>
      <c r="AJ148" s="228"/>
    </row>
    <row r="149" spans="1:36">
      <c r="A149" s="371"/>
      <c r="B149" s="372" t="s">
        <v>3396</v>
      </c>
      <c r="C149" s="373" t="s">
        <v>3397</v>
      </c>
      <c r="D149" s="374" t="s">
        <v>3396</v>
      </c>
      <c r="E149" s="374" t="s">
        <v>3396</v>
      </c>
      <c r="F149" s="374" t="s">
        <v>813</v>
      </c>
      <c r="G149" s="375" t="s">
        <v>13</v>
      </c>
      <c r="AE149" s="228"/>
      <c r="AJ149" s="228"/>
    </row>
    <row r="150" spans="1:36">
      <c r="A150" s="267"/>
      <c r="B150" s="225" t="s">
        <v>3398</v>
      </c>
      <c r="C150" s="268" t="s">
        <v>3399</v>
      </c>
      <c r="D150" s="269" t="str">
        <f>B150</f>
        <v>NOV</v>
      </c>
      <c r="E150" s="269" t="str">
        <f>B150</f>
        <v>NOV</v>
      </c>
      <c r="F150" s="269" t="s">
        <v>800</v>
      </c>
      <c r="G150" s="162" t="s">
        <v>13</v>
      </c>
      <c r="AE150" s="228"/>
      <c r="AJ150" s="228"/>
    </row>
    <row r="151" spans="1:36">
      <c r="A151" s="267"/>
      <c r="B151" s="372" t="s">
        <v>3400</v>
      </c>
      <c r="C151" s="373" t="s">
        <v>3401</v>
      </c>
      <c r="D151" s="374" t="s">
        <v>3400</v>
      </c>
      <c r="E151" s="374" t="s">
        <v>3400</v>
      </c>
      <c r="F151" s="374" t="s">
        <v>800</v>
      </c>
      <c r="G151" s="375" t="s">
        <v>13</v>
      </c>
      <c r="AE151" s="228"/>
      <c r="AJ151" s="228"/>
    </row>
    <row r="152" spans="1:36">
      <c r="A152" s="417"/>
      <c r="B152" s="418" t="s">
        <v>3402</v>
      </c>
      <c r="C152" s="419" t="s">
        <v>3403</v>
      </c>
      <c r="D152" s="420" t="s">
        <v>3402</v>
      </c>
      <c r="E152" s="420" t="s">
        <v>3402</v>
      </c>
      <c r="F152" s="420" t="s">
        <v>800</v>
      </c>
      <c r="G152" s="421" t="s">
        <v>3382</v>
      </c>
      <c r="AE152" s="228"/>
      <c r="AJ152" s="228"/>
    </row>
    <row r="153" spans="1:36">
      <c r="A153" s="267"/>
      <c r="B153" s="225" t="s">
        <v>641</v>
      </c>
      <c r="C153" s="268" t="s">
        <v>3404</v>
      </c>
      <c r="D153" s="269" t="str">
        <f>B153</f>
        <v>SMB</v>
      </c>
      <c r="E153" s="269" t="str">
        <f>B153</f>
        <v>SMB</v>
      </c>
      <c r="F153" s="269" t="s">
        <v>800</v>
      </c>
      <c r="G153" s="162" t="s">
        <v>13</v>
      </c>
      <c r="AE153" s="228"/>
      <c r="AJ153" s="228"/>
    </row>
    <row r="154" spans="1:36">
      <c r="A154" s="267"/>
      <c r="B154" s="225" t="s">
        <v>3405</v>
      </c>
      <c r="C154" s="268" t="s">
        <v>3406</v>
      </c>
      <c r="D154" s="269" t="str">
        <f>B154</f>
        <v>SWB</v>
      </c>
      <c r="E154" s="269" t="str">
        <f>B154</f>
        <v>SWB</v>
      </c>
      <c r="F154" s="269" t="s">
        <v>800</v>
      </c>
      <c r="G154" s="162" t="s">
        <v>13</v>
      </c>
      <c r="AE154" s="228"/>
      <c r="AJ154" s="228"/>
    </row>
    <row r="155" spans="1:36">
      <c r="A155" s="371"/>
      <c r="B155" s="372" t="s">
        <v>3407</v>
      </c>
      <c r="C155" s="373" t="s">
        <v>3408</v>
      </c>
      <c r="D155" s="374" t="s">
        <v>3409</v>
      </c>
      <c r="E155" s="374" t="s">
        <v>3409</v>
      </c>
      <c r="F155" s="374" t="s">
        <v>800</v>
      </c>
      <c r="G155" s="375" t="s">
        <v>13</v>
      </c>
      <c r="AE155" s="228"/>
      <c r="AJ155" s="228"/>
    </row>
    <row r="156" spans="1:36">
      <c r="A156" s="371"/>
      <c r="B156" s="372" t="s">
        <v>3410</v>
      </c>
      <c r="C156" s="373" t="s">
        <v>3411</v>
      </c>
      <c r="D156" s="374" t="s">
        <v>3410</v>
      </c>
      <c r="E156" s="374" t="s">
        <v>3410</v>
      </c>
      <c r="F156" s="374" t="s">
        <v>800</v>
      </c>
      <c r="G156" s="375" t="s">
        <v>13</v>
      </c>
      <c r="AE156" s="228"/>
      <c r="AJ156" s="228"/>
    </row>
    <row r="157" spans="1:36">
      <c r="A157" s="417"/>
      <c r="B157" s="418" t="s">
        <v>3412</v>
      </c>
      <c r="C157" s="419" t="s">
        <v>3413</v>
      </c>
      <c r="D157" s="420" t="str">
        <f>B157</f>
        <v>SMH</v>
      </c>
      <c r="E157" s="420" t="str">
        <f>B157</f>
        <v>SMH</v>
      </c>
      <c r="F157" s="420" t="s">
        <v>1726</v>
      </c>
      <c r="G157" s="421" t="s">
        <v>1459</v>
      </c>
      <c r="AE157" s="228"/>
      <c r="AJ157" s="228"/>
    </row>
    <row r="158" spans="1:36">
      <c r="A158" s="417"/>
      <c r="B158" s="418" t="s">
        <v>3414</v>
      </c>
      <c r="C158" s="419" t="s">
        <v>3415</v>
      </c>
      <c r="D158" s="420" t="str">
        <f>B158</f>
        <v>SWH</v>
      </c>
      <c r="E158" s="420" t="str">
        <f>B158</f>
        <v>SWH</v>
      </c>
      <c r="F158" s="420" t="s">
        <v>1726</v>
      </c>
      <c r="G158" s="421" t="s">
        <v>1459</v>
      </c>
      <c r="AE158" s="228"/>
      <c r="AJ158" s="228"/>
    </row>
    <row r="159" spans="1:36">
      <c r="A159" s="267"/>
      <c r="B159" s="225" t="s">
        <v>3416</v>
      </c>
      <c r="C159" s="268" t="s">
        <v>3417</v>
      </c>
      <c r="D159" s="269" t="str">
        <f>B159</f>
        <v>VBL</v>
      </c>
      <c r="E159" s="269" t="str">
        <f>B159</f>
        <v>VBL</v>
      </c>
      <c r="F159" s="269" t="s">
        <v>800</v>
      </c>
      <c r="G159" s="162" t="s">
        <v>13</v>
      </c>
      <c r="AE159" s="228"/>
      <c r="AJ159" s="228"/>
    </row>
    <row r="160" spans="1:36">
      <c r="A160" s="267"/>
      <c r="B160" s="372" t="s">
        <v>3418</v>
      </c>
      <c r="C160" s="373" t="s">
        <v>3419</v>
      </c>
      <c r="D160" s="374" t="s">
        <v>3418</v>
      </c>
      <c r="E160" s="374" t="s">
        <v>3418</v>
      </c>
      <c r="F160" s="374" t="s">
        <v>800</v>
      </c>
      <c r="G160" s="375" t="s">
        <v>13</v>
      </c>
      <c r="AE160" s="228"/>
      <c r="AJ160" s="228"/>
    </row>
    <row r="161" spans="1:36">
      <c r="A161" s="417"/>
      <c r="B161" s="418" t="s">
        <v>3420</v>
      </c>
      <c r="C161" s="419" t="s">
        <v>3421</v>
      </c>
      <c r="D161" s="420" t="str">
        <f>B161</f>
        <v>VBH</v>
      </c>
      <c r="E161" s="420" t="str">
        <f>B161</f>
        <v>VBH</v>
      </c>
      <c r="F161" s="420" t="s">
        <v>1726</v>
      </c>
      <c r="G161" s="421" t="s">
        <v>1459</v>
      </c>
      <c r="AD161" s="230"/>
      <c r="AE161" s="228"/>
      <c r="AJ161" s="228"/>
    </row>
    <row r="162" spans="1:36">
      <c r="A162" s="267"/>
      <c r="B162" s="225" t="s">
        <v>642</v>
      </c>
      <c r="C162" s="268" t="s">
        <v>643</v>
      </c>
      <c r="D162" s="269" t="str">
        <f>B162</f>
        <v>WTR</v>
      </c>
      <c r="E162" s="269" t="str">
        <f>B162</f>
        <v>WTR</v>
      </c>
      <c r="F162" s="269" t="s">
        <v>813</v>
      </c>
      <c r="G162" s="162" t="s">
        <v>13</v>
      </c>
      <c r="AE162" s="228"/>
      <c r="AJ162" s="228"/>
    </row>
    <row r="163" spans="1:36">
      <c r="A163" s="371"/>
      <c r="B163" s="372" t="s">
        <v>3422</v>
      </c>
      <c r="C163" s="373" t="s">
        <v>3423</v>
      </c>
      <c r="D163" s="374" t="s">
        <v>3422</v>
      </c>
      <c r="E163" s="374" t="s">
        <v>3422</v>
      </c>
      <c r="F163" s="374" t="s">
        <v>813</v>
      </c>
      <c r="G163" s="375" t="s">
        <v>13</v>
      </c>
      <c r="J163" s="228"/>
      <c r="L163" s="228"/>
      <c r="AE163" s="228"/>
      <c r="AJ163" s="228"/>
    </row>
    <row r="164" spans="1:36">
      <c r="A164" s="417"/>
      <c r="B164" s="418" t="s">
        <v>3424</v>
      </c>
      <c r="C164" s="419" t="s">
        <v>3425</v>
      </c>
      <c r="D164" s="420" t="s">
        <v>3424</v>
      </c>
      <c r="E164" s="420" t="s">
        <v>3424</v>
      </c>
      <c r="F164" s="420" t="s">
        <v>813</v>
      </c>
      <c r="G164" s="421" t="s">
        <v>13</v>
      </c>
      <c r="J164" s="228"/>
      <c r="L164" s="228"/>
      <c r="AE164" s="228"/>
      <c r="AJ164" s="228"/>
    </row>
    <row r="165" spans="1:36">
      <c r="A165" s="267"/>
      <c r="B165" s="225" t="s">
        <v>3426</v>
      </c>
      <c r="C165" s="268" t="s">
        <v>3427</v>
      </c>
      <c r="D165" s="269" t="str">
        <f>B165</f>
        <v>BRO</v>
      </c>
      <c r="E165" s="269" t="str">
        <f>B165</f>
        <v>BRO</v>
      </c>
      <c r="F165" s="269" t="s">
        <v>1458</v>
      </c>
      <c r="G165" s="162" t="s">
        <v>13</v>
      </c>
      <c r="J165" s="228"/>
      <c r="L165" s="228"/>
      <c r="AE165" s="228"/>
      <c r="AJ165" s="228"/>
    </row>
    <row r="166" spans="1:36">
      <c r="A166" s="371"/>
      <c r="B166" s="372" t="s">
        <v>2405</v>
      </c>
      <c r="C166" s="373" t="s">
        <v>3428</v>
      </c>
      <c r="D166" s="374" t="s">
        <v>2405</v>
      </c>
      <c r="E166" s="374" t="s">
        <v>2405</v>
      </c>
      <c r="F166" s="374" t="s">
        <v>1458</v>
      </c>
      <c r="G166" s="375" t="s">
        <v>13</v>
      </c>
      <c r="J166" s="228"/>
      <c r="L166" s="228"/>
      <c r="AE166" s="228"/>
      <c r="AJ166" s="228"/>
    </row>
    <row r="167" spans="1:36">
      <c r="A167" s="417"/>
      <c r="B167" s="418" t="s">
        <v>3348</v>
      </c>
      <c r="C167" s="419" t="s">
        <v>3429</v>
      </c>
      <c r="D167" s="420" t="s">
        <v>2405</v>
      </c>
      <c r="E167" s="420" t="s">
        <v>2405</v>
      </c>
      <c r="F167" s="420" t="s">
        <v>1458</v>
      </c>
      <c r="G167" s="421" t="s">
        <v>13</v>
      </c>
      <c r="J167" s="228"/>
      <c r="L167" s="228"/>
      <c r="AE167" s="228"/>
      <c r="AJ167" s="228"/>
    </row>
    <row r="168" spans="1:36">
      <c r="A168" s="267"/>
      <c r="B168" s="225" t="s">
        <v>3430</v>
      </c>
      <c r="C168" s="268" t="s">
        <v>3431</v>
      </c>
      <c r="D168" s="269" t="str">
        <f>B168</f>
        <v>JOI</v>
      </c>
      <c r="E168" s="269" t="str">
        <f>B168</f>
        <v>JOI</v>
      </c>
      <c r="F168" s="269" t="s">
        <v>813</v>
      </c>
      <c r="G168" s="162" t="s">
        <v>13</v>
      </c>
      <c r="J168" s="228"/>
      <c r="L168" s="228"/>
      <c r="AE168" s="228"/>
      <c r="AJ168" s="228"/>
    </row>
    <row r="169" spans="1:36">
      <c r="A169" s="267"/>
      <c r="B169" s="372" t="s">
        <v>3432</v>
      </c>
      <c r="C169" s="373" t="s">
        <v>1461</v>
      </c>
      <c r="D169" s="374" t="str">
        <f>B169</f>
        <v>JOK</v>
      </c>
      <c r="E169" s="374" t="str">
        <f>B169</f>
        <v>JOK</v>
      </c>
      <c r="F169" s="374" t="s">
        <v>2385</v>
      </c>
      <c r="G169" s="375" t="s">
        <v>1459</v>
      </c>
      <c r="J169" s="228"/>
      <c r="L169" s="228"/>
      <c r="AE169" s="228"/>
      <c r="AJ169" s="228"/>
    </row>
    <row r="170" spans="1:36">
      <c r="A170" s="417"/>
      <c r="B170" s="418" t="s">
        <v>3433</v>
      </c>
      <c r="C170" s="419" t="s">
        <v>3434</v>
      </c>
      <c r="D170" s="420" t="s">
        <v>3433</v>
      </c>
      <c r="E170" s="420" t="s">
        <v>3433</v>
      </c>
      <c r="F170" s="420" t="s">
        <v>2385</v>
      </c>
      <c r="G170" s="421" t="s">
        <v>1459</v>
      </c>
      <c r="J170" s="228"/>
      <c r="L170" s="228"/>
      <c r="AE170" s="228"/>
      <c r="AJ170" s="228"/>
    </row>
    <row r="171" spans="1:36">
      <c r="A171" s="267"/>
      <c r="B171" s="225" t="s">
        <v>3435</v>
      </c>
      <c r="C171" s="268" t="s">
        <v>3436</v>
      </c>
      <c r="D171" s="269" t="str">
        <f t="shared" ref="D171" si="15">B171</f>
        <v>NAA</v>
      </c>
      <c r="E171" s="269" t="str">
        <f t="shared" ref="E171" si="16">B171</f>
        <v>NAA</v>
      </c>
      <c r="F171" s="269" t="s">
        <v>800</v>
      </c>
      <c r="G171" s="162" t="s">
        <v>13</v>
      </c>
      <c r="J171" s="228"/>
      <c r="L171" s="228"/>
      <c r="AE171" s="228"/>
      <c r="AJ171" s="228"/>
    </row>
    <row r="172" spans="1:36">
      <c r="A172" s="371"/>
      <c r="B172" s="372" t="s">
        <v>1462</v>
      </c>
      <c r="C172" s="373" t="s">
        <v>1463</v>
      </c>
      <c r="D172" s="374" t="s">
        <v>1462</v>
      </c>
      <c r="E172" s="374" t="s">
        <v>1462</v>
      </c>
      <c r="F172" s="374" t="s">
        <v>800</v>
      </c>
      <c r="G172" s="375" t="s">
        <v>13</v>
      </c>
      <c r="J172" s="228"/>
      <c r="L172" s="228"/>
      <c r="AE172" s="228"/>
      <c r="AJ172" s="228"/>
    </row>
    <row r="173" spans="1:36">
      <c r="A173" s="267"/>
      <c r="B173" s="225" t="s">
        <v>1464</v>
      </c>
      <c r="C173" s="268" t="s">
        <v>1464</v>
      </c>
      <c r="D173" s="269" t="str">
        <f t="shared" ref="D173:D175" si="17">B173</f>
        <v>UCL</v>
      </c>
      <c r="E173" s="269" t="str">
        <f t="shared" ref="E173:E175" si="18">B173</f>
        <v>UCL</v>
      </c>
      <c r="F173" s="269" t="s">
        <v>800</v>
      </c>
      <c r="G173" s="162" t="s">
        <v>13</v>
      </c>
      <c r="J173" s="228"/>
      <c r="L173" s="228"/>
      <c r="AE173" s="228"/>
      <c r="AJ173" s="228"/>
    </row>
    <row r="174" spans="1:36">
      <c r="A174" s="267"/>
      <c r="B174" s="225" t="s">
        <v>1728</v>
      </c>
      <c r="C174" s="268" t="s">
        <v>1465</v>
      </c>
      <c r="D174" s="269" t="str">
        <f t="shared" si="17"/>
        <v>AND</v>
      </c>
      <c r="E174" s="269" t="str">
        <f t="shared" si="18"/>
        <v>AND</v>
      </c>
      <c r="F174" s="269" t="s">
        <v>1458</v>
      </c>
      <c r="G174" s="162" t="s">
        <v>13</v>
      </c>
      <c r="J174" s="228"/>
      <c r="L174" s="228"/>
      <c r="AE174" s="228"/>
      <c r="AJ174" s="228"/>
    </row>
    <row r="175" spans="1:36">
      <c r="A175" s="267"/>
      <c r="B175" s="225" t="s">
        <v>1466</v>
      </c>
      <c r="C175" s="268" t="s">
        <v>1816</v>
      </c>
      <c r="D175" s="269" t="str">
        <f t="shared" si="17"/>
        <v>URB</v>
      </c>
      <c r="E175" s="269" t="str">
        <f t="shared" si="18"/>
        <v>URB</v>
      </c>
      <c r="F175" s="269" t="s">
        <v>1458</v>
      </c>
      <c r="G175" s="162" t="s">
        <v>13</v>
      </c>
      <c r="J175" s="228"/>
      <c r="L175" s="228"/>
      <c r="AE175" s="228"/>
      <c r="AJ175" s="228"/>
    </row>
    <row r="176" spans="1:36">
      <c r="A176" s="371"/>
      <c r="B176" s="372" t="s">
        <v>1467</v>
      </c>
      <c r="C176" s="373" t="s">
        <v>1817</v>
      </c>
      <c r="D176" s="374" t="s">
        <v>1467</v>
      </c>
      <c r="E176" s="374" t="s">
        <v>1467</v>
      </c>
      <c r="F176" s="374" t="s">
        <v>1458</v>
      </c>
      <c r="G176" s="375" t="s">
        <v>13</v>
      </c>
      <c r="J176" s="228"/>
      <c r="L176" s="228"/>
      <c r="AE176" s="228"/>
      <c r="AJ176" s="228"/>
    </row>
    <row r="177" spans="1:36">
      <c r="A177" s="417"/>
      <c r="B177" s="418" t="s">
        <v>3437</v>
      </c>
      <c r="C177" s="419" t="s">
        <v>3438</v>
      </c>
      <c r="D177" s="420" t="str">
        <f>B177</f>
        <v>URH</v>
      </c>
      <c r="E177" s="420" t="str">
        <f>B177</f>
        <v>URH</v>
      </c>
      <c r="F177" s="420" t="s">
        <v>1458</v>
      </c>
      <c r="G177" s="421" t="s">
        <v>1459</v>
      </c>
      <c r="J177" s="228"/>
      <c r="L177" s="228"/>
      <c r="AE177" s="228"/>
      <c r="AJ177" s="228"/>
    </row>
    <row r="178" spans="1:36">
      <c r="A178" s="267"/>
      <c r="B178" s="225" t="s">
        <v>1468</v>
      </c>
      <c r="C178" s="268" t="s">
        <v>3439</v>
      </c>
      <c r="D178" s="269" t="str">
        <f t="shared" ref="D178" si="19">B178</f>
        <v>YGF</v>
      </c>
      <c r="E178" s="269" t="str">
        <f t="shared" ref="E178" si="20">B178</f>
        <v>YGF</v>
      </c>
      <c r="F178" s="269" t="s">
        <v>1458</v>
      </c>
      <c r="G178" s="162" t="s">
        <v>1459</v>
      </c>
      <c r="J178" s="228"/>
      <c r="L178" s="228"/>
      <c r="AE178" s="228"/>
      <c r="AJ178" s="228"/>
    </row>
    <row r="179" spans="1:36">
      <c r="A179" s="371"/>
      <c r="B179" s="372" t="s">
        <v>1729</v>
      </c>
      <c r="C179" s="373" t="s">
        <v>1469</v>
      </c>
      <c r="D179" s="374" t="s">
        <v>1729</v>
      </c>
      <c r="E179" s="374" t="s">
        <v>1729</v>
      </c>
      <c r="F179" s="374" t="s">
        <v>1458</v>
      </c>
      <c r="G179" s="375" t="s">
        <v>1459</v>
      </c>
      <c r="J179" s="228"/>
      <c r="L179" s="228"/>
      <c r="AE179" s="228"/>
      <c r="AJ179" s="228"/>
    </row>
    <row r="180" spans="1:36">
      <c r="A180" s="267"/>
      <c r="B180" s="225" t="s">
        <v>3440</v>
      </c>
      <c r="C180" s="268" t="s">
        <v>1470</v>
      </c>
      <c r="D180" s="267" t="str">
        <f t="shared" ref="D180:D181" si="21">B180</f>
        <v>POL</v>
      </c>
      <c r="E180" s="267" t="str">
        <f t="shared" ref="E180:E181" si="22">B180</f>
        <v>POL</v>
      </c>
      <c r="F180" s="269" t="s">
        <v>1458</v>
      </c>
      <c r="G180" s="162" t="s">
        <v>1459</v>
      </c>
      <c r="J180" s="228"/>
      <c r="L180" s="228"/>
      <c r="AE180" s="228"/>
      <c r="AJ180" s="228"/>
    </row>
    <row r="181" spans="1:36">
      <c r="A181" s="371"/>
      <c r="B181" s="372" t="s">
        <v>3441</v>
      </c>
      <c r="C181" s="373" t="s">
        <v>3442</v>
      </c>
      <c r="D181" s="371" t="str">
        <f t="shared" si="21"/>
        <v>POK</v>
      </c>
      <c r="E181" s="371" t="str">
        <f t="shared" si="22"/>
        <v>POK</v>
      </c>
      <c r="F181" s="374" t="s">
        <v>1458</v>
      </c>
      <c r="G181" s="375" t="s">
        <v>1459</v>
      </c>
      <c r="J181" s="228"/>
      <c r="L181" s="228"/>
      <c r="AE181" s="228"/>
      <c r="AJ181" s="228"/>
    </row>
    <row r="182" spans="1:36">
      <c r="A182" s="417"/>
      <c r="B182" s="418" t="s">
        <v>3443</v>
      </c>
      <c r="C182" s="419" t="s">
        <v>3444</v>
      </c>
      <c r="D182" s="417" t="str">
        <f>B182</f>
        <v>POH</v>
      </c>
      <c r="E182" s="417" t="str">
        <f>B182</f>
        <v>POH</v>
      </c>
      <c r="F182" s="420" t="s">
        <v>1458</v>
      </c>
      <c r="G182" s="421" t="s">
        <v>1459</v>
      </c>
      <c r="J182" s="228"/>
      <c r="L182" s="228"/>
      <c r="AE182" s="228"/>
      <c r="AJ182" s="228"/>
    </row>
    <row r="183" spans="1:36">
      <c r="A183" s="267"/>
      <c r="B183" s="225" t="s">
        <v>1818</v>
      </c>
      <c r="C183" s="268" t="s">
        <v>1471</v>
      </c>
      <c r="D183" s="267" t="str">
        <f t="shared" ref="D183:D184" si="23">B183</f>
        <v>DPS</v>
      </c>
      <c r="E183" s="267" t="str">
        <f t="shared" ref="E183:E184" si="24">B183</f>
        <v>DPS</v>
      </c>
      <c r="F183" s="269" t="s">
        <v>1458</v>
      </c>
      <c r="G183" s="162" t="s">
        <v>1459</v>
      </c>
      <c r="J183" s="228"/>
      <c r="L183" s="228"/>
      <c r="AE183" s="228"/>
      <c r="AJ183" s="228"/>
    </row>
    <row r="184" spans="1:36">
      <c r="A184" s="371"/>
      <c r="B184" s="372" t="s">
        <v>1472</v>
      </c>
      <c r="C184" s="373" t="s">
        <v>3445</v>
      </c>
      <c r="D184" s="371" t="str">
        <f t="shared" si="23"/>
        <v>DPK</v>
      </c>
      <c r="E184" s="371" t="str">
        <f t="shared" si="24"/>
        <v>DPK</v>
      </c>
      <c r="F184" s="374" t="s">
        <v>1458</v>
      </c>
      <c r="G184" s="375" t="s">
        <v>1459</v>
      </c>
      <c r="J184" s="228"/>
      <c r="L184" s="228"/>
      <c r="AE184" s="228"/>
      <c r="AJ184" s="228"/>
    </row>
    <row r="185" spans="1:36">
      <c r="A185" s="417"/>
      <c r="B185" s="418" t="s">
        <v>3446</v>
      </c>
      <c r="C185" s="419" t="s">
        <v>3447</v>
      </c>
      <c r="D185" s="417" t="s">
        <v>3446</v>
      </c>
      <c r="E185" s="417" t="s">
        <v>3446</v>
      </c>
      <c r="F185" s="420" t="s">
        <v>1458</v>
      </c>
      <c r="G185" s="421" t="s">
        <v>1459</v>
      </c>
      <c r="J185" s="228"/>
      <c r="L185" s="228"/>
      <c r="AE185" s="228"/>
      <c r="AJ185" s="228"/>
    </row>
    <row r="186" spans="1:36">
      <c r="A186" s="371"/>
      <c r="B186" s="225" t="s">
        <v>2406</v>
      </c>
      <c r="C186" s="268" t="s">
        <v>2407</v>
      </c>
      <c r="D186" s="267" t="str">
        <f t="shared" ref="D186:D214" si="25">B186</f>
        <v>MGM</v>
      </c>
      <c r="E186" s="267" t="str">
        <f t="shared" ref="E186:E214" si="26">B186</f>
        <v>MGM</v>
      </c>
      <c r="F186" s="425" t="s">
        <v>815</v>
      </c>
      <c r="G186" s="426" t="s">
        <v>13</v>
      </c>
      <c r="J186" s="228"/>
      <c r="L186" s="228"/>
      <c r="AE186" s="228"/>
      <c r="AJ186" s="228"/>
    </row>
    <row r="187" spans="1:36">
      <c r="A187" s="371"/>
      <c r="B187" s="372" t="s">
        <v>3448</v>
      </c>
      <c r="C187" s="268" t="s">
        <v>3449</v>
      </c>
      <c r="D187" s="371" t="str">
        <f t="shared" si="25"/>
        <v>MGK</v>
      </c>
      <c r="E187" s="371" t="str">
        <f t="shared" si="26"/>
        <v>MGK</v>
      </c>
      <c r="F187" s="427" t="s">
        <v>815</v>
      </c>
      <c r="G187" s="428" t="s">
        <v>13</v>
      </c>
      <c r="J187" s="228"/>
      <c r="L187" s="228"/>
      <c r="AE187" s="228"/>
      <c r="AJ187" s="228"/>
    </row>
    <row r="188" spans="1:36">
      <c r="A188" s="417"/>
      <c r="B188" s="418" t="s">
        <v>3450</v>
      </c>
      <c r="C188" s="419" t="s">
        <v>3451</v>
      </c>
      <c r="D188" s="417" t="str">
        <f t="shared" si="25"/>
        <v>MGH</v>
      </c>
      <c r="E188" s="417" t="str">
        <f t="shared" si="26"/>
        <v>MGH</v>
      </c>
      <c r="F188" s="434" t="s">
        <v>815</v>
      </c>
      <c r="G188" s="435" t="s">
        <v>13</v>
      </c>
      <c r="J188" s="228"/>
      <c r="L188" s="228"/>
      <c r="AE188" s="228"/>
      <c r="AJ188" s="228"/>
    </row>
    <row r="189" spans="1:36">
      <c r="A189" s="371"/>
      <c r="B189" s="225" t="s">
        <v>1819</v>
      </c>
      <c r="C189" s="268" t="s">
        <v>3452</v>
      </c>
      <c r="D189" s="267" t="str">
        <f t="shared" si="25"/>
        <v>SBR</v>
      </c>
      <c r="E189" s="267" t="str">
        <f t="shared" si="26"/>
        <v>SBR</v>
      </c>
      <c r="F189" s="425" t="s">
        <v>815</v>
      </c>
      <c r="G189" s="426" t="s">
        <v>13</v>
      </c>
      <c r="J189" s="228"/>
      <c r="L189" s="228"/>
      <c r="AE189" s="228"/>
      <c r="AJ189" s="228"/>
    </row>
    <row r="190" spans="1:36">
      <c r="A190" s="371"/>
      <c r="B190" s="372" t="s">
        <v>3453</v>
      </c>
      <c r="C190" s="268" t="s">
        <v>3454</v>
      </c>
      <c r="D190" s="371" t="str">
        <f t="shared" si="25"/>
        <v>SBK</v>
      </c>
      <c r="E190" s="371" t="str">
        <f t="shared" si="26"/>
        <v>SBK</v>
      </c>
      <c r="F190" s="427" t="s">
        <v>815</v>
      </c>
      <c r="G190" s="428" t="s">
        <v>13</v>
      </c>
      <c r="J190" s="228"/>
      <c r="L190" s="228"/>
      <c r="AE190" s="228"/>
      <c r="AJ190" s="228"/>
    </row>
    <row r="191" spans="1:36">
      <c r="A191" s="417"/>
      <c r="B191" s="418" t="s">
        <v>3455</v>
      </c>
      <c r="C191" s="419" t="s">
        <v>3456</v>
      </c>
      <c r="D191" s="417" t="str">
        <f t="shared" si="25"/>
        <v>SBH</v>
      </c>
      <c r="E191" s="417" t="str">
        <f t="shared" si="26"/>
        <v>SBH</v>
      </c>
      <c r="F191" s="434" t="s">
        <v>815</v>
      </c>
      <c r="G191" s="435" t="s">
        <v>13</v>
      </c>
      <c r="J191" s="228"/>
      <c r="L191" s="228"/>
      <c r="AE191" s="228"/>
      <c r="AJ191" s="228"/>
    </row>
    <row r="192" spans="1:36">
      <c r="A192" s="371"/>
      <c r="B192" s="225" t="s">
        <v>3457</v>
      </c>
      <c r="C192" s="268" t="s">
        <v>2408</v>
      </c>
      <c r="D192" s="267" t="str">
        <f t="shared" si="25"/>
        <v>BLL</v>
      </c>
      <c r="E192" s="267" t="str">
        <f t="shared" si="26"/>
        <v>BLL</v>
      </c>
      <c r="F192" s="425" t="s">
        <v>813</v>
      </c>
      <c r="G192" s="426" t="s">
        <v>13</v>
      </c>
      <c r="J192" s="228"/>
      <c r="L192" s="228"/>
      <c r="AE192" s="228"/>
      <c r="AJ192" s="228"/>
    </row>
    <row r="193" spans="1:36">
      <c r="A193" s="417"/>
      <c r="B193" s="418" t="s">
        <v>3458</v>
      </c>
      <c r="C193" s="419" t="s">
        <v>3459</v>
      </c>
      <c r="D193" s="417" t="str">
        <f t="shared" si="25"/>
        <v>BLH</v>
      </c>
      <c r="E193" s="417" t="str">
        <f t="shared" si="26"/>
        <v>BLH</v>
      </c>
      <c r="F193" s="434" t="s">
        <v>813</v>
      </c>
      <c r="G193" s="435" t="s">
        <v>13</v>
      </c>
      <c r="J193" s="228"/>
      <c r="L193" s="228"/>
      <c r="AE193" s="228"/>
      <c r="AJ193" s="228"/>
    </row>
    <row r="194" spans="1:36">
      <c r="A194" s="371"/>
      <c r="B194" s="225" t="s">
        <v>3460</v>
      </c>
      <c r="C194" s="268" t="s">
        <v>3461</v>
      </c>
      <c r="D194" s="267" t="str">
        <f t="shared" si="25"/>
        <v>HKT</v>
      </c>
      <c r="E194" s="267" t="str">
        <f t="shared" si="26"/>
        <v>HKT</v>
      </c>
      <c r="F194" s="425" t="s">
        <v>815</v>
      </c>
      <c r="G194" s="426" t="s">
        <v>13</v>
      </c>
      <c r="J194" s="228"/>
      <c r="L194" s="228"/>
      <c r="AE194" s="228"/>
      <c r="AJ194" s="228"/>
    </row>
    <row r="195" spans="1:36">
      <c r="A195" s="371"/>
      <c r="B195" s="372" t="s">
        <v>3462</v>
      </c>
      <c r="C195" s="268" t="s">
        <v>3463</v>
      </c>
      <c r="D195" s="371" t="str">
        <f t="shared" si="25"/>
        <v>HKK</v>
      </c>
      <c r="E195" s="371" t="str">
        <f t="shared" si="26"/>
        <v>HKK</v>
      </c>
      <c r="F195" s="427" t="s">
        <v>815</v>
      </c>
      <c r="G195" s="428" t="s">
        <v>13</v>
      </c>
      <c r="J195" s="228"/>
      <c r="L195" s="228"/>
      <c r="AE195" s="228"/>
      <c r="AJ195" s="228"/>
    </row>
    <row r="196" spans="1:36">
      <c r="A196" s="253"/>
      <c r="B196" s="246" t="s">
        <v>3464</v>
      </c>
      <c r="C196" s="254" t="s">
        <v>3465</v>
      </c>
      <c r="D196" s="270" t="str">
        <f t="shared" si="25"/>
        <v>JST</v>
      </c>
      <c r="E196" s="270" t="str">
        <f t="shared" si="26"/>
        <v>JST</v>
      </c>
      <c r="F196" s="270" t="s">
        <v>813</v>
      </c>
      <c r="G196" s="163" t="s">
        <v>13</v>
      </c>
      <c r="J196" s="228"/>
      <c r="L196" s="228"/>
      <c r="AE196" s="228"/>
      <c r="AJ196" s="228"/>
    </row>
    <row r="197" spans="1:36">
      <c r="A197" s="253"/>
      <c r="B197" s="246" t="s">
        <v>2409</v>
      </c>
      <c r="C197" s="254" t="s">
        <v>2410</v>
      </c>
      <c r="D197" s="270" t="str">
        <f t="shared" si="25"/>
        <v>JLL</v>
      </c>
      <c r="E197" s="270" t="str">
        <f t="shared" si="26"/>
        <v>JLL</v>
      </c>
      <c r="F197" s="270" t="s">
        <v>813</v>
      </c>
      <c r="G197" s="163" t="s">
        <v>13</v>
      </c>
    </row>
    <row r="198" spans="1:36" ht="14.25" thickBot="1">
      <c r="A198" s="271"/>
      <c r="B198" s="272" t="s">
        <v>2411</v>
      </c>
      <c r="C198" s="273" t="s">
        <v>2408</v>
      </c>
      <c r="D198" s="274" t="str">
        <f t="shared" si="25"/>
        <v>BEL</v>
      </c>
      <c r="E198" s="274" t="str">
        <f t="shared" si="26"/>
        <v>BEL</v>
      </c>
      <c r="F198" s="274" t="s">
        <v>813</v>
      </c>
      <c r="G198" s="164" t="s">
        <v>13</v>
      </c>
    </row>
    <row r="199" spans="1:36" ht="14.25" thickTop="1">
      <c r="A199" s="241" t="s">
        <v>644</v>
      </c>
      <c r="B199" s="242" t="s">
        <v>645</v>
      </c>
      <c r="C199" s="243" t="s">
        <v>646</v>
      </c>
      <c r="D199" s="244" t="str">
        <f t="shared" si="25"/>
        <v>ZGN</v>
      </c>
      <c r="E199" s="244" t="str">
        <f t="shared" si="26"/>
        <v>ZGN</v>
      </c>
      <c r="F199" s="244"/>
      <c r="G199" s="158" t="s">
        <v>3466</v>
      </c>
    </row>
    <row r="200" spans="1:36">
      <c r="A200" s="241" t="s">
        <v>647</v>
      </c>
      <c r="B200" s="242" t="s">
        <v>648</v>
      </c>
      <c r="C200" s="243" t="s">
        <v>649</v>
      </c>
      <c r="D200" s="244" t="str">
        <f t="shared" si="25"/>
        <v>ZGO</v>
      </c>
      <c r="E200" s="244" t="str">
        <f t="shared" si="26"/>
        <v>ZGO</v>
      </c>
      <c r="F200" s="244"/>
      <c r="G200" s="158" t="s">
        <v>3466</v>
      </c>
    </row>
    <row r="201" spans="1:36">
      <c r="A201" s="241" t="s">
        <v>650</v>
      </c>
      <c r="B201" s="242" t="s">
        <v>651</v>
      </c>
      <c r="C201" s="243" t="s">
        <v>652</v>
      </c>
      <c r="D201" s="244" t="str">
        <f t="shared" si="25"/>
        <v>ZGP</v>
      </c>
      <c r="E201" s="244" t="str">
        <f t="shared" si="26"/>
        <v>ZGP</v>
      </c>
      <c r="F201" s="244"/>
      <c r="G201" s="158" t="s">
        <v>3466</v>
      </c>
    </row>
    <row r="202" spans="1:36">
      <c r="A202" s="241" t="s">
        <v>653</v>
      </c>
      <c r="B202" s="242" t="s">
        <v>654</v>
      </c>
      <c r="C202" s="243" t="s">
        <v>655</v>
      </c>
      <c r="D202" s="244" t="str">
        <f t="shared" si="25"/>
        <v>ZGQ</v>
      </c>
      <c r="E202" s="244" t="str">
        <f t="shared" si="26"/>
        <v>ZGQ</v>
      </c>
      <c r="F202" s="244"/>
      <c r="G202" s="158" t="s">
        <v>3466</v>
      </c>
    </row>
    <row r="203" spans="1:36">
      <c r="A203" s="241" t="s">
        <v>656</v>
      </c>
      <c r="B203" s="242" t="s">
        <v>657</v>
      </c>
      <c r="C203" s="243" t="s">
        <v>658</v>
      </c>
      <c r="D203" s="244" t="str">
        <f t="shared" si="25"/>
        <v>ZGT</v>
      </c>
      <c r="E203" s="244" t="str">
        <f t="shared" si="26"/>
        <v>ZGT</v>
      </c>
      <c r="F203" s="244"/>
      <c r="G203" s="158" t="s">
        <v>3466</v>
      </c>
    </row>
    <row r="204" spans="1:36">
      <c r="A204" s="241" t="s">
        <v>659</v>
      </c>
      <c r="B204" s="242" t="s">
        <v>660</v>
      </c>
      <c r="C204" s="243" t="s">
        <v>661</v>
      </c>
      <c r="D204" s="244" t="str">
        <f t="shared" si="25"/>
        <v>ZGU</v>
      </c>
      <c r="E204" s="244" t="str">
        <f t="shared" si="26"/>
        <v>ZGU</v>
      </c>
      <c r="F204" s="244"/>
      <c r="G204" s="158" t="s">
        <v>3466</v>
      </c>
    </row>
    <row r="205" spans="1:36">
      <c r="A205" s="241" t="s">
        <v>662</v>
      </c>
      <c r="B205" s="242" t="s">
        <v>663</v>
      </c>
      <c r="C205" s="243" t="s">
        <v>664</v>
      </c>
      <c r="D205" s="244" t="str">
        <f t="shared" si="25"/>
        <v>ZGV</v>
      </c>
      <c r="E205" s="244" t="str">
        <f t="shared" si="26"/>
        <v>ZGV</v>
      </c>
      <c r="F205" s="244"/>
      <c r="G205" s="158" t="s">
        <v>3466</v>
      </c>
    </row>
    <row r="206" spans="1:36">
      <c r="A206" s="241" t="s">
        <v>665</v>
      </c>
      <c r="B206" s="242" t="s">
        <v>666</v>
      </c>
      <c r="C206" s="243" t="s">
        <v>667</v>
      </c>
      <c r="D206" s="244" t="str">
        <f t="shared" si="25"/>
        <v>ZGW</v>
      </c>
      <c r="E206" s="244" t="str">
        <f t="shared" si="26"/>
        <v>ZGW</v>
      </c>
      <c r="F206" s="244"/>
      <c r="G206" s="158" t="s">
        <v>3466</v>
      </c>
    </row>
    <row r="207" spans="1:36">
      <c r="A207" s="241" t="s">
        <v>668</v>
      </c>
      <c r="B207" s="242" t="s">
        <v>669</v>
      </c>
      <c r="C207" s="243" t="s">
        <v>670</v>
      </c>
      <c r="D207" s="244" t="str">
        <f t="shared" si="25"/>
        <v>ZGX</v>
      </c>
      <c r="E207" s="244" t="str">
        <f t="shared" si="26"/>
        <v>ZGX</v>
      </c>
      <c r="F207" s="244"/>
      <c r="G207" s="158" t="s">
        <v>3466</v>
      </c>
    </row>
    <row r="208" spans="1:36">
      <c r="A208" s="241" t="s">
        <v>724</v>
      </c>
      <c r="B208" s="242" t="s">
        <v>671</v>
      </c>
      <c r="C208" s="243" t="s">
        <v>672</v>
      </c>
      <c r="D208" s="244" t="str">
        <f t="shared" si="25"/>
        <v>ZGY</v>
      </c>
      <c r="E208" s="244" t="str">
        <f t="shared" si="26"/>
        <v>ZGY</v>
      </c>
      <c r="F208" s="244"/>
      <c r="G208" s="158" t="s">
        <v>3466</v>
      </c>
    </row>
    <row r="209" spans="1:7" s="228" customFormat="1">
      <c r="A209" s="241" t="s">
        <v>320</v>
      </c>
      <c r="B209" s="242" t="s">
        <v>673</v>
      </c>
      <c r="C209" s="243" t="s">
        <v>674</v>
      </c>
      <c r="D209" s="244" t="str">
        <f t="shared" si="25"/>
        <v>ZG1</v>
      </c>
      <c r="E209" s="244" t="str">
        <f t="shared" si="26"/>
        <v>ZG1</v>
      </c>
      <c r="F209" s="244"/>
      <c r="G209" s="158" t="s">
        <v>3466</v>
      </c>
    </row>
    <row r="210" spans="1:7" s="228" customFormat="1">
      <c r="A210" s="241" t="s">
        <v>326</v>
      </c>
      <c r="B210" s="242" t="s">
        <v>675</v>
      </c>
      <c r="C210" s="243" t="s">
        <v>676</v>
      </c>
      <c r="D210" s="244" t="str">
        <f t="shared" si="25"/>
        <v>ZG2</v>
      </c>
      <c r="E210" s="244" t="str">
        <f t="shared" si="26"/>
        <v>ZG2</v>
      </c>
      <c r="F210" s="244"/>
      <c r="G210" s="158" t="s">
        <v>3466</v>
      </c>
    </row>
    <row r="211" spans="1:7" s="228" customFormat="1">
      <c r="A211" s="241" t="s">
        <v>333</v>
      </c>
      <c r="B211" s="242" t="s">
        <v>677</v>
      </c>
      <c r="C211" s="243" t="s">
        <v>678</v>
      </c>
      <c r="D211" s="244" t="str">
        <f t="shared" si="25"/>
        <v>ZG3</v>
      </c>
      <c r="E211" s="244" t="str">
        <f t="shared" si="26"/>
        <v>ZG3</v>
      </c>
      <c r="F211" s="244"/>
      <c r="G211" s="158" t="s">
        <v>3466</v>
      </c>
    </row>
    <row r="212" spans="1:7" s="228" customFormat="1">
      <c r="A212" s="241" t="s">
        <v>340</v>
      </c>
      <c r="B212" s="242" t="s">
        <v>679</v>
      </c>
      <c r="C212" s="243" t="s">
        <v>680</v>
      </c>
      <c r="D212" s="244" t="str">
        <f t="shared" si="25"/>
        <v>ZG4</v>
      </c>
      <c r="E212" s="244" t="str">
        <f t="shared" si="26"/>
        <v>ZG4</v>
      </c>
      <c r="F212" s="244"/>
      <c r="G212" s="158" t="s">
        <v>3466</v>
      </c>
    </row>
    <row r="213" spans="1:7" s="228" customFormat="1">
      <c r="A213" s="241" t="s">
        <v>681</v>
      </c>
      <c r="B213" s="242" t="s">
        <v>682</v>
      </c>
      <c r="C213" s="243" t="s">
        <v>683</v>
      </c>
      <c r="D213" s="244" t="str">
        <f t="shared" si="25"/>
        <v>NBP</v>
      </c>
      <c r="E213" s="244" t="str">
        <f t="shared" si="26"/>
        <v>NBP</v>
      </c>
      <c r="F213" s="244"/>
      <c r="G213" s="158" t="s">
        <v>3466</v>
      </c>
    </row>
    <row r="214" spans="1:7" s="228" customFormat="1">
      <c r="A214" s="241" t="s">
        <v>684</v>
      </c>
      <c r="B214" s="242" t="s">
        <v>685</v>
      </c>
      <c r="C214" s="243" t="s">
        <v>686</v>
      </c>
      <c r="D214" s="244" t="str">
        <f t="shared" si="25"/>
        <v>DBP</v>
      </c>
      <c r="E214" s="244" t="str">
        <f t="shared" si="26"/>
        <v>DBP</v>
      </c>
      <c r="F214" s="244"/>
      <c r="G214" s="158" t="s">
        <v>3466</v>
      </c>
    </row>
    <row r="215" spans="1:7" s="228" customFormat="1">
      <c r="A215" s="241"/>
      <c r="B215" s="242" t="s">
        <v>1277</v>
      </c>
      <c r="C215" s="243" t="s">
        <v>1180</v>
      </c>
      <c r="D215" s="244" t="s">
        <v>1277</v>
      </c>
      <c r="E215" s="244" t="s">
        <v>1277</v>
      </c>
      <c r="F215" s="244" t="s">
        <v>1450</v>
      </c>
      <c r="G215" s="158" t="s">
        <v>713</v>
      </c>
    </row>
    <row r="216" spans="1:7" s="228" customFormat="1">
      <c r="A216" s="241"/>
      <c r="B216" s="242" t="s">
        <v>3467</v>
      </c>
      <c r="C216" s="243" t="s">
        <v>3468</v>
      </c>
      <c r="D216" s="436" t="str">
        <f t="shared" ref="D216" si="27">B216</f>
        <v>SHL</v>
      </c>
      <c r="E216" s="436" t="str">
        <f t="shared" ref="E216" si="28">B216</f>
        <v>SHL</v>
      </c>
      <c r="F216" s="244" t="s">
        <v>1450</v>
      </c>
      <c r="G216" s="158" t="s">
        <v>713</v>
      </c>
    </row>
  </sheetData>
  <customSheetViews>
    <customSheetView guid="{2080EECC-5794-4286-8A97-2A3DC85BCBA0}" scale="80">
      <pane ySplit="4" topLeftCell="A5" activePane="bottomLeft" state="frozen"/>
      <selection pane="bottomLeft" activeCell="C16" sqref="C16"/>
      <pageMargins left="0.75" right="0.75" top="1" bottom="1" header="0.5" footer="0.5"/>
      <headerFooter alignWithMargins="0"/>
    </customSheetView>
  </customSheetViews>
  <mergeCells count="9">
    <mergeCell ref="A2:G2"/>
    <mergeCell ref="I2:N2"/>
    <mergeCell ref="R2:T2"/>
    <mergeCell ref="V2:Y2"/>
    <mergeCell ref="AV2:AX2"/>
    <mergeCell ref="AC2:AF2"/>
    <mergeCell ref="AH2:AL2"/>
    <mergeCell ref="AN2:AP2"/>
    <mergeCell ref="AR2:AT2"/>
  </mergeCells>
  <phoneticPr fontId="6" type="noConversion"/>
  <conditionalFormatting sqref="V4:Y13">
    <cfRule type="expression" dxfId="333" priority="282" stopIfTrue="1">
      <formula>V3=V4</formula>
    </cfRule>
  </conditionalFormatting>
  <conditionalFormatting sqref="V4:Y13">
    <cfRule type="expression" dxfId="332" priority="281" stopIfTrue="1">
      <formula>V3=V4</formula>
    </cfRule>
  </conditionalFormatting>
  <conditionalFormatting sqref="V4:Y13">
    <cfRule type="expression" dxfId="331" priority="280" stopIfTrue="1">
      <formula>V3=V4</formula>
    </cfRule>
  </conditionalFormatting>
  <conditionalFormatting sqref="V4:Y13">
    <cfRule type="expression" dxfId="330" priority="279" stopIfTrue="1">
      <formula>V3=V4</formula>
    </cfRule>
  </conditionalFormatting>
  <conditionalFormatting sqref="V4:Y13">
    <cfRule type="expression" dxfId="329" priority="278" stopIfTrue="1">
      <formula>V3=V4</formula>
    </cfRule>
  </conditionalFormatting>
  <conditionalFormatting sqref="V4:Y13">
    <cfRule type="expression" dxfId="328" priority="277" stopIfTrue="1">
      <formula>V3=V4</formula>
    </cfRule>
  </conditionalFormatting>
  <conditionalFormatting sqref="V4:Y13">
    <cfRule type="expression" dxfId="327" priority="276" stopIfTrue="1">
      <formula>V3=V4</formula>
    </cfRule>
  </conditionalFormatting>
  <conditionalFormatting sqref="V4:Y13">
    <cfRule type="expression" dxfId="326" priority="275" stopIfTrue="1">
      <formula>V3=V4</formula>
    </cfRule>
  </conditionalFormatting>
  <conditionalFormatting sqref="V4:Y13">
    <cfRule type="expression" dxfId="325" priority="274" stopIfTrue="1">
      <formula>V3=V4</formula>
    </cfRule>
  </conditionalFormatting>
  <conditionalFormatting sqref="V4:Y13">
    <cfRule type="expression" dxfId="324" priority="273" stopIfTrue="1">
      <formula>V3=V4</formula>
    </cfRule>
  </conditionalFormatting>
  <conditionalFormatting sqref="V4:Y13">
    <cfRule type="expression" dxfId="323" priority="272" stopIfTrue="1">
      <formula>V3=V4</formula>
    </cfRule>
  </conditionalFormatting>
  <conditionalFormatting sqref="V4:Y13">
    <cfRule type="expression" dxfId="322" priority="271" stopIfTrue="1">
      <formula>V3=V4</formula>
    </cfRule>
  </conditionalFormatting>
  <conditionalFormatting sqref="V4:Y13">
    <cfRule type="expression" dxfId="321" priority="270" stopIfTrue="1">
      <formula>V3=V4</formula>
    </cfRule>
  </conditionalFormatting>
  <conditionalFormatting sqref="V4:Y13">
    <cfRule type="expression" dxfId="320" priority="269" stopIfTrue="1">
      <formula>V3=V4</formula>
    </cfRule>
  </conditionalFormatting>
  <conditionalFormatting sqref="V4:Y13">
    <cfRule type="expression" dxfId="319" priority="268" stopIfTrue="1">
      <formula>V3=V4</formula>
    </cfRule>
  </conditionalFormatting>
  <conditionalFormatting sqref="V4:Y13">
    <cfRule type="expression" dxfId="318" priority="267" stopIfTrue="1">
      <formula>V3=V4</formula>
    </cfRule>
  </conditionalFormatting>
  <conditionalFormatting sqref="V4:Y13">
    <cfRule type="expression" dxfId="317" priority="266" stopIfTrue="1">
      <formula>V3=V4</formula>
    </cfRule>
  </conditionalFormatting>
  <conditionalFormatting sqref="V4:Y13">
    <cfRule type="expression" dxfId="316" priority="265" stopIfTrue="1">
      <formula>V3=V4</formula>
    </cfRule>
  </conditionalFormatting>
  <conditionalFormatting sqref="V4:Y13">
    <cfRule type="expression" dxfId="315" priority="264" stopIfTrue="1">
      <formula>V3=V4</formula>
    </cfRule>
  </conditionalFormatting>
  <conditionalFormatting sqref="V4:Y13">
    <cfRule type="expression" dxfId="314" priority="263" stopIfTrue="1">
      <formula>V3=V4</formula>
    </cfRule>
  </conditionalFormatting>
  <conditionalFormatting sqref="V4:Y13">
    <cfRule type="expression" dxfId="313" priority="262" stopIfTrue="1">
      <formula>V3=V4</formula>
    </cfRule>
  </conditionalFormatting>
  <conditionalFormatting sqref="V4:Y13">
    <cfRule type="expression" dxfId="312" priority="261" stopIfTrue="1">
      <formula>V3=V4</formula>
    </cfRule>
  </conditionalFormatting>
  <conditionalFormatting sqref="V4:Y13">
    <cfRule type="expression" dxfId="311" priority="260" stopIfTrue="1">
      <formula>V3=V4</formula>
    </cfRule>
  </conditionalFormatting>
  <conditionalFormatting sqref="V4:Y13">
    <cfRule type="expression" dxfId="310" priority="259" stopIfTrue="1">
      <formula>V3=V4</formula>
    </cfRule>
  </conditionalFormatting>
  <conditionalFormatting sqref="V4:Y13">
    <cfRule type="expression" dxfId="309" priority="258" stopIfTrue="1">
      <formula>V3=V4</formula>
    </cfRule>
  </conditionalFormatting>
  <conditionalFormatting sqref="V4:Y13">
    <cfRule type="expression" dxfId="308" priority="257" stopIfTrue="1">
      <formula>V3=V4</formula>
    </cfRule>
  </conditionalFormatting>
  <conditionalFormatting sqref="V4:Y13">
    <cfRule type="expression" dxfId="307" priority="256" stopIfTrue="1">
      <formula>V3=V4</formula>
    </cfRule>
  </conditionalFormatting>
  <conditionalFormatting sqref="V4:Y13">
    <cfRule type="expression" dxfId="306" priority="255" stopIfTrue="1">
      <formula>V3=V4</formula>
    </cfRule>
  </conditionalFormatting>
  <conditionalFormatting sqref="V4:Y13">
    <cfRule type="expression" dxfId="305" priority="254" stopIfTrue="1">
      <formula>V3=V4</formula>
    </cfRule>
  </conditionalFormatting>
  <conditionalFormatting sqref="V4:Y13">
    <cfRule type="expression" dxfId="304" priority="253" stopIfTrue="1">
      <formula>V3=V4</formula>
    </cfRule>
  </conditionalFormatting>
  <conditionalFormatting sqref="V4:Y13">
    <cfRule type="expression" dxfId="303" priority="252" stopIfTrue="1">
      <formula>V3=V4</formula>
    </cfRule>
  </conditionalFormatting>
  <conditionalFormatting sqref="V4:Y13">
    <cfRule type="expression" dxfId="302" priority="251" stopIfTrue="1">
      <formula>V3=V4</formula>
    </cfRule>
  </conditionalFormatting>
  <conditionalFormatting sqref="V4:Y13">
    <cfRule type="expression" dxfId="301" priority="250" stopIfTrue="1">
      <formula>V3=V4</formula>
    </cfRule>
  </conditionalFormatting>
  <conditionalFormatting sqref="V4:Y13">
    <cfRule type="expression" dxfId="300" priority="249" stopIfTrue="1">
      <formula>V3=V4</formula>
    </cfRule>
  </conditionalFormatting>
  <conditionalFormatting sqref="V4:Y13">
    <cfRule type="expression" dxfId="299" priority="248" stopIfTrue="1">
      <formula>V3=V4</formula>
    </cfRule>
  </conditionalFormatting>
  <conditionalFormatting sqref="V4:Y13">
    <cfRule type="expression" dxfId="298" priority="247" stopIfTrue="1">
      <formula>V3=V4</formula>
    </cfRule>
  </conditionalFormatting>
  <conditionalFormatting sqref="V4:Y13">
    <cfRule type="expression" dxfId="297" priority="246" stopIfTrue="1">
      <formula>V3=V4</formula>
    </cfRule>
  </conditionalFormatting>
  <conditionalFormatting sqref="V4:Y13">
    <cfRule type="expression" dxfId="296" priority="245" stopIfTrue="1">
      <formula>V3=V4</formula>
    </cfRule>
  </conditionalFormatting>
  <conditionalFormatting sqref="V4:Y13">
    <cfRule type="expression" dxfId="295" priority="244" stopIfTrue="1">
      <formula>V3=V4</formula>
    </cfRule>
  </conditionalFormatting>
  <conditionalFormatting sqref="V4:Y13">
    <cfRule type="expression" dxfId="294" priority="243" stopIfTrue="1">
      <formula>V3=V4</formula>
    </cfRule>
  </conditionalFormatting>
  <conditionalFormatting sqref="V4:Y13">
    <cfRule type="expression" dxfId="293" priority="242" stopIfTrue="1">
      <formula>V3=V4</formula>
    </cfRule>
  </conditionalFormatting>
  <conditionalFormatting sqref="V4:Y13">
    <cfRule type="expression" dxfId="292" priority="241" stopIfTrue="1">
      <formula>V3=V4</formula>
    </cfRule>
  </conditionalFormatting>
  <conditionalFormatting sqref="V4:Y13">
    <cfRule type="expression" dxfId="291" priority="240" stopIfTrue="1">
      <formula>V3=V4</formula>
    </cfRule>
  </conditionalFormatting>
  <conditionalFormatting sqref="V4:Y13">
    <cfRule type="expression" dxfId="290" priority="239" stopIfTrue="1">
      <formula>V3=V4</formula>
    </cfRule>
  </conditionalFormatting>
  <conditionalFormatting sqref="V4:Y13">
    <cfRule type="expression" dxfId="289" priority="238" stopIfTrue="1">
      <formula>V3=V4</formula>
    </cfRule>
  </conditionalFormatting>
  <conditionalFormatting sqref="V4:Y13">
    <cfRule type="expression" dxfId="288" priority="237" stopIfTrue="1">
      <formula>V3=V4</formula>
    </cfRule>
  </conditionalFormatting>
  <conditionalFormatting sqref="V4:Y13">
    <cfRule type="expression" dxfId="287" priority="236" stopIfTrue="1">
      <formula>V3=V4</formula>
    </cfRule>
  </conditionalFormatting>
  <conditionalFormatting sqref="V4:Y13">
    <cfRule type="expression" dxfId="286" priority="235" stopIfTrue="1">
      <formula>V3=V4</formula>
    </cfRule>
  </conditionalFormatting>
  <conditionalFormatting sqref="V4:Y13">
    <cfRule type="expression" dxfId="285" priority="234" stopIfTrue="1">
      <formula>V3=V4</formula>
    </cfRule>
  </conditionalFormatting>
  <conditionalFormatting sqref="V4:Y13">
    <cfRule type="expression" dxfId="284" priority="233" stopIfTrue="1">
      <formula>V3=V4</formula>
    </cfRule>
  </conditionalFormatting>
  <conditionalFormatting sqref="V4:Y13">
    <cfRule type="expression" dxfId="283" priority="232" stopIfTrue="1">
      <formula>V3=V4</formula>
    </cfRule>
  </conditionalFormatting>
  <conditionalFormatting sqref="V4:Y13">
    <cfRule type="expression" dxfId="282" priority="231" stopIfTrue="1">
      <formula>V3=V4</formula>
    </cfRule>
  </conditionalFormatting>
  <conditionalFormatting sqref="V4:Y13">
    <cfRule type="expression" dxfId="281" priority="230" stopIfTrue="1">
      <formula>V3=V4</formula>
    </cfRule>
  </conditionalFormatting>
  <conditionalFormatting sqref="V4:Y13">
    <cfRule type="expression" dxfId="280" priority="229" stopIfTrue="1">
      <formula>V3=V4</formula>
    </cfRule>
  </conditionalFormatting>
  <conditionalFormatting sqref="V4:Y13">
    <cfRule type="expression" dxfId="279" priority="228" stopIfTrue="1">
      <formula>V3=V4</formula>
    </cfRule>
  </conditionalFormatting>
  <conditionalFormatting sqref="V4:Y13">
    <cfRule type="expression" dxfId="278" priority="227" stopIfTrue="1">
      <formula>V3=V4</formula>
    </cfRule>
  </conditionalFormatting>
  <conditionalFormatting sqref="V4:Y13">
    <cfRule type="expression" dxfId="277" priority="226" stopIfTrue="1">
      <formula>V3=V4</formula>
    </cfRule>
  </conditionalFormatting>
  <conditionalFormatting sqref="V4:Y13">
    <cfRule type="expression" dxfId="276" priority="225" stopIfTrue="1">
      <formula>V3=V4</formula>
    </cfRule>
  </conditionalFormatting>
  <conditionalFormatting sqref="V4:Y13">
    <cfRule type="expression" dxfId="275" priority="224" stopIfTrue="1">
      <formula>V3=V4</formula>
    </cfRule>
  </conditionalFormatting>
  <conditionalFormatting sqref="V4:Y13">
    <cfRule type="expression" dxfId="274" priority="223" stopIfTrue="1">
      <formula>V3=V4</formula>
    </cfRule>
  </conditionalFormatting>
  <conditionalFormatting sqref="V4:Y13">
    <cfRule type="expression" dxfId="273" priority="222" stopIfTrue="1">
      <formula>V3=V4</formula>
    </cfRule>
  </conditionalFormatting>
  <conditionalFormatting sqref="V4:Y13">
    <cfRule type="expression" dxfId="272" priority="221" stopIfTrue="1">
      <formula>V3=V4</formula>
    </cfRule>
  </conditionalFormatting>
  <conditionalFormatting sqref="V4:Y13">
    <cfRule type="expression" dxfId="271" priority="220" stopIfTrue="1">
      <formula>V3=V4</formula>
    </cfRule>
  </conditionalFormatting>
  <conditionalFormatting sqref="V4:Y13">
    <cfRule type="expression" dxfId="270" priority="219" stopIfTrue="1">
      <formula>V3=V4</formula>
    </cfRule>
  </conditionalFormatting>
  <conditionalFormatting sqref="V4:Y13">
    <cfRule type="expression" dxfId="269" priority="218" stopIfTrue="1">
      <formula>V3=V4</formula>
    </cfRule>
  </conditionalFormatting>
  <conditionalFormatting sqref="V4:Y13">
    <cfRule type="expression" dxfId="268" priority="217" stopIfTrue="1">
      <formula>V3=V4</formula>
    </cfRule>
  </conditionalFormatting>
  <conditionalFormatting sqref="V4:Y13">
    <cfRule type="expression" dxfId="267" priority="216" stopIfTrue="1">
      <formula>V3=V4</formula>
    </cfRule>
  </conditionalFormatting>
  <conditionalFormatting sqref="V4:Y13">
    <cfRule type="expression" dxfId="266" priority="215" stopIfTrue="1">
      <formula>V3=V4</formula>
    </cfRule>
  </conditionalFormatting>
  <conditionalFormatting sqref="V4:Y13">
    <cfRule type="expression" dxfId="265" priority="214" stopIfTrue="1">
      <formula>V3=V4</formula>
    </cfRule>
  </conditionalFormatting>
  <conditionalFormatting sqref="V4:Y13">
    <cfRule type="expression" dxfId="264" priority="213" stopIfTrue="1">
      <formula>V3=V4</formula>
    </cfRule>
  </conditionalFormatting>
  <conditionalFormatting sqref="V4:Y13">
    <cfRule type="expression" dxfId="263" priority="212" stopIfTrue="1">
      <formula>V3=V4</formula>
    </cfRule>
  </conditionalFormatting>
  <conditionalFormatting sqref="V4:Y13">
    <cfRule type="expression" dxfId="262" priority="211" stopIfTrue="1">
      <formula>V3=V4</formula>
    </cfRule>
  </conditionalFormatting>
  <conditionalFormatting sqref="V4:Y13">
    <cfRule type="expression" dxfId="261" priority="210" stopIfTrue="1">
      <formula>V3=V4</formula>
    </cfRule>
  </conditionalFormatting>
  <conditionalFormatting sqref="V4:Y13">
    <cfRule type="expression" dxfId="260" priority="209" stopIfTrue="1">
      <formula>V3=V4</formula>
    </cfRule>
  </conditionalFormatting>
  <conditionalFormatting sqref="V4:Y13">
    <cfRule type="expression" dxfId="259" priority="208" stopIfTrue="1">
      <formula>V3=V4</formula>
    </cfRule>
  </conditionalFormatting>
  <conditionalFormatting sqref="V4:Y13 I4:M49 M50">
    <cfRule type="expression" dxfId="258" priority="207" stopIfTrue="1">
      <formula>I3=I4</formula>
    </cfRule>
  </conditionalFormatting>
  <conditionalFormatting sqref="V4:Y13 I4:M49 M50">
    <cfRule type="expression" dxfId="257" priority="206" stopIfTrue="1">
      <formula>I3=I4</formula>
    </cfRule>
  </conditionalFormatting>
  <conditionalFormatting sqref="K4:M49 M50">
    <cfRule type="expression" dxfId="256" priority="205" stopIfTrue="1">
      <formula>K3=K4</formula>
    </cfRule>
  </conditionalFormatting>
  <conditionalFormatting sqref="V4:Y13 I4:M49 M50">
    <cfRule type="expression" dxfId="255" priority="204" stopIfTrue="1">
      <formula>I3=I4</formula>
    </cfRule>
  </conditionalFormatting>
  <conditionalFormatting sqref="K4:M49 M50">
    <cfRule type="expression" dxfId="254" priority="203" stopIfTrue="1">
      <formula>K3=K4</formula>
    </cfRule>
  </conditionalFormatting>
  <conditionalFormatting sqref="V4:Y13 I4:M49 M50">
    <cfRule type="expression" dxfId="253" priority="202" stopIfTrue="1">
      <formula>I3=I4</formula>
    </cfRule>
  </conditionalFormatting>
  <conditionalFormatting sqref="K4:M49 M50">
    <cfRule type="expression" dxfId="252" priority="201" stopIfTrue="1">
      <formula>K3=K4</formula>
    </cfRule>
  </conditionalFormatting>
  <conditionalFormatting sqref="V4:Y13 I4:M49 M50">
    <cfRule type="expression" dxfId="251" priority="200" stopIfTrue="1">
      <formula>I3=I4</formula>
    </cfRule>
  </conditionalFormatting>
  <conditionalFormatting sqref="K4:M49 M50">
    <cfRule type="expression" dxfId="250" priority="199" stopIfTrue="1">
      <formula>K3=K4</formula>
    </cfRule>
  </conditionalFormatting>
  <conditionalFormatting sqref="V4:Y13 I4:M49 M50">
    <cfRule type="expression" dxfId="249" priority="198" stopIfTrue="1">
      <formula>I3=I4</formula>
    </cfRule>
  </conditionalFormatting>
  <conditionalFormatting sqref="K4:M49 M50">
    <cfRule type="expression" dxfId="248" priority="197" stopIfTrue="1">
      <formula>K3=K4</formula>
    </cfRule>
  </conditionalFormatting>
  <conditionalFormatting sqref="V4:Y13 I4:M49 M50">
    <cfRule type="expression" dxfId="247" priority="196" stopIfTrue="1">
      <formula>I3=I4</formula>
    </cfRule>
  </conditionalFormatting>
  <conditionalFormatting sqref="K4:M49 M50">
    <cfRule type="expression" dxfId="246" priority="195" stopIfTrue="1">
      <formula>K3=K4</formula>
    </cfRule>
  </conditionalFormatting>
  <conditionalFormatting sqref="V4:Y13 I4:M49 M50">
    <cfRule type="expression" dxfId="245" priority="194" stopIfTrue="1">
      <formula>I3=I4</formula>
    </cfRule>
  </conditionalFormatting>
  <conditionalFormatting sqref="K4:M49 M50">
    <cfRule type="expression" dxfId="244" priority="193" stopIfTrue="1">
      <formula>K3=K4</formula>
    </cfRule>
  </conditionalFormatting>
  <conditionalFormatting sqref="V4:Y13 I4:O49">
    <cfRule type="expression" dxfId="243" priority="192" stopIfTrue="1">
      <formula>I3=I4</formula>
    </cfRule>
  </conditionalFormatting>
  <conditionalFormatting sqref="I4:M49 M50">
    <cfRule type="expression" dxfId="242" priority="191" stopIfTrue="1">
      <formula>I3=I4</formula>
    </cfRule>
  </conditionalFormatting>
  <conditionalFormatting sqref="K4:M49 M50">
    <cfRule type="expression" dxfId="241" priority="190" stopIfTrue="1">
      <formula>K3=K4</formula>
    </cfRule>
  </conditionalFormatting>
  <conditionalFormatting sqref="I4:M49 M50">
    <cfRule type="expression" dxfId="240" priority="189" stopIfTrue="1">
      <formula>I3=I4</formula>
    </cfRule>
  </conditionalFormatting>
  <conditionalFormatting sqref="K4:M49 M50">
    <cfRule type="expression" dxfId="239" priority="188" stopIfTrue="1">
      <formula>K3=K4</formula>
    </cfRule>
  </conditionalFormatting>
  <conditionalFormatting sqref="I4:M49 M50">
    <cfRule type="expression" dxfId="238" priority="187" stopIfTrue="1">
      <formula>I3=I4</formula>
    </cfRule>
  </conditionalFormatting>
  <conditionalFormatting sqref="K4:M49 M50">
    <cfRule type="expression" dxfId="237" priority="186" stopIfTrue="1">
      <formula>K3=K4</formula>
    </cfRule>
  </conditionalFormatting>
  <conditionalFormatting sqref="V4:Y13 I4:M49 M50">
    <cfRule type="expression" dxfId="236" priority="185" stopIfTrue="1">
      <formula>I3=I4</formula>
    </cfRule>
  </conditionalFormatting>
  <conditionalFormatting sqref="K4:M49 M50">
    <cfRule type="expression" dxfId="235" priority="184" stopIfTrue="1">
      <formula>K3=K4</formula>
    </cfRule>
  </conditionalFormatting>
  <conditionalFormatting sqref="V4:Y13 I4:M49 M50">
    <cfRule type="expression" dxfId="234" priority="183" stopIfTrue="1">
      <formula>I3=I4</formula>
    </cfRule>
  </conditionalFormatting>
  <conditionalFormatting sqref="K4:M49 M50">
    <cfRule type="expression" dxfId="233" priority="182" stopIfTrue="1">
      <formula>K3=K4</formula>
    </cfRule>
  </conditionalFormatting>
  <conditionalFormatting sqref="V4:Y13 I4:M49 M50">
    <cfRule type="expression" dxfId="232" priority="181" stopIfTrue="1">
      <formula>I3=I4</formula>
    </cfRule>
  </conditionalFormatting>
  <conditionalFormatting sqref="K4:M49 M50">
    <cfRule type="expression" dxfId="231" priority="180" stopIfTrue="1">
      <formula>K3=K4</formula>
    </cfRule>
  </conditionalFormatting>
  <conditionalFormatting sqref="V4:Y13 I4:M49 M50">
    <cfRule type="expression" dxfId="230" priority="179" stopIfTrue="1">
      <formula>I3=I4</formula>
    </cfRule>
  </conditionalFormatting>
  <conditionalFormatting sqref="K4:M49 M50">
    <cfRule type="expression" dxfId="229" priority="178" stopIfTrue="1">
      <formula>K3=K4</formula>
    </cfRule>
  </conditionalFormatting>
  <conditionalFormatting sqref="V4:Y13 I4:M49 M50">
    <cfRule type="expression" dxfId="228" priority="177" stopIfTrue="1">
      <formula>I3=I4</formula>
    </cfRule>
  </conditionalFormatting>
  <conditionalFormatting sqref="K4:M49 M50">
    <cfRule type="expression" dxfId="227" priority="176" stopIfTrue="1">
      <formula>K3=K4</formula>
    </cfRule>
  </conditionalFormatting>
  <conditionalFormatting sqref="V4:Y13 I4:M49 M50">
    <cfRule type="expression" dxfId="226" priority="175" stopIfTrue="1">
      <formula>I3=I4</formula>
    </cfRule>
  </conditionalFormatting>
  <conditionalFormatting sqref="K4:M49 M50">
    <cfRule type="expression" dxfId="225" priority="174" stopIfTrue="1">
      <formula>K3=K4</formula>
    </cfRule>
  </conditionalFormatting>
  <conditionalFormatting sqref="V4:Y13 I4:O49">
    <cfRule type="expression" dxfId="224" priority="173" stopIfTrue="1">
      <formula>I3=I4</formula>
    </cfRule>
  </conditionalFormatting>
  <conditionalFormatting sqref="I4:M49 M50">
    <cfRule type="expression" dxfId="223" priority="172" stopIfTrue="1">
      <formula>I3=I4</formula>
    </cfRule>
  </conditionalFormatting>
  <conditionalFormatting sqref="K4:M49 M50">
    <cfRule type="expression" dxfId="222" priority="171" stopIfTrue="1">
      <formula>K3=K4</formula>
    </cfRule>
  </conditionalFormatting>
  <conditionalFormatting sqref="I4:M49 M50">
    <cfRule type="expression" dxfId="221" priority="170" stopIfTrue="1">
      <formula>I3=I4</formula>
    </cfRule>
  </conditionalFormatting>
  <conditionalFormatting sqref="K4:M49 M50">
    <cfRule type="expression" dxfId="220" priority="169" stopIfTrue="1">
      <formula>K3=K4</formula>
    </cfRule>
  </conditionalFormatting>
  <conditionalFormatting sqref="I4:M49 M50">
    <cfRule type="expression" dxfId="219" priority="168" stopIfTrue="1">
      <formula>I3=I4</formula>
    </cfRule>
  </conditionalFormatting>
  <conditionalFormatting sqref="K4:M49 M50">
    <cfRule type="expression" dxfId="218" priority="167" stopIfTrue="1">
      <formula>K3=K4</formula>
    </cfRule>
  </conditionalFormatting>
  <conditionalFormatting sqref="V4:Y13 I4:M49 M50">
    <cfRule type="expression" dxfId="217" priority="166" stopIfTrue="1">
      <formula>I3=I4</formula>
    </cfRule>
  </conditionalFormatting>
  <conditionalFormatting sqref="K4:M49 M50">
    <cfRule type="expression" dxfId="216" priority="165" stopIfTrue="1">
      <formula>K3=K4</formula>
    </cfRule>
  </conditionalFormatting>
  <conditionalFormatting sqref="V4:Y13 I4:M49 M50">
    <cfRule type="expression" dxfId="215" priority="164" stopIfTrue="1">
      <formula>I3=I4</formula>
    </cfRule>
  </conditionalFormatting>
  <conditionalFormatting sqref="K4:M49 M50">
    <cfRule type="expression" dxfId="214" priority="163" stopIfTrue="1">
      <formula>K3=K4</formula>
    </cfRule>
  </conditionalFormatting>
  <conditionalFormatting sqref="V4:Y13 I4:M49 M50">
    <cfRule type="expression" dxfId="213" priority="162" stopIfTrue="1">
      <formula>I3=I4</formula>
    </cfRule>
  </conditionalFormatting>
  <conditionalFormatting sqref="K4:M49 M50">
    <cfRule type="expression" dxfId="212" priority="161" stopIfTrue="1">
      <formula>K3=K4</formula>
    </cfRule>
  </conditionalFormatting>
  <conditionalFormatting sqref="V4:Y13 I4:M49 M50">
    <cfRule type="expression" dxfId="211" priority="160" stopIfTrue="1">
      <formula>I3=I4</formula>
    </cfRule>
  </conditionalFormatting>
  <conditionalFormatting sqref="K4:M49 M50">
    <cfRule type="expression" dxfId="210" priority="159" stopIfTrue="1">
      <formula>K3=K4</formula>
    </cfRule>
  </conditionalFormatting>
  <conditionalFormatting sqref="V4:Y13 I4:M49 M50">
    <cfRule type="expression" dxfId="209" priority="158" stopIfTrue="1">
      <formula>I3=I4</formula>
    </cfRule>
  </conditionalFormatting>
  <conditionalFormatting sqref="K4:M49 M50">
    <cfRule type="expression" dxfId="208" priority="157" stopIfTrue="1">
      <formula>K3=K4</formula>
    </cfRule>
  </conditionalFormatting>
  <conditionalFormatting sqref="V4:Y13 I4:M49 M50">
    <cfRule type="expression" dxfId="207" priority="156" stopIfTrue="1">
      <formula>I3=I4</formula>
    </cfRule>
  </conditionalFormatting>
  <conditionalFormatting sqref="K4:M49 M50">
    <cfRule type="expression" dxfId="206" priority="155" stopIfTrue="1">
      <formula>K3=K4</formula>
    </cfRule>
  </conditionalFormatting>
  <conditionalFormatting sqref="V4:Y13 I4:O49">
    <cfRule type="expression" dxfId="205" priority="154" stopIfTrue="1">
      <formula>I3=I4</formula>
    </cfRule>
  </conditionalFormatting>
  <conditionalFormatting sqref="I4:M49 M50">
    <cfRule type="expression" dxfId="204" priority="153" stopIfTrue="1">
      <formula>I3=I4</formula>
    </cfRule>
  </conditionalFormatting>
  <conditionalFormatting sqref="K4:M49 M50">
    <cfRule type="expression" dxfId="203" priority="152" stopIfTrue="1">
      <formula>K3=K4</formula>
    </cfRule>
  </conditionalFormatting>
  <conditionalFormatting sqref="I4:M49 M50">
    <cfRule type="expression" dxfId="202" priority="151" stopIfTrue="1">
      <formula>I3=I4</formula>
    </cfRule>
  </conditionalFormatting>
  <conditionalFormatting sqref="K4:M49 M50">
    <cfRule type="expression" dxfId="201" priority="150" stopIfTrue="1">
      <formula>K3=K4</formula>
    </cfRule>
  </conditionalFormatting>
  <conditionalFormatting sqref="I4:M49 M50">
    <cfRule type="expression" dxfId="200" priority="149" stopIfTrue="1">
      <formula>I3=I4</formula>
    </cfRule>
  </conditionalFormatting>
  <conditionalFormatting sqref="K4:M49 M50">
    <cfRule type="expression" dxfId="199" priority="148" stopIfTrue="1">
      <formula>K3=K4</formula>
    </cfRule>
  </conditionalFormatting>
  <conditionalFormatting sqref="V4:Y13 I4:M49 M50">
    <cfRule type="expression" dxfId="198" priority="147" stopIfTrue="1">
      <formula>I3=I4</formula>
    </cfRule>
  </conditionalFormatting>
  <conditionalFormatting sqref="K4:M49 M50">
    <cfRule type="expression" dxfId="197" priority="146" stopIfTrue="1">
      <formula>K3=K4</formula>
    </cfRule>
  </conditionalFormatting>
  <conditionalFormatting sqref="V4:Y13 I4:M49 M50">
    <cfRule type="expression" dxfId="196" priority="145" stopIfTrue="1">
      <formula>I3=I4</formula>
    </cfRule>
  </conditionalFormatting>
  <conditionalFormatting sqref="K4:M49 M50">
    <cfRule type="expression" dxfId="195" priority="144" stopIfTrue="1">
      <formula>K3=K4</formula>
    </cfRule>
  </conditionalFormatting>
  <conditionalFormatting sqref="V4:Y13 I4:M49 M50">
    <cfRule type="expression" dxfId="194" priority="143" stopIfTrue="1">
      <formula>I3=I4</formula>
    </cfRule>
  </conditionalFormatting>
  <conditionalFormatting sqref="K4:M49 M50">
    <cfRule type="expression" dxfId="193" priority="142" stopIfTrue="1">
      <formula>K3=K4</formula>
    </cfRule>
  </conditionalFormatting>
  <conditionalFormatting sqref="V4:Y13 I4:M49 M50">
    <cfRule type="expression" dxfId="192" priority="141" stopIfTrue="1">
      <formula>I3=I4</formula>
    </cfRule>
  </conditionalFormatting>
  <conditionalFormatting sqref="K4:M49 M50">
    <cfRule type="expression" dxfId="191" priority="140" stopIfTrue="1">
      <formula>K3=K4</formula>
    </cfRule>
  </conditionalFormatting>
  <conditionalFormatting sqref="V4:Y13 I4:M49 M50">
    <cfRule type="expression" dxfId="190" priority="139" stopIfTrue="1">
      <formula>I3=I4</formula>
    </cfRule>
  </conditionalFormatting>
  <conditionalFormatting sqref="K4:M49 M50">
    <cfRule type="expression" dxfId="189" priority="138" stopIfTrue="1">
      <formula>K3=K4</formula>
    </cfRule>
  </conditionalFormatting>
  <conditionalFormatting sqref="V4:Y13 I4:M49 M50">
    <cfRule type="expression" dxfId="188" priority="137" stopIfTrue="1">
      <formula>I3=I4</formula>
    </cfRule>
  </conditionalFormatting>
  <conditionalFormatting sqref="K4:M49 M50">
    <cfRule type="expression" dxfId="187" priority="136" stopIfTrue="1">
      <formula>K3=K4</formula>
    </cfRule>
  </conditionalFormatting>
  <conditionalFormatting sqref="V4:Y13 I4:O49">
    <cfRule type="expression" dxfId="186" priority="135" stopIfTrue="1">
      <formula>I3=I4</formula>
    </cfRule>
  </conditionalFormatting>
  <conditionalFormatting sqref="I4:M49 M50">
    <cfRule type="expression" dxfId="185" priority="134" stopIfTrue="1">
      <formula>I3=I4</formula>
    </cfRule>
  </conditionalFormatting>
  <conditionalFormatting sqref="K4:M49 M50">
    <cfRule type="expression" dxfId="184" priority="133" stopIfTrue="1">
      <formula>K3=K4</formula>
    </cfRule>
  </conditionalFormatting>
  <conditionalFormatting sqref="I4:M49 M50">
    <cfRule type="expression" dxfId="183" priority="132" stopIfTrue="1">
      <formula>I3=I4</formula>
    </cfRule>
  </conditionalFormatting>
  <conditionalFormatting sqref="K4:M49 M50">
    <cfRule type="expression" dxfId="182" priority="131" stopIfTrue="1">
      <formula>K3=K4</formula>
    </cfRule>
  </conditionalFormatting>
  <conditionalFormatting sqref="I4:M49 M50">
    <cfRule type="expression" dxfId="181" priority="130" stopIfTrue="1">
      <formula>I3=I4</formula>
    </cfRule>
  </conditionalFormatting>
  <conditionalFormatting sqref="K4:M49 M50">
    <cfRule type="expression" dxfId="180" priority="129" stopIfTrue="1">
      <formula>K3=K4</formula>
    </cfRule>
  </conditionalFormatting>
  <conditionalFormatting sqref="V4:Y13 I4:M49 M50">
    <cfRule type="expression" dxfId="179" priority="128" stopIfTrue="1">
      <formula>I3=I4</formula>
    </cfRule>
  </conditionalFormatting>
  <conditionalFormatting sqref="K4:M49 M50">
    <cfRule type="expression" dxfId="178" priority="127" stopIfTrue="1">
      <formula>K3=K4</formula>
    </cfRule>
  </conditionalFormatting>
  <conditionalFormatting sqref="V4:Y13 I4:M49 M50">
    <cfRule type="expression" dxfId="177" priority="126" stopIfTrue="1">
      <formula>I3=I4</formula>
    </cfRule>
  </conditionalFormatting>
  <conditionalFormatting sqref="K4:M49 M50">
    <cfRule type="expression" dxfId="176" priority="125" stopIfTrue="1">
      <formula>K3=K4</formula>
    </cfRule>
  </conditionalFormatting>
  <conditionalFormatting sqref="V4:Y13 I4:M49 M50">
    <cfRule type="expression" dxfId="175" priority="124" stopIfTrue="1">
      <formula>I3=I4</formula>
    </cfRule>
  </conditionalFormatting>
  <conditionalFormatting sqref="K4:M49 M50">
    <cfRule type="expression" dxfId="174" priority="123" stopIfTrue="1">
      <formula>K3=K4</formula>
    </cfRule>
  </conditionalFormatting>
  <conditionalFormatting sqref="M50">
    <cfRule type="expression" dxfId="173" priority="122" stopIfTrue="1">
      <formula>M49=M50</formula>
    </cfRule>
  </conditionalFormatting>
  <conditionalFormatting sqref="M50">
    <cfRule type="expression" dxfId="172" priority="121" stopIfTrue="1">
      <formula>M49=M50</formula>
    </cfRule>
  </conditionalFormatting>
  <conditionalFormatting sqref="M50">
    <cfRule type="expression" dxfId="171" priority="120" stopIfTrue="1">
      <formula>M49=M50</formula>
    </cfRule>
  </conditionalFormatting>
  <conditionalFormatting sqref="M50">
    <cfRule type="expression" dxfId="170" priority="119" stopIfTrue="1">
      <formula>M49=M50</formula>
    </cfRule>
  </conditionalFormatting>
  <conditionalFormatting sqref="M50">
    <cfRule type="expression" dxfId="169" priority="118" stopIfTrue="1">
      <formula>M49=M50</formula>
    </cfRule>
  </conditionalFormatting>
  <conditionalFormatting sqref="M50">
    <cfRule type="expression" dxfId="168" priority="117" stopIfTrue="1">
      <formula>M49=M50</formula>
    </cfRule>
  </conditionalFormatting>
  <conditionalFormatting sqref="M50">
    <cfRule type="expression" dxfId="167" priority="116" stopIfTrue="1">
      <formula>M49=M50</formula>
    </cfRule>
  </conditionalFormatting>
  <conditionalFormatting sqref="M50">
    <cfRule type="expression" dxfId="166" priority="115" stopIfTrue="1">
      <formula>M49=M50</formula>
    </cfRule>
  </conditionalFormatting>
  <conditionalFormatting sqref="M50">
    <cfRule type="expression" dxfId="165" priority="114" stopIfTrue="1">
      <formula>M49=M50</formula>
    </cfRule>
  </conditionalFormatting>
  <conditionalFormatting sqref="M50">
    <cfRule type="expression" dxfId="164" priority="113" stopIfTrue="1">
      <formula>M49=M50</formula>
    </cfRule>
  </conditionalFormatting>
  <conditionalFormatting sqref="M50">
    <cfRule type="expression" dxfId="163" priority="112" stopIfTrue="1">
      <formula>M49=M50</formula>
    </cfRule>
  </conditionalFormatting>
  <conditionalFormatting sqref="M50">
    <cfRule type="expression" dxfId="162" priority="111" stopIfTrue="1">
      <formula>M49=M50</formula>
    </cfRule>
  </conditionalFormatting>
  <conditionalFormatting sqref="M50">
    <cfRule type="expression" dxfId="161" priority="110" stopIfTrue="1">
      <formula>M49=M50</formula>
    </cfRule>
  </conditionalFormatting>
  <conditionalFormatting sqref="M50">
    <cfRule type="expression" dxfId="160" priority="109" stopIfTrue="1">
      <formula>M49=M50</formula>
    </cfRule>
  </conditionalFormatting>
  <conditionalFormatting sqref="M50">
    <cfRule type="expression" dxfId="159" priority="108" stopIfTrue="1">
      <formula>M49=M50</formula>
    </cfRule>
  </conditionalFormatting>
  <conditionalFormatting sqref="M50">
    <cfRule type="expression" dxfId="158" priority="107" stopIfTrue="1">
      <formula>M49=M50</formula>
    </cfRule>
  </conditionalFormatting>
  <conditionalFormatting sqref="M50">
    <cfRule type="expression" dxfId="157" priority="106" stopIfTrue="1">
      <formula>M49=M50</formula>
    </cfRule>
  </conditionalFormatting>
  <conditionalFormatting sqref="M50">
    <cfRule type="expression" dxfId="156" priority="105" stopIfTrue="1">
      <formula>M49=M50</formula>
    </cfRule>
  </conditionalFormatting>
  <conditionalFormatting sqref="V4:Y13 I4:M49 M50">
    <cfRule type="expression" dxfId="155" priority="104" stopIfTrue="1">
      <formula>I3=I4</formula>
    </cfRule>
  </conditionalFormatting>
  <conditionalFormatting sqref="V4:Y13 I4:M49 M50">
    <cfRule type="expression" dxfId="154" priority="103" stopIfTrue="1">
      <formula>I3=I4</formula>
    </cfRule>
  </conditionalFormatting>
  <conditionalFormatting sqref="K4:M49 M50">
    <cfRule type="expression" dxfId="153" priority="102" stopIfTrue="1">
      <formula>K3=K4</formula>
    </cfRule>
  </conditionalFormatting>
  <conditionalFormatting sqref="V4:Y13 I4:M49 M50">
    <cfRule type="expression" dxfId="152" priority="101" stopIfTrue="1">
      <formula>I3=I4</formula>
    </cfRule>
  </conditionalFormatting>
  <conditionalFormatting sqref="K4:M49 M50">
    <cfRule type="expression" dxfId="151" priority="100" stopIfTrue="1">
      <formula>K3=K4</formula>
    </cfRule>
  </conditionalFormatting>
  <conditionalFormatting sqref="V4:Y13 I4:M49 M50">
    <cfRule type="expression" dxfId="150" priority="99" stopIfTrue="1">
      <formula>I3=I4</formula>
    </cfRule>
  </conditionalFormatting>
  <conditionalFormatting sqref="K4:M49 M50">
    <cfRule type="expression" dxfId="149" priority="98" stopIfTrue="1">
      <formula>K3=K4</formula>
    </cfRule>
  </conditionalFormatting>
  <conditionalFormatting sqref="V4:Y13 I4:M49 M50">
    <cfRule type="expression" dxfId="148" priority="97" stopIfTrue="1">
      <formula>I3=I4</formula>
    </cfRule>
  </conditionalFormatting>
  <conditionalFormatting sqref="K4:M49 M50">
    <cfRule type="expression" dxfId="147" priority="96" stopIfTrue="1">
      <formula>K3=K4</formula>
    </cfRule>
  </conditionalFormatting>
  <conditionalFormatting sqref="V4:Y13 I4:M49 M50">
    <cfRule type="expression" dxfId="146" priority="95" stopIfTrue="1">
      <formula>I3=I4</formula>
    </cfRule>
  </conditionalFormatting>
  <conditionalFormatting sqref="K4:M49 M50">
    <cfRule type="expression" dxfId="145" priority="94" stopIfTrue="1">
      <formula>K3=K4</formula>
    </cfRule>
  </conditionalFormatting>
  <conditionalFormatting sqref="V4:Y13 I4:M49 M50">
    <cfRule type="expression" dxfId="144" priority="93" stopIfTrue="1">
      <formula>I3=I4</formula>
    </cfRule>
  </conditionalFormatting>
  <conditionalFormatting sqref="K4:M49 M50">
    <cfRule type="expression" dxfId="143" priority="92" stopIfTrue="1">
      <formula>K3=K4</formula>
    </cfRule>
  </conditionalFormatting>
  <conditionalFormatting sqref="V4:Y13 I4:M49 M50">
    <cfRule type="expression" dxfId="142" priority="91" stopIfTrue="1">
      <formula>I3=I4</formula>
    </cfRule>
  </conditionalFormatting>
  <conditionalFormatting sqref="K4:M49 M50">
    <cfRule type="expression" dxfId="141" priority="90" stopIfTrue="1">
      <formula>K3=K4</formula>
    </cfRule>
  </conditionalFormatting>
  <conditionalFormatting sqref="V4:Y13 I4:O49">
    <cfRule type="expression" dxfId="140" priority="89" stopIfTrue="1">
      <formula>I3=I4</formula>
    </cfRule>
  </conditionalFormatting>
  <conditionalFormatting sqref="I4:M49 M50">
    <cfRule type="expression" dxfId="139" priority="88" stopIfTrue="1">
      <formula>I3=I4</formula>
    </cfRule>
  </conditionalFormatting>
  <conditionalFormatting sqref="K4:M49 M50">
    <cfRule type="expression" dxfId="138" priority="87" stopIfTrue="1">
      <formula>K3=K4</formula>
    </cfRule>
  </conditionalFormatting>
  <conditionalFormatting sqref="I4:M49 M50">
    <cfRule type="expression" dxfId="137" priority="86" stopIfTrue="1">
      <formula>I3=I4</formula>
    </cfRule>
  </conditionalFormatting>
  <conditionalFormatting sqref="K4:M49 M50">
    <cfRule type="expression" dxfId="136" priority="85" stopIfTrue="1">
      <formula>K3=K4</formula>
    </cfRule>
  </conditionalFormatting>
  <conditionalFormatting sqref="I4:M49 M50">
    <cfRule type="expression" dxfId="135" priority="84" stopIfTrue="1">
      <formula>I3=I4</formula>
    </cfRule>
  </conditionalFormatting>
  <conditionalFormatting sqref="K4:M49 M50">
    <cfRule type="expression" dxfId="134" priority="83" stopIfTrue="1">
      <formula>K3=K4</formula>
    </cfRule>
  </conditionalFormatting>
  <conditionalFormatting sqref="V4:Y13 I4:M49 M50">
    <cfRule type="expression" dxfId="133" priority="82" stopIfTrue="1">
      <formula>I3=I4</formula>
    </cfRule>
  </conditionalFormatting>
  <conditionalFormatting sqref="K4:M49 M50">
    <cfRule type="expression" dxfId="132" priority="81" stopIfTrue="1">
      <formula>K3=K4</formula>
    </cfRule>
  </conditionalFormatting>
  <conditionalFormatting sqref="V4:Y13 I4:M49 M50">
    <cfRule type="expression" dxfId="131" priority="80" stopIfTrue="1">
      <formula>I3=I4</formula>
    </cfRule>
  </conditionalFormatting>
  <conditionalFormatting sqref="K4:M49 M50">
    <cfRule type="expression" dxfId="130" priority="79" stopIfTrue="1">
      <formula>K3=K4</formula>
    </cfRule>
  </conditionalFormatting>
  <conditionalFormatting sqref="V4:Y13 I4:M49 M50">
    <cfRule type="expression" dxfId="129" priority="78" stopIfTrue="1">
      <formula>I3=I4</formula>
    </cfRule>
  </conditionalFormatting>
  <conditionalFormatting sqref="K4:M49 M50">
    <cfRule type="expression" dxfId="128" priority="77" stopIfTrue="1">
      <formula>K3=K4</formula>
    </cfRule>
  </conditionalFormatting>
  <conditionalFormatting sqref="V4:Y13 I4:M49 M50">
    <cfRule type="expression" dxfId="127" priority="76" stopIfTrue="1">
      <formula>I3=I4</formula>
    </cfRule>
  </conditionalFormatting>
  <conditionalFormatting sqref="K4:M49 M50">
    <cfRule type="expression" dxfId="126" priority="75" stopIfTrue="1">
      <formula>K3=K4</formula>
    </cfRule>
  </conditionalFormatting>
  <conditionalFormatting sqref="V4:Y13 I4:M49 M50">
    <cfRule type="expression" dxfId="125" priority="74" stopIfTrue="1">
      <formula>I3=I4</formula>
    </cfRule>
  </conditionalFormatting>
  <conditionalFormatting sqref="K4:M49 M50">
    <cfRule type="expression" dxfId="124" priority="73" stopIfTrue="1">
      <formula>K3=K4</formula>
    </cfRule>
  </conditionalFormatting>
  <conditionalFormatting sqref="V4:Y13 I4:M49 M50">
    <cfRule type="expression" dxfId="123" priority="72" stopIfTrue="1">
      <formula>I3=I4</formula>
    </cfRule>
  </conditionalFormatting>
  <conditionalFormatting sqref="K4:M49 M50">
    <cfRule type="expression" dxfId="122" priority="71" stopIfTrue="1">
      <formula>K3=K4</formula>
    </cfRule>
  </conditionalFormatting>
  <conditionalFormatting sqref="V4:Y13 I4:O49">
    <cfRule type="expression" dxfId="121" priority="70" stopIfTrue="1">
      <formula>I3=I4</formula>
    </cfRule>
  </conditionalFormatting>
  <conditionalFormatting sqref="I4:M49 M50">
    <cfRule type="expression" dxfId="120" priority="69" stopIfTrue="1">
      <formula>I3=I4</formula>
    </cfRule>
  </conditionalFormatting>
  <conditionalFormatting sqref="K4:M49 M50">
    <cfRule type="expression" dxfId="119" priority="68" stopIfTrue="1">
      <formula>K3=K4</formula>
    </cfRule>
  </conditionalFormatting>
  <conditionalFormatting sqref="I4:M49 M50">
    <cfRule type="expression" dxfId="118" priority="67" stopIfTrue="1">
      <formula>I3=I4</formula>
    </cfRule>
  </conditionalFormatting>
  <conditionalFormatting sqref="K4:M49 M50">
    <cfRule type="expression" dxfId="117" priority="66" stopIfTrue="1">
      <formula>K3=K4</formula>
    </cfRule>
  </conditionalFormatting>
  <conditionalFormatting sqref="I4:M49 M50">
    <cfRule type="expression" dxfId="116" priority="65" stopIfTrue="1">
      <formula>I3=I4</formula>
    </cfRule>
  </conditionalFormatting>
  <conditionalFormatting sqref="K4:M49 M50">
    <cfRule type="expression" dxfId="115" priority="64" stopIfTrue="1">
      <formula>K3=K4</formula>
    </cfRule>
  </conditionalFormatting>
  <conditionalFormatting sqref="V4:Y13 I4:M49 M50">
    <cfRule type="expression" dxfId="114" priority="63" stopIfTrue="1">
      <formula>I3=I4</formula>
    </cfRule>
  </conditionalFormatting>
  <conditionalFormatting sqref="K4:M49 M50">
    <cfRule type="expression" dxfId="113" priority="62" stopIfTrue="1">
      <formula>K3=K4</formula>
    </cfRule>
  </conditionalFormatting>
  <conditionalFormatting sqref="V4:Y13 I4:M49 M50">
    <cfRule type="expression" dxfId="112" priority="61" stopIfTrue="1">
      <formula>I3=I4</formula>
    </cfRule>
  </conditionalFormatting>
  <conditionalFormatting sqref="K4:M49 M50">
    <cfRule type="expression" dxfId="111" priority="60" stopIfTrue="1">
      <formula>K3=K4</formula>
    </cfRule>
  </conditionalFormatting>
  <conditionalFormatting sqref="V4:Y13 I4:M49 M50">
    <cfRule type="expression" dxfId="110" priority="59" stopIfTrue="1">
      <formula>I3=I4</formula>
    </cfRule>
  </conditionalFormatting>
  <conditionalFormatting sqref="K4:M49 M50">
    <cfRule type="expression" dxfId="109" priority="58" stopIfTrue="1">
      <formula>K3=K4</formula>
    </cfRule>
  </conditionalFormatting>
  <conditionalFormatting sqref="M50">
    <cfRule type="expression" dxfId="108" priority="57" stopIfTrue="1">
      <formula>M49=M50</formula>
    </cfRule>
  </conditionalFormatting>
  <conditionalFormatting sqref="M50">
    <cfRule type="expression" dxfId="107" priority="56" stopIfTrue="1">
      <formula>M49=M50</formula>
    </cfRule>
  </conditionalFormatting>
  <conditionalFormatting sqref="M50">
    <cfRule type="expression" dxfId="106" priority="55" stopIfTrue="1">
      <formula>M49=M50</formula>
    </cfRule>
  </conditionalFormatting>
  <conditionalFormatting sqref="M50">
    <cfRule type="expression" dxfId="105" priority="54" stopIfTrue="1">
      <formula>M49=M50</formula>
    </cfRule>
  </conditionalFormatting>
  <conditionalFormatting sqref="M50">
    <cfRule type="expression" dxfId="104" priority="53" stopIfTrue="1">
      <formula>M49=M50</formula>
    </cfRule>
  </conditionalFormatting>
  <conditionalFormatting sqref="M50">
    <cfRule type="expression" dxfId="103" priority="52" stopIfTrue="1">
      <formula>M49=M50</formula>
    </cfRule>
  </conditionalFormatting>
  <conditionalFormatting sqref="M50">
    <cfRule type="expression" dxfId="102" priority="51" stopIfTrue="1">
      <formula>M49=M50</formula>
    </cfRule>
  </conditionalFormatting>
  <conditionalFormatting sqref="M50">
    <cfRule type="expression" dxfId="101" priority="50" stopIfTrue="1">
      <formula>M49=M50</formula>
    </cfRule>
  </conditionalFormatting>
  <conditionalFormatting sqref="M50">
    <cfRule type="expression" dxfId="100" priority="49" stopIfTrue="1">
      <formula>M49=M50</formula>
    </cfRule>
  </conditionalFormatting>
  <conditionalFormatting sqref="M50">
    <cfRule type="expression" dxfId="99" priority="48" stopIfTrue="1">
      <formula>M49=M50</formula>
    </cfRule>
  </conditionalFormatting>
  <conditionalFormatting sqref="M50">
    <cfRule type="expression" dxfId="98" priority="47" stopIfTrue="1">
      <formula>M49=M50</formula>
    </cfRule>
  </conditionalFormatting>
  <conditionalFormatting sqref="M50">
    <cfRule type="expression" dxfId="97" priority="46" stopIfTrue="1">
      <formula>M49=M50</formula>
    </cfRule>
  </conditionalFormatting>
  <conditionalFormatting sqref="M50">
    <cfRule type="expression" dxfId="96" priority="45" stopIfTrue="1">
      <formula>M49=M50</formula>
    </cfRule>
  </conditionalFormatting>
  <conditionalFormatting sqref="M50">
    <cfRule type="expression" dxfId="95" priority="44" stopIfTrue="1">
      <formula>M49=M50</formula>
    </cfRule>
  </conditionalFormatting>
  <conditionalFormatting sqref="M50">
    <cfRule type="expression" dxfId="94" priority="43" stopIfTrue="1">
      <formula>M49=M50</formula>
    </cfRule>
  </conditionalFormatting>
  <conditionalFormatting sqref="M50">
    <cfRule type="expression" dxfId="93" priority="42" stopIfTrue="1">
      <formula>M49=M50</formula>
    </cfRule>
  </conditionalFormatting>
  <conditionalFormatting sqref="M50">
    <cfRule type="expression" dxfId="92" priority="41" stopIfTrue="1">
      <formula>M49=M50</formula>
    </cfRule>
  </conditionalFormatting>
  <conditionalFormatting sqref="M50">
    <cfRule type="expression" dxfId="91" priority="40" stopIfTrue="1">
      <formula>M49=M50</formula>
    </cfRule>
  </conditionalFormatting>
  <conditionalFormatting sqref="V4:Y13">
    <cfRule type="expression" dxfId="90" priority="39" stopIfTrue="1">
      <formula>V3=V4</formula>
    </cfRule>
  </conditionalFormatting>
  <conditionalFormatting sqref="V4:Y13">
    <cfRule type="expression" dxfId="89" priority="38" stopIfTrue="1">
      <formula>V3=V4</formula>
    </cfRule>
  </conditionalFormatting>
  <conditionalFormatting sqref="V4:Y13">
    <cfRule type="expression" dxfId="88" priority="37" stopIfTrue="1">
      <formula>V3=V4</formula>
    </cfRule>
  </conditionalFormatting>
  <conditionalFormatting sqref="V4:Y13">
    <cfRule type="expression" dxfId="87" priority="36" stopIfTrue="1">
      <formula>V3=V4</formula>
    </cfRule>
  </conditionalFormatting>
  <conditionalFormatting sqref="V4:Y13">
    <cfRule type="expression" dxfId="86" priority="35" stopIfTrue="1">
      <formula>V3=V4</formula>
    </cfRule>
  </conditionalFormatting>
  <conditionalFormatting sqref="V4:Y13">
    <cfRule type="expression" dxfId="85" priority="34" stopIfTrue="1">
      <formula>V3=V4</formula>
    </cfRule>
  </conditionalFormatting>
  <conditionalFormatting sqref="V4:Y13">
    <cfRule type="expression" dxfId="84" priority="33" stopIfTrue="1">
      <formula>V3=V4</formula>
    </cfRule>
  </conditionalFormatting>
  <conditionalFormatting sqref="V4:Y13">
    <cfRule type="expression" dxfId="83" priority="32" stopIfTrue="1">
      <formula>V3=V4</formula>
    </cfRule>
  </conditionalFormatting>
  <conditionalFormatting sqref="V4:Y13">
    <cfRule type="expression" dxfId="82" priority="31" stopIfTrue="1">
      <formula>V3=V4</formula>
    </cfRule>
  </conditionalFormatting>
  <conditionalFormatting sqref="V4:Y13">
    <cfRule type="expression" dxfId="81" priority="30" stopIfTrue="1">
      <formula>V3=V4</formula>
    </cfRule>
  </conditionalFormatting>
  <conditionalFormatting sqref="V4:Y13">
    <cfRule type="expression" dxfId="80" priority="29" stopIfTrue="1">
      <formula>V3=V4</formula>
    </cfRule>
  </conditionalFormatting>
  <conditionalFormatting sqref="V4:Y13">
    <cfRule type="expression" dxfId="79" priority="28" stopIfTrue="1">
      <formula>V3=V4</formula>
    </cfRule>
  </conditionalFormatting>
  <conditionalFormatting sqref="V4:Y13">
    <cfRule type="expression" dxfId="78" priority="27" stopIfTrue="1">
      <formula>V3=V4</formula>
    </cfRule>
  </conditionalFormatting>
  <conditionalFormatting sqref="V4:Y13">
    <cfRule type="expression" dxfId="77" priority="26" stopIfTrue="1">
      <formula>V3=V4</formula>
    </cfRule>
  </conditionalFormatting>
  <conditionalFormatting sqref="V4:Y13">
    <cfRule type="expression" dxfId="76" priority="25" stopIfTrue="1">
      <formula>V3=V4</formula>
    </cfRule>
  </conditionalFormatting>
  <conditionalFormatting sqref="V4:Y13">
    <cfRule type="expression" dxfId="75" priority="24" stopIfTrue="1">
      <formula>V3=V4</formula>
    </cfRule>
  </conditionalFormatting>
  <conditionalFormatting sqref="V4:Y13">
    <cfRule type="expression" dxfId="74" priority="23" stopIfTrue="1">
      <formula>V3=V4</formula>
    </cfRule>
  </conditionalFormatting>
  <conditionalFormatting sqref="V4:Y13">
    <cfRule type="expression" dxfId="73" priority="22" stopIfTrue="1">
      <formula>V3=V4</formula>
    </cfRule>
  </conditionalFormatting>
  <conditionalFormatting sqref="V4:Y13">
    <cfRule type="expression" dxfId="72" priority="21" stopIfTrue="1">
      <formula>V3=V4</formula>
    </cfRule>
  </conditionalFormatting>
  <conditionalFormatting sqref="V4:Y13">
    <cfRule type="expression" dxfId="71" priority="20" stopIfTrue="1">
      <formula>V3=V4</formula>
    </cfRule>
  </conditionalFormatting>
  <conditionalFormatting sqref="V4:Y13">
    <cfRule type="expression" dxfId="70" priority="19" stopIfTrue="1">
      <formula>V3=V4</formula>
    </cfRule>
  </conditionalFormatting>
  <conditionalFormatting sqref="N54:O54">
    <cfRule type="expression" dxfId="69" priority="18" stopIfTrue="1">
      <formula>N53=N54</formula>
    </cfRule>
  </conditionalFormatting>
  <conditionalFormatting sqref="N54:O54">
    <cfRule type="expression" dxfId="68" priority="17" stopIfTrue="1">
      <formula>N53=N54</formula>
    </cfRule>
  </conditionalFormatting>
  <conditionalFormatting sqref="N54:O54">
    <cfRule type="expression" dxfId="67" priority="16" stopIfTrue="1">
      <formula>N53=N54</formula>
    </cfRule>
  </conditionalFormatting>
  <conditionalFormatting sqref="N54:O54">
    <cfRule type="expression" dxfId="66" priority="15" stopIfTrue="1">
      <formula>N53=N54</formula>
    </cfRule>
  </conditionalFormatting>
  <conditionalFormatting sqref="N54:O54">
    <cfRule type="expression" dxfId="65" priority="14" stopIfTrue="1">
      <formula>N53=N54</formula>
    </cfRule>
  </conditionalFormatting>
  <conditionalFormatting sqref="N54:O54">
    <cfRule type="expression" dxfId="64" priority="13" stopIfTrue="1">
      <formula>N53=N54</formula>
    </cfRule>
  </conditionalFormatting>
  <conditionalFormatting sqref="N62:O62">
    <cfRule type="expression" dxfId="63" priority="12" stopIfTrue="1">
      <formula>N61=N62</formula>
    </cfRule>
  </conditionalFormatting>
  <conditionalFormatting sqref="N62:O62">
    <cfRule type="expression" dxfId="62" priority="11" stopIfTrue="1">
      <formula>N61=N62</formula>
    </cfRule>
  </conditionalFormatting>
  <conditionalFormatting sqref="N62:O62">
    <cfRule type="expression" dxfId="61" priority="10" stopIfTrue="1">
      <formula>N61=N62</formula>
    </cfRule>
  </conditionalFormatting>
  <conditionalFormatting sqref="N62:O62">
    <cfRule type="expression" dxfId="60" priority="9" stopIfTrue="1">
      <formula>N61=N62</formula>
    </cfRule>
  </conditionalFormatting>
  <conditionalFormatting sqref="N62:O62">
    <cfRule type="expression" dxfId="59" priority="8" stopIfTrue="1">
      <formula>N61=N62</formula>
    </cfRule>
  </conditionalFormatting>
  <conditionalFormatting sqref="N62:O62">
    <cfRule type="expression" dxfId="58" priority="7" stopIfTrue="1">
      <formula>N61=N62</formula>
    </cfRule>
  </conditionalFormatting>
  <conditionalFormatting sqref="N64:O64">
    <cfRule type="expression" dxfId="57" priority="6" stopIfTrue="1">
      <formula>N63=N64</formula>
    </cfRule>
  </conditionalFormatting>
  <conditionalFormatting sqref="N64:O64">
    <cfRule type="expression" dxfId="56" priority="5" stopIfTrue="1">
      <formula>N63=N64</formula>
    </cfRule>
  </conditionalFormatting>
  <conditionalFormatting sqref="N64:O64">
    <cfRule type="expression" dxfId="55" priority="4" stopIfTrue="1">
      <formula>N63=N64</formula>
    </cfRule>
  </conditionalFormatting>
  <conditionalFormatting sqref="N64:O64">
    <cfRule type="expression" dxfId="54" priority="3" stopIfTrue="1">
      <formula>N63=N64</formula>
    </cfRule>
  </conditionalFormatting>
  <conditionalFormatting sqref="N64:O64">
    <cfRule type="expression" dxfId="53" priority="2" stopIfTrue="1">
      <formula>N63=N64</formula>
    </cfRule>
  </conditionalFormatting>
  <conditionalFormatting sqref="N64:O64">
    <cfRule type="expression" dxfId="52" priority="1" stopIfTrue="1">
      <formula>N63=N64</formula>
    </cfRule>
  </conditionalFormatting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1"/>
  </sheetPr>
  <dimension ref="A1:E25"/>
  <sheetViews>
    <sheetView zoomScale="80" zoomScaleNormal="80" workbookViewId="0">
      <selection activeCell="D22" sqref="D22"/>
    </sheetView>
  </sheetViews>
  <sheetFormatPr defaultRowHeight="13.5"/>
  <cols>
    <col min="1" max="2" width="10.88671875" style="4" customWidth="1"/>
    <col min="3" max="3" width="0.77734375" style="3" customWidth="1"/>
    <col min="4" max="5" width="10.88671875" style="4" customWidth="1"/>
    <col min="6" max="16384" width="8.88671875" style="3"/>
  </cols>
  <sheetData>
    <row r="1" spans="1:5">
      <c r="A1" s="493" t="s">
        <v>1451</v>
      </c>
      <c r="B1" s="493"/>
      <c r="D1" s="493" t="s">
        <v>1452</v>
      </c>
      <c r="E1" s="493"/>
    </row>
    <row r="3" spans="1:5" s="4" customFormat="1">
      <c r="A3" s="176" t="s">
        <v>1291</v>
      </c>
      <c r="B3" s="176" t="s">
        <v>1292</v>
      </c>
      <c r="D3" s="176" t="s">
        <v>1291</v>
      </c>
      <c r="E3" s="176" t="s">
        <v>1293</v>
      </c>
    </row>
    <row r="4" spans="1:5">
      <c r="A4" s="4" t="s">
        <v>951</v>
      </c>
      <c r="B4" s="4" t="s">
        <v>1294</v>
      </c>
      <c r="D4" s="4" t="s">
        <v>1295</v>
      </c>
      <c r="E4" s="4" t="s">
        <v>1296</v>
      </c>
    </row>
    <row r="5" spans="1:5">
      <c r="A5" s="4" t="s">
        <v>952</v>
      </c>
      <c r="B5" s="4" t="s">
        <v>1297</v>
      </c>
      <c r="D5" s="4" t="s">
        <v>1242</v>
      </c>
      <c r="E5" s="4" t="s">
        <v>1399</v>
      </c>
    </row>
    <row r="6" spans="1:5">
      <c r="A6" s="4" t="s">
        <v>953</v>
      </c>
      <c r="B6" s="4" t="s">
        <v>1298</v>
      </c>
    </row>
    <row r="7" spans="1:5">
      <c r="A7" s="4" t="s">
        <v>954</v>
      </c>
      <c r="B7" s="4" t="s">
        <v>1299</v>
      </c>
    </row>
    <row r="8" spans="1:5">
      <c r="A8" s="4" t="s">
        <v>955</v>
      </c>
      <c r="B8" s="4" t="s">
        <v>1300</v>
      </c>
    </row>
    <row r="9" spans="1:5">
      <c r="A9" s="4" t="s">
        <v>956</v>
      </c>
      <c r="B9" s="4" t="s">
        <v>1301</v>
      </c>
    </row>
    <row r="10" spans="1:5">
      <c r="A10" s="4" t="s">
        <v>957</v>
      </c>
      <c r="B10" s="4" t="s">
        <v>1302</v>
      </c>
    </row>
    <row r="11" spans="1:5">
      <c r="A11" s="4" t="s">
        <v>958</v>
      </c>
      <c r="B11" s="4" t="s">
        <v>1303</v>
      </c>
    </row>
    <row r="12" spans="1:5">
      <c r="A12" s="4" t="s">
        <v>959</v>
      </c>
      <c r="B12" s="4" t="s">
        <v>1304</v>
      </c>
    </row>
    <row r="13" spans="1:5">
      <c r="A13" s="4" t="s">
        <v>960</v>
      </c>
      <c r="B13" s="4" t="s">
        <v>1305</v>
      </c>
    </row>
    <row r="14" spans="1:5">
      <c r="A14" s="4" t="s">
        <v>1306</v>
      </c>
      <c r="B14" s="4" t="s">
        <v>1307</v>
      </c>
    </row>
    <row r="15" spans="1:5">
      <c r="A15" s="4" t="s">
        <v>1308</v>
      </c>
      <c r="B15" s="4" t="s">
        <v>1309</v>
      </c>
    </row>
    <row r="16" spans="1:5">
      <c r="A16" s="4" t="s">
        <v>1422</v>
      </c>
      <c r="B16" s="4" t="s">
        <v>1421</v>
      </c>
    </row>
    <row r="17" spans="1:2">
      <c r="A17" s="430" t="s">
        <v>2352</v>
      </c>
      <c r="B17" s="430" t="s">
        <v>2353</v>
      </c>
    </row>
    <row r="18" spans="1:2">
      <c r="A18" s="430" t="s">
        <v>2354</v>
      </c>
      <c r="B18" s="430" t="s">
        <v>2355</v>
      </c>
    </row>
    <row r="19" spans="1:2">
      <c r="A19" s="430" t="s">
        <v>2356</v>
      </c>
      <c r="B19" s="430" t="s">
        <v>2357</v>
      </c>
    </row>
    <row r="20" spans="1:2">
      <c r="A20" s="430" t="s">
        <v>2358</v>
      </c>
      <c r="B20" s="430" t="s">
        <v>2360</v>
      </c>
    </row>
    <row r="21" spans="1:2">
      <c r="A21" s="430" t="s">
        <v>2359</v>
      </c>
      <c r="B21" s="430" t="s">
        <v>2361</v>
      </c>
    </row>
    <row r="22" spans="1:2">
      <c r="A22" s="430" t="s">
        <v>2531</v>
      </c>
      <c r="B22" s="430" t="s">
        <v>2534</v>
      </c>
    </row>
    <row r="23" spans="1:2">
      <c r="A23" s="430" t="s">
        <v>2532</v>
      </c>
      <c r="B23" s="430" t="s">
        <v>2535</v>
      </c>
    </row>
    <row r="24" spans="1:2">
      <c r="A24" s="430" t="s">
        <v>2533</v>
      </c>
      <c r="B24" s="430" t="s">
        <v>2536</v>
      </c>
    </row>
    <row r="25" spans="1:2">
      <c r="A25" s="430" t="s">
        <v>2537</v>
      </c>
      <c r="B25" s="430" t="s">
        <v>2538</v>
      </c>
    </row>
  </sheetData>
  <mergeCells count="2">
    <mergeCell ref="A1:B1"/>
    <mergeCell ref="D1:E1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1"/>
  </sheetPr>
  <dimension ref="A1:AD65"/>
  <sheetViews>
    <sheetView showGridLines="0" showZeros="0" zoomScale="80" zoomScaleNormal="80" workbookViewId="0">
      <pane xSplit="7" ySplit="8" topLeftCell="L60" activePane="bottomRight" state="frozen"/>
      <selection activeCell="B1" sqref="B1"/>
      <selection pane="topRight" activeCell="B1" sqref="B1"/>
      <selection pane="bottomLeft" activeCell="B1" sqref="B1"/>
      <selection pane="bottomRight" activeCell="Y12" sqref="Y12"/>
    </sheetView>
  </sheetViews>
  <sheetFormatPr defaultColWidth="8.88671875" defaultRowHeight="53.25" customHeight="1" outlineLevelCol="1"/>
  <cols>
    <col min="1" max="1" width="10.109375" style="3" hidden="1" customWidth="1" outlineLevel="1"/>
    <col min="2" max="2" width="8.88671875" style="96" customWidth="1" collapsed="1"/>
    <col min="3" max="3" width="7.77734375" style="4" customWidth="1"/>
    <col min="4" max="4" width="12.33203125" style="97" customWidth="1"/>
    <col min="5" max="5" width="4.6640625" style="4" bestFit="1" customWidth="1"/>
    <col min="6" max="8" width="8.33203125" style="7" customWidth="1"/>
    <col min="9" max="9" width="8.33203125" style="19" customWidth="1"/>
    <col min="10" max="10" width="8.33203125" style="7" customWidth="1"/>
    <col min="11" max="11" width="8.33203125" style="17" customWidth="1"/>
    <col min="12" max="13" width="8.33203125" style="7" customWidth="1"/>
    <col min="14" max="14" width="10" style="106" customWidth="1"/>
    <col min="15" max="16" width="8.33203125" style="7" customWidth="1"/>
    <col min="17" max="17" width="8.33203125" style="106" customWidth="1"/>
    <col min="18" max="18" width="8.33203125" style="52" customWidth="1"/>
    <col min="19" max="19" width="8.33203125" style="19" customWidth="1"/>
    <col min="20" max="20" width="8.33203125" style="7" customWidth="1"/>
    <col min="21" max="23" width="8.33203125" style="19" customWidth="1"/>
    <col min="24" max="24" width="8.33203125" style="7" customWidth="1"/>
    <col min="25" max="25" width="8.33203125" style="22" customWidth="1"/>
    <col min="26" max="28" width="8.88671875" style="3" hidden="1" customWidth="1" outlineLevel="1"/>
    <col min="29" max="29" width="8.88671875" style="3" collapsed="1"/>
    <col min="31" max="16384" width="8.88671875" style="3"/>
  </cols>
  <sheetData>
    <row r="1" spans="1:30" s="25" customFormat="1" ht="26.25">
      <c r="B1" s="25" t="s">
        <v>1241</v>
      </c>
      <c r="C1" s="26"/>
      <c r="D1" s="26"/>
      <c r="E1" s="26"/>
      <c r="F1" s="27"/>
      <c r="G1" s="27"/>
      <c r="H1" s="27"/>
      <c r="I1" s="28"/>
      <c r="J1" s="27"/>
      <c r="K1" s="29"/>
      <c r="L1" s="27"/>
      <c r="M1" s="27"/>
      <c r="N1" s="105"/>
      <c r="O1" s="27"/>
      <c r="P1" s="27"/>
      <c r="Q1" s="105"/>
      <c r="R1" s="51"/>
      <c r="S1" s="28"/>
      <c r="T1" s="27"/>
      <c r="U1" s="28"/>
      <c r="V1" s="28"/>
      <c r="W1" s="28"/>
      <c r="X1" s="27"/>
      <c r="Y1" s="30"/>
    </row>
    <row r="2" spans="1:30" ht="13.5">
      <c r="B2" s="3"/>
      <c r="D2" s="4"/>
    </row>
    <row r="3" spans="1:30" s="4" customFormat="1" ht="13.5">
      <c r="B3" s="24" t="s">
        <v>1240</v>
      </c>
      <c r="F3" s="9"/>
      <c r="G3" s="9"/>
      <c r="H3" s="9"/>
      <c r="I3" s="19"/>
      <c r="J3" s="9"/>
      <c r="K3" s="18"/>
      <c r="L3" s="9"/>
      <c r="M3" s="9"/>
      <c r="N3" s="112"/>
      <c r="O3" s="9"/>
      <c r="P3" s="9"/>
      <c r="Q3" s="107"/>
      <c r="R3" s="52"/>
      <c r="S3" s="19"/>
      <c r="U3" s="19"/>
      <c r="V3" s="494" t="s">
        <v>926</v>
      </c>
      <c r="W3" s="495"/>
      <c r="X3" s="495"/>
      <c r="Y3" s="496"/>
    </row>
    <row r="4" spans="1:30" ht="13.5">
      <c r="B4" s="6"/>
      <c r="D4" s="4"/>
      <c r="K4" s="23" t="s">
        <v>912</v>
      </c>
      <c r="N4" s="111">
        <v>1</v>
      </c>
      <c r="O4" s="94">
        <v>7</v>
      </c>
      <c r="S4" s="46">
        <v>45</v>
      </c>
      <c r="V4" s="85" t="s">
        <v>924</v>
      </c>
      <c r="W4" s="92">
        <v>41425</v>
      </c>
      <c r="X4" s="84" t="s">
        <v>925</v>
      </c>
      <c r="Y4" s="93">
        <v>41517</v>
      </c>
    </row>
    <row r="5" spans="1:30" s="4" customFormat="1" ht="13.5">
      <c r="A5" s="447" t="s">
        <v>911</v>
      </c>
      <c r="B5" s="500" t="s">
        <v>816</v>
      </c>
      <c r="C5" s="454" t="s">
        <v>817</v>
      </c>
      <c r="D5" s="457" t="s">
        <v>818</v>
      </c>
      <c r="E5" s="460" t="s">
        <v>1163</v>
      </c>
      <c r="F5" s="461" t="s">
        <v>819</v>
      </c>
      <c r="G5" s="464" t="s">
        <v>820</v>
      </c>
      <c r="H5" s="467" t="s">
        <v>910</v>
      </c>
      <c r="I5" s="468"/>
      <c r="J5" s="468"/>
      <c r="K5" s="468"/>
      <c r="L5" s="468"/>
      <c r="M5" s="469"/>
      <c r="N5" s="54" t="s">
        <v>1164</v>
      </c>
      <c r="O5" s="55">
        <f>'14FW판매DB'!$A$4</f>
        <v>42463</v>
      </c>
      <c r="P5" s="54" t="s">
        <v>914</v>
      </c>
      <c r="Q5" s="55">
        <f>O5-6</f>
        <v>42457</v>
      </c>
      <c r="R5" s="56" t="s">
        <v>913</v>
      </c>
      <c r="S5" s="57">
        <f>O5</f>
        <v>42463</v>
      </c>
      <c r="T5" s="479" t="s">
        <v>909</v>
      </c>
      <c r="U5" s="480"/>
      <c r="V5" s="480"/>
      <c r="W5" s="481"/>
      <c r="X5" s="481"/>
      <c r="Y5" s="482"/>
    </row>
    <row r="6" spans="1:30" s="4" customFormat="1" ht="13.5">
      <c r="A6" s="447"/>
      <c r="B6" s="449"/>
      <c r="C6" s="455"/>
      <c r="D6" s="458"/>
      <c r="E6" s="441"/>
      <c r="F6" s="462"/>
      <c r="G6" s="465"/>
      <c r="H6" s="68" t="s">
        <v>916</v>
      </c>
      <c r="I6" s="470" t="s">
        <v>917</v>
      </c>
      <c r="J6" s="471"/>
      <c r="K6" s="471"/>
      <c r="L6" s="471"/>
      <c r="M6" s="471"/>
      <c r="N6" s="471"/>
      <c r="O6" s="471"/>
      <c r="P6" s="497"/>
      <c r="Q6" s="470" t="s">
        <v>918</v>
      </c>
      <c r="R6" s="471"/>
      <c r="S6" s="474"/>
      <c r="T6" s="68" t="s">
        <v>917</v>
      </c>
      <c r="U6" s="498" t="s">
        <v>921</v>
      </c>
      <c r="V6" s="499"/>
      <c r="W6" s="477" t="s">
        <v>919</v>
      </c>
      <c r="X6" s="478"/>
      <c r="Y6" s="69" t="s">
        <v>920</v>
      </c>
    </row>
    <row r="7" spans="1:30" s="5" customFormat="1" ht="27.75" thickBot="1">
      <c r="A7" s="447"/>
      <c r="B7" s="450"/>
      <c r="C7" s="456"/>
      <c r="D7" s="459"/>
      <c r="E7" s="442"/>
      <c r="F7" s="463"/>
      <c r="G7" s="466"/>
      <c r="H7" s="58" t="s">
        <v>823</v>
      </c>
      <c r="I7" s="59" t="s">
        <v>821</v>
      </c>
      <c r="J7" s="60" t="s">
        <v>915</v>
      </c>
      <c r="K7" s="61" t="s">
        <v>822</v>
      </c>
      <c r="L7" s="62" t="s">
        <v>825</v>
      </c>
      <c r="M7" s="63" t="s">
        <v>826</v>
      </c>
      <c r="N7" s="108" t="s">
        <v>832</v>
      </c>
      <c r="O7" s="60" t="s">
        <v>827</v>
      </c>
      <c r="P7" s="64" t="s">
        <v>824</v>
      </c>
      <c r="Q7" s="108" t="s">
        <v>950</v>
      </c>
      <c r="R7" s="65" t="s">
        <v>829</v>
      </c>
      <c r="S7" s="66" t="s">
        <v>828</v>
      </c>
      <c r="T7" s="58" t="s">
        <v>830</v>
      </c>
      <c r="U7" s="121" t="s">
        <v>1239</v>
      </c>
      <c r="V7" s="125" t="s">
        <v>1238</v>
      </c>
      <c r="W7" s="59" t="s">
        <v>833</v>
      </c>
      <c r="X7" s="64" t="s">
        <v>823</v>
      </c>
      <c r="Y7" s="67" t="s">
        <v>823</v>
      </c>
    </row>
    <row r="8" spans="1:30" s="83" customFormat="1" ht="14.25" thickBot="1">
      <c r="A8" s="71"/>
      <c r="B8" s="72"/>
      <c r="C8" s="47"/>
      <c r="D8" s="101"/>
      <c r="E8" s="101"/>
      <c r="F8" s="73"/>
      <c r="G8" s="74"/>
      <c r="H8" s="75">
        <f>SUBTOTAL(9,H9:H1048576)</f>
        <v>47569</v>
      </c>
      <c r="I8" s="48"/>
      <c r="J8" s="76">
        <f>SUBTOTAL(9,J9:J1048576)</f>
        <v>41563</v>
      </c>
      <c r="K8" s="77">
        <f>IF(ISERROR(J8/H8)=TRUE,0,J8/H8)</f>
        <v>0.87374130210851608</v>
      </c>
      <c r="L8" s="78"/>
      <c r="M8" s="79">
        <f>AVERAGE(M9:M1048576)</f>
        <v>11.374949749857533</v>
      </c>
      <c r="N8" s="109">
        <f>SUBTOTAL(9,N9:N1048576)</f>
        <v>3612</v>
      </c>
      <c r="O8" s="76"/>
      <c r="P8" s="80">
        <f>AVERAGE(P9:P1048576)</f>
        <v>9.0526315789473681</v>
      </c>
      <c r="Q8" s="109">
        <f>SUBTOTAL(9,Q9:Q1048576)</f>
        <v>6006</v>
      </c>
      <c r="R8" s="81"/>
      <c r="S8" s="49"/>
      <c r="T8" s="75">
        <f>SUBTOTAL(9,T9:T1048576)</f>
        <v>57244.285714285717</v>
      </c>
      <c r="U8" s="122"/>
      <c r="V8" s="126"/>
      <c r="W8" s="48"/>
      <c r="X8" s="80">
        <f>SUBTOTAL(9,X9:X1048576)</f>
        <v>78600</v>
      </c>
      <c r="Y8" s="82">
        <f>SUBTOTAL(9,Y9:Y1048576)</f>
        <v>-27361.71428571429</v>
      </c>
    </row>
    <row r="9" spans="1:30" ht="53.25" customHeight="1">
      <c r="A9" s="16" t="s">
        <v>1181</v>
      </c>
      <c r="B9" s="35"/>
      <c r="C9" s="31" t="s">
        <v>633</v>
      </c>
      <c r="D9" s="103" t="s">
        <v>837</v>
      </c>
      <c r="E9" s="102" t="s">
        <v>43</v>
      </c>
      <c r="F9" s="36">
        <v>49000</v>
      </c>
      <c r="G9" s="37">
        <v>49000</v>
      </c>
      <c r="H9" s="38">
        <v>1000</v>
      </c>
      <c r="I9" s="39">
        <v>41054</v>
      </c>
      <c r="J9" s="40">
        <v>701</v>
      </c>
      <c r="K9" s="43">
        <v>0.70099999999999996</v>
      </c>
      <c r="L9" s="95">
        <v>353</v>
      </c>
      <c r="M9" s="45">
        <v>1.9858356940509916</v>
      </c>
      <c r="N9" s="110">
        <v>69</v>
      </c>
      <c r="O9" s="40">
        <v>7</v>
      </c>
      <c r="P9" s="41">
        <v>9.8571428571428577</v>
      </c>
      <c r="Q9" s="110">
        <v>299</v>
      </c>
      <c r="R9" s="53">
        <v>30.333333333333332</v>
      </c>
      <c r="S9" s="50">
        <v>41436.333333333336</v>
      </c>
      <c r="T9" s="38">
        <v>1094.1428571428571</v>
      </c>
      <c r="U9" s="134" t="s">
        <v>1175</v>
      </c>
      <c r="V9" s="133">
        <v>41401</v>
      </c>
      <c r="W9" s="39">
        <v>41445</v>
      </c>
      <c r="X9" s="41">
        <v>1200</v>
      </c>
      <c r="Y9" s="42">
        <v>-404.85714285714289</v>
      </c>
      <c r="Z9" s="3">
        <v>-8.6666666666642413</v>
      </c>
      <c r="AD9" s="3"/>
    </row>
    <row r="10" spans="1:30" ht="53.25" customHeight="1">
      <c r="A10" s="16" t="s">
        <v>1182</v>
      </c>
      <c r="B10" s="35"/>
      <c r="C10" s="31" t="s">
        <v>633</v>
      </c>
      <c r="D10" s="103" t="s">
        <v>838</v>
      </c>
      <c r="E10" s="102" t="s">
        <v>43</v>
      </c>
      <c r="F10" s="36">
        <v>49000</v>
      </c>
      <c r="G10" s="37">
        <v>49000</v>
      </c>
      <c r="H10" s="38">
        <v>957</v>
      </c>
      <c r="I10" s="39">
        <v>41073</v>
      </c>
      <c r="J10" s="40">
        <v>759</v>
      </c>
      <c r="K10" s="43">
        <v>0.7931034482758621</v>
      </c>
      <c r="L10" s="95">
        <v>334</v>
      </c>
      <c r="M10" s="45">
        <v>2.2724550898203595</v>
      </c>
      <c r="N10" s="110">
        <v>110</v>
      </c>
      <c r="O10" s="40">
        <v>7</v>
      </c>
      <c r="P10" s="41">
        <v>15.714285714285714</v>
      </c>
      <c r="Q10" s="110">
        <v>198</v>
      </c>
      <c r="R10" s="53">
        <v>12.600000000000001</v>
      </c>
      <c r="S10" s="50">
        <v>41418.6</v>
      </c>
      <c r="T10" s="38">
        <v>1744.2857142857142</v>
      </c>
      <c r="U10" s="134" t="s">
        <v>1175</v>
      </c>
      <c r="V10" s="133">
        <v>41401</v>
      </c>
      <c r="W10" s="39">
        <v>41445</v>
      </c>
      <c r="X10" s="41">
        <v>1200</v>
      </c>
      <c r="Y10" s="42">
        <v>346.28571428571422</v>
      </c>
      <c r="Z10" s="3">
        <v>-26.400000000001455</v>
      </c>
      <c r="AD10" s="3"/>
    </row>
    <row r="11" spans="1:30" ht="53.25" customHeight="1">
      <c r="A11" s="16" t="s">
        <v>1183</v>
      </c>
      <c r="B11" s="35"/>
      <c r="C11" s="31" t="s">
        <v>633</v>
      </c>
      <c r="D11" s="103" t="s">
        <v>839</v>
      </c>
      <c r="E11" s="102" t="s">
        <v>43</v>
      </c>
      <c r="F11" s="36">
        <v>49000</v>
      </c>
      <c r="G11" s="37">
        <v>49000</v>
      </c>
      <c r="H11" s="38">
        <v>950</v>
      </c>
      <c r="I11" s="39">
        <v>41068</v>
      </c>
      <c r="J11" s="40">
        <v>672</v>
      </c>
      <c r="K11" s="43">
        <v>0.70736842105263154</v>
      </c>
      <c r="L11" s="95">
        <v>339</v>
      </c>
      <c r="M11" s="45">
        <v>1.9823008849557522</v>
      </c>
      <c r="N11" s="110">
        <v>82</v>
      </c>
      <c r="O11" s="40">
        <v>7</v>
      </c>
      <c r="P11" s="41">
        <v>11.714285714285714</v>
      </c>
      <c r="Q11" s="110">
        <v>278</v>
      </c>
      <c r="R11" s="53">
        <v>23.731707317073173</v>
      </c>
      <c r="S11" s="50">
        <v>41429.731707317071</v>
      </c>
      <c r="T11" s="38">
        <v>1300.2857142857142</v>
      </c>
      <c r="U11" s="134" t="s">
        <v>1175</v>
      </c>
      <c r="V11" s="133">
        <v>41401</v>
      </c>
      <c r="W11" s="39">
        <v>41445</v>
      </c>
      <c r="X11" s="41">
        <v>600</v>
      </c>
      <c r="Y11" s="42">
        <v>422.28571428571422</v>
      </c>
      <c r="Z11" s="3">
        <v>-15.268292682929314</v>
      </c>
      <c r="AD11" s="3"/>
    </row>
    <row r="12" spans="1:30" ht="53.25" customHeight="1">
      <c r="A12" s="16" t="s">
        <v>1184</v>
      </c>
      <c r="B12" s="35"/>
      <c r="C12" s="31" t="s">
        <v>633</v>
      </c>
      <c r="D12" s="103" t="s">
        <v>879</v>
      </c>
      <c r="E12" s="102" t="s">
        <v>43</v>
      </c>
      <c r="F12" s="36">
        <v>59000</v>
      </c>
      <c r="G12" s="37">
        <v>59000</v>
      </c>
      <c r="H12" s="38">
        <v>1161</v>
      </c>
      <c r="I12" s="39">
        <v>41326</v>
      </c>
      <c r="J12" s="40">
        <v>936</v>
      </c>
      <c r="K12" s="43">
        <v>0.80620155038759689</v>
      </c>
      <c r="L12" s="95">
        <v>81</v>
      </c>
      <c r="M12" s="45">
        <v>11.555555555555555</v>
      </c>
      <c r="N12" s="110">
        <v>85</v>
      </c>
      <c r="O12" s="40">
        <v>7</v>
      </c>
      <c r="P12" s="41">
        <v>12.142857142857142</v>
      </c>
      <c r="Q12" s="110">
        <v>225</v>
      </c>
      <c r="R12" s="53">
        <v>18.529411764705884</v>
      </c>
      <c r="S12" s="50">
        <v>41424.529411764706</v>
      </c>
      <c r="T12" s="38">
        <v>1347.8571428571429</v>
      </c>
      <c r="U12" s="134" t="s">
        <v>1175</v>
      </c>
      <c r="V12" s="133">
        <v>41345</v>
      </c>
      <c r="W12" s="39">
        <v>41438</v>
      </c>
      <c r="X12" s="41">
        <v>1000</v>
      </c>
      <c r="Y12" s="42">
        <v>122.85714285714289</v>
      </c>
      <c r="Z12" s="3">
        <v>-13.47058823529369</v>
      </c>
      <c r="AD12" s="3"/>
    </row>
    <row r="13" spans="1:30" ht="53.25" customHeight="1">
      <c r="A13" s="16" t="s">
        <v>1185</v>
      </c>
      <c r="B13" s="35"/>
      <c r="C13" s="31" t="s">
        <v>633</v>
      </c>
      <c r="D13" s="103" t="s">
        <v>1009</v>
      </c>
      <c r="E13" s="102" t="s">
        <v>56</v>
      </c>
      <c r="F13" s="36">
        <v>43000</v>
      </c>
      <c r="G13" s="37">
        <v>43000</v>
      </c>
      <c r="H13" s="38">
        <v>4861</v>
      </c>
      <c r="I13" s="39">
        <v>40989</v>
      </c>
      <c r="J13" s="40">
        <v>4472</v>
      </c>
      <c r="K13" s="43">
        <v>0.91997531372145647</v>
      </c>
      <c r="L13" s="95">
        <v>418</v>
      </c>
      <c r="M13" s="45">
        <v>10.698564593301436</v>
      </c>
      <c r="N13" s="110">
        <v>286</v>
      </c>
      <c r="O13" s="40">
        <v>7</v>
      </c>
      <c r="P13" s="41">
        <v>40.857142857142854</v>
      </c>
      <c r="Q13" s="110">
        <v>389</v>
      </c>
      <c r="R13" s="53">
        <v>9.5209790209790217</v>
      </c>
      <c r="S13" s="50">
        <v>41415.520979020977</v>
      </c>
      <c r="T13" s="38">
        <v>4535.1428571428569</v>
      </c>
      <c r="U13" s="134" t="s">
        <v>1175</v>
      </c>
      <c r="V13" s="133">
        <v>41401</v>
      </c>
      <c r="W13" s="39">
        <v>41461</v>
      </c>
      <c r="X13" s="41">
        <v>2000</v>
      </c>
      <c r="Y13" s="42">
        <v>2146.1428571428569</v>
      </c>
      <c r="Z13" s="3">
        <v>-45.479020979022607</v>
      </c>
      <c r="AD13" s="3"/>
    </row>
    <row r="14" spans="1:30" ht="53.25" customHeight="1">
      <c r="A14" s="16" t="s">
        <v>1186</v>
      </c>
      <c r="B14" s="35"/>
      <c r="C14" s="31" t="s">
        <v>633</v>
      </c>
      <c r="D14" s="103" t="s">
        <v>922</v>
      </c>
      <c r="E14" s="102" t="s">
        <v>56</v>
      </c>
      <c r="F14" s="36">
        <v>43000</v>
      </c>
      <c r="G14" s="37">
        <v>43000</v>
      </c>
      <c r="H14" s="38">
        <v>11435</v>
      </c>
      <c r="I14" s="39">
        <v>41038</v>
      </c>
      <c r="J14" s="40">
        <v>11336</v>
      </c>
      <c r="K14" s="43">
        <v>0.99134236991692171</v>
      </c>
      <c r="L14" s="95">
        <v>369</v>
      </c>
      <c r="M14" s="45">
        <v>30.720867208672086</v>
      </c>
      <c r="N14" s="110">
        <v>344</v>
      </c>
      <c r="O14" s="40">
        <v>7</v>
      </c>
      <c r="P14" s="41">
        <v>49.142857142857146</v>
      </c>
      <c r="Q14" s="110">
        <v>99</v>
      </c>
      <c r="R14" s="53">
        <v>2.01453488372093</v>
      </c>
      <c r="S14" s="50">
        <v>41408.014534883718</v>
      </c>
      <c r="T14" s="38">
        <v>5454.8571428571431</v>
      </c>
      <c r="U14" s="134" t="s">
        <v>1175</v>
      </c>
      <c r="V14" s="133">
        <v>41408</v>
      </c>
      <c r="W14" s="39">
        <v>41409</v>
      </c>
      <c r="X14" s="41">
        <v>6000</v>
      </c>
      <c r="Y14" s="42">
        <v>-644.14285714285688</v>
      </c>
      <c r="Z14" s="3">
        <v>-0.98546511628228473</v>
      </c>
      <c r="AD14" s="3"/>
    </row>
    <row r="15" spans="1:30" ht="53.25" customHeight="1">
      <c r="A15" s="16" t="s">
        <v>1187</v>
      </c>
      <c r="B15" s="35"/>
      <c r="C15" s="31" t="s">
        <v>633</v>
      </c>
      <c r="D15" s="103" t="s">
        <v>868</v>
      </c>
      <c r="E15" s="102" t="s">
        <v>56</v>
      </c>
      <c r="F15" s="36">
        <v>43000</v>
      </c>
      <c r="G15" s="37">
        <v>43000</v>
      </c>
      <c r="H15" s="38">
        <v>492</v>
      </c>
      <c r="I15" s="39">
        <v>41345</v>
      </c>
      <c r="J15" s="40">
        <v>491</v>
      </c>
      <c r="K15" s="43">
        <v>0.99796747967479671</v>
      </c>
      <c r="L15" s="95">
        <v>62</v>
      </c>
      <c r="M15" s="45">
        <v>7.919354838709677</v>
      </c>
      <c r="N15" s="110">
        <v>1</v>
      </c>
      <c r="O15" s="40">
        <v>7</v>
      </c>
      <c r="P15" s="41">
        <v>0.14285714285714285</v>
      </c>
      <c r="Q15" s="110">
        <v>1</v>
      </c>
      <c r="R15" s="53">
        <v>7</v>
      </c>
      <c r="S15" s="50">
        <v>41413</v>
      </c>
      <c r="T15" s="38">
        <v>15.857142857142856</v>
      </c>
      <c r="U15" s="134" t="s">
        <v>1175</v>
      </c>
      <c r="V15" s="133">
        <v>41359</v>
      </c>
      <c r="W15" s="39">
        <v>41415</v>
      </c>
      <c r="X15" s="41">
        <v>1000</v>
      </c>
      <c r="Y15" s="42">
        <v>-985.14285714285711</v>
      </c>
      <c r="Z15" s="3">
        <v>-2</v>
      </c>
      <c r="AD15" s="3"/>
    </row>
    <row r="16" spans="1:30" ht="53.25" customHeight="1">
      <c r="A16" s="16" t="s">
        <v>1188</v>
      </c>
      <c r="B16" s="35"/>
      <c r="C16" s="31" t="s">
        <v>633</v>
      </c>
      <c r="D16" s="103" t="s">
        <v>869</v>
      </c>
      <c r="E16" s="102" t="s">
        <v>56</v>
      </c>
      <c r="F16" s="36">
        <v>49000</v>
      </c>
      <c r="G16" s="37">
        <v>49000</v>
      </c>
      <c r="H16" s="38">
        <v>444</v>
      </c>
      <c r="I16" s="39">
        <v>41381</v>
      </c>
      <c r="J16" s="40">
        <v>443</v>
      </c>
      <c r="K16" s="43">
        <v>0.99774774774774777</v>
      </c>
      <c r="L16" s="95">
        <v>26</v>
      </c>
      <c r="M16" s="45">
        <v>17.03846153846154</v>
      </c>
      <c r="N16" s="110">
        <v>11</v>
      </c>
      <c r="O16" s="40">
        <v>7</v>
      </c>
      <c r="P16" s="41">
        <v>1.5714285714285714</v>
      </c>
      <c r="Q16" s="110">
        <v>1</v>
      </c>
      <c r="R16" s="53">
        <v>0.63636363636363635</v>
      </c>
      <c r="S16" s="50">
        <v>41406.63636363636</v>
      </c>
      <c r="T16" s="38">
        <v>174.42857142857142</v>
      </c>
      <c r="U16" s="134" t="s">
        <v>1175</v>
      </c>
      <c r="V16" s="133">
        <v>41396</v>
      </c>
      <c r="W16" s="39">
        <v>41437</v>
      </c>
      <c r="X16" s="41">
        <v>2000</v>
      </c>
      <c r="Y16" s="42">
        <v>-1826.5714285714287</v>
      </c>
      <c r="Z16" s="3">
        <v>-30.363636363639671</v>
      </c>
      <c r="AD16" s="3"/>
    </row>
    <row r="17" spans="1:30" ht="53.25" customHeight="1">
      <c r="A17" s="16" t="s">
        <v>1189</v>
      </c>
      <c r="B17" s="35"/>
      <c r="C17" s="31" t="s">
        <v>633</v>
      </c>
      <c r="D17" s="103" t="s">
        <v>878</v>
      </c>
      <c r="E17" s="102" t="s">
        <v>56</v>
      </c>
      <c r="F17" s="36">
        <v>55000</v>
      </c>
      <c r="G17" s="37">
        <v>55000</v>
      </c>
      <c r="H17" s="38">
        <v>1050</v>
      </c>
      <c r="I17" s="39">
        <v>41305</v>
      </c>
      <c r="J17" s="40">
        <v>1026</v>
      </c>
      <c r="K17" s="43">
        <v>0.97714285714285709</v>
      </c>
      <c r="L17" s="95">
        <v>102</v>
      </c>
      <c r="M17" s="45">
        <v>10.058823529411764</v>
      </c>
      <c r="N17" s="110">
        <v>19</v>
      </c>
      <c r="O17" s="40">
        <v>7</v>
      </c>
      <c r="P17" s="41">
        <v>2.7142857142857144</v>
      </c>
      <c r="Q17" s="110">
        <v>24</v>
      </c>
      <c r="R17" s="53">
        <v>8.8421052631578938</v>
      </c>
      <c r="S17" s="50">
        <v>41414.84210526316</v>
      </c>
      <c r="T17" s="38">
        <v>301.28571428571428</v>
      </c>
      <c r="U17" s="134" t="s">
        <v>1175</v>
      </c>
      <c r="V17" s="133">
        <v>41317</v>
      </c>
      <c r="W17" s="39">
        <v>41425</v>
      </c>
      <c r="X17" s="41">
        <v>1000</v>
      </c>
      <c r="Y17" s="42">
        <v>-722.71428571428578</v>
      </c>
      <c r="Z17" s="3">
        <v>-10.157894736839808</v>
      </c>
      <c r="AD17" s="3"/>
    </row>
    <row r="18" spans="1:30" ht="53.25" customHeight="1">
      <c r="A18" s="16" t="s">
        <v>1190</v>
      </c>
      <c r="B18" s="35"/>
      <c r="C18" s="31" t="s">
        <v>633</v>
      </c>
      <c r="D18" s="103" t="s">
        <v>880</v>
      </c>
      <c r="E18" s="102" t="s">
        <v>56</v>
      </c>
      <c r="F18" s="36">
        <v>55000</v>
      </c>
      <c r="G18" s="37">
        <v>55000</v>
      </c>
      <c r="H18" s="38">
        <v>1016</v>
      </c>
      <c r="I18" s="39">
        <v>41326</v>
      </c>
      <c r="J18" s="40">
        <v>820</v>
      </c>
      <c r="K18" s="43">
        <v>0.80708661417322836</v>
      </c>
      <c r="L18" s="95">
        <v>81</v>
      </c>
      <c r="M18" s="45">
        <v>10.123456790123457</v>
      </c>
      <c r="N18" s="110">
        <v>139</v>
      </c>
      <c r="O18" s="40">
        <v>7</v>
      </c>
      <c r="P18" s="41">
        <v>19.857142857142858</v>
      </c>
      <c r="Q18" s="110">
        <v>196</v>
      </c>
      <c r="R18" s="53">
        <v>9.8705035971223012</v>
      </c>
      <c r="S18" s="50">
        <v>41415.870503597122</v>
      </c>
      <c r="T18" s="38">
        <v>2204.1428571428573</v>
      </c>
      <c r="U18" s="134" t="s">
        <v>1175</v>
      </c>
      <c r="V18" s="133">
        <v>41345</v>
      </c>
      <c r="W18" s="39">
        <v>41438</v>
      </c>
      <c r="X18" s="41">
        <v>1000</v>
      </c>
      <c r="Y18" s="42">
        <v>1008.1428571428573</v>
      </c>
      <c r="Z18" s="3">
        <v>-22.129496402878431</v>
      </c>
      <c r="AD18" s="3"/>
    </row>
    <row r="19" spans="1:30" ht="53.25" customHeight="1">
      <c r="A19" s="16" t="s">
        <v>1191</v>
      </c>
      <c r="B19" s="35"/>
      <c r="C19" s="31" t="s">
        <v>633</v>
      </c>
      <c r="D19" s="103" t="s">
        <v>883</v>
      </c>
      <c r="E19" s="102" t="s">
        <v>56</v>
      </c>
      <c r="F19" s="36">
        <v>55000</v>
      </c>
      <c r="G19" s="37">
        <v>55000</v>
      </c>
      <c r="H19" s="38">
        <v>544</v>
      </c>
      <c r="I19" s="39">
        <v>41383</v>
      </c>
      <c r="J19" s="40">
        <v>355</v>
      </c>
      <c r="K19" s="43">
        <v>0.65257352941176472</v>
      </c>
      <c r="L19" s="95">
        <v>24</v>
      </c>
      <c r="M19" s="45">
        <v>14.791666666666666</v>
      </c>
      <c r="N19" s="110">
        <v>64</v>
      </c>
      <c r="O19" s="40">
        <v>7</v>
      </c>
      <c r="P19" s="41">
        <v>9.1428571428571423</v>
      </c>
      <c r="Q19" s="110">
        <v>189</v>
      </c>
      <c r="R19" s="53">
        <v>20.671875</v>
      </c>
      <c r="S19" s="50">
        <v>41426.671875</v>
      </c>
      <c r="T19" s="38">
        <v>1014.8571428571428</v>
      </c>
      <c r="U19" s="134" t="s">
        <v>1173</v>
      </c>
      <c r="V19" s="133">
        <v>41396</v>
      </c>
      <c r="W19" s="39">
        <v>41432</v>
      </c>
      <c r="X19" s="41">
        <v>800</v>
      </c>
      <c r="Y19" s="42">
        <v>25.857142857142776</v>
      </c>
      <c r="Z19" s="3">
        <v>-5.328125</v>
      </c>
      <c r="AD19" s="3"/>
    </row>
    <row r="20" spans="1:30" ht="53.25" customHeight="1">
      <c r="A20" s="16" t="s">
        <v>1192</v>
      </c>
      <c r="B20" s="35"/>
      <c r="C20" s="31" t="s">
        <v>633</v>
      </c>
      <c r="D20" s="103" t="s">
        <v>840</v>
      </c>
      <c r="E20" s="102" t="s">
        <v>56</v>
      </c>
      <c r="F20" s="36">
        <v>43000</v>
      </c>
      <c r="G20" s="37">
        <v>43000</v>
      </c>
      <c r="H20" s="38">
        <v>950</v>
      </c>
      <c r="I20" s="39">
        <v>41073</v>
      </c>
      <c r="J20" s="40">
        <v>756</v>
      </c>
      <c r="K20" s="43">
        <v>0.79578947368421049</v>
      </c>
      <c r="L20" s="95">
        <v>334</v>
      </c>
      <c r="M20" s="45">
        <v>2.2634730538922154</v>
      </c>
      <c r="N20" s="110">
        <v>119</v>
      </c>
      <c r="O20" s="40">
        <v>7</v>
      </c>
      <c r="P20" s="41">
        <v>17</v>
      </c>
      <c r="Q20" s="110">
        <v>194</v>
      </c>
      <c r="R20" s="53">
        <v>11.411764705882353</v>
      </c>
      <c r="S20" s="50">
        <v>41417.411764705881</v>
      </c>
      <c r="T20" s="38">
        <v>1887</v>
      </c>
      <c r="U20" s="134" t="s">
        <v>1175</v>
      </c>
      <c r="V20" s="133">
        <v>41401</v>
      </c>
      <c r="W20" s="39">
        <v>41445</v>
      </c>
      <c r="X20" s="41">
        <v>1500</v>
      </c>
      <c r="Y20" s="42">
        <v>193</v>
      </c>
      <c r="Z20" s="3">
        <v>-27.588235294118931</v>
      </c>
      <c r="AD20" s="3"/>
    </row>
    <row r="21" spans="1:30" ht="53.25" customHeight="1">
      <c r="A21" s="16" t="s">
        <v>1193</v>
      </c>
      <c r="B21" s="35"/>
      <c r="C21" s="31" t="s">
        <v>633</v>
      </c>
      <c r="D21" s="103" t="s">
        <v>852</v>
      </c>
      <c r="E21" s="102" t="s">
        <v>43</v>
      </c>
      <c r="F21" s="36">
        <v>49000</v>
      </c>
      <c r="G21" s="37">
        <v>49000</v>
      </c>
      <c r="H21" s="38">
        <v>688</v>
      </c>
      <c r="I21" s="39">
        <v>41082</v>
      </c>
      <c r="J21" s="40">
        <v>627</v>
      </c>
      <c r="K21" s="43">
        <v>0.91133720930232553</v>
      </c>
      <c r="L21" s="95">
        <v>325</v>
      </c>
      <c r="M21" s="45">
        <v>1.9292307692307693</v>
      </c>
      <c r="N21" s="110">
        <v>41</v>
      </c>
      <c r="O21" s="40">
        <v>7</v>
      </c>
      <c r="P21" s="41">
        <v>5.8571428571428568</v>
      </c>
      <c r="Q21" s="110">
        <v>61</v>
      </c>
      <c r="R21" s="53">
        <v>10.414634146341465</v>
      </c>
      <c r="S21" s="50">
        <v>41416.414634146342</v>
      </c>
      <c r="T21" s="38">
        <v>650.14285714285711</v>
      </c>
      <c r="U21" s="134" t="s">
        <v>1175</v>
      </c>
      <c r="V21" s="133">
        <v>41396</v>
      </c>
      <c r="W21" s="39">
        <v>41452</v>
      </c>
      <c r="X21" s="41">
        <v>1000</v>
      </c>
      <c r="Y21" s="42">
        <v>-410.85714285714289</v>
      </c>
      <c r="Z21" s="3">
        <v>-35.585365853658004</v>
      </c>
      <c r="AD21" s="3"/>
    </row>
    <row r="22" spans="1:30" ht="53.25" customHeight="1">
      <c r="A22" s="16" t="s">
        <v>1194</v>
      </c>
      <c r="B22" s="35"/>
      <c r="C22" s="31" t="s">
        <v>633</v>
      </c>
      <c r="D22" s="103" t="s">
        <v>854</v>
      </c>
      <c r="E22" s="102" t="s">
        <v>43</v>
      </c>
      <c r="F22" s="36">
        <v>49000</v>
      </c>
      <c r="G22" s="37">
        <v>49000</v>
      </c>
      <c r="H22" s="38">
        <v>786</v>
      </c>
      <c r="I22" s="39">
        <v>41103</v>
      </c>
      <c r="J22" s="40">
        <v>772</v>
      </c>
      <c r="K22" s="43">
        <v>0.98218829516539441</v>
      </c>
      <c r="L22" s="95">
        <v>304</v>
      </c>
      <c r="M22" s="45">
        <v>2.5394736842105261</v>
      </c>
      <c r="N22" s="110">
        <v>10</v>
      </c>
      <c r="O22" s="40">
        <v>7</v>
      </c>
      <c r="P22" s="41">
        <v>1.4285714285714286</v>
      </c>
      <c r="Q22" s="110">
        <v>14</v>
      </c>
      <c r="R22" s="53">
        <v>9.7999999999999989</v>
      </c>
      <c r="S22" s="50">
        <v>41415.800000000003</v>
      </c>
      <c r="T22" s="38">
        <v>158.57142857142858</v>
      </c>
      <c r="U22" s="134" t="s">
        <v>1175</v>
      </c>
      <c r="V22" s="133">
        <v>41387</v>
      </c>
      <c r="W22" s="39">
        <v>41438</v>
      </c>
      <c r="X22" s="41">
        <v>2000</v>
      </c>
      <c r="Y22" s="42">
        <v>-1855.4285714285713</v>
      </c>
      <c r="Z22" s="3">
        <v>-22.19999999999709</v>
      </c>
      <c r="AD22" s="3"/>
    </row>
    <row r="23" spans="1:30" ht="53.25" customHeight="1">
      <c r="A23" s="16" t="s">
        <v>1195</v>
      </c>
      <c r="B23" s="35"/>
      <c r="C23" s="31" t="s">
        <v>633</v>
      </c>
      <c r="D23" s="103" t="s">
        <v>841</v>
      </c>
      <c r="E23" s="102" t="s">
        <v>43</v>
      </c>
      <c r="F23" s="36">
        <v>49000</v>
      </c>
      <c r="G23" s="37">
        <v>49000</v>
      </c>
      <c r="H23" s="38">
        <v>400</v>
      </c>
      <c r="I23" s="39">
        <v>41396</v>
      </c>
      <c r="J23" s="40">
        <v>131</v>
      </c>
      <c r="K23" s="43">
        <v>0.32750000000000001</v>
      </c>
      <c r="L23" s="95">
        <v>11</v>
      </c>
      <c r="M23" s="45">
        <v>11.909090909090908</v>
      </c>
      <c r="N23" s="110">
        <v>54</v>
      </c>
      <c r="O23" s="40">
        <v>7</v>
      </c>
      <c r="P23" s="41">
        <v>7.7142857142857144</v>
      </c>
      <c r="Q23" s="110">
        <v>269</v>
      </c>
      <c r="R23" s="53">
        <v>34.870370370370367</v>
      </c>
      <c r="S23" s="50">
        <v>41440.870370370372</v>
      </c>
      <c r="T23" s="38">
        <v>856.28571428571433</v>
      </c>
      <c r="U23" s="134" t="s">
        <v>1175</v>
      </c>
      <c r="V23" s="133">
        <v>41401</v>
      </c>
      <c r="W23" s="39">
        <v>41445</v>
      </c>
      <c r="X23" s="41">
        <v>1000</v>
      </c>
      <c r="Y23" s="42">
        <v>-412.71428571428567</v>
      </c>
      <c r="Z23" s="3">
        <v>-4.1296296296277433</v>
      </c>
      <c r="AD23" s="3"/>
    </row>
    <row r="24" spans="1:30" ht="53.25" customHeight="1">
      <c r="A24" s="16" t="s">
        <v>1196</v>
      </c>
      <c r="B24" s="35"/>
      <c r="C24" s="31" t="s">
        <v>633</v>
      </c>
      <c r="D24" s="103" t="s">
        <v>843</v>
      </c>
      <c r="E24" s="102" t="s">
        <v>43</v>
      </c>
      <c r="F24" s="36">
        <v>49000</v>
      </c>
      <c r="G24" s="37">
        <v>49000</v>
      </c>
      <c r="H24" s="38">
        <v>425</v>
      </c>
      <c r="I24" s="39">
        <v>41396</v>
      </c>
      <c r="J24" s="40">
        <v>156</v>
      </c>
      <c r="K24" s="43">
        <v>0.36705882352941177</v>
      </c>
      <c r="L24" s="95">
        <v>11</v>
      </c>
      <c r="M24" s="45">
        <v>14.181818181818182</v>
      </c>
      <c r="N24" s="110">
        <v>70</v>
      </c>
      <c r="O24" s="40">
        <v>7</v>
      </c>
      <c r="P24" s="41">
        <v>10</v>
      </c>
      <c r="Q24" s="110">
        <v>269</v>
      </c>
      <c r="R24" s="53">
        <v>26.9</v>
      </c>
      <c r="S24" s="50">
        <v>41432.9</v>
      </c>
      <c r="T24" s="38">
        <v>1110</v>
      </c>
      <c r="U24" s="134" t="s">
        <v>1175</v>
      </c>
      <c r="V24" s="133">
        <v>41401</v>
      </c>
      <c r="W24" s="39">
        <v>41445</v>
      </c>
      <c r="X24" s="41">
        <v>1000</v>
      </c>
      <c r="Y24" s="42">
        <v>-159</v>
      </c>
      <c r="Z24" s="3">
        <v>-12.099999999998545</v>
      </c>
      <c r="AD24" s="3"/>
    </row>
    <row r="25" spans="1:30" ht="53.25" customHeight="1">
      <c r="A25" s="16" t="s">
        <v>1197</v>
      </c>
      <c r="B25" s="35"/>
      <c r="C25" s="31" t="s">
        <v>633</v>
      </c>
      <c r="D25" s="103" t="s">
        <v>846</v>
      </c>
      <c r="E25" s="102" t="s">
        <v>43</v>
      </c>
      <c r="F25" s="36">
        <v>49000</v>
      </c>
      <c r="G25" s="37">
        <v>49000</v>
      </c>
      <c r="H25" s="38">
        <v>500</v>
      </c>
      <c r="I25" s="39">
        <v>41376</v>
      </c>
      <c r="J25" s="40">
        <v>369</v>
      </c>
      <c r="K25" s="43">
        <v>0.73799999999999999</v>
      </c>
      <c r="L25" s="95">
        <v>31</v>
      </c>
      <c r="M25" s="45">
        <v>11.903225806451612</v>
      </c>
      <c r="N25" s="110">
        <v>109</v>
      </c>
      <c r="O25" s="40">
        <v>7</v>
      </c>
      <c r="P25" s="41">
        <v>15.571428571428571</v>
      </c>
      <c r="Q25" s="110">
        <v>131</v>
      </c>
      <c r="R25" s="53">
        <v>8.4128440366972477</v>
      </c>
      <c r="S25" s="50">
        <v>41414.412844036699</v>
      </c>
      <c r="T25" s="38">
        <v>1728.4285714285713</v>
      </c>
      <c r="U25" s="134" t="s">
        <v>1175</v>
      </c>
      <c r="V25" s="133">
        <v>41401</v>
      </c>
      <c r="W25" s="39">
        <v>41438</v>
      </c>
      <c r="X25" s="41">
        <v>1000</v>
      </c>
      <c r="Y25" s="42">
        <v>597.42857142857133</v>
      </c>
      <c r="Z25" s="3">
        <v>-23.587155963301484</v>
      </c>
      <c r="AD25" s="3"/>
    </row>
    <row r="26" spans="1:30" ht="53.25" customHeight="1">
      <c r="A26" s="16" t="s">
        <v>1198</v>
      </c>
      <c r="B26" s="35"/>
      <c r="C26" s="31" t="s">
        <v>633</v>
      </c>
      <c r="D26" s="103" t="s">
        <v>848</v>
      </c>
      <c r="E26" s="102" t="s">
        <v>43</v>
      </c>
      <c r="F26" s="36">
        <v>49000</v>
      </c>
      <c r="G26" s="37">
        <v>49000</v>
      </c>
      <c r="H26" s="38">
        <v>400</v>
      </c>
      <c r="I26" s="39">
        <v>41395</v>
      </c>
      <c r="J26" s="40">
        <v>292</v>
      </c>
      <c r="K26" s="43">
        <v>0.73</v>
      </c>
      <c r="L26" s="95">
        <v>12</v>
      </c>
      <c r="M26" s="45">
        <v>24.333333333333332</v>
      </c>
      <c r="N26" s="110">
        <v>89</v>
      </c>
      <c r="O26" s="40">
        <v>7</v>
      </c>
      <c r="P26" s="41">
        <v>12.714285714285714</v>
      </c>
      <c r="Q26" s="110">
        <v>108</v>
      </c>
      <c r="R26" s="53">
        <v>8.4943820224719104</v>
      </c>
      <c r="S26" s="50">
        <v>41414.494382022473</v>
      </c>
      <c r="T26" s="38">
        <v>1411.2857142857142</v>
      </c>
      <c r="U26" s="134" t="s">
        <v>1175</v>
      </c>
      <c r="V26" s="133">
        <v>41401</v>
      </c>
      <c r="W26" s="39">
        <v>41438</v>
      </c>
      <c r="X26" s="41">
        <v>2000</v>
      </c>
      <c r="Y26" s="42">
        <v>-696.71428571428578</v>
      </c>
      <c r="Z26" s="3">
        <v>-23.505617977527436</v>
      </c>
      <c r="AD26" s="3"/>
    </row>
    <row r="27" spans="1:30" ht="53.25" customHeight="1">
      <c r="A27" s="16" t="s">
        <v>1199</v>
      </c>
      <c r="B27" s="35"/>
      <c r="C27" s="31" t="s">
        <v>633</v>
      </c>
      <c r="D27" s="103" t="s">
        <v>850</v>
      </c>
      <c r="E27" s="102" t="s">
        <v>43</v>
      </c>
      <c r="F27" s="36">
        <v>49000</v>
      </c>
      <c r="G27" s="37">
        <v>49000</v>
      </c>
      <c r="H27" s="38">
        <v>275</v>
      </c>
      <c r="I27" s="39">
        <v>41396</v>
      </c>
      <c r="J27" s="40">
        <v>162</v>
      </c>
      <c r="K27" s="43">
        <v>0.58909090909090911</v>
      </c>
      <c r="L27" s="95">
        <v>11</v>
      </c>
      <c r="M27" s="45">
        <v>14.727272727272727</v>
      </c>
      <c r="N27" s="110">
        <v>67</v>
      </c>
      <c r="O27" s="40">
        <v>7</v>
      </c>
      <c r="P27" s="41">
        <v>9.5714285714285712</v>
      </c>
      <c r="Q27" s="110">
        <v>113</v>
      </c>
      <c r="R27" s="53">
        <v>11.805970149253731</v>
      </c>
      <c r="S27" s="50">
        <v>41417.805970149253</v>
      </c>
      <c r="T27" s="38">
        <v>1062.4285714285713</v>
      </c>
      <c r="U27" s="134" t="s">
        <v>1175</v>
      </c>
      <c r="V27" s="133">
        <v>41401</v>
      </c>
      <c r="W27" s="39">
        <v>41438</v>
      </c>
      <c r="X27" s="41">
        <v>1000</v>
      </c>
      <c r="Y27" s="42">
        <v>-50.571428571428669</v>
      </c>
      <c r="Z27" s="3">
        <v>-20.194029850747029</v>
      </c>
      <c r="AD27" s="3"/>
    </row>
    <row r="28" spans="1:30" ht="53.25" customHeight="1">
      <c r="A28" s="16" t="s">
        <v>1200</v>
      </c>
      <c r="B28" s="35"/>
      <c r="C28" s="31" t="s">
        <v>633</v>
      </c>
      <c r="D28" s="103" t="s">
        <v>872</v>
      </c>
      <c r="E28" s="102" t="s">
        <v>43</v>
      </c>
      <c r="F28" s="36">
        <v>49000</v>
      </c>
      <c r="G28" s="37">
        <v>49000</v>
      </c>
      <c r="H28" s="38">
        <v>500</v>
      </c>
      <c r="I28" s="39">
        <v>41381</v>
      </c>
      <c r="J28" s="40">
        <v>466</v>
      </c>
      <c r="K28" s="43">
        <v>0.93200000000000005</v>
      </c>
      <c r="L28" s="95">
        <v>26</v>
      </c>
      <c r="M28" s="45">
        <v>17.923076923076923</v>
      </c>
      <c r="N28" s="110">
        <v>53</v>
      </c>
      <c r="O28" s="40">
        <v>7</v>
      </c>
      <c r="P28" s="41">
        <v>7.5714285714285712</v>
      </c>
      <c r="Q28" s="110">
        <v>34</v>
      </c>
      <c r="R28" s="53">
        <v>4.4905660377358494</v>
      </c>
      <c r="S28" s="50">
        <v>41410.490566037734</v>
      </c>
      <c r="T28" s="38">
        <v>840.42857142857144</v>
      </c>
      <c r="U28" s="134" t="s">
        <v>1175</v>
      </c>
      <c r="V28" s="133">
        <v>41387</v>
      </c>
      <c r="W28" s="39">
        <v>41438</v>
      </c>
      <c r="X28" s="41">
        <v>1000</v>
      </c>
      <c r="Y28" s="42">
        <v>-193.57142857142856</v>
      </c>
      <c r="Z28" s="3">
        <v>-27.509433962266485</v>
      </c>
      <c r="AD28" s="3"/>
    </row>
    <row r="29" spans="1:30" ht="53.25" customHeight="1">
      <c r="A29" s="16" t="s">
        <v>1201</v>
      </c>
      <c r="B29" s="35"/>
      <c r="C29" s="31" t="s">
        <v>633</v>
      </c>
      <c r="D29" s="103" t="s">
        <v>870</v>
      </c>
      <c r="E29" s="102" t="s">
        <v>43</v>
      </c>
      <c r="F29" s="36">
        <v>49000</v>
      </c>
      <c r="G29" s="37">
        <v>49000</v>
      </c>
      <c r="H29" s="38">
        <v>500</v>
      </c>
      <c r="I29" s="39">
        <v>41381</v>
      </c>
      <c r="J29" s="40">
        <v>467</v>
      </c>
      <c r="K29" s="43">
        <v>0.93400000000000005</v>
      </c>
      <c r="L29" s="95">
        <v>26</v>
      </c>
      <c r="M29" s="45">
        <v>17.96153846153846</v>
      </c>
      <c r="N29" s="110">
        <v>72</v>
      </c>
      <c r="O29" s="40">
        <v>7</v>
      </c>
      <c r="P29" s="41">
        <v>10.285714285714286</v>
      </c>
      <c r="Q29" s="110">
        <v>33</v>
      </c>
      <c r="R29" s="53">
        <v>3.208333333333333</v>
      </c>
      <c r="S29" s="50">
        <v>41409.208333333336</v>
      </c>
      <c r="T29" s="38">
        <v>1141.7142857142858</v>
      </c>
      <c r="U29" s="134" t="s">
        <v>1175</v>
      </c>
      <c r="V29" s="133">
        <v>41387</v>
      </c>
      <c r="W29" s="39">
        <v>41438</v>
      </c>
      <c r="X29" s="41">
        <v>1000</v>
      </c>
      <c r="Y29" s="42">
        <v>108.71428571428578</v>
      </c>
      <c r="Z29" s="3">
        <v>-28.791666666664241</v>
      </c>
      <c r="AD29" s="3"/>
    </row>
    <row r="30" spans="1:30" ht="53.25" customHeight="1">
      <c r="A30" s="16" t="s">
        <v>1202</v>
      </c>
      <c r="B30" s="35"/>
      <c r="C30" s="31" t="s">
        <v>633</v>
      </c>
      <c r="D30" s="103" t="s">
        <v>874</v>
      </c>
      <c r="E30" s="102" t="s">
        <v>43</v>
      </c>
      <c r="F30" s="36">
        <v>49000</v>
      </c>
      <c r="G30" s="37">
        <v>49000</v>
      </c>
      <c r="H30" s="38">
        <v>499</v>
      </c>
      <c r="I30" s="39">
        <v>41381</v>
      </c>
      <c r="J30" s="40">
        <v>367</v>
      </c>
      <c r="K30" s="43">
        <v>0.73547094188376749</v>
      </c>
      <c r="L30" s="95">
        <v>26</v>
      </c>
      <c r="M30" s="45">
        <v>14.115384615384615</v>
      </c>
      <c r="N30" s="110">
        <v>87</v>
      </c>
      <c r="O30" s="40">
        <v>7</v>
      </c>
      <c r="P30" s="41">
        <v>12.428571428571429</v>
      </c>
      <c r="Q30" s="110">
        <v>132</v>
      </c>
      <c r="R30" s="53">
        <v>10.620689655172413</v>
      </c>
      <c r="S30" s="50">
        <v>41416.620689655174</v>
      </c>
      <c r="T30" s="38">
        <v>1379.5714285714287</v>
      </c>
      <c r="U30" s="134" t="s">
        <v>1175</v>
      </c>
      <c r="V30" s="133">
        <v>41387</v>
      </c>
      <c r="W30" s="39">
        <v>41438</v>
      </c>
      <c r="X30" s="41">
        <v>700</v>
      </c>
      <c r="Y30" s="42">
        <v>547.57142857142867</v>
      </c>
      <c r="Z30" s="3">
        <v>-21.379310344826081</v>
      </c>
      <c r="AD30" s="3"/>
    </row>
    <row r="31" spans="1:30" ht="53.25" customHeight="1">
      <c r="A31" s="16" t="s">
        <v>1203</v>
      </c>
      <c r="B31" s="35"/>
      <c r="C31" s="31" t="s">
        <v>633</v>
      </c>
      <c r="D31" s="103" t="s">
        <v>876</v>
      </c>
      <c r="E31" s="102" t="s">
        <v>43</v>
      </c>
      <c r="F31" s="36">
        <v>49000</v>
      </c>
      <c r="G31" s="37">
        <v>49000</v>
      </c>
      <c r="H31" s="38">
        <v>500</v>
      </c>
      <c r="I31" s="39">
        <v>41389</v>
      </c>
      <c r="J31" s="40">
        <v>290</v>
      </c>
      <c r="K31" s="43">
        <v>0.57999999999999996</v>
      </c>
      <c r="L31" s="95">
        <v>18</v>
      </c>
      <c r="M31" s="45">
        <v>16.111111111111111</v>
      </c>
      <c r="N31" s="110">
        <v>103</v>
      </c>
      <c r="O31" s="40">
        <v>7</v>
      </c>
      <c r="P31" s="41">
        <v>14.714285714285714</v>
      </c>
      <c r="Q31" s="110">
        <v>210</v>
      </c>
      <c r="R31" s="53">
        <v>14.271844660194175</v>
      </c>
      <c r="S31" s="50">
        <v>41420.271844660194</v>
      </c>
      <c r="T31" s="38">
        <v>1633.2857142857142</v>
      </c>
      <c r="U31" s="134" t="s">
        <v>1175</v>
      </c>
      <c r="V31" s="133">
        <v>41401</v>
      </c>
      <c r="W31" s="39">
        <v>41438</v>
      </c>
      <c r="X31" s="41">
        <v>1000</v>
      </c>
      <c r="Y31" s="42">
        <v>423.28571428571422</v>
      </c>
      <c r="Z31" s="3">
        <v>-17.728155339806108</v>
      </c>
      <c r="AD31" s="3"/>
    </row>
    <row r="32" spans="1:30" ht="53.25" customHeight="1">
      <c r="A32" s="16" t="s">
        <v>1204</v>
      </c>
      <c r="B32" s="35"/>
      <c r="C32" s="31" t="s">
        <v>633</v>
      </c>
      <c r="D32" s="103" t="s">
        <v>881</v>
      </c>
      <c r="E32" s="102" t="s">
        <v>43</v>
      </c>
      <c r="F32" s="36">
        <v>55000</v>
      </c>
      <c r="G32" s="37">
        <v>55000</v>
      </c>
      <c r="H32" s="38">
        <v>659</v>
      </c>
      <c r="I32" s="39">
        <v>41383</v>
      </c>
      <c r="J32" s="40">
        <v>654</v>
      </c>
      <c r="K32" s="43">
        <v>0.99241274658573597</v>
      </c>
      <c r="L32" s="95">
        <v>24</v>
      </c>
      <c r="M32" s="45">
        <v>27.25</v>
      </c>
      <c r="N32" s="110">
        <v>51</v>
      </c>
      <c r="O32" s="40">
        <v>7</v>
      </c>
      <c r="P32" s="41">
        <v>7.2857142857142856</v>
      </c>
      <c r="Q32" s="110">
        <v>5</v>
      </c>
      <c r="R32" s="53">
        <v>0.68627450980392157</v>
      </c>
      <c r="S32" s="50">
        <v>41406.686274509804</v>
      </c>
      <c r="T32" s="38">
        <v>808.71428571428567</v>
      </c>
      <c r="U32" s="134" t="s">
        <v>1175</v>
      </c>
      <c r="V32" s="133">
        <v>41387</v>
      </c>
      <c r="W32" s="39">
        <v>41417</v>
      </c>
      <c r="X32" s="41">
        <v>4000</v>
      </c>
      <c r="Y32" s="42">
        <v>-3196.2857142857142</v>
      </c>
      <c r="Z32" s="3">
        <v>-10.313725490195793</v>
      </c>
      <c r="AD32" s="3"/>
    </row>
    <row r="33" spans="1:30" ht="53.25" customHeight="1">
      <c r="A33" s="16" t="s">
        <v>1205</v>
      </c>
      <c r="B33" s="35"/>
      <c r="C33" s="31" t="s">
        <v>633</v>
      </c>
      <c r="D33" s="103" t="s">
        <v>842</v>
      </c>
      <c r="E33" s="102" t="s">
        <v>56</v>
      </c>
      <c r="F33" s="36">
        <v>43000</v>
      </c>
      <c r="G33" s="37">
        <v>43000</v>
      </c>
      <c r="H33" s="38">
        <v>250</v>
      </c>
      <c r="I33" s="39">
        <v>41396</v>
      </c>
      <c r="J33" s="40">
        <v>212</v>
      </c>
      <c r="K33" s="43">
        <v>0.84799999999999998</v>
      </c>
      <c r="L33" s="95">
        <v>11</v>
      </c>
      <c r="M33" s="45">
        <v>19.272727272727273</v>
      </c>
      <c r="N33" s="110">
        <v>38</v>
      </c>
      <c r="O33" s="40">
        <v>7</v>
      </c>
      <c r="P33" s="41">
        <v>5.4285714285714288</v>
      </c>
      <c r="Q33" s="110">
        <v>38</v>
      </c>
      <c r="R33" s="53">
        <v>7</v>
      </c>
      <c r="S33" s="50">
        <v>41413</v>
      </c>
      <c r="T33" s="38">
        <v>602.57142857142856</v>
      </c>
      <c r="U33" s="134" t="s">
        <v>1175</v>
      </c>
      <c r="V33" s="133">
        <v>41401</v>
      </c>
      <c r="W33" s="39">
        <v>41438</v>
      </c>
      <c r="X33" s="41">
        <v>2000</v>
      </c>
      <c r="Y33" s="42">
        <v>-1435.4285714285716</v>
      </c>
      <c r="Z33" s="3">
        <v>-25</v>
      </c>
      <c r="AD33" s="3"/>
    </row>
    <row r="34" spans="1:30" ht="53.25" customHeight="1">
      <c r="A34" s="16" t="s">
        <v>1206</v>
      </c>
      <c r="B34" s="35"/>
      <c r="C34" s="31" t="s">
        <v>633</v>
      </c>
      <c r="D34" s="103" t="s">
        <v>844</v>
      </c>
      <c r="E34" s="102" t="s">
        <v>56</v>
      </c>
      <c r="F34" s="36">
        <v>43000</v>
      </c>
      <c r="G34" s="37">
        <v>43000</v>
      </c>
      <c r="H34" s="38">
        <v>275</v>
      </c>
      <c r="I34" s="39">
        <v>41396</v>
      </c>
      <c r="J34" s="40">
        <v>252</v>
      </c>
      <c r="K34" s="43">
        <v>0.91636363636363638</v>
      </c>
      <c r="L34" s="95">
        <v>11</v>
      </c>
      <c r="M34" s="45">
        <v>22.90909090909091</v>
      </c>
      <c r="N34" s="110">
        <v>77</v>
      </c>
      <c r="O34" s="40">
        <v>7</v>
      </c>
      <c r="P34" s="41">
        <v>11</v>
      </c>
      <c r="Q34" s="110">
        <v>23</v>
      </c>
      <c r="R34" s="53">
        <v>2.0909090909090908</v>
      </c>
      <c r="S34" s="50">
        <v>41408.090909090912</v>
      </c>
      <c r="T34" s="38">
        <v>1221</v>
      </c>
      <c r="U34" s="134" t="s">
        <v>1175</v>
      </c>
      <c r="V34" s="133">
        <v>41401</v>
      </c>
      <c r="W34" s="39">
        <v>41438</v>
      </c>
      <c r="X34" s="41">
        <v>2000</v>
      </c>
      <c r="Y34" s="42">
        <v>-802</v>
      </c>
      <c r="Z34" s="3">
        <v>-29.909090909088263</v>
      </c>
      <c r="AD34" s="3"/>
    </row>
    <row r="35" spans="1:30" ht="53.25" customHeight="1">
      <c r="A35" s="16" t="s">
        <v>1207</v>
      </c>
      <c r="B35" s="35"/>
      <c r="C35" s="31" t="s">
        <v>633</v>
      </c>
      <c r="D35" s="103" t="s">
        <v>845</v>
      </c>
      <c r="E35" s="102" t="s">
        <v>56</v>
      </c>
      <c r="F35" s="36">
        <v>43000</v>
      </c>
      <c r="G35" s="37">
        <v>43000</v>
      </c>
      <c r="H35" s="38">
        <v>250</v>
      </c>
      <c r="I35" s="39">
        <v>41396</v>
      </c>
      <c r="J35" s="40">
        <v>216</v>
      </c>
      <c r="K35" s="43">
        <v>0.86399999999999999</v>
      </c>
      <c r="L35" s="95">
        <v>11</v>
      </c>
      <c r="M35" s="45">
        <v>19.636363636363637</v>
      </c>
      <c r="N35" s="110">
        <v>58</v>
      </c>
      <c r="O35" s="40">
        <v>7</v>
      </c>
      <c r="P35" s="41">
        <v>8.2857142857142865</v>
      </c>
      <c r="Q35" s="110">
        <v>34</v>
      </c>
      <c r="R35" s="53">
        <v>4.1034482758620685</v>
      </c>
      <c r="S35" s="50">
        <v>41410.103448275862</v>
      </c>
      <c r="T35" s="38">
        <v>919.71428571428578</v>
      </c>
      <c r="U35" s="134" t="s">
        <v>1175</v>
      </c>
      <c r="V35" s="133">
        <v>41401</v>
      </c>
      <c r="W35" s="39">
        <v>41438</v>
      </c>
      <c r="X35" s="41">
        <v>2000</v>
      </c>
      <c r="Y35" s="42">
        <v>-1114.2857142857142</v>
      </c>
      <c r="Z35" s="3">
        <v>-27.89655172413768</v>
      </c>
      <c r="AD35" s="3"/>
    </row>
    <row r="36" spans="1:30" ht="53.25" customHeight="1">
      <c r="A36" s="16" t="s">
        <v>1208</v>
      </c>
      <c r="B36" s="35"/>
      <c r="C36" s="31" t="s">
        <v>633</v>
      </c>
      <c r="D36" s="103" t="s">
        <v>847</v>
      </c>
      <c r="E36" s="102" t="s">
        <v>56</v>
      </c>
      <c r="F36" s="36">
        <v>43000</v>
      </c>
      <c r="G36" s="37">
        <v>43000</v>
      </c>
      <c r="H36" s="38">
        <v>300</v>
      </c>
      <c r="I36" s="39">
        <v>41381</v>
      </c>
      <c r="J36" s="40">
        <v>284</v>
      </c>
      <c r="K36" s="43">
        <v>0.94666666666666666</v>
      </c>
      <c r="L36" s="95">
        <v>26</v>
      </c>
      <c r="M36" s="45">
        <v>10.923076923076923</v>
      </c>
      <c r="N36" s="110">
        <v>26</v>
      </c>
      <c r="O36" s="40">
        <v>7</v>
      </c>
      <c r="P36" s="41">
        <v>3.7142857142857144</v>
      </c>
      <c r="Q36" s="110">
        <v>16</v>
      </c>
      <c r="R36" s="53">
        <v>4.3076923076923075</v>
      </c>
      <c r="S36" s="50">
        <v>41410.307692307695</v>
      </c>
      <c r="T36" s="38">
        <v>412.28571428571428</v>
      </c>
      <c r="U36" s="134" t="s">
        <v>1175</v>
      </c>
      <c r="V36" s="133">
        <v>41396</v>
      </c>
      <c r="W36" s="39">
        <v>41452</v>
      </c>
      <c r="X36" s="41">
        <v>1000</v>
      </c>
      <c r="Y36" s="42">
        <v>-603.71428571428578</v>
      </c>
      <c r="Z36" s="3">
        <v>-41.692307692304894</v>
      </c>
      <c r="AD36" s="3"/>
    </row>
    <row r="37" spans="1:30" ht="53.25" customHeight="1">
      <c r="A37" s="16" t="s">
        <v>1209</v>
      </c>
      <c r="B37" s="35"/>
      <c r="C37" s="31" t="s">
        <v>633</v>
      </c>
      <c r="D37" s="103" t="s">
        <v>849</v>
      </c>
      <c r="E37" s="102" t="s">
        <v>56</v>
      </c>
      <c r="F37" s="36">
        <v>43000</v>
      </c>
      <c r="G37" s="37">
        <v>43000</v>
      </c>
      <c r="H37" s="38">
        <v>200</v>
      </c>
      <c r="I37" s="39">
        <v>41395</v>
      </c>
      <c r="J37" s="40">
        <v>179</v>
      </c>
      <c r="K37" s="43">
        <v>0.89500000000000002</v>
      </c>
      <c r="L37" s="95">
        <v>12</v>
      </c>
      <c r="M37" s="45">
        <v>14.916666666666666</v>
      </c>
      <c r="N37" s="110">
        <v>32</v>
      </c>
      <c r="O37" s="40">
        <v>7</v>
      </c>
      <c r="P37" s="41">
        <v>4.5714285714285712</v>
      </c>
      <c r="Q37" s="110">
        <v>21</v>
      </c>
      <c r="R37" s="53">
        <v>4.59375</v>
      </c>
      <c r="S37" s="50">
        <v>41410.59375</v>
      </c>
      <c r="T37" s="38">
        <v>507.42857142857139</v>
      </c>
      <c r="U37" s="134" t="s">
        <v>1175</v>
      </c>
      <c r="V37" s="133">
        <v>41401</v>
      </c>
      <c r="W37" s="39">
        <v>41438</v>
      </c>
      <c r="X37" s="41">
        <v>1500</v>
      </c>
      <c r="Y37" s="42">
        <v>-1013.5714285714287</v>
      </c>
      <c r="Z37" s="3">
        <v>-27.40625</v>
      </c>
      <c r="AD37" s="3"/>
    </row>
    <row r="38" spans="1:30" ht="53.25" customHeight="1">
      <c r="A38" s="16" t="s">
        <v>1210</v>
      </c>
      <c r="B38" s="35"/>
      <c r="C38" s="31" t="s">
        <v>633</v>
      </c>
      <c r="D38" s="103" t="s">
        <v>851</v>
      </c>
      <c r="E38" s="102" t="s">
        <v>56</v>
      </c>
      <c r="F38" s="36">
        <v>43000</v>
      </c>
      <c r="G38" s="37">
        <v>43000</v>
      </c>
      <c r="H38" s="38">
        <v>200</v>
      </c>
      <c r="I38" s="39">
        <v>41396</v>
      </c>
      <c r="J38" s="40">
        <v>199</v>
      </c>
      <c r="K38" s="43">
        <v>0.995</v>
      </c>
      <c r="L38" s="95">
        <v>11</v>
      </c>
      <c r="M38" s="45">
        <v>18.09090909090909</v>
      </c>
      <c r="N38" s="110">
        <v>21</v>
      </c>
      <c r="O38" s="40">
        <v>7</v>
      </c>
      <c r="P38" s="41">
        <v>3</v>
      </c>
      <c r="Q38" s="110">
        <v>1</v>
      </c>
      <c r="R38" s="53">
        <v>0.33333333333333331</v>
      </c>
      <c r="S38" s="50">
        <v>41406.333333333336</v>
      </c>
      <c r="T38" s="38">
        <v>333</v>
      </c>
      <c r="U38" s="134" t="s">
        <v>1175</v>
      </c>
      <c r="V38" s="133">
        <v>41401</v>
      </c>
      <c r="W38" s="39">
        <v>41438</v>
      </c>
      <c r="X38" s="41">
        <v>2000</v>
      </c>
      <c r="Y38" s="42">
        <v>-1668</v>
      </c>
      <c r="Z38" s="3">
        <v>-31.666666666664241</v>
      </c>
      <c r="AD38" s="3"/>
    </row>
    <row r="39" spans="1:30" ht="53.25" customHeight="1">
      <c r="A39" s="16" t="s">
        <v>1211</v>
      </c>
      <c r="B39" s="35"/>
      <c r="C39" s="31" t="s">
        <v>633</v>
      </c>
      <c r="D39" s="103" t="s">
        <v>873</v>
      </c>
      <c r="E39" s="102" t="s">
        <v>56</v>
      </c>
      <c r="F39" s="36">
        <v>43000</v>
      </c>
      <c r="G39" s="37">
        <v>43000</v>
      </c>
      <c r="H39" s="38">
        <v>300</v>
      </c>
      <c r="I39" s="39">
        <v>41381</v>
      </c>
      <c r="J39" s="40">
        <v>305</v>
      </c>
      <c r="K39" s="43">
        <v>1.0166666666666666</v>
      </c>
      <c r="L39" s="95">
        <v>26</v>
      </c>
      <c r="M39" s="45">
        <v>11.73076923076923</v>
      </c>
      <c r="N39" s="110">
        <v>-3</v>
      </c>
      <c r="O39" s="40">
        <v>7</v>
      </c>
      <c r="P39" s="41">
        <v>-0.42857142857142855</v>
      </c>
      <c r="Q39" s="110">
        <v>-5</v>
      </c>
      <c r="R39" s="53">
        <v>11.666666666666668</v>
      </c>
      <c r="S39" s="50">
        <v>41417.666666666664</v>
      </c>
      <c r="T39" s="38">
        <v>-47.571428571428569</v>
      </c>
      <c r="U39" s="134" t="s">
        <v>1175</v>
      </c>
      <c r="V39" s="133">
        <v>41387</v>
      </c>
      <c r="W39" s="39">
        <v>41438</v>
      </c>
      <c r="X39" s="41">
        <v>2000</v>
      </c>
      <c r="Y39" s="42">
        <v>-2042.5714285714287</v>
      </c>
      <c r="Z39" s="3">
        <v>-20.333333333335759</v>
      </c>
      <c r="AD39" s="3"/>
    </row>
    <row r="40" spans="1:30" ht="53.25" customHeight="1">
      <c r="A40" s="16" t="s">
        <v>1212</v>
      </c>
      <c r="B40" s="35"/>
      <c r="C40" s="31" t="s">
        <v>633</v>
      </c>
      <c r="D40" s="103" t="s">
        <v>871</v>
      </c>
      <c r="E40" s="102" t="s">
        <v>56</v>
      </c>
      <c r="F40" s="36">
        <v>43000</v>
      </c>
      <c r="G40" s="37">
        <v>43000</v>
      </c>
      <c r="H40" s="38">
        <v>300</v>
      </c>
      <c r="I40" s="39">
        <v>41381</v>
      </c>
      <c r="J40" s="40">
        <v>292</v>
      </c>
      <c r="K40" s="43">
        <v>0.97333333333333338</v>
      </c>
      <c r="L40" s="95">
        <v>26</v>
      </c>
      <c r="M40" s="45">
        <v>11.23076923076923</v>
      </c>
      <c r="N40" s="110">
        <v>2</v>
      </c>
      <c r="O40" s="40">
        <v>7</v>
      </c>
      <c r="P40" s="41">
        <v>0.2857142857142857</v>
      </c>
      <c r="Q40" s="110">
        <v>8</v>
      </c>
      <c r="R40" s="53">
        <v>28</v>
      </c>
      <c r="S40" s="50">
        <v>41434</v>
      </c>
      <c r="T40" s="38">
        <v>31.714285714285712</v>
      </c>
      <c r="U40" s="134" t="s">
        <v>1175</v>
      </c>
      <c r="V40" s="133">
        <v>41387</v>
      </c>
      <c r="W40" s="39">
        <v>41438</v>
      </c>
      <c r="X40" s="41">
        <v>2500</v>
      </c>
      <c r="Y40" s="42">
        <v>-2476.2857142857142</v>
      </c>
      <c r="Z40" s="3">
        <v>-4</v>
      </c>
      <c r="AD40" s="3"/>
    </row>
    <row r="41" spans="1:30" ht="53.25" customHeight="1">
      <c r="A41" s="16" t="s">
        <v>1213</v>
      </c>
      <c r="B41" s="35"/>
      <c r="C41" s="31" t="s">
        <v>633</v>
      </c>
      <c r="D41" s="103" t="s">
        <v>875</v>
      </c>
      <c r="E41" s="102" t="s">
        <v>56</v>
      </c>
      <c r="F41" s="36">
        <v>43000</v>
      </c>
      <c r="G41" s="37">
        <v>43000</v>
      </c>
      <c r="H41" s="38">
        <v>300</v>
      </c>
      <c r="I41" s="39">
        <v>41381</v>
      </c>
      <c r="J41" s="40">
        <v>305</v>
      </c>
      <c r="K41" s="43">
        <v>1.0166666666666666</v>
      </c>
      <c r="L41" s="95">
        <v>26</v>
      </c>
      <c r="M41" s="45">
        <v>11.73076923076923</v>
      </c>
      <c r="N41" s="110">
        <v>3</v>
      </c>
      <c r="O41" s="40">
        <v>7</v>
      </c>
      <c r="P41" s="41">
        <v>0.42857142857142855</v>
      </c>
      <c r="Q41" s="110">
        <v>-5</v>
      </c>
      <c r="R41" s="53">
        <v>0</v>
      </c>
      <c r="S41" s="50">
        <v>0</v>
      </c>
      <c r="T41" s="38">
        <v>0</v>
      </c>
      <c r="U41" s="134" t="s">
        <v>1175</v>
      </c>
      <c r="V41" s="133">
        <v>41387</v>
      </c>
      <c r="W41" s="39">
        <v>41438</v>
      </c>
      <c r="X41" s="41">
        <v>2000</v>
      </c>
      <c r="Y41" s="42">
        <v>-1995</v>
      </c>
      <c r="Z41" s="3">
        <v>-41438</v>
      </c>
      <c r="AD41" s="3"/>
    </row>
    <row r="42" spans="1:30" ht="53.25" customHeight="1">
      <c r="A42" s="16" t="s">
        <v>1214</v>
      </c>
      <c r="B42" s="35"/>
      <c r="C42" s="31" t="s">
        <v>633</v>
      </c>
      <c r="D42" s="103" t="s">
        <v>877</v>
      </c>
      <c r="E42" s="102" t="s">
        <v>56</v>
      </c>
      <c r="F42" s="36">
        <v>43000</v>
      </c>
      <c r="G42" s="37">
        <v>43000</v>
      </c>
      <c r="H42" s="38">
        <v>300</v>
      </c>
      <c r="I42" s="39">
        <v>41389</v>
      </c>
      <c r="J42" s="40">
        <v>239</v>
      </c>
      <c r="K42" s="43">
        <v>0.79666666666666663</v>
      </c>
      <c r="L42" s="95">
        <v>18</v>
      </c>
      <c r="M42" s="45">
        <v>13.277777777777779</v>
      </c>
      <c r="N42" s="110">
        <v>65</v>
      </c>
      <c r="O42" s="40">
        <v>7</v>
      </c>
      <c r="P42" s="41">
        <v>9.2857142857142865</v>
      </c>
      <c r="Q42" s="110">
        <v>61</v>
      </c>
      <c r="R42" s="53">
        <v>6.569230769230769</v>
      </c>
      <c r="S42" s="50">
        <v>41412.56923076923</v>
      </c>
      <c r="T42" s="38">
        <v>1030.7142857142858</v>
      </c>
      <c r="U42" s="134" t="s">
        <v>1175</v>
      </c>
      <c r="V42" s="133">
        <v>41401</v>
      </c>
      <c r="W42" s="39">
        <v>41438</v>
      </c>
      <c r="X42" s="41">
        <v>1000</v>
      </c>
      <c r="Y42" s="42">
        <v>-30.285714285714221</v>
      </c>
      <c r="Z42" s="3">
        <v>-25.430769230770238</v>
      </c>
      <c r="AD42" s="3"/>
    </row>
    <row r="43" spans="1:30" ht="53.25" customHeight="1">
      <c r="A43" s="16" t="s">
        <v>1215</v>
      </c>
      <c r="B43" s="35"/>
      <c r="C43" s="31" t="s">
        <v>633</v>
      </c>
      <c r="D43" s="103" t="s">
        <v>882</v>
      </c>
      <c r="E43" s="102" t="s">
        <v>56</v>
      </c>
      <c r="F43" s="36">
        <v>43000</v>
      </c>
      <c r="G43" s="37">
        <v>43000</v>
      </c>
      <c r="H43" s="38">
        <v>304</v>
      </c>
      <c r="I43" s="39">
        <v>41362</v>
      </c>
      <c r="J43" s="40">
        <v>289</v>
      </c>
      <c r="K43" s="43">
        <v>0.95065789473684215</v>
      </c>
      <c r="L43" s="95">
        <v>45</v>
      </c>
      <c r="M43" s="45">
        <v>6.4222222222222225</v>
      </c>
      <c r="N43" s="110">
        <v>-1</v>
      </c>
      <c r="O43" s="40">
        <v>7</v>
      </c>
      <c r="P43" s="41">
        <v>-0.14285714285714285</v>
      </c>
      <c r="Q43" s="110">
        <v>15</v>
      </c>
      <c r="R43" s="53">
        <v>0</v>
      </c>
      <c r="S43" s="50">
        <v>0</v>
      </c>
      <c r="T43" s="38">
        <v>0</v>
      </c>
      <c r="U43" s="134" t="s">
        <v>1173</v>
      </c>
      <c r="V43" s="133">
        <v>41373</v>
      </c>
      <c r="W43" s="39">
        <v>41410</v>
      </c>
      <c r="X43" s="41">
        <v>1000</v>
      </c>
      <c r="Y43" s="42">
        <v>-1015</v>
      </c>
      <c r="Z43" s="3">
        <v>-41410</v>
      </c>
      <c r="AD43" s="3"/>
    </row>
    <row r="44" spans="1:30" ht="53.25" customHeight="1">
      <c r="A44" s="16" t="s">
        <v>1216</v>
      </c>
      <c r="B44" s="35"/>
      <c r="C44" s="31" t="s">
        <v>633</v>
      </c>
      <c r="D44" s="103" t="s">
        <v>853</v>
      </c>
      <c r="E44" s="102" t="s">
        <v>56</v>
      </c>
      <c r="F44" s="36">
        <v>43000</v>
      </c>
      <c r="G44" s="37">
        <v>43000</v>
      </c>
      <c r="H44" s="38">
        <v>300</v>
      </c>
      <c r="I44" s="39">
        <v>41389</v>
      </c>
      <c r="J44" s="40">
        <v>287</v>
      </c>
      <c r="K44" s="43">
        <v>0.95666666666666667</v>
      </c>
      <c r="L44" s="95">
        <v>18</v>
      </c>
      <c r="M44" s="45">
        <v>15.944444444444445</v>
      </c>
      <c r="N44" s="110">
        <v>9</v>
      </c>
      <c r="O44" s="40">
        <v>7</v>
      </c>
      <c r="P44" s="41">
        <v>1.2857142857142858</v>
      </c>
      <c r="Q44" s="110">
        <v>13</v>
      </c>
      <c r="R44" s="53">
        <v>10.111111111111111</v>
      </c>
      <c r="S44" s="50">
        <v>41416.111111111109</v>
      </c>
      <c r="T44" s="38">
        <v>142.71428571428572</v>
      </c>
      <c r="U44" s="134" t="s">
        <v>1175</v>
      </c>
      <c r="V44" s="133">
        <v>41396</v>
      </c>
      <c r="W44" s="39">
        <v>41452</v>
      </c>
      <c r="X44" s="41">
        <v>2000</v>
      </c>
      <c r="Y44" s="42">
        <v>-1870.2857142857142</v>
      </c>
      <c r="Z44" s="3">
        <v>-35.888888888890506</v>
      </c>
      <c r="AD44" s="3"/>
    </row>
    <row r="45" spans="1:30" ht="53.25" customHeight="1">
      <c r="A45" s="16" t="s">
        <v>1217</v>
      </c>
      <c r="B45" s="35"/>
      <c r="C45" s="31" t="s">
        <v>633</v>
      </c>
      <c r="D45" s="103" t="s">
        <v>855</v>
      </c>
      <c r="E45" s="102" t="s">
        <v>56</v>
      </c>
      <c r="F45" s="36">
        <v>43000</v>
      </c>
      <c r="G45" s="37">
        <v>43000</v>
      </c>
      <c r="H45" s="38">
        <v>300</v>
      </c>
      <c r="I45" s="39">
        <v>41381</v>
      </c>
      <c r="J45" s="40">
        <v>308</v>
      </c>
      <c r="K45" s="43">
        <v>1.0266666666666666</v>
      </c>
      <c r="L45" s="95">
        <v>26</v>
      </c>
      <c r="M45" s="45">
        <v>11.846153846153847</v>
      </c>
      <c r="N45" s="110">
        <v>-3</v>
      </c>
      <c r="O45" s="40">
        <v>7</v>
      </c>
      <c r="P45" s="41">
        <v>-0.42857142857142855</v>
      </c>
      <c r="Q45" s="110">
        <v>-8</v>
      </c>
      <c r="R45" s="53">
        <v>18.666666666666668</v>
      </c>
      <c r="S45" s="50">
        <v>41424.666666666664</v>
      </c>
      <c r="T45" s="38">
        <v>-47.571428571428569</v>
      </c>
      <c r="U45" s="134" t="s">
        <v>1175</v>
      </c>
      <c r="V45" s="133">
        <v>41387</v>
      </c>
      <c r="W45" s="39">
        <v>41438</v>
      </c>
      <c r="X45" s="41">
        <v>4000</v>
      </c>
      <c r="Y45" s="42">
        <v>-4039.5714285714284</v>
      </c>
      <c r="Z45" s="3">
        <v>-13.333333333335759</v>
      </c>
      <c r="AD45" s="3"/>
    </row>
    <row r="46" spans="1:30" ht="53.25" customHeight="1">
      <c r="A46" s="16" t="s">
        <v>1218</v>
      </c>
      <c r="B46" s="35"/>
      <c r="C46" s="31" t="s">
        <v>1105</v>
      </c>
      <c r="D46" s="102" t="s">
        <v>906</v>
      </c>
      <c r="E46" s="102" t="s">
        <v>56</v>
      </c>
      <c r="F46" s="36">
        <v>109000</v>
      </c>
      <c r="G46" s="37">
        <v>109000</v>
      </c>
      <c r="H46" s="38">
        <v>500</v>
      </c>
      <c r="I46" s="39">
        <v>41373</v>
      </c>
      <c r="J46" s="40">
        <v>388</v>
      </c>
      <c r="K46" s="43">
        <v>0.77600000000000002</v>
      </c>
      <c r="L46" s="95">
        <v>34</v>
      </c>
      <c r="M46" s="45">
        <v>11.411764705882353</v>
      </c>
      <c r="N46" s="110">
        <v>55</v>
      </c>
      <c r="O46" s="40">
        <v>7</v>
      </c>
      <c r="P46" s="41">
        <v>7.8571428571428568</v>
      </c>
      <c r="Q46" s="110">
        <v>112</v>
      </c>
      <c r="R46" s="53">
        <v>14.254545454545456</v>
      </c>
      <c r="S46" s="50">
        <v>41420.254545454547</v>
      </c>
      <c r="T46" s="38">
        <v>872.14285714285711</v>
      </c>
      <c r="U46" s="134" t="s">
        <v>1176</v>
      </c>
      <c r="V46" s="133">
        <v>41408</v>
      </c>
      <c r="W46" s="39">
        <v>41442</v>
      </c>
      <c r="X46" s="41">
        <v>1000</v>
      </c>
      <c r="Y46" s="42">
        <v>-239.85714285714289</v>
      </c>
      <c r="Z46" s="3" t="s">
        <v>906</v>
      </c>
      <c r="AA46" s="3" t="s">
        <v>56</v>
      </c>
      <c r="AB46" s="104" t="s">
        <v>1172</v>
      </c>
      <c r="AD46" s="3"/>
    </row>
    <row r="47" spans="1:30" ht="53.25" customHeight="1">
      <c r="A47" s="16" t="s">
        <v>1219</v>
      </c>
      <c r="B47" s="35"/>
      <c r="C47" s="31" t="s">
        <v>1105</v>
      </c>
      <c r="D47" s="102" t="s">
        <v>831</v>
      </c>
      <c r="E47" s="102" t="s">
        <v>56</v>
      </c>
      <c r="F47" s="36">
        <v>109000</v>
      </c>
      <c r="G47" s="37">
        <v>109000</v>
      </c>
      <c r="H47" s="38">
        <v>1000</v>
      </c>
      <c r="I47" s="39">
        <v>41289</v>
      </c>
      <c r="J47" s="40">
        <v>845</v>
      </c>
      <c r="K47" s="43">
        <v>0.84499999999999997</v>
      </c>
      <c r="L47" s="95">
        <v>118</v>
      </c>
      <c r="M47" s="45">
        <v>7.1610169491525424</v>
      </c>
      <c r="N47" s="110">
        <v>43</v>
      </c>
      <c r="O47" s="40">
        <v>7</v>
      </c>
      <c r="P47" s="41">
        <v>6.1428571428571432</v>
      </c>
      <c r="Q47" s="110">
        <v>155</v>
      </c>
      <c r="R47" s="53">
        <v>25.232558139534881</v>
      </c>
      <c r="S47" s="50">
        <v>41431.232558139534</v>
      </c>
      <c r="T47" s="38">
        <v>681.85714285714289</v>
      </c>
      <c r="U47" s="134" t="s">
        <v>1176</v>
      </c>
      <c r="V47" s="133">
        <v>41408</v>
      </c>
      <c r="W47" s="39">
        <v>41442</v>
      </c>
      <c r="X47" s="41">
        <v>500</v>
      </c>
      <c r="Y47" s="42">
        <v>26.85714285714289</v>
      </c>
      <c r="Z47" s="3" t="s">
        <v>831</v>
      </c>
      <c r="AA47" s="3" t="s">
        <v>56</v>
      </c>
      <c r="AB47" s="104" t="s">
        <v>1172</v>
      </c>
      <c r="AD47" s="3"/>
    </row>
    <row r="48" spans="1:30" ht="52.5" customHeight="1">
      <c r="A48" s="16" t="s">
        <v>1220</v>
      </c>
      <c r="B48" s="35"/>
      <c r="C48" s="31" t="s">
        <v>641</v>
      </c>
      <c r="D48" s="102" t="s">
        <v>863</v>
      </c>
      <c r="E48" s="32" t="s">
        <v>43</v>
      </c>
      <c r="F48" s="36">
        <v>49000</v>
      </c>
      <c r="G48" s="37">
        <v>49000</v>
      </c>
      <c r="H48" s="38">
        <v>556</v>
      </c>
      <c r="I48" s="39">
        <v>41368</v>
      </c>
      <c r="J48" s="40">
        <v>383</v>
      </c>
      <c r="K48" s="43">
        <v>0.6888489208633094</v>
      </c>
      <c r="L48" s="95">
        <v>39</v>
      </c>
      <c r="M48" s="45">
        <v>9.8205128205128212</v>
      </c>
      <c r="N48" s="110">
        <v>72</v>
      </c>
      <c r="O48" s="40">
        <v>7</v>
      </c>
      <c r="P48" s="41">
        <v>10.285714285714286</v>
      </c>
      <c r="Q48" s="110">
        <v>173</v>
      </c>
      <c r="R48" s="53">
        <v>16.819444444444443</v>
      </c>
      <c r="S48" s="50">
        <v>41422.819444444445</v>
      </c>
      <c r="T48" s="38">
        <v>1141.7142857142858</v>
      </c>
      <c r="U48" s="134" t="s">
        <v>1175</v>
      </c>
      <c r="V48" s="133">
        <v>41380</v>
      </c>
      <c r="W48" s="39">
        <v>41435</v>
      </c>
      <c r="X48" s="41">
        <v>500</v>
      </c>
      <c r="Y48" s="42">
        <v>468.71428571428578</v>
      </c>
      <c r="Z48" s="3" t="s">
        <v>863</v>
      </c>
      <c r="AA48" s="3" t="s">
        <v>43</v>
      </c>
      <c r="AB48" s="104" t="s">
        <v>1172</v>
      </c>
      <c r="AD48" s="7"/>
    </row>
    <row r="49" spans="1:30" ht="52.5" customHeight="1">
      <c r="A49" s="16" t="s">
        <v>1221</v>
      </c>
      <c r="B49" s="35"/>
      <c r="C49" s="31" t="s">
        <v>641</v>
      </c>
      <c r="D49" s="102" t="s">
        <v>862</v>
      </c>
      <c r="E49" s="32" t="s">
        <v>43</v>
      </c>
      <c r="F49" s="36">
        <v>49000</v>
      </c>
      <c r="G49" s="37">
        <v>49000</v>
      </c>
      <c r="H49" s="38">
        <v>364</v>
      </c>
      <c r="I49" s="39">
        <v>41368</v>
      </c>
      <c r="J49" s="40">
        <v>244</v>
      </c>
      <c r="K49" s="43">
        <v>0.67032967032967028</v>
      </c>
      <c r="L49" s="95">
        <v>39</v>
      </c>
      <c r="M49" s="45">
        <v>6.2564102564102564</v>
      </c>
      <c r="N49" s="110">
        <v>40</v>
      </c>
      <c r="O49" s="40">
        <v>7</v>
      </c>
      <c r="P49" s="41">
        <v>5.7142857142857144</v>
      </c>
      <c r="Q49" s="110">
        <v>120</v>
      </c>
      <c r="R49" s="53">
        <v>21</v>
      </c>
      <c r="S49" s="50">
        <v>41427</v>
      </c>
      <c r="T49" s="38">
        <v>634.28571428571433</v>
      </c>
      <c r="U49" s="134" t="s">
        <v>1175</v>
      </c>
      <c r="V49" s="133">
        <v>41387</v>
      </c>
      <c r="W49" s="39">
        <v>41437</v>
      </c>
      <c r="X49" s="41">
        <v>700</v>
      </c>
      <c r="Y49" s="42">
        <v>-185.71428571428567</v>
      </c>
      <c r="Z49" s="3" t="s">
        <v>862</v>
      </c>
      <c r="AA49" s="3" t="s">
        <v>43</v>
      </c>
      <c r="AB49" s="104" t="s">
        <v>1172</v>
      </c>
      <c r="AD49" s="7"/>
    </row>
    <row r="50" spans="1:30" ht="52.5" customHeight="1">
      <c r="A50" s="16" t="s">
        <v>1222</v>
      </c>
      <c r="B50" s="35"/>
      <c r="C50" s="31" t="s">
        <v>641</v>
      </c>
      <c r="D50" s="102" t="s">
        <v>865</v>
      </c>
      <c r="E50" s="32" t="s">
        <v>43</v>
      </c>
      <c r="F50" s="36">
        <v>49000</v>
      </c>
      <c r="G50" s="37">
        <v>49000</v>
      </c>
      <c r="H50" s="38">
        <v>599</v>
      </c>
      <c r="I50" s="39">
        <v>41374</v>
      </c>
      <c r="J50" s="40">
        <v>382</v>
      </c>
      <c r="K50" s="43">
        <v>0.63772954924874792</v>
      </c>
      <c r="L50" s="95">
        <v>33</v>
      </c>
      <c r="M50" s="45">
        <v>11.575757575757576</v>
      </c>
      <c r="N50" s="110">
        <v>89</v>
      </c>
      <c r="O50" s="40">
        <v>7</v>
      </c>
      <c r="P50" s="41">
        <v>12.714285714285714</v>
      </c>
      <c r="Q50" s="110">
        <v>217</v>
      </c>
      <c r="R50" s="53">
        <v>17.067415730337078</v>
      </c>
      <c r="S50" s="50">
        <v>41423.067415730337</v>
      </c>
      <c r="T50" s="38">
        <v>1411.2857142857142</v>
      </c>
      <c r="U50" s="134" t="s">
        <v>1175</v>
      </c>
      <c r="V50" s="133">
        <v>41387</v>
      </c>
      <c r="W50" s="39">
        <v>41437</v>
      </c>
      <c r="X50" s="41">
        <v>700</v>
      </c>
      <c r="Y50" s="42">
        <v>494.28571428571422</v>
      </c>
      <c r="Z50" s="3" t="s">
        <v>865</v>
      </c>
      <c r="AA50" s="3" t="s">
        <v>43</v>
      </c>
      <c r="AB50" s="104" t="s">
        <v>1172</v>
      </c>
      <c r="AD50" s="7"/>
    </row>
    <row r="51" spans="1:30" ht="52.5" customHeight="1">
      <c r="A51" s="16" t="s">
        <v>1223</v>
      </c>
      <c r="B51" s="35"/>
      <c r="C51" s="31" t="s">
        <v>641</v>
      </c>
      <c r="D51" s="102" t="s">
        <v>864</v>
      </c>
      <c r="E51" s="32" t="s">
        <v>56</v>
      </c>
      <c r="F51" s="36">
        <v>43000</v>
      </c>
      <c r="G51" s="37">
        <v>43000</v>
      </c>
      <c r="H51" s="38">
        <v>495</v>
      </c>
      <c r="I51" s="39">
        <v>41383</v>
      </c>
      <c r="J51" s="40">
        <v>352</v>
      </c>
      <c r="K51" s="43">
        <v>0.71111111111111114</v>
      </c>
      <c r="L51" s="95">
        <v>24</v>
      </c>
      <c r="M51" s="45">
        <v>14.666666666666666</v>
      </c>
      <c r="N51" s="110">
        <v>110</v>
      </c>
      <c r="O51" s="40">
        <v>7</v>
      </c>
      <c r="P51" s="41">
        <v>15.714285714285714</v>
      </c>
      <c r="Q51" s="110">
        <v>143</v>
      </c>
      <c r="R51" s="53">
        <v>9.1</v>
      </c>
      <c r="S51" s="50">
        <v>41415.1</v>
      </c>
      <c r="T51" s="38">
        <v>1744.2857142857142</v>
      </c>
      <c r="U51" s="134" t="s">
        <v>1175</v>
      </c>
      <c r="V51" s="133">
        <v>41396</v>
      </c>
      <c r="W51" s="39">
        <v>41437</v>
      </c>
      <c r="X51" s="41">
        <v>500</v>
      </c>
      <c r="Y51" s="42">
        <v>1101.2857142857142</v>
      </c>
      <c r="Z51" s="3" t="s">
        <v>864</v>
      </c>
      <c r="AA51" s="3" t="s">
        <v>56</v>
      </c>
      <c r="AB51" s="104" t="s">
        <v>1172</v>
      </c>
      <c r="AD51" s="7"/>
    </row>
    <row r="52" spans="1:30" ht="52.5" customHeight="1">
      <c r="A52" s="16" t="s">
        <v>1224</v>
      </c>
      <c r="B52" s="35"/>
      <c r="C52" s="31" t="s">
        <v>641</v>
      </c>
      <c r="D52" s="102" t="s">
        <v>856</v>
      </c>
      <c r="E52" s="32" t="s">
        <v>43</v>
      </c>
      <c r="F52" s="36">
        <v>45000</v>
      </c>
      <c r="G52" s="37">
        <v>45000</v>
      </c>
      <c r="H52" s="38">
        <v>396</v>
      </c>
      <c r="I52" s="39">
        <v>41326</v>
      </c>
      <c r="J52" s="40">
        <v>359</v>
      </c>
      <c r="K52" s="43">
        <v>0.90656565656565657</v>
      </c>
      <c r="L52" s="95">
        <v>81</v>
      </c>
      <c r="M52" s="45">
        <v>4.4320987654320989</v>
      </c>
      <c r="N52" s="110">
        <v>32</v>
      </c>
      <c r="O52" s="40">
        <v>7</v>
      </c>
      <c r="P52" s="41">
        <v>4.5714285714285712</v>
      </c>
      <c r="Q52" s="110">
        <v>37</v>
      </c>
      <c r="R52" s="53">
        <v>8.09375</v>
      </c>
      <c r="S52" s="50">
        <v>41414.09375</v>
      </c>
      <c r="T52" s="38">
        <v>507.42857142857139</v>
      </c>
      <c r="U52" s="134" t="s">
        <v>1175</v>
      </c>
      <c r="V52" s="133">
        <v>41373</v>
      </c>
      <c r="W52" s="39">
        <v>41417</v>
      </c>
      <c r="X52" s="41">
        <v>700</v>
      </c>
      <c r="Y52" s="42">
        <v>-229.57142857142861</v>
      </c>
      <c r="Z52" s="3" t="s">
        <v>856</v>
      </c>
      <c r="AA52" s="3" t="s">
        <v>43</v>
      </c>
      <c r="AB52" s="104" t="s">
        <v>1172</v>
      </c>
      <c r="AD52" s="7"/>
    </row>
    <row r="53" spans="1:30" ht="52.5" customHeight="1">
      <c r="A53" s="16" t="s">
        <v>1225</v>
      </c>
      <c r="B53" s="35"/>
      <c r="C53" s="31" t="s">
        <v>641</v>
      </c>
      <c r="D53" s="102" t="s">
        <v>861</v>
      </c>
      <c r="E53" s="32" t="s">
        <v>43</v>
      </c>
      <c r="F53" s="36">
        <v>45000</v>
      </c>
      <c r="G53" s="37">
        <v>45000</v>
      </c>
      <c r="H53" s="38">
        <v>398</v>
      </c>
      <c r="I53" s="39">
        <v>41312</v>
      </c>
      <c r="J53" s="40">
        <v>363</v>
      </c>
      <c r="K53" s="43">
        <v>0.9120603015075377</v>
      </c>
      <c r="L53" s="95">
        <v>95</v>
      </c>
      <c r="M53" s="45">
        <v>3.8210526315789473</v>
      </c>
      <c r="N53" s="110">
        <v>24</v>
      </c>
      <c r="O53" s="40">
        <v>7</v>
      </c>
      <c r="P53" s="41">
        <v>3.4285714285714284</v>
      </c>
      <c r="Q53" s="110">
        <v>35</v>
      </c>
      <c r="R53" s="53">
        <v>10.208333333333334</v>
      </c>
      <c r="S53" s="50">
        <v>41416.208333333336</v>
      </c>
      <c r="T53" s="38">
        <v>380.57142857142856</v>
      </c>
      <c r="U53" s="134" t="s">
        <v>1175</v>
      </c>
      <c r="V53" s="133">
        <v>41373</v>
      </c>
      <c r="W53" s="39">
        <v>41417</v>
      </c>
      <c r="X53" s="41">
        <v>500</v>
      </c>
      <c r="Y53" s="42">
        <v>-154.42857142857144</v>
      </c>
      <c r="Z53" s="3" t="s">
        <v>861</v>
      </c>
      <c r="AA53" s="3" t="s">
        <v>43</v>
      </c>
      <c r="AB53" s="104" t="s">
        <v>1172</v>
      </c>
      <c r="AD53" s="7"/>
    </row>
    <row r="54" spans="1:30" ht="52.5" customHeight="1">
      <c r="A54" s="16" t="s">
        <v>1226</v>
      </c>
      <c r="B54" s="35"/>
      <c r="C54" s="31" t="s">
        <v>641</v>
      </c>
      <c r="D54" s="102" t="s">
        <v>905</v>
      </c>
      <c r="E54" s="32" t="s">
        <v>56</v>
      </c>
      <c r="F54" s="36">
        <v>55000</v>
      </c>
      <c r="G54" s="37">
        <v>55000</v>
      </c>
      <c r="H54" s="38">
        <v>1798</v>
      </c>
      <c r="I54" s="39">
        <v>41236</v>
      </c>
      <c r="J54" s="40">
        <v>1788</v>
      </c>
      <c r="K54" s="43">
        <v>0.99443826473859842</v>
      </c>
      <c r="L54" s="95">
        <v>171</v>
      </c>
      <c r="M54" s="45">
        <v>10.456140350877194</v>
      </c>
      <c r="N54" s="110">
        <v>19</v>
      </c>
      <c r="O54" s="40">
        <v>7</v>
      </c>
      <c r="P54" s="41">
        <v>2.7142857142857144</v>
      </c>
      <c r="Q54" s="110">
        <v>10</v>
      </c>
      <c r="R54" s="53">
        <v>3.6842105263157894</v>
      </c>
      <c r="S54" s="50">
        <v>41409.684210526313</v>
      </c>
      <c r="T54" s="38">
        <v>301.28571428571428</v>
      </c>
      <c r="U54" s="134" t="s">
        <v>1175</v>
      </c>
      <c r="V54" s="133">
        <v>41345</v>
      </c>
      <c r="W54" s="39">
        <v>41417</v>
      </c>
      <c r="X54" s="41">
        <v>1500</v>
      </c>
      <c r="Y54" s="42">
        <v>-1208.7142857142858</v>
      </c>
      <c r="Z54" s="3" t="s">
        <v>905</v>
      </c>
      <c r="AA54" s="3" t="s">
        <v>56</v>
      </c>
      <c r="AB54" s="104" t="s">
        <v>1172</v>
      </c>
      <c r="AD54" s="7"/>
    </row>
    <row r="55" spans="1:30" ht="52.5" customHeight="1">
      <c r="A55" s="16" t="s">
        <v>1227</v>
      </c>
      <c r="B55" s="35"/>
      <c r="C55" s="31" t="s">
        <v>641</v>
      </c>
      <c r="D55" s="102" t="s">
        <v>857</v>
      </c>
      <c r="E55" s="32" t="s">
        <v>56</v>
      </c>
      <c r="F55" s="36">
        <v>43000</v>
      </c>
      <c r="G55" s="37">
        <v>43000</v>
      </c>
      <c r="H55" s="38">
        <v>1182</v>
      </c>
      <c r="I55" s="39">
        <v>41327</v>
      </c>
      <c r="J55" s="40">
        <v>947</v>
      </c>
      <c r="K55" s="43">
        <v>0.80118443316412857</v>
      </c>
      <c r="L55" s="95">
        <v>80</v>
      </c>
      <c r="M55" s="45">
        <v>11.8375</v>
      </c>
      <c r="N55" s="110">
        <v>230</v>
      </c>
      <c r="O55" s="40">
        <v>7</v>
      </c>
      <c r="P55" s="41">
        <v>32.857142857142854</v>
      </c>
      <c r="Q55" s="110">
        <v>235</v>
      </c>
      <c r="R55" s="53">
        <v>7.1521739130434785</v>
      </c>
      <c r="S55" s="50">
        <v>41413.15217391304</v>
      </c>
      <c r="T55" s="38">
        <v>3647.1428571428569</v>
      </c>
      <c r="U55" s="134" t="s">
        <v>1175</v>
      </c>
      <c r="V55" s="133">
        <v>41401</v>
      </c>
      <c r="W55" s="39">
        <v>41440</v>
      </c>
      <c r="X55" s="41">
        <v>2000</v>
      </c>
      <c r="Y55" s="42">
        <v>1412.1428571428569</v>
      </c>
      <c r="Z55" s="3" t="s">
        <v>857</v>
      </c>
      <c r="AA55" s="3" t="s">
        <v>56</v>
      </c>
      <c r="AB55" s="104" t="s">
        <v>1172</v>
      </c>
      <c r="AD55" s="7"/>
    </row>
    <row r="56" spans="1:30" ht="52.5" customHeight="1">
      <c r="A56" s="16" t="s">
        <v>1228</v>
      </c>
      <c r="B56" s="35"/>
      <c r="C56" s="31" t="s">
        <v>641</v>
      </c>
      <c r="D56" s="102" t="s">
        <v>858</v>
      </c>
      <c r="E56" s="32" t="s">
        <v>56</v>
      </c>
      <c r="F56" s="36">
        <v>43000</v>
      </c>
      <c r="G56" s="37">
        <v>43000</v>
      </c>
      <c r="H56" s="38">
        <v>200</v>
      </c>
      <c r="I56" s="39">
        <v>41383</v>
      </c>
      <c r="J56" s="40">
        <v>164</v>
      </c>
      <c r="K56" s="43">
        <v>0.82</v>
      </c>
      <c r="L56" s="95">
        <v>24</v>
      </c>
      <c r="M56" s="45">
        <v>6.833333333333333</v>
      </c>
      <c r="N56" s="110">
        <v>35</v>
      </c>
      <c r="O56" s="40">
        <v>7</v>
      </c>
      <c r="P56" s="41">
        <v>5</v>
      </c>
      <c r="Q56" s="110">
        <v>36</v>
      </c>
      <c r="R56" s="53">
        <v>7.2</v>
      </c>
      <c r="S56" s="50">
        <v>41413.199999999997</v>
      </c>
      <c r="T56" s="38">
        <v>555</v>
      </c>
      <c r="U56" s="134" t="s">
        <v>1175</v>
      </c>
      <c r="V56" s="133">
        <v>41401</v>
      </c>
      <c r="W56" s="39">
        <v>41440</v>
      </c>
      <c r="X56" s="41">
        <v>800</v>
      </c>
      <c r="Y56" s="42">
        <v>-281</v>
      </c>
      <c r="Z56" s="3" t="s">
        <v>858</v>
      </c>
      <c r="AA56" s="3" t="s">
        <v>56</v>
      </c>
      <c r="AB56" s="104" t="s">
        <v>1172</v>
      </c>
      <c r="AD56" s="7"/>
    </row>
    <row r="57" spans="1:30" ht="52.5" customHeight="1">
      <c r="A57" s="16" t="s">
        <v>1229</v>
      </c>
      <c r="B57" s="35"/>
      <c r="C57" s="31" t="s">
        <v>641</v>
      </c>
      <c r="D57" s="102" t="s">
        <v>860</v>
      </c>
      <c r="E57" s="32" t="s">
        <v>56</v>
      </c>
      <c r="F57" s="36">
        <v>43000</v>
      </c>
      <c r="G57" s="37">
        <v>43000</v>
      </c>
      <c r="H57" s="38">
        <v>194</v>
      </c>
      <c r="I57" s="39">
        <v>41374</v>
      </c>
      <c r="J57" s="40">
        <v>190</v>
      </c>
      <c r="K57" s="43">
        <v>0.97938144329896903</v>
      </c>
      <c r="L57" s="95">
        <v>33</v>
      </c>
      <c r="M57" s="45">
        <v>5.7575757575757578</v>
      </c>
      <c r="N57" s="110">
        <v>3</v>
      </c>
      <c r="O57" s="40">
        <v>7</v>
      </c>
      <c r="P57" s="41">
        <v>0.42857142857142855</v>
      </c>
      <c r="Q57" s="110">
        <v>4</v>
      </c>
      <c r="R57" s="53">
        <v>9.3333333333333339</v>
      </c>
      <c r="S57" s="50">
        <v>41415.333333333336</v>
      </c>
      <c r="T57" s="38">
        <v>47.571428571428569</v>
      </c>
      <c r="U57" s="134" t="s">
        <v>1175</v>
      </c>
      <c r="V57" s="133">
        <v>41387</v>
      </c>
      <c r="W57" s="39">
        <v>41437</v>
      </c>
      <c r="X57" s="41">
        <v>800</v>
      </c>
      <c r="Y57" s="42">
        <v>-756.42857142857144</v>
      </c>
      <c r="Z57" s="3" t="s">
        <v>860</v>
      </c>
      <c r="AA57" s="3" t="s">
        <v>56</v>
      </c>
      <c r="AB57" s="104" t="s">
        <v>1172</v>
      </c>
      <c r="AD57" s="7"/>
    </row>
    <row r="58" spans="1:30" ht="52.5" customHeight="1">
      <c r="A58" s="16" t="s">
        <v>1230</v>
      </c>
      <c r="B58" s="35"/>
      <c r="C58" s="31" t="s">
        <v>641</v>
      </c>
      <c r="D58" s="102" t="s">
        <v>859</v>
      </c>
      <c r="E58" s="32" t="s">
        <v>56</v>
      </c>
      <c r="F58" s="36">
        <v>43000</v>
      </c>
      <c r="G58" s="37">
        <v>43000</v>
      </c>
      <c r="H58" s="38">
        <v>301</v>
      </c>
      <c r="I58" s="39">
        <v>41374</v>
      </c>
      <c r="J58" s="40">
        <v>291</v>
      </c>
      <c r="K58" s="43">
        <v>0.96677740863787376</v>
      </c>
      <c r="L58" s="95">
        <v>33</v>
      </c>
      <c r="M58" s="45">
        <v>8.8181818181818183</v>
      </c>
      <c r="N58" s="110">
        <v>12</v>
      </c>
      <c r="O58" s="40">
        <v>7</v>
      </c>
      <c r="P58" s="41">
        <v>1.7142857142857142</v>
      </c>
      <c r="Q58" s="110">
        <v>10</v>
      </c>
      <c r="R58" s="53">
        <v>5.8333333333333339</v>
      </c>
      <c r="S58" s="50">
        <v>41411.833333333336</v>
      </c>
      <c r="T58" s="38">
        <v>190.28571428571428</v>
      </c>
      <c r="U58" s="134" t="s">
        <v>1175</v>
      </c>
      <c r="V58" s="133">
        <v>41387</v>
      </c>
      <c r="W58" s="39">
        <v>41437</v>
      </c>
      <c r="X58" s="41">
        <v>1000</v>
      </c>
      <c r="Y58" s="42">
        <v>-819.71428571428578</v>
      </c>
      <c r="Z58" s="3" t="s">
        <v>859</v>
      </c>
      <c r="AA58" s="3" t="s">
        <v>56</v>
      </c>
      <c r="AB58" s="104" t="s">
        <v>1172</v>
      </c>
      <c r="AD58" s="7"/>
    </row>
    <row r="59" spans="1:30" ht="52.5" customHeight="1">
      <c r="A59" s="16" t="s">
        <v>1231</v>
      </c>
      <c r="B59" s="35"/>
      <c r="C59" s="31" t="s">
        <v>641</v>
      </c>
      <c r="D59" s="102" t="s">
        <v>835</v>
      </c>
      <c r="E59" s="32" t="s">
        <v>56</v>
      </c>
      <c r="F59" s="36">
        <v>43000</v>
      </c>
      <c r="G59" s="37">
        <v>43000</v>
      </c>
      <c r="H59" s="38">
        <v>988</v>
      </c>
      <c r="I59" s="39">
        <v>41306</v>
      </c>
      <c r="J59" s="40">
        <v>946</v>
      </c>
      <c r="K59" s="43">
        <v>0.95748987854251011</v>
      </c>
      <c r="L59" s="44">
        <v>101</v>
      </c>
      <c r="M59" s="45">
        <v>9.3663366336633658</v>
      </c>
      <c r="N59" s="110">
        <v>20</v>
      </c>
      <c r="O59" s="34">
        <v>7</v>
      </c>
      <c r="P59" s="41">
        <v>2.8571428571428572</v>
      </c>
      <c r="Q59" s="110">
        <v>42</v>
      </c>
      <c r="R59" s="53">
        <v>14.7</v>
      </c>
      <c r="S59" s="50">
        <v>41420.699999999997</v>
      </c>
      <c r="T59" s="33">
        <v>317.14285714285717</v>
      </c>
      <c r="U59" s="134" t="s">
        <v>1175</v>
      </c>
      <c r="V59" s="133">
        <v>41374</v>
      </c>
      <c r="W59" s="39">
        <v>41424</v>
      </c>
      <c r="X59" s="41">
        <v>1000</v>
      </c>
      <c r="Y59" s="42">
        <v>-724.85714285714289</v>
      </c>
      <c r="Z59" s="3" t="s">
        <v>835</v>
      </c>
      <c r="AA59" s="3" t="s">
        <v>56</v>
      </c>
      <c r="AB59" s="104" t="s">
        <v>1172</v>
      </c>
      <c r="AD59" s="7"/>
    </row>
    <row r="60" spans="1:30" ht="52.5" customHeight="1">
      <c r="A60" s="16" t="s">
        <v>1232</v>
      </c>
      <c r="B60" s="35"/>
      <c r="C60" s="31" t="s">
        <v>641</v>
      </c>
      <c r="D60" s="102" t="s">
        <v>866</v>
      </c>
      <c r="E60" s="32" t="s">
        <v>56</v>
      </c>
      <c r="F60" s="36">
        <v>43000</v>
      </c>
      <c r="G60" s="37">
        <v>43000</v>
      </c>
      <c r="H60" s="38">
        <v>499</v>
      </c>
      <c r="I60" s="39">
        <v>41383</v>
      </c>
      <c r="J60" s="40">
        <v>318</v>
      </c>
      <c r="K60" s="43">
        <v>0.63727454909819636</v>
      </c>
      <c r="L60" s="44">
        <v>24</v>
      </c>
      <c r="M60" s="45">
        <v>13.25</v>
      </c>
      <c r="N60" s="110">
        <v>86</v>
      </c>
      <c r="O60" s="34">
        <v>7</v>
      </c>
      <c r="P60" s="41">
        <v>12.285714285714286</v>
      </c>
      <c r="Q60" s="110">
        <v>181</v>
      </c>
      <c r="R60" s="53">
        <v>14.732558139534882</v>
      </c>
      <c r="S60" s="50">
        <v>41420.732558139534</v>
      </c>
      <c r="T60" s="33">
        <v>1363.7142857142858</v>
      </c>
      <c r="U60" s="134" t="s">
        <v>1175</v>
      </c>
      <c r="V60" s="133">
        <v>41401</v>
      </c>
      <c r="W60" s="39">
        <v>41440</v>
      </c>
      <c r="X60" s="41">
        <v>1000</v>
      </c>
      <c r="Y60" s="42">
        <v>182.71428571428578</v>
      </c>
      <c r="Z60" s="3" t="s">
        <v>866</v>
      </c>
      <c r="AA60" s="3" t="s">
        <v>56</v>
      </c>
      <c r="AB60" s="104" t="s">
        <v>1172</v>
      </c>
      <c r="AD60" s="7"/>
    </row>
    <row r="61" spans="1:30" ht="52.5" customHeight="1">
      <c r="A61" s="16" t="s">
        <v>1233</v>
      </c>
      <c r="B61" s="35"/>
      <c r="C61" s="31" t="s">
        <v>641</v>
      </c>
      <c r="D61" s="102" t="s">
        <v>867</v>
      </c>
      <c r="E61" s="32" t="s">
        <v>56</v>
      </c>
      <c r="F61" s="36">
        <v>43000</v>
      </c>
      <c r="G61" s="37">
        <v>43000</v>
      </c>
      <c r="H61" s="38">
        <v>500</v>
      </c>
      <c r="I61" s="39">
        <v>41383</v>
      </c>
      <c r="J61" s="40">
        <v>315</v>
      </c>
      <c r="K61" s="43">
        <v>0.63</v>
      </c>
      <c r="L61" s="44">
        <v>24</v>
      </c>
      <c r="M61" s="45">
        <v>13.125</v>
      </c>
      <c r="N61" s="110">
        <v>89</v>
      </c>
      <c r="O61" s="34">
        <v>7</v>
      </c>
      <c r="P61" s="41">
        <v>12.714285714285714</v>
      </c>
      <c r="Q61" s="110">
        <v>185</v>
      </c>
      <c r="R61" s="53">
        <v>14.55056179775281</v>
      </c>
      <c r="S61" s="50">
        <v>41420.550561797754</v>
      </c>
      <c r="T61" s="33">
        <v>1411.2857142857142</v>
      </c>
      <c r="U61" s="134" t="s">
        <v>1175</v>
      </c>
      <c r="V61" s="133">
        <v>41401</v>
      </c>
      <c r="W61" s="39">
        <v>41440</v>
      </c>
      <c r="X61" s="41">
        <v>1000</v>
      </c>
      <c r="Y61" s="42">
        <v>226.28571428571422</v>
      </c>
      <c r="Z61" s="3" t="s">
        <v>867</v>
      </c>
      <c r="AA61" s="3" t="s">
        <v>56</v>
      </c>
      <c r="AB61" s="104" t="s">
        <v>1172</v>
      </c>
      <c r="AD61" s="7"/>
    </row>
    <row r="62" spans="1:30" ht="53.25" customHeight="1">
      <c r="A62" s="16" t="s">
        <v>1234</v>
      </c>
      <c r="B62" s="35"/>
      <c r="C62" s="31" t="s">
        <v>581</v>
      </c>
      <c r="D62" s="102" t="s">
        <v>884</v>
      </c>
      <c r="E62" s="102" t="s">
        <v>43</v>
      </c>
      <c r="F62" s="36">
        <v>59000</v>
      </c>
      <c r="G62" s="37">
        <v>59000</v>
      </c>
      <c r="H62" s="38">
        <v>1184</v>
      </c>
      <c r="I62" s="39">
        <v>40968</v>
      </c>
      <c r="J62" s="40">
        <v>831</v>
      </c>
      <c r="K62" s="43">
        <v>0.70185810810810811</v>
      </c>
      <c r="L62" s="95">
        <v>439</v>
      </c>
      <c r="M62" s="45">
        <v>1.8929384965831435</v>
      </c>
      <c r="N62" s="110">
        <v>70</v>
      </c>
      <c r="O62" s="40">
        <v>7</v>
      </c>
      <c r="P62" s="41">
        <v>10</v>
      </c>
      <c r="Q62" s="110">
        <v>353</v>
      </c>
      <c r="R62" s="53">
        <v>35.299999999999997</v>
      </c>
      <c r="S62" s="50">
        <v>41441.300000000003</v>
      </c>
      <c r="T62" s="38">
        <v>1110</v>
      </c>
      <c r="U62" s="134" t="s">
        <v>1175</v>
      </c>
      <c r="V62" s="133">
        <v>41408</v>
      </c>
      <c r="W62" s="39">
        <v>41453</v>
      </c>
      <c r="X62" s="41">
        <v>700</v>
      </c>
      <c r="Y62" s="42">
        <v>57</v>
      </c>
      <c r="Z62" s="3" t="s">
        <v>884</v>
      </c>
      <c r="AA62" s="3" t="s">
        <v>43</v>
      </c>
      <c r="AB62" s="104" t="s">
        <v>1172</v>
      </c>
      <c r="AD62" s="3"/>
    </row>
    <row r="63" spans="1:30" ht="53.25" customHeight="1">
      <c r="A63" s="16" t="s">
        <v>1235</v>
      </c>
      <c r="B63" s="35"/>
      <c r="C63" s="31" t="s">
        <v>581</v>
      </c>
      <c r="D63" s="102" t="s">
        <v>885</v>
      </c>
      <c r="E63" s="102" t="s">
        <v>43</v>
      </c>
      <c r="F63" s="36">
        <v>59000</v>
      </c>
      <c r="G63" s="37">
        <v>59000</v>
      </c>
      <c r="H63" s="38">
        <v>593</v>
      </c>
      <c r="I63" s="39">
        <v>40968</v>
      </c>
      <c r="J63" s="40">
        <v>425</v>
      </c>
      <c r="K63" s="43">
        <v>0.71669477234401346</v>
      </c>
      <c r="L63" s="95">
        <v>439</v>
      </c>
      <c r="M63" s="45">
        <v>0.96810933940774491</v>
      </c>
      <c r="N63" s="110">
        <v>38</v>
      </c>
      <c r="O63" s="40">
        <v>7</v>
      </c>
      <c r="P63" s="41">
        <v>5.4285714285714288</v>
      </c>
      <c r="Q63" s="110">
        <v>168</v>
      </c>
      <c r="R63" s="53">
        <v>30.94736842105263</v>
      </c>
      <c r="S63" s="50">
        <v>41436.947368421053</v>
      </c>
      <c r="T63" s="38">
        <v>602.57142857142856</v>
      </c>
      <c r="U63" s="134" t="s">
        <v>1175</v>
      </c>
      <c r="V63" s="133">
        <v>41408</v>
      </c>
      <c r="W63" s="39">
        <v>41453</v>
      </c>
      <c r="X63" s="41">
        <v>500</v>
      </c>
      <c r="Y63" s="42">
        <v>-65.428571428571445</v>
      </c>
      <c r="Z63" s="3" t="s">
        <v>885</v>
      </c>
      <c r="AA63" s="3" t="s">
        <v>43</v>
      </c>
      <c r="AB63" s="104" t="s">
        <v>1172</v>
      </c>
      <c r="AD63" s="3"/>
    </row>
    <row r="64" spans="1:30" ht="53.25" customHeight="1">
      <c r="A64" s="16" t="s">
        <v>1236</v>
      </c>
      <c r="B64" s="35"/>
      <c r="C64" s="31" t="s">
        <v>581</v>
      </c>
      <c r="D64" s="102" t="s">
        <v>834</v>
      </c>
      <c r="E64" s="102" t="s">
        <v>43</v>
      </c>
      <c r="F64" s="36">
        <v>59000</v>
      </c>
      <c r="G64" s="37">
        <v>59000</v>
      </c>
      <c r="H64" s="38">
        <v>951</v>
      </c>
      <c r="I64" s="39">
        <v>41311</v>
      </c>
      <c r="J64" s="40">
        <v>865</v>
      </c>
      <c r="K64" s="43">
        <v>0.90956887486855942</v>
      </c>
      <c r="L64" s="95">
        <v>96</v>
      </c>
      <c r="M64" s="45">
        <v>9.0104166666666661</v>
      </c>
      <c r="N64" s="110">
        <v>71</v>
      </c>
      <c r="O64" s="40">
        <v>7</v>
      </c>
      <c r="P64" s="41">
        <v>10.142857142857142</v>
      </c>
      <c r="Q64" s="110">
        <v>86</v>
      </c>
      <c r="R64" s="53">
        <v>8.47887323943662</v>
      </c>
      <c r="S64" s="50">
        <v>41414.478873239437</v>
      </c>
      <c r="T64" s="38">
        <v>1125.8571428571429</v>
      </c>
      <c r="U64" s="134" t="s">
        <v>1175</v>
      </c>
      <c r="V64" s="133">
        <v>41387</v>
      </c>
      <c r="W64" s="39">
        <v>41417</v>
      </c>
      <c r="X64" s="41">
        <v>1500</v>
      </c>
      <c r="Y64" s="42">
        <v>-460.14285714285711</v>
      </c>
      <c r="Z64" s="3" t="s">
        <v>834</v>
      </c>
      <c r="AA64" s="3" t="s">
        <v>43</v>
      </c>
      <c r="AB64" s="104" t="s">
        <v>1172</v>
      </c>
      <c r="AD64" s="3"/>
    </row>
    <row r="65" spans="1:30" ht="53.25" customHeight="1">
      <c r="A65" s="16" t="s">
        <v>1237</v>
      </c>
      <c r="B65" s="35"/>
      <c r="C65" s="31" t="s">
        <v>581</v>
      </c>
      <c r="D65" s="102" t="s">
        <v>836</v>
      </c>
      <c r="E65" s="102" t="s">
        <v>56</v>
      </c>
      <c r="F65" s="36">
        <v>53000</v>
      </c>
      <c r="G65" s="37">
        <v>53000</v>
      </c>
      <c r="H65" s="38">
        <v>300</v>
      </c>
      <c r="I65" s="39">
        <v>41331</v>
      </c>
      <c r="J65" s="40">
        <v>280</v>
      </c>
      <c r="K65" s="43">
        <v>0.93333333333333335</v>
      </c>
      <c r="L65" s="95">
        <v>76</v>
      </c>
      <c r="M65" s="45">
        <v>3.6842105263157894</v>
      </c>
      <c r="N65" s="110">
        <v>15</v>
      </c>
      <c r="O65" s="40">
        <v>7</v>
      </c>
      <c r="P65" s="41">
        <v>2.1428571428571428</v>
      </c>
      <c r="Q65" s="110">
        <v>20</v>
      </c>
      <c r="R65" s="53">
        <v>9.3333333333333339</v>
      </c>
      <c r="S65" s="50">
        <v>41415.333333333336</v>
      </c>
      <c r="T65" s="38">
        <v>237.85714285714286</v>
      </c>
      <c r="U65" s="134" t="s">
        <v>1175</v>
      </c>
      <c r="V65" s="133">
        <v>41373</v>
      </c>
      <c r="W65" s="39">
        <v>41421</v>
      </c>
      <c r="X65" s="41">
        <v>700</v>
      </c>
      <c r="Y65" s="42">
        <v>-482.14285714285711</v>
      </c>
      <c r="Z65" s="3" t="s">
        <v>836</v>
      </c>
      <c r="AA65" s="3" t="s">
        <v>56</v>
      </c>
      <c r="AB65" s="104" t="s">
        <v>1172</v>
      </c>
      <c r="AD65" s="3"/>
    </row>
  </sheetData>
  <autoFilter ref="B8:Y8"/>
  <mergeCells count="14">
    <mergeCell ref="A5:A7"/>
    <mergeCell ref="B5:B7"/>
    <mergeCell ref="C5:C7"/>
    <mergeCell ref="D5:D7"/>
    <mergeCell ref="E5:E7"/>
    <mergeCell ref="V3:Y3"/>
    <mergeCell ref="F5:F7"/>
    <mergeCell ref="G5:G7"/>
    <mergeCell ref="H5:M5"/>
    <mergeCell ref="T5:Y5"/>
    <mergeCell ref="I6:P6"/>
    <mergeCell ref="Q6:S6"/>
    <mergeCell ref="W6:X6"/>
    <mergeCell ref="U6:V6"/>
  </mergeCells>
  <phoneticPr fontId="6" type="noConversion"/>
  <conditionalFormatting sqref="K9:K45">
    <cfRule type="expression" dxfId="51" priority="20">
      <formula>K9&gt;0.6</formula>
    </cfRule>
  </conditionalFormatting>
  <conditionalFormatting sqref="S9:S45">
    <cfRule type="expression" dxfId="50" priority="19">
      <formula>S9&lt;$O$5+$S$4</formula>
    </cfRule>
  </conditionalFormatting>
  <conditionalFormatting sqref="R9:R45">
    <cfRule type="expression" dxfId="49" priority="18">
      <formula>R9&lt;$S$4</formula>
    </cfRule>
  </conditionalFormatting>
  <conditionalFormatting sqref="O9:O45">
    <cfRule type="expression" dxfId="48" priority="17">
      <formula>O9&lt;7</formula>
    </cfRule>
  </conditionalFormatting>
  <conditionalFormatting sqref="D9:D45">
    <cfRule type="expression" dxfId="47" priority="16">
      <formula>AND(0&lt;S9,S9&lt;W9)</formula>
    </cfRule>
  </conditionalFormatting>
  <conditionalFormatting sqref="K46:K47">
    <cfRule type="expression" dxfId="46" priority="15">
      <formula>K46&gt;0.6</formula>
    </cfRule>
  </conditionalFormatting>
  <conditionalFormatting sqref="S46:S47">
    <cfRule type="expression" dxfId="45" priority="14">
      <formula>S46&lt;$O$5+$S$4</formula>
    </cfRule>
  </conditionalFormatting>
  <conditionalFormatting sqref="R46:R47">
    <cfRule type="expression" dxfId="44" priority="13">
      <formula>R46&lt;$S$4</formula>
    </cfRule>
  </conditionalFormatting>
  <conditionalFormatting sqref="O46:O47">
    <cfRule type="expression" dxfId="43" priority="12">
      <formula>O46&lt;7</formula>
    </cfRule>
  </conditionalFormatting>
  <conditionalFormatting sqref="D46:D47">
    <cfRule type="expression" dxfId="42" priority="11">
      <formula>AND(0&lt;S46,S46&lt;W46)</formula>
    </cfRule>
  </conditionalFormatting>
  <conditionalFormatting sqref="K48:K61">
    <cfRule type="expression" dxfId="41" priority="10">
      <formula>K48&gt;0.6</formula>
    </cfRule>
  </conditionalFormatting>
  <conditionalFormatting sqref="S48:S61">
    <cfRule type="expression" dxfId="40" priority="9">
      <formula>S48&lt;$O$5+$S$4</formula>
    </cfRule>
  </conditionalFormatting>
  <conditionalFormatting sqref="R48:R61">
    <cfRule type="expression" dxfId="39" priority="8">
      <formula>R48&lt;$S$4</formula>
    </cfRule>
  </conditionalFormatting>
  <conditionalFormatting sqref="O48:O61">
    <cfRule type="expression" dxfId="38" priority="7">
      <formula>O48&lt;7</formula>
    </cfRule>
  </conditionalFormatting>
  <conditionalFormatting sqref="D48:D61">
    <cfRule type="expression" dxfId="37" priority="6">
      <formula>AND(0&lt;S48,S48&lt;W48)</formula>
    </cfRule>
  </conditionalFormatting>
  <conditionalFormatting sqref="K62:K65">
    <cfRule type="expression" dxfId="36" priority="5">
      <formula>K62&gt;0.6</formula>
    </cfRule>
  </conditionalFormatting>
  <conditionalFormatting sqref="S62:S65">
    <cfRule type="expression" dxfId="35" priority="4">
      <formula>S62&lt;$O$5+$S$4</formula>
    </cfRule>
  </conditionalFormatting>
  <conditionalFormatting sqref="R62:R65">
    <cfRule type="expression" dxfId="34" priority="3">
      <formula>R62&lt;$S$4</formula>
    </cfRule>
  </conditionalFormatting>
  <conditionalFormatting sqref="O62:O65">
    <cfRule type="expression" dxfId="33" priority="2">
      <formula>O62&lt;7</formula>
    </cfRule>
  </conditionalFormatting>
  <conditionalFormatting sqref="D62:D65">
    <cfRule type="expression" dxfId="32" priority="1">
      <formula>AND(0&lt;S62,S62&lt;W62)</formula>
    </cfRule>
  </conditionalFormatting>
  <printOptions horizontalCentered="1"/>
  <pageMargins left="0" right="0" top="0.39370078740157483" bottom="0.39370078740157483" header="0" footer="0"/>
  <pageSetup paperSize="9" scale="6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1:J8"/>
  <sheetViews>
    <sheetView workbookViewId="0">
      <selection activeCell="F7" sqref="F7"/>
    </sheetView>
  </sheetViews>
  <sheetFormatPr defaultRowHeight="12"/>
  <cols>
    <col min="1" max="1" width="2.21875" style="334" customWidth="1"/>
    <col min="2" max="2" width="8.88671875" style="334"/>
    <col min="3" max="10" width="10.21875" style="334" customWidth="1"/>
    <col min="11" max="16384" width="8.88671875" style="334"/>
  </cols>
  <sheetData>
    <row r="1" spans="2:10">
      <c r="B1" s="339" t="s">
        <v>1441</v>
      </c>
    </row>
    <row r="3" spans="2:10" ht="12.75" thickBot="1">
      <c r="B3" s="502" t="s">
        <v>1439</v>
      </c>
      <c r="C3" s="501" t="s">
        <v>1440</v>
      </c>
      <c r="D3" s="501"/>
      <c r="E3" s="502"/>
      <c r="F3" s="502"/>
      <c r="G3" s="502"/>
      <c r="H3" s="502"/>
      <c r="I3" s="501"/>
      <c r="J3" s="501"/>
    </row>
    <row r="4" spans="2:10" ht="13.5" thickTop="1" thickBot="1">
      <c r="B4" s="503"/>
      <c r="C4" s="349" t="s">
        <v>1432</v>
      </c>
      <c r="D4" s="354" t="s">
        <v>1431</v>
      </c>
      <c r="E4" s="359" t="s">
        <v>1423</v>
      </c>
      <c r="F4" s="360" t="s">
        <v>1425</v>
      </c>
      <c r="G4" s="360" t="s">
        <v>1424</v>
      </c>
      <c r="H4" s="361" t="s">
        <v>1426</v>
      </c>
      <c r="I4" s="355" t="s">
        <v>1433</v>
      </c>
      <c r="J4" s="349" t="s">
        <v>1434</v>
      </c>
    </row>
    <row r="5" spans="2:10" ht="12.75" thickTop="1">
      <c r="B5" s="336" t="s">
        <v>1427</v>
      </c>
      <c r="C5" s="337" t="s">
        <v>1437</v>
      </c>
      <c r="D5" s="338" t="s">
        <v>1436</v>
      </c>
      <c r="E5" s="348"/>
      <c r="F5" s="347" t="s">
        <v>1438</v>
      </c>
      <c r="G5" s="345"/>
      <c r="H5" s="345"/>
      <c r="I5" s="335"/>
      <c r="J5" s="335"/>
    </row>
    <row r="6" spans="2:10" ht="12.75" thickBot="1">
      <c r="B6" s="356" t="s">
        <v>1428</v>
      </c>
      <c r="C6" s="335"/>
      <c r="D6" s="337" t="s">
        <v>1437</v>
      </c>
      <c r="E6" s="342" t="s">
        <v>1436</v>
      </c>
      <c r="F6" s="343"/>
      <c r="G6" s="342" t="s">
        <v>1438</v>
      </c>
      <c r="H6" s="344"/>
      <c r="I6" s="335"/>
      <c r="J6" s="335"/>
    </row>
    <row r="7" spans="2:10" ht="13.5" thickTop="1" thickBot="1">
      <c r="B7" s="358" t="s">
        <v>1429</v>
      </c>
      <c r="C7" s="341"/>
      <c r="D7" s="340"/>
      <c r="E7" s="350" t="s">
        <v>1437</v>
      </c>
      <c r="F7" s="351" t="s">
        <v>1436</v>
      </c>
      <c r="G7" s="352"/>
      <c r="H7" s="353" t="s">
        <v>1438</v>
      </c>
      <c r="I7" s="341"/>
      <c r="J7" s="335"/>
    </row>
    <row r="8" spans="2:10" ht="12.75" thickTop="1">
      <c r="B8" s="357" t="s">
        <v>1430</v>
      </c>
      <c r="C8" s="335"/>
      <c r="D8" s="335"/>
      <c r="E8" s="345"/>
      <c r="F8" s="346" t="s">
        <v>1437</v>
      </c>
      <c r="G8" s="347" t="s">
        <v>1436</v>
      </c>
      <c r="H8" s="348"/>
      <c r="I8" s="338" t="s">
        <v>1438</v>
      </c>
      <c r="J8" s="335"/>
    </row>
  </sheetData>
  <mergeCells count="2">
    <mergeCell ref="C3:J3"/>
    <mergeCell ref="B3:B4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530"/>
  <sheetViews>
    <sheetView showZeros="0" zoomScale="80" zoomScaleNormal="80" workbookViewId="0">
      <pane ySplit="497" topLeftCell="A498" activePane="bottomLeft" state="frozen"/>
      <selection pane="bottomLeft" activeCell="J504" sqref="J504"/>
    </sheetView>
  </sheetViews>
  <sheetFormatPr defaultRowHeight="13.5" outlineLevelRow="1"/>
  <cols>
    <col min="1" max="1" width="14" style="311" bestFit="1" customWidth="1"/>
    <col min="2" max="2" width="13.88671875" style="311" bestFit="1" customWidth="1"/>
    <col min="3" max="30" width="9.21875" style="311" customWidth="1"/>
    <col min="31" max="16384" width="8.88671875" style="311"/>
  </cols>
  <sheetData>
    <row r="1" spans="1:30">
      <c r="C1" s="312" t="s">
        <v>1412</v>
      </c>
      <c r="D1" s="312" t="s">
        <v>738</v>
      </c>
      <c r="E1" s="312" t="s">
        <v>739</v>
      </c>
      <c r="F1" s="312" t="s">
        <v>741</v>
      </c>
      <c r="G1" s="312" t="s">
        <v>743</v>
      </c>
      <c r="H1" s="326"/>
    </row>
    <row r="2" spans="1:30">
      <c r="B2" s="329" t="s">
        <v>897</v>
      </c>
      <c r="D2" s="331" t="s">
        <v>1412</v>
      </c>
      <c r="E2" s="331" t="s">
        <v>738</v>
      </c>
      <c r="F2" s="331" t="s">
        <v>739</v>
      </c>
      <c r="G2" s="331" t="s">
        <v>741</v>
      </c>
      <c r="H2" s="331" t="s">
        <v>743</v>
      </c>
    </row>
    <row r="3" spans="1:30">
      <c r="B3" s="312" t="s">
        <v>1413</v>
      </c>
      <c r="C3" s="313">
        <f>SUMIF($A$11:$A$497,$B2&amp;C$1,$L$11:$L$497)</f>
        <v>0</v>
      </c>
      <c r="D3" s="313">
        <f>SUMIF($A$11:$A$497,$B2&amp;D$1,$L$11:$L$497)</f>
        <v>286</v>
      </c>
      <c r="E3" s="313">
        <f>SUMIF($A$11:$A$497,$B2&amp;E$1,$L$11:$L$497)</f>
        <v>193</v>
      </c>
      <c r="F3" s="313">
        <f>SUMIF($A$11:$A$497,$B2&amp;F$1,$L$11:$L$497)</f>
        <v>186</v>
      </c>
      <c r="G3" s="313">
        <f>SUMIF($A$11:$A$497,$B2&amp;G$1,$L$11:$L$497)</f>
        <v>84</v>
      </c>
    </row>
    <row r="4" spans="1:30">
      <c r="B4" s="323" t="s">
        <v>1414</v>
      </c>
      <c r="C4" s="324">
        <f>C3/SUM($C3:$G3)</f>
        <v>0</v>
      </c>
      <c r="D4" s="324">
        <f>D3/SUM($C3:$G3)</f>
        <v>0.38184245660881178</v>
      </c>
      <c r="E4" s="324">
        <f>E3/SUM($C3:$G3)</f>
        <v>0.2576769025367156</v>
      </c>
      <c r="F4" s="324">
        <f>F3/SUM($C3:$G3)</f>
        <v>0.24833110814419226</v>
      </c>
      <c r="G4" s="324">
        <f>G3/SUM($C3:$G3)</f>
        <v>0.11214953271028037</v>
      </c>
    </row>
    <row r="5" spans="1:30">
      <c r="B5" s="312" t="s">
        <v>1415</v>
      </c>
      <c r="C5" s="313">
        <f>SUMIF($A$11:$A$497,$B2&amp;C$1,$S$11:$S$497)</f>
        <v>0</v>
      </c>
      <c r="D5" s="313">
        <f>SUMIF($A$11:$A$497,$B2&amp;D$1,$S$11:$S$497)</f>
        <v>223</v>
      </c>
      <c r="E5" s="313">
        <f>SUMIF($A$11:$A$497,$B2&amp;E$1,$S$11:$S$497)</f>
        <v>158</v>
      </c>
      <c r="F5" s="313">
        <f>SUMIF($A$11:$A$497,$B2&amp;F$1,$S$11:$S$497)</f>
        <v>117</v>
      </c>
      <c r="G5" s="313">
        <f>SUMIF($A$11:$A$497,$B2&amp;G$1,$S$11:$S$497)</f>
        <v>44</v>
      </c>
    </row>
    <row r="6" spans="1:30">
      <c r="B6" s="323" t="s">
        <v>1416</v>
      </c>
      <c r="C6" s="324">
        <f>C5/SUM($C5:$G5)</f>
        <v>0</v>
      </c>
      <c r="D6" s="324">
        <f>D5/SUM($C5:$G5)</f>
        <v>0.41143911439114389</v>
      </c>
      <c r="E6" s="324">
        <f>E5/SUM($C5:$G5)</f>
        <v>0.29151291512915128</v>
      </c>
      <c r="F6" s="324">
        <f>F5/SUM($C5:$G5)</f>
        <v>0.21586715867158671</v>
      </c>
      <c r="G6" s="324">
        <f>G5/SUM($C5:$G5)</f>
        <v>8.1180811808118078E-2</v>
      </c>
    </row>
    <row r="7" spans="1:30">
      <c r="B7" s="322">
        <f>SUM(C5:G5)/SUM(C3:G3)</f>
        <v>0.72363150867823767</v>
      </c>
      <c r="C7" s="321">
        <f>IF(ISERROR(C5/C3)=TRUE,0,C5/C3)</f>
        <v>0</v>
      </c>
      <c r="D7" s="321">
        <f>IF(ISERROR(D5/D3)=TRUE,0,D5/D3)</f>
        <v>0.77972027972027969</v>
      </c>
      <c r="E7" s="321">
        <f>IF(ISERROR(E5/E3)=TRUE,0,E5/E3)</f>
        <v>0.81865284974093266</v>
      </c>
      <c r="F7" s="321">
        <f>IF(ISERROR(F5/F3)=TRUE,0,F5/F3)</f>
        <v>0.62903225806451613</v>
      </c>
      <c r="G7" s="321">
        <f>IF(ISERROR(G5/G3)=TRUE,0,G5/G3)</f>
        <v>0.52380952380952384</v>
      </c>
    </row>
    <row r="8" spans="1:30">
      <c r="B8" s="323" t="s">
        <v>1417</v>
      </c>
      <c r="C8" s="324">
        <f>C4*0.3+C6*0.7</f>
        <v>0</v>
      </c>
      <c r="D8" s="324">
        <f>D4*0.3+D6*0.7</f>
        <v>0.40256011705644423</v>
      </c>
      <c r="E8" s="324">
        <f>E4*0.3+E6*0.7</f>
        <v>0.28136211135142059</v>
      </c>
      <c r="F8" s="324">
        <f>F4*0.3+F6*0.7</f>
        <v>0.22560634351336836</v>
      </c>
      <c r="G8" s="324">
        <f>G4*0.3+G6*0.7</f>
        <v>9.0471428078766764E-2</v>
      </c>
    </row>
    <row r="9" spans="1:30">
      <c r="B9" s="308">
        <v>1400</v>
      </c>
      <c r="C9" s="313">
        <f>$B9*C8</f>
        <v>0</v>
      </c>
      <c r="D9" s="313">
        <f>$B9*D8</f>
        <v>563.58416387902196</v>
      </c>
      <c r="E9" s="313">
        <f>$B9*E8</f>
        <v>393.90695589198884</v>
      </c>
      <c r="F9" s="313">
        <f>$B9*F8</f>
        <v>315.84888091871574</v>
      </c>
      <c r="G9" s="313">
        <f>$B9*G8</f>
        <v>126.65999931027346</v>
      </c>
    </row>
    <row r="11" spans="1:30">
      <c r="A11" s="314" t="s">
        <v>1418</v>
      </c>
      <c r="B11" s="314" t="s">
        <v>1419</v>
      </c>
      <c r="C11" s="315" t="s">
        <v>687</v>
      </c>
      <c r="D11" s="315" t="s">
        <v>688</v>
      </c>
      <c r="E11" s="315" t="s">
        <v>689</v>
      </c>
      <c r="F11" s="315" t="s">
        <v>690</v>
      </c>
      <c r="G11" s="315" t="s">
        <v>692</v>
      </c>
      <c r="H11" s="316" t="s">
        <v>691</v>
      </c>
      <c r="I11" s="316" t="s">
        <v>715</v>
      </c>
      <c r="J11" s="315" t="s">
        <v>716</v>
      </c>
      <c r="K11" s="315" t="s">
        <v>693</v>
      </c>
      <c r="L11" s="316" t="s">
        <v>694</v>
      </c>
      <c r="M11" s="317" t="s">
        <v>695</v>
      </c>
      <c r="N11" s="316" t="s">
        <v>696</v>
      </c>
      <c r="O11" s="317" t="s">
        <v>697</v>
      </c>
      <c r="P11" s="317" t="s">
        <v>698</v>
      </c>
      <c r="Q11" s="317" t="s">
        <v>699</v>
      </c>
      <c r="R11" s="317" t="s">
        <v>700</v>
      </c>
      <c r="S11" s="316" t="s">
        <v>701</v>
      </c>
      <c r="T11" s="315" t="s">
        <v>702</v>
      </c>
      <c r="U11" s="315" t="s">
        <v>703</v>
      </c>
      <c r="V11" s="315" t="s">
        <v>704</v>
      </c>
      <c r="W11" s="315" t="s">
        <v>705</v>
      </c>
      <c r="X11" s="315" t="s">
        <v>706</v>
      </c>
      <c r="Y11" s="315" t="s">
        <v>707</v>
      </c>
      <c r="Z11" s="315" t="s">
        <v>708</v>
      </c>
      <c r="AA11" s="315" t="s">
        <v>709</v>
      </c>
      <c r="AB11" s="316" t="s">
        <v>710</v>
      </c>
      <c r="AC11" s="315" t="s">
        <v>711</v>
      </c>
      <c r="AD11" s="315" t="s">
        <v>712</v>
      </c>
    </row>
    <row r="12" spans="1:30">
      <c r="A12" s="311" t="str">
        <f>B12&amp;F12</f>
        <v>BILTRE2201BLFRE</v>
      </c>
      <c r="B12" s="311" t="str">
        <f>C12&amp;E12</f>
        <v>BILTRE2201BL</v>
      </c>
      <c r="C12" s="318" t="s">
        <v>751</v>
      </c>
      <c r="D12" s="318" t="s">
        <v>752</v>
      </c>
      <c r="E12" s="318" t="s">
        <v>725</v>
      </c>
      <c r="F12" s="318" t="s">
        <v>732</v>
      </c>
      <c r="G12" s="319">
        <v>10500</v>
      </c>
      <c r="H12" s="319">
        <v>35000</v>
      </c>
      <c r="I12" s="319">
        <v>35000</v>
      </c>
      <c r="J12" s="318">
        <v>150</v>
      </c>
      <c r="K12" s="320">
        <v>41319</v>
      </c>
      <c r="L12" s="318">
        <v>150</v>
      </c>
      <c r="M12" s="319">
        <v>5250000</v>
      </c>
      <c r="N12" s="320">
        <v>41325</v>
      </c>
      <c r="O12" s="318">
        <v>54</v>
      </c>
      <c r="P12" s="318"/>
      <c r="Q12" s="319">
        <v>1890000</v>
      </c>
      <c r="R12" s="320">
        <v>41362</v>
      </c>
      <c r="S12" s="318">
        <v>56</v>
      </c>
      <c r="T12" s="319">
        <v>1939000</v>
      </c>
      <c r="U12" s="318">
        <v>37.299999999999997</v>
      </c>
      <c r="V12" s="318">
        <v>36.9</v>
      </c>
      <c r="W12" s="318">
        <v>103.7</v>
      </c>
      <c r="X12" s="318">
        <v>102.6</v>
      </c>
      <c r="Y12" s="318">
        <v>96</v>
      </c>
      <c r="Z12" s="318">
        <v>-2</v>
      </c>
      <c r="AA12" s="318"/>
      <c r="AB12" s="318"/>
      <c r="AC12" s="318"/>
      <c r="AD12" s="318"/>
    </row>
    <row r="13" spans="1:30" hidden="1" outlineLevel="1">
      <c r="A13" s="311" t="str">
        <f t="shared" ref="A13:A76" si="0">B13&amp;F13</f>
        <v>BILTRE2201PKFRE</v>
      </c>
      <c r="B13" s="311" t="str">
        <f t="shared" ref="B13:B76" si="1">C13&amp;E13</f>
        <v>BILTRE2201PK</v>
      </c>
      <c r="C13" s="318" t="s">
        <v>751</v>
      </c>
      <c r="D13" s="318" t="s">
        <v>752</v>
      </c>
      <c r="E13" s="318" t="s">
        <v>728</v>
      </c>
      <c r="F13" s="318" t="s">
        <v>732</v>
      </c>
      <c r="G13" s="319">
        <v>10500</v>
      </c>
      <c r="H13" s="319">
        <v>35000</v>
      </c>
      <c r="I13" s="319">
        <v>35000</v>
      </c>
      <c r="J13" s="318">
        <v>150</v>
      </c>
      <c r="K13" s="320">
        <v>41319</v>
      </c>
      <c r="L13" s="318">
        <v>150</v>
      </c>
      <c r="M13" s="319">
        <v>5250000</v>
      </c>
      <c r="N13" s="320">
        <v>41325</v>
      </c>
      <c r="O13" s="318">
        <v>57</v>
      </c>
      <c r="P13" s="318"/>
      <c r="Q13" s="319">
        <v>1995000</v>
      </c>
      <c r="R13" s="320">
        <v>41371</v>
      </c>
      <c r="S13" s="318">
        <v>57</v>
      </c>
      <c r="T13" s="319">
        <v>1995000</v>
      </c>
      <c r="U13" s="318">
        <v>38</v>
      </c>
      <c r="V13" s="318">
        <v>38</v>
      </c>
      <c r="W13" s="318">
        <v>100</v>
      </c>
      <c r="X13" s="318">
        <v>100</v>
      </c>
      <c r="Y13" s="318">
        <v>93</v>
      </c>
      <c r="Z13" s="318"/>
      <c r="AA13" s="318"/>
      <c r="AB13" s="318"/>
      <c r="AC13" s="318"/>
      <c r="AD13" s="318"/>
    </row>
    <row r="14" spans="1:30" hidden="1" outlineLevel="1">
      <c r="A14" s="311" t="str">
        <f t="shared" si="0"/>
        <v>BILTRE2201YEFRE</v>
      </c>
      <c r="B14" s="311" t="str">
        <f t="shared" si="1"/>
        <v>BILTRE2201YE</v>
      </c>
      <c r="C14" s="318" t="s">
        <v>751</v>
      </c>
      <c r="D14" s="318" t="s">
        <v>752</v>
      </c>
      <c r="E14" s="318" t="s">
        <v>721</v>
      </c>
      <c r="F14" s="318" t="s">
        <v>732</v>
      </c>
      <c r="G14" s="319">
        <v>10500</v>
      </c>
      <c r="H14" s="319">
        <v>35000</v>
      </c>
      <c r="I14" s="319">
        <v>35000</v>
      </c>
      <c r="J14" s="318">
        <v>150</v>
      </c>
      <c r="K14" s="320">
        <v>41319</v>
      </c>
      <c r="L14" s="318">
        <v>150</v>
      </c>
      <c r="M14" s="319">
        <v>5250000</v>
      </c>
      <c r="N14" s="320">
        <v>41325</v>
      </c>
      <c r="O14" s="318">
        <v>58</v>
      </c>
      <c r="P14" s="318"/>
      <c r="Q14" s="319">
        <v>2030000</v>
      </c>
      <c r="R14" s="320">
        <v>41362</v>
      </c>
      <c r="S14" s="318">
        <v>58</v>
      </c>
      <c r="T14" s="319">
        <v>2009000</v>
      </c>
      <c r="U14" s="318">
        <v>38.700000000000003</v>
      </c>
      <c r="V14" s="318">
        <v>38.299999999999997</v>
      </c>
      <c r="W14" s="318">
        <v>100</v>
      </c>
      <c r="X14" s="318">
        <v>99</v>
      </c>
      <c r="Y14" s="318">
        <v>92</v>
      </c>
      <c r="Z14" s="318"/>
      <c r="AA14" s="318"/>
      <c r="AB14" s="318"/>
      <c r="AC14" s="318"/>
      <c r="AD14" s="318"/>
    </row>
    <row r="15" spans="1:30" hidden="1" outlineLevel="1">
      <c r="A15" s="311" t="str">
        <f t="shared" si="0"/>
        <v>BILTRE2204GYFRE</v>
      </c>
      <c r="B15" s="311" t="str">
        <f t="shared" si="1"/>
        <v>BILTRE2204GY</v>
      </c>
      <c r="C15" s="318" t="s">
        <v>753</v>
      </c>
      <c r="D15" s="318" t="s">
        <v>754</v>
      </c>
      <c r="E15" s="318" t="s">
        <v>724</v>
      </c>
      <c r="F15" s="318" t="s">
        <v>732</v>
      </c>
      <c r="G15" s="319">
        <v>12000</v>
      </c>
      <c r="H15" s="319">
        <v>33000</v>
      </c>
      <c r="I15" s="319">
        <v>33000</v>
      </c>
      <c r="J15" s="318">
        <v>150</v>
      </c>
      <c r="K15" s="320">
        <v>41319</v>
      </c>
      <c r="L15" s="318">
        <v>150</v>
      </c>
      <c r="M15" s="319">
        <v>4950000</v>
      </c>
      <c r="N15" s="320">
        <v>41325</v>
      </c>
      <c r="O15" s="318">
        <v>148</v>
      </c>
      <c r="P15" s="318">
        <v>1</v>
      </c>
      <c r="Q15" s="319">
        <v>4884000</v>
      </c>
      <c r="R15" s="320">
        <v>41363</v>
      </c>
      <c r="S15" s="318">
        <v>149</v>
      </c>
      <c r="T15" s="319">
        <v>4917000</v>
      </c>
      <c r="U15" s="318">
        <v>99.3</v>
      </c>
      <c r="V15" s="318">
        <v>99.3</v>
      </c>
      <c r="W15" s="318">
        <v>100.7</v>
      </c>
      <c r="X15" s="318">
        <v>100.7</v>
      </c>
      <c r="Y15" s="318">
        <v>1</v>
      </c>
      <c r="Z15" s="318">
        <v>-1</v>
      </c>
      <c r="AA15" s="318"/>
      <c r="AB15" s="318"/>
      <c r="AC15" s="318"/>
      <c r="AD15" s="318"/>
    </row>
    <row r="16" spans="1:30" hidden="1" outlineLevel="1">
      <c r="A16" s="311" t="str">
        <f t="shared" si="0"/>
        <v>BILTRE2204NYFRE</v>
      </c>
      <c r="B16" s="311" t="str">
        <f t="shared" si="1"/>
        <v>BILTRE2204NY</v>
      </c>
      <c r="C16" s="318" t="s">
        <v>753</v>
      </c>
      <c r="D16" s="318" t="s">
        <v>754</v>
      </c>
      <c r="E16" s="318" t="s">
        <v>720</v>
      </c>
      <c r="F16" s="318" t="s">
        <v>732</v>
      </c>
      <c r="G16" s="319">
        <v>12000</v>
      </c>
      <c r="H16" s="319">
        <v>33000</v>
      </c>
      <c r="I16" s="319">
        <v>33000</v>
      </c>
      <c r="J16" s="318">
        <v>150</v>
      </c>
      <c r="K16" s="320">
        <v>41319</v>
      </c>
      <c r="L16" s="318">
        <v>150</v>
      </c>
      <c r="M16" s="319">
        <v>4950000</v>
      </c>
      <c r="N16" s="320">
        <v>41325</v>
      </c>
      <c r="O16" s="318">
        <v>138</v>
      </c>
      <c r="P16" s="318">
        <v>-1</v>
      </c>
      <c r="Q16" s="319">
        <v>4554000</v>
      </c>
      <c r="R16" s="320">
        <v>41363</v>
      </c>
      <c r="S16" s="318">
        <v>138</v>
      </c>
      <c r="T16" s="319">
        <v>4554000</v>
      </c>
      <c r="U16" s="318">
        <v>92</v>
      </c>
      <c r="V16" s="318">
        <v>92</v>
      </c>
      <c r="W16" s="318">
        <v>100</v>
      </c>
      <c r="X16" s="318">
        <v>100</v>
      </c>
      <c r="Y16" s="318">
        <v>13</v>
      </c>
      <c r="Z16" s="318"/>
      <c r="AA16" s="318"/>
      <c r="AB16" s="318">
        <v>1</v>
      </c>
      <c r="AC16" s="319">
        <v>33000</v>
      </c>
      <c r="AD16" s="318">
        <v>0.7</v>
      </c>
    </row>
    <row r="17" spans="1:30" hidden="1" outlineLevel="1">
      <c r="A17" s="311" t="str">
        <f t="shared" si="0"/>
        <v>BROTRE2206NYFRE</v>
      </c>
      <c r="B17" s="311" t="str">
        <f t="shared" si="1"/>
        <v>BROTRE2206NY</v>
      </c>
      <c r="C17" s="318" t="s">
        <v>985</v>
      </c>
      <c r="D17" s="318" t="s">
        <v>986</v>
      </c>
      <c r="E17" s="318" t="s">
        <v>720</v>
      </c>
      <c r="F17" s="318" t="s">
        <v>732</v>
      </c>
      <c r="G17" s="319">
        <v>8891</v>
      </c>
      <c r="H17" s="319">
        <v>49000</v>
      </c>
      <c r="I17" s="319">
        <v>49000</v>
      </c>
      <c r="J17" s="318">
        <v>402</v>
      </c>
      <c r="K17" s="320">
        <v>41360</v>
      </c>
      <c r="L17" s="318">
        <v>400</v>
      </c>
      <c r="M17" s="319">
        <v>19600000</v>
      </c>
      <c r="N17" s="320">
        <v>41361</v>
      </c>
      <c r="O17" s="318">
        <v>380</v>
      </c>
      <c r="P17" s="318"/>
      <c r="Q17" s="319">
        <v>18620000</v>
      </c>
      <c r="R17" s="320">
        <v>41363</v>
      </c>
      <c r="S17" s="318">
        <v>384</v>
      </c>
      <c r="T17" s="319">
        <v>18718000</v>
      </c>
      <c r="U17" s="318">
        <v>96</v>
      </c>
      <c r="V17" s="318">
        <v>95.5</v>
      </c>
      <c r="W17" s="318">
        <v>101.1</v>
      </c>
      <c r="X17" s="318">
        <v>100.5</v>
      </c>
      <c r="Y17" s="318">
        <v>20</v>
      </c>
      <c r="Z17" s="318">
        <v>-4</v>
      </c>
      <c r="AA17" s="318"/>
      <c r="AB17" s="318"/>
      <c r="AC17" s="318"/>
      <c r="AD17" s="318"/>
    </row>
    <row r="18" spans="1:30" hidden="1" outlineLevel="1">
      <c r="A18" s="311" t="str">
        <f t="shared" si="0"/>
        <v>BROTRE2206REFRE</v>
      </c>
      <c r="B18" s="311" t="str">
        <f t="shared" si="1"/>
        <v>BROTRE2206RE</v>
      </c>
      <c r="C18" s="318" t="s">
        <v>985</v>
      </c>
      <c r="D18" s="318" t="s">
        <v>986</v>
      </c>
      <c r="E18" s="318" t="s">
        <v>726</v>
      </c>
      <c r="F18" s="318" t="s">
        <v>732</v>
      </c>
      <c r="G18" s="319">
        <v>8891</v>
      </c>
      <c r="H18" s="319">
        <v>49000</v>
      </c>
      <c r="I18" s="319">
        <v>49000</v>
      </c>
      <c r="J18" s="318">
        <v>421</v>
      </c>
      <c r="K18" s="320">
        <v>41360</v>
      </c>
      <c r="L18" s="318">
        <v>419</v>
      </c>
      <c r="M18" s="319">
        <v>20531000</v>
      </c>
      <c r="N18" s="320">
        <v>41361</v>
      </c>
      <c r="O18" s="318">
        <v>269</v>
      </c>
      <c r="P18" s="318"/>
      <c r="Q18" s="319">
        <v>13181000</v>
      </c>
      <c r="R18" s="320">
        <v>41362</v>
      </c>
      <c r="S18" s="318">
        <v>272</v>
      </c>
      <c r="T18" s="319">
        <v>13303500</v>
      </c>
      <c r="U18" s="318">
        <v>64.900000000000006</v>
      </c>
      <c r="V18" s="318">
        <v>64.8</v>
      </c>
      <c r="W18" s="318">
        <v>101.1</v>
      </c>
      <c r="X18" s="318">
        <v>100.9</v>
      </c>
      <c r="Y18" s="318">
        <v>150</v>
      </c>
      <c r="Z18" s="318">
        <v>-3</v>
      </c>
      <c r="AA18" s="318"/>
      <c r="AB18" s="318"/>
      <c r="AC18" s="318"/>
      <c r="AD18" s="318"/>
    </row>
    <row r="19" spans="1:30" hidden="1" outlineLevel="1">
      <c r="A19" s="311" t="str">
        <f t="shared" si="0"/>
        <v>BROTRE2207BKFRE</v>
      </c>
      <c r="B19" s="311" t="str">
        <f t="shared" si="1"/>
        <v>BROTRE2207BK</v>
      </c>
      <c r="C19" s="318" t="s">
        <v>987</v>
      </c>
      <c r="D19" s="318" t="s">
        <v>988</v>
      </c>
      <c r="E19" s="318" t="s">
        <v>722</v>
      </c>
      <c r="F19" s="318" t="s">
        <v>732</v>
      </c>
      <c r="G19" s="319">
        <v>9016</v>
      </c>
      <c r="H19" s="319">
        <v>49000</v>
      </c>
      <c r="I19" s="319">
        <v>49000</v>
      </c>
      <c r="J19" s="318">
        <v>405</v>
      </c>
      <c r="K19" s="320">
        <v>41360</v>
      </c>
      <c r="L19" s="318">
        <v>403</v>
      </c>
      <c r="M19" s="319">
        <v>19747000</v>
      </c>
      <c r="N19" s="320">
        <v>41361</v>
      </c>
      <c r="O19" s="318">
        <v>61</v>
      </c>
      <c r="P19" s="318"/>
      <c r="Q19" s="319">
        <v>2989000</v>
      </c>
      <c r="R19" s="320">
        <v>41365</v>
      </c>
      <c r="S19" s="318">
        <v>61</v>
      </c>
      <c r="T19" s="319">
        <v>2964500</v>
      </c>
      <c r="U19" s="318">
        <v>15.1</v>
      </c>
      <c r="V19" s="318">
        <v>15</v>
      </c>
      <c r="W19" s="318">
        <v>100</v>
      </c>
      <c r="X19" s="318">
        <v>99.2</v>
      </c>
      <c r="Y19" s="318">
        <v>342</v>
      </c>
      <c r="Z19" s="318"/>
      <c r="AA19" s="318"/>
      <c r="AB19" s="318">
        <v>1</v>
      </c>
      <c r="AC19" s="319">
        <v>49000</v>
      </c>
      <c r="AD19" s="318">
        <v>0.2</v>
      </c>
    </row>
    <row r="20" spans="1:30" hidden="1" outlineLevel="1">
      <c r="A20" s="311" t="str">
        <f t="shared" si="0"/>
        <v>BROTRE2207PKFRE</v>
      </c>
      <c r="B20" s="311" t="str">
        <f t="shared" si="1"/>
        <v>BROTRE2207PK</v>
      </c>
      <c r="C20" s="318" t="s">
        <v>987</v>
      </c>
      <c r="D20" s="318" t="s">
        <v>988</v>
      </c>
      <c r="E20" s="318" t="s">
        <v>728</v>
      </c>
      <c r="F20" s="318" t="s">
        <v>732</v>
      </c>
      <c r="G20" s="319">
        <v>9016</v>
      </c>
      <c r="H20" s="319">
        <v>49000</v>
      </c>
      <c r="I20" s="319">
        <v>49000</v>
      </c>
      <c r="J20" s="318">
        <v>421</v>
      </c>
      <c r="K20" s="320">
        <v>41360</v>
      </c>
      <c r="L20" s="318">
        <v>421</v>
      </c>
      <c r="M20" s="319">
        <v>20629000</v>
      </c>
      <c r="N20" s="320">
        <v>41361</v>
      </c>
      <c r="O20" s="318">
        <v>39</v>
      </c>
      <c r="P20" s="318"/>
      <c r="Q20" s="319">
        <v>1911000</v>
      </c>
      <c r="R20" s="320">
        <v>41366</v>
      </c>
      <c r="S20" s="318">
        <v>39</v>
      </c>
      <c r="T20" s="319">
        <v>1911000</v>
      </c>
      <c r="U20" s="318">
        <v>9.3000000000000007</v>
      </c>
      <c r="V20" s="318">
        <v>9.3000000000000007</v>
      </c>
      <c r="W20" s="318">
        <v>100</v>
      </c>
      <c r="X20" s="318">
        <v>100</v>
      </c>
      <c r="Y20" s="318">
        <v>382</v>
      </c>
      <c r="Z20" s="318"/>
      <c r="AA20" s="318"/>
      <c r="AB20" s="318"/>
      <c r="AC20" s="318"/>
      <c r="AD20" s="318"/>
    </row>
    <row r="21" spans="1:30" hidden="1" outlineLevel="1">
      <c r="A21" s="311" t="str">
        <f t="shared" si="0"/>
        <v>BROTRE2207YEFRE</v>
      </c>
      <c r="B21" s="311" t="str">
        <f t="shared" si="1"/>
        <v>BROTRE2207YE</v>
      </c>
      <c r="C21" s="318" t="s">
        <v>987</v>
      </c>
      <c r="D21" s="318" t="s">
        <v>988</v>
      </c>
      <c r="E21" s="318" t="s">
        <v>721</v>
      </c>
      <c r="F21" s="318" t="s">
        <v>732</v>
      </c>
      <c r="G21" s="319">
        <v>9016</v>
      </c>
      <c r="H21" s="319">
        <v>49000</v>
      </c>
      <c r="I21" s="319">
        <v>49000</v>
      </c>
      <c r="J21" s="318">
        <v>395</v>
      </c>
      <c r="K21" s="320">
        <v>41360</v>
      </c>
      <c r="L21" s="318">
        <v>394</v>
      </c>
      <c r="M21" s="319">
        <v>19306000</v>
      </c>
      <c r="N21" s="320">
        <v>41361</v>
      </c>
      <c r="O21" s="318">
        <v>46</v>
      </c>
      <c r="P21" s="318"/>
      <c r="Q21" s="319">
        <v>2254000</v>
      </c>
      <c r="R21" s="320">
        <v>41370</v>
      </c>
      <c r="S21" s="318">
        <v>46</v>
      </c>
      <c r="T21" s="319">
        <v>2205000</v>
      </c>
      <c r="U21" s="318">
        <v>11.7</v>
      </c>
      <c r="V21" s="318">
        <v>11.4</v>
      </c>
      <c r="W21" s="318">
        <v>100</v>
      </c>
      <c r="X21" s="318">
        <v>97.8</v>
      </c>
      <c r="Y21" s="318">
        <v>348</v>
      </c>
      <c r="Z21" s="318"/>
      <c r="AA21" s="318"/>
      <c r="AB21" s="318"/>
      <c r="AC21" s="318"/>
      <c r="AD21" s="318"/>
    </row>
    <row r="22" spans="1:30" hidden="1" outlineLevel="1">
      <c r="A22" s="311" t="str">
        <f t="shared" si="0"/>
        <v>ELSMIE2037MTFRE</v>
      </c>
      <c r="B22" s="311" t="str">
        <f t="shared" si="1"/>
        <v>ELSMIE2037MT</v>
      </c>
      <c r="C22" s="318" t="s">
        <v>1112</v>
      </c>
      <c r="D22" s="318" t="s">
        <v>1343</v>
      </c>
      <c r="E22" s="318" t="s">
        <v>0</v>
      </c>
      <c r="F22" s="318" t="s">
        <v>732</v>
      </c>
      <c r="G22" s="319">
        <v>5823</v>
      </c>
      <c r="H22" s="319">
        <v>49000</v>
      </c>
      <c r="I22" s="319">
        <v>49000</v>
      </c>
      <c r="J22" s="318">
        <v>445</v>
      </c>
      <c r="K22" s="320">
        <v>41396</v>
      </c>
      <c r="L22" s="318">
        <v>442</v>
      </c>
      <c r="M22" s="319">
        <v>21658000</v>
      </c>
      <c r="N22" s="320">
        <v>41396</v>
      </c>
      <c r="O22" s="318">
        <v>352</v>
      </c>
      <c r="P22" s="318"/>
      <c r="Q22" s="319">
        <v>17248000</v>
      </c>
      <c r="R22" s="320">
        <v>41397</v>
      </c>
      <c r="S22" s="318">
        <v>351</v>
      </c>
      <c r="T22" s="319">
        <v>17199000</v>
      </c>
      <c r="U22" s="318">
        <v>79.400000000000006</v>
      </c>
      <c r="V22" s="318">
        <v>79.400000000000006</v>
      </c>
      <c r="W22" s="318">
        <v>99.7</v>
      </c>
      <c r="X22" s="318">
        <v>99.7</v>
      </c>
      <c r="Y22" s="318">
        <v>90</v>
      </c>
      <c r="Z22" s="318">
        <v>1</v>
      </c>
      <c r="AA22" s="318"/>
      <c r="AB22" s="318"/>
      <c r="AC22" s="318"/>
      <c r="AD22" s="318"/>
    </row>
    <row r="23" spans="1:30" hidden="1" outlineLevel="1">
      <c r="A23" s="311" t="str">
        <f t="shared" si="0"/>
        <v>ELSTLE2209WHOSS</v>
      </c>
      <c r="B23" s="311" t="str">
        <f t="shared" si="1"/>
        <v>ELSTLE2209WH</v>
      </c>
      <c r="C23" s="318" t="s">
        <v>1010</v>
      </c>
      <c r="D23" s="318" t="s">
        <v>1011</v>
      </c>
      <c r="E23" s="318" t="s">
        <v>717</v>
      </c>
      <c r="F23" s="318" t="s">
        <v>738</v>
      </c>
      <c r="G23" s="319">
        <v>14324</v>
      </c>
      <c r="H23" s="319">
        <v>69000</v>
      </c>
      <c r="I23" s="319">
        <v>69000</v>
      </c>
      <c r="J23" s="318">
        <v>310</v>
      </c>
      <c r="K23" s="320">
        <v>41372</v>
      </c>
      <c r="L23" s="318">
        <v>308</v>
      </c>
      <c r="M23" s="319">
        <v>21252000</v>
      </c>
      <c r="N23" s="320">
        <v>41373</v>
      </c>
      <c r="O23" s="318">
        <v>67</v>
      </c>
      <c r="P23" s="318">
        <v>1</v>
      </c>
      <c r="Q23" s="319">
        <v>4623000</v>
      </c>
      <c r="R23" s="320">
        <v>41374</v>
      </c>
      <c r="S23" s="318">
        <v>68</v>
      </c>
      <c r="T23" s="319">
        <v>4657500</v>
      </c>
      <c r="U23" s="318">
        <v>22.1</v>
      </c>
      <c r="V23" s="318">
        <v>21.9</v>
      </c>
      <c r="W23" s="318">
        <v>101.5</v>
      </c>
      <c r="X23" s="318">
        <v>100.7</v>
      </c>
      <c r="Y23" s="318">
        <v>240</v>
      </c>
      <c r="Z23" s="318">
        <v>-1</v>
      </c>
      <c r="AA23" s="318"/>
      <c r="AB23" s="318"/>
      <c r="AC23" s="318"/>
      <c r="AD23" s="318"/>
    </row>
    <row r="24" spans="1:30" hidden="1" outlineLevel="1">
      <c r="A24" s="311" t="str">
        <f t="shared" si="0"/>
        <v>ELSTLE2209WHOMM</v>
      </c>
      <c r="B24" s="311" t="str">
        <f t="shared" si="1"/>
        <v>ELSTLE2209WH</v>
      </c>
      <c r="C24" s="318" t="s">
        <v>1010</v>
      </c>
      <c r="D24" s="318" t="s">
        <v>1011</v>
      </c>
      <c r="E24" s="318" t="s">
        <v>717</v>
      </c>
      <c r="F24" s="318" t="s">
        <v>739</v>
      </c>
      <c r="G24" s="319">
        <v>14324</v>
      </c>
      <c r="H24" s="319">
        <v>69000</v>
      </c>
      <c r="I24" s="319">
        <v>69000</v>
      </c>
      <c r="J24" s="318">
        <v>204</v>
      </c>
      <c r="K24" s="320">
        <v>41372</v>
      </c>
      <c r="L24" s="318">
        <v>204</v>
      </c>
      <c r="M24" s="319">
        <v>14076000</v>
      </c>
      <c r="N24" s="320">
        <v>41373</v>
      </c>
      <c r="O24" s="318">
        <v>43</v>
      </c>
      <c r="P24" s="318"/>
      <c r="Q24" s="319">
        <v>2967000</v>
      </c>
      <c r="R24" s="320">
        <v>41375</v>
      </c>
      <c r="S24" s="318">
        <v>43</v>
      </c>
      <c r="T24" s="319">
        <v>2967000</v>
      </c>
      <c r="U24" s="318">
        <v>21.1</v>
      </c>
      <c r="V24" s="318">
        <v>21.1</v>
      </c>
      <c r="W24" s="318">
        <v>100</v>
      </c>
      <c r="X24" s="318">
        <v>100</v>
      </c>
      <c r="Y24" s="318">
        <v>161</v>
      </c>
      <c r="Z24" s="318"/>
      <c r="AA24" s="318"/>
      <c r="AB24" s="318">
        <v>1</v>
      </c>
      <c r="AC24" s="319">
        <v>69000</v>
      </c>
      <c r="AD24" s="318">
        <v>0.5</v>
      </c>
    </row>
    <row r="25" spans="1:30" hidden="1" outlineLevel="1">
      <c r="A25" s="311" t="str">
        <f t="shared" si="0"/>
        <v>ELSTLE2209WHOLL</v>
      </c>
      <c r="B25" s="311" t="str">
        <f t="shared" si="1"/>
        <v>ELSTLE2209WH</v>
      </c>
      <c r="C25" s="318" t="s">
        <v>1010</v>
      </c>
      <c r="D25" s="318" t="s">
        <v>1011</v>
      </c>
      <c r="E25" s="318" t="s">
        <v>717</v>
      </c>
      <c r="F25" s="318" t="s">
        <v>741</v>
      </c>
      <c r="G25" s="319">
        <v>14324</v>
      </c>
      <c r="H25" s="319">
        <v>69000</v>
      </c>
      <c r="I25" s="319">
        <v>69000</v>
      </c>
      <c r="J25" s="318">
        <v>100</v>
      </c>
      <c r="K25" s="320">
        <v>41372</v>
      </c>
      <c r="L25" s="318">
        <v>99</v>
      </c>
      <c r="M25" s="319">
        <v>6831000</v>
      </c>
      <c r="N25" s="320">
        <v>41373</v>
      </c>
      <c r="O25" s="318">
        <v>20</v>
      </c>
      <c r="P25" s="318">
        <v>-1</v>
      </c>
      <c r="Q25" s="319">
        <v>1380000</v>
      </c>
      <c r="R25" s="320">
        <v>41380</v>
      </c>
      <c r="S25" s="318">
        <v>20</v>
      </c>
      <c r="T25" s="319">
        <v>1380000</v>
      </c>
      <c r="U25" s="318">
        <v>20.2</v>
      </c>
      <c r="V25" s="318">
        <v>20.2</v>
      </c>
      <c r="W25" s="318">
        <v>100</v>
      </c>
      <c r="X25" s="318">
        <v>100</v>
      </c>
      <c r="Y25" s="318">
        <v>80</v>
      </c>
      <c r="Z25" s="318"/>
      <c r="AA25" s="318"/>
      <c r="AB25" s="318"/>
      <c r="AC25" s="318"/>
      <c r="AD25" s="318"/>
    </row>
    <row r="26" spans="1:30" hidden="1" outlineLevel="1">
      <c r="A26" s="311" t="str">
        <f t="shared" si="0"/>
        <v>ELSTLE2210BKOSS</v>
      </c>
      <c r="B26" s="311" t="str">
        <f t="shared" si="1"/>
        <v>ELSTLE2210BK</v>
      </c>
      <c r="C26" s="318" t="s">
        <v>961</v>
      </c>
      <c r="D26" s="318" t="s">
        <v>962</v>
      </c>
      <c r="E26" s="318" t="s">
        <v>722</v>
      </c>
      <c r="F26" s="318" t="s">
        <v>738</v>
      </c>
      <c r="G26" s="319">
        <v>14945</v>
      </c>
      <c r="H26" s="319">
        <v>69000</v>
      </c>
      <c r="I26" s="319">
        <v>69000</v>
      </c>
      <c r="J26" s="318">
        <v>201</v>
      </c>
      <c r="K26" s="320">
        <v>41354</v>
      </c>
      <c r="L26" s="318">
        <v>200</v>
      </c>
      <c r="M26" s="319">
        <v>13800000</v>
      </c>
      <c r="N26" s="320">
        <v>41354</v>
      </c>
      <c r="O26" s="318">
        <v>104</v>
      </c>
      <c r="P26" s="318"/>
      <c r="Q26" s="319">
        <v>7176000</v>
      </c>
      <c r="R26" s="320">
        <v>41355</v>
      </c>
      <c r="S26" s="318">
        <v>105</v>
      </c>
      <c r="T26" s="319">
        <v>7245000</v>
      </c>
      <c r="U26" s="318">
        <v>52.5</v>
      </c>
      <c r="V26" s="318">
        <v>52.5</v>
      </c>
      <c r="W26" s="318">
        <v>101</v>
      </c>
      <c r="X26" s="318">
        <v>101</v>
      </c>
      <c r="Y26" s="318">
        <v>96</v>
      </c>
      <c r="Z26" s="318">
        <v>-1</v>
      </c>
      <c r="AA26" s="318"/>
      <c r="AB26" s="318"/>
      <c r="AC26" s="318"/>
      <c r="AD26" s="318"/>
    </row>
    <row r="27" spans="1:30" hidden="1" outlineLevel="1">
      <c r="A27" s="311" t="str">
        <f t="shared" si="0"/>
        <v>ELSTLE2210BKOMM</v>
      </c>
      <c r="B27" s="311" t="str">
        <f t="shared" si="1"/>
        <v>ELSTLE2210BK</v>
      </c>
      <c r="C27" s="318" t="s">
        <v>961</v>
      </c>
      <c r="D27" s="318" t="s">
        <v>962</v>
      </c>
      <c r="E27" s="318" t="s">
        <v>722</v>
      </c>
      <c r="F27" s="318" t="s">
        <v>739</v>
      </c>
      <c r="G27" s="319">
        <v>14945</v>
      </c>
      <c r="H27" s="319">
        <v>69000</v>
      </c>
      <c r="I27" s="319">
        <v>69000</v>
      </c>
      <c r="J27" s="318">
        <v>312</v>
      </c>
      <c r="K27" s="320">
        <v>41354</v>
      </c>
      <c r="L27" s="318">
        <v>312</v>
      </c>
      <c r="M27" s="319">
        <v>21528000</v>
      </c>
      <c r="N27" s="320">
        <v>41354</v>
      </c>
      <c r="O27" s="318">
        <v>133</v>
      </c>
      <c r="P27" s="318">
        <v>-1</v>
      </c>
      <c r="Q27" s="319">
        <v>9177000</v>
      </c>
      <c r="R27" s="320">
        <v>41356</v>
      </c>
      <c r="S27" s="318">
        <v>131</v>
      </c>
      <c r="T27" s="319">
        <v>8935500</v>
      </c>
      <c r="U27" s="318">
        <v>42</v>
      </c>
      <c r="V27" s="318">
        <v>41.5</v>
      </c>
      <c r="W27" s="318">
        <v>98.5</v>
      </c>
      <c r="X27" s="318">
        <v>97.4</v>
      </c>
      <c r="Y27" s="318">
        <v>180</v>
      </c>
      <c r="Z27" s="318">
        <v>2</v>
      </c>
      <c r="AA27" s="318"/>
      <c r="AB27" s="318">
        <v>1</v>
      </c>
      <c r="AC27" s="319">
        <v>34500</v>
      </c>
      <c r="AD27" s="318">
        <v>0.3</v>
      </c>
    </row>
    <row r="28" spans="1:30" hidden="1" outlineLevel="1">
      <c r="A28" s="311" t="str">
        <f t="shared" si="0"/>
        <v>ELSTLE2210BKOLL</v>
      </c>
      <c r="B28" s="311" t="str">
        <f t="shared" si="1"/>
        <v>ELSTLE2210BK</v>
      </c>
      <c r="C28" s="318" t="s">
        <v>961</v>
      </c>
      <c r="D28" s="318" t="s">
        <v>962</v>
      </c>
      <c r="E28" s="318" t="s">
        <v>722</v>
      </c>
      <c r="F28" s="318" t="s">
        <v>741</v>
      </c>
      <c r="G28" s="319">
        <v>14945</v>
      </c>
      <c r="H28" s="319">
        <v>69000</v>
      </c>
      <c r="I28" s="319">
        <v>69000</v>
      </c>
      <c r="J28" s="318">
        <v>202</v>
      </c>
      <c r="K28" s="320">
        <v>41354</v>
      </c>
      <c r="L28" s="318">
        <v>201</v>
      </c>
      <c r="M28" s="319">
        <v>13869000</v>
      </c>
      <c r="N28" s="320">
        <v>41354</v>
      </c>
      <c r="O28" s="318">
        <v>59</v>
      </c>
      <c r="P28" s="318"/>
      <c r="Q28" s="319">
        <v>4071000</v>
      </c>
      <c r="R28" s="320">
        <v>41355</v>
      </c>
      <c r="S28" s="318">
        <v>62</v>
      </c>
      <c r="T28" s="319">
        <v>4174500</v>
      </c>
      <c r="U28" s="318">
        <v>30.8</v>
      </c>
      <c r="V28" s="318">
        <v>30.1</v>
      </c>
      <c r="W28" s="318">
        <v>105.1</v>
      </c>
      <c r="X28" s="318">
        <v>102.5</v>
      </c>
      <c r="Y28" s="318">
        <v>142</v>
      </c>
      <c r="Z28" s="318">
        <v>-3</v>
      </c>
      <c r="AA28" s="318"/>
      <c r="AB28" s="318"/>
      <c r="AC28" s="318"/>
      <c r="AD28" s="318"/>
    </row>
    <row r="29" spans="1:30" hidden="1" outlineLevel="1">
      <c r="A29" s="311" t="str">
        <f t="shared" si="0"/>
        <v>ELSTLE2210BKOXL</v>
      </c>
      <c r="B29" s="311" t="str">
        <f t="shared" si="1"/>
        <v>ELSTLE2210BK</v>
      </c>
      <c r="C29" s="318" t="s">
        <v>961</v>
      </c>
      <c r="D29" s="318" t="s">
        <v>962</v>
      </c>
      <c r="E29" s="318" t="s">
        <v>722</v>
      </c>
      <c r="F29" s="318" t="s">
        <v>743</v>
      </c>
      <c r="G29" s="319">
        <v>14945</v>
      </c>
      <c r="H29" s="319">
        <v>69000</v>
      </c>
      <c r="I29" s="319">
        <v>69000</v>
      </c>
      <c r="J29" s="318">
        <v>107</v>
      </c>
      <c r="K29" s="320">
        <v>41354</v>
      </c>
      <c r="L29" s="318">
        <v>106</v>
      </c>
      <c r="M29" s="319">
        <v>7314000</v>
      </c>
      <c r="N29" s="320">
        <v>41354</v>
      </c>
      <c r="O29" s="318">
        <v>32</v>
      </c>
      <c r="P29" s="318">
        <v>1</v>
      </c>
      <c r="Q29" s="319">
        <v>2208000</v>
      </c>
      <c r="R29" s="320">
        <v>41357</v>
      </c>
      <c r="S29" s="318">
        <v>30</v>
      </c>
      <c r="T29" s="319">
        <v>2070000</v>
      </c>
      <c r="U29" s="318">
        <v>28.3</v>
      </c>
      <c r="V29" s="318">
        <v>28.3</v>
      </c>
      <c r="W29" s="318">
        <v>93.8</v>
      </c>
      <c r="X29" s="318">
        <v>93.8</v>
      </c>
      <c r="Y29" s="318">
        <v>73</v>
      </c>
      <c r="Z29" s="318">
        <v>2</v>
      </c>
      <c r="AA29" s="318"/>
      <c r="AB29" s="318"/>
      <c r="AC29" s="318"/>
      <c r="AD29" s="318"/>
    </row>
    <row r="30" spans="1:30" hidden="1" outlineLevel="1">
      <c r="A30" s="311" t="str">
        <f t="shared" si="0"/>
        <v>ELSTLE2210REOSS</v>
      </c>
      <c r="B30" s="311" t="str">
        <f t="shared" si="1"/>
        <v>ELSTLE2210RE</v>
      </c>
      <c r="C30" s="318" t="s">
        <v>961</v>
      </c>
      <c r="D30" s="318" t="s">
        <v>962</v>
      </c>
      <c r="E30" s="318" t="s">
        <v>726</v>
      </c>
      <c r="F30" s="318" t="s">
        <v>738</v>
      </c>
      <c r="G30" s="319">
        <v>14945</v>
      </c>
      <c r="H30" s="319">
        <v>69000</v>
      </c>
      <c r="I30" s="319">
        <v>69000</v>
      </c>
      <c r="J30" s="318">
        <v>313</v>
      </c>
      <c r="K30" s="320">
        <v>41354</v>
      </c>
      <c r="L30" s="318">
        <v>311</v>
      </c>
      <c r="M30" s="319">
        <v>21459000</v>
      </c>
      <c r="N30" s="320">
        <v>41354</v>
      </c>
      <c r="O30" s="318">
        <v>129</v>
      </c>
      <c r="P30" s="318"/>
      <c r="Q30" s="319">
        <v>8901000</v>
      </c>
      <c r="R30" s="320">
        <v>41355</v>
      </c>
      <c r="S30" s="318">
        <v>126</v>
      </c>
      <c r="T30" s="319">
        <v>8625000</v>
      </c>
      <c r="U30" s="318">
        <v>40.5</v>
      </c>
      <c r="V30" s="318">
        <v>40.200000000000003</v>
      </c>
      <c r="W30" s="318">
        <v>97.7</v>
      </c>
      <c r="X30" s="318">
        <v>96.9</v>
      </c>
      <c r="Y30" s="318">
        <v>182</v>
      </c>
      <c r="Z30" s="318">
        <v>3</v>
      </c>
      <c r="AA30" s="318"/>
      <c r="AB30" s="318"/>
      <c r="AC30" s="318"/>
      <c r="AD30" s="318"/>
    </row>
    <row r="31" spans="1:30" hidden="1" outlineLevel="1">
      <c r="A31" s="311" t="str">
        <f t="shared" si="0"/>
        <v>ELSTLE2210REOMM</v>
      </c>
      <c r="B31" s="311" t="str">
        <f t="shared" si="1"/>
        <v>ELSTLE2210RE</v>
      </c>
      <c r="C31" s="318" t="s">
        <v>961</v>
      </c>
      <c r="D31" s="318" t="s">
        <v>962</v>
      </c>
      <c r="E31" s="318" t="s">
        <v>726</v>
      </c>
      <c r="F31" s="318" t="s">
        <v>739</v>
      </c>
      <c r="G31" s="319">
        <v>14945</v>
      </c>
      <c r="H31" s="319">
        <v>69000</v>
      </c>
      <c r="I31" s="319">
        <v>69000</v>
      </c>
      <c r="J31" s="318">
        <v>207</v>
      </c>
      <c r="K31" s="320">
        <v>41354</v>
      </c>
      <c r="L31" s="318">
        <v>206</v>
      </c>
      <c r="M31" s="319">
        <v>14214000</v>
      </c>
      <c r="N31" s="320">
        <v>41354</v>
      </c>
      <c r="O31" s="318">
        <v>80</v>
      </c>
      <c r="P31" s="318">
        <v>1</v>
      </c>
      <c r="Q31" s="319">
        <v>5520000</v>
      </c>
      <c r="R31" s="320">
        <v>41355</v>
      </c>
      <c r="S31" s="318">
        <v>78</v>
      </c>
      <c r="T31" s="319">
        <v>5313000</v>
      </c>
      <c r="U31" s="318">
        <v>37.9</v>
      </c>
      <c r="V31" s="318">
        <v>37.4</v>
      </c>
      <c r="W31" s="318">
        <v>97.5</v>
      </c>
      <c r="X31" s="318">
        <v>96.3</v>
      </c>
      <c r="Y31" s="318">
        <v>125</v>
      </c>
      <c r="Z31" s="318">
        <v>2</v>
      </c>
      <c r="AA31" s="318"/>
      <c r="AB31" s="318"/>
      <c r="AC31" s="318"/>
      <c r="AD31" s="318"/>
    </row>
    <row r="32" spans="1:30" hidden="1" outlineLevel="1">
      <c r="A32" s="311" t="str">
        <f t="shared" si="0"/>
        <v>ELSTLE2210REOLL</v>
      </c>
      <c r="B32" s="311" t="str">
        <f t="shared" si="1"/>
        <v>ELSTLE2210RE</v>
      </c>
      <c r="C32" s="318" t="s">
        <v>961</v>
      </c>
      <c r="D32" s="318" t="s">
        <v>962</v>
      </c>
      <c r="E32" s="318" t="s">
        <v>726</v>
      </c>
      <c r="F32" s="318" t="s">
        <v>741</v>
      </c>
      <c r="G32" s="319">
        <v>14945</v>
      </c>
      <c r="H32" s="319">
        <v>69000</v>
      </c>
      <c r="I32" s="319">
        <v>69000</v>
      </c>
      <c r="J32" s="318">
        <v>208</v>
      </c>
      <c r="K32" s="320">
        <v>41354</v>
      </c>
      <c r="L32" s="318">
        <v>208</v>
      </c>
      <c r="M32" s="319">
        <v>14352000</v>
      </c>
      <c r="N32" s="320">
        <v>41354</v>
      </c>
      <c r="O32" s="318">
        <v>41</v>
      </c>
      <c r="P32" s="318">
        <v>-1</v>
      </c>
      <c r="Q32" s="319">
        <v>2829000</v>
      </c>
      <c r="R32" s="320">
        <v>41356</v>
      </c>
      <c r="S32" s="318">
        <v>41</v>
      </c>
      <c r="T32" s="319">
        <v>2829000</v>
      </c>
      <c r="U32" s="318">
        <v>19.7</v>
      </c>
      <c r="V32" s="318">
        <v>19.7</v>
      </c>
      <c r="W32" s="318">
        <v>100</v>
      </c>
      <c r="X32" s="318">
        <v>100</v>
      </c>
      <c r="Y32" s="318">
        <v>168</v>
      </c>
      <c r="Z32" s="318"/>
      <c r="AA32" s="318"/>
      <c r="AB32" s="318">
        <v>1</v>
      </c>
      <c r="AC32" s="319">
        <v>69000</v>
      </c>
      <c r="AD32" s="318">
        <v>0.5</v>
      </c>
    </row>
    <row r="33" spans="1:30" hidden="1" outlineLevel="1">
      <c r="A33" s="311" t="str">
        <f t="shared" si="0"/>
        <v>ELSTLE2210REOXL</v>
      </c>
      <c r="B33" s="311" t="str">
        <f t="shared" si="1"/>
        <v>ELSTLE2210RE</v>
      </c>
      <c r="C33" s="318" t="s">
        <v>961</v>
      </c>
      <c r="D33" s="318" t="s">
        <v>962</v>
      </c>
      <c r="E33" s="318" t="s">
        <v>726</v>
      </c>
      <c r="F33" s="318" t="s">
        <v>743</v>
      </c>
      <c r="G33" s="319">
        <v>14945</v>
      </c>
      <c r="H33" s="319">
        <v>69000</v>
      </c>
      <c r="I33" s="319">
        <v>69000</v>
      </c>
      <c r="J33" s="318">
        <v>101</v>
      </c>
      <c r="K33" s="320">
        <v>41354</v>
      </c>
      <c r="L33" s="318">
        <v>101</v>
      </c>
      <c r="M33" s="319">
        <v>6969000</v>
      </c>
      <c r="N33" s="320">
        <v>41354</v>
      </c>
      <c r="O33" s="318">
        <v>17</v>
      </c>
      <c r="P33" s="318"/>
      <c r="Q33" s="319">
        <v>1173000</v>
      </c>
      <c r="R33" s="320">
        <v>41356</v>
      </c>
      <c r="S33" s="318">
        <v>17</v>
      </c>
      <c r="T33" s="319">
        <v>1173000</v>
      </c>
      <c r="U33" s="318">
        <v>16.8</v>
      </c>
      <c r="V33" s="318">
        <v>16.8</v>
      </c>
      <c r="W33" s="318">
        <v>100</v>
      </c>
      <c r="X33" s="318">
        <v>100</v>
      </c>
      <c r="Y33" s="318">
        <v>84</v>
      </c>
      <c r="Z33" s="318"/>
      <c r="AA33" s="318"/>
      <c r="AB33" s="318"/>
      <c r="AC33" s="318"/>
      <c r="AD33" s="318"/>
    </row>
    <row r="34" spans="1:30" hidden="1" outlineLevel="1">
      <c r="A34" s="311" t="str">
        <f t="shared" si="0"/>
        <v>ELSTLE2211WHOSS</v>
      </c>
      <c r="B34" s="311" t="str">
        <f t="shared" si="1"/>
        <v>ELSTLE2211WH</v>
      </c>
      <c r="C34" s="318" t="s">
        <v>1012</v>
      </c>
      <c r="D34" s="318" t="s">
        <v>1013</v>
      </c>
      <c r="E34" s="318" t="s">
        <v>717</v>
      </c>
      <c r="F34" s="318" t="s">
        <v>738</v>
      </c>
      <c r="G34" s="319">
        <v>16150</v>
      </c>
      <c r="H34" s="319">
        <v>69000</v>
      </c>
      <c r="I34" s="319">
        <v>69000</v>
      </c>
      <c r="J34" s="318">
        <v>302</v>
      </c>
      <c r="K34" s="320">
        <v>41365</v>
      </c>
      <c r="L34" s="318">
        <v>53</v>
      </c>
      <c r="M34" s="319">
        <v>3657000</v>
      </c>
      <c r="N34" s="320">
        <v>41366</v>
      </c>
      <c r="O34" s="318">
        <v>46</v>
      </c>
      <c r="P34" s="318"/>
      <c r="Q34" s="319">
        <v>3174000</v>
      </c>
      <c r="R34" s="320">
        <v>41367</v>
      </c>
      <c r="S34" s="318">
        <v>47</v>
      </c>
      <c r="T34" s="319">
        <v>3208500</v>
      </c>
      <c r="U34" s="318">
        <v>88.7</v>
      </c>
      <c r="V34" s="318">
        <v>87.7</v>
      </c>
      <c r="W34" s="318">
        <v>102.2</v>
      </c>
      <c r="X34" s="318">
        <v>101.1</v>
      </c>
      <c r="Y34" s="318">
        <v>7</v>
      </c>
      <c r="Z34" s="318">
        <v>-1</v>
      </c>
      <c r="AA34" s="318"/>
      <c r="AB34" s="318">
        <v>-1</v>
      </c>
      <c r="AC34" s="319">
        <v>-69000</v>
      </c>
      <c r="AD34" s="318">
        <v>-1.9</v>
      </c>
    </row>
    <row r="35" spans="1:30" hidden="1" outlineLevel="1">
      <c r="A35" s="311" t="str">
        <f t="shared" si="0"/>
        <v>ELSTLE2211WHOMM</v>
      </c>
      <c r="B35" s="311" t="str">
        <f t="shared" si="1"/>
        <v>ELSTLE2211WH</v>
      </c>
      <c r="C35" s="318" t="s">
        <v>1012</v>
      </c>
      <c r="D35" s="318" t="s">
        <v>1013</v>
      </c>
      <c r="E35" s="318" t="s">
        <v>717</v>
      </c>
      <c r="F35" s="318" t="s">
        <v>739</v>
      </c>
      <c r="G35" s="319">
        <v>16150</v>
      </c>
      <c r="H35" s="319">
        <v>69000</v>
      </c>
      <c r="I35" s="319">
        <v>69000</v>
      </c>
      <c r="J35" s="318">
        <v>245</v>
      </c>
      <c r="K35" s="320">
        <v>41365</v>
      </c>
      <c r="L35" s="318">
        <v>55</v>
      </c>
      <c r="M35" s="319">
        <v>3795000</v>
      </c>
      <c r="N35" s="320">
        <v>41366</v>
      </c>
      <c r="O35" s="318">
        <v>48</v>
      </c>
      <c r="P35" s="318"/>
      <c r="Q35" s="319">
        <v>3312000</v>
      </c>
      <c r="R35" s="320">
        <v>41367</v>
      </c>
      <c r="S35" s="318">
        <v>48</v>
      </c>
      <c r="T35" s="319">
        <v>3277500</v>
      </c>
      <c r="U35" s="318">
        <v>87.3</v>
      </c>
      <c r="V35" s="318">
        <v>86.4</v>
      </c>
      <c r="W35" s="318">
        <v>100</v>
      </c>
      <c r="X35" s="318">
        <v>99</v>
      </c>
      <c r="Y35" s="318">
        <v>7</v>
      </c>
      <c r="Z35" s="318"/>
      <c r="AA35" s="318"/>
      <c r="AB35" s="318">
        <v>1</v>
      </c>
      <c r="AC35" s="319">
        <v>69000</v>
      </c>
      <c r="AD35" s="318">
        <v>1.8</v>
      </c>
    </row>
    <row r="36" spans="1:30" hidden="1" outlineLevel="1">
      <c r="A36" s="311" t="str">
        <f t="shared" si="0"/>
        <v>ELSTLE2211WHOLL</v>
      </c>
      <c r="B36" s="311" t="str">
        <f t="shared" si="1"/>
        <v>ELSTLE2211WH</v>
      </c>
      <c r="C36" s="318" t="s">
        <v>1012</v>
      </c>
      <c r="D36" s="318" t="s">
        <v>1013</v>
      </c>
      <c r="E36" s="318" t="s">
        <v>717</v>
      </c>
      <c r="F36" s="318" t="s">
        <v>741</v>
      </c>
      <c r="G36" s="319">
        <v>16150</v>
      </c>
      <c r="H36" s="319">
        <v>69000</v>
      </c>
      <c r="I36" s="319">
        <v>69000</v>
      </c>
      <c r="J36" s="318">
        <v>146</v>
      </c>
      <c r="K36" s="320">
        <v>41365</v>
      </c>
      <c r="L36" s="318">
        <v>22</v>
      </c>
      <c r="M36" s="319">
        <v>1518000</v>
      </c>
      <c r="N36" s="320">
        <v>41366</v>
      </c>
      <c r="O36" s="318">
        <v>18</v>
      </c>
      <c r="P36" s="318"/>
      <c r="Q36" s="319">
        <v>1242000</v>
      </c>
      <c r="R36" s="320">
        <v>41367</v>
      </c>
      <c r="S36" s="318">
        <v>18</v>
      </c>
      <c r="T36" s="319">
        <v>1242000</v>
      </c>
      <c r="U36" s="318">
        <v>81.8</v>
      </c>
      <c r="V36" s="318">
        <v>81.8</v>
      </c>
      <c r="W36" s="318">
        <v>100</v>
      </c>
      <c r="X36" s="318">
        <v>100</v>
      </c>
      <c r="Y36" s="318">
        <v>4</v>
      </c>
      <c r="Z36" s="318"/>
      <c r="AA36" s="318"/>
      <c r="AB36" s="318"/>
      <c r="AC36" s="318"/>
      <c r="AD36" s="318"/>
    </row>
    <row r="37" spans="1:30" hidden="1" outlineLevel="1">
      <c r="A37" s="311" t="str">
        <f t="shared" si="0"/>
        <v>ELSTLE2211WHOXL</v>
      </c>
      <c r="B37" s="311" t="str">
        <f t="shared" si="1"/>
        <v>ELSTLE2211WH</v>
      </c>
      <c r="C37" s="318" t="s">
        <v>1012</v>
      </c>
      <c r="D37" s="318" t="s">
        <v>1013</v>
      </c>
      <c r="E37" s="318" t="s">
        <v>717</v>
      </c>
      <c r="F37" s="318" t="s">
        <v>743</v>
      </c>
      <c r="G37" s="319">
        <v>16150</v>
      </c>
      <c r="H37" s="319">
        <v>69000</v>
      </c>
      <c r="I37" s="319">
        <v>69000</v>
      </c>
      <c r="J37" s="318">
        <v>108</v>
      </c>
      <c r="K37" s="320">
        <v>41365</v>
      </c>
      <c r="L37" s="318">
        <v>15</v>
      </c>
      <c r="M37" s="319">
        <v>1035000</v>
      </c>
      <c r="N37" s="320">
        <v>41366</v>
      </c>
      <c r="O37" s="318">
        <v>9</v>
      </c>
      <c r="P37" s="318"/>
      <c r="Q37" s="319">
        <v>621000</v>
      </c>
      <c r="R37" s="320">
        <v>41367</v>
      </c>
      <c r="S37" s="318">
        <v>9</v>
      </c>
      <c r="T37" s="319">
        <v>621000</v>
      </c>
      <c r="U37" s="318">
        <v>60</v>
      </c>
      <c r="V37" s="318">
        <v>60</v>
      </c>
      <c r="W37" s="318">
        <v>100</v>
      </c>
      <c r="X37" s="318">
        <v>100</v>
      </c>
      <c r="Y37" s="318">
        <v>6</v>
      </c>
      <c r="Z37" s="318"/>
      <c r="AA37" s="318"/>
      <c r="AB37" s="318">
        <v>1</v>
      </c>
      <c r="AC37" s="319">
        <v>69000</v>
      </c>
      <c r="AD37" s="318">
        <v>6.7</v>
      </c>
    </row>
    <row r="38" spans="1:30" hidden="1" outlineLevel="1">
      <c r="A38" s="311" t="str">
        <f t="shared" si="0"/>
        <v>ELSTLE2212GROSS</v>
      </c>
      <c r="B38" s="311" t="str">
        <f t="shared" si="1"/>
        <v>ELSTLE2212GR</v>
      </c>
      <c r="C38" s="318" t="s">
        <v>976</v>
      </c>
      <c r="D38" s="318" t="s">
        <v>977</v>
      </c>
      <c r="E38" s="318" t="s">
        <v>727</v>
      </c>
      <c r="F38" s="318" t="s">
        <v>738</v>
      </c>
      <c r="G38" s="319">
        <v>13608</v>
      </c>
      <c r="H38" s="319">
        <v>69000</v>
      </c>
      <c r="I38" s="319">
        <v>69000</v>
      </c>
      <c r="J38" s="318">
        <v>300</v>
      </c>
      <c r="K38" s="320">
        <v>41359</v>
      </c>
      <c r="L38" s="318">
        <v>284</v>
      </c>
      <c r="M38" s="319">
        <v>19596000</v>
      </c>
      <c r="N38" s="320">
        <v>41359</v>
      </c>
      <c r="O38" s="318">
        <v>166</v>
      </c>
      <c r="P38" s="318">
        <v>-2</v>
      </c>
      <c r="Q38" s="319">
        <v>11454000</v>
      </c>
      <c r="R38" s="320">
        <v>41360</v>
      </c>
      <c r="S38" s="318">
        <v>165</v>
      </c>
      <c r="T38" s="319">
        <v>11350500</v>
      </c>
      <c r="U38" s="318">
        <v>58.1</v>
      </c>
      <c r="V38" s="318">
        <v>57.9</v>
      </c>
      <c r="W38" s="318">
        <v>99.4</v>
      </c>
      <c r="X38" s="318">
        <v>99.1</v>
      </c>
      <c r="Y38" s="318">
        <v>120</v>
      </c>
      <c r="Z38" s="318">
        <v>1</v>
      </c>
      <c r="AA38" s="318">
        <v>1</v>
      </c>
      <c r="AB38" s="318">
        <v>1</v>
      </c>
      <c r="AC38" s="319">
        <v>69000</v>
      </c>
      <c r="AD38" s="318">
        <v>0.4</v>
      </c>
    </row>
    <row r="39" spans="1:30" hidden="1" outlineLevel="1">
      <c r="A39" s="311" t="str">
        <f t="shared" si="0"/>
        <v>ELSTLE2212GROMM</v>
      </c>
      <c r="B39" s="311" t="str">
        <f t="shared" si="1"/>
        <v>ELSTLE2212GR</v>
      </c>
      <c r="C39" s="318" t="s">
        <v>976</v>
      </c>
      <c r="D39" s="318" t="s">
        <v>977</v>
      </c>
      <c r="E39" s="318" t="s">
        <v>727</v>
      </c>
      <c r="F39" s="318" t="s">
        <v>739</v>
      </c>
      <c r="G39" s="319">
        <v>13608</v>
      </c>
      <c r="H39" s="319">
        <v>69000</v>
      </c>
      <c r="I39" s="319">
        <v>69000</v>
      </c>
      <c r="J39" s="318">
        <v>206</v>
      </c>
      <c r="K39" s="320">
        <v>41359</v>
      </c>
      <c r="L39" s="318">
        <v>199</v>
      </c>
      <c r="M39" s="319">
        <v>13731000</v>
      </c>
      <c r="N39" s="320">
        <v>41359</v>
      </c>
      <c r="O39" s="318">
        <v>112</v>
      </c>
      <c r="P39" s="318"/>
      <c r="Q39" s="319">
        <v>7728000</v>
      </c>
      <c r="R39" s="320">
        <v>41360</v>
      </c>
      <c r="S39" s="318">
        <v>113</v>
      </c>
      <c r="T39" s="319">
        <v>7728000</v>
      </c>
      <c r="U39" s="318">
        <v>56.8</v>
      </c>
      <c r="V39" s="318">
        <v>56.3</v>
      </c>
      <c r="W39" s="318">
        <v>100.9</v>
      </c>
      <c r="X39" s="318">
        <v>100</v>
      </c>
      <c r="Y39" s="318">
        <v>87</v>
      </c>
      <c r="Z39" s="318">
        <v>-1</v>
      </c>
      <c r="AA39" s="318">
        <v>-1</v>
      </c>
      <c r="AB39" s="318">
        <v>-1</v>
      </c>
      <c r="AC39" s="319">
        <v>-69000</v>
      </c>
      <c r="AD39" s="318">
        <v>-0.5</v>
      </c>
    </row>
    <row r="40" spans="1:30" hidden="1" outlineLevel="1">
      <c r="A40" s="311" t="str">
        <f t="shared" si="0"/>
        <v>ELSTLE2212GROLL</v>
      </c>
      <c r="B40" s="311" t="str">
        <f t="shared" si="1"/>
        <v>ELSTLE2212GR</v>
      </c>
      <c r="C40" s="318" t="s">
        <v>976</v>
      </c>
      <c r="D40" s="318" t="s">
        <v>977</v>
      </c>
      <c r="E40" s="318" t="s">
        <v>727</v>
      </c>
      <c r="F40" s="318" t="s">
        <v>741</v>
      </c>
      <c r="G40" s="319">
        <v>13608</v>
      </c>
      <c r="H40" s="319">
        <v>69000</v>
      </c>
      <c r="I40" s="319">
        <v>69000</v>
      </c>
      <c r="J40" s="318">
        <v>205</v>
      </c>
      <c r="K40" s="320">
        <v>41359</v>
      </c>
      <c r="L40" s="318">
        <v>204</v>
      </c>
      <c r="M40" s="319">
        <v>14076000</v>
      </c>
      <c r="N40" s="320">
        <v>41359</v>
      </c>
      <c r="O40" s="318">
        <v>61</v>
      </c>
      <c r="P40" s="318">
        <v>2</v>
      </c>
      <c r="Q40" s="319">
        <v>4209000</v>
      </c>
      <c r="R40" s="320">
        <v>41362</v>
      </c>
      <c r="S40" s="318">
        <v>60</v>
      </c>
      <c r="T40" s="319">
        <v>4140000</v>
      </c>
      <c r="U40" s="318">
        <v>29.4</v>
      </c>
      <c r="V40" s="318">
        <v>29.4</v>
      </c>
      <c r="W40" s="318">
        <v>98.4</v>
      </c>
      <c r="X40" s="318">
        <v>98.4</v>
      </c>
      <c r="Y40" s="318">
        <v>141</v>
      </c>
      <c r="Z40" s="318">
        <v>1</v>
      </c>
      <c r="AA40" s="318"/>
      <c r="AB40" s="318">
        <v>1</v>
      </c>
      <c r="AC40" s="319">
        <v>69000</v>
      </c>
      <c r="AD40" s="318">
        <v>0.5</v>
      </c>
    </row>
    <row r="41" spans="1:30" hidden="1" outlineLevel="1">
      <c r="A41" s="311" t="str">
        <f t="shared" si="0"/>
        <v>ELSTLE2212GROXL</v>
      </c>
      <c r="B41" s="311" t="str">
        <f t="shared" si="1"/>
        <v>ELSTLE2212GR</v>
      </c>
      <c r="C41" s="318" t="s">
        <v>976</v>
      </c>
      <c r="D41" s="318" t="s">
        <v>977</v>
      </c>
      <c r="E41" s="318" t="s">
        <v>727</v>
      </c>
      <c r="F41" s="318" t="s">
        <v>743</v>
      </c>
      <c r="G41" s="319">
        <v>13608</v>
      </c>
      <c r="H41" s="319">
        <v>69000</v>
      </c>
      <c r="I41" s="319">
        <v>69000</v>
      </c>
      <c r="J41" s="318">
        <v>103</v>
      </c>
      <c r="K41" s="320">
        <v>41359</v>
      </c>
      <c r="L41" s="318">
        <v>101</v>
      </c>
      <c r="M41" s="319">
        <v>6969000</v>
      </c>
      <c r="N41" s="320">
        <v>41359</v>
      </c>
      <c r="O41" s="318">
        <v>27</v>
      </c>
      <c r="P41" s="318"/>
      <c r="Q41" s="319">
        <v>1863000</v>
      </c>
      <c r="R41" s="320">
        <v>41364</v>
      </c>
      <c r="S41" s="318">
        <v>27</v>
      </c>
      <c r="T41" s="319">
        <v>1828500</v>
      </c>
      <c r="U41" s="318">
        <v>26.7</v>
      </c>
      <c r="V41" s="318">
        <v>26.2</v>
      </c>
      <c r="W41" s="318">
        <v>100</v>
      </c>
      <c r="X41" s="318">
        <v>98.1</v>
      </c>
      <c r="Y41" s="318">
        <v>74</v>
      </c>
      <c r="Z41" s="318"/>
      <c r="AA41" s="318">
        <v>-1</v>
      </c>
      <c r="AB41" s="318">
        <v>-1</v>
      </c>
      <c r="AC41" s="319">
        <v>-69000</v>
      </c>
      <c r="AD41" s="318">
        <v>-1</v>
      </c>
    </row>
    <row r="42" spans="1:30" hidden="1" outlineLevel="1">
      <c r="A42" s="311" t="str">
        <f t="shared" si="0"/>
        <v>ELSTLE2213BKOSS</v>
      </c>
      <c r="B42" s="311" t="str">
        <f t="shared" si="1"/>
        <v>ELSTLE2213BK</v>
      </c>
      <c r="C42" s="318" t="s">
        <v>963</v>
      </c>
      <c r="D42" s="318" t="s">
        <v>964</v>
      </c>
      <c r="E42" s="318" t="s">
        <v>722</v>
      </c>
      <c r="F42" s="318" t="s">
        <v>738</v>
      </c>
      <c r="G42" s="319">
        <v>13357</v>
      </c>
      <c r="H42" s="319">
        <v>69000</v>
      </c>
      <c r="I42" s="319">
        <v>69000</v>
      </c>
      <c r="J42" s="318">
        <v>205</v>
      </c>
      <c r="K42" s="320">
        <v>41354</v>
      </c>
      <c r="L42" s="318">
        <v>205</v>
      </c>
      <c r="M42" s="319">
        <v>14145000</v>
      </c>
      <c r="N42" s="320">
        <v>41354</v>
      </c>
      <c r="O42" s="318">
        <v>194</v>
      </c>
      <c r="P42" s="318">
        <v>1</v>
      </c>
      <c r="Q42" s="319">
        <v>13386000</v>
      </c>
      <c r="R42" s="320">
        <v>41355</v>
      </c>
      <c r="S42" s="318">
        <v>192</v>
      </c>
      <c r="T42" s="319">
        <v>13110000</v>
      </c>
      <c r="U42" s="318">
        <v>93.7</v>
      </c>
      <c r="V42" s="318">
        <v>92.7</v>
      </c>
      <c r="W42" s="318">
        <v>99</v>
      </c>
      <c r="X42" s="318">
        <v>97.9</v>
      </c>
      <c r="Y42" s="318">
        <v>10</v>
      </c>
      <c r="Z42" s="318">
        <v>2</v>
      </c>
      <c r="AA42" s="318"/>
      <c r="AB42" s="318"/>
      <c r="AC42" s="318"/>
      <c r="AD42" s="318"/>
    </row>
    <row r="43" spans="1:30" hidden="1" outlineLevel="1">
      <c r="A43" s="311" t="str">
        <f t="shared" si="0"/>
        <v>ELSTLE2213BKOMM</v>
      </c>
      <c r="B43" s="311" t="str">
        <f t="shared" si="1"/>
        <v>ELSTLE2213BK</v>
      </c>
      <c r="C43" s="318" t="s">
        <v>963</v>
      </c>
      <c r="D43" s="318" t="s">
        <v>964</v>
      </c>
      <c r="E43" s="318" t="s">
        <v>722</v>
      </c>
      <c r="F43" s="318" t="s">
        <v>739</v>
      </c>
      <c r="G43" s="319">
        <v>13357</v>
      </c>
      <c r="H43" s="319">
        <v>69000</v>
      </c>
      <c r="I43" s="319">
        <v>69000</v>
      </c>
      <c r="J43" s="318">
        <v>305</v>
      </c>
      <c r="K43" s="320">
        <v>41354</v>
      </c>
      <c r="L43" s="318">
        <v>302</v>
      </c>
      <c r="M43" s="319">
        <v>20838000</v>
      </c>
      <c r="N43" s="320">
        <v>41354</v>
      </c>
      <c r="O43" s="318">
        <v>266</v>
      </c>
      <c r="P43" s="318"/>
      <c r="Q43" s="319">
        <v>18354000</v>
      </c>
      <c r="R43" s="320">
        <v>41355</v>
      </c>
      <c r="S43" s="318">
        <v>267</v>
      </c>
      <c r="T43" s="319">
        <v>18354000</v>
      </c>
      <c r="U43" s="318">
        <v>88.4</v>
      </c>
      <c r="V43" s="318">
        <v>88.1</v>
      </c>
      <c r="W43" s="318">
        <v>100.4</v>
      </c>
      <c r="X43" s="318">
        <v>100</v>
      </c>
      <c r="Y43" s="318">
        <v>36</v>
      </c>
      <c r="Z43" s="318">
        <v>-1</v>
      </c>
      <c r="AA43" s="318">
        <v>1</v>
      </c>
      <c r="AB43" s="318">
        <v>1</v>
      </c>
      <c r="AC43" s="319">
        <v>34500</v>
      </c>
      <c r="AD43" s="318">
        <v>0.3</v>
      </c>
    </row>
    <row r="44" spans="1:30" hidden="1" outlineLevel="1">
      <c r="A44" s="311" t="str">
        <f t="shared" si="0"/>
        <v>ELSTLE2213BKOLL</v>
      </c>
      <c r="B44" s="311" t="str">
        <f t="shared" si="1"/>
        <v>ELSTLE2213BK</v>
      </c>
      <c r="C44" s="318" t="s">
        <v>963</v>
      </c>
      <c r="D44" s="318" t="s">
        <v>964</v>
      </c>
      <c r="E44" s="318" t="s">
        <v>722</v>
      </c>
      <c r="F44" s="318" t="s">
        <v>741</v>
      </c>
      <c r="G44" s="319">
        <v>13357</v>
      </c>
      <c r="H44" s="319">
        <v>69000</v>
      </c>
      <c r="I44" s="319">
        <v>69000</v>
      </c>
      <c r="J44" s="318">
        <v>204</v>
      </c>
      <c r="K44" s="320">
        <v>41354</v>
      </c>
      <c r="L44" s="318">
        <v>204</v>
      </c>
      <c r="M44" s="319">
        <v>14076000</v>
      </c>
      <c r="N44" s="320">
        <v>41354</v>
      </c>
      <c r="O44" s="318">
        <v>158</v>
      </c>
      <c r="P44" s="318">
        <v>-1</v>
      </c>
      <c r="Q44" s="319">
        <v>10902000</v>
      </c>
      <c r="R44" s="320">
        <v>41355</v>
      </c>
      <c r="S44" s="318">
        <v>158</v>
      </c>
      <c r="T44" s="319">
        <v>10798500</v>
      </c>
      <c r="U44" s="318">
        <v>77.5</v>
      </c>
      <c r="V44" s="318">
        <v>76.7</v>
      </c>
      <c r="W44" s="318">
        <v>100</v>
      </c>
      <c r="X44" s="318">
        <v>99.1</v>
      </c>
      <c r="Y44" s="318">
        <v>47</v>
      </c>
      <c r="Z44" s="318"/>
      <c r="AA44" s="318">
        <v>1</v>
      </c>
      <c r="AB44" s="318">
        <v>1</v>
      </c>
      <c r="AC44" s="319">
        <v>69000</v>
      </c>
      <c r="AD44" s="318">
        <v>0.5</v>
      </c>
    </row>
    <row r="45" spans="1:30" hidden="1" outlineLevel="1">
      <c r="A45" s="311" t="str">
        <f t="shared" si="0"/>
        <v>ELSTLE2213BKOXL</v>
      </c>
      <c r="B45" s="311" t="str">
        <f t="shared" si="1"/>
        <v>ELSTLE2213BK</v>
      </c>
      <c r="C45" s="318" t="s">
        <v>963</v>
      </c>
      <c r="D45" s="318" t="s">
        <v>964</v>
      </c>
      <c r="E45" s="318" t="s">
        <v>722</v>
      </c>
      <c r="F45" s="318" t="s">
        <v>743</v>
      </c>
      <c r="G45" s="319">
        <v>13357</v>
      </c>
      <c r="H45" s="319">
        <v>69000</v>
      </c>
      <c r="I45" s="319">
        <v>69000</v>
      </c>
      <c r="J45" s="318">
        <v>102</v>
      </c>
      <c r="K45" s="320">
        <v>41354</v>
      </c>
      <c r="L45" s="318">
        <v>102</v>
      </c>
      <c r="M45" s="319">
        <v>7038000</v>
      </c>
      <c r="N45" s="320">
        <v>41354</v>
      </c>
      <c r="O45" s="318">
        <v>72</v>
      </c>
      <c r="P45" s="318"/>
      <c r="Q45" s="319">
        <v>4968000</v>
      </c>
      <c r="R45" s="320">
        <v>41355</v>
      </c>
      <c r="S45" s="318">
        <v>69</v>
      </c>
      <c r="T45" s="319">
        <v>4692000</v>
      </c>
      <c r="U45" s="318">
        <v>67.599999999999994</v>
      </c>
      <c r="V45" s="318">
        <v>66.7</v>
      </c>
      <c r="W45" s="318">
        <v>95.8</v>
      </c>
      <c r="X45" s="318">
        <v>94.4</v>
      </c>
      <c r="Y45" s="318">
        <v>30</v>
      </c>
      <c r="Z45" s="318">
        <v>3</v>
      </c>
      <c r="AA45" s="318"/>
      <c r="AB45" s="318"/>
      <c r="AC45" s="318"/>
      <c r="AD45" s="318"/>
    </row>
    <row r="46" spans="1:30" hidden="1" outlineLevel="1">
      <c r="A46" s="311" t="str">
        <f t="shared" si="0"/>
        <v>ELSTLE2214GYOSS</v>
      </c>
      <c r="B46" s="311" t="str">
        <f t="shared" si="1"/>
        <v>ELSTLE2214GY</v>
      </c>
      <c r="C46" s="318" t="s">
        <v>965</v>
      </c>
      <c r="D46" s="318" t="s">
        <v>966</v>
      </c>
      <c r="E46" s="318" t="s">
        <v>724</v>
      </c>
      <c r="F46" s="318" t="s">
        <v>738</v>
      </c>
      <c r="G46" s="319">
        <v>13377</v>
      </c>
      <c r="H46" s="319">
        <v>69000</v>
      </c>
      <c r="I46" s="319">
        <v>69000</v>
      </c>
      <c r="J46" s="318">
        <v>208</v>
      </c>
      <c r="K46" s="320">
        <v>41354</v>
      </c>
      <c r="L46" s="318">
        <v>202</v>
      </c>
      <c r="M46" s="319">
        <v>13938000</v>
      </c>
      <c r="N46" s="320">
        <v>41354</v>
      </c>
      <c r="O46" s="318">
        <v>178</v>
      </c>
      <c r="P46" s="318">
        <v>-1</v>
      </c>
      <c r="Q46" s="319">
        <v>12282000</v>
      </c>
      <c r="R46" s="320">
        <v>41355</v>
      </c>
      <c r="S46" s="318">
        <v>175</v>
      </c>
      <c r="T46" s="319">
        <v>12075000</v>
      </c>
      <c r="U46" s="318">
        <v>86.6</v>
      </c>
      <c r="V46" s="318">
        <v>86.6</v>
      </c>
      <c r="W46" s="318">
        <v>98.3</v>
      </c>
      <c r="X46" s="318">
        <v>98.3</v>
      </c>
      <c r="Y46" s="318">
        <v>25</v>
      </c>
      <c r="Z46" s="318">
        <v>3</v>
      </c>
      <c r="AA46" s="318"/>
      <c r="AB46" s="318"/>
      <c r="AC46" s="318"/>
      <c r="AD46" s="318"/>
    </row>
    <row r="47" spans="1:30" hidden="1" outlineLevel="1">
      <c r="A47" s="311" t="str">
        <f t="shared" si="0"/>
        <v>ELSTLE2214GYOMM</v>
      </c>
      <c r="B47" s="311" t="str">
        <f t="shared" si="1"/>
        <v>ELSTLE2214GY</v>
      </c>
      <c r="C47" s="318" t="s">
        <v>965</v>
      </c>
      <c r="D47" s="318" t="s">
        <v>966</v>
      </c>
      <c r="E47" s="318" t="s">
        <v>724</v>
      </c>
      <c r="F47" s="318" t="s">
        <v>739</v>
      </c>
      <c r="G47" s="319">
        <v>13377</v>
      </c>
      <c r="H47" s="319">
        <v>69000</v>
      </c>
      <c r="I47" s="319">
        <v>69000</v>
      </c>
      <c r="J47" s="318">
        <v>308</v>
      </c>
      <c r="K47" s="320">
        <v>41354</v>
      </c>
      <c r="L47" s="318">
        <v>304</v>
      </c>
      <c r="M47" s="319">
        <v>20976000</v>
      </c>
      <c r="N47" s="320">
        <v>41354</v>
      </c>
      <c r="O47" s="318">
        <v>217</v>
      </c>
      <c r="P47" s="318">
        <v>1</v>
      </c>
      <c r="Q47" s="319">
        <v>14973000</v>
      </c>
      <c r="R47" s="320">
        <v>41355</v>
      </c>
      <c r="S47" s="318">
        <v>215</v>
      </c>
      <c r="T47" s="319">
        <v>14697000</v>
      </c>
      <c r="U47" s="318">
        <v>70.7</v>
      </c>
      <c r="V47" s="318">
        <v>70.099999999999994</v>
      </c>
      <c r="W47" s="318">
        <v>99.1</v>
      </c>
      <c r="X47" s="318">
        <v>98.2</v>
      </c>
      <c r="Y47" s="318">
        <v>86</v>
      </c>
      <c r="Z47" s="318">
        <v>2</v>
      </c>
      <c r="AA47" s="318"/>
      <c r="AB47" s="318"/>
      <c r="AC47" s="318"/>
      <c r="AD47" s="318"/>
    </row>
    <row r="48" spans="1:30" hidden="1" outlineLevel="1">
      <c r="A48" s="311" t="str">
        <f t="shared" si="0"/>
        <v>ELSTLE2214GYOLL</v>
      </c>
      <c r="B48" s="311" t="str">
        <f t="shared" si="1"/>
        <v>ELSTLE2214GY</v>
      </c>
      <c r="C48" s="318" t="s">
        <v>965</v>
      </c>
      <c r="D48" s="318" t="s">
        <v>966</v>
      </c>
      <c r="E48" s="318" t="s">
        <v>724</v>
      </c>
      <c r="F48" s="318" t="s">
        <v>741</v>
      </c>
      <c r="G48" s="319">
        <v>13377</v>
      </c>
      <c r="H48" s="319">
        <v>69000</v>
      </c>
      <c r="I48" s="319">
        <v>69000</v>
      </c>
      <c r="J48" s="318">
        <v>206</v>
      </c>
      <c r="K48" s="320">
        <v>41354</v>
      </c>
      <c r="L48" s="318">
        <v>204</v>
      </c>
      <c r="M48" s="319">
        <v>14076000</v>
      </c>
      <c r="N48" s="320">
        <v>41354</v>
      </c>
      <c r="O48" s="318">
        <v>113</v>
      </c>
      <c r="P48" s="318"/>
      <c r="Q48" s="319">
        <v>7797000</v>
      </c>
      <c r="R48" s="320">
        <v>41357</v>
      </c>
      <c r="S48" s="318">
        <v>109</v>
      </c>
      <c r="T48" s="319">
        <v>7521000</v>
      </c>
      <c r="U48" s="318">
        <v>53.4</v>
      </c>
      <c r="V48" s="318">
        <v>53.4</v>
      </c>
      <c r="W48" s="318">
        <v>96.5</v>
      </c>
      <c r="X48" s="318">
        <v>96.5</v>
      </c>
      <c r="Y48" s="318">
        <v>91</v>
      </c>
      <c r="Z48" s="318">
        <v>4</v>
      </c>
      <c r="AA48" s="318">
        <v>-1</v>
      </c>
      <c r="AB48" s="318">
        <v>-1</v>
      </c>
      <c r="AC48" s="319">
        <v>-69000</v>
      </c>
      <c r="AD48" s="318">
        <v>-0.5</v>
      </c>
    </row>
    <row r="49" spans="1:30" hidden="1" outlineLevel="1">
      <c r="A49" s="311" t="str">
        <f t="shared" si="0"/>
        <v>ELSTLE2214GYOXL</v>
      </c>
      <c r="B49" s="311" t="str">
        <f t="shared" si="1"/>
        <v>ELSTLE2214GY</v>
      </c>
      <c r="C49" s="318" t="s">
        <v>965</v>
      </c>
      <c r="D49" s="318" t="s">
        <v>966</v>
      </c>
      <c r="E49" s="318" t="s">
        <v>724</v>
      </c>
      <c r="F49" s="318" t="s">
        <v>743</v>
      </c>
      <c r="G49" s="319">
        <v>13377</v>
      </c>
      <c r="H49" s="319">
        <v>69000</v>
      </c>
      <c r="I49" s="319">
        <v>69000</v>
      </c>
      <c r="J49" s="318">
        <v>100</v>
      </c>
      <c r="K49" s="320">
        <v>41354</v>
      </c>
      <c r="L49" s="318">
        <v>97</v>
      </c>
      <c r="M49" s="319">
        <v>6693000</v>
      </c>
      <c r="N49" s="320">
        <v>41354</v>
      </c>
      <c r="O49" s="318">
        <v>44</v>
      </c>
      <c r="P49" s="318"/>
      <c r="Q49" s="319">
        <v>3036000</v>
      </c>
      <c r="R49" s="320">
        <v>41356</v>
      </c>
      <c r="S49" s="318">
        <v>45</v>
      </c>
      <c r="T49" s="319">
        <v>3105000</v>
      </c>
      <c r="U49" s="318">
        <v>46.4</v>
      </c>
      <c r="V49" s="318">
        <v>46.4</v>
      </c>
      <c r="W49" s="318">
        <v>102.3</v>
      </c>
      <c r="X49" s="318">
        <v>102.3</v>
      </c>
      <c r="Y49" s="318">
        <v>53</v>
      </c>
      <c r="Z49" s="318">
        <v>-1</v>
      </c>
      <c r="AA49" s="318"/>
      <c r="AB49" s="318">
        <v>1</v>
      </c>
      <c r="AC49" s="319">
        <v>69000</v>
      </c>
      <c r="AD49" s="318">
        <v>1</v>
      </c>
    </row>
    <row r="50" spans="1:30" hidden="1" outlineLevel="1">
      <c r="A50" s="311" t="str">
        <f t="shared" si="0"/>
        <v>ELSTLE2215NYOSS</v>
      </c>
      <c r="B50" s="311" t="str">
        <f t="shared" si="1"/>
        <v>ELSTLE2215NY</v>
      </c>
      <c r="C50" s="318" t="s">
        <v>1073</v>
      </c>
      <c r="D50" s="318" t="s">
        <v>1074</v>
      </c>
      <c r="E50" s="318" t="s">
        <v>720</v>
      </c>
      <c r="F50" s="318" t="s">
        <v>738</v>
      </c>
      <c r="G50" s="319">
        <v>14395</v>
      </c>
      <c r="H50" s="319">
        <v>69000</v>
      </c>
      <c r="I50" s="319">
        <v>69000</v>
      </c>
      <c r="J50" s="318">
        <v>204</v>
      </c>
      <c r="K50" s="320">
        <v>41390</v>
      </c>
      <c r="L50" s="318">
        <v>203</v>
      </c>
      <c r="M50" s="319">
        <v>14007000</v>
      </c>
      <c r="N50" s="320">
        <v>41391</v>
      </c>
      <c r="O50" s="318">
        <v>86</v>
      </c>
      <c r="P50" s="318"/>
      <c r="Q50" s="319">
        <v>5934000</v>
      </c>
      <c r="R50" s="320">
        <v>41395</v>
      </c>
      <c r="S50" s="318">
        <v>87</v>
      </c>
      <c r="T50" s="319">
        <v>6003000</v>
      </c>
      <c r="U50" s="318">
        <v>42.9</v>
      </c>
      <c r="V50" s="318">
        <v>42.9</v>
      </c>
      <c r="W50" s="318">
        <v>101.2</v>
      </c>
      <c r="X50" s="318">
        <v>101.2</v>
      </c>
      <c r="Y50" s="318">
        <v>117</v>
      </c>
      <c r="Z50" s="318">
        <v>-1</v>
      </c>
      <c r="AA50" s="318">
        <v>2</v>
      </c>
      <c r="AB50" s="318">
        <v>3</v>
      </c>
      <c r="AC50" s="319">
        <v>207000</v>
      </c>
      <c r="AD50" s="318">
        <v>1.5</v>
      </c>
    </row>
    <row r="51" spans="1:30" hidden="1" outlineLevel="1">
      <c r="A51" s="311" t="str">
        <f t="shared" si="0"/>
        <v>ELSTLE2215NYOMM</v>
      </c>
      <c r="B51" s="311" t="str">
        <f t="shared" si="1"/>
        <v>ELSTLE2215NY</v>
      </c>
      <c r="C51" s="318" t="s">
        <v>1073</v>
      </c>
      <c r="D51" s="318" t="s">
        <v>1074</v>
      </c>
      <c r="E51" s="318" t="s">
        <v>720</v>
      </c>
      <c r="F51" s="318" t="s">
        <v>739</v>
      </c>
      <c r="G51" s="319">
        <v>14395</v>
      </c>
      <c r="H51" s="319">
        <v>69000</v>
      </c>
      <c r="I51" s="319">
        <v>69000</v>
      </c>
      <c r="J51" s="318">
        <v>305</v>
      </c>
      <c r="K51" s="320">
        <v>41390</v>
      </c>
      <c r="L51" s="318">
        <v>303</v>
      </c>
      <c r="M51" s="319">
        <v>20907000</v>
      </c>
      <c r="N51" s="320">
        <v>41391</v>
      </c>
      <c r="O51" s="318">
        <v>113</v>
      </c>
      <c r="P51" s="318"/>
      <c r="Q51" s="319">
        <v>7797000</v>
      </c>
      <c r="R51" s="320">
        <v>41392</v>
      </c>
      <c r="S51" s="318">
        <v>109</v>
      </c>
      <c r="T51" s="319">
        <v>7521000</v>
      </c>
      <c r="U51" s="318">
        <v>36</v>
      </c>
      <c r="V51" s="318">
        <v>36</v>
      </c>
      <c r="W51" s="318">
        <v>96.5</v>
      </c>
      <c r="X51" s="318">
        <v>96.5</v>
      </c>
      <c r="Y51" s="318">
        <v>190</v>
      </c>
      <c r="Z51" s="318">
        <v>4</v>
      </c>
      <c r="AA51" s="318">
        <v>1</v>
      </c>
      <c r="AB51" s="318"/>
      <c r="AC51" s="318"/>
      <c r="AD51" s="318"/>
    </row>
    <row r="52" spans="1:30" hidden="1" outlineLevel="1">
      <c r="A52" s="311" t="str">
        <f t="shared" si="0"/>
        <v>ELSTLE2215NYOLL</v>
      </c>
      <c r="B52" s="311" t="str">
        <f t="shared" si="1"/>
        <v>ELSTLE2215NY</v>
      </c>
      <c r="C52" s="318" t="s">
        <v>1073</v>
      </c>
      <c r="D52" s="318" t="s">
        <v>1074</v>
      </c>
      <c r="E52" s="318" t="s">
        <v>720</v>
      </c>
      <c r="F52" s="318" t="s">
        <v>741</v>
      </c>
      <c r="G52" s="319">
        <v>14395</v>
      </c>
      <c r="H52" s="319">
        <v>69000</v>
      </c>
      <c r="I52" s="319">
        <v>69000</v>
      </c>
      <c r="J52" s="318">
        <v>206</v>
      </c>
      <c r="K52" s="320">
        <v>41390</v>
      </c>
      <c r="L52" s="318">
        <v>205</v>
      </c>
      <c r="M52" s="319">
        <v>14145000</v>
      </c>
      <c r="N52" s="320">
        <v>41391</v>
      </c>
      <c r="O52" s="318">
        <v>62</v>
      </c>
      <c r="P52" s="318"/>
      <c r="Q52" s="319">
        <v>4278000</v>
      </c>
      <c r="R52" s="320">
        <v>41394</v>
      </c>
      <c r="S52" s="318">
        <v>62</v>
      </c>
      <c r="T52" s="319">
        <v>4243500</v>
      </c>
      <c r="U52" s="318">
        <v>30.2</v>
      </c>
      <c r="V52" s="318">
        <v>30</v>
      </c>
      <c r="W52" s="318">
        <v>100</v>
      </c>
      <c r="X52" s="318">
        <v>99.2</v>
      </c>
      <c r="Y52" s="318">
        <v>143</v>
      </c>
      <c r="Z52" s="318"/>
      <c r="AA52" s="318"/>
      <c r="AB52" s="318"/>
      <c r="AC52" s="318"/>
      <c r="AD52" s="318"/>
    </row>
    <row r="53" spans="1:30" hidden="1" outlineLevel="1">
      <c r="A53" s="311" t="str">
        <f t="shared" si="0"/>
        <v>ELSTLE2215NYOXL</v>
      </c>
      <c r="B53" s="311" t="str">
        <f t="shared" si="1"/>
        <v>ELSTLE2215NY</v>
      </c>
      <c r="C53" s="318" t="s">
        <v>1073</v>
      </c>
      <c r="D53" s="318" t="s">
        <v>1074</v>
      </c>
      <c r="E53" s="318" t="s">
        <v>720</v>
      </c>
      <c r="F53" s="318" t="s">
        <v>743</v>
      </c>
      <c r="G53" s="319">
        <v>14395</v>
      </c>
      <c r="H53" s="319">
        <v>69000</v>
      </c>
      <c r="I53" s="319">
        <v>69000</v>
      </c>
      <c r="J53" s="318">
        <v>104</v>
      </c>
      <c r="K53" s="320">
        <v>41390</v>
      </c>
      <c r="L53" s="318">
        <v>102</v>
      </c>
      <c r="M53" s="319">
        <v>7038000</v>
      </c>
      <c r="N53" s="320">
        <v>41391</v>
      </c>
      <c r="O53" s="318">
        <v>41</v>
      </c>
      <c r="P53" s="318"/>
      <c r="Q53" s="319">
        <v>2829000</v>
      </c>
      <c r="R53" s="320">
        <v>41392</v>
      </c>
      <c r="S53" s="318">
        <v>41</v>
      </c>
      <c r="T53" s="319">
        <v>2829000</v>
      </c>
      <c r="U53" s="318">
        <v>40.200000000000003</v>
      </c>
      <c r="V53" s="318">
        <v>40.200000000000003</v>
      </c>
      <c r="W53" s="318">
        <v>100</v>
      </c>
      <c r="X53" s="318">
        <v>100</v>
      </c>
      <c r="Y53" s="318">
        <v>61</v>
      </c>
      <c r="Z53" s="318"/>
      <c r="AA53" s="318"/>
      <c r="AB53" s="318">
        <v>1</v>
      </c>
      <c r="AC53" s="319">
        <v>69000</v>
      </c>
      <c r="AD53" s="318">
        <v>1</v>
      </c>
    </row>
    <row r="54" spans="1:30" hidden="1" outlineLevel="1">
      <c r="A54" s="311" t="str">
        <f t="shared" si="0"/>
        <v>ELSTLE2216BLOSS</v>
      </c>
      <c r="B54" s="311" t="str">
        <f t="shared" si="1"/>
        <v>ELSTLE2216BL</v>
      </c>
      <c r="C54" s="318" t="s">
        <v>978</v>
      </c>
      <c r="D54" s="318" t="s">
        <v>979</v>
      </c>
      <c r="E54" s="318" t="s">
        <v>725</v>
      </c>
      <c r="F54" s="318" t="s">
        <v>738</v>
      </c>
      <c r="G54" s="319">
        <v>13608</v>
      </c>
      <c r="H54" s="319">
        <v>69000</v>
      </c>
      <c r="I54" s="319">
        <v>69000</v>
      </c>
      <c r="J54" s="318">
        <v>313</v>
      </c>
      <c r="K54" s="320">
        <v>41359</v>
      </c>
      <c r="L54" s="318">
        <v>312</v>
      </c>
      <c r="M54" s="319">
        <v>21528000</v>
      </c>
      <c r="N54" s="320">
        <v>41359</v>
      </c>
      <c r="O54" s="318">
        <v>293</v>
      </c>
      <c r="P54" s="318"/>
      <c r="Q54" s="319">
        <v>20217000</v>
      </c>
      <c r="R54" s="320">
        <v>41361</v>
      </c>
      <c r="S54" s="318">
        <v>292</v>
      </c>
      <c r="T54" s="319">
        <v>20079000</v>
      </c>
      <c r="U54" s="318">
        <v>93.6</v>
      </c>
      <c r="V54" s="318">
        <v>93.3</v>
      </c>
      <c r="W54" s="318">
        <v>99.7</v>
      </c>
      <c r="X54" s="318">
        <v>99.3</v>
      </c>
      <c r="Y54" s="318">
        <v>19</v>
      </c>
      <c r="Z54" s="318">
        <v>1</v>
      </c>
      <c r="AA54" s="318"/>
      <c r="AB54" s="318">
        <v>1</v>
      </c>
      <c r="AC54" s="319">
        <v>69000</v>
      </c>
      <c r="AD54" s="318">
        <v>0.3</v>
      </c>
    </row>
    <row r="55" spans="1:30" hidden="1" outlineLevel="1">
      <c r="A55" s="311" t="str">
        <f t="shared" si="0"/>
        <v>ELSTLE2216BLOMM</v>
      </c>
      <c r="B55" s="311" t="str">
        <f t="shared" si="1"/>
        <v>ELSTLE2216BL</v>
      </c>
      <c r="C55" s="318" t="s">
        <v>978</v>
      </c>
      <c r="D55" s="318" t="s">
        <v>979</v>
      </c>
      <c r="E55" s="318" t="s">
        <v>725</v>
      </c>
      <c r="F55" s="318" t="s">
        <v>739</v>
      </c>
      <c r="G55" s="319">
        <v>13608</v>
      </c>
      <c r="H55" s="319">
        <v>69000</v>
      </c>
      <c r="I55" s="319">
        <v>69000</v>
      </c>
      <c r="J55" s="318">
        <v>204</v>
      </c>
      <c r="K55" s="320">
        <v>41359</v>
      </c>
      <c r="L55" s="318">
        <v>203</v>
      </c>
      <c r="M55" s="319">
        <v>14007000</v>
      </c>
      <c r="N55" s="320">
        <v>41359</v>
      </c>
      <c r="O55" s="318">
        <v>191</v>
      </c>
      <c r="P55" s="318"/>
      <c r="Q55" s="319">
        <v>13179000</v>
      </c>
      <c r="R55" s="320">
        <v>41360</v>
      </c>
      <c r="S55" s="318">
        <v>192</v>
      </c>
      <c r="T55" s="319">
        <v>13248000</v>
      </c>
      <c r="U55" s="318">
        <v>94.6</v>
      </c>
      <c r="V55" s="318">
        <v>94.6</v>
      </c>
      <c r="W55" s="318">
        <v>100.5</v>
      </c>
      <c r="X55" s="318">
        <v>100.5</v>
      </c>
      <c r="Y55" s="318">
        <v>12</v>
      </c>
      <c r="Z55" s="318">
        <v>-1</v>
      </c>
      <c r="AA55" s="318"/>
      <c r="AB55" s="318"/>
      <c r="AC55" s="318"/>
      <c r="AD55" s="318"/>
    </row>
    <row r="56" spans="1:30" hidden="1" outlineLevel="1">
      <c r="A56" s="311" t="str">
        <f t="shared" si="0"/>
        <v>ELSTLE2216BLOLL</v>
      </c>
      <c r="B56" s="311" t="str">
        <f t="shared" si="1"/>
        <v>ELSTLE2216BL</v>
      </c>
      <c r="C56" s="318" t="s">
        <v>978</v>
      </c>
      <c r="D56" s="318" t="s">
        <v>979</v>
      </c>
      <c r="E56" s="318" t="s">
        <v>725</v>
      </c>
      <c r="F56" s="318" t="s">
        <v>741</v>
      </c>
      <c r="G56" s="319">
        <v>13608</v>
      </c>
      <c r="H56" s="319">
        <v>69000</v>
      </c>
      <c r="I56" s="319">
        <v>69000</v>
      </c>
      <c r="J56" s="318">
        <v>204</v>
      </c>
      <c r="K56" s="320">
        <v>41359</v>
      </c>
      <c r="L56" s="318">
        <v>202</v>
      </c>
      <c r="M56" s="319">
        <v>13938000</v>
      </c>
      <c r="N56" s="320">
        <v>41359</v>
      </c>
      <c r="O56" s="318">
        <v>119</v>
      </c>
      <c r="P56" s="318"/>
      <c r="Q56" s="319">
        <v>8211000</v>
      </c>
      <c r="R56" s="320">
        <v>41360</v>
      </c>
      <c r="S56" s="318">
        <v>118</v>
      </c>
      <c r="T56" s="319">
        <v>8087969</v>
      </c>
      <c r="U56" s="318">
        <v>58.4</v>
      </c>
      <c r="V56" s="318">
        <v>58</v>
      </c>
      <c r="W56" s="318">
        <v>99.2</v>
      </c>
      <c r="X56" s="318">
        <v>98.5</v>
      </c>
      <c r="Y56" s="318">
        <v>83</v>
      </c>
      <c r="Z56" s="318">
        <v>1</v>
      </c>
      <c r="AA56" s="318">
        <v>1</v>
      </c>
      <c r="AB56" s="318">
        <v>1</v>
      </c>
      <c r="AC56" s="319">
        <v>69000</v>
      </c>
      <c r="AD56" s="318">
        <v>0.5</v>
      </c>
    </row>
    <row r="57" spans="1:30" hidden="1" outlineLevel="1">
      <c r="A57" s="311" t="str">
        <f t="shared" si="0"/>
        <v>ELSTLE2216BLOXL</v>
      </c>
      <c r="B57" s="311" t="str">
        <f t="shared" si="1"/>
        <v>ELSTLE2216BL</v>
      </c>
      <c r="C57" s="318" t="s">
        <v>978</v>
      </c>
      <c r="D57" s="318" t="s">
        <v>979</v>
      </c>
      <c r="E57" s="318" t="s">
        <v>725</v>
      </c>
      <c r="F57" s="318" t="s">
        <v>743</v>
      </c>
      <c r="G57" s="319">
        <v>13608</v>
      </c>
      <c r="H57" s="319">
        <v>69000</v>
      </c>
      <c r="I57" s="319">
        <v>69000</v>
      </c>
      <c r="J57" s="318">
        <v>103</v>
      </c>
      <c r="K57" s="320">
        <v>41359</v>
      </c>
      <c r="L57" s="318">
        <v>103</v>
      </c>
      <c r="M57" s="319">
        <v>7107000</v>
      </c>
      <c r="N57" s="320">
        <v>41359</v>
      </c>
      <c r="O57" s="318">
        <v>51</v>
      </c>
      <c r="P57" s="318"/>
      <c r="Q57" s="319">
        <v>3519000</v>
      </c>
      <c r="R57" s="320">
        <v>41360</v>
      </c>
      <c r="S57" s="318">
        <v>51</v>
      </c>
      <c r="T57" s="319">
        <v>3484500</v>
      </c>
      <c r="U57" s="318">
        <v>49.5</v>
      </c>
      <c r="V57" s="318">
        <v>49</v>
      </c>
      <c r="W57" s="318">
        <v>100</v>
      </c>
      <c r="X57" s="318">
        <v>99</v>
      </c>
      <c r="Y57" s="318">
        <v>52</v>
      </c>
      <c r="Z57" s="318"/>
      <c r="AA57" s="318">
        <v>1</v>
      </c>
      <c r="AB57" s="318">
        <v>2</v>
      </c>
      <c r="AC57" s="319">
        <v>138000</v>
      </c>
      <c r="AD57" s="318">
        <v>1.9</v>
      </c>
    </row>
    <row r="58" spans="1:30" hidden="1" outlineLevel="1">
      <c r="A58" s="311" t="str">
        <f t="shared" si="0"/>
        <v>ELSTLE2217BKOSS</v>
      </c>
      <c r="B58" s="311" t="str">
        <f t="shared" si="1"/>
        <v>ELSTLE2217BK</v>
      </c>
      <c r="C58" s="318" t="s">
        <v>967</v>
      </c>
      <c r="D58" s="318" t="s">
        <v>968</v>
      </c>
      <c r="E58" s="318" t="s">
        <v>722</v>
      </c>
      <c r="F58" s="318" t="s">
        <v>738</v>
      </c>
      <c r="G58" s="319">
        <v>13303</v>
      </c>
      <c r="H58" s="319">
        <v>69000</v>
      </c>
      <c r="I58" s="319">
        <v>69000</v>
      </c>
      <c r="J58" s="318">
        <v>200</v>
      </c>
      <c r="K58" s="320">
        <v>41354</v>
      </c>
      <c r="L58" s="318">
        <v>192</v>
      </c>
      <c r="M58" s="319">
        <v>13248000</v>
      </c>
      <c r="N58" s="320">
        <v>41354</v>
      </c>
      <c r="O58" s="318">
        <v>123</v>
      </c>
      <c r="P58" s="318">
        <v>-2</v>
      </c>
      <c r="Q58" s="319">
        <v>8487000</v>
      </c>
      <c r="R58" s="320">
        <v>41355</v>
      </c>
      <c r="S58" s="318">
        <v>125</v>
      </c>
      <c r="T58" s="319">
        <v>8625000</v>
      </c>
      <c r="U58" s="318">
        <v>65.099999999999994</v>
      </c>
      <c r="V58" s="318">
        <v>65.099999999999994</v>
      </c>
      <c r="W58" s="318">
        <v>101.6</v>
      </c>
      <c r="X58" s="318">
        <v>101.6</v>
      </c>
      <c r="Y58" s="318">
        <v>71</v>
      </c>
      <c r="Z58" s="318">
        <v>-2</v>
      </c>
      <c r="AA58" s="318"/>
      <c r="AB58" s="318">
        <v>-1</v>
      </c>
      <c r="AC58" s="319">
        <v>-69000</v>
      </c>
      <c r="AD58" s="318">
        <v>-0.5</v>
      </c>
    </row>
    <row r="59" spans="1:30" hidden="1" outlineLevel="1">
      <c r="A59" s="311" t="str">
        <f t="shared" si="0"/>
        <v>ELSTLE2217BKOMM</v>
      </c>
      <c r="B59" s="311" t="str">
        <f t="shared" si="1"/>
        <v>ELSTLE2217BK</v>
      </c>
      <c r="C59" s="318" t="s">
        <v>967</v>
      </c>
      <c r="D59" s="318" t="s">
        <v>968</v>
      </c>
      <c r="E59" s="318" t="s">
        <v>722</v>
      </c>
      <c r="F59" s="318" t="s">
        <v>739</v>
      </c>
      <c r="G59" s="319">
        <v>13303</v>
      </c>
      <c r="H59" s="319">
        <v>69000</v>
      </c>
      <c r="I59" s="319">
        <v>69000</v>
      </c>
      <c r="J59" s="318">
        <v>304</v>
      </c>
      <c r="K59" s="320">
        <v>41354</v>
      </c>
      <c r="L59" s="318">
        <v>294</v>
      </c>
      <c r="M59" s="319">
        <v>20286000</v>
      </c>
      <c r="N59" s="320">
        <v>41354</v>
      </c>
      <c r="O59" s="318">
        <v>186</v>
      </c>
      <c r="P59" s="318">
        <v>1</v>
      </c>
      <c r="Q59" s="319">
        <v>12834000</v>
      </c>
      <c r="R59" s="320">
        <v>41355</v>
      </c>
      <c r="S59" s="318">
        <v>183</v>
      </c>
      <c r="T59" s="319">
        <v>12454500</v>
      </c>
      <c r="U59" s="318">
        <v>62.2</v>
      </c>
      <c r="V59" s="318">
        <v>61.4</v>
      </c>
      <c r="W59" s="318">
        <v>98.4</v>
      </c>
      <c r="X59" s="318">
        <v>97</v>
      </c>
      <c r="Y59" s="318">
        <v>107</v>
      </c>
      <c r="Z59" s="318">
        <v>3</v>
      </c>
      <c r="AA59" s="318">
        <v>1</v>
      </c>
      <c r="AB59" s="318"/>
      <c r="AC59" s="318"/>
      <c r="AD59" s="318"/>
    </row>
    <row r="60" spans="1:30" hidden="1" outlineLevel="1">
      <c r="A60" s="311" t="str">
        <f t="shared" si="0"/>
        <v>ELSTLE2217BKOLL</v>
      </c>
      <c r="B60" s="311" t="str">
        <f t="shared" si="1"/>
        <v>ELSTLE2217BK</v>
      </c>
      <c r="C60" s="318" t="s">
        <v>967</v>
      </c>
      <c r="D60" s="318" t="s">
        <v>968</v>
      </c>
      <c r="E60" s="318" t="s">
        <v>722</v>
      </c>
      <c r="F60" s="318" t="s">
        <v>741</v>
      </c>
      <c r="G60" s="319">
        <v>13303</v>
      </c>
      <c r="H60" s="319">
        <v>69000</v>
      </c>
      <c r="I60" s="319">
        <v>69000</v>
      </c>
      <c r="J60" s="318">
        <v>205</v>
      </c>
      <c r="K60" s="320">
        <v>41354</v>
      </c>
      <c r="L60" s="318">
        <v>195</v>
      </c>
      <c r="M60" s="319">
        <v>13455000</v>
      </c>
      <c r="N60" s="320">
        <v>41354</v>
      </c>
      <c r="O60" s="318">
        <v>116</v>
      </c>
      <c r="P60" s="318">
        <v>1</v>
      </c>
      <c r="Q60" s="319">
        <v>8004000</v>
      </c>
      <c r="R60" s="320">
        <v>41355</v>
      </c>
      <c r="S60" s="318">
        <v>120</v>
      </c>
      <c r="T60" s="319">
        <v>8280000</v>
      </c>
      <c r="U60" s="318">
        <v>61.5</v>
      </c>
      <c r="V60" s="318">
        <v>61.5</v>
      </c>
      <c r="W60" s="318">
        <v>103.4</v>
      </c>
      <c r="X60" s="318">
        <v>103.4</v>
      </c>
      <c r="Y60" s="318">
        <v>78</v>
      </c>
      <c r="Z60" s="318">
        <v>-4</v>
      </c>
      <c r="AA60" s="318"/>
      <c r="AB60" s="318">
        <v>1</v>
      </c>
      <c r="AC60" s="319">
        <v>69000</v>
      </c>
      <c r="AD60" s="318">
        <v>0.5</v>
      </c>
    </row>
    <row r="61" spans="1:30" hidden="1" outlineLevel="1">
      <c r="A61" s="311" t="str">
        <f t="shared" si="0"/>
        <v>ELSTLE2217BKOXL</v>
      </c>
      <c r="B61" s="311" t="str">
        <f t="shared" si="1"/>
        <v>ELSTLE2217BK</v>
      </c>
      <c r="C61" s="318" t="s">
        <v>967</v>
      </c>
      <c r="D61" s="318" t="s">
        <v>968</v>
      </c>
      <c r="E61" s="318" t="s">
        <v>722</v>
      </c>
      <c r="F61" s="318" t="s">
        <v>743</v>
      </c>
      <c r="G61" s="319">
        <v>13303</v>
      </c>
      <c r="H61" s="319">
        <v>69000</v>
      </c>
      <c r="I61" s="319">
        <v>69000</v>
      </c>
      <c r="J61" s="318">
        <v>100</v>
      </c>
      <c r="K61" s="320">
        <v>41354</v>
      </c>
      <c r="L61" s="318">
        <v>97</v>
      </c>
      <c r="M61" s="319">
        <v>6693000</v>
      </c>
      <c r="N61" s="320">
        <v>41354</v>
      </c>
      <c r="O61" s="318">
        <v>58</v>
      </c>
      <c r="P61" s="318"/>
      <c r="Q61" s="319">
        <v>4002000</v>
      </c>
      <c r="R61" s="320">
        <v>41355</v>
      </c>
      <c r="S61" s="318">
        <v>59</v>
      </c>
      <c r="T61" s="319">
        <v>4036500</v>
      </c>
      <c r="U61" s="318">
        <v>60.8</v>
      </c>
      <c r="V61" s="318">
        <v>60.3</v>
      </c>
      <c r="W61" s="318">
        <v>101.7</v>
      </c>
      <c r="X61" s="318">
        <v>100.9</v>
      </c>
      <c r="Y61" s="318">
        <v>39</v>
      </c>
      <c r="Z61" s="318">
        <v>-1</v>
      </c>
      <c r="AA61" s="318"/>
      <c r="AB61" s="318"/>
      <c r="AC61" s="318"/>
      <c r="AD61" s="318"/>
    </row>
    <row r="62" spans="1:30" hidden="1" outlineLevel="1">
      <c r="A62" s="311" t="str">
        <f t="shared" si="0"/>
        <v>ELSTLE2218PKOSS</v>
      </c>
      <c r="B62" s="311" t="str">
        <f t="shared" si="1"/>
        <v>ELSTLE2218PK</v>
      </c>
      <c r="C62" s="318" t="s">
        <v>980</v>
      </c>
      <c r="D62" s="318" t="s">
        <v>981</v>
      </c>
      <c r="E62" s="318" t="s">
        <v>728</v>
      </c>
      <c r="F62" s="318" t="s">
        <v>738</v>
      </c>
      <c r="G62" s="319">
        <v>13608</v>
      </c>
      <c r="H62" s="319">
        <v>69000</v>
      </c>
      <c r="I62" s="319">
        <v>69000</v>
      </c>
      <c r="J62" s="318">
        <v>350</v>
      </c>
      <c r="K62" s="320">
        <v>41359</v>
      </c>
      <c r="L62" s="318">
        <v>348</v>
      </c>
      <c r="M62" s="319">
        <v>24012000</v>
      </c>
      <c r="N62" s="320">
        <v>41359</v>
      </c>
      <c r="O62" s="318">
        <v>274</v>
      </c>
      <c r="P62" s="318">
        <v>1</v>
      </c>
      <c r="Q62" s="319">
        <v>18906000</v>
      </c>
      <c r="R62" s="320">
        <v>41361</v>
      </c>
      <c r="S62" s="318">
        <v>273</v>
      </c>
      <c r="T62" s="319">
        <v>18837000</v>
      </c>
      <c r="U62" s="318">
        <v>78.400000000000006</v>
      </c>
      <c r="V62" s="318">
        <v>78.400000000000006</v>
      </c>
      <c r="W62" s="318">
        <v>99.6</v>
      </c>
      <c r="X62" s="318">
        <v>99.6</v>
      </c>
      <c r="Y62" s="318">
        <v>73</v>
      </c>
      <c r="Z62" s="318">
        <v>1</v>
      </c>
      <c r="AA62" s="318"/>
      <c r="AB62" s="318"/>
      <c r="AC62" s="318"/>
      <c r="AD62" s="318"/>
    </row>
    <row r="63" spans="1:30" hidden="1" outlineLevel="1">
      <c r="A63" s="311" t="str">
        <f t="shared" si="0"/>
        <v>ELSTLE2218PKOMM</v>
      </c>
      <c r="B63" s="311" t="str">
        <f t="shared" si="1"/>
        <v>ELSTLE2218PK</v>
      </c>
      <c r="C63" s="318" t="s">
        <v>980</v>
      </c>
      <c r="D63" s="318" t="s">
        <v>981</v>
      </c>
      <c r="E63" s="318" t="s">
        <v>728</v>
      </c>
      <c r="F63" s="318" t="s">
        <v>739</v>
      </c>
      <c r="G63" s="319">
        <v>13608</v>
      </c>
      <c r="H63" s="319">
        <v>69000</v>
      </c>
      <c r="I63" s="319">
        <v>69000</v>
      </c>
      <c r="J63" s="318">
        <v>300</v>
      </c>
      <c r="K63" s="320">
        <v>41359</v>
      </c>
      <c r="L63" s="318">
        <v>299</v>
      </c>
      <c r="M63" s="319">
        <v>20631000</v>
      </c>
      <c r="N63" s="320">
        <v>41359</v>
      </c>
      <c r="O63" s="318">
        <v>174</v>
      </c>
      <c r="P63" s="318">
        <v>-1</v>
      </c>
      <c r="Q63" s="319">
        <v>12006000</v>
      </c>
      <c r="R63" s="320">
        <v>41360</v>
      </c>
      <c r="S63" s="318">
        <v>171</v>
      </c>
      <c r="T63" s="319">
        <v>11695500</v>
      </c>
      <c r="U63" s="318">
        <v>57.2</v>
      </c>
      <c r="V63" s="318">
        <v>56.7</v>
      </c>
      <c r="W63" s="318">
        <v>98.3</v>
      </c>
      <c r="X63" s="318">
        <v>97.4</v>
      </c>
      <c r="Y63" s="318">
        <v>126</v>
      </c>
      <c r="Z63" s="318">
        <v>3</v>
      </c>
      <c r="AA63" s="318"/>
      <c r="AB63" s="318">
        <v>-1</v>
      </c>
      <c r="AC63" s="319">
        <v>-69000</v>
      </c>
      <c r="AD63" s="318">
        <v>-0.3</v>
      </c>
    </row>
    <row r="64" spans="1:30" hidden="1" outlineLevel="1">
      <c r="A64" s="311" t="str">
        <f t="shared" si="0"/>
        <v>ELSTLE2218PKOLL</v>
      </c>
      <c r="B64" s="311" t="str">
        <f t="shared" si="1"/>
        <v>ELSTLE2218PK</v>
      </c>
      <c r="C64" s="318" t="s">
        <v>980</v>
      </c>
      <c r="D64" s="318" t="s">
        <v>981</v>
      </c>
      <c r="E64" s="318" t="s">
        <v>728</v>
      </c>
      <c r="F64" s="318" t="s">
        <v>741</v>
      </c>
      <c r="G64" s="319">
        <v>13608</v>
      </c>
      <c r="H64" s="319">
        <v>69000</v>
      </c>
      <c r="I64" s="319">
        <v>69000</v>
      </c>
      <c r="J64" s="318">
        <v>153</v>
      </c>
      <c r="K64" s="320">
        <v>41359</v>
      </c>
      <c r="L64" s="318">
        <v>153</v>
      </c>
      <c r="M64" s="319">
        <v>10557000</v>
      </c>
      <c r="N64" s="320">
        <v>41359</v>
      </c>
      <c r="O64" s="318">
        <v>52</v>
      </c>
      <c r="P64" s="318"/>
      <c r="Q64" s="319">
        <v>3588000</v>
      </c>
      <c r="R64" s="320">
        <v>41361</v>
      </c>
      <c r="S64" s="318">
        <v>53</v>
      </c>
      <c r="T64" s="319">
        <v>3657000</v>
      </c>
      <c r="U64" s="318">
        <v>34.6</v>
      </c>
      <c r="V64" s="318">
        <v>34.6</v>
      </c>
      <c r="W64" s="318">
        <v>101.9</v>
      </c>
      <c r="X64" s="318">
        <v>101.9</v>
      </c>
      <c r="Y64" s="318">
        <v>101</v>
      </c>
      <c r="Z64" s="318">
        <v>-1</v>
      </c>
      <c r="AA64" s="318">
        <v>1</v>
      </c>
      <c r="AB64" s="318"/>
      <c r="AC64" s="318"/>
      <c r="AD64" s="318"/>
    </row>
    <row r="65" spans="1:30" hidden="1" outlineLevel="1">
      <c r="A65" s="311" t="str">
        <f t="shared" si="0"/>
        <v>ELSTLE2224BWOSS</v>
      </c>
      <c r="B65" s="311" t="str">
        <f t="shared" si="1"/>
        <v>ELSTLE2224BW</v>
      </c>
      <c r="C65" s="318" t="s">
        <v>969</v>
      </c>
      <c r="D65" s="318" t="s">
        <v>970</v>
      </c>
      <c r="E65" s="318" t="s">
        <v>745</v>
      </c>
      <c r="F65" s="318" t="s">
        <v>738</v>
      </c>
      <c r="G65" s="319">
        <v>13462</v>
      </c>
      <c r="H65" s="319">
        <v>69000</v>
      </c>
      <c r="I65" s="319">
        <v>69000</v>
      </c>
      <c r="J65" s="318">
        <v>208</v>
      </c>
      <c r="K65" s="320">
        <v>41354</v>
      </c>
      <c r="L65" s="318">
        <v>208</v>
      </c>
      <c r="M65" s="319">
        <v>14352000</v>
      </c>
      <c r="N65" s="320">
        <v>41354</v>
      </c>
      <c r="O65" s="318">
        <v>104</v>
      </c>
      <c r="P65" s="318">
        <v>2</v>
      </c>
      <c r="Q65" s="319">
        <v>7176000</v>
      </c>
      <c r="R65" s="320">
        <v>41355</v>
      </c>
      <c r="S65" s="318">
        <v>101</v>
      </c>
      <c r="T65" s="319">
        <v>6969000</v>
      </c>
      <c r="U65" s="318">
        <v>48.6</v>
      </c>
      <c r="V65" s="318">
        <v>48.6</v>
      </c>
      <c r="W65" s="318">
        <v>97.1</v>
      </c>
      <c r="X65" s="318">
        <v>97.1</v>
      </c>
      <c r="Y65" s="318">
        <v>102</v>
      </c>
      <c r="Z65" s="318">
        <v>3</v>
      </c>
      <c r="AA65" s="318">
        <v>1</v>
      </c>
      <c r="AB65" s="318">
        <v>2</v>
      </c>
      <c r="AC65" s="319">
        <v>138000</v>
      </c>
      <c r="AD65" s="318">
        <v>1</v>
      </c>
    </row>
    <row r="66" spans="1:30" hidden="1" outlineLevel="1">
      <c r="A66" s="311" t="str">
        <f t="shared" si="0"/>
        <v>ELSTLE2224BWOMM</v>
      </c>
      <c r="B66" s="311" t="str">
        <f t="shared" si="1"/>
        <v>ELSTLE2224BW</v>
      </c>
      <c r="C66" s="318" t="s">
        <v>969</v>
      </c>
      <c r="D66" s="318" t="s">
        <v>970</v>
      </c>
      <c r="E66" s="318" t="s">
        <v>745</v>
      </c>
      <c r="F66" s="318" t="s">
        <v>739</v>
      </c>
      <c r="G66" s="319">
        <v>13462</v>
      </c>
      <c r="H66" s="319">
        <v>69000</v>
      </c>
      <c r="I66" s="319">
        <v>69000</v>
      </c>
      <c r="J66" s="318">
        <v>309</v>
      </c>
      <c r="K66" s="320">
        <v>41354</v>
      </c>
      <c r="L66" s="318">
        <v>305</v>
      </c>
      <c r="M66" s="319">
        <v>21045000</v>
      </c>
      <c r="N66" s="320">
        <v>41354</v>
      </c>
      <c r="O66" s="318">
        <v>109</v>
      </c>
      <c r="P66" s="318">
        <v>2</v>
      </c>
      <c r="Q66" s="319">
        <v>7521000</v>
      </c>
      <c r="R66" s="320">
        <v>41356</v>
      </c>
      <c r="S66" s="318">
        <v>109</v>
      </c>
      <c r="T66" s="319">
        <v>7521000</v>
      </c>
      <c r="U66" s="318">
        <v>35.700000000000003</v>
      </c>
      <c r="V66" s="318">
        <v>35.700000000000003</v>
      </c>
      <c r="W66" s="318">
        <v>100</v>
      </c>
      <c r="X66" s="318">
        <v>100</v>
      </c>
      <c r="Y66" s="318">
        <v>194</v>
      </c>
      <c r="Z66" s="318"/>
      <c r="AA66" s="318"/>
      <c r="AB66" s="318">
        <v>-1</v>
      </c>
      <c r="AC66" s="319">
        <v>-69000</v>
      </c>
      <c r="AD66" s="318">
        <v>-0.3</v>
      </c>
    </row>
    <row r="67" spans="1:30" hidden="1" outlineLevel="1">
      <c r="A67" s="311" t="str">
        <f t="shared" si="0"/>
        <v>ELSTLE2224BWOLL</v>
      </c>
      <c r="B67" s="311" t="str">
        <f t="shared" si="1"/>
        <v>ELSTLE2224BW</v>
      </c>
      <c r="C67" s="318" t="s">
        <v>969</v>
      </c>
      <c r="D67" s="318" t="s">
        <v>970</v>
      </c>
      <c r="E67" s="318" t="s">
        <v>745</v>
      </c>
      <c r="F67" s="318" t="s">
        <v>741</v>
      </c>
      <c r="G67" s="319">
        <v>13462</v>
      </c>
      <c r="H67" s="319">
        <v>69000</v>
      </c>
      <c r="I67" s="319">
        <v>69000</v>
      </c>
      <c r="J67" s="318">
        <v>201</v>
      </c>
      <c r="K67" s="320">
        <v>41354</v>
      </c>
      <c r="L67" s="318">
        <v>203</v>
      </c>
      <c r="M67" s="319">
        <v>14007000</v>
      </c>
      <c r="N67" s="320">
        <v>41354</v>
      </c>
      <c r="O67" s="318">
        <v>41</v>
      </c>
      <c r="P67" s="318">
        <v>-4</v>
      </c>
      <c r="Q67" s="319">
        <v>2829000</v>
      </c>
      <c r="R67" s="320">
        <v>41356</v>
      </c>
      <c r="S67" s="318">
        <v>40</v>
      </c>
      <c r="T67" s="319">
        <v>2691000</v>
      </c>
      <c r="U67" s="318">
        <v>19.7</v>
      </c>
      <c r="V67" s="318">
        <v>19.2</v>
      </c>
      <c r="W67" s="318">
        <v>97.6</v>
      </c>
      <c r="X67" s="318">
        <v>95.1</v>
      </c>
      <c r="Y67" s="318">
        <v>166</v>
      </c>
      <c r="Z67" s="318">
        <v>1</v>
      </c>
      <c r="AA67" s="318">
        <v>1</v>
      </c>
      <c r="AB67" s="318">
        <v>1</v>
      </c>
      <c r="AC67" s="319">
        <v>69000</v>
      </c>
      <c r="AD67" s="318">
        <v>0.5</v>
      </c>
    </row>
    <row r="68" spans="1:30" hidden="1" outlineLevel="1">
      <c r="A68" s="311" t="str">
        <f t="shared" si="0"/>
        <v>ELSTLE2224BWOXL</v>
      </c>
      <c r="B68" s="311" t="str">
        <f t="shared" si="1"/>
        <v>ELSTLE2224BW</v>
      </c>
      <c r="C68" s="318" t="s">
        <v>969</v>
      </c>
      <c r="D68" s="318" t="s">
        <v>970</v>
      </c>
      <c r="E68" s="318" t="s">
        <v>745</v>
      </c>
      <c r="F68" s="318" t="s">
        <v>743</v>
      </c>
      <c r="G68" s="319">
        <v>13462</v>
      </c>
      <c r="H68" s="319">
        <v>69000</v>
      </c>
      <c r="I68" s="319">
        <v>69000</v>
      </c>
      <c r="J68" s="318">
        <v>102</v>
      </c>
      <c r="K68" s="320">
        <v>41354</v>
      </c>
      <c r="L68" s="318">
        <v>102</v>
      </c>
      <c r="M68" s="319">
        <v>7038000</v>
      </c>
      <c r="N68" s="320">
        <v>41354</v>
      </c>
      <c r="O68" s="318">
        <v>24</v>
      </c>
      <c r="P68" s="318"/>
      <c r="Q68" s="319">
        <v>1656000</v>
      </c>
      <c r="R68" s="320">
        <v>41355</v>
      </c>
      <c r="S68" s="318">
        <v>24</v>
      </c>
      <c r="T68" s="319">
        <v>1621500</v>
      </c>
      <c r="U68" s="318">
        <v>23.5</v>
      </c>
      <c r="V68" s="318">
        <v>23</v>
      </c>
      <c r="W68" s="318">
        <v>100</v>
      </c>
      <c r="X68" s="318">
        <v>97.9</v>
      </c>
      <c r="Y68" s="318">
        <v>78</v>
      </c>
      <c r="Z68" s="318"/>
      <c r="AA68" s="318"/>
      <c r="AB68" s="318">
        <v>2</v>
      </c>
      <c r="AC68" s="319">
        <v>138000</v>
      </c>
      <c r="AD68" s="318">
        <v>2</v>
      </c>
    </row>
    <row r="69" spans="1:30" hidden="1" outlineLevel="1">
      <c r="A69" s="311" t="str">
        <f t="shared" si="0"/>
        <v>ELSTLE2230BLOSS</v>
      </c>
      <c r="B69" s="311" t="str">
        <f t="shared" si="1"/>
        <v>ELSTLE2230BL</v>
      </c>
      <c r="C69" s="318" t="s">
        <v>927</v>
      </c>
      <c r="D69" s="318" t="s">
        <v>928</v>
      </c>
      <c r="E69" s="318" t="s">
        <v>725</v>
      </c>
      <c r="F69" s="318" t="s">
        <v>738</v>
      </c>
      <c r="G69" s="319">
        <v>10500</v>
      </c>
      <c r="H69" s="319">
        <v>69000</v>
      </c>
      <c r="I69" s="319">
        <v>69000</v>
      </c>
      <c r="J69" s="318">
        <v>200</v>
      </c>
      <c r="K69" s="320">
        <v>41333</v>
      </c>
      <c r="L69" s="318">
        <v>200</v>
      </c>
      <c r="M69" s="319">
        <v>13800000</v>
      </c>
      <c r="N69" s="320">
        <v>41341</v>
      </c>
      <c r="O69" s="318">
        <v>105</v>
      </c>
      <c r="P69" s="318"/>
      <c r="Q69" s="319">
        <v>7245000</v>
      </c>
      <c r="R69" s="320">
        <v>41342</v>
      </c>
      <c r="S69" s="318">
        <v>103</v>
      </c>
      <c r="T69" s="319">
        <v>7107000</v>
      </c>
      <c r="U69" s="318">
        <v>51.5</v>
      </c>
      <c r="V69" s="318">
        <v>51.5</v>
      </c>
      <c r="W69" s="318">
        <v>98.1</v>
      </c>
      <c r="X69" s="318">
        <v>98.1</v>
      </c>
      <c r="Y69" s="318">
        <v>95</v>
      </c>
      <c r="Z69" s="318">
        <v>2</v>
      </c>
      <c r="AA69" s="318">
        <v>1</v>
      </c>
      <c r="AB69" s="318">
        <v>1</v>
      </c>
      <c r="AC69" s="319">
        <v>69000</v>
      </c>
      <c r="AD69" s="318">
        <v>0.5</v>
      </c>
    </row>
    <row r="70" spans="1:30" hidden="1" outlineLevel="1">
      <c r="A70" s="311" t="str">
        <f t="shared" si="0"/>
        <v>ELSTLE2230BLOMM</v>
      </c>
      <c r="B70" s="311" t="str">
        <f t="shared" si="1"/>
        <v>ELSTLE2230BL</v>
      </c>
      <c r="C70" s="318" t="s">
        <v>927</v>
      </c>
      <c r="D70" s="318" t="s">
        <v>928</v>
      </c>
      <c r="E70" s="318" t="s">
        <v>725</v>
      </c>
      <c r="F70" s="318" t="s">
        <v>739</v>
      </c>
      <c r="G70" s="319">
        <v>10500</v>
      </c>
      <c r="H70" s="319">
        <v>69000</v>
      </c>
      <c r="I70" s="319">
        <v>69000</v>
      </c>
      <c r="J70" s="318">
        <v>300</v>
      </c>
      <c r="K70" s="320">
        <v>41333</v>
      </c>
      <c r="L70" s="318">
        <v>299</v>
      </c>
      <c r="M70" s="319">
        <v>20631000</v>
      </c>
      <c r="N70" s="320">
        <v>41341</v>
      </c>
      <c r="O70" s="318">
        <v>112</v>
      </c>
      <c r="P70" s="318"/>
      <c r="Q70" s="319">
        <v>7728000</v>
      </c>
      <c r="R70" s="320">
        <v>41342</v>
      </c>
      <c r="S70" s="318">
        <v>113</v>
      </c>
      <c r="T70" s="319">
        <v>7762500</v>
      </c>
      <c r="U70" s="318">
        <v>37.799999999999997</v>
      </c>
      <c r="V70" s="318">
        <v>37.6</v>
      </c>
      <c r="W70" s="318">
        <v>100.9</v>
      </c>
      <c r="X70" s="318">
        <v>100.4</v>
      </c>
      <c r="Y70" s="318">
        <v>187</v>
      </c>
      <c r="Z70" s="318">
        <v>-1</v>
      </c>
      <c r="AA70" s="318">
        <v>1</v>
      </c>
      <c r="AB70" s="318">
        <v>1</v>
      </c>
      <c r="AC70" s="319">
        <v>69000</v>
      </c>
      <c r="AD70" s="318">
        <v>0.3</v>
      </c>
    </row>
    <row r="71" spans="1:30" hidden="1" outlineLevel="1">
      <c r="A71" s="311" t="str">
        <f t="shared" si="0"/>
        <v>ELSTLE2230BLOLL</v>
      </c>
      <c r="B71" s="311" t="str">
        <f t="shared" si="1"/>
        <v>ELSTLE2230BL</v>
      </c>
      <c r="C71" s="318" t="s">
        <v>927</v>
      </c>
      <c r="D71" s="318" t="s">
        <v>928</v>
      </c>
      <c r="E71" s="318" t="s">
        <v>725</v>
      </c>
      <c r="F71" s="318" t="s">
        <v>741</v>
      </c>
      <c r="G71" s="319">
        <v>10500</v>
      </c>
      <c r="H71" s="319">
        <v>69000</v>
      </c>
      <c r="I71" s="319">
        <v>69000</v>
      </c>
      <c r="J71" s="318">
        <v>200</v>
      </c>
      <c r="K71" s="320">
        <v>41333</v>
      </c>
      <c r="L71" s="318">
        <v>199</v>
      </c>
      <c r="M71" s="319">
        <v>13731000</v>
      </c>
      <c r="N71" s="320">
        <v>41341</v>
      </c>
      <c r="O71" s="318">
        <v>47</v>
      </c>
      <c r="P71" s="318"/>
      <c r="Q71" s="319">
        <v>3243000</v>
      </c>
      <c r="R71" s="320">
        <v>41342</v>
      </c>
      <c r="S71" s="318">
        <v>44</v>
      </c>
      <c r="T71" s="319">
        <v>2898000</v>
      </c>
      <c r="U71" s="318">
        <v>22.1</v>
      </c>
      <c r="V71" s="318">
        <v>21.1</v>
      </c>
      <c r="W71" s="318">
        <v>93.6</v>
      </c>
      <c r="X71" s="318">
        <v>89.4</v>
      </c>
      <c r="Y71" s="318">
        <v>152</v>
      </c>
      <c r="Z71" s="318">
        <v>3</v>
      </c>
      <c r="AA71" s="318"/>
      <c r="AB71" s="318">
        <v>2</v>
      </c>
      <c r="AC71" s="319">
        <v>138000</v>
      </c>
      <c r="AD71" s="318">
        <v>1</v>
      </c>
    </row>
    <row r="72" spans="1:30" hidden="1" outlineLevel="1">
      <c r="A72" s="311" t="str">
        <f t="shared" si="0"/>
        <v>ELSTLE2230BLOXL</v>
      </c>
      <c r="B72" s="311" t="str">
        <f t="shared" si="1"/>
        <v>ELSTLE2230BL</v>
      </c>
      <c r="C72" s="318" t="s">
        <v>927</v>
      </c>
      <c r="D72" s="318" t="s">
        <v>928</v>
      </c>
      <c r="E72" s="318" t="s">
        <v>725</v>
      </c>
      <c r="F72" s="318" t="s">
        <v>743</v>
      </c>
      <c r="G72" s="319">
        <v>10500</v>
      </c>
      <c r="H72" s="319">
        <v>69000</v>
      </c>
      <c r="I72" s="319">
        <v>69000</v>
      </c>
      <c r="J72" s="318">
        <v>100</v>
      </c>
      <c r="K72" s="320">
        <v>41333</v>
      </c>
      <c r="L72" s="318">
        <v>99</v>
      </c>
      <c r="M72" s="319">
        <v>6831000</v>
      </c>
      <c r="N72" s="320">
        <v>41341</v>
      </c>
      <c r="O72" s="318">
        <v>34</v>
      </c>
      <c r="P72" s="318"/>
      <c r="Q72" s="319">
        <v>2346000</v>
      </c>
      <c r="R72" s="320">
        <v>41342</v>
      </c>
      <c r="S72" s="318">
        <v>33</v>
      </c>
      <c r="T72" s="319">
        <v>2242500</v>
      </c>
      <c r="U72" s="318">
        <v>33.299999999999997</v>
      </c>
      <c r="V72" s="318">
        <v>32.799999999999997</v>
      </c>
      <c r="W72" s="318">
        <v>97.1</v>
      </c>
      <c r="X72" s="318">
        <v>95.6</v>
      </c>
      <c r="Y72" s="318">
        <v>65</v>
      </c>
      <c r="Z72" s="318">
        <v>1</v>
      </c>
      <c r="AA72" s="318">
        <v>1</v>
      </c>
      <c r="AB72" s="318">
        <v>2</v>
      </c>
      <c r="AC72" s="319">
        <v>138000</v>
      </c>
      <c r="AD72" s="318">
        <v>2</v>
      </c>
    </row>
    <row r="73" spans="1:30" hidden="1" outlineLevel="1">
      <c r="A73" s="311" t="str">
        <f t="shared" si="0"/>
        <v>ELSTLE2260LIOSS</v>
      </c>
      <c r="B73" s="311" t="str">
        <f t="shared" si="1"/>
        <v>ELSTLE2260LI</v>
      </c>
      <c r="C73" s="318" t="s">
        <v>1014</v>
      </c>
      <c r="D73" s="318" t="s">
        <v>1015</v>
      </c>
      <c r="E73" s="318" t="s">
        <v>639</v>
      </c>
      <c r="F73" s="318" t="s">
        <v>738</v>
      </c>
      <c r="G73" s="319">
        <v>10500</v>
      </c>
      <c r="H73" s="319">
        <v>53000</v>
      </c>
      <c r="I73" s="319">
        <v>53000</v>
      </c>
      <c r="J73" s="318">
        <v>198</v>
      </c>
      <c r="K73" s="320">
        <v>41362</v>
      </c>
      <c r="L73" s="318">
        <v>197</v>
      </c>
      <c r="M73" s="319">
        <v>10441000</v>
      </c>
      <c r="N73" s="320">
        <v>41362</v>
      </c>
      <c r="O73" s="318">
        <v>36</v>
      </c>
      <c r="P73" s="318">
        <v>2</v>
      </c>
      <c r="Q73" s="319">
        <v>1908000</v>
      </c>
      <c r="R73" s="320">
        <v>41363</v>
      </c>
      <c r="S73" s="318">
        <v>36</v>
      </c>
      <c r="T73" s="319">
        <v>1881500</v>
      </c>
      <c r="U73" s="318">
        <v>18.3</v>
      </c>
      <c r="V73" s="318">
        <v>18</v>
      </c>
      <c r="W73" s="318">
        <v>100</v>
      </c>
      <c r="X73" s="318">
        <v>98.6</v>
      </c>
      <c r="Y73" s="318">
        <v>159</v>
      </c>
      <c r="Z73" s="318"/>
      <c r="AA73" s="318">
        <v>1</v>
      </c>
      <c r="AB73" s="318">
        <v>1</v>
      </c>
      <c r="AC73" s="319">
        <v>26500</v>
      </c>
      <c r="AD73" s="318">
        <v>0.5</v>
      </c>
    </row>
    <row r="74" spans="1:30" hidden="1" outlineLevel="1">
      <c r="A74" s="311" t="str">
        <f t="shared" si="0"/>
        <v>ELSTLE2260LIOMM</v>
      </c>
      <c r="B74" s="311" t="str">
        <f t="shared" si="1"/>
        <v>ELSTLE2260LI</v>
      </c>
      <c r="C74" s="318" t="s">
        <v>1014</v>
      </c>
      <c r="D74" s="318" t="s">
        <v>1015</v>
      </c>
      <c r="E74" s="318" t="s">
        <v>639</v>
      </c>
      <c r="F74" s="318" t="s">
        <v>739</v>
      </c>
      <c r="G74" s="319">
        <v>10500</v>
      </c>
      <c r="H74" s="319">
        <v>53000</v>
      </c>
      <c r="I74" s="319">
        <v>53000</v>
      </c>
      <c r="J74" s="318">
        <v>202</v>
      </c>
      <c r="K74" s="320">
        <v>41362</v>
      </c>
      <c r="L74" s="318">
        <v>202</v>
      </c>
      <c r="M74" s="319">
        <v>10706000</v>
      </c>
      <c r="N74" s="320">
        <v>41362</v>
      </c>
      <c r="O74" s="318">
        <v>37</v>
      </c>
      <c r="P74" s="318">
        <v>-1</v>
      </c>
      <c r="Q74" s="319">
        <v>1961000</v>
      </c>
      <c r="R74" s="320">
        <v>41363</v>
      </c>
      <c r="S74" s="318">
        <v>38</v>
      </c>
      <c r="T74" s="319">
        <v>2014000</v>
      </c>
      <c r="U74" s="318">
        <v>18.8</v>
      </c>
      <c r="V74" s="318">
        <v>18.8</v>
      </c>
      <c r="W74" s="318">
        <v>102.7</v>
      </c>
      <c r="X74" s="318">
        <v>102.7</v>
      </c>
      <c r="Y74" s="318">
        <v>166</v>
      </c>
      <c r="Z74" s="318">
        <v>-1</v>
      </c>
      <c r="AA74" s="318">
        <v>1</v>
      </c>
      <c r="AB74" s="318">
        <v>1</v>
      </c>
      <c r="AC74" s="319">
        <v>53000</v>
      </c>
      <c r="AD74" s="318">
        <v>0.5</v>
      </c>
    </row>
    <row r="75" spans="1:30" hidden="1" outlineLevel="1">
      <c r="A75" s="311" t="str">
        <f t="shared" si="0"/>
        <v>ELSTLE2260LIOLL</v>
      </c>
      <c r="B75" s="311" t="str">
        <f t="shared" si="1"/>
        <v>ELSTLE2260LI</v>
      </c>
      <c r="C75" s="318" t="s">
        <v>1014</v>
      </c>
      <c r="D75" s="318" t="s">
        <v>1015</v>
      </c>
      <c r="E75" s="318" t="s">
        <v>639</v>
      </c>
      <c r="F75" s="318" t="s">
        <v>741</v>
      </c>
      <c r="G75" s="319">
        <v>10500</v>
      </c>
      <c r="H75" s="319">
        <v>53000</v>
      </c>
      <c r="I75" s="319">
        <v>53000</v>
      </c>
      <c r="J75" s="318">
        <v>100</v>
      </c>
      <c r="K75" s="320">
        <v>41362</v>
      </c>
      <c r="L75" s="318">
        <v>99</v>
      </c>
      <c r="M75" s="319">
        <v>5247000</v>
      </c>
      <c r="N75" s="320">
        <v>41362</v>
      </c>
      <c r="O75" s="318">
        <v>9</v>
      </c>
      <c r="P75" s="318">
        <v>-1</v>
      </c>
      <c r="Q75" s="319">
        <v>477000</v>
      </c>
      <c r="R75" s="320">
        <v>41398</v>
      </c>
      <c r="S75" s="318">
        <v>9</v>
      </c>
      <c r="T75" s="319">
        <v>477000</v>
      </c>
      <c r="U75" s="318">
        <v>9.1</v>
      </c>
      <c r="V75" s="318">
        <v>9.1</v>
      </c>
      <c r="W75" s="318">
        <v>100</v>
      </c>
      <c r="X75" s="318">
        <v>100</v>
      </c>
      <c r="Y75" s="318">
        <v>91</v>
      </c>
      <c r="Z75" s="318"/>
      <c r="AA75" s="318"/>
      <c r="AB75" s="318"/>
      <c r="AC75" s="318"/>
      <c r="AD75" s="318"/>
    </row>
    <row r="76" spans="1:30" hidden="1" outlineLevel="1">
      <c r="A76" s="311" t="str">
        <f t="shared" si="0"/>
        <v>ELSTLE2260PKOSS</v>
      </c>
      <c r="B76" s="311" t="str">
        <f t="shared" si="1"/>
        <v>ELSTLE2260PK</v>
      </c>
      <c r="C76" s="318" t="s">
        <v>1014</v>
      </c>
      <c r="D76" s="318" t="s">
        <v>1015</v>
      </c>
      <c r="E76" s="318" t="s">
        <v>728</v>
      </c>
      <c r="F76" s="318" t="s">
        <v>738</v>
      </c>
      <c r="G76" s="319">
        <v>10500</v>
      </c>
      <c r="H76" s="319">
        <v>53000</v>
      </c>
      <c r="I76" s="319">
        <v>53000</v>
      </c>
      <c r="J76" s="318">
        <v>202</v>
      </c>
      <c r="K76" s="320">
        <v>41362</v>
      </c>
      <c r="L76" s="318">
        <v>201</v>
      </c>
      <c r="M76" s="319">
        <v>10653000</v>
      </c>
      <c r="N76" s="320">
        <v>41362</v>
      </c>
      <c r="O76" s="318">
        <v>86</v>
      </c>
      <c r="P76" s="318">
        <v>-1</v>
      </c>
      <c r="Q76" s="319">
        <v>4558000</v>
      </c>
      <c r="R76" s="320">
        <v>41363</v>
      </c>
      <c r="S76" s="318">
        <v>85</v>
      </c>
      <c r="T76" s="319">
        <v>4425500</v>
      </c>
      <c r="U76" s="318">
        <v>42.3</v>
      </c>
      <c r="V76" s="318">
        <v>41.5</v>
      </c>
      <c r="W76" s="318">
        <v>98.8</v>
      </c>
      <c r="X76" s="318">
        <v>97.1</v>
      </c>
      <c r="Y76" s="318">
        <v>116</v>
      </c>
      <c r="Z76" s="318">
        <v>1</v>
      </c>
      <c r="AA76" s="318">
        <v>1</v>
      </c>
      <c r="AB76" s="318">
        <v>1</v>
      </c>
      <c r="AC76" s="319">
        <v>26500</v>
      </c>
      <c r="AD76" s="318">
        <v>0.5</v>
      </c>
    </row>
    <row r="77" spans="1:30" hidden="1" outlineLevel="1">
      <c r="A77" s="311" t="str">
        <f t="shared" ref="A77:A140" si="2">B77&amp;F77</f>
        <v>ELSTLE2260PKOMM</v>
      </c>
      <c r="B77" s="311" t="str">
        <f t="shared" ref="B77:B140" si="3">C77&amp;E77</f>
        <v>ELSTLE2260PK</v>
      </c>
      <c r="C77" s="318" t="s">
        <v>1014</v>
      </c>
      <c r="D77" s="318" t="s">
        <v>1015</v>
      </c>
      <c r="E77" s="318" t="s">
        <v>728</v>
      </c>
      <c r="F77" s="318" t="s">
        <v>739</v>
      </c>
      <c r="G77" s="319">
        <v>10500</v>
      </c>
      <c r="H77" s="319">
        <v>53000</v>
      </c>
      <c r="I77" s="319">
        <v>53000</v>
      </c>
      <c r="J77" s="318">
        <v>204</v>
      </c>
      <c r="K77" s="320">
        <v>41362</v>
      </c>
      <c r="L77" s="318">
        <v>203</v>
      </c>
      <c r="M77" s="319">
        <v>10759000</v>
      </c>
      <c r="N77" s="320">
        <v>41362</v>
      </c>
      <c r="O77" s="318">
        <v>51</v>
      </c>
      <c r="P77" s="318">
        <v>2</v>
      </c>
      <c r="Q77" s="319">
        <v>2703000</v>
      </c>
      <c r="R77" s="320">
        <v>41391</v>
      </c>
      <c r="S77" s="318">
        <v>51</v>
      </c>
      <c r="T77" s="319">
        <v>2703000</v>
      </c>
      <c r="U77" s="318">
        <v>25.1</v>
      </c>
      <c r="V77" s="318">
        <v>25.1</v>
      </c>
      <c r="W77" s="318">
        <v>100</v>
      </c>
      <c r="X77" s="318">
        <v>100</v>
      </c>
      <c r="Y77" s="318">
        <v>150</v>
      </c>
      <c r="Z77" s="318"/>
      <c r="AA77" s="318"/>
      <c r="AB77" s="318"/>
      <c r="AC77" s="318"/>
      <c r="AD77" s="318"/>
    </row>
    <row r="78" spans="1:30" hidden="1" outlineLevel="1">
      <c r="A78" s="311" t="str">
        <f t="shared" si="2"/>
        <v>ELSTLE2260PKOLL</v>
      </c>
      <c r="B78" s="311" t="str">
        <f t="shared" si="3"/>
        <v>ELSTLE2260PK</v>
      </c>
      <c r="C78" s="318" t="s">
        <v>1014</v>
      </c>
      <c r="D78" s="318" t="s">
        <v>1015</v>
      </c>
      <c r="E78" s="318" t="s">
        <v>728</v>
      </c>
      <c r="F78" s="318" t="s">
        <v>741</v>
      </c>
      <c r="G78" s="319">
        <v>10500</v>
      </c>
      <c r="H78" s="319">
        <v>53000</v>
      </c>
      <c r="I78" s="319">
        <v>53000</v>
      </c>
      <c r="J78" s="318">
        <v>100</v>
      </c>
      <c r="K78" s="320">
        <v>41362</v>
      </c>
      <c r="L78" s="318">
        <v>99</v>
      </c>
      <c r="M78" s="319">
        <v>5247000</v>
      </c>
      <c r="N78" s="320">
        <v>41362</v>
      </c>
      <c r="O78" s="318">
        <v>15</v>
      </c>
      <c r="P78" s="318">
        <v>-1</v>
      </c>
      <c r="Q78" s="319">
        <v>795000</v>
      </c>
      <c r="R78" s="320">
        <v>41363</v>
      </c>
      <c r="S78" s="318">
        <v>17</v>
      </c>
      <c r="T78" s="319">
        <v>901000</v>
      </c>
      <c r="U78" s="318">
        <v>17.2</v>
      </c>
      <c r="V78" s="318">
        <v>17.2</v>
      </c>
      <c r="W78" s="318">
        <v>113.3</v>
      </c>
      <c r="X78" s="318">
        <v>113.3</v>
      </c>
      <c r="Y78" s="318">
        <v>85</v>
      </c>
      <c r="Z78" s="318">
        <v>-2</v>
      </c>
      <c r="AA78" s="318"/>
      <c r="AB78" s="318"/>
      <c r="AC78" s="318"/>
      <c r="AD78" s="318"/>
    </row>
    <row r="79" spans="1:30" hidden="1" outlineLevel="1">
      <c r="A79" s="311" t="str">
        <f t="shared" si="2"/>
        <v>ELSTLE2709WHOSS</v>
      </c>
      <c r="B79" s="311" t="str">
        <f t="shared" si="3"/>
        <v>ELSTLE2709WH</v>
      </c>
      <c r="C79" s="318" t="s">
        <v>1016</v>
      </c>
      <c r="D79" s="318" t="s">
        <v>1011</v>
      </c>
      <c r="E79" s="318" t="s">
        <v>717</v>
      </c>
      <c r="F79" s="318" t="s">
        <v>738</v>
      </c>
      <c r="G79" s="319">
        <v>12978</v>
      </c>
      <c r="H79" s="319">
        <v>59000</v>
      </c>
      <c r="I79" s="319">
        <v>59000</v>
      </c>
      <c r="J79" s="318">
        <v>203</v>
      </c>
      <c r="K79" s="320">
        <v>41372</v>
      </c>
      <c r="L79" s="318">
        <v>201</v>
      </c>
      <c r="M79" s="319">
        <v>11859000</v>
      </c>
      <c r="N79" s="320">
        <v>41373</v>
      </c>
      <c r="O79" s="318">
        <v>62</v>
      </c>
      <c r="P79" s="318"/>
      <c r="Q79" s="319">
        <v>3658000</v>
      </c>
      <c r="R79" s="320">
        <v>41374</v>
      </c>
      <c r="S79" s="318">
        <v>61</v>
      </c>
      <c r="T79" s="319">
        <v>3540000</v>
      </c>
      <c r="U79" s="318">
        <v>30.3</v>
      </c>
      <c r="V79" s="318">
        <v>29.9</v>
      </c>
      <c r="W79" s="318">
        <v>98.4</v>
      </c>
      <c r="X79" s="318">
        <v>96.8</v>
      </c>
      <c r="Y79" s="318">
        <v>139</v>
      </c>
      <c r="Z79" s="318">
        <v>1</v>
      </c>
      <c r="AA79" s="318"/>
      <c r="AB79" s="318"/>
      <c r="AC79" s="318"/>
      <c r="AD79" s="318"/>
    </row>
    <row r="80" spans="1:30" hidden="1" outlineLevel="1">
      <c r="A80" s="311" t="str">
        <f t="shared" si="2"/>
        <v>ELSTLE2709WHOMM</v>
      </c>
      <c r="B80" s="311" t="str">
        <f t="shared" si="3"/>
        <v>ELSTLE2709WH</v>
      </c>
      <c r="C80" s="318" t="s">
        <v>1016</v>
      </c>
      <c r="D80" s="318" t="s">
        <v>1011</v>
      </c>
      <c r="E80" s="318" t="s">
        <v>717</v>
      </c>
      <c r="F80" s="318" t="s">
        <v>739</v>
      </c>
      <c r="G80" s="319">
        <v>12978</v>
      </c>
      <c r="H80" s="319">
        <v>59000</v>
      </c>
      <c r="I80" s="319">
        <v>59000</v>
      </c>
      <c r="J80" s="318">
        <v>209</v>
      </c>
      <c r="K80" s="320">
        <v>41372</v>
      </c>
      <c r="L80" s="318">
        <v>208</v>
      </c>
      <c r="M80" s="319">
        <v>12272000</v>
      </c>
      <c r="N80" s="320">
        <v>41373</v>
      </c>
      <c r="O80" s="318">
        <v>72</v>
      </c>
      <c r="P80" s="318"/>
      <c r="Q80" s="319">
        <v>4248000</v>
      </c>
      <c r="R80" s="320">
        <v>41374</v>
      </c>
      <c r="S80" s="318">
        <v>71</v>
      </c>
      <c r="T80" s="319">
        <v>4189000</v>
      </c>
      <c r="U80" s="318">
        <v>34.1</v>
      </c>
      <c r="V80" s="318">
        <v>34.1</v>
      </c>
      <c r="W80" s="318">
        <v>98.6</v>
      </c>
      <c r="X80" s="318">
        <v>98.6</v>
      </c>
      <c r="Y80" s="318">
        <v>136</v>
      </c>
      <c r="Z80" s="318">
        <v>1</v>
      </c>
      <c r="AA80" s="318">
        <v>1</v>
      </c>
      <c r="AB80" s="318">
        <v>1</v>
      </c>
      <c r="AC80" s="319">
        <v>59000</v>
      </c>
      <c r="AD80" s="318">
        <v>0.5</v>
      </c>
    </row>
    <row r="81" spans="1:30" hidden="1" outlineLevel="1">
      <c r="A81" s="311" t="str">
        <f t="shared" si="2"/>
        <v>ELSTLE2709WHOLL</v>
      </c>
      <c r="B81" s="311" t="str">
        <f t="shared" si="3"/>
        <v>ELSTLE2709WH</v>
      </c>
      <c r="C81" s="318" t="s">
        <v>1016</v>
      </c>
      <c r="D81" s="318" t="s">
        <v>1011</v>
      </c>
      <c r="E81" s="318" t="s">
        <v>717</v>
      </c>
      <c r="F81" s="318" t="s">
        <v>741</v>
      </c>
      <c r="G81" s="319">
        <v>12978</v>
      </c>
      <c r="H81" s="319">
        <v>59000</v>
      </c>
      <c r="I81" s="319">
        <v>59000</v>
      </c>
      <c r="J81" s="318">
        <v>100</v>
      </c>
      <c r="K81" s="320">
        <v>41372</v>
      </c>
      <c r="L81" s="318">
        <v>99</v>
      </c>
      <c r="M81" s="319">
        <v>5841000</v>
      </c>
      <c r="N81" s="320">
        <v>41373</v>
      </c>
      <c r="O81" s="318">
        <v>46</v>
      </c>
      <c r="P81" s="318"/>
      <c r="Q81" s="319">
        <v>2714000</v>
      </c>
      <c r="R81" s="320">
        <v>41378</v>
      </c>
      <c r="S81" s="318">
        <v>46</v>
      </c>
      <c r="T81" s="319">
        <v>2714000</v>
      </c>
      <c r="U81" s="318">
        <v>46.5</v>
      </c>
      <c r="V81" s="318">
        <v>46.5</v>
      </c>
      <c r="W81" s="318">
        <v>100</v>
      </c>
      <c r="X81" s="318">
        <v>100</v>
      </c>
      <c r="Y81" s="318">
        <v>53</v>
      </c>
      <c r="Z81" s="318"/>
      <c r="AA81" s="318"/>
      <c r="AB81" s="318"/>
      <c r="AC81" s="318"/>
      <c r="AD81" s="318"/>
    </row>
    <row r="82" spans="1:30" hidden="1" outlineLevel="1">
      <c r="A82" s="311" t="str">
        <f t="shared" si="2"/>
        <v>ELSTLE2709WHOXL</v>
      </c>
      <c r="B82" s="311" t="str">
        <f t="shared" si="3"/>
        <v>ELSTLE2709WH</v>
      </c>
      <c r="C82" s="318" t="s">
        <v>1016</v>
      </c>
      <c r="D82" s="318" t="s">
        <v>1011</v>
      </c>
      <c r="E82" s="318" t="s">
        <v>717</v>
      </c>
      <c r="F82" s="318" t="s">
        <v>743</v>
      </c>
      <c r="G82" s="319">
        <v>12978</v>
      </c>
      <c r="H82" s="319">
        <v>59000</v>
      </c>
      <c r="I82" s="319">
        <v>59000</v>
      </c>
      <c r="J82" s="318">
        <v>105</v>
      </c>
      <c r="K82" s="320">
        <v>41372</v>
      </c>
      <c r="L82" s="318">
        <v>104</v>
      </c>
      <c r="M82" s="319">
        <v>6136000</v>
      </c>
      <c r="N82" s="320">
        <v>41373</v>
      </c>
      <c r="O82" s="318">
        <v>19</v>
      </c>
      <c r="P82" s="318"/>
      <c r="Q82" s="319">
        <v>1121000</v>
      </c>
      <c r="R82" s="320">
        <v>41376</v>
      </c>
      <c r="S82" s="318">
        <v>19</v>
      </c>
      <c r="T82" s="319">
        <v>1121000</v>
      </c>
      <c r="U82" s="318">
        <v>18.3</v>
      </c>
      <c r="V82" s="318">
        <v>18.3</v>
      </c>
      <c r="W82" s="318">
        <v>100</v>
      </c>
      <c r="X82" s="318">
        <v>100</v>
      </c>
      <c r="Y82" s="318">
        <v>85</v>
      </c>
      <c r="Z82" s="318"/>
      <c r="AA82" s="318"/>
      <c r="AB82" s="318"/>
      <c r="AC82" s="318"/>
      <c r="AD82" s="318"/>
    </row>
    <row r="83" spans="1:30" hidden="1" outlineLevel="1">
      <c r="A83" s="311" t="str">
        <f t="shared" si="2"/>
        <v>ELSTLE2710BKOSS</v>
      </c>
      <c r="B83" s="311" t="str">
        <f t="shared" si="3"/>
        <v>ELSTLE2710BK</v>
      </c>
      <c r="C83" s="318" t="s">
        <v>971</v>
      </c>
      <c r="D83" s="318" t="s">
        <v>962</v>
      </c>
      <c r="E83" s="318" t="s">
        <v>722</v>
      </c>
      <c r="F83" s="318" t="s">
        <v>738</v>
      </c>
      <c r="G83" s="319">
        <v>11977</v>
      </c>
      <c r="H83" s="319">
        <v>59000</v>
      </c>
      <c r="I83" s="319">
        <v>59000</v>
      </c>
      <c r="J83" s="318">
        <v>250</v>
      </c>
      <c r="K83" s="320">
        <v>41354</v>
      </c>
      <c r="L83" s="318">
        <v>250</v>
      </c>
      <c r="M83" s="319">
        <v>14750000</v>
      </c>
      <c r="N83" s="320">
        <v>41354</v>
      </c>
      <c r="O83" s="318">
        <v>98</v>
      </c>
      <c r="P83" s="318"/>
      <c r="Q83" s="319">
        <v>5782000</v>
      </c>
      <c r="R83" s="320">
        <v>41356</v>
      </c>
      <c r="S83" s="318">
        <v>99</v>
      </c>
      <c r="T83" s="319">
        <v>5752500</v>
      </c>
      <c r="U83" s="318">
        <v>39.6</v>
      </c>
      <c r="V83" s="318">
        <v>39</v>
      </c>
      <c r="W83" s="318">
        <v>101</v>
      </c>
      <c r="X83" s="318">
        <v>99.5</v>
      </c>
      <c r="Y83" s="318">
        <v>152</v>
      </c>
      <c r="Z83" s="318">
        <v>-1</v>
      </c>
      <c r="AA83" s="318"/>
      <c r="AB83" s="318">
        <v>1</v>
      </c>
      <c r="AC83" s="319">
        <v>59000</v>
      </c>
      <c r="AD83" s="318">
        <v>0.4</v>
      </c>
    </row>
    <row r="84" spans="1:30" hidden="1" outlineLevel="1">
      <c r="A84" s="311" t="str">
        <f t="shared" si="2"/>
        <v>ELSTLE2710BKOMM</v>
      </c>
      <c r="B84" s="311" t="str">
        <f t="shared" si="3"/>
        <v>ELSTLE2710BK</v>
      </c>
      <c r="C84" s="318" t="s">
        <v>971</v>
      </c>
      <c r="D84" s="318" t="s">
        <v>962</v>
      </c>
      <c r="E84" s="318" t="s">
        <v>722</v>
      </c>
      <c r="F84" s="318" t="s">
        <v>739</v>
      </c>
      <c r="G84" s="319">
        <v>11977</v>
      </c>
      <c r="H84" s="319">
        <v>59000</v>
      </c>
      <c r="I84" s="319">
        <v>59000</v>
      </c>
      <c r="J84" s="318">
        <v>256</v>
      </c>
      <c r="K84" s="320">
        <v>41354</v>
      </c>
      <c r="L84" s="318">
        <v>256</v>
      </c>
      <c r="M84" s="319">
        <v>15104000</v>
      </c>
      <c r="N84" s="320">
        <v>41354</v>
      </c>
      <c r="O84" s="318">
        <v>108</v>
      </c>
      <c r="P84" s="318"/>
      <c r="Q84" s="319">
        <v>6372000</v>
      </c>
      <c r="R84" s="320">
        <v>41355</v>
      </c>
      <c r="S84" s="318">
        <v>107</v>
      </c>
      <c r="T84" s="319">
        <v>6283500</v>
      </c>
      <c r="U84" s="318">
        <v>41.8</v>
      </c>
      <c r="V84" s="318">
        <v>41.6</v>
      </c>
      <c r="W84" s="318">
        <v>99.1</v>
      </c>
      <c r="X84" s="318">
        <v>98.6</v>
      </c>
      <c r="Y84" s="318">
        <v>148</v>
      </c>
      <c r="Z84" s="318">
        <v>1</v>
      </c>
      <c r="AA84" s="318">
        <v>1</v>
      </c>
      <c r="AB84" s="318">
        <v>2</v>
      </c>
      <c r="AC84" s="319">
        <v>118000</v>
      </c>
      <c r="AD84" s="318">
        <v>0.8</v>
      </c>
    </row>
    <row r="85" spans="1:30" hidden="1" outlineLevel="1">
      <c r="A85" s="311" t="str">
        <f t="shared" si="2"/>
        <v>ELSTLE2710BKOLL</v>
      </c>
      <c r="B85" s="311" t="str">
        <f t="shared" si="3"/>
        <v>ELSTLE2710BK</v>
      </c>
      <c r="C85" s="318" t="s">
        <v>971</v>
      </c>
      <c r="D85" s="318" t="s">
        <v>962</v>
      </c>
      <c r="E85" s="318" t="s">
        <v>722</v>
      </c>
      <c r="F85" s="318" t="s">
        <v>741</v>
      </c>
      <c r="G85" s="319">
        <v>11977</v>
      </c>
      <c r="H85" s="319">
        <v>59000</v>
      </c>
      <c r="I85" s="319">
        <v>59000</v>
      </c>
      <c r="J85" s="318">
        <v>101</v>
      </c>
      <c r="K85" s="320">
        <v>41354</v>
      </c>
      <c r="L85" s="318">
        <v>99</v>
      </c>
      <c r="M85" s="319">
        <v>5841000</v>
      </c>
      <c r="N85" s="320">
        <v>41354</v>
      </c>
      <c r="O85" s="318">
        <v>53</v>
      </c>
      <c r="P85" s="318"/>
      <c r="Q85" s="319">
        <v>3127000</v>
      </c>
      <c r="R85" s="320">
        <v>41357</v>
      </c>
      <c r="S85" s="318">
        <v>53</v>
      </c>
      <c r="T85" s="319">
        <v>3097500</v>
      </c>
      <c r="U85" s="318">
        <v>53.5</v>
      </c>
      <c r="V85" s="318">
        <v>53</v>
      </c>
      <c r="W85" s="318">
        <v>100</v>
      </c>
      <c r="X85" s="318">
        <v>99.1</v>
      </c>
      <c r="Y85" s="318">
        <v>46</v>
      </c>
      <c r="Z85" s="318"/>
      <c r="AA85" s="318"/>
      <c r="AB85" s="318"/>
      <c r="AC85" s="318"/>
      <c r="AD85" s="318"/>
    </row>
    <row r="86" spans="1:30" hidden="1" outlineLevel="1">
      <c r="A86" s="311" t="str">
        <f t="shared" si="2"/>
        <v>ELSTLE2710REOSS</v>
      </c>
      <c r="B86" s="311" t="str">
        <f t="shared" si="3"/>
        <v>ELSTLE2710RE</v>
      </c>
      <c r="C86" s="318" t="s">
        <v>971</v>
      </c>
      <c r="D86" s="318" t="s">
        <v>962</v>
      </c>
      <c r="E86" s="318" t="s">
        <v>726</v>
      </c>
      <c r="F86" s="318" t="s">
        <v>738</v>
      </c>
      <c r="G86" s="319">
        <v>11977</v>
      </c>
      <c r="H86" s="319">
        <v>59000</v>
      </c>
      <c r="I86" s="319">
        <v>59000</v>
      </c>
      <c r="J86" s="318">
        <v>251</v>
      </c>
      <c r="K86" s="320">
        <v>41354</v>
      </c>
      <c r="L86" s="318">
        <v>249</v>
      </c>
      <c r="M86" s="319">
        <v>14691000</v>
      </c>
      <c r="N86" s="320">
        <v>41354</v>
      </c>
      <c r="O86" s="318">
        <v>115</v>
      </c>
      <c r="P86" s="318">
        <v>-3</v>
      </c>
      <c r="Q86" s="319">
        <v>6785000</v>
      </c>
      <c r="R86" s="320">
        <v>41355</v>
      </c>
      <c r="S86" s="318">
        <v>113</v>
      </c>
      <c r="T86" s="319">
        <v>6667000</v>
      </c>
      <c r="U86" s="318">
        <v>45.4</v>
      </c>
      <c r="V86" s="318">
        <v>45.4</v>
      </c>
      <c r="W86" s="318">
        <v>98.3</v>
      </c>
      <c r="X86" s="318">
        <v>98.3</v>
      </c>
      <c r="Y86" s="318">
        <v>137</v>
      </c>
      <c r="Z86" s="318">
        <v>2</v>
      </c>
      <c r="AA86" s="318">
        <v>1</v>
      </c>
      <c r="AB86" s="318">
        <v>1</v>
      </c>
      <c r="AC86" s="319">
        <v>59000</v>
      </c>
      <c r="AD86" s="318">
        <v>0.4</v>
      </c>
    </row>
    <row r="87" spans="1:30" hidden="1" outlineLevel="1">
      <c r="A87" s="311" t="str">
        <f t="shared" si="2"/>
        <v>ELSTLE2710REOMM</v>
      </c>
      <c r="B87" s="311" t="str">
        <f t="shared" si="3"/>
        <v>ELSTLE2710RE</v>
      </c>
      <c r="C87" s="318" t="s">
        <v>971</v>
      </c>
      <c r="D87" s="318" t="s">
        <v>962</v>
      </c>
      <c r="E87" s="318" t="s">
        <v>726</v>
      </c>
      <c r="F87" s="318" t="s">
        <v>739</v>
      </c>
      <c r="G87" s="319">
        <v>11977</v>
      </c>
      <c r="H87" s="319">
        <v>59000</v>
      </c>
      <c r="I87" s="319">
        <v>59000</v>
      </c>
      <c r="J87" s="318">
        <v>251</v>
      </c>
      <c r="K87" s="320">
        <v>41354</v>
      </c>
      <c r="L87" s="318">
        <v>251</v>
      </c>
      <c r="M87" s="319">
        <v>14809000</v>
      </c>
      <c r="N87" s="320">
        <v>41354</v>
      </c>
      <c r="O87" s="318">
        <v>129</v>
      </c>
      <c r="P87" s="318">
        <v>3</v>
      </c>
      <c r="Q87" s="319">
        <v>7611000</v>
      </c>
      <c r="R87" s="320">
        <v>41355</v>
      </c>
      <c r="S87" s="318">
        <v>127</v>
      </c>
      <c r="T87" s="319">
        <v>7404500</v>
      </c>
      <c r="U87" s="318">
        <v>50.6</v>
      </c>
      <c r="V87" s="318">
        <v>50</v>
      </c>
      <c r="W87" s="318">
        <v>98.4</v>
      </c>
      <c r="X87" s="318">
        <v>97.3</v>
      </c>
      <c r="Y87" s="318">
        <v>119</v>
      </c>
      <c r="Z87" s="318">
        <v>2</v>
      </c>
      <c r="AA87" s="318"/>
      <c r="AB87" s="318"/>
      <c r="AC87" s="318"/>
      <c r="AD87" s="318"/>
    </row>
    <row r="88" spans="1:30" hidden="1" outlineLevel="1">
      <c r="A88" s="311" t="str">
        <f t="shared" si="2"/>
        <v>ELSTLE2710REOLL</v>
      </c>
      <c r="B88" s="311" t="str">
        <f t="shared" si="3"/>
        <v>ELSTLE2710RE</v>
      </c>
      <c r="C88" s="318" t="s">
        <v>971</v>
      </c>
      <c r="D88" s="318" t="s">
        <v>962</v>
      </c>
      <c r="E88" s="318" t="s">
        <v>726</v>
      </c>
      <c r="F88" s="318" t="s">
        <v>741</v>
      </c>
      <c r="G88" s="319">
        <v>11977</v>
      </c>
      <c r="H88" s="319">
        <v>59000</v>
      </c>
      <c r="I88" s="319">
        <v>59000</v>
      </c>
      <c r="J88" s="318">
        <v>100</v>
      </c>
      <c r="K88" s="320">
        <v>41354</v>
      </c>
      <c r="L88" s="318">
        <v>100</v>
      </c>
      <c r="M88" s="319">
        <v>5900000</v>
      </c>
      <c r="N88" s="320">
        <v>41354</v>
      </c>
      <c r="O88" s="318">
        <v>47</v>
      </c>
      <c r="P88" s="318"/>
      <c r="Q88" s="319">
        <v>2773000</v>
      </c>
      <c r="R88" s="320">
        <v>41355</v>
      </c>
      <c r="S88" s="318">
        <v>46</v>
      </c>
      <c r="T88" s="319">
        <v>2714000</v>
      </c>
      <c r="U88" s="318">
        <v>46</v>
      </c>
      <c r="V88" s="318">
        <v>46</v>
      </c>
      <c r="W88" s="318">
        <v>97.9</v>
      </c>
      <c r="X88" s="318">
        <v>97.9</v>
      </c>
      <c r="Y88" s="318">
        <v>53</v>
      </c>
      <c r="Z88" s="318">
        <v>1</v>
      </c>
      <c r="AA88" s="318"/>
      <c r="AB88" s="318">
        <v>-1</v>
      </c>
      <c r="AC88" s="319">
        <v>-59000</v>
      </c>
      <c r="AD88" s="318">
        <v>-1</v>
      </c>
    </row>
    <row r="89" spans="1:30" hidden="1" outlineLevel="1">
      <c r="A89" s="311" t="str">
        <f t="shared" si="2"/>
        <v>ELSTLE2711WHOSS</v>
      </c>
      <c r="B89" s="311" t="str">
        <f t="shared" si="3"/>
        <v>ELSTLE2711WH</v>
      </c>
      <c r="C89" s="318" t="s">
        <v>1017</v>
      </c>
      <c r="D89" s="318" t="s">
        <v>1013</v>
      </c>
      <c r="E89" s="318" t="s">
        <v>717</v>
      </c>
      <c r="F89" s="318" t="s">
        <v>738</v>
      </c>
      <c r="G89" s="319">
        <v>12728</v>
      </c>
      <c r="H89" s="319">
        <v>59000</v>
      </c>
      <c r="I89" s="319">
        <v>59000</v>
      </c>
      <c r="J89" s="318">
        <v>308</v>
      </c>
      <c r="K89" s="320">
        <v>41365</v>
      </c>
      <c r="L89" s="318">
        <v>68</v>
      </c>
      <c r="M89" s="319">
        <v>4012000</v>
      </c>
      <c r="N89" s="320">
        <v>41366</v>
      </c>
      <c r="O89" s="318">
        <v>61</v>
      </c>
      <c r="P89" s="318"/>
      <c r="Q89" s="319">
        <v>3599000</v>
      </c>
      <c r="R89" s="320">
        <v>41367</v>
      </c>
      <c r="S89" s="318">
        <v>60</v>
      </c>
      <c r="T89" s="319">
        <v>3510500</v>
      </c>
      <c r="U89" s="318">
        <v>88.2</v>
      </c>
      <c r="V89" s="318">
        <v>87.5</v>
      </c>
      <c r="W89" s="318">
        <v>98.4</v>
      </c>
      <c r="X89" s="318">
        <v>97.5</v>
      </c>
      <c r="Y89" s="318">
        <v>7</v>
      </c>
      <c r="Z89" s="318">
        <v>1</v>
      </c>
      <c r="AA89" s="318"/>
      <c r="AB89" s="318">
        <v>3</v>
      </c>
      <c r="AC89" s="319">
        <v>177000</v>
      </c>
      <c r="AD89" s="318">
        <v>4.4000000000000004</v>
      </c>
    </row>
    <row r="90" spans="1:30" hidden="1" outlineLevel="1">
      <c r="A90" s="311" t="str">
        <f t="shared" si="2"/>
        <v>ELSTLE2711WHOMM</v>
      </c>
      <c r="B90" s="311" t="str">
        <f t="shared" si="3"/>
        <v>ELSTLE2711WH</v>
      </c>
      <c r="C90" s="318" t="s">
        <v>1017</v>
      </c>
      <c r="D90" s="318" t="s">
        <v>1013</v>
      </c>
      <c r="E90" s="318" t="s">
        <v>717</v>
      </c>
      <c r="F90" s="318" t="s">
        <v>739</v>
      </c>
      <c r="G90" s="319">
        <v>12728</v>
      </c>
      <c r="H90" s="319">
        <v>59000</v>
      </c>
      <c r="I90" s="319">
        <v>59000</v>
      </c>
      <c r="J90" s="318">
        <v>311</v>
      </c>
      <c r="K90" s="320">
        <v>41365</v>
      </c>
      <c r="L90" s="318">
        <v>79</v>
      </c>
      <c r="M90" s="319">
        <v>4661000</v>
      </c>
      <c r="N90" s="320">
        <v>41366</v>
      </c>
      <c r="O90" s="318">
        <v>71</v>
      </c>
      <c r="P90" s="318"/>
      <c r="Q90" s="319">
        <v>4189000</v>
      </c>
      <c r="R90" s="320">
        <v>41367</v>
      </c>
      <c r="S90" s="318">
        <v>70</v>
      </c>
      <c r="T90" s="319">
        <v>4130000</v>
      </c>
      <c r="U90" s="318">
        <v>88.6</v>
      </c>
      <c r="V90" s="318">
        <v>88.6</v>
      </c>
      <c r="W90" s="318">
        <v>98.6</v>
      </c>
      <c r="X90" s="318">
        <v>98.6</v>
      </c>
      <c r="Y90" s="318">
        <v>8</v>
      </c>
      <c r="Z90" s="318">
        <v>1</v>
      </c>
      <c r="AA90" s="318"/>
      <c r="AB90" s="318">
        <v>1</v>
      </c>
      <c r="AC90" s="319">
        <v>59000</v>
      </c>
      <c r="AD90" s="318">
        <v>1.3</v>
      </c>
    </row>
    <row r="91" spans="1:30" hidden="1" outlineLevel="1">
      <c r="A91" s="311" t="str">
        <f t="shared" si="2"/>
        <v>ELSTLE2711WHOLL</v>
      </c>
      <c r="B91" s="311" t="str">
        <f t="shared" si="3"/>
        <v>ELSTLE2711WH</v>
      </c>
      <c r="C91" s="318" t="s">
        <v>1017</v>
      </c>
      <c r="D91" s="318" t="s">
        <v>1013</v>
      </c>
      <c r="E91" s="318" t="s">
        <v>717</v>
      </c>
      <c r="F91" s="318" t="s">
        <v>741</v>
      </c>
      <c r="G91" s="319">
        <v>12728</v>
      </c>
      <c r="H91" s="319">
        <v>59000</v>
      </c>
      <c r="I91" s="319">
        <v>59000</v>
      </c>
      <c r="J91" s="318">
        <v>207</v>
      </c>
      <c r="K91" s="320">
        <v>41365</v>
      </c>
      <c r="L91" s="318">
        <v>45</v>
      </c>
      <c r="M91" s="319">
        <v>2655000</v>
      </c>
      <c r="N91" s="320">
        <v>41366</v>
      </c>
      <c r="O91" s="318">
        <v>38</v>
      </c>
      <c r="P91" s="318"/>
      <c r="Q91" s="319">
        <v>2242000</v>
      </c>
      <c r="R91" s="320">
        <v>41367</v>
      </c>
      <c r="S91" s="318">
        <v>37</v>
      </c>
      <c r="T91" s="319">
        <v>2183000</v>
      </c>
      <c r="U91" s="318">
        <v>82.2</v>
      </c>
      <c r="V91" s="318">
        <v>82.2</v>
      </c>
      <c r="W91" s="318">
        <v>97.4</v>
      </c>
      <c r="X91" s="318">
        <v>97.4</v>
      </c>
      <c r="Y91" s="318">
        <v>7</v>
      </c>
      <c r="Z91" s="318">
        <v>1</v>
      </c>
      <c r="AA91" s="318"/>
      <c r="AB91" s="318">
        <v>1</v>
      </c>
      <c r="AC91" s="319">
        <v>59000</v>
      </c>
      <c r="AD91" s="318">
        <v>2.2000000000000002</v>
      </c>
    </row>
    <row r="92" spans="1:30" hidden="1" outlineLevel="1">
      <c r="A92" s="311" t="str">
        <f t="shared" si="2"/>
        <v>ELSTLE2712GROSS</v>
      </c>
      <c r="B92" s="311" t="str">
        <f t="shared" si="3"/>
        <v>ELSTLE2712GR</v>
      </c>
      <c r="C92" s="318" t="s">
        <v>982</v>
      </c>
      <c r="D92" s="318" t="s">
        <v>977</v>
      </c>
      <c r="E92" s="318" t="s">
        <v>727</v>
      </c>
      <c r="F92" s="318" t="s">
        <v>738</v>
      </c>
      <c r="G92" s="319">
        <v>10874</v>
      </c>
      <c r="H92" s="319">
        <v>59000</v>
      </c>
      <c r="I92" s="319">
        <v>59000</v>
      </c>
      <c r="J92" s="318">
        <v>202</v>
      </c>
      <c r="K92" s="320">
        <v>41359</v>
      </c>
      <c r="L92" s="318">
        <v>195</v>
      </c>
      <c r="M92" s="319">
        <v>11505000</v>
      </c>
      <c r="N92" s="320">
        <v>41359</v>
      </c>
      <c r="O92" s="318">
        <v>139</v>
      </c>
      <c r="P92" s="318">
        <v>-1</v>
      </c>
      <c r="Q92" s="319">
        <v>8201000</v>
      </c>
      <c r="R92" s="320">
        <v>41361</v>
      </c>
      <c r="S92" s="318">
        <v>139</v>
      </c>
      <c r="T92" s="319">
        <v>8201000</v>
      </c>
      <c r="U92" s="318">
        <v>71.3</v>
      </c>
      <c r="V92" s="318">
        <v>71.3</v>
      </c>
      <c r="W92" s="318">
        <v>100</v>
      </c>
      <c r="X92" s="318">
        <v>100</v>
      </c>
      <c r="Y92" s="318">
        <v>57</v>
      </c>
      <c r="Z92" s="318"/>
      <c r="AA92" s="318"/>
      <c r="AB92" s="318"/>
      <c r="AC92" s="318"/>
      <c r="AD92" s="318"/>
    </row>
    <row r="93" spans="1:30" hidden="1" outlineLevel="1">
      <c r="A93" s="311" t="str">
        <f t="shared" si="2"/>
        <v>ELSTLE2712GROMM</v>
      </c>
      <c r="B93" s="311" t="str">
        <f t="shared" si="3"/>
        <v>ELSTLE2712GR</v>
      </c>
      <c r="C93" s="318" t="s">
        <v>982</v>
      </c>
      <c r="D93" s="318" t="s">
        <v>977</v>
      </c>
      <c r="E93" s="318" t="s">
        <v>727</v>
      </c>
      <c r="F93" s="318" t="s">
        <v>739</v>
      </c>
      <c r="G93" s="319">
        <v>10874</v>
      </c>
      <c r="H93" s="319">
        <v>59000</v>
      </c>
      <c r="I93" s="319">
        <v>59000</v>
      </c>
      <c r="J93" s="318">
        <v>205</v>
      </c>
      <c r="K93" s="320">
        <v>41359</v>
      </c>
      <c r="L93" s="318">
        <v>200</v>
      </c>
      <c r="M93" s="319">
        <v>11800000</v>
      </c>
      <c r="N93" s="320">
        <v>41359</v>
      </c>
      <c r="O93" s="318">
        <v>138</v>
      </c>
      <c r="P93" s="318">
        <v>1</v>
      </c>
      <c r="Q93" s="319">
        <v>8142000</v>
      </c>
      <c r="R93" s="320">
        <v>41362</v>
      </c>
      <c r="S93" s="318">
        <v>137</v>
      </c>
      <c r="T93" s="319">
        <v>8024000</v>
      </c>
      <c r="U93" s="318">
        <v>68.5</v>
      </c>
      <c r="V93" s="318">
        <v>68</v>
      </c>
      <c r="W93" s="318">
        <v>99.3</v>
      </c>
      <c r="X93" s="318">
        <v>98.6</v>
      </c>
      <c r="Y93" s="318">
        <v>61</v>
      </c>
      <c r="Z93" s="318">
        <v>1</v>
      </c>
      <c r="AA93" s="318">
        <v>1</v>
      </c>
      <c r="AB93" s="318">
        <v>1</v>
      </c>
      <c r="AC93" s="319">
        <v>29500</v>
      </c>
      <c r="AD93" s="318">
        <v>0.5</v>
      </c>
    </row>
    <row r="94" spans="1:30" hidden="1" outlineLevel="1">
      <c r="A94" s="311" t="str">
        <f t="shared" si="2"/>
        <v>ELSTLE2712GROLL</v>
      </c>
      <c r="B94" s="311" t="str">
        <f t="shared" si="3"/>
        <v>ELSTLE2712GR</v>
      </c>
      <c r="C94" s="318" t="s">
        <v>982</v>
      </c>
      <c r="D94" s="318" t="s">
        <v>977</v>
      </c>
      <c r="E94" s="318" t="s">
        <v>727</v>
      </c>
      <c r="F94" s="318" t="s">
        <v>741</v>
      </c>
      <c r="G94" s="319">
        <v>10874</v>
      </c>
      <c r="H94" s="319">
        <v>59000</v>
      </c>
      <c r="I94" s="319">
        <v>59000</v>
      </c>
      <c r="J94" s="318">
        <v>105</v>
      </c>
      <c r="K94" s="320">
        <v>41359</v>
      </c>
      <c r="L94" s="318">
        <v>100</v>
      </c>
      <c r="M94" s="319">
        <v>5900000</v>
      </c>
      <c r="N94" s="320">
        <v>41359</v>
      </c>
      <c r="O94" s="318">
        <v>69</v>
      </c>
      <c r="P94" s="318"/>
      <c r="Q94" s="319">
        <v>4071000</v>
      </c>
      <c r="R94" s="320">
        <v>41360</v>
      </c>
      <c r="S94" s="318">
        <v>70</v>
      </c>
      <c r="T94" s="319">
        <v>4130000</v>
      </c>
      <c r="U94" s="318">
        <v>70</v>
      </c>
      <c r="V94" s="318">
        <v>70</v>
      </c>
      <c r="W94" s="318">
        <v>101.4</v>
      </c>
      <c r="X94" s="318">
        <v>101.4</v>
      </c>
      <c r="Y94" s="318">
        <v>31</v>
      </c>
      <c r="Z94" s="318">
        <v>-1</v>
      </c>
      <c r="AA94" s="318"/>
      <c r="AB94" s="318">
        <v>-1</v>
      </c>
      <c r="AC94" s="319">
        <v>-59000</v>
      </c>
      <c r="AD94" s="318">
        <v>-1</v>
      </c>
    </row>
    <row r="95" spans="1:30" hidden="1" outlineLevel="1">
      <c r="A95" s="311" t="str">
        <f t="shared" si="2"/>
        <v>ELSTLE2712GROXL</v>
      </c>
      <c r="B95" s="311" t="str">
        <f t="shared" si="3"/>
        <v>ELSTLE2712GR</v>
      </c>
      <c r="C95" s="318" t="s">
        <v>982</v>
      </c>
      <c r="D95" s="318" t="s">
        <v>977</v>
      </c>
      <c r="E95" s="318" t="s">
        <v>727</v>
      </c>
      <c r="F95" s="318" t="s">
        <v>743</v>
      </c>
      <c r="G95" s="319">
        <v>10874</v>
      </c>
      <c r="H95" s="319">
        <v>59000</v>
      </c>
      <c r="I95" s="319">
        <v>59000</v>
      </c>
      <c r="J95" s="318">
        <v>102</v>
      </c>
      <c r="K95" s="320">
        <v>41359</v>
      </c>
      <c r="L95" s="318">
        <v>101</v>
      </c>
      <c r="M95" s="319">
        <v>5959000</v>
      </c>
      <c r="N95" s="320">
        <v>41359</v>
      </c>
      <c r="O95" s="318">
        <v>54</v>
      </c>
      <c r="P95" s="318"/>
      <c r="Q95" s="319">
        <v>3186000</v>
      </c>
      <c r="R95" s="320">
        <v>41363</v>
      </c>
      <c r="S95" s="318">
        <v>54</v>
      </c>
      <c r="T95" s="319">
        <v>3186000</v>
      </c>
      <c r="U95" s="318">
        <v>53.5</v>
      </c>
      <c r="V95" s="318">
        <v>53.5</v>
      </c>
      <c r="W95" s="318">
        <v>100</v>
      </c>
      <c r="X95" s="318">
        <v>100</v>
      </c>
      <c r="Y95" s="318">
        <v>47</v>
      </c>
      <c r="Z95" s="318"/>
      <c r="AA95" s="318"/>
      <c r="AB95" s="318"/>
      <c r="AC95" s="318"/>
      <c r="AD95" s="318"/>
    </row>
    <row r="96" spans="1:30" hidden="1" outlineLevel="1">
      <c r="A96" s="311" t="str">
        <f t="shared" si="2"/>
        <v>ELSTLE2713BKOSS</v>
      </c>
      <c r="B96" s="311" t="str">
        <f t="shared" si="3"/>
        <v>ELSTLE2713BK</v>
      </c>
      <c r="C96" s="318" t="s">
        <v>972</v>
      </c>
      <c r="D96" s="318" t="s">
        <v>964</v>
      </c>
      <c r="E96" s="318" t="s">
        <v>722</v>
      </c>
      <c r="F96" s="318" t="s">
        <v>738</v>
      </c>
      <c r="G96" s="319">
        <v>10665</v>
      </c>
      <c r="H96" s="319">
        <v>59000</v>
      </c>
      <c r="I96" s="319">
        <v>59000</v>
      </c>
      <c r="J96" s="318">
        <v>205</v>
      </c>
      <c r="K96" s="320">
        <v>41354</v>
      </c>
      <c r="L96" s="318">
        <v>202</v>
      </c>
      <c r="M96" s="319">
        <v>11918000</v>
      </c>
      <c r="N96" s="320">
        <v>41354</v>
      </c>
      <c r="O96" s="318">
        <v>190</v>
      </c>
      <c r="P96" s="318">
        <v>1</v>
      </c>
      <c r="Q96" s="319">
        <v>11210000</v>
      </c>
      <c r="R96" s="320">
        <v>41355</v>
      </c>
      <c r="S96" s="318">
        <v>190</v>
      </c>
      <c r="T96" s="319">
        <v>11174600</v>
      </c>
      <c r="U96" s="318">
        <v>94.1</v>
      </c>
      <c r="V96" s="318">
        <v>93.8</v>
      </c>
      <c r="W96" s="318">
        <v>100</v>
      </c>
      <c r="X96" s="318">
        <v>99.7</v>
      </c>
      <c r="Y96" s="318">
        <v>11</v>
      </c>
      <c r="Z96" s="318"/>
      <c r="AA96" s="318">
        <v>1</v>
      </c>
      <c r="AB96" s="318">
        <v>1</v>
      </c>
      <c r="AC96" s="319">
        <v>59000</v>
      </c>
      <c r="AD96" s="318">
        <v>0.5</v>
      </c>
    </row>
    <row r="97" spans="1:30" hidden="1" outlineLevel="1">
      <c r="A97" s="311" t="str">
        <f t="shared" si="2"/>
        <v>ELSTLE2713BKOMM</v>
      </c>
      <c r="B97" s="311" t="str">
        <f t="shared" si="3"/>
        <v>ELSTLE2713BK</v>
      </c>
      <c r="C97" s="318" t="s">
        <v>972</v>
      </c>
      <c r="D97" s="318" t="s">
        <v>964</v>
      </c>
      <c r="E97" s="318" t="s">
        <v>722</v>
      </c>
      <c r="F97" s="318" t="s">
        <v>739</v>
      </c>
      <c r="G97" s="319">
        <v>10665</v>
      </c>
      <c r="H97" s="319">
        <v>59000</v>
      </c>
      <c r="I97" s="319">
        <v>59000</v>
      </c>
      <c r="J97" s="318">
        <v>203</v>
      </c>
      <c r="K97" s="320">
        <v>41354</v>
      </c>
      <c r="L97" s="318">
        <v>203</v>
      </c>
      <c r="M97" s="319">
        <v>11977000</v>
      </c>
      <c r="N97" s="320">
        <v>41354</v>
      </c>
      <c r="O97" s="318">
        <v>203</v>
      </c>
      <c r="P97" s="318">
        <v>-2</v>
      </c>
      <c r="Q97" s="319">
        <v>11977000</v>
      </c>
      <c r="R97" s="320">
        <v>41355</v>
      </c>
      <c r="S97" s="318">
        <v>203</v>
      </c>
      <c r="T97" s="319">
        <v>11977000</v>
      </c>
      <c r="U97" s="318">
        <v>100</v>
      </c>
      <c r="V97" s="318">
        <v>100</v>
      </c>
      <c r="W97" s="318">
        <v>100</v>
      </c>
      <c r="X97" s="318">
        <v>100</v>
      </c>
      <c r="Y97" s="318">
        <v>2</v>
      </c>
      <c r="Z97" s="318"/>
      <c r="AA97" s="318">
        <v>-1</v>
      </c>
      <c r="AB97" s="318">
        <v>-1</v>
      </c>
      <c r="AC97" s="319">
        <v>-59000</v>
      </c>
      <c r="AD97" s="318">
        <v>-0.5</v>
      </c>
    </row>
    <row r="98" spans="1:30" hidden="1" outlineLevel="1">
      <c r="A98" s="311" t="str">
        <f t="shared" si="2"/>
        <v>ELSTLE2713BKOLL</v>
      </c>
      <c r="B98" s="311" t="str">
        <f t="shared" si="3"/>
        <v>ELSTLE2713BK</v>
      </c>
      <c r="C98" s="318" t="s">
        <v>972</v>
      </c>
      <c r="D98" s="318" t="s">
        <v>964</v>
      </c>
      <c r="E98" s="318" t="s">
        <v>722</v>
      </c>
      <c r="F98" s="318" t="s">
        <v>741</v>
      </c>
      <c r="G98" s="319">
        <v>10665</v>
      </c>
      <c r="H98" s="319">
        <v>59000</v>
      </c>
      <c r="I98" s="319">
        <v>59000</v>
      </c>
      <c r="J98" s="318">
        <v>103</v>
      </c>
      <c r="K98" s="320">
        <v>41354</v>
      </c>
      <c r="L98" s="318">
        <v>103</v>
      </c>
      <c r="M98" s="319">
        <v>6077000</v>
      </c>
      <c r="N98" s="320">
        <v>41354</v>
      </c>
      <c r="O98" s="318">
        <v>103</v>
      </c>
      <c r="P98" s="318"/>
      <c r="Q98" s="319">
        <v>6077000</v>
      </c>
      <c r="R98" s="320">
        <v>41355</v>
      </c>
      <c r="S98" s="318">
        <v>103</v>
      </c>
      <c r="T98" s="319">
        <v>6047500</v>
      </c>
      <c r="U98" s="318">
        <v>100</v>
      </c>
      <c r="V98" s="318">
        <v>99.5</v>
      </c>
      <c r="W98" s="318">
        <v>100</v>
      </c>
      <c r="X98" s="318">
        <v>99.5</v>
      </c>
      <c r="Y98" s="318"/>
      <c r="Z98" s="318"/>
      <c r="AA98" s="318"/>
      <c r="AB98" s="318"/>
      <c r="AC98" s="318"/>
      <c r="AD98" s="318"/>
    </row>
    <row r="99" spans="1:30" hidden="1" outlineLevel="1">
      <c r="A99" s="311" t="str">
        <f t="shared" si="2"/>
        <v>ELSTLE2713BKOXL</v>
      </c>
      <c r="B99" s="311" t="str">
        <f t="shared" si="3"/>
        <v>ELSTLE2713BK</v>
      </c>
      <c r="C99" s="318" t="s">
        <v>972</v>
      </c>
      <c r="D99" s="318" t="s">
        <v>964</v>
      </c>
      <c r="E99" s="318" t="s">
        <v>722</v>
      </c>
      <c r="F99" s="318" t="s">
        <v>743</v>
      </c>
      <c r="G99" s="319">
        <v>10665</v>
      </c>
      <c r="H99" s="319">
        <v>59000</v>
      </c>
      <c r="I99" s="319">
        <v>59000</v>
      </c>
      <c r="J99" s="318">
        <v>102</v>
      </c>
      <c r="K99" s="320">
        <v>41354</v>
      </c>
      <c r="L99" s="318">
        <v>101</v>
      </c>
      <c r="M99" s="319">
        <v>5959000</v>
      </c>
      <c r="N99" s="320">
        <v>41354</v>
      </c>
      <c r="O99" s="318">
        <v>98</v>
      </c>
      <c r="P99" s="318">
        <v>1</v>
      </c>
      <c r="Q99" s="319">
        <v>5782000</v>
      </c>
      <c r="R99" s="320">
        <v>41355</v>
      </c>
      <c r="S99" s="318">
        <v>98</v>
      </c>
      <c r="T99" s="319">
        <v>5782000</v>
      </c>
      <c r="U99" s="318">
        <v>97</v>
      </c>
      <c r="V99" s="318">
        <v>97</v>
      </c>
      <c r="W99" s="318">
        <v>100</v>
      </c>
      <c r="X99" s="318">
        <v>100</v>
      </c>
      <c r="Y99" s="318">
        <v>2</v>
      </c>
      <c r="Z99" s="318"/>
      <c r="AA99" s="318"/>
      <c r="AB99" s="318">
        <v>-3</v>
      </c>
      <c r="AC99" s="319">
        <v>-177000</v>
      </c>
      <c r="AD99" s="318">
        <v>-3</v>
      </c>
    </row>
    <row r="100" spans="1:30" hidden="1" outlineLevel="1">
      <c r="A100" s="311" t="str">
        <f t="shared" si="2"/>
        <v>ELSTLE2714GYOSS</v>
      </c>
      <c r="B100" s="311" t="str">
        <f t="shared" si="3"/>
        <v>ELSTLE2714GY</v>
      </c>
      <c r="C100" s="318" t="s">
        <v>973</v>
      </c>
      <c r="D100" s="318" t="s">
        <v>966</v>
      </c>
      <c r="E100" s="318" t="s">
        <v>724</v>
      </c>
      <c r="F100" s="318" t="s">
        <v>738</v>
      </c>
      <c r="G100" s="319">
        <v>10689</v>
      </c>
      <c r="H100" s="319">
        <v>59000</v>
      </c>
      <c r="I100" s="319">
        <v>59000</v>
      </c>
      <c r="J100" s="318">
        <v>207</v>
      </c>
      <c r="K100" s="320">
        <v>41354</v>
      </c>
      <c r="L100" s="318">
        <v>212</v>
      </c>
      <c r="M100" s="319">
        <v>12508000</v>
      </c>
      <c r="N100" s="320">
        <v>41354</v>
      </c>
      <c r="O100" s="318">
        <v>158</v>
      </c>
      <c r="P100" s="318">
        <v>1</v>
      </c>
      <c r="Q100" s="319">
        <v>9322000</v>
      </c>
      <c r="R100" s="320">
        <v>41355</v>
      </c>
      <c r="S100" s="318">
        <v>158</v>
      </c>
      <c r="T100" s="319">
        <v>9292500</v>
      </c>
      <c r="U100" s="318">
        <v>74.5</v>
      </c>
      <c r="V100" s="318">
        <v>74.3</v>
      </c>
      <c r="W100" s="318">
        <v>100</v>
      </c>
      <c r="X100" s="318">
        <v>99.7</v>
      </c>
      <c r="Y100" s="318">
        <v>53</v>
      </c>
      <c r="Z100" s="318"/>
      <c r="AA100" s="318">
        <v>1</v>
      </c>
      <c r="AB100" s="318">
        <v>1</v>
      </c>
      <c r="AC100" s="319">
        <v>59000</v>
      </c>
      <c r="AD100" s="318">
        <v>0.5</v>
      </c>
    </row>
    <row r="101" spans="1:30" hidden="1" outlineLevel="1">
      <c r="A101" s="311" t="str">
        <f t="shared" si="2"/>
        <v>ELSTLE2714GYOMM</v>
      </c>
      <c r="B101" s="311" t="str">
        <f t="shared" si="3"/>
        <v>ELSTLE2714GY</v>
      </c>
      <c r="C101" s="318" t="s">
        <v>973</v>
      </c>
      <c r="D101" s="318" t="s">
        <v>966</v>
      </c>
      <c r="E101" s="318" t="s">
        <v>724</v>
      </c>
      <c r="F101" s="318" t="s">
        <v>739</v>
      </c>
      <c r="G101" s="319">
        <v>10689</v>
      </c>
      <c r="H101" s="319">
        <v>59000</v>
      </c>
      <c r="I101" s="319">
        <v>59000</v>
      </c>
      <c r="J101" s="318">
        <v>205</v>
      </c>
      <c r="K101" s="320">
        <v>41354</v>
      </c>
      <c r="L101" s="318">
        <v>205</v>
      </c>
      <c r="M101" s="319">
        <v>12095000</v>
      </c>
      <c r="N101" s="320">
        <v>41354</v>
      </c>
      <c r="O101" s="318">
        <v>172</v>
      </c>
      <c r="P101" s="318"/>
      <c r="Q101" s="319">
        <v>10148000</v>
      </c>
      <c r="R101" s="320">
        <v>41355</v>
      </c>
      <c r="S101" s="318">
        <v>169</v>
      </c>
      <c r="T101" s="319">
        <v>9941500</v>
      </c>
      <c r="U101" s="318">
        <v>82.4</v>
      </c>
      <c r="V101" s="318">
        <v>82.2</v>
      </c>
      <c r="W101" s="318">
        <v>98.3</v>
      </c>
      <c r="X101" s="318">
        <v>98</v>
      </c>
      <c r="Y101" s="318">
        <v>33</v>
      </c>
      <c r="Z101" s="318">
        <v>3</v>
      </c>
      <c r="AA101" s="318">
        <v>1</v>
      </c>
      <c r="AB101" s="318">
        <v>2</v>
      </c>
      <c r="AC101" s="319">
        <v>118000</v>
      </c>
      <c r="AD101" s="318">
        <v>1</v>
      </c>
    </row>
    <row r="102" spans="1:30" hidden="1" outlineLevel="1">
      <c r="A102" s="311" t="str">
        <f t="shared" si="2"/>
        <v>ELSTLE2714GYOLL</v>
      </c>
      <c r="B102" s="311" t="str">
        <f t="shared" si="3"/>
        <v>ELSTLE2714GY</v>
      </c>
      <c r="C102" s="318" t="s">
        <v>973</v>
      </c>
      <c r="D102" s="318" t="s">
        <v>966</v>
      </c>
      <c r="E102" s="318" t="s">
        <v>724</v>
      </c>
      <c r="F102" s="318" t="s">
        <v>741</v>
      </c>
      <c r="G102" s="319">
        <v>10689</v>
      </c>
      <c r="H102" s="319">
        <v>59000</v>
      </c>
      <c r="I102" s="319">
        <v>59000</v>
      </c>
      <c r="J102" s="318">
        <v>107</v>
      </c>
      <c r="K102" s="320">
        <v>41354</v>
      </c>
      <c r="L102" s="318">
        <v>107</v>
      </c>
      <c r="M102" s="319">
        <v>6313000</v>
      </c>
      <c r="N102" s="320">
        <v>41354</v>
      </c>
      <c r="O102" s="318">
        <v>94</v>
      </c>
      <c r="P102" s="318"/>
      <c r="Q102" s="319">
        <v>5546000</v>
      </c>
      <c r="R102" s="320">
        <v>41355</v>
      </c>
      <c r="S102" s="318">
        <v>95</v>
      </c>
      <c r="T102" s="319">
        <v>5605000</v>
      </c>
      <c r="U102" s="318">
        <v>88.8</v>
      </c>
      <c r="V102" s="318">
        <v>88.8</v>
      </c>
      <c r="W102" s="318">
        <v>101.1</v>
      </c>
      <c r="X102" s="318">
        <v>101.1</v>
      </c>
      <c r="Y102" s="318">
        <v>13</v>
      </c>
      <c r="Z102" s="318">
        <v>-1</v>
      </c>
      <c r="AA102" s="318"/>
      <c r="AB102" s="318"/>
      <c r="AC102" s="318"/>
      <c r="AD102" s="318"/>
    </row>
    <row r="103" spans="1:30" hidden="1" outlineLevel="1">
      <c r="A103" s="311" t="str">
        <f t="shared" si="2"/>
        <v>ELSTLE2714GYOXL</v>
      </c>
      <c r="B103" s="311" t="str">
        <f t="shared" si="3"/>
        <v>ELSTLE2714GY</v>
      </c>
      <c r="C103" s="318" t="s">
        <v>973</v>
      </c>
      <c r="D103" s="318" t="s">
        <v>966</v>
      </c>
      <c r="E103" s="318" t="s">
        <v>724</v>
      </c>
      <c r="F103" s="318" t="s">
        <v>743</v>
      </c>
      <c r="G103" s="319">
        <v>10689</v>
      </c>
      <c r="H103" s="319">
        <v>59000</v>
      </c>
      <c r="I103" s="319">
        <v>59000</v>
      </c>
      <c r="J103" s="318">
        <v>103</v>
      </c>
      <c r="K103" s="320">
        <v>41354</v>
      </c>
      <c r="L103" s="318">
        <v>105</v>
      </c>
      <c r="M103" s="319">
        <v>6195000</v>
      </c>
      <c r="N103" s="320">
        <v>41354</v>
      </c>
      <c r="O103" s="318">
        <v>82</v>
      </c>
      <c r="P103" s="318">
        <v>-1</v>
      </c>
      <c r="Q103" s="319">
        <v>4838000</v>
      </c>
      <c r="R103" s="320">
        <v>41356</v>
      </c>
      <c r="S103" s="318">
        <v>80</v>
      </c>
      <c r="T103" s="319">
        <v>4690500</v>
      </c>
      <c r="U103" s="318">
        <v>76.2</v>
      </c>
      <c r="V103" s="318">
        <v>75.7</v>
      </c>
      <c r="W103" s="318">
        <v>97.6</v>
      </c>
      <c r="X103" s="318">
        <v>97</v>
      </c>
      <c r="Y103" s="318">
        <v>24</v>
      </c>
      <c r="Z103" s="318">
        <v>2</v>
      </c>
      <c r="AA103" s="318"/>
      <c r="AB103" s="318"/>
      <c r="AC103" s="318"/>
      <c r="AD103" s="318"/>
    </row>
    <row r="104" spans="1:30" hidden="1" outlineLevel="1">
      <c r="A104" s="311" t="str">
        <f t="shared" si="2"/>
        <v>ELSTLE2715NYOSS</v>
      </c>
      <c r="B104" s="311" t="str">
        <f t="shared" si="3"/>
        <v>ELSTLE2715NY</v>
      </c>
      <c r="C104" s="318" t="s">
        <v>1075</v>
      </c>
      <c r="D104" s="318" t="s">
        <v>1074</v>
      </c>
      <c r="E104" s="318" t="s">
        <v>720</v>
      </c>
      <c r="F104" s="318" t="s">
        <v>738</v>
      </c>
      <c r="G104" s="319">
        <v>12900</v>
      </c>
      <c r="H104" s="319">
        <v>59000</v>
      </c>
      <c r="I104" s="319">
        <v>59000</v>
      </c>
      <c r="J104" s="318">
        <v>200</v>
      </c>
      <c r="K104" s="320">
        <v>41390</v>
      </c>
      <c r="L104" s="318">
        <v>200</v>
      </c>
      <c r="M104" s="319">
        <v>11800000</v>
      </c>
      <c r="N104" s="320">
        <v>41391</v>
      </c>
      <c r="O104" s="318">
        <v>117</v>
      </c>
      <c r="P104" s="318">
        <v>1</v>
      </c>
      <c r="Q104" s="319">
        <v>6903000</v>
      </c>
      <c r="R104" s="320">
        <v>41392</v>
      </c>
      <c r="S104" s="318">
        <v>117</v>
      </c>
      <c r="T104" s="319">
        <v>6903000</v>
      </c>
      <c r="U104" s="318">
        <v>58.5</v>
      </c>
      <c r="V104" s="318">
        <v>58.5</v>
      </c>
      <c r="W104" s="318">
        <v>100</v>
      </c>
      <c r="X104" s="318">
        <v>100</v>
      </c>
      <c r="Y104" s="318">
        <v>82</v>
      </c>
      <c r="Z104" s="318"/>
      <c r="AA104" s="318">
        <v>1</v>
      </c>
      <c r="AB104" s="318">
        <v>1</v>
      </c>
      <c r="AC104" s="319">
        <v>59000</v>
      </c>
      <c r="AD104" s="318">
        <v>0.5</v>
      </c>
    </row>
    <row r="105" spans="1:30" hidden="1" outlineLevel="1">
      <c r="A105" s="311" t="str">
        <f t="shared" si="2"/>
        <v>ELSTLE2715NYOMM</v>
      </c>
      <c r="B105" s="311" t="str">
        <f t="shared" si="3"/>
        <v>ELSTLE2715NY</v>
      </c>
      <c r="C105" s="318" t="s">
        <v>1075</v>
      </c>
      <c r="D105" s="318" t="s">
        <v>1074</v>
      </c>
      <c r="E105" s="318" t="s">
        <v>720</v>
      </c>
      <c r="F105" s="318" t="s">
        <v>739</v>
      </c>
      <c r="G105" s="319">
        <v>12900</v>
      </c>
      <c r="H105" s="319">
        <v>59000</v>
      </c>
      <c r="I105" s="319">
        <v>59000</v>
      </c>
      <c r="J105" s="318">
        <v>200</v>
      </c>
      <c r="K105" s="320">
        <v>41390</v>
      </c>
      <c r="L105" s="318">
        <v>200</v>
      </c>
      <c r="M105" s="319">
        <v>11800000</v>
      </c>
      <c r="N105" s="320">
        <v>41391</v>
      </c>
      <c r="O105" s="318">
        <v>139</v>
      </c>
      <c r="P105" s="318"/>
      <c r="Q105" s="319">
        <v>8201000</v>
      </c>
      <c r="R105" s="320">
        <v>41392</v>
      </c>
      <c r="S105" s="318">
        <v>142</v>
      </c>
      <c r="T105" s="319">
        <v>8348500</v>
      </c>
      <c r="U105" s="318">
        <v>71</v>
      </c>
      <c r="V105" s="318">
        <v>70.8</v>
      </c>
      <c r="W105" s="318">
        <v>102.2</v>
      </c>
      <c r="X105" s="318">
        <v>101.8</v>
      </c>
      <c r="Y105" s="318">
        <v>61</v>
      </c>
      <c r="Z105" s="318">
        <v>-3</v>
      </c>
      <c r="AA105" s="318">
        <v>1</v>
      </c>
      <c r="AB105" s="318">
        <v>2</v>
      </c>
      <c r="AC105" s="319">
        <v>118000</v>
      </c>
      <c r="AD105" s="318">
        <v>1</v>
      </c>
    </row>
    <row r="106" spans="1:30" hidden="1" outlineLevel="1">
      <c r="A106" s="311" t="str">
        <f t="shared" si="2"/>
        <v>ELSTLE2715NYOLL</v>
      </c>
      <c r="B106" s="311" t="str">
        <f t="shared" si="3"/>
        <v>ELSTLE2715NY</v>
      </c>
      <c r="C106" s="318" t="s">
        <v>1075</v>
      </c>
      <c r="D106" s="318" t="s">
        <v>1074</v>
      </c>
      <c r="E106" s="318" t="s">
        <v>720</v>
      </c>
      <c r="F106" s="318" t="s">
        <v>741</v>
      </c>
      <c r="G106" s="319">
        <v>12900</v>
      </c>
      <c r="H106" s="319">
        <v>59000</v>
      </c>
      <c r="I106" s="319">
        <v>59000</v>
      </c>
      <c r="J106" s="318">
        <v>100</v>
      </c>
      <c r="K106" s="320">
        <v>41390</v>
      </c>
      <c r="L106" s="318">
        <v>100</v>
      </c>
      <c r="M106" s="319">
        <v>5900000</v>
      </c>
      <c r="N106" s="320">
        <v>41391</v>
      </c>
      <c r="O106" s="318">
        <v>81</v>
      </c>
      <c r="P106" s="318">
        <v>1</v>
      </c>
      <c r="Q106" s="319">
        <v>4779000</v>
      </c>
      <c r="R106" s="320">
        <v>41393</v>
      </c>
      <c r="S106" s="318">
        <v>83</v>
      </c>
      <c r="T106" s="319">
        <v>4897000</v>
      </c>
      <c r="U106" s="318">
        <v>83</v>
      </c>
      <c r="V106" s="318">
        <v>83</v>
      </c>
      <c r="W106" s="318">
        <v>102.5</v>
      </c>
      <c r="X106" s="318">
        <v>102.5</v>
      </c>
      <c r="Y106" s="318">
        <v>18</v>
      </c>
      <c r="Z106" s="318">
        <v>-2</v>
      </c>
      <c r="AA106" s="318"/>
      <c r="AB106" s="318"/>
      <c r="AC106" s="318"/>
      <c r="AD106" s="318"/>
    </row>
    <row r="107" spans="1:30" hidden="1" outlineLevel="1">
      <c r="A107" s="311" t="str">
        <f t="shared" si="2"/>
        <v>ELSTLE2715NYOXL</v>
      </c>
      <c r="B107" s="311" t="str">
        <f t="shared" si="3"/>
        <v>ELSTLE2715NY</v>
      </c>
      <c r="C107" s="318" t="s">
        <v>1075</v>
      </c>
      <c r="D107" s="318" t="s">
        <v>1074</v>
      </c>
      <c r="E107" s="318" t="s">
        <v>720</v>
      </c>
      <c r="F107" s="318" t="s">
        <v>743</v>
      </c>
      <c r="G107" s="319">
        <v>12900</v>
      </c>
      <c r="H107" s="319">
        <v>59000</v>
      </c>
      <c r="I107" s="319">
        <v>59000</v>
      </c>
      <c r="J107" s="318">
        <v>102</v>
      </c>
      <c r="K107" s="320">
        <v>41390</v>
      </c>
      <c r="L107" s="318">
        <v>102</v>
      </c>
      <c r="M107" s="319">
        <v>6018000</v>
      </c>
      <c r="N107" s="320">
        <v>41391</v>
      </c>
      <c r="O107" s="318">
        <v>55</v>
      </c>
      <c r="P107" s="318">
        <v>-2</v>
      </c>
      <c r="Q107" s="319">
        <v>3245000</v>
      </c>
      <c r="R107" s="320">
        <v>41395</v>
      </c>
      <c r="S107" s="318">
        <v>54</v>
      </c>
      <c r="T107" s="319">
        <v>3186000</v>
      </c>
      <c r="U107" s="318">
        <v>52.9</v>
      </c>
      <c r="V107" s="318">
        <v>52.9</v>
      </c>
      <c r="W107" s="318">
        <v>98.2</v>
      </c>
      <c r="X107" s="318">
        <v>98.2</v>
      </c>
      <c r="Y107" s="318">
        <v>49</v>
      </c>
      <c r="Z107" s="318">
        <v>1</v>
      </c>
      <c r="AA107" s="318"/>
      <c r="AB107" s="318"/>
      <c r="AC107" s="318"/>
      <c r="AD107" s="318"/>
    </row>
    <row r="108" spans="1:30" hidden="1" outlineLevel="1">
      <c r="A108" s="311" t="str">
        <f t="shared" si="2"/>
        <v>ELSTLE2718PKOSS</v>
      </c>
      <c r="B108" s="311" t="str">
        <f t="shared" si="3"/>
        <v>ELSTLE2718PK</v>
      </c>
      <c r="C108" s="318" t="s">
        <v>983</v>
      </c>
      <c r="D108" s="318" t="s">
        <v>984</v>
      </c>
      <c r="E108" s="318" t="s">
        <v>728</v>
      </c>
      <c r="F108" s="318" t="s">
        <v>738</v>
      </c>
      <c r="G108" s="319">
        <v>10607</v>
      </c>
      <c r="H108" s="319">
        <v>59000</v>
      </c>
      <c r="I108" s="319">
        <v>59000</v>
      </c>
      <c r="J108" s="318">
        <v>259</v>
      </c>
      <c r="K108" s="320">
        <v>41351</v>
      </c>
      <c r="L108" s="318">
        <v>257</v>
      </c>
      <c r="M108" s="319">
        <v>15163000</v>
      </c>
      <c r="N108" s="320">
        <v>41351</v>
      </c>
      <c r="O108" s="318">
        <v>220</v>
      </c>
      <c r="P108" s="318">
        <v>1</v>
      </c>
      <c r="Q108" s="319">
        <v>12980000</v>
      </c>
      <c r="R108" s="320">
        <v>41352</v>
      </c>
      <c r="S108" s="318">
        <v>217</v>
      </c>
      <c r="T108" s="319">
        <v>12744000</v>
      </c>
      <c r="U108" s="318">
        <v>84.4</v>
      </c>
      <c r="V108" s="318">
        <v>84</v>
      </c>
      <c r="W108" s="318">
        <v>98.6</v>
      </c>
      <c r="X108" s="318">
        <v>98.2</v>
      </c>
      <c r="Y108" s="318">
        <v>36</v>
      </c>
      <c r="Z108" s="318">
        <v>3</v>
      </c>
      <c r="AA108" s="318"/>
      <c r="AB108" s="318"/>
      <c r="AC108" s="318"/>
      <c r="AD108" s="318"/>
    </row>
    <row r="109" spans="1:30" hidden="1" outlineLevel="1">
      <c r="A109" s="311" t="str">
        <f t="shared" si="2"/>
        <v>ELSTLE2718PKOMM</v>
      </c>
      <c r="B109" s="311" t="str">
        <f t="shared" si="3"/>
        <v>ELSTLE2718PK</v>
      </c>
      <c r="C109" s="318" t="s">
        <v>983</v>
      </c>
      <c r="D109" s="318" t="s">
        <v>984</v>
      </c>
      <c r="E109" s="318" t="s">
        <v>728</v>
      </c>
      <c r="F109" s="318" t="s">
        <v>739</v>
      </c>
      <c r="G109" s="319">
        <v>10607</v>
      </c>
      <c r="H109" s="319">
        <v>59000</v>
      </c>
      <c r="I109" s="319">
        <v>59000</v>
      </c>
      <c r="J109" s="318">
        <v>259</v>
      </c>
      <c r="K109" s="320">
        <v>41351</v>
      </c>
      <c r="L109" s="318">
        <v>253</v>
      </c>
      <c r="M109" s="319">
        <v>14927000</v>
      </c>
      <c r="N109" s="320">
        <v>41351</v>
      </c>
      <c r="O109" s="318">
        <v>217</v>
      </c>
      <c r="P109" s="318">
        <v>-1</v>
      </c>
      <c r="Q109" s="319">
        <v>12803000</v>
      </c>
      <c r="R109" s="320">
        <v>41352</v>
      </c>
      <c r="S109" s="318">
        <v>216</v>
      </c>
      <c r="T109" s="319">
        <v>12679100</v>
      </c>
      <c r="U109" s="318">
        <v>85.4</v>
      </c>
      <c r="V109" s="318">
        <v>84.9</v>
      </c>
      <c r="W109" s="318">
        <v>99.5</v>
      </c>
      <c r="X109" s="318">
        <v>99</v>
      </c>
      <c r="Y109" s="318">
        <v>37</v>
      </c>
      <c r="Z109" s="318">
        <v>1</v>
      </c>
      <c r="AA109" s="318"/>
      <c r="AB109" s="318"/>
      <c r="AC109" s="318"/>
      <c r="AD109" s="318"/>
    </row>
    <row r="110" spans="1:30" hidden="1" outlineLevel="1">
      <c r="A110" s="311" t="str">
        <f t="shared" si="2"/>
        <v>ELSTLE2718PKOLL</v>
      </c>
      <c r="B110" s="311" t="str">
        <f t="shared" si="3"/>
        <v>ELSTLE2718PK</v>
      </c>
      <c r="C110" s="318" t="s">
        <v>983</v>
      </c>
      <c r="D110" s="318" t="s">
        <v>984</v>
      </c>
      <c r="E110" s="318" t="s">
        <v>728</v>
      </c>
      <c r="F110" s="318" t="s">
        <v>741</v>
      </c>
      <c r="G110" s="319">
        <v>10607</v>
      </c>
      <c r="H110" s="319">
        <v>59000</v>
      </c>
      <c r="I110" s="319">
        <v>59000</v>
      </c>
      <c r="J110" s="318">
        <v>254</v>
      </c>
      <c r="K110" s="320">
        <v>41351</v>
      </c>
      <c r="L110" s="318">
        <v>101</v>
      </c>
      <c r="M110" s="319">
        <v>5959000</v>
      </c>
      <c r="N110" s="320">
        <v>41351</v>
      </c>
      <c r="O110" s="318">
        <v>96</v>
      </c>
      <c r="P110" s="318"/>
      <c r="Q110" s="319">
        <v>5664000</v>
      </c>
      <c r="R110" s="320">
        <v>41353</v>
      </c>
      <c r="S110" s="318">
        <v>99</v>
      </c>
      <c r="T110" s="319">
        <v>5811500</v>
      </c>
      <c r="U110" s="318">
        <v>98</v>
      </c>
      <c r="V110" s="318">
        <v>97.5</v>
      </c>
      <c r="W110" s="318">
        <v>103.1</v>
      </c>
      <c r="X110" s="318">
        <v>102.6</v>
      </c>
      <c r="Y110" s="318">
        <v>5</v>
      </c>
      <c r="Z110" s="318">
        <v>-3</v>
      </c>
      <c r="AA110" s="318"/>
      <c r="AB110" s="318"/>
      <c r="AC110" s="318"/>
      <c r="AD110" s="318"/>
    </row>
    <row r="111" spans="1:30" hidden="1" outlineLevel="1">
      <c r="A111" s="311" t="str">
        <f t="shared" si="2"/>
        <v>ELSTLE2724BWOSS</v>
      </c>
      <c r="B111" s="311" t="str">
        <f t="shared" si="3"/>
        <v>ELSTLE2724BW</v>
      </c>
      <c r="C111" s="318" t="s">
        <v>974</v>
      </c>
      <c r="D111" s="318" t="s">
        <v>975</v>
      </c>
      <c r="E111" s="318" t="s">
        <v>745</v>
      </c>
      <c r="F111" s="318" t="s">
        <v>738</v>
      </c>
      <c r="G111" s="319">
        <v>10773</v>
      </c>
      <c r="H111" s="319">
        <v>59000</v>
      </c>
      <c r="I111" s="319">
        <v>59000</v>
      </c>
      <c r="J111" s="318">
        <v>201</v>
      </c>
      <c r="K111" s="320">
        <v>41354</v>
      </c>
      <c r="L111" s="318">
        <v>200</v>
      </c>
      <c r="M111" s="319">
        <v>11800000</v>
      </c>
      <c r="N111" s="320">
        <v>41354</v>
      </c>
      <c r="O111" s="318">
        <v>106</v>
      </c>
      <c r="P111" s="318"/>
      <c r="Q111" s="319">
        <v>6254000</v>
      </c>
      <c r="R111" s="320">
        <v>41355</v>
      </c>
      <c r="S111" s="318">
        <v>106</v>
      </c>
      <c r="T111" s="319">
        <v>6195000</v>
      </c>
      <c r="U111" s="318">
        <v>53</v>
      </c>
      <c r="V111" s="318">
        <v>52.5</v>
      </c>
      <c r="W111" s="318">
        <v>100</v>
      </c>
      <c r="X111" s="318">
        <v>99.1</v>
      </c>
      <c r="Y111" s="318">
        <v>94</v>
      </c>
      <c r="Z111" s="318"/>
      <c r="AA111" s="318">
        <v>1</v>
      </c>
      <c r="AB111" s="318">
        <v>1</v>
      </c>
      <c r="AC111" s="319">
        <v>59000</v>
      </c>
      <c r="AD111" s="318">
        <v>0.5</v>
      </c>
    </row>
    <row r="112" spans="1:30" hidden="1" outlineLevel="1">
      <c r="A112" s="311" t="str">
        <f t="shared" si="2"/>
        <v>ELSTLE2724BWOMM</v>
      </c>
      <c r="B112" s="311" t="str">
        <f t="shared" si="3"/>
        <v>ELSTLE2724BW</v>
      </c>
      <c r="C112" s="318" t="s">
        <v>974</v>
      </c>
      <c r="D112" s="318" t="s">
        <v>975</v>
      </c>
      <c r="E112" s="318" t="s">
        <v>745</v>
      </c>
      <c r="F112" s="318" t="s">
        <v>739</v>
      </c>
      <c r="G112" s="319">
        <v>10773</v>
      </c>
      <c r="H112" s="319">
        <v>59000</v>
      </c>
      <c r="I112" s="319">
        <v>59000</v>
      </c>
      <c r="J112" s="318">
        <v>200</v>
      </c>
      <c r="K112" s="320">
        <v>41354</v>
      </c>
      <c r="L112" s="318">
        <v>199</v>
      </c>
      <c r="M112" s="319">
        <v>11741000</v>
      </c>
      <c r="N112" s="320">
        <v>41354</v>
      </c>
      <c r="O112" s="318">
        <v>141</v>
      </c>
      <c r="P112" s="318">
        <v>-2</v>
      </c>
      <c r="Q112" s="319">
        <v>8319000</v>
      </c>
      <c r="R112" s="320">
        <v>41355</v>
      </c>
      <c r="S112" s="318">
        <v>139</v>
      </c>
      <c r="T112" s="319">
        <v>8201000</v>
      </c>
      <c r="U112" s="318">
        <v>69.8</v>
      </c>
      <c r="V112" s="318">
        <v>69.8</v>
      </c>
      <c r="W112" s="318">
        <v>98.6</v>
      </c>
      <c r="X112" s="318">
        <v>98.6</v>
      </c>
      <c r="Y112" s="318">
        <v>60</v>
      </c>
      <c r="Z112" s="318">
        <v>2</v>
      </c>
      <c r="AA112" s="318"/>
      <c r="AB112" s="318">
        <v>-1</v>
      </c>
      <c r="AC112" s="319">
        <v>-59000</v>
      </c>
      <c r="AD112" s="318">
        <v>-0.5</v>
      </c>
    </row>
    <row r="113" spans="1:30" hidden="1" outlineLevel="1">
      <c r="A113" s="311" t="str">
        <f t="shared" si="2"/>
        <v>ELSTLE2724BWOLL</v>
      </c>
      <c r="B113" s="311" t="str">
        <f t="shared" si="3"/>
        <v>ELSTLE2724BW</v>
      </c>
      <c r="C113" s="318" t="s">
        <v>974</v>
      </c>
      <c r="D113" s="318" t="s">
        <v>975</v>
      </c>
      <c r="E113" s="318" t="s">
        <v>745</v>
      </c>
      <c r="F113" s="318" t="s">
        <v>741</v>
      </c>
      <c r="G113" s="319">
        <v>10773</v>
      </c>
      <c r="H113" s="319">
        <v>59000</v>
      </c>
      <c r="I113" s="319">
        <v>59000</v>
      </c>
      <c r="J113" s="318">
        <v>102</v>
      </c>
      <c r="K113" s="320">
        <v>41354</v>
      </c>
      <c r="L113" s="318">
        <v>102</v>
      </c>
      <c r="M113" s="319">
        <v>6018000</v>
      </c>
      <c r="N113" s="320">
        <v>41354</v>
      </c>
      <c r="O113" s="318">
        <v>67</v>
      </c>
      <c r="P113" s="318">
        <v>2</v>
      </c>
      <c r="Q113" s="319">
        <v>3953000</v>
      </c>
      <c r="R113" s="320">
        <v>41356</v>
      </c>
      <c r="S113" s="318">
        <v>69</v>
      </c>
      <c r="T113" s="319">
        <v>4041500</v>
      </c>
      <c r="U113" s="318">
        <v>67.599999999999994</v>
      </c>
      <c r="V113" s="318">
        <v>67.2</v>
      </c>
      <c r="W113" s="318">
        <v>103</v>
      </c>
      <c r="X113" s="318">
        <v>102.2</v>
      </c>
      <c r="Y113" s="318">
        <v>33</v>
      </c>
      <c r="Z113" s="318">
        <v>-2</v>
      </c>
      <c r="AA113" s="318"/>
      <c r="AB113" s="318"/>
      <c r="AC113" s="318"/>
      <c r="AD113" s="318"/>
    </row>
    <row r="114" spans="1:30" hidden="1" outlineLevel="1">
      <c r="A114" s="311" t="str">
        <f t="shared" si="2"/>
        <v>ELSTLE2724BWOXL</v>
      </c>
      <c r="B114" s="311" t="str">
        <f t="shared" si="3"/>
        <v>ELSTLE2724BW</v>
      </c>
      <c r="C114" s="318" t="s">
        <v>974</v>
      </c>
      <c r="D114" s="318" t="s">
        <v>975</v>
      </c>
      <c r="E114" s="318" t="s">
        <v>745</v>
      </c>
      <c r="F114" s="318" t="s">
        <v>743</v>
      </c>
      <c r="G114" s="319">
        <v>10773</v>
      </c>
      <c r="H114" s="319">
        <v>59000</v>
      </c>
      <c r="I114" s="319">
        <v>59000</v>
      </c>
      <c r="J114" s="318">
        <v>103</v>
      </c>
      <c r="K114" s="320">
        <v>41354</v>
      </c>
      <c r="L114" s="318">
        <v>102</v>
      </c>
      <c r="M114" s="319">
        <v>6018000</v>
      </c>
      <c r="N114" s="320">
        <v>41354</v>
      </c>
      <c r="O114" s="318">
        <v>53</v>
      </c>
      <c r="P114" s="318"/>
      <c r="Q114" s="319">
        <v>3127000</v>
      </c>
      <c r="R114" s="320">
        <v>41364</v>
      </c>
      <c r="S114" s="318">
        <v>53</v>
      </c>
      <c r="T114" s="319">
        <v>3127000</v>
      </c>
      <c r="U114" s="318">
        <v>52</v>
      </c>
      <c r="V114" s="318">
        <v>52</v>
      </c>
      <c r="W114" s="318">
        <v>100</v>
      </c>
      <c r="X114" s="318">
        <v>100</v>
      </c>
      <c r="Y114" s="318">
        <v>49</v>
      </c>
      <c r="Z114" s="318"/>
      <c r="AA114" s="318">
        <v>-1</v>
      </c>
      <c r="AB114" s="318">
        <v>-1</v>
      </c>
      <c r="AC114" s="319">
        <v>-59000</v>
      </c>
      <c r="AD114" s="318">
        <v>-1</v>
      </c>
    </row>
    <row r="115" spans="1:30" hidden="1" outlineLevel="1">
      <c r="A115" s="311" t="str">
        <f t="shared" si="2"/>
        <v>ELSTLE2730BLOSS</v>
      </c>
      <c r="B115" s="311" t="str">
        <f t="shared" si="3"/>
        <v>ELSTLE2730BL</v>
      </c>
      <c r="C115" s="318" t="s">
        <v>929</v>
      </c>
      <c r="D115" s="318" t="s">
        <v>928</v>
      </c>
      <c r="E115" s="318" t="s">
        <v>725</v>
      </c>
      <c r="F115" s="318" t="s">
        <v>738</v>
      </c>
      <c r="G115" s="319">
        <v>9500</v>
      </c>
      <c r="H115" s="319">
        <v>59000</v>
      </c>
      <c r="I115" s="319">
        <v>59000</v>
      </c>
      <c r="J115" s="318">
        <v>200</v>
      </c>
      <c r="K115" s="320">
        <v>41333</v>
      </c>
      <c r="L115" s="318">
        <v>200</v>
      </c>
      <c r="M115" s="319">
        <v>11800000</v>
      </c>
      <c r="N115" s="320">
        <v>41341</v>
      </c>
      <c r="O115" s="318">
        <v>165</v>
      </c>
      <c r="P115" s="318"/>
      <c r="Q115" s="319">
        <v>9735000</v>
      </c>
      <c r="R115" s="320">
        <v>41342</v>
      </c>
      <c r="S115" s="318">
        <v>165</v>
      </c>
      <c r="T115" s="319">
        <v>9705500</v>
      </c>
      <c r="U115" s="318">
        <v>82.5</v>
      </c>
      <c r="V115" s="318">
        <v>82.3</v>
      </c>
      <c r="W115" s="318">
        <v>100</v>
      </c>
      <c r="X115" s="318">
        <v>99.7</v>
      </c>
      <c r="Y115" s="318">
        <v>35</v>
      </c>
      <c r="Z115" s="318"/>
      <c r="AA115" s="318"/>
      <c r="AB115" s="318">
        <v>-1</v>
      </c>
      <c r="AC115" s="319">
        <v>-59000</v>
      </c>
      <c r="AD115" s="318">
        <v>-0.5</v>
      </c>
    </row>
    <row r="116" spans="1:30" hidden="1" outlineLevel="1">
      <c r="A116" s="311" t="str">
        <f t="shared" si="2"/>
        <v>ELSTLE2730BLOMM</v>
      </c>
      <c r="B116" s="311" t="str">
        <f t="shared" si="3"/>
        <v>ELSTLE2730BL</v>
      </c>
      <c r="C116" s="318" t="s">
        <v>929</v>
      </c>
      <c r="D116" s="318" t="s">
        <v>928</v>
      </c>
      <c r="E116" s="318" t="s">
        <v>725</v>
      </c>
      <c r="F116" s="318" t="s">
        <v>739</v>
      </c>
      <c r="G116" s="319">
        <v>9500</v>
      </c>
      <c r="H116" s="319">
        <v>59000</v>
      </c>
      <c r="I116" s="319">
        <v>59000</v>
      </c>
      <c r="J116" s="318">
        <v>200</v>
      </c>
      <c r="K116" s="320">
        <v>41333</v>
      </c>
      <c r="L116" s="318">
        <v>199</v>
      </c>
      <c r="M116" s="319">
        <v>11741000</v>
      </c>
      <c r="N116" s="320">
        <v>41341</v>
      </c>
      <c r="O116" s="318">
        <v>157</v>
      </c>
      <c r="P116" s="318"/>
      <c r="Q116" s="319">
        <v>9263000</v>
      </c>
      <c r="R116" s="320">
        <v>41342</v>
      </c>
      <c r="S116" s="318">
        <v>158</v>
      </c>
      <c r="T116" s="319">
        <v>9316100</v>
      </c>
      <c r="U116" s="318">
        <v>79.400000000000006</v>
      </c>
      <c r="V116" s="318">
        <v>79.3</v>
      </c>
      <c r="W116" s="318">
        <v>100.6</v>
      </c>
      <c r="X116" s="318">
        <v>100.6</v>
      </c>
      <c r="Y116" s="318">
        <v>42</v>
      </c>
      <c r="Z116" s="318">
        <v>-1</v>
      </c>
      <c r="AA116" s="318"/>
      <c r="AB116" s="318"/>
      <c r="AC116" s="318"/>
      <c r="AD116" s="318"/>
    </row>
    <row r="117" spans="1:30" hidden="1" outlineLevel="1">
      <c r="A117" s="311" t="str">
        <f t="shared" si="2"/>
        <v>ELSTLE2730BLOLL</v>
      </c>
      <c r="B117" s="311" t="str">
        <f t="shared" si="3"/>
        <v>ELSTLE2730BL</v>
      </c>
      <c r="C117" s="318" t="s">
        <v>929</v>
      </c>
      <c r="D117" s="318" t="s">
        <v>928</v>
      </c>
      <c r="E117" s="318" t="s">
        <v>725</v>
      </c>
      <c r="F117" s="318" t="s">
        <v>741</v>
      </c>
      <c r="G117" s="319">
        <v>9500</v>
      </c>
      <c r="H117" s="319">
        <v>59000</v>
      </c>
      <c r="I117" s="319">
        <v>59000</v>
      </c>
      <c r="J117" s="318">
        <v>100</v>
      </c>
      <c r="K117" s="320">
        <v>41333</v>
      </c>
      <c r="L117" s="318">
        <v>100</v>
      </c>
      <c r="M117" s="319">
        <v>5900000</v>
      </c>
      <c r="N117" s="320">
        <v>41341</v>
      </c>
      <c r="O117" s="318">
        <v>71</v>
      </c>
      <c r="P117" s="318">
        <v>2</v>
      </c>
      <c r="Q117" s="319">
        <v>4189000</v>
      </c>
      <c r="R117" s="320">
        <v>41342</v>
      </c>
      <c r="S117" s="318">
        <v>70</v>
      </c>
      <c r="T117" s="319">
        <v>4130000</v>
      </c>
      <c r="U117" s="318">
        <v>70</v>
      </c>
      <c r="V117" s="318">
        <v>70</v>
      </c>
      <c r="W117" s="318">
        <v>98.6</v>
      </c>
      <c r="X117" s="318">
        <v>98.6</v>
      </c>
      <c r="Y117" s="318">
        <v>27</v>
      </c>
      <c r="Z117" s="318">
        <v>1</v>
      </c>
      <c r="AA117" s="318"/>
      <c r="AB117" s="318">
        <v>-1</v>
      </c>
      <c r="AC117" s="319">
        <v>-59000</v>
      </c>
      <c r="AD117" s="318">
        <v>-1</v>
      </c>
    </row>
    <row r="118" spans="1:30" hidden="1" outlineLevel="1">
      <c r="A118" s="311" t="str">
        <f t="shared" si="2"/>
        <v>ELSTLE2730BLOXL</v>
      </c>
      <c r="B118" s="311" t="str">
        <f t="shared" si="3"/>
        <v>ELSTLE2730BL</v>
      </c>
      <c r="C118" s="318" t="s">
        <v>929</v>
      </c>
      <c r="D118" s="318" t="s">
        <v>928</v>
      </c>
      <c r="E118" s="318" t="s">
        <v>725</v>
      </c>
      <c r="F118" s="318" t="s">
        <v>743</v>
      </c>
      <c r="G118" s="319">
        <v>9500</v>
      </c>
      <c r="H118" s="319">
        <v>59000</v>
      </c>
      <c r="I118" s="319">
        <v>59000</v>
      </c>
      <c r="J118" s="318">
        <v>100</v>
      </c>
      <c r="K118" s="320">
        <v>41333</v>
      </c>
      <c r="L118" s="318">
        <v>100</v>
      </c>
      <c r="M118" s="319">
        <v>5900000</v>
      </c>
      <c r="N118" s="320">
        <v>41341</v>
      </c>
      <c r="O118" s="318">
        <v>54</v>
      </c>
      <c r="P118" s="318">
        <v>-2</v>
      </c>
      <c r="Q118" s="319">
        <v>3186000</v>
      </c>
      <c r="R118" s="320">
        <v>41342</v>
      </c>
      <c r="S118" s="318">
        <v>54</v>
      </c>
      <c r="T118" s="319">
        <v>3186000</v>
      </c>
      <c r="U118" s="318">
        <v>54</v>
      </c>
      <c r="V118" s="318">
        <v>54</v>
      </c>
      <c r="W118" s="318">
        <v>100</v>
      </c>
      <c r="X118" s="318">
        <v>100</v>
      </c>
      <c r="Y118" s="318">
        <v>48</v>
      </c>
      <c r="Z118" s="318"/>
      <c r="AA118" s="318"/>
      <c r="AB118" s="318"/>
      <c r="AC118" s="318"/>
      <c r="AD118" s="318"/>
    </row>
    <row r="119" spans="1:30" hidden="1" outlineLevel="1">
      <c r="A119" s="311" t="str">
        <f t="shared" si="2"/>
        <v>ELSTRE2044YEFRE</v>
      </c>
      <c r="B119" s="311" t="str">
        <f t="shared" si="3"/>
        <v>ELSTRE2044YE</v>
      </c>
      <c r="C119" s="318" t="s">
        <v>1076</v>
      </c>
      <c r="D119" s="318" t="s">
        <v>1344</v>
      </c>
      <c r="E119" s="318" t="s">
        <v>721</v>
      </c>
      <c r="F119" s="318" t="s">
        <v>732</v>
      </c>
      <c r="G119" s="319">
        <v>6447</v>
      </c>
      <c r="H119" s="319">
        <v>49000</v>
      </c>
      <c r="I119" s="319">
        <v>49000</v>
      </c>
      <c r="J119" s="319">
        <v>2400</v>
      </c>
      <c r="K119" s="320">
        <v>41388</v>
      </c>
      <c r="L119" s="319">
        <v>2397</v>
      </c>
      <c r="M119" s="319">
        <v>117453000</v>
      </c>
      <c r="N119" s="320">
        <v>41389</v>
      </c>
      <c r="O119" s="319">
        <v>1232</v>
      </c>
      <c r="P119" s="318"/>
      <c r="Q119" s="319">
        <v>60368000</v>
      </c>
      <c r="R119" s="320">
        <v>41390</v>
      </c>
      <c r="S119" s="319">
        <v>1228</v>
      </c>
      <c r="T119" s="319">
        <v>60000500</v>
      </c>
      <c r="U119" s="318">
        <v>51.2</v>
      </c>
      <c r="V119" s="318">
        <v>51.1</v>
      </c>
      <c r="W119" s="318">
        <v>99.7</v>
      </c>
      <c r="X119" s="318">
        <v>99.4</v>
      </c>
      <c r="Y119" s="319">
        <v>1165</v>
      </c>
      <c r="Z119" s="318">
        <v>4</v>
      </c>
      <c r="AA119" s="318"/>
      <c r="AB119" s="318">
        <v>-1</v>
      </c>
      <c r="AC119" s="319">
        <v>-49000</v>
      </c>
      <c r="AD119" s="318"/>
    </row>
    <row r="120" spans="1:30" hidden="1" outlineLevel="1">
      <c r="A120" s="311" t="str">
        <f t="shared" si="2"/>
        <v>ELSTRE2046BKFRE</v>
      </c>
      <c r="B120" s="311" t="str">
        <f t="shared" si="3"/>
        <v>ELSTRE2046BK</v>
      </c>
      <c r="C120" s="318" t="s">
        <v>1036</v>
      </c>
      <c r="D120" s="318" t="s">
        <v>1345</v>
      </c>
      <c r="E120" s="318" t="s">
        <v>722</v>
      </c>
      <c r="F120" s="318" t="s">
        <v>732</v>
      </c>
      <c r="G120" s="319">
        <v>6515</v>
      </c>
      <c r="H120" s="319">
        <v>49000</v>
      </c>
      <c r="I120" s="319">
        <v>49000</v>
      </c>
      <c r="J120" s="319">
        <v>2500</v>
      </c>
      <c r="K120" s="320">
        <v>41380</v>
      </c>
      <c r="L120" s="319">
        <v>2496</v>
      </c>
      <c r="M120" s="319">
        <v>122304000</v>
      </c>
      <c r="N120" s="320">
        <v>41381</v>
      </c>
      <c r="O120" s="319">
        <v>2424</v>
      </c>
      <c r="P120" s="318"/>
      <c r="Q120" s="319">
        <v>118776000</v>
      </c>
      <c r="R120" s="320">
        <v>41382</v>
      </c>
      <c r="S120" s="319">
        <v>2422</v>
      </c>
      <c r="T120" s="319">
        <v>118384000</v>
      </c>
      <c r="U120" s="318">
        <v>97</v>
      </c>
      <c r="V120" s="318">
        <v>96.8</v>
      </c>
      <c r="W120" s="318">
        <v>99.9</v>
      </c>
      <c r="X120" s="318">
        <v>99.7</v>
      </c>
      <c r="Y120" s="318">
        <v>72</v>
      </c>
      <c r="Z120" s="318">
        <v>2</v>
      </c>
      <c r="AA120" s="318">
        <v>2</v>
      </c>
      <c r="AB120" s="318">
        <v>2</v>
      </c>
      <c r="AC120" s="319">
        <v>98000</v>
      </c>
      <c r="AD120" s="318">
        <v>0.1</v>
      </c>
    </row>
    <row r="121" spans="1:30" hidden="1" outlineLevel="1">
      <c r="A121" s="311" t="str">
        <f t="shared" si="2"/>
        <v>ELSTRE2202BUFRE</v>
      </c>
      <c r="B121" s="311" t="str">
        <f t="shared" si="3"/>
        <v>ELSTRE2202BU</v>
      </c>
      <c r="C121" s="318" t="s">
        <v>1113</v>
      </c>
      <c r="D121" s="318" t="s">
        <v>1346</v>
      </c>
      <c r="E121" s="318" t="s">
        <v>748</v>
      </c>
      <c r="F121" s="318" t="s">
        <v>732</v>
      </c>
      <c r="G121" s="319">
        <v>7068</v>
      </c>
      <c r="H121" s="319">
        <v>49000</v>
      </c>
      <c r="I121" s="319">
        <v>49000</v>
      </c>
      <c r="J121" s="318">
        <v>378</v>
      </c>
      <c r="K121" s="320">
        <v>41396</v>
      </c>
      <c r="L121" s="318">
        <v>371</v>
      </c>
      <c r="M121" s="319">
        <v>18179000</v>
      </c>
      <c r="N121" s="320">
        <v>41396</v>
      </c>
      <c r="O121" s="318">
        <v>353</v>
      </c>
      <c r="P121" s="318"/>
      <c r="Q121" s="319">
        <v>17297000</v>
      </c>
      <c r="R121" s="320">
        <v>41397</v>
      </c>
      <c r="S121" s="318">
        <v>352</v>
      </c>
      <c r="T121" s="319">
        <v>17223500</v>
      </c>
      <c r="U121" s="318">
        <v>94.9</v>
      </c>
      <c r="V121" s="318">
        <v>94.7</v>
      </c>
      <c r="W121" s="318">
        <v>99.7</v>
      </c>
      <c r="X121" s="318">
        <v>99.6</v>
      </c>
      <c r="Y121" s="318">
        <v>18</v>
      </c>
      <c r="Z121" s="318">
        <v>1</v>
      </c>
      <c r="AA121" s="318"/>
      <c r="AB121" s="318"/>
      <c r="AC121" s="318"/>
      <c r="AD121" s="318"/>
    </row>
    <row r="122" spans="1:30" hidden="1" outlineLevel="1">
      <c r="A122" s="311" t="str">
        <f t="shared" si="2"/>
        <v>ELSTRE2203BWFRE</v>
      </c>
      <c r="B122" s="311" t="str">
        <f t="shared" si="3"/>
        <v>ELSTRE2203BW</v>
      </c>
      <c r="C122" s="318" t="s">
        <v>1114</v>
      </c>
      <c r="D122" s="318" t="s">
        <v>1347</v>
      </c>
      <c r="E122" s="318" t="s">
        <v>745</v>
      </c>
      <c r="F122" s="318" t="s">
        <v>732</v>
      </c>
      <c r="G122" s="319">
        <v>7297</v>
      </c>
      <c r="H122" s="319">
        <v>49000</v>
      </c>
      <c r="I122" s="319">
        <v>49000</v>
      </c>
      <c r="J122" s="318">
        <v>635</v>
      </c>
      <c r="K122" s="320">
        <v>41396</v>
      </c>
      <c r="L122" s="318">
        <v>634</v>
      </c>
      <c r="M122" s="319">
        <v>31066000</v>
      </c>
      <c r="N122" s="320">
        <v>41396</v>
      </c>
      <c r="O122" s="318">
        <v>454</v>
      </c>
      <c r="P122" s="318"/>
      <c r="Q122" s="319">
        <v>22246000</v>
      </c>
      <c r="R122" s="320">
        <v>41397</v>
      </c>
      <c r="S122" s="318">
        <v>453</v>
      </c>
      <c r="T122" s="319">
        <v>22123500</v>
      </c>
      <c r="U122" s="318">
        <v>71.5</v>
      </c>
      <c r="V122" s="318">
        <v>71.2</v>
      </c>
      <c r="W122" s="318">
        <v>99.8</v>
      </c>
      <c r="X122" s="318">
        <v>99.4</v>
      </c>
      <c r="Y122" s="318">
        <v>180</v>
      </c>
      <c r="Z122" s="318">
        <v>1</v>
      </c>
      <c r="AA122" s="318"/>
      <c r="AB122" s="318">
        <v>1</v>
      </c>
      <c r="AC122" s="319">
        <v>49000</v>
      </c>
      <c r="AD122" s="318">
        <v>0.2</v>
      </c>
    </row>
    <row r="123" spans="1:30" hidden="1" outlineLevel="1">
      <c r="A123" s="311" t="str">
        <f t="shared" si="2"/>
        <v>ELSTRE2204BLFRE</v>
      </c>
      <c r="B123" s="311" t="str">
        <f t="shared" si="3"/>
        <v>ELSTRE2204BL</v>
      </c>
      <c r="C123" s="318" t="s">
        <v>1115</v>
      </c>
      <c r="D123" s="318" t="s">
        <v>1348</v>
      </c>
      <c r="E123" s="318" t="s">
        <v>725</v>
      </c>
      <c r="F123" s="318" t="s">
        <v>732</v>
      </c>
      <c r="G123" s="319">
        <v>6417</v>
      </c>
      <c r="H123" s="319">
        <v>49000</v>
      </c>
      <c r="I123" s="319">
        <v>49000</v>
      </c>
      <c r="J123" s="318">
        <v>942</v>
      </c>
      <c r="K123" s="320">
        <v>41396</v>
      </c>
      <c r="L123" s="318">
        <v>938</v>
      </c>
      <c r="M123" s="319">
        <v>45962000</v>
      </c>
      <c r="N123" s="320">
        <v>41396</v>
      </c>
      <c r="O123" s="318">
        <v>549</v>
      </c>
      <c r="P123" s="318"/>
      <c r="Q123" s="319">
        <v>26901000</v>
      </c>
      <c r="R123" s="320">
        <v>41397</v>
      </c>
      <c r="S123" s="318">
        <v>547</v>
      </c>
      <c r="T123" s="319">
        <v>26778500</v>
      </c>
      <c r="U123" s="318">
        <v>58.3</v>
      </c>
      <c r="V123" s="318">
        <v>58.3</v>
      </c>
      <c r="W123" s="318">
        <v>99.6</v>
      </c>
      <c r="X123" s="318">
        <v>99.5</v>
      </c>
      <c r="Y123" s="318">
        <v>389</v>
      </c>
      <c r="Z123" s="318">
        <v>2</v>
      </c>
      <c r="AA123" s="318"/>
      <c r="AB123" s="318"/>
      <c r="AC123" s="318"/>
      <c r="AD123" s="318"/>
    </row>
    <row r="124" spans="1:30" hidden="1" outlineLevel="1">
      <c r="A124" s="311" t="str">
        <f t="shared" si="2"/>
        <v>ELSTRE2204ORFRE</v>
      </c>
      <c r="B124" s="311" t="str">
        <f t="shared" si="3"/>
        <v>ELSTRE2204OR</v>
      </c>
      <c r="C124" s="318" t="s">
        <v>1115</v>
      </c>
      <c r="D124" s="318" t="s">
        <v>1348</v>
      </c>
      <c r="E124" s="318" t="s">
        <v>734</v>
      </c>
      <c r="F124" s="318" t="s">
        <v>732</v>
      </c>
      <c r="G124" s="319">
        <v>6417</v>
      </c>
      <c r="H124" s="319">
        <v>49000</v>
      </c>
      <c r="I124" s="319">
        <v>49000</v>
      </c>
      <c r="J124" s="318">
        <v>488</v>
      </c>
      <c r="K124" s="320">
        <v>41394</v>
      </c>
      <c r="L124" s="318">
        <v>484</v>
      </c>
      <c r="M124" s="319">
        <v>23716000</v>
      </c>
      <c r="N124" s="320">
        <v>41395</v>
      </c>
      <c r="O124" s="318">
        <v>393</v>
      </c>
      <c r="P124" s="318"/>
      <c r="Q124" s="319">
        <v>19257000</v>
      </c>
      <c r="R124" s="320">
        <v>41395</v>
      </c>
      <c r="S124" s="318">
        <v>392</v>
      </c>
      <c r="T124" s="319">
        <v>19183500</v>
      </c>
      <c r="U124" s="318">
        <v>81</v>
      </c>
      <c r="V124" s="318">
        <v>80.900000000000006</v>
      </c>
      <c r="W124" s="318">
        <v>99.7</v>
      </c>
      <c r="X124" s="318">
        <v>99.6</v>
      </c>
      <c r="Y124" s="318">
        <v>91</v>
      </c>
      <c r="Z124" s="318">
        <v>1</v>
      </c>
      <c r="AA124" s="318"/>
      <c r="AB124" s="318"/>
      <c r="AC124" s="318"/>
      <c r="AD124" s="318"/>
    </row>
    <row r="125" spans="1:30" hidden="1" outlineLevel="1">
      <c r="A125" s="311" t="str">
        <f t="shared" si="2"/>
        <v>ELSTRE2205GRFRE</v>
      </c>
      <c r="B125" s="311" t="str">
        <f t="shared" si="3"/>
        <v>ELSTRE2205GR</v>
      </c>
      <c r="C125" s="318" t="s">
        <v>1033</v>
      </c>
      <c r="D125" s="318" t="s">
        <v>1349</v>
      </c>
      <c r="E125" s="318" t="s">
        <v>727</v>
      </c>
      <c r="F125" s="318" t="s">
        <v>732</v>
      </c>
      <c r="G125" s="319">
        <v>5798</v>
      </c>
      <c r="H125" s="319">
        <v>49000</v>
      </c>
      <c r="I125" s="319">
        <v>49000</v>
      </c>
      <c r="J125" s="319">
        <v>1500</v>
      </c>
      <c r="K125" s="320">
        <v>41376</v>
      </c>
      <c r="L125" s="319">
        <v>1498</v>
      </c>
      <c r="M125" s="319">
        <v>73402000</v>
      </c>
      <c r="N125" s="320">
        <v>41376</v>
      </c>
      <c r="O125" s="318">
        <v>825</v>
      </c>
      <c r="P125" s="318">
        <v>-1</v>
      </c>
      <c r="Q125" s="319">
        <v>40425000</v>
      </c>
      <c r="R125" s="320">
        <v>41377</v>
      </c>
      <c r="S125" s="318">
        <v>825</v>
      </c>
      <c r="T125" s="319">
        <v>40302500</v>
      </c>
      <c r="U125" s="318">
        <v>55.1</v>
      </c>
      <c r="V125" s="318">
        <v>54.9</v>
      </c>
      <c r="W125" s="318">
        <v>100</v>
      </c>
      <c r="X125" s="318">
        <v>99.7</v>
      </c>
      <c r="Y125" s="318">
        <v>674</v>
      </c>
      <c r="Z125" s="318"/>
      <c r="AA125" s="318"/>
      <c r="AB125" s="318"/>
      <c r="AC125" s="318"/>
      <c r="AD125" s="318"/>
    </row>
    <row r="126" spans="1:30" hidden="1" outlineLevel="1">
      <c r="A126" s="311" t="str">
        <f t="shared" si="2"/>
        <v>ELSTRE2206PKFRE</v>
      </c>
      <c r="B126" s="311" t="str">
        <f t="shared" si="3"/>
        <v>ELSTRE2206PK</v>
      </c>
      <c r="C126" s="318" t="s">
        <v>1077</v>
      </c>
      <c r="D126" s="318" t="s">
        <v>1350</v>
      </c>
      <c r="E126" s="318" t="s">
        <v>728</v>
      </c>
      <c r="F126" s="318" t="s">
        <v>732</v>
      </c>
      <c r="G126" s="319">
        <v>6482</v>
      </c>
      <c r="H126" s="319">
        <v>49000</v>
      </c>
      <c r="I126" s="319">
        <v>49000</v>
      </c>
      <c r="J126" s="318">
        <v>879</v>
      </c>
      <c r="K126" s="320">
        <v>41391</v>
      </c>
      <c r="L126" s="318">
        <v>872</v>
      </c>
      <c r="M126" s="319">
        <v>42728000</v>
      </c>
      <c r="N126" s="320">
        <v>41395</v>
      </c>
      <c r="O126" s="318">
        <v>736</v>
      </c>
      <c r="P126" s="318">
        <v>-1</v>
      </c>
      <c r="Q126" s="319">
        <v>36064000</v>
      </c>
      <c r="R126" s="320">
        <v>41396</v>
      </c>
      <c r="S126" s="318">
        <v>734</v>
      </c>
      <c r="T126" s="319">
        <v>35966000</v>
      </c>
      <c r="U126" s="318">
        <v>84.2</v>
      </c>
      <c r="V126" s="318">
        <v>84.2</v>
      </c>
      <c r="W126" s="318">
        <v>99.7</v>
      </c>
      <c r="X126" s="318">
        <v>99.7</v>
      </c>
      <c r="Y126" s="318">
        <v>137</v>
      </c>
      <c r="Z126" s="318">
        <v>2</v>
      </c>
      <c r="AA126" s="318">
        <v>-1</v>
      </c>
      <c r="AB126" s="318">
        <v>-1</v>
      </c>
      <c r="AC126" s="319">
        <v>-49000</v>
      </c>
      <c r="AD126" s="318">
        <v>-0.1</v>
      </c>
    </row>
    <row r="127" spans="1:30" hidden="1" outlineLevel="1">
      <c r="A127" s="311" t="str">
        <f t="shared" si="2"/>
        <v>ELSTRE2207BLFRE</v>
      </c>
      <c r="B127" s="311" t="str">
        <f t="shared" si="3"/>
        <v>ELSTRE2207BL</v>
      </c>
      <c r="C127" s="318" t="s">
        <v>1116</v>
      </c>
      <c r="D127" s="318" t="s">
        <v>1351</v>
      </c>
      <c r="E127" s="318" t="s">
        <v>725</v>
      </c>
      <c r="F127" s="318" t="s">
        <v>732</v>
      </c>
      <c r="G127" s="319">
        <v>6922</v>
      </c>
      <c r="H127" s="319">
        <v>49000</v>
      </c>
      <c r="I127" s="319">
        <v>49000</v>
      </c>
      <c r="J127" s="318">
        <v>741</v>
      </c>
      <c r="K127" s="320">
        <v>41396</v>
      </c>
      <c r="L127" s="318">
        <v>738</v>
      </c>
      <c r="M127" s="319">
        <v>36162000</v>
      </c>
      <c r="N127" s="320">
        <v>41396</v>
      </c>
      <c r="O127" s="318">
        <v>517</v>
      </c>
      <c r="P127" s="318"/>
      <c r="Q127" s="319">
        <v>25333000</v>
      </c>
      <c r="R127" s="320">
        <v>41397</v>
      </c>
      <c r="S127" s="318">
        <v>517</v>
      </c>
      <c r="T127" s="319">
        <v>25308500</v>
      </c>
      <c r="U127" s="318">
        <v>70.099999999999994</v>
      </c>
      <c r="V127" s="318">
        <v>70</v>
      </c>
      <c r="W127" s="318">
        <v>100</v>
      </c>
      <c r="X127" s="318">
        <v>99.9</v>
      </c>
      <c r="Y127" s="318">
        <v>221</v>
      </c>
      <c r="Z127" s="318"/>
      <c r="AA127" s="318"/>
      <c r="AB127" s="318">
        <v>1</v>
      </c>
      <c r="AC127" s="319">
        <v>49000</v>
      </c>
      <c r="AD127" s="318">
        <v>0.1</v>
      </c>
    </row>
    <row r="128" spans="1:30" hidden="1" outlineLevel="1">
      <c r="A128" s="311" t="str">
        <f t="shared" si="2"/>
        <v>ELSTRE2208KHFRE</v>
      </c>
      <c r="B128" s="311" t="str">
        <f t="shared" si="3"/>
        <v>ELSTRE2208KH</v>
      </c>
      <c r="C128" s="318" t="s">
        <v>1117</v>
      </c>
      <c r="D128" s="318" t="s">
        <v>1352</v>
      </c>
      <c r="E128" s="318" t="s">
        <v>723</v>
      </c>
      <c r="F128" s="318" t="s">
        <v>732</v>
      </c>
      <c r="G128" s="319">
        <v>6486</v>
      </c>
      <c r="H128" s="319">
        <v>49000</v>
      </c>
      <c r="I128" s="319">
        <v>49000</v>
      </c>
      <c r="J128" s="318">
        <v>266</v>
      </c>
      <c r="K128" s="320">
        <v>41396</v>
      </c>
      <c r="L128" s="318">
        <v>264</v>
      </c>
      <c r="M128" s="319">
        <v>12936000</v>
      </c>
      <c r="N128" s="320">
        <v>41396</v>
      </c>
      <c r="O128" s="318">
        <v>250</v>
      </c>
      <c r="P128" s="318"/>
      <c r="Q128" s="319">
        <v>12250000</v>
      </c>
      <c r="R128" s="320">
        <v>41397</v>
      </c>
      <c r="S128" s="318">
        <v>250</v>
      </c>
      <c r="T128" s="319">
        <v>12225500</v>
      </c>
      <c r="U128" s="318">
        <v>94.7</v>
      </c>
      <c r="V128" s="318">
        <v>94.5</v>
      </c>
      <c r="W128" s="318">
        <v>100</v>
      </c>
      <c r="X128" s="318">
        <v>99.8</v>
      </c>
      <c r="Y128" s="318">
        <v>14</v>
      </c>
      <c r="Z128" s="318"/>
      <c r="AA128" s="318"/>
      <c r="AB128" s="318"/>
      <c r="AC128" s="318"/>
      <c r="AD128" s="318"/>
    </row>
    <row r="129" spans="1:30" hidden="1" outlineLevel="1">
      <c r="A129" s="311" t="str">
        <f t="shared" si="2"/>
        <v>ELSTRE2215BLFRE</v>
      </c>
      <c r="B129" s="311" t="str">
        <f t="shared" si="3"/>
        <v>ELSTRE2215BL</v>
      </c>
      <c r="C129" s="318" t="s">
        <v>1037</v>
      </c>
      <c r="D129" s="318" t="s">
        <v>1038</v>
      </c>
      <c r="E129" s="318" t="s">
        <v>725</v>
      </c>
      <c r="F129" s="318" t="s">
        <v>732</v>
      </c>
      <c r="G129" s="319">
        <v>6453</v>
      </c>
      <c r="H129" s="319">
        <v>49000</v>
      </c>
      <c r="I129" s="319">
        <v>49000</v>
      </c>
      <c r="J129" s="319">
        <v>1500</v>
      </c>
      <c r="K129" s="320">
        <v>41380</v>
      </c>
      <c r="L129" s="319">
        <v>1499</v>
      </c>
      <c r="M129" s="319">
        <v>73451000</v>
      </c>
      <c r="N129" s="320">
        <v>41381</v>
      </c>
      <c r="O129" s="319">
        <v>1436</v>
      </c>
      <c r="P129" s="318">
        <v>1</v>
      </c>
      <c r="Q129" s="319">
        <v>70364000</v>
      </c>
      <c r="R129" s="320">
        <v>41382</v>
      </c>
      <c r="S129" s="319">
        <v>1433</v>
      </c>
      <c r="T129" s="319">
        <v>70045500</v>
      </c>
      <c r="U129" s="318">
        <v>95.6</v>
      </c>
      <c r="V129" s="318">
        <v>95.4</v>
      </c>
      <c r="W129" s="318">
        <v>99.8</v>
      </c>
      <c r="X129" s="318">
        <v>99.5</v>
      </c>
      <c r="Y129" s="318">
        <v>62</v>
      </c>
      <c r="Z129" s="318">
        <v>3</v>
      </c>
      <c r="AA129" s="318"/>
      <c r="AB129" s="318">
        <v>1</v>
      </c>
      <c r="AC129" s="319">
        <v>49000</v>
      </c>
      <c r="AD129" s="318">
        <v>0.1</v>
      </c>
    </row>
    <row r="130" spans="1:30" hidden="1" outlineLevel="1">
      <c r="A130" s="311" t="str">
        <f t="shared" si="2"/>
        <v>ELSTRE2215REFRE</v>
      </c>
      <c r="B130" s="311" t="str">
        <f t="shared" si="3"/>
        <v>ELSTRE2215RE</v>
      </c>
      <c r="C130" s="318" t="s">
        <v>1037</v>
      </c>
      <c r="D130" s="318" t="s">
        <v>1038</v>
      </c>
      <c r="E130" s="318" t="s">
        <v>726</v>
      </c>
      <c r="F130" s="318" t="s">
        <v>732</v>
      </c>
      <c r="G130" s="319">
        <v>6453</v>
      </c>
      <c r="H130" s="319">
        <v>49000</v>
      </c>
      <c r="I130" s="319">
        <v>49000</v>
      </c>
      <c r="J130" s="319">
        <v>1500</v>
      </c>
      <c r="K130" s="320">
        <v>41380</v>
      </c>
      <c r="L130" s="319">
        <v>1494</v>
      </c>
      <c r="M130" s="319">
        <v>73206000</v>
      </c>
      <c r="N130" s="320">
        <v>41381</v>
      </c>
      <c r="O130" s="319">
        <v>1399</v>
      </c>
      <c r="P130" s="318"/>
      <c r="Q130" s="319">
        <v>68551000</v>
      </c>
      <c r="R130" s="320">
        <v>41382</v>
      </c>
      <c r="S130" s="319">
        <v>1398</v>
      </c>
      <c r="T130" s="319">
        <v>68208000</v>
      </c>
      <c r="U130" s="318">
        <v>93.6</v>
      </c>
      <c r="V130" s="318">
        <v>93.2</v>
      </c>
      <c r="W130" s="318">
        <v>99.9</v>
      </c>
      <c r="X130" s="318">
        <v>99.5</v>
      </c>
      <c r="Y130" s="318">
        <v>95</v>
      </c>
      <c r="Z130" s="318">
        <v>1</v>
      </c>
      <c r="AA130" s="318"/>
      <c r="AB130" s="318"/>
      <c r="AC130" s="318"/>
      <c r="AD130" s="318"/>
    </row>
    <row r="131" spans="1:30" hidden="1" outlineLevel="1">
      <c r="A131" s="311" t="str">
        <f t="shared" si="2"/>
        <v>ELSTRE2216PKFRE</v>
      </c>
      <c r="B131" s="311" t="str">
        <f t="shared" si="3"/>
        <v>ELSTRE2216PK</v>
      </c>
      <c r="C131" s="318" t="s">
        <v>1039</v>
      </c>
      <c r="D131" s="318" t="s">
        <v>1040</v>
      </c>
      <c r="E131" s="318" t="s">
        <v>728</v>
      </c>
      <c r="F131" s="318" t="s">
        <v>732</v>
      </c>
      <c r="G131" s="319">
        <v>6453</v>
      </c>
      <c r="H131" s="319">
        <v>49000</v>
      </c>
      <c r="I131" s="319">
        <v>49000</v>
      </c>
      <c r="J131" s="319">
        <v>1200</v>
      </c>
      <c r="K131" s="320">
        <v>41380</v>
      </c>
      <c r="L131" s="319">
        <v>1192</v>
      </c>
      <c r="M131" s="319">
        <v>58408000</v>
      </c>
      <c r="N131" s="320">
        <v>41381</v>
      </c>
      <c r="O131" s="319">
        <v>1114</v>
      </c>
      <c r="P131" s="318">
        <v>1</v>
      </c>
      <c r="Q131" s="319">
        <v>54586000</v>
      </c>
      <c r="R131" s="320">
        <v>41382</v>
      </c>
      <c r="S131" s="319">
        <v>1112</v>
      </c>
      <c r="T131" s="319">
        <v>54390000</v>
      </c>
      <c r="U131" s="318">
        <v>93.3</v>
      </c>
      <c r="V131" s="318">
        <v>93.1</v>
      </c>
      <c r="W131" s="318">
        <v>99.8</v>
      </c>
      <c r="X131" s="318">
        <v>99.6</v>
      </c>
      <c r="Y131" s="318">
        <v>77</v>
      </c>
      <c r="Z131" s="318">
        <v>2</v>
      </c>
      <c r="AA131" s="318">
        <v>1</v>
      </c>
      <c r="AB131" s="318">
        <v>1</v>
      </c>
      <c r="AC131" s="319">
        <v>49000</v>
      </c>
      <c r="AD131" s="318">
        <v>0.1</v>
      </c>
    </row>
    <row r="132" spans="1:30" hidden="1" outlineLevel="1">
      <c r="A132" s="311" t="str">
        <f t="shared" si="2"/>
        <v>ELSTRE2217ORFRE</v>
      </c>
      <c r="B132" s="311" t="str">
        <f t="shared" si="3"/>
        <v>ELSTRE2217OR</v>
      </c>
      <c r="C132" s="318" t="s">
        <v>1051</v>
      </c>
      <c r="D132" s="318" t="s">
        <v>1052</v>
      </c>
      <c r="E132" s="318" t="s">
        <v>734</v>
      </c>
      <c r="F132" s="318" t="s">
        <v>732</v>
      </c>
      <c r="G132" s="319">
        <v>6535</v>
      </c>
      <c r="H132" s="319">
        <v>49000</v>
      </c>
      <c r="I132" s="319">
        <v>49000</v>
      </c>
      <c r="J132" s="318">
        <v>500</v>
      </c>
      <c r="K132" s="320">
        <v>41383</v>
      </c>
      <c r="L132" s="318">
        <v>497</v>
      </c>
      <c r="M132" s="319">
        <v>24353000</v>
      </c>
      <c r="N132" s="320">
        <v>41388</v>
      </c>
      <c r="O132" s="318">
        <v>364</v>
      </c>
      <c r="P132" s="318"/>
      <c r="Q132" s="319">
        <v>17836000</v>
      </c>
      <c r="R132" s="320">
        <v>41389</v>
      </c>
      <c r="S132" s="318">
        <v>364</v>
      </c>
      <c r="T132" s="319">
        <v>17762500</v>
      </c>
      <c r="U132" s="318">
        <v>73.2</v>
      </c>
      <c r="V132" s="318">
        <v>72.900000000000006</v>
      </c>
      <c r="W132" s="318">
        <v>100</v>
      </c>
      <c r="X132" s="318">
        <v>99.6</v>
      </c>
      <c r="Y132" s="318">
        <v>133</v>
      </c>
      <c r="Z132" s="318"/>
      <c r="AA132" s="318"/>
      <c r="AB132" s="318"/>
      <c r="AC132" s="318"/>
      <c r="AD132" s="318"/>
    </row>
    <row r="133" spans="1:30" hidden="1" outlineLevel="1">
      <c r="A133" s="311" t="str">
        <f t="shared" si="2"/>
        <v>ELSTRE2218LIFRE</v>
      </c>
      <c r="B133" s="311" t="str">
        <f t="shared" si="3"/>
        <v>ELSTRE2218LI</v>
      </c>
      <c r="C133" s="318" t="s">
        <v>1078</v>
      </c>
      <c r="D133" s="318" t="s">
        <v>1079</v>
      </c>
      <c r="E133" s="318" t="s">
        <v>639</v>
      </c>
      <c r="F133" s="318" t="s">
        <v>732</v>
      </c>
      <c r="G133" s="319">
        <v>7356</v>
      </c>
      <c r="H133" s="319">
        <v>49000</v>
      </c>
      <c r="I133" s="319">
        <v>49000</v>
      </c>
      <c r="J133" s="319">
        <v>1500</v>
      </c>
      <c r="K133" s="320">
        <v>41388</v>
      </c>
      <c r="L133" s="319">
        <v>1501</v>
      </c>
      <c r="M133" s="319">
        <v>73549000</v>
      </c>
      <c r="N133" s="320">
        <v>41389</v>
      </c>
      <c r="O133" s="318">
        <v>736</v>
      </c>
      <c r="P133" s="318"/>
      <c r="Q133" s="319">
        <v>36064000</v>
      </c>
      <c r="R133" s="320">
        <v>41390</v>
      </c>
      <c r="S133" s="318">
        <v>734</v>
      </c>
      <c r="T133" s="319">
        <v>35917000</v>
      </c>
      <c r="U133" s="318">
        <v>48.9</v>
      </c>
      <c r="V133" s="318">
        <v>48.8</v>
      </c>
      <c r="W133" s="318">
        <v>99.7</v>
      </c>
      <c r="X133" s="318">
        <v>99.6</v>
      </c>
      <c r="Y133" s="318">
        <v>765</v>
      </c>
      <c r="Z133" s="318">
        <v>2</v>
      </c>
      <c r="AA133" s="318"/>
      <c r="AB133" s="318"/>
      <c r="AC133" s="318"/>
      <c r="AD133" s="318"/>
    </row>
    <row r="134" spans="1:30" hidden="1" outlineLevel="1">
      <c r="A134" s="311" t="str">
        <f t="shared" si="2"/>
        <v>ELSTRE2222BKFRE</v>
      </c>
      <c r="B134" s="311" t="str">
        <f t="shared" si="3"/>
        <v>ELSTRE2222BK</v>
      </c>
      <c r="C134" s="318" t="s">
        <v>755</v>
      </c>
      <c r="D134" s="318" t="s">
        <v>756</v>
      </c>
      <c r="E134" s="318" t="s">
        <v>722</v>
      </c>
      <c r="F134" s="318" t="s">
        <v>732</v>
      </c>
      <c r="G134" s="319">
        <v>10877</v>
      </c>
      <c r="H134" s="319">
        <v>55000</v>
      </c>
      <c r="I134" s="319">
        <v>55000</v>
      </c>
      <c r="J134" s="319">
        <v>4700</v>
      </c>
      <c r="K134" s="320">
        <v>41383</v>
      </c>
      <c r="L134" s="319">
        <v>4489</v>
      </c>
      <c r="M134" s="319">
        <v>246895000</v>
      </c>
      <c r="N134" s="320">
        <v>41383</v>
      </c>
      <c r="O134" s="319">
        <v>2721</v>
      </c>
      <c r="P134" s="318"/>
      <c r="Q134" s="319">
        <v>149655000</v>
      </c>
      <c r="R134" s="320">
        <v>41384</v>
      </c>
      <c r="S134" s="319">
        <v>2724</v>
      </c>
      <c r="T134" s="319">
        <v>149737500</v>
      </c>
      <c r="U134" s="318">
        <v>60.7</v>
      </c>
      <c r="V134" s="318">
        <v>60.6</v>
      </c>
      <c r="W134" s="318">
        <v>100.1</v>
      </c>
      <c r="X134" s="318">
        <v>100.1</v>
      </c>
      <c r="Y134" s="319">
        <v>1768</v>
      </c>
      <c r="Z134" s="318">
        <v>-3</v>
      </c>
      <c r="AA134" s="318">
        <v>1</v>
      </c>
      <c r="AB134" s="318">
        <v>2</v>
      </c>
      <c r="AC134" s="319">
        <v>110000</v>
      </c>
      <c r="AD134" s="318"/>
    </row>
    <row r="135" spans="1:30" hidden="1" outlineLevel="1">
      <c r="A135" s="311" t="str">
        <f t="shared" si="2"/>
        <v>ELSTRE2223BLFRE</v>
      </c>
      <c r="B135" s="311" t="str">
        <f t="shared" si="3"/>
        <v>ELSTRE2223BL</v>
      </c>
      <c r="C135" s="318" t="s">
        <v>757</v>
      </c>
      <c r="D135" s="318" t="s">
        <v>758</v>
      </c>
      <c r="E135" s="318" t="s">
        <v>725</v>
      </c>
      <c r="F135" s="318" t="s">
        <v>732</v>
      </c>
      <c r="G135" s="319">
        <v>12500</v>
      </c>
      <c r="H135" s="319">
        <v>59000</v>
      </c>
      <c r="I135" s="319">
        <v>59000</v>
      </c>
      <c r="J135" s="319">
        <v>1200</v>
      </c>
      <c r="K135" s="320">
        <v>41319</v>
      </c>
      <c r="L135" s="319">
        <v>1199</v>
      </c>
      <c r="M135" s="319">
        <v>70741000</v>
      </c>
      <c r="N135" s="320">
        <v>41320</v>
      </c>
      <c r="O135" s="318">
        <v>928</v>
      </c>
      <c r="P135" s="318"/>
      <c r="Q135" s="319">
        <v>54752000</v>
      </c>
      <c r="R135" s="320">
        <v>41321</v>
      </c>
      <c r="S135" s="318">
        <v>928</v>
      </c>
      <c r="T135" s="319">
        <v>54634000</v>
      </c>
      <c r="U135" s="318">
        <v>77.400000000000006</v>
      </c>
      <c r="V135" s="318">
        <v>77.2</v>
      </c>
      <c r="W135" s="318">
        <v>100</v>
      </c>
      <c r="X135" s="318">
        <v>99.8</v>
      </c>
      <c r="Y135" s="318">
        <v>271</v>
      </c>
      <c r="Z135" s="318"/>
      <c r="AA135" s="318"/>
      <c r="AB135" s="318"/>
      <c r="AC135" s="318"/>
      <c r="AD135" s="318"/>
    </row>
    <row r="136" spans="1:30" hidden="1" outlineLevel="1">
      <c r="A136" s="311" t="str">
        <f t="shared" si="2"/>
        <v>ELSTRE2223ORFRE</v>
      </c>
      <c r="B136" s="311" t="str">
        <f t="shared" si="3"/>
        <v>ELSTRE2223OR</v>
      </c>
      <c r="C136" s="318" t="s">
        <v>757</v>
      </c>
      <c r="D136" s="318" t="s">
        <v>758</v>
      </c>
      <c r="E136" s="318" t="s">
        <v>734</v>
      </c>
      <c r="F136" s="318" t="s">
        <v>732</v>
      </c>
      <c r="G136" s="319">
        <v>12500</v>
      </c>
      <c r="H136" s="319">
        <v>59000</v>
      </c>
      <c r="I136" s="319">
        <v>59000</v>
      </c>
      <c r="J136" s="319">
        <v>1200</v>
      </c>
      <c r="K136" s="320">
        <v>41332</v>
      </c>
      <c r="L136" s="319">
        <v>1164</v>
      </c>
      <c r="M136" s="319">
        <v>68676000</v>
      </c>
      <c r="N136" s="320">
        <v>41332</v>
      </c>
      <c r="O136" s="318">
        <v>743</v>
      </c>
      <c r="P136" s="318"/>
      <c r="Q136" s="319">
        <v>43837000</v>
      </c>
      <c r="R136" s="320">
        <v>41333</v>
      </c>
      <c r="S136" s="318">
        <v>744</v>
      </c>
      <c r="T136" s="319">
        <v>43866500</v>
      </c>
      <c r="U136" s="318">
        <v>63.9</v>
      </c>
      <c r="V136" s="318">
        <v>63.9</v>
      </c>
      <c r="W136" s="318">
        <v>100.1</v>
      </c>
      <c r="X136" s="318">
        <v>100.1</v>
      </c>
      <c r="Y136" s="318">
        <v>421</v>
      </c>
      <c r="Z136" s="318">
        <v>-1</v>
      </c>
      <c r="AA136" s="318">
        <v>1</v>
      </c>
      <c r="AB136" s="318">
        <v>1</v>
      </c>
      <c r="AC136" s="319">
        <v>59000</v>
      </c>
      <c r="AD136" s="318">
        <v>0.1</v>
      </c>
    </row>
    <row r="137" spans="1:30" hidden="1" outlineLevel="1">
      <c r="A137" s="311" t="str">
        <f t="shared" si="2"/>
        <v>ELSTRE2224GRFRE</v>
      </c>
      <c r="B137" s="311" t="str">
        <f t="shared" si="3"/>
        <v>ELSTRE2224GR</v>
      </c>
      <c r="C137" s="318" t="s">
        <v>759</v>
      </c>
      <c r="D137" s="318" t="s">
        <v>760</v>
      </c>
      <c r="E137" s="318" t="s">
        <v>727</v>
      </c>
      <c r="F137" s="318" t="s">
        <v>732</v>
      </c>
      <c r="G137" s="319">
        <v>11500</v>
      </c>
      <c r="H137" s="319">
        <v>49000</v>
      </c>
      <c r="I137" s="319">
        <v>49000</v>
      </c>
      <c r="J137" s="319">
        <v>1500</v>
      </c>
      <c r="K137" s="320">
        <v>41362</v>
      </c>
      <c r="L137" s="319">
        <v>1509</v>
      </c>
      <c r="M137" s="319">
        <v>73941000</v>
      </c>
      <c r="N137" s="320">
        <v>41362</v>
      </c>
      <c r="O137" s="319">
        <v>1485</v>
      </c>
      <c r="P137" s="318"/>
      <c r="Q137" s="319">
        <v>72765000</v>
      </c>
      <c r="R137" s="320">
        <v>41363</v>
      </c>
      <c r="S137" s="319">
        <v>1485</v>
      </c>
      <c r="T137" s="319">
        <v>72618000</v>
      </c>
      <c r="U137" s="318">
        <v>98.4</v>
      </c>
      <c r="V137" s="318">
        <v>98.2</v>
      </c>
      <c r="W137" s="318">
        <v>100</v>
      </c>
      <c r="X137" s="318">
        <v>99.8</v>
      </c>
      <c r="Y137" s="318">
        <v>24</v>
      </c>
      <c r="Z137" s="318"/>
      <c r="AA137" s="318"/>
      <c r="AB137" s="318">
        <v>2</v>
      </c>
      <c r="AC137" s="319">
        <v>98000</v>
      </c>
      <c r="AD137" s="318">
        <v>0.1</v>
      </c>
    </row>
    <row r="138" spans="1:30" hidden="1" outlineLevel="1">
      <c r="A138" s="311" t="str">
        <f t="shared" si="2"/>
        <v>ELSTRE2702BUFRE</v>
      </c>
      <c r="B138" s="311" t="str">
        <f t="shared" si="3"/>
        <v>ELSTRE2702BU</v>
      </c>
      <c r="C138" s="318" t="s">
        <v>1118</v>
      </c>
      <c r="D138" s="318" t="s">
        <v>1353</v>
      </c>
      <c r="E138" s="318" t="s">
        <v>748</v>
      </c>
      <c r="F138" s="318" t="s">
        <v>732</v>
      </c>
      <c r="G138" s="319">
        <v>7592</v>
      </c>
      <c r="H138" s="319">
        <v>43000</v>
      </c>
      <c r="I138" s="319">
        <v>43000</v>
      </c>
      <c r="J138" s="318">
        <v>219</v>
      </c>
      <c r="K138" s="320">
        <v>41396</v>
      </c>
      <c r="L138" s="318">
        <v>215</v>
      </c>
      <c r="M138" s="319">
        <v>9245000</v>
      </c>
      <c r="N138" s="320">
        <v>41396</v>
      </c>
      <c r="O138" s="318">
        <v>213</v>
      </c>
      <c r="P138" s="318"/>
      <c r="Q138" s="319">
        <v>9159000</v>
      </c>
      <c r="R138" s="320">
        <v>41397</v>
      </c>
      <c r="S138" s="318">
        <v>213</v>
      </c>
      <c r="T138" s="319">
        <v>9137500</v>
      </c>
      <c r="U138" s="318">
        <v>99.1</v>
      </c>
      <c r="V138" s="318">
        <v>98.8</v>
      </c>
      <c r="W138" s="318">
        <v>100</v>
      </c>
      <c r="X138" s="318">
        <v>99.8</v>
      </c>
      <c r="Y138" s="318">
        <v>2</v>
      </c>
      <c r="Z138" s="318"/>
      <c r="AA138" s="318"/>
      <c r="AB138" s="318"/>
      <c r="AC138" s="318"/>
      <c r="AD138" s="318"/>
    </row>
    <row r="139" spans="1:30" hidden="1" outlineLevel="1">
      <c r="A139" s="311" t="str">
        <f t="shared" si="2"/>
        <v>ELSTRE2703BWFRE</v>
      </c>
      <c r="B139" s="311" t="str">
        <f t="shared" si="3"/>
        <v>ELSTRE2703BW</v>
      </c>
      <c r="C139" s="318" t="s">
        <v>1119</v>
      </c>
      <c r="D139" s="318" t="s">
        <v>1354</v>
      </c>
      <c r="E139" s="318" t="s">
        <v>745</v>
      </c>
      <c r="F139" s="318" t="s">
        <v>732</v>
      </c>
      <c r="G139" s="319">
        <v>7173</v>
      </c>
      <c r="H139" s="319">
        <v>43000</v>
      </c>
      <c r="I139" s="319">
        <v>43000</v>
      </c>
      <c r="J139" s="319">
        <v>2157</v>
      </c>
      <c r="K139" s="320">
        <v>41396</v>
      </c>
      <c r="L139" s="319">
        <v>2150</v>
      </c>
      <c r="M139" s="319">
        <v>92450000</v>
      </c>
      <c r="N139" s="320">
        <v>41396</v>
      </c>
      <c r="O139" s="318">
        <v>513</v>
      </c>
      <c r="P139" s="318"/>
      <c r="Q139" s="319">
        <v>22059000</v>
      </c>
      <c r="R139" s="320">
        <v>41397</v>
      </c>
      <c r="S139" s="318">
        <v>509</v>
      </c>
      <c r="T139" s="319">
        <v>21865500</v>
      </c>
      <c r="U139" s="318">
        <v>23.7</v>
      </c>
      <c r="V139" s="318">
        <v>23.7</v>
      </c>
      <c r="W139" s="318">
        <v>99.2</v>
      </c>
      <c r="X139" s="318">
        <v>99.1</v>
      </c>
      <c r="Y139" s="319">
        <v>1637</v>
      </c>
      <c r="Z139" s="318">
        <v>4</v>
      </c>
      <c r="AA139" s="318">
        <v>1</v>
      </c>
      <c r="AB139" s="318">
        <v>1</v>
      </c>
      <c r="AC139" s="319">
        <v>21500</v>
      </c>
      <c r="AD139" s="318"/>
    </row>
    <row r="140" spans="1:30" hidden="1" outlineLevel="1">
      <c r="A140" s="311" t="str">
        <f t="shared" si="2"/>
        <v>ELSTRE2704BLFRE</v>
      </c>
      <c r="B140" s="311" t="str">
        <f t="shared" si="3"/>
        <v>ELSTRE2704BL</v>
      </c>
      <c r="C140" s="318" t="s">
        <v>1120</v>
      </c>
      <c r="D140" s="318" t="s">
        <v>1355</v>
      </c>
      <c r="E140" s="318" t="s">
        <v>725</v>
      </c>
      <c r="F140" s="318" t="s">
        <v>732</v>
      </c>
      <c r="G140" s="319">
        <v>6295</v>
      </c>
      <c r="H140" s="319">
        <v>43000</v>
      </c>
      <c r="I140" s="319">
        <v>43000</v>
      </c>
      <c r="J140" s="319">
        <v>2125</v>
      </c>
      <c r="K140" s="320">
        <v>41396</v>
      </c>
      <c r="L140" s="319">
        <v>2125</v>
      </c>
      <c r="M140" s="319">
        <v>91375000</v>
      </c>
      <c r="N140" s="320">
        <v>41396</v>
      </c>
      <c r="O140" s="318">
        <v>642</v>
      </c>
      <c r="P140" s="318"/>
      <c r="Q140" s="319">
        <v>27606000</v>
      </c>
      <c r="R140" s="320">
        <v>41397</v>
      </c>
      <c r="S140" s="318">
        <v>642</v>
      </c>
      <c r="T140" s="319">
        <v>27541500</v>
      </c>
      <c r="U140" s="318">
        <v>30.2</v>
      </c>
      <c r="V140" s="318">
        <v>30.1</v>
      </c>
      <c r="W140" s="318">
        <v>100</v>
      </c>
      <c r="X140" s="318">
        <v>99.8</v>
      </c>
      <c r="Y140" s="319">
        <v>1483</v>
      </c>
      <c r="Z140" s="318"/>
      <c r="AA140" s="318"/>
      <c r="AB140" s="318"/>
      <c r="AC140" s="318"/>
      <c r="AD140" s="318"/>
    </row>
    <row r="141" spans="1:30" hidden="1" outlineLevel="1">
      <c r="A141" s="311" t="str">
        <f t="shared" ref="A141:A204" si="4">B141&amp;F141</f>
        <v>ELSTRE2704ORFRE</v>
      </c>
      <c r="B141" s="311" t="str">
        <f t="shared" ref="B141:B204" si="5">C141&amp;E141</f>
        <v>ELSTRE2704OR</v>
      </c>
      <c r="C141" s="318" t="s">
        <v>1120</v>
      </c>
      <c r="D141" s="318" t="s">
        <v>1355</v>
      </c>
      <c r="E141" s="318" t="s">
        <v>734</v>
      </c>
      <c r="F141" s="318" t="s">
        <v>732</v>
      </c>
      <c r="G141" s="319">
        <v>6295</v>
      </c>
      <c r="H141" s="319">
        <v>43000</v>
      </c>
      <c r="I141" s="319">
        <v>43000</v>
      </c>
      <c r="J141" s="319">
        <v>2097</v>
      </c>
      <c r="K141" s="320">
        <v>41396</v>
      </c>
      <c r="L141" s="319">
        <v>2094</v>
      </c>
      <c r="M141" s="319">
        <v>90042000</v>
      </c>
      <c r="N141" s="320">
        <v>41396</v>
      </c>
      <c r="O141" s="318">
        <v>493</v>
      </c>
      <c r="P141" s="318"/>
      <c r="Q141" s="319">
        <v>21199000</v>
      </c>
      <c r="R141" s="320">
        <v>41397</v>
      </c>
      <c r="S141" s="318">
        <v>493</v>
      </c>
      <c r="T141" s="319">
        <v>21177500</v>
      </c>
      <c r="U141" s="318">
        <v>23.5</v>
      </c>
      <c r="V141" s="318">
        <v>23.5</v>
      </c>
      <c r="W141" s="318">
        <v>100</v>
      </c>
      <c r="X141" s="318">
        <v>99.9</v>
      </c>
      <c r="Y141" s="319">
        <v>1601</v>
      </c>
      <c r="Z141" s="318"/>
      <c r="AA141" s="318"/>
      <c r="AB141" s="318"/>
      <c r="AC141" s="318"/>
      <c r="AD141" s="318"/>
    </row>
    <row r="142" spans="1:30" hidden="1" outlineLevel="1">
      <c r="A142" s="311" t="str">
        <f t="shared" si="4"/>
        <v>ELSTRE2705GRFRE</v>
      </c>
      <c r="B142" s="311" t="str">
        <f t="shared" si="5"/>
        <v>ELSTRE2705GR</v>
      </c>
      <c r="C142" s="318" t="s">
        <v>1041</v>
      </c>
      <c r="D142" s="318" t="s">
        <v>1356</v>
      </c>
      <c r="E142" s="318" t="s">
        <v>727</v>
      </c>
      <c r="F142" s="318" t="s">
        <v>732</v>
      </c>
      <c r="G142" s="319">
        <v>5668</v>
      </c>
      <c r="H142" s="319">
        <v>43000</v>
      </c>
      <c r="I142" s="319">
        <v>43000</v>
      </c>
      <c r="J142" s="319">
        <v>1300</v>
      </c>
      <c r="K142" s="320">
        <v>41380</v>
      </c>
      <c r="L142" s="319">
        <v>1299</v>
      </c>
      <c r="M142" s="319">
        <v>55857000</v>
      </c>
      <c r="N142" s="320">
        <v>41381</v>
      </c>
      <c r="O142" s="318">
        <v>480</v>
      </c>
      <c r="P142" s="318"/>
      <c r="Q142" s="319">
        <v>20640000</v>
      </c>
      <c r="R142" s="320">
        <v>41382</v>
      </c>
      <c r="S142" s="318">
        <v>479</v>
      </c>
      <c r="T142" s="319">
        <v>20554000</v>
      </c>
      <c r="U142" s="318">
        <v>36.9</v>
      </c>
      <c r="V142" s="318">
        <v>36.799999999999997</v>
      </c>
      <c r="W142" s="318">
        <v>99.8</v>
      </c>
      <c r="X142" s="318">
        <v>99.6</v>
      </c>
      <c r="Y142" s="318">
        <v>819</v>
      </c>
      <c r="Z142" s="318">
        <v>1</v>
      </c>
      <c r="AA142" s="318"/>
      <c r="AB142" s="318"/>
      <c r="AC142" s="318"/>
      <c r="AD142" s="318"/>
    </row>
    <row r="143" spans="1:30" hidden="1" outlineLevel="1">
      <c r="A143" s="311" t="str">
        <f t="shared" si="4"/>
        <v>ELSTRE2706PKFRE</v>
      </c>
      <c r="B143" s="311" t="str">
        <f t="shared" si="5"/>
        <v>ELSTRE2706PK</v>
      </c>
      <c r="C143" s="318" t="s">
        <v>1080</v>
      </c>
      <c r="D143" s="318" t="s">
        <v>1357</v>
      </c>
      <c r="E143" s="318" t="s">
        <v>728</v>
      </c>
      <c r="F143" s="318" t="s">
        <v>732</v>
      </c>
      <c r="G143" s="319">
        <v>6362</v>
      </c>
      <c r="H143" s="319">
        <v>43000</v>
      </c>
      <c r="I143" s="319">
        <v>43000</v>
      </c>
      <c r="J143" s="319">
        <v>1630</v>
      </c>
      <c r="K143" s="320">
        <v>41391</v>
      </c>
      <c r="L143" s="319">
        <v>1630</v>
      </c>
      <c r="M143" s="319">
        <v>70090000</v>
      </c>
      <c r="N143" s="320">
        <v>41395</v>
      </c>
      <c r="O143" s="318">
        <v>600</v>
      </c>
      <c r="P143" s="318"/>
      <c r="Q143" s="319">
        <v>25800000</v>
      </c>
      <c r="R143" s="320">
        <v>41396</v>
      </c>
      <c r="S143" s="318">
        <v>602</v>
      </c>
      <c r="T143" s="319">
        <v>25735500</v>
      </c>
      <c r="U143" s="318">
        <v>36.9</v>
      </c>
      <c r="V143" s="318">
        <v>36.700000000000003</v>
      </c>
      <c r="W143" s="318">
        <v>100.3</v>
      </c>
      <c r="X143" s="318">
        <v>99.8</v>
      </c>
      <c r="Y143" s="319">
        <v>1030</v>
      </c>
      <c r="Z143" s="318">
        <v>-2</v>
      </c>
      <c r="AA143" s="318"/>
      <c r="AB143" s="318">
        <v>1</v>
      </c>
      <c r="AC143" s="319">
        <v>43000</v>
      </c>
      <c r="AD143" s="318">
        <v>0.1</v>
      </c>
    </row>
    <row r="144" spans="1:30" hidden="1" outlineLevel="1">
      <c r="A144" s="311" t="str">
        <f t="shared" si="4"/>
        <v>ELSTRE2707BLFRE</v>
      </c>
      <c r="B144" s="311" t="str">
        <f t="shared" si="5"/>
        <v>ELSTRE2707BL</v>
      </c>
      <c r="C144" s="318" t="s">
        <v>1121</v>
      </c>
      <c r="D144" s="318" t="s">
        <v>1358</v>
      </c>
      <c r="E144" s="318" t="s">
        <v>725</v>
      </c>
      <c r="F144" s="318" t="s">
        <v>732</v>
      </c>
      <c r="G144" s="319">
        <v>6798</v>
      </c>
      <c r="H144" s="319">
        <v>43000</v>
      </c>
      <c r="I144" s="319">
        <v>43000</v>
      </c>
      <c r="J144" s="319">
        <v>2217</v>
      </c>
      <c r="K144" s="320">
        <v>41396</v>
      </c>
      <c r="L144" s="319">
        <v>2211</v>
      </c>
      <c r="M144" s="319">
        <v>95073000</v>
      </c>
      <c r="N144" s="320">
        <v>41396</v>
      </c>
      <c r="O144" s="318">
        <v>705</v>
      </c>
      <c r="P144" s="318"/>
      <c r="Q144" s="319">
        <v>30315000</v>
      </c>
      <c r="R144" s="320">
        <v>41397</v>
      </c>
      <c r="S144" s="318">
        <v>705</v>
      </c>
      <c r="T144" s="319">
        <v>30272000</v>
      </c>
      <c r="U144" s="318">
        <v>31.9</v>
      </c>
      <c r="V144" s="318">
        <v>31.8</v>
      </c>
      <c r="W144" s="318">
        <v>100</v>
      </c>
      <c r="X144" s="318">
        <v>99.9</v>
      </c>
      <c r="Y144" s="319">
        <v>1506</v>
      </c>
      <c r="Z144" s="318"/>
      <c r="AA144" s="318">
        <v>1</v>
      </c>
      <c r="AB144" s="318">
        <v>2</v>
      </c>
      <c r="AC144" s="319">
        <v>86000</v>
      </c>
      <c r="AD144" s="318">
        <v>0.1</v>
      </c>
    </row>
    <row r="145" spans="1:30" hidden="1" outlineLevel="1">
      <c r="A145" s="311" t="str">
        <f t="shared" si="4"/>
        <v>ELSTRE2708KHFRE</v>
      </c>
      <c r="B145" s="311" t="str">
        <f t="shared" si="5"/>
        <v>ELSTRE2708KH</v>
      </c>
      <c r="C145" s="318" t="s">
        <v>1122</v>
      </c>
      <c r="D145" s="318" t="s">
        <v>1359</v>
      </c>
      <c r="E145" s="318" t="s">
        <v>723</v>
      </c>
      <c r="F145" s="318" t="s">
        <v>732</v>
      </c>
      <c r="G145" s="319">
        <v>6108</v>
      </c>
      <c r="H145" s="319">
        <v>43000</v>
      </c>
      <c r="I145" s="319">
        <v>43000</v>
      </c>
      <c r="J145" s="318">
        <v>282</v>
      </c>
      <c r="K145" s="320">
        <v>41396</v>
      </c>
      <c r="L145" s="318">
        <v>282</v>
      </c>
      <c r="M145" s="319">
        <v>12126000</v>
      </c>
      <c r="N145" s="320">
        <v>41396</v>
      </c>
      <c r="O145" s="318">
        <v>261</v>
      </c>
      <c r="P145" s="318"/>
      <c r="Q145" s="319">
        <v>11223000</v>
      </c>
      <c r="R145" s="320">
        <v>41397</v>
      </c>
      <c r="S145" s="318">
        <v>261</v>
      </c>
      <c r="T145" s="319">
        <v>11201500</v>
      </c>
      <c r="U145" s="318">
        <v>92.6</v>
      </c>
      <c r="V145" s="318">
        <v>92.4</v>
      </c>
      <c r="W145" s="318">
        <v>100</v>
      </c>
      <c r="X145" s="318">
        <v>99.8</v>
      </c>
      <c r="Y145" s="318">
        <v>21</v>
      </c>
      <c r="Z145" s="318"/>
      <c r="AA145" s="318">
        <v>-1</v>
      </c>
      <c r="AB145" s="318">
        <v>-1</v>
      </c>
      <c r="AC145" s="319">
        <v>-43000</v>
      </c>
      <c r="AD145" s="318">
        <v>-0.4</v>
      </c>
    </row>
    <row r="146" spans="1:30" hidden="1" outlineLevel="1">
      <c r="A146" s="311" t="str">
        <f t="shared" si="4"/>
        <v>ELSTRE2715BLFRE</v>
      </c>
      <c r="B146" s="311" t="str">
        <f t="shared" si="5"/>
        <v>ELSTRE2715BL</v>
      </c>
      <c r="C146" s="318" t="s">
        <v>1042</v>
      </c>
      <c r="D146" s="318" t="s">
        <v>1043</v>
      </c>
      <c r="E146" s="318" t="s">
        <v>725</v>
      </c>
      <c r="F146" s="318" t="s">
        <v>732</v>
      </c>
      <c r="G146" s="319">
        <v>6323</v>
      </c>
      <c r="H146" s="319">
        <v>43000</v>
      </c>
      <c r="I146" s="319">
        <v>43000</v>
      </c>
      <c r="J146" s="319">
        <v>2300</v>
      </c>
      <c r="K146" s="320">
        <v>41380</v>
      </c>
      <c r="L146" s="319">
        <v>2290</v>
      </c>
      <c r="M146" s="319">
        <v>98470000</v>
      </c>
      <c r="N146" s="320">
        <v>41381</v>
      </c>
      <c r="O146" s="319">
        <v>1578</v>
      </c>
      <c r="P146" s="318">
        <v>-1</v>
      </c>
      <c r="Q146" s="319">
        <v>67854000</v>
      </c>
      <c r="R146" s="320">
        <v>41382</v>
      </c>
      <c r="S146" s="319">
        <v>1579</v>
      </c>
      <c r="T146" s="319">
        <v>67832500</v>
      </c>
      <c r="U146" s="318">
        <v>69</v>
      </c>
      <c r="V146" s="318">
        <v>68.900000000000006</v>
      </c>
      <c r="W146" s="318">
        <v>100.1</v>
      </c>
      <c r="X146" s="318">
        <v>100</v>
      </c>
      <c r="Y146" s="318">
        <v>713</v>
      </c>
      <c r="Z146" s="318">
        <v>-1</v>
      </c>
      <c r="AA146" s="318"/>
      <c r="AB146" s="318"/>
      <c r="AC146" s="318"/>
      <c r="AD146" s="318"/>
    </row>
    <row r="147" spans="1:30" hidden="1" outlineLevel="1">
      <c r="A147" s="311" t="str">
        <f t="shared" si="4"/>
        <v>ELSTRE2715REFRE</v>
      </c>
      <c r="B147" s="311" t="str">
        <f t="shared" si="5"/>
        <v>ELSTRE2715RE</v>
      </c>
      <c r="C147" s="318" t="s">
        <v>1042</v>
      </c>
      <c r="D147" s="318" t="s">
        <v>1043</v>
      </c>
      <c r="E147" s="318" t="s">
        <v>726</v>
      </c>
      <c r="F147" s="318" t="s">
        <v>732</v>
      </c>
      <c r="G147" s="319">
        <v>6323</v>
      </c>
      <c r="H147" s="319">
        <v>43000</v>
      </c>
      <c r="I147" s="319">
        <v>43000</v>
      </c>
      <c r="J147" s="319">
        <v>2800</v>
      </c>
      <c r="K147" s="320">
        <v>41380</v>
      </c>
      <c r="L147" s="319">
        <v>2797</v>
      </c>
      <c r="M147" s="319">
        <v>120271000</v>
      </c>
      <c r="N147" s="320">
        <v>41381</v>
      </c>
      <c r="O147" s="319">
        <v>1659</v>
      </c>
      <c r="P147" s="318">
        <v>1</v>
      </c>
      <c r="Q147" s="319">
        <v>71337000</v>
      </c>
      <c r="R147" s="320">
        <v>41382</v>
      </c>
      <c r="S147" s="319">
        <v>1660</v>
      </c>
      <c r="T147" s="319">
        <v>71229500</v>
      </c>
      <c r="U147" s="318">
        <v>59.3</v>
      </c>
      <c r="V147" s="318">
        <v>59.2</v>
      </c>
      <c r="W147" s="318">
        <v>100.1</v>
      </c>
      <c r="X147" s="318">
        <v>99.8</v>
      </c>
      <c r="Y147" s="319">
        <v>1137</v>
      </c>
      <c r="Z147" s="318">
        <v>-1</v>
      </c>
      <c r="AA147" s="318"/>
      <c r="AB147" s="318"/>
      <c r="AC147" s="318"/>
      <c r="AD147" s="318"/>
    </row>
    <row r="148" spans="1:30" hidden="1" outlineLevel="1">
      <c r="A148" s="311" t="str">
        <f t="shared" si="4"/>
        <v>ELSTRE2716PKFRE</v>
      </c>
      <c r="B148" s="311" t="str">
        <f t="shared" si="5"/>
        <v>ELSTRE2716PK</v>
      </c>
      <c r="C148" s="318" t="s">
        <v>1044</v>
      </c>
      <c r="D148" s="318" t="s">
        <v>1045</v>
      </c>
      <c r="E148" s="318" t="s">
        <v>728</v>
      </c>
      <c r="F148" s="318" t="s">
        <v>732</v>
      </c>
      <c r="G148" s="319">
        <v>6325</v>
      </c>
      <c r="H148" s="319">
        <v>43000</v>
      </c>
      <c r="I148" s="319">
        <v>43000</v>
      </c>
      <c r="J148" s="319">
        <v>2300</v>
      </c>
      <c r="K148" s="320">
        <v>41380</v>
      </c>
      <c r="L148" s="319">
        <v>2287</v>
      </c>
      <c r="M148" s="319">
        <v>98341000</v>
      </c>
      <c r="N148" s="320">
        <v>41381</v>
      </c>
      <c r="O148" s="319">
        <v>1708</v>
      </c>
      <c r="P148" s="318"/>
      <c r="Q148" s="319">
        <v>73444000</v>
      </c>
      <c r="R148" s="320">
        <v>41382</v>
      </c>
      <c r="S148" s="319">
        <v>1707</v>
      </c>
      <c r="T148" s="319">
        <v>73250500</v>
      </c>
      <c r="U148" s="318">
        <v>74.599999999999994</v>
      </c>
      <c r="V148" s="318">
        <v>74.5</v>
      </c>
      <c r="W148" s="318">
        <v>99.9</v>
      </c>
      <c r="X148" s="318">
        <v>99.7</v>
      </c>
      <c r="Y148" s="318">
        <v>579</v>
      </c>
      <c r="Z148" s="318">
        <v>1</v>
      </c>
      <c r="AA148" s="318"/>
      <c r="AB148" s="318">
        <v>-1</v>
      </c>
      <c r="AC148" s="319">
        <v>-43000</v>
      </c>
      <c r="AD148" s="318"/>
    </row>
    <row r="149" spans="1:30" hidden="1" outlineLevel="1">
      <c r="A149" s="311" t="str">
        <f t="shared" si="4"/>
        <v>ELSTRE2717ORFRE</v>
      </c>
      <c r="B149" s="311" t="str">
        <f t="shared" si="5"/>
        <v>ELSTRE2717OR</v>
      </c>
      <c r="C149" s="318" t="s">
        <v>1053</v>
      </c>
      <c r="D149" s="318" t="s">
        <v>1054</v>
      </c>
      <c r="E149" s="318" t="s">
        <v>734</v>
      </c>
      <c r="F149" s="318" t="s">
        <v>732</v>
      </c>
      <c r="G149" s="319">
        <v>6611</v>
      </c>
      <c r="H149" s="319">
        <v>43000</v>
      </c>
      <c r="I149" s="319">
        <v>43000</v>
      </c>
      <c r="J149" s="319">
        <v>1200</v>
      </c>
      <c r="K149" s="320">
        <v>41383</v>
      </c>
      <c r="L149" s="319">
        <v>1199</v>
      </c>
      <c r="M149" s="319">
        <v>51557000</v>
      </c>
      <c r="N149" s="320">
        <v>41388</v>
      </c>
      <c r="O149" s="318">
        <v>454</v>
      </c>
      <c r="P149" s="318"/>
      <c r="Q149" s="319">
        <v>19522000</v>
      </c>
      <c r="R149" s="320">
        <v>41389</v>
      </c>
      <c r="S149" s="318">
        <v>453</v>
      </c>
      <c r="T149" s="319">
        <v>19436000</v>
      </c>
      <c r="U149" s="318">
        <v>37.799999999999997</v>
      </c>
      <c r="V149" s="318">
        <v>37.700000000000003</v>
      </c>
      <c r="W149" s="318">
        <v>99.8</v>
      </c>
      <c r="X149" s="318">
        <v>99.6</v>
      </c>
      <c r="Y149" s="318">
        <v>745</v>
      </c>
      <c r="Z149" s="318">
        <v>1</v>
      </c>
      <c r="AA149" s="318"/>
      <c r="AB149" s="318"/>
      <c r="AC149" s="318"/>
      <c r="AD149" s="318"/>
    </row>
    <row r="150" spans="1:30" hidden="1" outlineLevel="1">
      <c r="A150" s="311" t="str">
        <f t="shared" si="4"/>
        <v>ELSTRE2718LIFRE</v>
      </c>
      <c r="B150" s="311" t="str">
        <f t="shared" si="5"/>
        <v>ELSTRE2718LI</v>
      </c>
      <c r="C150" s="318" t="s">
        <v>1081</v>
      </c>
      <c r="D150" s="318" t="s">
        <v>1082</v>
      </c>
      <c r="E150" s="318" t="s">
        <v>639</v>
      </c>
      <c r="F150" s="318" t="s">
        <v>732</v>
      </c>
      <c r="G150" s="319">
        <v>7226</v>
      </c>
      <c r="H150" s="319">
        <v>43000</v>
      </c>
      <c r="I150" s="319">
        <v>43000</v>
      </c>
      <c r="J150" s="319">
        <v>1296</v>
      </c>
      <c r="K150" s="320">
        <v>41388</v>
      </c>
      <c r="L150" s="319">
        <v>1293</v>
      </c>
      <c r="M150" s="319">
        <v>55599000</v>
      </c>
      <c r="N150" s="320">
        <v>41389</v>
      </c>
      <c r="O150" s="318">
        <v>430</v>
      </c>
      <c r="P150" s="318"/>
      <c r="Q150" s="319">
        <v>18490000</v>
      </c>
      <c r="R150" s="320">
        <v>41390</v>
      </c>
      <c r="S150" s="318">
        <v>427</v>
      </c>
      <c r="T150" s="319">
        <v>18361000</v>
      </c>
      <c r="U150" s="318">
        <v>33</v>
      </c>
      <c r="V150" s="318">
        <v>33</v>
      </c>
      <c r="W150" s="318">
        <v>99.3</v>
      </c>
      <c r="X150" s="318">
        <v>99.3</v>
      </c>
      <c r="Y150" s="318">
        <v>863</v>
      </c>
      <c r="Z150" s="318">
        <v>3</v>
      </c>
      <c r="AA150" s="318">
        <v>-1</v>
      </c>
      <c r="AB150" s="318">
        <v>-1</v>
      </c>
      <c r="AC150" s="319">
        <v>-43000</v>
      </c>
      <c r="AD150" s="318">
        <v>-0.1</v>
      </c>
    </row>
    <row r="151" spans="1:30" hidden="1" outlineLevel="1">
      <c r="A151" s="311" t="str">
        <f t="shared" si="4"/>
        <v>ELSTRE2723BLFRE</v>
      </c>
      <c r="B151" s="311" t="str">
        <f t="shared" si="5"/>
        <v>ELSTRE2723BL</v>
      </c>
      <c r="C151" s="318" t="s">
        <v>761</v>
      </c>
      <c r="D151" s="318" t="s">
        <v>762</v>
      </c>
      <c r="E151" s="318" t="s">
        <v>725</v>
      </c>
      <c r="F151" s="318" t="s">
        <v>732</v>
      </c>
      <c r="G151" s="319">
        <v>12500</v>
      </c>
      <c r="H151" s="319">
        <v>55000</v>
      </c>
      <c r="I151" s="319">
        <v>55000</v>
      </c>
      <c r="J151" s="319">
        <v>2000</v>
      </c>
      <c r="K151" s="320">
        <v>41320</v>
      </c>
      <c r="L151" s="319">
        <v>1963</v>
      </c>
      <c r="M151" s="319">
        <v>107965000</v>
      </c>
      <c r="N151" s="320">
        <v>41320</v>
      </c>
      <c r="O151" s="319">
        <v>1321</v>
      </c>
      <c r="P151" s="318">
        <v>-1</v>
      </c>
      <c r="Q151" s="319">
        <v>72655000</v>
      </c>
      <c r="R151" s="320">
        <v>41321</v>
      </c>
      <c r="S151" s="319">
        <v>1320</v>
      </c>
      <c r="T151" s="319">
        <v>72270000</v>
      </c>
      <c r="U151" s="318">
        <v>67.2</v>
      </c>
      <c r="V151" s="318">
        <v>66.900000000000006</v>
      </c>
      <c r="W151" s="318">
        <v>99.9</v>
      </c>
      <c r="X151" s="318">
        <v>99.5</v>
      </c>
      <c r="Y151" s="318">
        <v>643</v>
      </c>
      <c r="Z151" s="318">
        <v>1</v>
      </c>
      <c r="AA151" s="318"/>
      <c r="AB151" s="318"/>
      <c r="AC151" s="318"/>
      <c r="AD151" s="318"/>
    </row>
    <row r="152" spans="1:30" hidden="1" outlineLevel="1">
      <c r="A152" s="311" t="str">
        <f t="shared" si="4"/>
        <v>ELSTRE2723ORFRE</v>
      </c>
      <c r="B152" s="311" t="str">
        <f t="shared" si="5"/>
        <v>ELSTRE2723OR</v>
      </c>
      <c r="C152" s="318" t="s">
        <v>761</v>
      </c>
      <c r="D152" s="318" t="s">
        <v>762</v>
      </c>
      <c r="E152" s="318" t="s">
        <v>734</v>
      </c>
      <c r="F152" s="318" t="s">
        <v>732</v>
      </c>
      <c r="G152" s="319">
        <v>12500</v>
      </c>
      <c r="H152" s="319">
        <v>55000</v>
      </c>
      <c r="I152" s="319">
        <v>55000</v>
      </c>
      <c r="J152" s="319">
        <v>1000</v>
      </c>
      <c r="K152" s="320">
        <v>41332</v>
      </c>
      <c r="L152" s="318">
        <v>999</v>
      </c>
      <c r="M152" s="319">
        <v>54945000</v>
      </c>
      <c r="N152" s="320">
        <v>41334</v>
      </c>
      <c r="O152" s="318">
        <v>733</v>
      </c>
      <c r="P152" s="318">
        <v>1</v>
      </c>
      <c r="Q152" s="319">
        <v>40315000</v>
      </c>
      <c r="R152" s="320">
        <v>41345</v>
      </c>
      <c r="S152" s="318">
        <v>731</v>
      </c>
      <c r="T152" s="319">
        <v>40122500</v>
      </c>
      <c r="U152" s="318">
        <v>73.2</v>
      </c>
      <c r="V152" s="318">
        <v>73</v>
      </c>
      <c r="W152" s="318">
        <v>99.7</v>
      </c>
      <c r="X152" s="318">
        <v>99.5</v>
      </c>
      <c r="Y152" s="318">
        <v>265</v>
      </c>
      <c r="Z152" s="318">
        <v>2</v>
      </c>
      <c r="AA152" s="318"/>
      <c r="AB152" s="318"/>
      <c r="AC152" s="318"/>
      <c r="AD152" s="318"/>
    </row>
    <row r="153" spans="1:30" hidden="1" outlineLevel="1">
      <c r="A153" s="311" t="str">
        <f t="shared" si="4"/>
        <v>ELSTRE2724GRFRE</v>
      </c>
      <c r="B153" s="311" t="str">
        <f t="shared" si="5"/>
        <v>ELSTRE2724GR</v>
      </c>
      <c r="C153" s="318" t="s">
        <v>763</v>
      </c>
      <c r="D153" s="318" t="s">
        <v>764</v>
      </c>
      <c r="E153" s="318" t="s">
        <v>727</v>
      </c>
      <c r="F153" s="318" t="s">
        <v>732</v>
      </c>
      <c r="G153" s="319">
        <v>11497</v>
      </c>
      <c r="H153" s="319">
        <v>43000</v>
      </c>
      <c r="I153" s="319">
        <v>43000</v>
      </c>
      <c r="J153" s="319">
        <v>1300</v>
      </c>
      <c r="K153" s="320">
        <v>41362</v>
      </c>
      <c r="L153" s="319">
        <v>1298</v>
      </c>
      <c r="M153" s="319">
        <v>55814000</v>
      </c>
      <c r="N153" s="320">
        <v>41362</v>
      </c>
      <c r="O153" s="319">
        <v>1216</v>
      </c>
      <c r="P153" s="318"/>
      <c r="Q153" s="319">
        <v>52288000</v>
      </c>
      <c r="R153" s="320">
        <v>41363</v>
      </c>
      <c r="S153" s="319">
        <v>1215</v>
      </c>
      <c r="T153" s="319">
        <v>52008500</v>
      </c>
      <c r="U153" s="318">
        <v>93.6</v>
      </c>
      <c r="V153" s="318">
        <v>93.2</v>
      </c>
      <c r="W153" s="318">
        <v>99.9</v>
      </c>
      <c r="X153" s="318">
        <v>99.5</v>
      </c>
      <c r="Y153" s="318">
        <v>82</v>
      </c>
      <c r="Z153" s="318">
        <v>1</v>
      </c>
      <c r="AA153" s="318"/>
      <c r="AB153" s="318"/>
      <c r="AC153" s="318"/>
      <c r="AD153" s="318"/>
    </row>
    <row r="154" spans="1:30" hidden="1" outlineLevel="1">
      <c r="A154" s="311" t="str">
        <f t="shared" si="4"/>
        <v>ELSTRE2744YEFRE</v>
      </c>
      <c r="B154" s="311" t="str">
        <f t="shared" si="5"/>
        <v>ELSTRE2744YE</v>
      </c>
      <c r="C154" s="318" t="s">
        <v>1083</v>
      </c>
      <c r="D154" s="318" t="s">
        <v>1360</v>
      </c>
      <c r="E154" s="318" t="s">
        <v>721</v>
      </c>
      <c r="F154" s="318" t="s">
        <v>732</v>
      </c>
      <c r="G154" s="319">
        <v>6317</v>
      </c>
      <c r="H154" s="319">
        <v>43000</v>
      </c>
      <c r="I154" s="319">
        <v>43000</v>
      </c>
      <c r="J154" s="319">
        <v>2300</v>
      </c>
      <c r="K154" s="320">
        <v>41388</v>
      </c>
      <c r="L154" s="319">
        <v>2297</v>
      </c>
      <c r="M154" s="319">
        <v>98771000</v>
      </c>
      <c r="N154" s="320">
        <v>41389</v>
      </c>
      <c r="O154" s="318">
        <v>809</v>
      </c>
      <c r="P154" s="318"/>
      <c r="Q154" s="319">
        <v>34787000</v>
      </c>
      <c r="R154" s="320">
        <v>41390</v>
      </c>
      <c r="S154" s="318">
        <v>810</v>
      </c>
      <c r="T154" s="319">
        <v>34808500</v>
      </c>
      <c r="U154" s="318">
        <v>35.299999999999997</v>
      </c>
      <c r="V154" s="318">
        <v>35.200000000000003</v>
      </c>
      <c r="W154" s="318">
        <v>100.1</v>
      </c>
      <c r="X154" s="318">
        <v>100.1</v>
      </c>
      <c r="Y154" s="319">
        <v>1488</v>
      </c>
      <c r="Z154" s="318">
        <v>-1</v>
      </c>
      <c r="AA154" s="318"/>
      <c r="AB154" s="318">
        <v>1</v>
      </c>
      <c r="AC154" s="319">
        <v>43000</v>
      </c>
      <c r="AD154" s="318"/>
    </row>
    <row r="155" spans="1:30" hidden="1" outlineLevel="1">
      <c r="A155" s="311" t="str">
        <f t="shared" si="4"/>
        <v>ELSTRE2746BKFRE</v>
      </c>
      <c r="B155" s="311" t="str">
        <f t="shared" si="5"/>
        <v>ELSTRE2746BK</v>
      </c>
      <c r="C155" s="318" t="s">
        <v>1046</v>
      </c>
      <c r="D155" s="318" t="s">
        <v>1361</v>
      </c>
      <c r="E155" s="318" t="s">
        <v>722</v>
      </c>
      <c r="F155" s="318" t="s">
        <v>732</v>
      </c>
      <c r="G155" s="319">
        <v>6386</v>
      </c>
      <c r="H155" s="319">
        <v>43000</v>
      </c>
      <c r="I155" s="319">
        <v>43000</v>
      </c>
      <c r="J155" s="319">
        <v>4300</v>
      </c>
      <c r="K155" s="320">
        <v>41380</v>
      </c>
      <c r="L155" s="319">
        <v>4292</v>
      </c>
      <c r="M155" s="319">
        <v>184556000</v>
      </c>
      <c r="N155" s="320">
        <v>41381</v>
      </c>
      <c r="O155" s="319">
        <v>2619</v>
      </c>
      <c r="P155" s="318"/>
      <c r="Q155" s="319">
        <v>112617000</v>
      </c>
      <c r="R155" s="320">
        <v>41382</v>
      </c>
      <c r="S155" s="319">
        <v>2622</v>
      </c>
      <c r="T155" s="319">
        <v>112574000</v>
      </c>
      <c r="U155" s="318">
        <v>61.1</v>
      </c>
      <c r="V155" s="318">
        <v>61</v>
      </c>
      <c r="W155" s="318">
        <v>100.1</v>
      </c>
      <c r="X155" s="318">
        <v>100</v>
      </c>
      <c r="Y155" s="319">
        <v>1673</v>
      </c>
      <c r="Z155" s="318">
        <v>-3</v>
      </c>
      <c r="AA155" s="318"/>
      <c r="AB155" s="318"/>
      <c r="AC155" s="318"/>
      <c r="AD155" s="318"/>
    </row>
    <row r="156" spans="1:30" hidden="1" outlineLevel="1">
      <c r="A156" s="311" t="str">
        <f t="shared" si="4"/>
        <v>ELSTSE2231BKOSS</v>
      </c>
      <c r="B156" s="311" t="str">
        <f t="shared" si="5"/>
        <v>ELSTSE2231BK</v>
      </c>
      <c r="C156" s="318" t="s">
        <v>1055</v>
      </c>
      <c r="D156" s="318" t="s">
        <v>1056</v>
      </c>
      <c r="E156" s="318" t="s">
        <v>722</v>
      </c>
      <c r="F156" s="318" t="s">
        <v>738</v>
      </c>
      <c r="G156" s="319">
        <v>11144</v>
      </c>
      <c r="H156" s="319">
        <v>49000</v>
      </c>
      <c r="I156" s="319">
        <v>49000</v>
      </c>
      <c r="J156" s="318">
        <v>309</v>
      </c>
      <c r="K156" s="320">
        <v>41383</v>
      </c>
      <c r="L156" s="318">
        <v>309</v>
      </c>
      <c r="M156" s="319">
        <v>15141000</v>
      </c>
      <c r="N156" s="320">
        <v>41387</v>
      </c>
      <c r="O156" s="318">
        <v>33</v>
      </c>
      <c r="P156" s="318"/>
      <c r="Q156" s="319">
        <v>1617000</v>
      </c>
      <c r="R156" s="320">
        <v>41391</v>
      </c>
      <c r="S156" s="318">
        <v>35</v>
      </c>
      <c r="T156" s="319">
        <v>1715000</v>
      </c>
      <c r="U156" s="318">
        <v>11.3</v>
      </c>
      <c r="V156" s="318">
        <v>11.3</v>
      </c>
      <c r="W156" s="318">
        <v>106.1</v>
      </c>
      <c r="X156" s="318">
        <v>106.1</v>
      </c>
      <c r="Y156" s="318">
        <v>276</v>
      </c>
      <c r="Z156" s="318">
        <v>-2</v>
      </c>
      <c r="AA156" s="318"/>
      <c r="AB156" s="318"/>
      <c r="AC156" s="318"/>
      <c r="AD156" s="318"/>
    </row>
    <row r="157" spans="1:30" hidden="1" outlineLevel="1">
      <c r="A157" s="311" t="str">
        <f t="shared" si="4"/>
        <v>ELSTSE2231BKOMM</v>
      </c>
      <c r="B157" s="311" t="str">
        <f t="shared" si="5"/>
        <v>ELSTSE2231BK</v>
      </c>
      <c r="C157" s="318" t="s">
        <v>1055</v>
      </c>
      <c r="D157" s="318" t="s">
        <v>1056</v>
      </c>
      <c r="E157" s="318" t="s">
        <v>722</v>
      </c>
      <c r="F157" s="318" t="s">
        <v>739</v>
      </c>
      <c r="G157" s="319">
        <v>11144</v>
      </c>
      <c r="H157" s="319">
        <v>49000</v>
      </c>
      <c r="I157" s="319">
        <v>49000</v>
      </c>
      <c r="J157" s="318">
        <v>410</v>
      </c>
      <c r="K157" s="320">
        <v>41383</v>
      </c>
      <c r="L157" s="318">
        <v>402</v>
      </c>
      <c r="M157" s="319">
        <v>19698000</v>
      </c>
      <c r="N157" s="320">
        <v>41387</v>
      </c>
      <c r="O157" s="318">
        <v>75</v>
      </c>
      <c r="P157" s="318"/>
      <c r="Q157" s="319">
        <v>3675000</v>
      </c>
      <c r="R157" s="320">
        <v>41388</v>
      </c>
      <c r="S157" s="318">
        <v>77</v>
      </c>
      <c r="T157" s="319">
        <v>3773000</v>
      </c>
      <c r="U157" s="318">
        <v>19.2</v>
      </c>
      <c r="V157" s="318">
        <v>19.2</v>
      </c>
      <c r="W157" s="318">
        <v>102.7</v>
      </c>
      <c r="X157" s="318">
        <v>102.7</v>
      </c>
      <c r="Y157" s="318">
        <v>327</v>
      </c>
      <c r="Z157" s="318">
        <v>-2</v>
      </c>
      <c r="AA157" s="318"/>
      <c r="AB157" s="318"/>
      <c r="AC157" s="318"/>
      <c r="AD157" s="318"/>
    </row>
    <row r="158" spans="1:30" hidden="1" outlineLevel="1">
      <c r="A158" s="311" t="str">
        <f t="shared" si="4"/>
        <v>ELSTSE2231BKOLL</v>
      </c>
      <c r="B158" s="311" t="str">
        <f t="shared" si="5"/>
        <v>ELSTSE2231BK</v>
      </c>
      <c r="C158" s="318" t="s">
        <v>1055</v>
      </c>
      <c r="D158" s="318" t="s">
        <v>1056</v>
      </c>
      <c r="E158" s="318" t="s">
        <v>722</v>
      </c>
      <c r="F158" s="318" t="s">
        <v>741</v>
      </c>
      <c r="G158" s="319">
        <v>11144</v>
      </c>
      <c r="H158" s="319">
        <v>49000</v>
      </c>
      <c r="I158" s="319">
        <v>49000</v>
      </c>
      <c r="J158" s="318">
        <v>207</v>
      </c>
      <c r="K158" s="320">
        <v>41383</v>
      </c>
      <c r="L158" s="318">
        <v>206</v>
      </c>
      <c r="M158" s="319">
        <v>10094000</v>
      </c>
      <c r="N158" s="320">
        <v>41387</v>
      </c>
      <c r="O158" s="318">
        <v>51</v>
      </c>
      <c r="P158" s="318"/>
      <c r="Q158" s="319">
        <v>2499000</v>
      </c>
      <c r="R158" s="320">
        <v>41388</v>
      </c>
      <c r="S158" s="318">
        <v>49</v>
      </c>
      <c r="T158" s="319">
        <v>2352000</v>
      </c>
      <c r="U158" s="318">
        <v>23.8</v>
      </c>
      <c r="V158" s="318">
        <v>23.3</v>
      </c>
      <c r="W158" s="318">
        <v>96.1</v>
      </c>
      <c r="X158" s="318">
        <v>94.1</v>
      </c>
      <c r="Y158" s="318">
        <v>155</v>
      </c>
      <c r="Z158" s="318">
        <v>2</v>
      </c>
      <c r="AA158" s="318">
        <v>-1</v>
      </c>
      <c r="AB158" s="318">
        <v>-2</v>
      </c>
      <c r="AC158" s="319">
        <v>-98000</v>
      </c>
      <c r="AD158" s="318">
        <v>-1</v>
      </c>
    </row>
    <row r="159" spans="1:30" hidden="1" outlineLevel="1">
      <c r="A159" s="311" t="str">
        <f t="shared" si="4"/>
        <v>ELSTSE2231BKOXL</v>
      </c>
      <c r="B159" s="311" t="str">
        <f t="shared" si="5"/>
        <v>ELSTSE2231BK</v>
      </c>
      <c r="C159" s="318" t="s">
        <v>1055</v>
      </c>
      <c r="D159" s="318" t="s">
        <v>1056</v>
      </c>
      <c r="E159" s="318" t="s">
        <v>722</v>
      </c>
      <c r="F159" s="318" t="s">
        <v>743</v>
      </c>
      <c r="G159" s="319">
        <v>11144</v>
      </c>
      <c r="H159" s="319">
        <v>49000</v>
      </c>
      <c r="I159" s="319">
        <v>49000</v>
      </c>
      <c r="J159" s="318">
        <v>105</v>
      </c>
      <c r="K159" s="320">
        <v>41383</v>
      </c>
      <c r="L159" s="318">
        <v>105</v>
      </c>
      <c r="M159" s="319">
        <v>5145000</v>
      </c>
      <c r="N159" s="320">
        <v>41387</v>
      </c>
      <c r="O159" s="318">
        <v>33</v>
      </c>
      <c r="P159" s="318"/>
      <c r="Q159" s="319">
        <v>1617000</v>
      </c>
      <c r="R159" s="320">
        <v>41393</v>
      </c>
      <c r="S159" s="318">
        <v>33</v>
      </c>
      <c r="T159" s="319">
        <v>1568000</v>
      </c>
      <c r="U159" s="318">
        <v>31.4</v>
      </c>
      <c r="V159" s="318">
        <v>30.5</v>
      </c>
      <c r="W159" s="318">
        <v>100</v>
      </c>
      <c r="X159" s="318">
        <v>97</v>
      </c>
      <c r="Y159" s="318">
        <v>72</v>
      </c>
      <c r="Z159" s="318"/>
      <c r="AA159" s="318"/>
      <c r="AB159" s="318"/>
      <c r="AC159" s="318"/>
      <c r="AD159" s="318"/>
    </row>
    <row r="160" spans="1:30" hidden="1" outlineLevel="1">
      <c r="A160" s="311" t="str">
        <f t="shared" si="4"/>
        <v>ELSTSE2231KHOSS</v>
      </c>
      <c r="B160" s="311" t="str">
        <f t="shared" si="5"/>
        <v>ELSTSE2231KH</v>
      </c>
      <c r="C160" s="318" t="s">
        <v>1055</v>
      </c>
      <c r="D160" s="318" t="s">
        <v>1056</v>
      </c>
      <c r="E160" s="318" t="s">
        <v>723</v>
      </c>
      <c r="F160" s="318" t="s">
        <v>738</v>
      </c>
      <c r="G160" s="319">
        <v>11144</v>
      </c>
      <c r="H160" s="319">
        <v>49000</v>
      </c>
      <c r="I160" s="319">
        <v>49000</v>
      </c>
      <c r="J160" s="318">
        <v>195</v>
      </c>
      <c r="K160" s="320">
        <v>41383</v>
      </c>
      <c r="L160" s="318">
        <v>195</v>
      </c>
      <c r="M160" s="319">
        <v>9555000</v>
      </c>
      <c r="N160" s="320">
        <v>41387</v>
      </c>
      <c r="O160" s="318">
        <v>40</v>
      </c>
      <c r="P160" s="318">
        <v>2</v>
      </c>
      <c r="Q160" s="319">
        <v>1960000</v>
      </c>
      <c r="R160" s="320">
        <v>41388</v>
      </c>
      <c r="S160" s="318">
        <v>40</v>
      </c>
      <c r="T160" s="319">
        <v>1960000</v>
      </c>
      <c r="U160" s="318">
        <v>20.5</v>
      </c>
      <c r="V160" s="318">
        <v>20.5</v>
      </c>
      <c r="W160" s="318">
        <v>100</v>
      </c>
      <c r="X160" s="318">
        <v>100</v>
      </c>
      <c r="Y160" s="318">
        <v>153</v>
      </c>
      <c r="Z160" s="318"/>
      <c r="AA160" s="318"/>
      <c r="AB160" s="318"/>
      <c r="AC160" s="318"/>
      <c r="AD160" s="318"/>
    </row>
    <row r="161" spans="1:30" hidden="1" outlineLevel="1">
      <c r="A161" s="311" t="str">
        <f t="shared" si="4"/>
        <v>ELSTSE2231KHOMM</v>
      </c>
      <c r="B161" s="311" t="str">
        <f t="shared" si="5"/>
        <v>ELSTSE2231KH</v>
      </c>
      <c r="C161" s="318" t="s">
        <v>1055</v>
      </c>
      <c r="D161" s="318" t="s">
        <v>1056</v>
      </c>
      <c r="E161" s="318" t="s">
        <v>723</v>
      </c>
      <c r="F161" s="318" t="s">
        <v>739</v>
      </c>
      <c r="G161" s="319">
        <v>11144</v>
      </c>
      <c r="H161" s="319">
        <v>49000</v>
      </c>
      <c r="I161" s="319">
        <v>49000</v>
      </c>
      <c r="J161" s="318">
        <v>310</v>
      </c>
      <c r="K161" s="320">
        <v>41383</v>
      </c>
      <c r="L161" s="318">
        <v>309</v>
      </c>
      <c r="M161" s="319">
        <v>15141000</v>
      </c>
      <c r="N161" s="320">
        <v>41387</v>
      </c>
      <c r="O161" s="318">
        <v>64</v>
      </c>
      <c r="P161" s="318">
        <v>-2</v>
      </c>
      <c r="Q161" s="319">
        <v>3136000</v>
      </c>
      <c r="R161" s="320">
        <v>41388</v>
      </c>
      <c r="S161" s="318">
        <v>66</v>
      </c>
      <c r="T161" s="319">
        <v>3209500</v>
      </c>
      <c r="U161" s="318">
        <v>21.4</v>
      </c>
      <c r="V161" s="318">
        <v>21.2</v>
      </c>
      <c r="W161" s="318">
        <v>103.1</v>
      </c>
      <c r="X161" s="318">
        <v>102.3</v>
      </c>
      <c r="Y161" s="318">
        <v>247</v>
      </c>
      <c r="Z161" s="318">
        <v>-2</v>
      </c>
      <c r="AA161" s="318">
        <v>-1</v>
      </c>
      <c r="AB161" s="318"/>
      <c r="AC161" s="318"/>
      <c r="AD161" s="318"/>
    </row>
    <row r="162" spans="1:30" hidden="1" outlineLevel="1">
      <c r="A162" s="311" t="str">
        <f t="shared" si="4"/>
        <v>ELSTSE2231KHOLL</v>
      </c>
      <c r="B162" s="311" t="str">
        <f t="shared" si="5"/>
        <v>ELSTSE2231KH</v>
      </c>
      <c r="C162" s="318" t="s">
        <v>1055</v>
      </c>
      <c r="D162" s="318" t="s">
        <v>1056</v>
      </c>
      <c r="E162" s="318" t="s">
        <v>723</v>
      </c>
      <c r="F162" s="318" t="s">
        <v>741</v>
      </c>
      <c r="G162" s="319">
        <v>11144</v>
      </c>
      <c r="H162" s="319">
        <v>49000</v>
      </c>
      <c r="I162" s="319">
        <v>49000</v>
      </c>
      <c r="J162" s="318">
        <v>201</v>
      </c>
      <c r="K162" s="320">
        <v>41383</v>
      </c>
      <c r="L162" s="318">
        <v>201</v>
      </c>
      <c r="M162" s="319">
        <v>9849000</v>
      </c>
      <c r="N162" s="320">
        <v>41387</v>
      </c>
      <c r="O162" s="318">
        <v>43</v>
      </c>
      <c r="P162" s="318"/>
      <c r="Q162" s="319">
        <v>2107000</v>
      </c>
      <c r="R162" s="320">
        <v>41388</v>
      </c>
      <c r="S162" s="318">
        <v>42</v>
      </c>
      <c r="T162" s="319">
        <v>2058000</v>
      </c>
      <c r="U162" s="318">
        <v>20.9</v>
      </c>
      <c r="V162" s="318">
        <v>20.9</v>
      </c>
      <c r="W162" s="318">
        <v>97.7</v>
      </c>
      <c r="X162" s="318">
        <v>97.7</v>
      </c>
      <c r="Y162" s="318">
        <v>158</v>
      </c>
      <c r="Z162" s="318">
        <v>1</v>
      </c>
      <c r="AA162" s="318"/>
      <c r="AB162" s="318"/>
      <c r="AC162" s="318"/>
      <c r="AD162" s="318"/>
    </row>
    <row r="163" spans="1:30" hidden="1" outlineLevel="1">
      <c r="A163" s="311" t="str">
        <f t="shared" si="4"/>
        <v>ELSTSE2231KHOXL</v>
      </c>
      <c r="B163" s="311" t="str">
        <f t="shared" si="5"/>
        <v>ELSTSE2231KH</v>
      </c>
      <c r="C163" s="318" t="s">
        <v>1055</v>
      </c>
      <c r="D163" s="318" t="s">
        <v>1056</v>
      </c>
      <c r="E163" s="318" t="s">
        <v>723</v>
      </c>
      <c r="F163" s="318" t="s">
        <v>743</v>
      </c>
      <c r="G163" s="319">
        <v>11144</v>
      </c>
      <c r="H163" s="319">
        <v>49000</v>
      </c>
      <c r="I163" s="319">
        <v>49000</v>
      </c>
      <c r="J163" s="318">
        <v>103</v>
      </c>
      <c r="K163" s="320">
        <v>41383</v>
      </c>
      <c r="L163" s="318">
        <v>102</v>
      </c>
      <c r="M163" s="319">
        <v>4998000</v>
      </c>
      <c r="N163" s="320">
        <v>41387</v>
      </c>
      <c r="O163" s="318">
        <v>24</v>
      </c>
      <c r="P163" s="318"/>
      <c r="Q163" s="319">
        <v>1176000</v>
      </c>
      <c r="R163" s="320">
        <v>41389</v>
      </c>
      <c r="S163" s="318">
        <v>24</v>
      </c>
      <c r="T163" s="319">
        <v>1127000</v>
      </c>
      <c r="U163" s="318">
        <v>23.5</v>
      </c>
      <c r="V163" s="318">
        <v>22.5</v>
      </c>
      <c r="W163" s="318">
        <v>100</v>
      </c>
      <c r="X163" s="318">
        <v>95.8</v>
      </c>
      <c r="Y163" s="318">
        <v>78</v>
      </c>
      <c r="Z163" s="318"/>
      <c r="AA163" s="318"/>
      <c r="AB163" s="318"/>
      <c r="AC163" s="318"/>
      <c r="AD163" s="318"/>
    </row>
    <row r="164" spans="1:30" hidden="1" outlineLevel="1">
      <c r="A164" s="311" t="str">
        <f t="shared" si="4"/>
        <v>ELSTSE2231REOSS</v>
      </c>
      <c r="B164" s="311" t="str">
        <f t="shared" si="5"/>
        <v>ELSTSE2231RE</v>
      </c>
      <c r="C164" s="318" t="s">
        <v>1055</v>
      </c>
      <c r="D164" s="318" t="s">
        <v>1056</v>
      </c>
      <c r="E164" s="318" t="s">
        <v>726</v>
      </c>
      <c r="F164" s="318" t="s">
        <v>738</v>
      </c>
      <c r="G164" s="319">
        <v>11144</v>
      </c>
      <c r="H164" s="319">
        <v>49000</v>
      </c>
      <c r="I164" s="319">
        <v>49000</v>
      </c>
      <c r="J164" s="318">
        <v>312</v>
      </c>
      <c r="K164" s="320">
        <v>41383</v>
      </c>
      <c r="L164" s="318">
        <v>311</v>
      </c>
      <c r="M164" s="319">
        <v>15239000</v>
      </c>
      <c r="N164" s="320">
        <v>41387</v>
      </c>
      <c r="O164" s="318">
        <v>29</v>
      </c>
      <c r="P164" s="318"/>
      <c r="Q164" s="319">
        <v>1421000</v>
      </c>
      <c r="R164" s="320">
        <v>41388</v>
      </c>
      <c r="S164" s="318">
        <v>32</v>
      </c>
      <c r="T164" s="319">
        <v>1519000</v>
      </c>
      <c r="U164" s="318">
        <v>10.3</v>
      </c>
      <c r="V164" s="318">
        <v>10</v>
      </c>
      <c r="W164" s="318">
        <v>110.3</v>
      </c>
      <c r="X164" s="318">
        <v>106.9</v>
      </c>
      <c r="Y164" s="318">
        <v>282</v>
      </c>
      <c r="Z164" s="318">
        <v>-3</v>
      </c>
      <c r="AA164" s="318"/>
      <c r="AB164" s="318"/>
      <c r="AC164" s="318"/>
      <c r="AD164" s="318"/>
    </row>
    <row r="165" spans="1:30" hidden="1" outlineLevel="1">
      <c r="A165" s="311" t="str">
        <f t="shared" si="4"/>
        <v>ELSTSE2231REOMM</v>
      </c>
      <c r="B165" s="311" t="str">
        <f t="shared" si="5"/>
        <v>ELSTSE2231RE</v>
      </c>
      <c r="C165" s="318" t="s">
        <v>1055</v>
      </c>
      <c r="D165" s="318" t="s">
        <v>1056</v>
      </c>
      <c r="E165" s="318" t="s">
        <v>726</v>
      </c>
      <c r="F165" s="318" t="s">
        <v>739</v>
      </c>
      <c r="G165" s="319">
        <v>11144</v>
      </c>
      <c r="H165" s="319">
        <v>49000</v>
      </c>
      <c r="I165" s="319">
        <v>49000</v>
      </c>
      <c r="J165" s="318">
        <v>203</v>
      </c>
      <c r="K165" s="320">
        <v>41383</v>
      </c>
      <c r="L165" s="318">
        <v>203</v>
      </c>
      <c r="M165" s="319">
        <v>9947000</v>
      </c>
      <c r="N165" s="320">
        <v>41387</v>
      </c>
      <c r="O165" s="318">
        <v>35</v>
      </c>
      <c r="P165" s="318"/>
      <c r="Q165" s="319">
        <v>1715000</v>
      </c>
      <c r="R165" s="320">
        <v>41398</v>
      </c>
      <c r="S165" s="318">
        <v>33</v>
      </c>
      <c r="T165" s="319">
        <v>1592500</v>
      </c>
      <c r="U165" s="318">
        <v>16.3</v>
      </c>
      <c r="V165" s="318">
        <v>16</v>
      </c>
      <c r="W165" s="318">
        <v>94.3</v>
      </c>
      <c r="X165" s="318">
        <v>92.9</v>
      </c>
      <c r="Y165" s="318">
        <v>168</v>
      </c>
      <c r="Z165" s="318">
        <v>2</v>
      </c>
      <c r="AA165" s="318">
        <v>1</v>
      </c>
      <c r="AB165" s="318">
        <v>1</v>
      </c>
      <c r="AC165" s="319">
        <v>24500</v>
      </c>
      <c r="AD165" s="318">
        <v>0.5</v>
      </c>
    </row>
    <row r="166" spans="1:30" hidden="1" outlineLevel="1">
      <c r="A166" s="311" t="str">
        <f t="shared" si="4"/>
        <v>ELSTSE2231REOLL</v>
      </c>
      <c r="B166" s="311" t="str">
        <f t="shared" si="5"/>
        <v>ELSTSE2231RE</v>
      </c>
      <c r="C166" s="318" t="s">
        <v>1055</v>
      </c>
      <c r="D166" s="318" t="s">
        <v>1056</v>
      </c>
      <c r="E166" s="318" t="s">
        <v>726</v>
      </c>
      <c r="F166" s="318" t="s">
        <v>741</v>
      </c>
      <c r="G166" s="319">
        <v>11144</v>
      </c>
      <c r="H166" s="319">
        <v>49000</v>
      </c>
      <c r="I166" s="319">
        <v>49000</v>
      </c>
      <c r="J166" s="318">
        <v>201</v>
      </c>
      <c r="K166" s="320">
        <v>41383</v>
      </c>
      <c r="L166" s="318">
        <v>201</v>
      </c>
      <c r="M166" s="319">
        <v>9849000</v>
      </c>
      <c r="N166" s="320">
        <v>41387</v>
      </c>
      <c r="O166" s="318">
        <v>19</v>
      </c>
      <c r="P166" s="318"/>
      <c r="Q166" s="319">
        <v>931000</v>
      </c>
      <c r="R166" s="320">
        <v>41388</v>
      </c>
      <c r="S166" s="318">
        <v>20</v>
      </c>
      <c r="T166" s="319">
        <v>980000</v>
      </c>
      <c r="U166" s="318">
        <v>10</v>
      </c>
      <c r="V166" s="318">
        <v>10</v>
      </c>
      <c r="W166" s="318">
        <v>105.3</v>
      </c>
      <c r="X166" s="318">
        <v>105.3</v>
      </c>
      <c r="Y166" s="318">
        <v>182</v>
      </c>
      <c r="Z166" s="318">
        <v>-1</v>
      </c>
      <c r="AA166" s="318"/>
      <c r="AB166" s="318"/>
      <c r="AC166" s="318"/>
      <c r="AD166" s="318"/>
    </row>
    <row r="167" spans="1:30" hidden="1" outlineLevel="1">
      <c r="A167" s="311" t="str">
        <f t="shared" si="4"/>
        <v>ELSTSE2231REOXL</v>
      </c>
      <c r="B167" s="311" t="str">
        <f t="shared" si="5"/>
        <v>ELSTSE2231RE</v>
      </c>
      <c r="C167" s="318" t="s">
        <v>1055</v>
      </c>
      <c r="D167" s="318" t="s">
        <v>1056</v>
      </c>
      <c r="E167" s="318" t="s">
        <v>726</v>
      </c>
      <c r="F167" s="318" t="s">
        <v>743</v>
      </c>
      <c r="G167" s="319">
        <v>11144</v>
      </c>
      <c r="H167" s="319">
        <v>49000</v>
      </c>
      <c r="I167" s="319">
        <v>49000</v>
      </c>
      <c r="J167" s="318">
        <v>102</v>
      </c>
      <c r="K167" s="320">
        <v>41383</v>
      </c>
      <c r="L167" s="318">
        <v>101</v>
      </c>
      <c r="M167" s="319">
        <v>4949000</v>
      </c>
      <c r="N167" s="320">
        <v>41387</v>
      </c>
      <c r="O167" s="318">
        <v>9</v>
      </c>
      <c r="P167" s="318"/>
      <c r="Q167" s="319">
        <v>441000</v>
      </c>
      <c r="R167" s="320">
        <v>41392</v>
      </c>
      <c r="S167" s="318">
        <v>9</v>
      </c>
      <c r="T167" s="319">
        <v>441000</v>
      </c>
      <c r="U167" s="318">
        <v>8.9</v>
      </c>
      <c r="V167" s="318">
        <v>8.9</v>
      </c>
      <c r="W167" s="318">
        <v>100</v>
      </c>
      <c r="X167" s="318">
        <v>100</v>
      </c>
      <c r="Y167" s="318">
        <v>92</v>
      </c>
      <c r="Z167" s="318"/>
      <c r="AA167" s="318"/>
      <c r="AB167" s="318"/>
      <c r="AC167" s="318"/>
      <c r="AD167" s="318"/>
    </row>
    <row r="168" spans="1:30" hidden="1" outlineLevel="1">
      <c r="A168" s="311" t="str">
        <f t="shared" si="4"/>
        <v>ELSTSE2232BKOSS</v>
      </c>
      <c r="B168" s="311" t="str">
        <f t="shared" si="5"/>
        <v>ELSTSE2232BK</v>
      </c>
      <c r="C168" s="318" t="s">
        <v>1253</v>
      </c>
      <c r="D168" s="318" t="s">
        <v>1254</v>
      </c>
      <c r="E168" s="318" t="s">
        <v>722</v>
      </c>
      <c r="F168" s="318" t="s">
        <v>738</v>
      </c>
      <c r="G168" s="319">
        <v>13400</v>
      </c>
      <c r="H168" s="319">
        <v>55000</v>
      </c>
      <c r="I168" s="319">
        <v>55000</v>
      </c>
      <c r="J168" s="318">
        <v>98</v>
      </c>
      <c r="K168" s="320">
        <v>41425</v>
      </c>
      <c r="L168" s="318">
        <v>98</v>
      </c>
      <c r="M168" s="319">
        <v>5390000</v>
      </c>
      <c r="N168" s="320">
        <v>41425</v>
      </c>
      <c r="O168" s="318">
        <v>37</v>
      </c>
      <c r="P168" s="318"/>
      <c r="Q168" s="319">
        <v>2035000</v>
      </c>
      <c r="R168" s="320">
        <v>41427</v>
      </c>
      <c r="S168" s="318">
        <v>37</v>
      </c>
      <c r="T168" s="319">
        <v>2035000</v>
      </c>
      <c r="U168" s="318">
        <v>37.799999999999997</v>
      </c>
      <c r="V168" s="318">
        <v>37.799999999999997</v>
      </c>
      <c r="W168" s="318">
        <v>100</v>
      </c>
      <c r="X168" s="318">
        <v>100</v>
      </c>
      <c r="Y168" s="318">
        <v>61</v>
      </c>
      <c r="Z168" s="318"/>
      <c r="AA168" s="318"/>
      <c r="AB168" s="318"/>
      <c r="AC168" s="318"/>
      <c r="AD168" s="318"/>
    </row>
    <row r="169" spans="1:30" hidden="1" outlineLevel="1">
      <c r="A169" s="311" t="str">
        <f t="shared" si="4"/>
        <v>ELSTSE2232BKOMM</v>
      </c>
      <c r="B169" s="311" t="str">
        <f t="shared" si="5"/>
        <v>ELSTSE2232BK</v>
      </c>
      <c r="C169" s="318" t="s">
        <v>1253</v>
      </c>
      <c r="D169" s="318" t="s">
        <v>1254</v>
      </c>
      <c r="E169" s="318" t="s">
        <v>722</v>
      </c>
      <c r="F169" s="318" t="s">
        <v>739</v>
      </c>
      <c r="G169" s="319">
        <v>13400</v>
      </c>
      <c r="H169" s="319">
        <v>55000</v>
      </c>
      <c r="I169" s="319">
        <v>55000</v>
      </c>
      <c r="J169" s="318">
        <v>190</v>
      </c>
      <c r="K169" s="320">
        <v>41425</v>
      </c>
      <c r="L169" s="318">
        <v>189</v>
      </c>
      <c r="M169" s="319">
        <v>10395000</v>
      </c>
      <c r="N169" s="320">
        <v>41425</v>
      </c>
      <c r="O169" s="318">
        <v>67</v>
      </c>
      <c r="P169" s="318"/>
      <c r="Q169" s="319">
        <v>3685000</v>
      </c>
      <c r="R169" s="320">
        <v>41426</v>
      </c>
      <c r="S169" s="318">
        <v>64</v>
      </c>
      <c r="T169" s="319">
        <v>3492500</v>
      </c>
      <c r="U169" s="318">
        <v>33.9</v>
      </c>
      <c r="V169" s="318">
        <v>33.6</v>
      </c>
      <c r="W169" s="318">
        <v>95.5</v>
      </c>
      <c r="X169" s="318">
        <v>94.8</v>
      </c>
      <c r="Y169" s="318">
        <v>122</v>
      </c>
      <c r="Z169" s="318">
        <v>3</v>
      </c>
      <c r="AA169" s="318"/>
      <c r="AB169" s="318"/>
      <c r="AC169" s="318"/>
      <c r="AD169" s="318"/>
    </row>
    <row r="170" spans="1:30" hidden="1" outlineLevel="1">
      <c r="A170" s="311" t="str">
        <f t="shared" si="4"/>
        <v>ELSTSE2232BKOLL</v>
      </c>
      <c r="B170" s="311" t="str">
        <f t="shared" si="5"/>
        <v>ELSTSE2232BK</v>
      </c>
      <c r="C170" s="318" t="s">
        <v>1253</v>
      </c>
      <c r="D170" s="318" t="s">
        <v>1254</v>
      </c>
      <c r="E170" s="318" t="s">
        <v>722</v>
      </c>
      <c r="F170" s="318" t="s">
        <v>741</v>
      </c>
      <c r="G170" s="319">
        <v>13400</v>
      </c>
      <c r="H170" s="319">
        <v>55000</v>
      </c>
      <c r="I170" s="319">
        <v>55000</v>
      </c>
      <c r="J170" s="318">
        <v>198</v>
      </c>
      <c r="K170" s="320">
        <v>41425</v>
      </c>
      <c r="L170" s="318">
        <v>198</v>
      </c>
      <c r="M170" s="319">
        <v>10890000</v>
      </c>
      <c r="N170" s="320">
        <v>41425</v>
      </c>
      <c r="O170" s="318">
        <v>37</v>
      </c>
      <c r="P170" s="318"/>
      <c r="Q170" s="319">
        <v>2035000</v>
      </c>
      <c r="R170" s="320">
        <v>41427</v>
      </c>
      <c r="S170" s="318">
        <v>37</v>
      </c>
      <c r="T170" s="319">
        <v>2035000</v>
      </c>
      <c r="U170" s="318">
        <v>18.7</v>
      </c>
      <c r="V170" s="318">
        <v>18.7</v>
      </c>
      <c r="W170" s="318">
        <v>100</v>
      </c>
      <c r="X170" s="318">
        <v>100</v>
      </c>
      <c r="Y170" s="318">
        <v>161</v>
      </c>
      <c r="Z170" s="318"/>
      <c r="AA170" s="318"/>
      <c r="AB170" s="318"/>
      <c r="AC170" s="318"/>
      <c r="AD170" s="318"/>
    </row>
    <row r="171" spans="1:30" hidden="1" outlineLevel="1">
      <c r="A171" s="311" t="str">
        <f t="shared" si="4"/>
        <v>ELSTSE2232BKOXL</v>
      </c>
      <c r="B171" s="311" t="str">
        <f t="shared" si="5"/>
        <v>ELSTSE2232BK</v>
      </c>
      <c r="C171" s="318" t="s">
        <v>1253</v>
      </c>
      <c r="D171" s="318" t="s">
        <v>1254</v>
      </c>
      <c r="E171" s="318" t="s">
        <v>722</v>
      </c>
      <c r="F171" s="318" t="s">
        <v>743</v>
      </c>
      <c r="G171" s="319">
        <v>13400</v>
      </c>
      <c r="H171" s="319">
        <v>55000</v>
      </c>
      <c r="I171" s="319">
        <v>55000</v>
      </c>
      <c r="J171" s="318">
        <v>99</v>
      </c>
      <c r="K171" s="320">
        <v>41425</v>
      </c>
      <c r="L171" s="318">
        <v>99</v>
      </c>
      <c r="M171" s="319">
        <v>5445000</v>
      </c>
      <c r="N171" s="320">
        <v>41425</v>
      </c>
      <c r="O171" s="318">
        <v>21</v>
      </c>
      <c r="P171" s="318"/>
      <c r="Q171" s="319">
        <v>1155000</v>
      </c>
      <c r="R171" s="320">
        <v>41426</v>
      </c>
      <c r="S171" s="318">
        <v>19</v>
      </c>
      <c r="T171" s="319">
        <v>1017500</v>
      </c>
      <c r="U171" s="318">
        <v>19.2</v>
      </c>
      <c r="V171" s="318">
        <v>18.7</v>
      </c>
      <c r="W171" s="318">
        <v>90.5</v>
      </c>
      <c r="X171" s="318">
        <v>88.1</v>
      </c>
      <c r="Y171" s="318">
        <v>78</v>
      </c>
      <c r="Z171" s="318">
        <v>2</v>
      </c>
      <c r="AA171" s="318"/>
      <c r="AB171" s="318"/>
      <c r="AC171" s="318"/>
      <c r="AD171" s="318"/>
    </row>
    <row r="172" spans="1:30" hidden="1" outlineLevel="1">
      <c r="A172" s="311" t="str">
        <f t="shared" si="4"/>
        <v>ELSTSE2233GROSS</v>
      </c>
      <c r="B172" s="311" t="str">
        <f t="shared" si="5"/>
        <v>ELSTSE2233GR</v>
      </c>
      <c r="C172" s="318" t="s">
        <v>930</v>
      </c>
      <c r="D172" s="318" t="s">
        <v>931</v>
      </c>
      <c r="E172" s="318" t="s">
        <v>727</v>
      </c>
      <c r="F172" s="318" t="s">
        <v>738</v>
      </c>
      <c r="G172" s="319">
        <v>10400</v>
      </c>
      <c r="H172" s="319">
        <v>49000</v>
      </c>
      <c r="I172" s="319">
        <v>49000</v>
      </c>
      <c r="J172" s="318">
        <v>100</v>
      </c>
      <c r="K172" s="320">
        <v>41333</v>
      </c>
      <c r="L172" s="318">
        <v>99</v>
      </c>
      <c r="M172" s="319">
        <v>4851000</v>
      </c>
      <c r="N172" s="320">
        <v>41355</v>
      </c>
      <c r="O172" s="318">
        <v>78</v>
      </c>
      <c r="P172" s="318"/>
      <c r="Q172" s="319">
        <v>3822000</v>
      </c>
      <c r="R172" s="320">
        <v>41356</v>
      </c>
      <c r="S172" s="318">
        <v>78</v>
      </c>
      <c r="T172" s="319">
        <v>3792600</v>
      </c>
      <c r="U172" s="318">
        <v>78.8</v>
      </c>
      <c r="V172" s="318">
        <v>78.2</v>
      </c>
      <c r="W172" s="318">
        <v>100</v>
      </c>
      <c r="X172" s="318">
        <v>99.2</v>
      </c>
      <c r="Y172" s="318">
        <v>21</v>
      </c>
      <c r="Z172" s="318"/>
      <c r="AA172" s="318"/>
      <c r="AB172" s="318"/>
      <c r="AC172" s="318"/>
      <c r="AD172" s="318"/>
    </row>
    <row r="173" spans="1:30" hidden="1" outlineLevel="1">
      <c r="A173" s="311" t="str">
        <f t="shared" si="4"/>
        <v>ELSTSE2233GROMM</v>
      </c>
      <c r="B173" s="311" t="str">
        <f t="shared" si="5"/>
        <v>ELSTSE2233GR</v>
      </c>
      <c r="C173" s="318" t="s">
        <v>930</v>
      </c>
      <c r="D173" s="318" t="s">
        <v>931</v>
      </c>
      <c r="E173" s="318" t="s">
        <v>727</v>
      </c>
      <c r="F173" s="318" t="s">
        <v>739</v>
      </c>
      <c r="G173" s="319">
        <v>10400</v>
      </c>
      <c r="H173" s="319">
        <v>49000</v>
      </c>
      <c r="I173" s="319">
        <v>49000</v>
      </c>
      <c r="J173" s="318">
        <v>200</v>
      </c>
      <c r="K173" s="320">
        <v>41333</v>
      </c>
      <c r="L173" s="318">
        <v>195</v>
      </c>
      <c r="M173" s="319">
        <v>9555000</v>
      </c>
      <c r="N173" s="320">
        <v>41355</v>
      </c>
      <c r="O173" s="318">
        <v>156</v>
      </c>
      <c r="P173" s="318"/>
      <c r="Q173" s="319">
        <v>7644000</v>
      </c>
      <c r="R173" s="320">
        <v>41356</v>
      </c>
      <c r="S173" s="318">
        <v>155</v>
      </c>
      <c r="T173" s="319">
        <v>7516600</v>
      </c>
      <c r="U173" s="318">
        <v>79.5</v>
      </c>
      <c r="V173" s="318">
        <v>78.7</v>
      </c>
      <c r="W173" s="318">
        <v>99.4</v>
      </c>
      <c r="X173" s="318">
        <v>98.3</v>
      </c>
      <c r="Y173" s="318">
        <v>39</v>
      </c>
      <c r="Z173" s="318">
        <v>1</v>
      </c>
      <c r="AA173" s="318"/>
      <c r="AB173" s="318"/>
      <c r="AC173" s="318"/>
      <c r="AD173" s="318"/>
    </row>
    <row r="174" spans="1:30" hidden="1" outlineLevel="1">
      <c r="A174" s="311" t="str">
        <f t="shared" si="4"/>
        <v>ELSTSE2233GROLL</v>
      </c>
      <c r="B174" s="311" t="str">
        <f t="shared" si="5"/>
        <v>ELSTSE2233GR</v>
      </c>
      <c r="C174" s="318" t="s">
        <v>930</v>
      </c>
      <c r="D174" s="318" t="s">
        <v>931</v>
      </c>
      <c r="E174" s="318" t="s">
        <v>727</v>
      </c>
      <c r="F174" s="318" t="s">
        <v>741</v>
      </c>
      <c r="G174" s="319">
        <v>10400</v>
      </c>
      <c r="H174" s="319">
        <v>49000</v>
      </c>
      <c r="I174" s="319">
        <v>49000</v>
      </c>
      <c r="J174" s="318">
        <v>300</v>
      </c>
      <c r="K174" s="320">
        <v>41333</v>
      </c>
      <c r="L174" s="318">
        <v>307</v>
      </c>
      <c r="M174" s="319">
        <v>15043000</v>
      </c>
      <c r="N174" s="320">
        <v>41355</v>
      </c>
      <c r="O174" s="318">
        <v>182</v>
      </c>
      <c r="P174" s="318">
        <v>1</v>
      </c>
      <c r="Q174" s="319">
        <v>8918000</v>
      </c>
      <c r="R174" s="320">
        <v>41356</v>
      </c>
      <c r="S174" s="318">
        <v>182</v>
      </c>
      <c r="T174" s="319">
        <v>8839600</v>
      </c>
      <c r="U174" s="318">
        <v>59.3</v>
      </c>
      <c r="V174" s="318">
        <v>58.8</v>
      </c>
      <c r="W174" s="318">
        <v>100</v>
      </c>
      <c r="X174" s="318">
        <v>99.1</v>
      </c>
      <c r="Y174" s="318">
        <v>124</v>
      </c>
      <c r="Z174" s="318"/>
      <c r="AA174" s="318"/>
      <c r="AB174" s="318"/>
      <c r="AC174" s="318"/>
      <c r="AD174" s="318"/>
    </row>
    <row r="175" spans="1:30" hidden="1" outlineLevel="1">
      <c r="A175" s="311" t="str">
        <f t="shared" si="4"/>
        <v>ELSTSE2233GROXL</v>
      </c>
      <c r="B175" s="311" t="str">
        <f t="shared" si="5"/>
        <v>ELSTSE2233GR</v>
      </c>
      <c r="C175" s="318" t="s">
        <v>930</v>
      </c>
      <c r="D175" s="318" t="s">
        <v>931</v>
      </c>
      <c r="E175" s="318" t="s">
        <v>727</v>
      </c>
      <c r="F175" s="318" t="s">
        <v>743</v>
      </c>
      <c r="G175" s="319">
        <v>10400</v>
      </c>
      <c r="H175" s="319">
        <v>49000</v>
      </c>
      <c r="I175" s="319">
        <v>49000</v>
      </c>
      <c r="J175" s="318">
        <v>220</v>
      </c>
      <c r="K175" s="320">
        <v>41333</v>
      </c>
      <c r="L175" s="318">
        <v>198</v>
      </c>
      <c r="M175" s="319">
        <v>9702000</v>
      </c>
      <c r="N175" s="320">
        <v>41355</v>
      </c>
      <c r="O175" s="318">
        <v>104</v>
      </c>
      <c r="P175" s="318">
        <v>-1</v>
      </c>
      <c r="Q175" s="319">
        <v>5096000</v>
      </c>
      <c r="R175" s="320">
        <v>41359</v>
      </c>
      <c r="S175" s="318">
        <v>100</v>
      </c>
      <c r="T175" s="319">
        <v>4875500</v>
      </c>
      <c r="U175" s="318">
        <v>50.5</v>
      </c>
      <c r="V175" s="318">
        <v>50.3</v>
      </c>
      <c r="W175" s="318">
        <v>96.2</v>
      </c>
      <c r="X175" s="318">
        <v>95.7</v>
      </c>
      <c r="Y175" s="318">
        <v>95</v>
      </c>
      <c r="Z175" s="318">
        <v>4</v>
      </c>
      <c r="AA175" s="318"/>
      <c r="AB175" s="318"/>
      <c r="AC175" s="318"/>
      <c r="AD175" s="318"/>
    </row>
    <row r="176" spans="1:30" hidden="1" outlineLevel="1">
      <c r="A176" s="311" t="str">
        <f t="shared" si="4"/>
        <v>ELSTSE2234PKOSS</v>
      </c>
      <c r="B176" s="311" t="str">
        <f t="shared" si="5"/>
        <v>ELSTSE2234PK</v>
      </c>
      <c r="C176" s="318" t="s">
        <v>932</v>
      </c>
      <c r="D176" s="318" t="s">
        <v>933</v>
      </c>
      <c r="E176" s="318" t="s">
        <v>728</v>
      </c>
      <c r="F176" s="318" t="s">
        <v>738</v>
      </c>
      <c r="G176" s="319">
        <v>13100</v>
      </c>
      <c r="H176" s="319">
        <v>55000</v>
      </c>
      <c r="I176" s="319">
        <v>55000</v>
      </c>
      <c r="J176" s="318">
        <v>200</v>
      </c>
      <c r="K176" s="320">
        <v>41333</v>
      </c>
      <c r="L176" s="318">
        <v>201</v>
      </c>
      <c r="M176" s="319">
        <v>11055000</v>
      </c>
      <c r="N176" s="320">
        <v>41352</v>
      </c>
      <c r="O176" s="318">
        <v>87</v>
      </c>
      <c r="P176" s="318"/>
      <c r="Q176" s="319">
        <v>4785000</v>
      </c>
      <c r="R176" s="320">
        <v>41356</v>
      </c>
      <c r="S176" s="318">
        <v>86</v>
      </c>
      <c r="T176" s="319">
        <v>4636500</v>
      </c>
      <c r="U176" s="318">
        <v>42.8</v>
      </c>
      <c r="V176" s="318">
        <v>41.9</v>
      </c>
      <c r="W176" s="318">
        <v>98.9</v>
      </c>
      <c r="X176" s="318">
        <v>96.9</v>
      </c>
      <c r="Y176" s="318">
        <v>114</v>
      </c>
      <c r="Z176" s="318">
        <v>1</v>
      </c>
      <c r="AA176" s="318"/>
      <c r="AB176" s="318"/>
      <c r="AC176" s="318"/>
      <c r="AD176" s="318"/>
    </row>
    <row r="177" spans="1:30" hidden="1" outlineLevel="1">
      <c r="A177" s="311" t="str">
        <f t="shared" si="4"/>
        <v>ELSTSE2234PKOMM</v>
      </c>
      <c r="B177" s="311" t="str">
        <f t="shared" si="5"/>
        <v>ELSTSE2234PK</v>
      </c>
      <c r="C177" s="318" t="s">
        <v>932</v>
      </c>
      <c r="D177" s="318" t="s">
        <v>933</v>
      </c>
      <c r="E177" s="318" t="s">
        <v>728</v>
      </c>
      <c r="F177" s="318" t="s">
        <v>739</v>
      </c>
      <c r="G177" s="319">
        <v>13100</v>
      </c>
      <c r="H177" s="319">
        <v>55000</v>
      </c>
      <c r="I177" s="319">
        <v>55000</v>
      </c>
      <c r="J177" s="318">
        <v>200</v>
      </c>
      <c r="K177" s="320">
        <v>41333</v>
      </c>
      <c r="L177" s="318">
        <v>199</v>
      </c>
      <c r="M177" s="319">
        <v>10945000</v>
      </c>
      <c r="N177" s="320">
        <v>41352</v>
      </c>
      <c r="O177" s="318">
        <v>60</v>
      </c>
      <c r="P177" s="318"/>
      <c r="Q177" s="319">
        <v>3300000</v>
      </c>
      <c r="R177" s="320">
        <v>41354</v>
      </c>
      <c r="S177" s="318">
        <v>61</v>
      </c>
      <c r="T177" s="319">
        <v>3289000</v>
      </c>
      <c r="U177" s="318">
        <v>30.7</v>
      </c>
      <c r="V177" s="318">
        <v>30.1</v>
      </c>
      <c r="W177" s="318">
        <v>101.7</v>
      </c>
      <c r="X177" s="318">
        <v>99.7</v>
      </c>
      <c r="Y177" s="318">
        <v>139</v>
      </c>
      <c r="Z177" s="318">
        <v>-1</v>
      </c>
      <c r="AA177" s="318"/>
      <c r="AB177" s="318"/>
      <c r="AC177" s="318"/>
      <c r="AD177" s="318"/>
    </row>
    <row r="178" spans="1:30" hidden="1" outlineLevel="1">
      <c r="A178" s="311" t="str">
        <f t="shared" si="4"/>
        <v>ELSTSE2234PKOLL</v>
      </c>
      <c r="B178" s="311" t="str">
        <f t="shared" si="5"/>
        <v>ELSTSE2234PK</v>
      </c>
      <c r="C178" s="318" t="s">
        <v>932</v>
      </c>
      <c r="D178" s="318" t="s">
        <v>933</v>
      </c>
      <c r="E178" s="318" t="s">
        <v>728</v>
      </c>
      <c r="F178" s="318" t="s">
        <v>741</v>
      </c>
      <c r="G178" s="319">
        <v>13100</v>
      </c>
      <c r="H178" s="319">
        <v>55000</v>
      </c>
      <c r="I178" s="319">
        <v>55000</v>
      </c>
      <c r="J178" s="318">
        <v>100</v>
      </c>
      <c r="K178" s="320">
        <v>41333</v>
      </c>
      <c r="L178" s="318">
        <v>100</v>
      </c>
      <c r="M178" s="319">
        <v>5500000</v>
      </c>
      <c r="N178" s="320">
        <v>41352</v>
      </c>
      <c r="O178" s="318">
        <v>24</v>
      </c>
      <c r="P178" s="318"/>
      <c r="Q178" s="319">
        <v>1320000</v>
      </c>
      <c r="R178" s="320">
        <v>41353</v>
      </c>
      <c r="S178" s="318">
        <v>22</v>
      </c>
      <c r="T178" s="319">
        <v>1210000</v>
      </c>
      <c r="U178" s="318">
        <v>22</v>
      </c>
      <c r="V178" s="318">
        <v>22</v>
      </c>
      <c r="W178" s="318">
        <v>91.7</v>
      </c>
      <c r="X178" s="318">
        <v>91.7</v>
      </c>
      <c r="Y178" s="318">
        <v>76</v>
      </c>
      <c r="Z178" s="318">
        <v>2</v>
      </c>
      <c r="AA178" s="318"/>
      <c r="AB178" s="318"/>
      <c r="AC178" s="318"/>
      <c r="AD178" s="318"/>
    </row>
    <row r="179" spans="1:30" hidden="1" outlineLevel="1">
      <c r="A179" s="311" t="str">
        <f t="shared" si="4"/>
        <v>ELSTSE2235MTOMM</v>
      </c>
      <c r="B179" s="311" t="str">
        <f t="shared" si="5"/>
        <v>ELSTSE2235MT</v>
      </c>
      <c r="C179" s="318" t="s">
        <v>1255</v>
      </c>
      <c r="D179" s="318" t="s">
        <v>1256</v>
      </c>
      <c r="E179" s="318" t="s">
        <v>0</v>
      </c>
      <c r="F179" s="318" t="s">
        <v>739</v>
      </c>
      <c r="G179" s="319">
        <v>16200</v>
      </c>
      <c r="H179" s="319">
        <v>69000</v>
      </c>
      <c r="I179" s="319">
        <v>69000</v>
      </c>
      <c r="J179" s="318">
        <v>181</v>
      </c>
      <c r="K179" s="320">
        <v>41425</v>
      </c>
      <c r="L179" s="318">
        <v>179</v>
      </c>
      <c r="M179" s="319">
        <v>12351000</v>
      </c>
      <c r="N179" s="320">
        <v>41425</v>
      </c>
      <c r="O179" s="318">
        <v>41</v>
      </c>
      <c r="P179" s="318"/>
      <c r="Q179" s="319">
        <v>2829000</v>
      </c>
      <c r="R179" s="320">
        <v>41426</v>
      </c>
      <c r="S179" s="318">
        <v>40</v>
      </c>
      <c r="T179" s="319">
        <v>2725500</v>
      </c>
      <c r="U179" s="318">
        <v>22.3</v>
      </c>
      <c r="V179" s="318">
        <v>22.1</v>
      </c>
      <c r="W179" s="318">
        <v>97.6</v>
      </c>
      <c r="X179" s="318">
        <v>96.3</v>
      </c>
      <c r="Y179" s="318">
        <v>138</v>
      </c>
      <c r="Z179" s="318">
        <v>1</v>
      </c>
      <c r="AA179" s="318"/>
      <c r="AB179" s="318">
        <v>1</v>
      </c>
      <c r="AC179" s="319">
        <v>69000</v>
      </c>
      <c r="AD179" s="318">
        <v>0.6</v>
      </c>
    </row>
    <row r="180" spans="1:30" hidden="1" outlineLevel="1">
      <c r="A180" s="311" t="str">
        <f t="shared" si="4"/>
        <v>ELSTSE2235MTOLL</v>
      </c>
      <c r="B180" s="311" t="str">
        <f t="shared" si="5"/>
        <v>ELSTSE2235MT</v>
      </c>
      <c r="C180" s="318" t="s">
        <v>1255</v>
      </c>
      <c r="D180" s="318" t="s">
        <v>1256</v>
      </c>
      <c r="E180" s="318" t="s">
        <v>0</v>
      </c>
      <c r="F180" s="318" t="s">
        <v>741</v>
      </c>
      <c r="G180" s="319">
        <v>16200</v>
      </c>
      <c r="H180" s="319">
        <v>69000</v>
      </c>
      <c r="I180" s="319">
        <v>69000</v>
      </c>
      <c r="J180" s="318">
        <v>193</v>
      </c>
      <c r="K180" s="320">
        <v>41425</v>
      </c>
      <c r="L180" s="318">
        <v>183</v>
      </c>
      <c r="M180" s="319">
        <v>12627000</v>
      </c>
      <c r="N180" s="320">
        <v>41425</v>
      </c>
      <c r="O180" s="318">
        <v>42</v>
      </c>
      <c r="P180" s="318"/>
      <c r="Q180" s="319">
        <v>2898000</v>
      </c>
      <c r="R180" s="320">
        <v>41426</v>
      </c>
      <c r="S180" s="318">
        <v>42</v>
      </c>
      <c r="T180" s="319">
        <v>2898000</v>
      </c>
      <c r="U180" s="318">
        <v>23</v>
      </c>
      <c r="V180" s="318">
        <v>23</v>
      </c>
      <c r="W180" s="318">
        <v>100</v>
      </c>
      <c r="X180" s="318">
        <v>100</v>
      </c>
      <c r="Y180" s="318">
        <v>141</v>
      </c>
      <c r="Z180" s="318"/>
      <c r="AA180" s="318"/>
      <c r="AB180" s="318"/>
      <c r="AC180" s="318"/>
      <c r="AD180" s="318"/>
    </row>
    <row r="181" spans="1:30" hidden="1" outlineLevel="1">
      <c r="A181" s="311" t="str">
        <f t="shared" si="4"/>
        <v>ELSTSE2235MTOXL</v>
      </c>
      <c r="B181" s="311" t="str">
        <f t="shared" si="5"/>
        <v>ELSTSE2235MT</v>
      </c>
      <c r="C181" s="318" t="s">
        <v>1255</v>
      </c>
      <c r="D181" s="318" t="s">
        <v>1256</v>
      </c>
      <c r="E181" s="318" t="s">
        <v>0</v>
      </c>
      <c r="F181" s="318" t="s">
        <v>743</v>
      </c>
      <c r="G181" s="319">
        <v>16200</v>
      </c>
      <c r="H181" s="319">
        <v>69000</v>
      </c>
      <c r="I181" s="319">
        <v>69000</v>
      </c>
      <c r="J181" s="318">
        <v>93</v>
      </c>
      <c r="K181" s="320">
        <v>41425</v>
      </c>
      <c r="L181" s="318">
        <v>93</v>
      </c>
      <c r="M181" s="319">
        <v>6417000</v>
      </c>
      <c r="N181" s="320">
        <v>41425</v>
      </c>
      <c r="O181" s="318">
        <v>32</v>
      </c>
      <c r="P181" s="318"/>
      <c r="Q181" s="319">
        <v>2208000</v>
      </c>
      <c r="R181" s="320">
        <v>41426</v>
      </c>
      <c r="S181" s="318">
        <v>33</v>
      </c>
      <c r="T181" s="319">
        <v>2242500</v>
      </c>
      <c r="U181" s="318">
        <v>35.5</v>
      </c>
      <c r="V181" s="318">
        <v>34.9</v>
      </c>
      <c r="W181" s="318">
        <v>103.1</v>
      </c>
      <c r="X181" s="318">
        <v>101.6</v>
      </c>
      <c r="Y181" s="318">
        <v>61</v>
      </c>
      <c r="Z181" s="318">
        <v>-1</v>
      </c>
      <c r="AA181" s="318"/>
      <c r="AB181" s="318"/>
      <c r="AC181" s="318"/>
      <c r="AD181" s="318"/>
    </row>
    <row r="182" spans="1:30" hidden="1" outlineLevel="1">
      <c r="A182" s="311" t="str">
        <f t="shared" si="4"/>
        <v>ELSTSE2236BKOSS</v>
      </c>
      <c r="B182" s="311" t="str">
        <f t="shared" si="5"/>
        <v>ELSTSE2236BK</v>
      </c>
      <c r="C182" s="318" t="s">
        <v>1057</v>
      </c>
      <c r="D182" s="318" t="s">
        <v>1058</v>
      </c>
      <c r="E182" s="318" t="s">
        <v>722</v>
      </c>
      <c r="F182" s="318" t="s">
        <v>738</v>
      </c>
      <c r="G182" s="319">
        <v>16500</v>
      </c>
      <c r="H182" s="319">
        <v>59000</v>
      </c>
      <c r="I182" s="319">
        <v>59000</v>
      </c>
      <c r="J182" s="318">
        <v>306</v>
      </c>
      <c r="K182" s="320">
        <v>41382</v>
      </c>
      <c r="L182" s="318">
        <v>306</v>
      </c>
      <c r="M182" s="319">
        <v>18054000</v>
      </c>
      <c r="N182" s="320">
        <v>41382</v>
      </c>
      <c r="O182" s="318">
        <v>240</v>
      </c>
      <c r="P182" s="318"/>
      <c r="Q182" s="319">
        <v>14160000</v>
      </c>
      <c r="R182" s="320">
        <v>41383</v>
      </c>
      <c r="S182" s="318">
        <v>241</v>
      </c>
      <c r="T182" s="319">
        <v>14189500</v>
      </c>
      <c r="U182" s="318">
        <v>78.8</v>
      </c>
      <c r="V182" s="318">
        <v>78.599999999999994</v>
      </c>
      <c r="W182" s="318">
        <v>100.4</v>
      </c>
      <c r="X182" s="318">
        <v>100.2</v>
      </c>
      <c r="Y182" s="318">
        <v>66</v>
      </c>
      <c r="Z182" s="318">
        <v>-1</v>
      </c>
      <c r="AA182" s="318"/>
      <c r="AB182" s="318">
        <v>-1</v>
      </c>
      <c r="AC182" s="319">
        <v>-59000</v>
      </c>
      <c r="AD182" s="318">
        <v>-0.3</v>
      </c>
    </row>
    <row r="183" spans="1:30" hidden="1" outlineLevel="1">
      <c r="A183" s="311" t="str">
        <f t="shared" si="4"/>
        <v>ELSTSE2236BKOMM</v>
      </c>
      <c r="B183" s="311" t="str">
        <f t="shared" si="5"/>
        <v>ELSTSE2236BK</v>
      </c>
      <c r="C183" s="318" t="s">
        <v>1057</v>
      </c>
      <c r="D183" s="318" t="s">
        <v>1058</v>
      </c>
      <c r="E183" s="318" t="s">
        <v>722</v>
      </c>
      <c r="F183" s="318" t="s">
        <v>739</v>
      </c>
      <c r="G183" s="319">
        <v>16500</v>
      </c>
      <c r="H183" s="319">
        <v>59000</v>
      </c>
      <c r="I183" s="319">
        <v>59000</v>
      </c>
      <c r="J183" s="318">
        <v>405</v>
      </c>
      <c r="K183" s="320">
        <v>41382</v>
      </c>
      <c r="L183" s="318">
        <v>405</v>
      </c>
      <c r="M183" s="319">
        <v>23895000</v>
      </c>
      <c r="N183" s="320">
        <v>41382</v>
      </c>
      <c r="O183" s="318">
        <v>279</v>
      </c>
      <c r="P183" s="318"/>
      <c r="Q183" s="319">
        <v>16461000</v>
      </c>
      <c r="R183" s="320">
        <v>41383</v>
      </c>
      <c r="S183" s="318">
        <v>277</v>
      </c>
      <c r="T183" s="319">
        <v>16313500</v>
      </c>
      <c r="U183" s="318">
        <v>68.400000000000006</v>
      </c>
      <c r="V183" s="318">
        <v>68.3</v>
      </c>
      <c r="W183" s="318">
        <v>99.3</v>
      </c>
      <c r="X183" s="318">
        <v>99.1</v>
      </c>
      <c r="Y183" s="318">
        <v>126</v>
      </c>
      <c r="Z183" s="318">
        <v>2</v>
      </c>
      <c r="AA183" s="318">
        <v>-1</v>
      </c>
      <c r="AB183" s="318">
        <v>-2</v>
      </c>
      <c r="AC183" s="319">
        <v>-118000</v>
      </c>
      <c r="AD183" s="318">
        <v>-0.5</v>
      </c>
    </row>
    <row r="184" spans="1:30" hidden="1" outlineLevel="1">
      <c r="A184" s="311" t="str">
        <f t="shared" si="4"/>
        <v>ELSTSE2236BKOLL</v>
      </c>
      <c r="B184" s="311" t="str">
        <f t="shared" si="5"/>
        <v>ELSTSE2236BK</v>
      </c>
      <c r="C184" s="318" t="s">
        <v>1057</v>
      </c>
      <c r="D184" s="318" t="s">
        <v>1058</v>
      </c>
      <c r="E184" s="318" t="s">
        <v>722</v>
      </c>
      <c r="F184" s="318" t="s">
        <v>741</v>
      </c>
      <c r="G184" s="319">
        <v>16500</v>
      </c>
      <c r="H184" s="319">
        <v>59000</v>
      </c>
      <c r="I184" s="319">
        <v>59000</v>
      </c>
      <c r="J184" s="318">
        <v>301</v>
      </c>
      <c r="K184" s="320">
        <v>41382</v>
      </c>
      <c r="L184" s="318">
        <v>301</v>
      </c>
      <c r="M184" s="319">
        <v>17759000</v>
      </c>
      <c r="N184" s="320">
        <v>41382</v>
      </c>
      <c r="O184" s="318">
        <v>184</v>
      </c>
      <c r="P184" s="318"/>
      <c r="Q184" s="319">
        <v>10856000</v>
      </c>
      <c r="R184" s="320">
        <v>41383</v>
      </c>
      <c r="S184" s="318">
        <v>182</v>
      </c>
      <c r="T184" s="319">
        <v>10708500</v>
      </c>
      <c r="U184" s="318">
        <v>60.5</v>
      </c>
      <c r="V184" s="318">
        <v>60.3</v>
      </c>
      <c r="W184" s="318">
        <v>98.9</v>
      </c>
      <c r="X184" s="318">
        <v>98.6</v>
      </c>
      <c r="Y184" s="318">
        <v>117</v>
      </c>
      <c r="Z184" s="318">
        <v>2</v>
      </c>
      <c r="AA184" s="318">
        <v>-1</v>
      </c>
      <c r="AB184" s="318">
        <v>-3</v>
      </c>
      <c r="AC184" s="319">
        <v>-177000</v>
      </c>
      <c r="AD184" s="318">
        <v>-1</v>
      </c>
    </row>
    <row r="185" spans="1:30" hidden="1" outlineLevel="1">
      <c r="A185" s="311" t="str">
        <f t="shared" si="4"/>
        <v>ELSTSE2236BKOXL</v>
      </c>
      <c r="B185" s="311" t="str">
        <f t="shared" si="5"/>
        <v>ELSTSE2236BK</v>
      </c>
      <c r="C185" s="318" t="s">
        <v>1057</v>
      </c>
      <c r="D185" s="318" t="s">
        <v>1058</v>
      </c>
      <c r="E185" s="318" t="s">
        <v>722</v>
      </c>
      <c r="F185" s="318" t="s">
        <v>743</v>
      </c>
      <c r="G185" s="319">
        <v>16500</v>
      </c>
      <c r="H185" s="319">
        <v>59000</v>
      </c>
      <c r="I185" s="319">
        <v>59000</v>
      </c>
      <c r="J185" s="318">
        <v>206</v>
      </c>
      <c r="K185" s="320">
        <v>41382</v>
      </c>
      <c r="L185" s="318">
        <v>206</v>
      </c>
      <c r="M185" s="319">
        <v>12154000</v>
      </c>
      <c r="N185" s="320">
        <v>41382</v>
      </c>
      <c r="O185" s="318">
        <v>125</v>
      </c>
      <c r="P185" s="318"/>
      <c r="Q185" s="319">
        <v>7375000</v>
      </c>
      <c r="R185" s="320">
        <v>41390</v>
      </c>
      <c r="S185" s="318">
        <v>125</v>
      </c>
      <c r="T185" s="319">
        <v>7345500</v>
      </c>
      <c r="U185" s="318">
        <v>60.7</v>
      </c>
      <c r="V185" s="318">
        <v>60.4</v>
      </c>
      <c r="W185" s="318">
        <v>100</v>
      </c>
      <c r="X185" s="318">
        <v>99.6</v>
      </c>
      <c r="Y185" s="318">
        <v>81</v>
      </c>
      <c r="Z185" s="318"/>
      <c r="AA185" s="318"/>
      <c r="AB185" s="318"/>
      <c r="AC185" s="318"/>
      <c r="AD185" s="318"/>
    </row>
    <row r="186" spans="1:30" hidden="1" outlineLevel="1">
      <c r="A186" s="311" t="str">
        <f t="shared" si="4"/>
        <v>ELSTSE2237BKOSS</v>
      </c>
      <c r="B186" s="311" t="str">
        <f t="shared" si="5"/>
        <v>ELSTSE2237BK</v>
      </c>
      <c r="C186" s="318" t="s">
        <v>934</v>
      </c>
      <c r="D186" s="318" t="s">
        <v>935</v>
      </c>
      <c r="E186" s="318" t="s">
        <v>722</v>
      </c>
      <c r="F186" s="318" t="s">
        <v>738</v>
      </c>
      <c r="G186" s="319">
        <v>12000</v>
      </c>
      <c r="H186" s="319">
        <v>49000</v>
      </c>
      <c r="I186" s="319">
        <v>49000</v>
      </c>
      <c r="J186" s="318">
        <v>585</v>
      </c>
      <c r="K186" s="320">
        <v>41333</v>
      </c>
      <c r="L186" s="318">
        <v>581</v>
      </c>
      <c r="M186" s="319">
        <v>28469000</v>
      </c>
      <c r="N186" s="320">
        <v>41352</v>
      </c>
      <c r="O186" s="318">
        <v>574</v>
      </c>
      <c r="P186" s="318">
        <v>-1</v>
      </c>
      <c r="Q186" s="319">
        <v>28126000</v>
      </c>
      <c r="R186" s="320">
        <v>41353</v>
      </c>
      <c r="S186" s="318">
        <v>575</v>
      </c>
      <c r="T186" s="319">
        <v>28090200</v>
      </c>
      <c r="U186" s="318">
        <v>99</v>
      </c>
      <c r="V186" s="318">
        <v>98.7</v>
      </c>
      <c r="W186" s="318">
        <v>100.2</v>
      </c>
      <c r="X186" s="318">
        <v>99.9</v>
      </c>
      <c r="Y186" s="318">
        <v>8</v>
      </c>
      <c r="Z186" s="318">
        <v>-1</v>
      </c>
      <c r="AA186" s="318"/>
      <c r="AB186" s="318">
        <v>1</v>
      </c>
      <c r="AC186" s="319">
        <v>49000</v>
      </c>
      <c r="AD186" s="318">
        <v>0.2</v>
      </c>
    </row>
    <row r="187" spans="1:30" hidden="1" outlineLevel="1">
      <c r="A187" s="311" t="str">
        <f t="shared" si="4"/>
        <v>ELSTSE2237BKOMM</v>
      </c>
      <c r="B187" s="311" t="str">
        <f t="shared" si="5"/>
        <v>ELSTSE2237BK</v>
      </c>
      <c r="C187" s="318" t="s">
        <v>934</v>
      </c>
      <c r="D187" s="318" t="s">
        <v>935</v>
      </c>
      <c r="E187" s="318" t="s">
        <v>722</v>
      </c>
      <c r="F187" s="318" t="s">
        <v>739</v>
      </c>
      <c r="G187" s="319">
        <v>12000</v>
      </c>
      <c r="H187" s="319">
        <v>49000</v>
      </c>
      <c r="I187" s="319">
        <v>49000</v>
      </c>
      <c r="J187" s="318">
        <v>642</v>
      </c>
      <c r="K187" s="320">
        <v>41333</v>
      </c>
      <c r="L187" s="318">
        <v>640</v>
      </c>
      <c r="M187" s="319">
        <v>31360000</v>
      </c>
      <c r="N187" s="320">
        <v>41352</v>
      </c>
      <c r="O187" s="318">
        <v>632</v>
      </c>
      <c r="P187" s="318">
        <v>1</v>
      </c>
      <c r="Q187" s="319">
        <v>30968000</v>
      </c>
      <c r="R187" s="320">
        <v>41353</v>
      </c>
      <c r="S187" s="318">
        <v>628</v>
      </c>
      <c r="T187" s="319">
        <v>30718100</v>
      </c>
      <c r="U187" s="318">
        <v>98.1</v>
      </c>
      <c r="V187" s="318">
        <v>98</v>
      </c>
      <c r="W187" s="318">
        <v>99.4</v>
      </c>
      <c r="X187" s="318">
        <v>99.2</v>
      </c>
      <c r="Y187" s="318">
        <v>7</v>
      </c>
      <c r="Z187" s="318">
        <v>4</v>
      </c>
      <c r="AA187" s="318"/>
      <c r="AB187" s="318">
        <v>1</v>
      </c>
      <c r="AC187" s="319">
        <v>49000</v>
      </c>
      <c r="AD187" s="318">
        <v>0.2</v>
      </c>
    </row>
    <row r="188" spans="1:30" hidden="1" outlineLevel="1">
      <c r="A188" s="311" t="str">
        <f t="shared" si="4"/>
        <v>ELSTSE2237BKOLL</v>
      </c>
      <c r="B188" s="311" t="str">
        <f t="shared" si="5"/>
        <v>ELSTSE2237BK</v>
      </c>
      <c r="C188" s="318" t="s">
        <v>934</v>
      </c>
      <c r="D188" s="318" t="s">
        <v>935</v>
      </c>
      <c r="E188" s="318" t="s">
        <v>722</v>
      </c>
      <c r="F188" s="318" t="s">
        <v>741</v>
      </c>
      <c r="G188" s="319">
        <v>12000</v>
      </c>
      <c r="H188" s="319">
        <v>49000</v>
      </c>
      <c r="I188" s="319">
        <v>49000</v>
      </c>
      <c r="J188" s="318">
        <v>593</v>
      </c>
      <c r="K188" s="320">
        <v>41333</v>
      </c>
      <c r="L188" s="318">
        <v>587</v>
      </c>
      <c r="M188" s="319">
        <v>28763000</v>
      </c>
      <c r="N188" s="320">
        <v>41352</v>
      </c>
      <c r="O188" s="318">
        <v>539</v>
      </c>
      <c r="P188" s="318"/>
      <c r="Q188" s="319">
        <v>26411000</v>
      </c>
      <c r="R188" s="320">
        <v>41353</v>
      </c>
      <c r="S188" s="318">
        <v>537</v>
      </c>
      <c r="T188" s="319">
        <v>26167900</v>
      </c>
      <c r="U188" s="318">
        <v>91.5</v>
      </c>
      <c r="V188" s="318">
        <v>91</v>
      </c>
      <c r="W188" s="318">
        <v>99.6</v>
      </c>
      <c r="X188" s="318">
        <v>99.1</v>
      </c>
      <c r="Y188" s="318">
        <v>48</v>
      </c>
      <c r="Z188" s="318">
        <v>2</v>
      </c>
      <c r="AA188" s="318">
        <v>-1</v>
      </c>
      <c r="AB188" s="318">
        <v>1</v>
      </c>
      <c r="AC188" s="319">
        <v>49000</v>
      </c>
      <c r="AD188" s="318">
        <v>0.2</v>
      </c>
    </row>
    <row r="189" spans="1:30" hidden="1" outlineLevel="1">
      <c r="A189" s="311" t="str">
        <f t="shared" si="4"/>
        <v>ELSTSE2237BKOXL</v>
      </c>
      <c r="B189" s="311" t="str">
        <f t="shared" si="5"/>
        <v>ELSTSE2237BK</v>
      </c>
      <c r="C189" s="318" t="s">
        <v>934</v>
      </c>
      <c r="D189" s="318" t="s">
        <v>935</v>
      </c>
      <c r="E189" s="318" t="s">
        <v>722</v>
      </c>
      <c r="F189" s="318" t="s">
        <v>743</v>
      </c>
      <c r="G189" s="319">
        <v>12000</v>
      </c>
      <c r="H189" s="319">
        <v>49000</v>
      </c>
      <c r="I189" s="319">
        <v>49000</v>
      </c>
      <c r="J189" s="318">
        <v>343</v>
      </c>
      <c r="K189" s="320">
        <v>41333</v>
      </c>
      <c r="L189" s="318">
        <v>340</v>
      </c>
      <c r="M189" s="319">
        <v>16660000</v>
      </c>
      <c r="N189" s="320">
        <v>41352</v>
      </c>
      <c r="O189" s="318">
        <v>326</v>
      </c>
      <c r="P189" s="318"/>
      <c r="Q189" s="319">
        <v>15974000</v>
      </c>
      <c r="R189" s="320">
        <v>41353</v>
      </c>
      <c r="S189" s="318">
        <v>324</v>
      </c>
      <c r="T189" s="319">
        <v>15876000</v>
      </c>
      <c r="U189" s="318">
        <v>95.3</v>
      </c>
      <c r="V189" s="318">
        <v>95.3</v>
      </c>
      <c r="W189" s="318">
        <v>99.4</v>
      </c>
      <c r="X189" s="318">
        <v>99.4</v>
      </c>
      <c r="Y189" s="318">
        <v>14</v>
      </c>
      <c r="Z189" s="318">
        <v>2</v>
      </c>
      <c r="AA189" s="318">
        <v>1</v>
      </c>
      <c r="AB189" s="318"/>
      <c r="AC189" s="318"/>
      <c r="AD189" s="318"/>
    </row>
    <row r="190" spans="1:30" hidden="1" outlineLevel="1">
      <c r="A190" s="311" t="str">
        <f t="shared" si="4"/>
        <v>ELSTSE2238MTOSS</v>
      </c>
      <c r="B190" s="311" t="str">
        <f t="shared" si="5"/>
        <v>ELSTSE2238MT</v>
      </c>
      <c r="C190" s="318" t="s">
        <v>1018</v>
      </c>
      <c r="D190" s="318" t="s">
        <v>1019</v>
      </c>
      <c r="E190" s="318" t="s">
        <v>0</v>
      </c>
      <c r="F190" s="318" t="s">
        <v>738</v>
      </c>
      <c r="G190" s="319">
        <v>12200</v>
      </c>
      <c r="H190" s="319">
        <v>49000</v>
      </c>
      <c r="I190" s="319">
        <v>49000</v>
      </c>
      <c r="J190" s="318">
        <v>307</v>
      </c>
      <c r="K190" s="320">
        <v>41362</v>
      </c>
      <c r="L190" s="318">
        <v>303</v>
      </c>
      <c r="M190" s="319">
        <v>14847000</v>
      </c>
      <c r="N190" s="320">
        <v>41362</v>
      </c>
      <c r="O190" s="318">
        <v>279</v>
      </c>
      <c r="P190" s="318">
        <v>1</v>
      </c>
      <c r="Q190" s="319">
        <v>13671000</v>
      </c>
      <c r="R190" s="320">
        <v>41363</v>
      </c>
      <c r="S190" s="318">
        <v>279</v>
      </c>
      <c r="T190" s="319">
        <v>10109500</v>
      </c>
      <c r="U190" s="318">
        <v>92.1</v>
      </c>
      <c r="V190" s="318">
        <v>68.099999999999994</v>
      </c>
      <c r="W190" s="318">
        <v>100</v>
      </c>
      <c r="X190" s="318">
        <v>73.900000000000006</v>
      </c>
      <c r="Y190" s="318">
        <v>23</v>
      </c>
      <c r="Z190" s="318"/>
      <c r="AA190" s="318"/>
      <c r="AB190" s="318">
        <v>1</v>
      </c>
      <c r="AC190" s="319">
        <v>49000</v>
      </c>
      <c r="AD190" s="318">
        <v>0.3</v>
      </c>
    </row>
    <row r="191" spans="1:30" hidden="1" outlineLevel="1">
      <c r="A191" s="311" t="str">
        <f t="shared" si="4"/>
        <v>ELSTSE2238MTOMM</v>
      </c>
      <c r="B191" s="311" t="str">
        <f t="shared" si="5"/>
        <v>ELSTSE2238MT</v>
      </c>
      <c r="C191" s="318" t="s">
        <v>1018</v>
      </c>
      <c r="D191" s="318" t="s">
        <v>1019</v>
      </c>
      <c r="E191" s="318" t="s">
        <v>0</v>
      </c>
      <c r="F191" s="318" t="s">
        <v>739</v>
      </c>
      <c r="G191" s="319">
        <v>12200</v>
      </c>
      <c r="H191" s="319">
        <v>49000</v>
      </c>
      <c r="I191" s="319">
        <v>49000</v>
      </c>
      <c r="J191" s="318">
        <v>415</v>
      </c>
      <c r="K191" s="320">
        <v>41362</v>
      </c>
      <c r="L191" s="318">
        <v>404</v>
      </c>
      <c r="M191" s="319">
        <v>19796000</v>
      </c>
      <c r="N191" s="320">
        <v>41362</v>
      </c>
      <c r="O191" s="318">
        <v>331</v>
      </c>
      <c r="P191" s="318"/>
      <c r="Q191" s="319">
        <v>16219000</v>
      </c>
      <c r="R191" s="320">
        <v>41363</v>
      </c>
      <c r="S191" s="318">
        <v>332</v>
      </c>
      <c r="T191" s="319">
        <v>16189600</v>
      </c>
      <c r="U191" s="318">
        <v>82.2</v>
      </c>
      <c r="V191" s="318">
        <v>81.8</v>
      </c>
      <c r="W191" s="318">
        <v>100.3</v>
      </c>
      <c r="X191" s="318">
        <v>99.8</v>
      </c>
      <c r="Y191" s="318">
        <v>73</v>
      </c>
      <c r="Z191" s="318">
        <v>-1</v>
      </c>
      <c r="AA191" s="318"/>
      <c r="AB191" s="318">
        <v>1</v>
      </c>
      <c r="AC191" s="319">
        <v>49000</v>
      </c>
      <c r="AD191" s="318">
        <v>0.2</v>
      </c>
    </row>
    <row r="192" spans="1:30" hidden="1" outlineLevel="1">
      <c r="A192" s="311" t="str">
        <f t="shared" si="4"/>
        <v>ELSTSE2238MTOLL</v>
      </c>
      <c r="B192" s="311" t="str">
        <f t="shared" si="5"/>
        <v>ELSTSE2238MT</v>
      </c>
      <c r="C192" s="318" t="s">
        <v>1018</v>
      </c>
      <c r="D192" s="318" t="s">
        <v>1019</v>
      </c>
      <c r="E192" s="318" t="s">
        <v>0</v>
      </c>
      <c r="F192" s="318" t="s">
        <v>741</v>
      </c>
      <c r="G192" s="319">
        <v>12200</v>
      </c>
      <c r="H192" s="319">
        <v>49000</v>
      </c>
      <c r="I192" s="319">
        <v>49000</v>
      </c>
      <c r="J192" s="318">
        <v>304</v>
      </c>
      <c r="K192" s="320">
        <v>41362</v>
      </c>
      <c r="L192" s="318">
        <v>301</v>
      </c>
      <c r="M192" s="319">
        <v>14749000</v>
      </c>
      <c r="N192" s="320">
        <v>41362</v>
      </c>
      <c r="O192" s="318">
        <v>218</v>
      </c>
      <c r="P192" s="318">
        <v>-1</v>
      </c>
      <c r="Q192" s="319">
        <v>10682000</v>
      </c>
      <c r="R192" s="320">
        <v>41363</v>
      </c>
      <c r="S192" s="318">
        <v>214</v>
      </c>
      <c r="T192" s="319">
        <v>10437000</v>
      </c>
      <c r="U192" s="318">
        <v>71.099999999999994</v>
      </c>
      <c r="V192" s="318">
        <v>70.8</v>
      </c>
      <c r="W192" s="318">
        <v>98.2</v>
      </c>
      <c r="X192" s="318">
        <v>97.7</v>
      </c>
      <c r="Y192" s="318">
        <v>84</v>
      </c>
      <c r="Z192" s="318">
        <v>4</v>
      </c>
      <c r="AA192" s="318"/>
      <c r="AB192" s="318">
        <v>2</v>
      </c>
      <c r="AC192" s="319">
        <v>98000</v>
      </c>
      <c r="AD192" s="318">
        <v>0.7</v>
      </c>
    </row>
    <row r="193" spans="1:30" hidden="1" outlineLevel="1">
      <c r="A193" s="311" t="str">
        <f t="shared" si="4"/>
        <v>ELSTSE2238MTOXL</v>
      </c>
      <c r="B193" s="311" t="str">
        <f t="shared" si="5"/>
        <v>ELSTSE2238MT</v>
      </c>
      <c r="C193" s="318" t="s">
        <v>1018</v>
      </c>
      <c r="D193" s="318" t="s">
        <v>1019</v>
      </c>
      <c r="E193" s="318" t="s">
        <v>0</v>
      </c>
      <c r="F193" s="318" t="s">
        <v>743</v>
      </c>
      <c r="G193" s="319">
        <v>12200</v>
      </c>
      <c r="H193" s="319">
        <v>49000</v>
      </c>
      <c r="I193" s="319">
        <v>49000</v>
      </c>
      <c r="J193" s="318">
        <v>203</v>
      </c>
      <c r="K193" s="320">
        <v>41362</v>
      </c>
      <c r="L193" s="318">
        <v>203</v>
      </c>
      <c r="M193" s="319">
        <v>9947000</v>
      </c>
      <c r="N193" s="320">
        <v>41362</v>
      </c>
      <c r="O193" s="318">
        <v>139</v>
      </c>
      <c r="P193" s="318"/>
      <c r="Q193" s="319">
        <v>6811000</v>
      </c>
      <c r="R193" s="320">
        <v>41363</v>
      </c>
      <c r="S193" s="318">
        <v>140</v>
      </c>
      <c r="T193" s="319">
        <v>6835500</v>
      </c>
      <c r="U193" s="318">
        <v>69</v>
      </c>
      <c r="V193" s="318">
        <v>68.7</v>
      </c>
      <c r="W193" s="318">
        <v>100.7</v>
      </c>
      <c r="X193" s="318">
        <v>100.4</v>
      </c>
      <c r="Y193" s="318">
        <v>64</v>
      </c>
      <c r="Z193" s="318">
        <v>-1</v>
      </c>
      <c r="AA193" s="318"/>
      <c r="AB193" s="318">
        <v>3</v>
      </c>
      <c r="AC193" s="319">
        <v>147000</v>
      </c>
      <c r="AD193" s="318">
        <v>1.5</v>
      </c>
    </row>
    <row r="194" spans="1:30" hidden="1" outlineLevel="1">
      <c r="A194" s="311" t="str">
        <f t="shared" si="4"/>
        <v>ELSTSE2239PKOSS</v>
      </c>
      <c r="B194" s="311" t="str">
        <f t="shared" si="5"/>
        <v>ELSTSE2239PK</v>
      </c>
      <c r="C194" s="318" t="s">
        <v>989</v>
      </c>
      <c r="D194" s="318" t="s">
        <v>990</v>
      </c>
      <c r="E194" s="318" t="s">
        <v>728</v>
      </c>
      <c r="F194" s="318" t="s">
        <v>738</v>
      </c>
      <c r="G194" s="319">
        <v>10800</v>
      </c>
      <c r="H194" s="319">
        <v>49000</v>
      </c>
      <c r="I194" s="319">
        <v>49000</v>
      </c>
      <c r="J194" s="318">
        <v>710</v>
      </c>
      <c r="K194" s="320">
        <v>41351</v>
      </c>
      <c r="L194" s="318">
        <v>710</v>
      </c>
      <c r="M194" s="319">
        <v>34790000</v>
      </c>
      <c r="N194" s="320">
        <v>41353</v>
      </c>
      <c r="O194" s="318">
        <v>534</v>
      </c>
      <c r="P194" s="318"/>
      <c r="Q194" s="319">
        <v>26166000</v>
      </c>
      <c r="R194" s="320">
        <v>41354</v>
      </c>
      <c r="S194" s="318">
        <v>536</v>
      </c>
      <c r="T194" s="319">
        <v>26166000</v>
      </c>
      <c r="U194" s="318">
        <v>75.5</v>
      </c>
      <c r="V194" s="318">
        <v>75.2</v>
      </c>
      <c r="W194" s="318">
        <v>100.4</v>
      </c>
      <c r="X194" s="318">
        <v>100</v>
      </c>
      <c r="Y194" s="318">
        <v>176</v>
      </c>
      <c r="Z194" s="318">
        <v>-2</v>
      </c>
      <c r="AA194" s="318"/>
      <c r="AB194" s="318"/>
      <c r="AC194" s="318"/>
      <c r="AD194" s="318"/>
    </row>
    <row r="195" spans="1:30" hidden="1" outlineLevel="1">
      <c r="A195" s="311" t="str">
        <f t="shared" si="4"/>
        <v>ELSTSE2239PKOMM</v>
      </c>
      <c r="B195" s="311" t="str">
        <f t="shared" si="5"/>
        <v>ELSTSE2239PK</v>
      </c>
      <c r="C195" s="318" t="s">
        <v>989</v>
      </c>
      <c r="D195" s="318" t="s">
        <v>990</v>
      </c>
      <c r="E195" s="318" t="s">
        <v>728</v>
      </c>
      <c r="F195" s="318" t="s">
        <v>739</v>
      </c>
      <c r="G195" s="319">
        <v>10800</v>
      </c>
      <c r="H195" s="319">
        <v>49000</v>
      </c>
      <c r="I195" s="319">
        <v>49000</v>
      </c>
      <c r="J195" s="318">
        <v>655</v>
      </c>
      <c r="K195" s="320">
        <v>41351</v>
      </c>
      <c r="L195" s="318">
        <v>654</v>
      </c>
      <c r="M195" s="319">
        <v>32046000</v>
      </c>
      <c r="N195" s="320">
        <v>41353</v>
      </c>
      <c r="O195" s="318">
        <v>302</v>
      </c>
      <c r="P195" s="318"/>
      <c r="Q195" s="319">
        <v>14798000</v>
      </c>
      <c r="R195" s="320">
        <v>41354</v>
      </c>
      <c r="S195" s="318">
        <v>301</v>
      </c>
      <c r="T195" s="319">
        <v>14700000</v>
      </c>
      <c r="U195" s="318">
        <v>46</v>
      </c>
      <c r="V195" s="318">
        <v>45.9</v>
      </c>
      <c r="W195" s="318">
        <v>99.7</v>
      </c>
      <c r="X195" s="318">
        <v>99.3</v>
      </c>
      <c r="Y195" s="318">
        <v>352</v>
      </c>
      <c r="Z195" s="318">
        <v>1</v>
      </c>
      <c r="AA195" s="318"/>
      <c r="AB195" s="318">
        <v>2</v>
      </c>
      <c r="AC195" s="319">
        <v>98000</v>
      </c>
      <c r="AD195" s="318">
        <v>0.3</v>
      </c>
    </row>
    <row r="196" spans="1:30" hidden="1" outlineLevel="1">
      <c r="A196" s="311" t="str">
        <f t="shared" si="4"/>
        <v>ELSTSE2239PKOLL</v>
      </c>
      <c r="B196" s="311" t="str">
        <f t="shared" si="5"/>
        <v>ELSTSE2239PK</v>
      </c>
      <c r="C196" s="318" t="s">
        <v>989</v>
      </c>
      <c r="D196" s="318" t="s">
        <v>990</v>
      </c>
      <c r="E196" s="318" t="s">
        <v>728</v>
      </c>
      <c r="F196" s="318" t="s">
        <v>741</v>
      </c>
      <c r="G196" s="319">
        <v>10800</v>
      </c>
      <c r="H196" s="319">
        <v>49000</v>
      </c>
      <c r="I196" s="319">
        <v>49000</v>
      </c>
      <c r="J196" s="318">
        <v>254</v>
      </c>
      <c r="K196" s="320">
        <v>41351</v>
      </c>
      <c r="L196" s="318">
        <v>254</v>
      </c>
      <c r="M196" s="319">
        <v>12446000</v>
      </c>
      <c r="N196" s="320">
        <v>41353</v>
      </c>
      <c r="O196" s="318">
        <v>147</v>
      </c>
      <c r="P196" s="318"/>
      <c r="Q196" s="319">
        <v>7203000</v>
      </c>
      <c r="R196" s="320">
        <v>41354</v>
      </c>
      <c r="S196" s="318">
        <v>149</v>
      </c>
      <c r="T196" s="319">
        <v>7252000</v>
      </c>
      <c r="U196" s="318">
        <v>58.7</v>
      </c>
      <c r="V196" s="318">
        <v>58.3</v>
      </c>
      <c r="W196" s="318">
        <v>101.4</v>
      </c>
      <c r="X196" s="318">
        <v>100.7</v>
      </c>
      <c r="Y196" s="318">
        <v>107</v>
      </c>
      <c r="Z196" s="318">
        <v>-2</v>
      </c>
      <c r="AA196" s="318"/>
      <c r="AB196" s="318"/>
      <c r="AC196" s="318"/>
      <c r="AD196" s="318"/>
    </row>
    <row r="197" spans="1:30" hidden="1" outlineLevel="1">
      <c r="A197" s="311" t="str">
        <f t="shared" si="4"/>
        <v>ELSTSE2239PKOXL</v>
      </c>
      <c r="B197" s="311" t="str">
        <f t="shared" si="5"/>
        <v>ELSTSE2239PK</v>
      </c>
      <c r="C197" s="318" t="s">
        <v>989</v>
      </c>
      <c r="D197" s="318" t="s">
        <v>990</v>
      </c>
      <c r="E197" s="318" t="s">
        <v>728</v>
      </c>
      <c r="F197" s="318" t="s">
        <v>743</v>
      </c>
      <c r="G197" s="319">
        <v>10800</v>
      </c>
      <c r="H197" s="319">
        <v>49000</v>
      </c>
      <c r="I197" s="319">
        <v>49000</v>
      </c>
      <c r="J197" s="318">
        <v>208</v>
      </c>
      <c r="K197" s="320">
        <v>41351</v>
      </c>
      <c r="L197" s="318">
        <v>208</v>
      </c>
      <c r="M197" s="319">
        <v>10192000</v>
      </c>
      <c r="N197" s="320">
        <v>41353</v>
      </c>
      <c r="O197" s="318">
        <v>75</v>
      </c>
      <c r="P197" s="318"/>
      <c r="Q197" s="319">
        <v>3675000</v>
      </c>
      <c r="R197" s="320">
        <v>41357</v>
      </c>
      <c r="S197" s="318">
        <v>75</v>
      </c>
      <c r="T197" s="319">
        <v>3626000</v>
      </c>
      <c r="U197" s="318">
        <v>36.1</v>
      </c>
      <c r="V197" s="318">
        <v>35.6</v>
      </c>
      <c r="W197" s="318">
        <v>100</v>
      </c>
      <c r="X197" s="318">
        <v>98.7</v>
      </c>
      <c r="Y197" s="318">
        <v>133</v>
      </c>
      <c r="Z197" s="318"/>
      <c r="AA197" s="318"/>
      <c r="AB197" s="318">
        <v>-1</v>
      </c>
      <c r="AC197" s="319">
        <v>-49000</v>
      </c>
      <c r="AD197" s="318">
        <v>-0.5</v>
      </c>
    </row>
    <row r="198" spans="1:30" hidden="1" outlineLevel="1">
      <c r="A198" s="311" t="str">
        <f t="shared" si="4"/>
        <v>ELSTSE2240YEOSS</v>
      </c>
      <c r="B198" s="311" t="str">
        <f t="shared" si="5"/>
        <v>ELSTSE2240YE</v>
      </c>
      <c r="C198" s="318" t="s">
        <v>936</v>
      </c>
      <c r="D198" s="318" t="s">
        <v>937</v>
      </c>
      <c r="E198" s="318" t="s">
        <v>721</v>
      </c>
      <c r="F198" s="318" t="s">
        <v>738</v>
      </c>
      <c r="G198" s="319">
        <v>11600</v>
      </c>
      <c r="H198" s="319">
        <v>49000</v>
      </c>
      <c r="I198" s="319">
        <v>49000</v>
      </c>
      <c r="J198" s="318">
        <v>812</v>
      </c>
      <c r="K198" s="320">
        <v>41333</v>
      </c>
      <c r="L198" s="318">
        <v>816</v>
      </c>
      <c r="M198" s="319">
        <v>39984000</v>
      </c>
      <c r="N198" s="320">
        <v>41352</v>
      </c>
      <c r="O198" s="318">
        <v>652</v>
      </c>
      <c r="P198" s="318">
        <v>9</v>
      </c>
      <c r="Q198" s="319">
        <v>31948000</v>
      </c>
      <c r="R198" s="320">
        <v>41353</v>
      </c>
      <c r="S198" s="318">
        <v>647</v>
      </c>
      <c r="T198" s="319">
        <v>31654000</v>
      </c>
      <c r="U198" s="318">
        <v>79.3</v>
      </c>
      <c r="V198" s="318">
        <v>79.2</v>
      </c>
      <c r="W198" s="318">
        <v>99.2</v>
      </c>
      <c r="X198" s="318">
        <v>99.1</v>
      </c>
      <c r="Y198" s="318">
        <v>155</v>
      </c>
      <c r="Z198" s="318">
        <v>5</v>
      </c>
      <c r="AA198" s="318"/>
      <c r="AB198" s="318"/>
      <c r="AC198" s="318"/>
      <c r="AD198" s="318"/>
    </row>
    <row r="199" spans="1:30" hidden="1" outlineLevel="1">
      <c r="A199" s="311" t="str">
        <f t="shared" si="4"/>
        <v>ELSTSE2240YEOMM</v>
      </c>
      <c r="B199" s="311" t="str">
        <f t="shared" si="5"/>
        <v>ELSTSE2240YE</v>
      </c>
      <c r="C199" s="318" t="s">
        <v>936</v>
      </c>
      <c r="D199" s="318" t="s">
        <v>937</v>
      </c>
      <c r="E199" s="318" t="s">
        <v>721</v>
      </c>
      <c r="F199" s="318" t="s">
        <v>739</v>
      </c>
      <c r="G199" s="319">
        <v>11600</v>
      </c>
      <c r="H199" s="319">
        <v>49000</v>
      </c>
      <c r="I199" s="319">
        <v>49000</v>
      </c>
      <c r="J199" s="318">
        <v>707</v>
      </c>
      <c r="K199" s="320">
        <v>41333</v>
      </c>
      <c r="L199" s="318">
        <v>686</v>
      </c>
      <c r="M199" s="319">
        <v>33614000</v>
      </c>
      <c r="N199" s="320">
        <v>41352</v>
      </c>
      <c r="O199" s="318">
        <v>512</v>
      </c>
      <c r="P199" s="318">
        <v>-5</v>
      </c>
      <c r="Q199" s="319">
        <v>25088000</v>
      </c>
      <c r="R199" s="320">
        <v>41353</v>
      </c>
      <c r="S199" s="318">
        <v>515</v>
      </c>
      <c r="T199" s="319">
        <v>25186000</v>
      </c>
      <c r="U199" s="318">
        <v>75.099999999999994</v>
      </c>
      <c r="V199" s="318">
        <v>74.900000000000006</v>
      </c>
      <c r="W199" s="318">
        <v>100.6</v>
      </c>
      <c r="X199" s="318">
        <v>100.4</v>
      </c>
      <c r="Y199" s="318">
        <v>179</v>
      </c>
      <c r="Z199" s="318">
        <v>-3</v>
      </c>
      <c r="AA199" s="318"/>
      <c r="AB199" s="318">
        <v>-1</v>
      </c>
      <c r="AC199" s="319">
        <v>-49000</v>
      </c>
      <c r="AD199" s="318">
        <v>-0.1</v>
      </c>
    </row>
    <row r="200" spans="1:30" hidden="1" outlineLevel="1">
      <c r="A200" s="311" t="str">
        <f t="shared" si="4"/>
        <v>ELSTSE2240YEOLL</v>
      </c>
      <c r="B200" s="311" t="str">
        <f t="shared" si="5"/>
        <v>ELSTSE2240YE</v>
      </c>
      <c r="C200" s="318" t="s">
        <v>936</v>
      </c>
      <c r="D200" s="318" t="s">
        <v>937</v>
      </c>
      <c r="E200" s="318" t="s">
        <v>721</v>
      </c>
      <c r="F200" s="318" t="s">
        <v>741</v>
      </c>
      <c r="G200" s="319">
        <v>11600</v>
      </c>
      <c r="H200" s="319">
        <v>49000</v>
      </c>
      <c r="I200" s="319">
        <v>49000</v>
      </c>
      <c r="J200" s="318">
        <v>301</v>
      </c>
      <c r="K200" s="320">
        <v>41333</v>
      </c>
      <c r="L200" s="318">
        <v>302</v>
      </c>
      <c r="M200" s="319">
        <v>14798000</v>
      </c>
      <c r="N200" s="320">
        <v>41352</v>
      </c>
      <c r="O200" s="318">
        <v>212</v>
      </c>
      <c r="P200" s="318">
        <v>2</v>
      </c>
      <c r="Q200" s="319">
        <v>10388000</v>
      </c>
      <c r="R200" s="320">
        <v>41353</v>
      </c>
      <c r="S200" s="318">
        <v>212</v>
      </c>
      <c r="T200" s="319">
        <v>10363500</v>
      </c>
      <c r="U200" s="318">
        <v>70.2</v>
      </c>
      <c r="V200" s="318">
        <v>70</v>
      </c>
      <c r="W200" s="318">
        <v>100</v>
      </c>
      <c r="X200" s="318">
        <v>99.8</v>
      </c>
      <c r="Y200" s="318">
        <v>88</v>
      </c>
      <c r="Z200" s="318"/>
      <c r="AA200" s="318"/>
      <c r="AB200" s="318">
        <v>1</v>
      </c>
      <c r="AC200" s="319">
        <v>49000</v>
      </c>
      <c r="AD200" s="318">
        <v>0.3</v>
      </c>
    </row>
    <row r="201" spans="1:30" hidden="1" outlineLevel="1">
      <c r="A201" s="311" t="str">
        <f t="shared" si="4"/>
        <v>ELSTSE2240YEOXL</v>
      </c>
      <c r="B201" s="311" t="str">
        <f t="shared" si="5"/>
        <v>ELSTSE2240YE</v>
      </c>
      <c r="C201" s="318" t="s">
        <v>936</v>
      </c>
      <c r="D201" s="318" t="s">
        <v>937</v>
      </c>
      <c r="E201" s="318" t="s">
        <v>721</v>
      </c>
      <c r="F201" s="318" t="s">
        <v>743</v>
      </c>
      <c r="G201" s="319">
        <v>11600</v>
      </c>
      <c r="H201" s="319">
        <v>49000</v>
      </c>
      <c r="I201" s="319">
        <v>49000</v>
      </c>
      <c r="J201" s="318">
        <v>120</v>
      </c>
      <c r="K201" s="320">
        <v>41333</v>
      </c>
      <c r="L201" s="318">
        <v>122</v>
      </c>
      <c r="M201" s="319">
        <v>5978000</v>
      </c>
      <c r="N201" s="320">
        <v>41352</v>
      </c>
      <c r="O201" s="318">
        <v>98</v>
      </c>
      <c r="P201" s="318"/>
      <c r="Q201" s="319">
        <v>4802000</v>
      </c>
      <c r="R201" s="320">
        <v>41354</v>
      </c>
      <c r="S201" s="318">
        <v>98</v>
      </c>
      <c r="T201" s="319">
        <v>4802000</v>
      </c>
      <c r="U201" s="318">
        <v>80.3</v>
      </c>
      <c r="V201" s="318">
        <v>80.3</v>
      </c>
      <c r="W201" s="318">
        <v>100</v>
      </c>
      <c r="X201" s="318">
        <v>100</v>
      </c>
      <c r="Y201" s="318">
        <v>24</v>
      </c>
      <c r="Z201" s="318"/>
      <c r="AA201" s="318"/>
      <c r="AB201" s="318"/>
      <c r="AC201" s="318"/>
      <c r="AD201" s="318"/>
    </row>
    <row r="202" spans="1:30" hidden="1" outlineLevel="1">
      <c r="A202" s="311" t="str">
        <f t="shared" si="4"/>
        <v>ELSTSE2241OROSS</v>
      </c>
      <c r="B202" s="311" t="str">
        <f t="shared" si="5"/>
        <v>ELSTSE2241OR</v>
      </c>
      <c r="C202" s="318" t="s">
        <v>991</v>
      </c>
      <c r="D202" s="318" t="s">
        <v>992</v>
      </c>
      <c r="E202" s="318" t="s">
        <v>734</v>
      </c>
      <c r="F202" s="318" t="s">
        <v>738</v>
      </c>
      <c r="G202" s="319">
        <v>9800</v>
      </c>
      <c r="H202" s="319">
        <v>45000</v>
      </c>
      <c r="I202" s="319">
        <v>45000</v>
      </c>
      <c r="J202" s="318">
        <v>305</v>
      </c>
      <c r="K202" s="320">
        <v>41351</v>
      </c>
      <c r="L202" s="318">
        <v>305</v>
      </c>
      <c r="M202" s="319">
        <v>13725000</v>
      </c>
      <c r="N202" s="320">
        <v>41353</v>
      </c>
      <c r="O202" s="318">
        <v>272</v>
      </c>
      <c r="P202" s="318">
        <v>1</v>
      </c>
      <c r="Q202" s="319">
        <v>12240000</v>
      </c>
      <c r="R202" s="320">
        <v>41354</v>
      </c>
      <c r="S202" s="318">
        <v>271</v>
      </c>
      <c r="T202" s="319">
        <v>12172500</v>
      </c>
      <c r="U202" s="318">
        <v>88.9</v>
      </c>
      <c r="V202" s="318">
        <v>88.7</v>
      </c>
      <c r="W202" s="318">
        <v>99.6</v>
      </c>
      <c r="X202" s="318">
        <v>99.4</v>
      </c>
      <c r="Y202" s="318">
        <v>32</v>
      </c>
      <c r="Z202" s="318">
        <v>1</v>
      </c>
      <c r="AA202" s="318"/>
      <c r="AB202" s="318"/>
      <c r="AC202" s="318"/>
      <c r="AD202" s="318"/>
    </row>
    <row r="203" spans="1:30" hidden="1" outlineLevel="1">
      <c r="A203" s="311" t="str">
        <f t="shared" si="4"/>
        <v>ELSTSE2241OROMM</v>
      </c>
      <c r="B203" s="311" t="str">
        <f t="shared" si="5"/>
        <v>ELSTSE2241OR</v>
      </c>
      <c r="C203" s="318" t="s">
        <v>991</v>
      </c>
      <c r="D203" s="318" t="s">
        <v>992</v>
      </c>
      <c r="E203" s="318" t="s">
        <v>734</v>
      </c>
      <c r="F203" s="318" t="s">
        <v>739</v>
      </c>
      <c r="G203" s="319">
        <v>9800</v>
      </c>
      <c r="H203" s="319">
        <v>45000</v>
      </c>
      <c r="I203" s="319">
        <v>45000</v>
      </c>
      <c r="J203" s="318">
        <v>197</v>
      </c>
      <c r="K203" s="320">
        <v>41351</v>
      </c>
      <c r="L203" s="318">
        <v>197</v>
      </c>
      <c r="M203" s="319">
        <v>8865000</v>
      </c>
      <c r="N203" s="320">
        <v>41353</v>
      </c>
      <c r="O203" s="318">
        <v>152</v>
      </c>
      <c r="P203" s="318"/>
      <c r="Q203" s="319">
        <v>6840000</v>
      </c>
      <c r="R203" s="320">
        <v>41354</v>
      </c>
      <c r="S203" s="318">
        <v>152</v>
      </c>
      <c r="T203" s="319">
        <v>6795000</v>
      </c>
      <c r="U203" s="318">
        <v>77.2</v>
      </c>
      <c r="V203" s="318">
        <v>76.599999999999994</v>
      </c>
      <c r="W203" s="318">
        <v>100</v>
      </c>
      <c r="X203" s="318">
        <v>99.3</v>
      </c>
      <c r="Y203" s="318">
        <v>45</v>
      </c>
      <c r="Z203" s="318"/>
      <c r="AA203" s="318"/>
      <c r="AB203" s="318"/>
      <c r="AC203" s="318"/>
      <c r="AD203" s="318"/>
    </row>
    <row r="204" spans="1:30" hidden="1" outlineLevel="1">
      <c r="A204" s="311" t="str">
        <f t="shared" si="4"/>
        <v>ELSTSE2241OROLL</v>
      </c>
      <c r="B204" s="311" t="str">
        <f t="shared" si="5"/>
        <v>ELSTSE2241OR</v>
      </c>
      <c r="C204" s="318" t="s">
        <v>991</v>
      </c>
      <c r="D204" s="318" t="s">
        <v>992</v>
      </c>
      <c r="E204" s="318" t="s">
        <v>734</v>
      </c>
      <c r="F204" s="318" t="s">
        <v>741</v>
      </c>
      <c r="G204" s="319">
        <v>9800</v>
      </c>
      <c r="H204" s="319">
        <v>45000</v>
      </c>
      <c r="I204" s="319">
        <v>45000</v>
      </c>
      <c r="J204" s="318">
        <v>205</v>
      </c>
      <c r="K204" s="320">
        <v>41351</v>
      </c>
      <c r="L204" s="318">
        <v>205</v>
      </c>
      <c r="M204" s="319">
        <v>9225000</v>
      </c>
      <c r="N204" s="320">
        <v>41353</v>
      </c>
      <c r="O204" s="318">
        <v>87</v>
      </c>
      <c r="P204" s="318"/>
      <c r="Q204" s="319">
        <v>3915000</v>
      </c>
      <c r="R204" s="320">
        <v>41354</v>
      </c>
      <c r="S204" s="318">
        <v>85</v>
      </c>
      <c r="T204" s="319">
        <v>3780000</v>
      </c>
      <c r="U204" s="318">
        <v>41.5</v>
      </c>
      <c r="V204" s="318">
        <v>41</v>
      </c>
      <c r="W204" s="318">
        <v>97.7</v>
      </c>
      <c r="X204" s="318">
        <v>96.6</v>
      </c>
      <c r="Y204" s="318">
        <v>118</v>
      </c>
      <c r="Z204" s="318">
        <v>2</v>
      </c>
      <c r="AA204" s="318">
        <v>1</v>
      </c>
      <c r="AB204" s="318">
        <v>2</v>
      </c>
      <c r="AC204" s="319">
        <v>90000</v>
      </c>
      <c r="AD204" s="318">
        <v>1</v>
      </c>
    </row>
    <row r="205" spans="1:30" hidden="1" outlineLevel="1">
      <c r="A205" s="311" t="str">
        <f t="shared" ref="A205:A268" si="6">B205&amp;F205</f>
        <v>ELSTSE2241OROXL</v>
      </c>
      <c r="B205" s="311" t="str">
        <f t="shared" ref="B205:B268" si="7">C205&amp;E205</f>
        <v>ELSTSE2241OR</v>
      </c>
      <c r="C205" s="318" t="s">
        <v>991</v>
      </c>
      <c r="D205" s="318" t="s">
        <v>992</v>
      </c>
      <c r="E205" s="318" t="s">
        <v>734</v>
      </c>
      <c r="F205" s="318" t="s">
        <v>743</v>
      </c>
      <c r="G205" s="319">
        <v>9800</v>
      </c>
      <c r="H205" s="319">
        <v>45000</v>
      </c>
      <c r="I205" s="319">
        <v>45000</v>
      </c>
      <c r="J205" s="318">
        <v>102</v>
      </c>
      <c r="K205" s="320">
        <v>41351</v>
      </c>
      <c r="L205" s="318">
        <v>102</v>
      </c>
      <c r="M205" s="319">
        <v>4590000</v>
      </c>
      <c r="N205" s="320">
        <v>41353</v>
      </c>
      <c r="O205" s="318">
        <v>43</v>
      </c>
      <c r="P205" s="318">
        <v>-1</v>
      </c>
      <c r="Q205" s="319">
        <v>1935000</v>
      </c>
      <c r="R205" s="320">
        <v>41358</v>
      </c>
      <c r="S205" s="318">
        <v>43</v>
      </c>
      <c r="T205" s="319">
        <v>1912500</v>
      </c>
      <c r="U205" s="318">
        <v>42.2</v>
      </c>
      <c r="V205" s="318">
        <v>41.7</v>
      </c>
      <c r="W205" s="318">
        <v>100</v>
      </c>
      <c r="X205" s="318">
        <v>98.8</v>
      </c>
      <c r="Y205" s="318">
        <v>60</v>
      </c>
      <c r="Z205" s="318"/>
      <c r="AA205" s="318">
        <v>1</v>
      </c>
      <c r="AB205" s="318">
        <v>1</v>
      </c>
      <c r="AC205" s="319">
        <v>45000</v>
      </c>
      <c r="AD205" s="318">
        <v>1</v>
      </c>
    </row>
    <row r="206" spans="1:30" hidden="1" outlineLevel="1">
      <c r="A206" s="311" t="str">
        <f t="shared" si="6"/>
        <v>ELSTSE2242YEOSS</v>
      </c>
      <c r="B206" s="311" t="str">
        <f t="shared" si="7"/>
        <v>ELSTSE2242YE</v>
      </c>
      <c r="C206" s="318" t="s">
        <v>1131</v>
      </c>
      <c r="D206" s="318" t="s">
        <v>1132</v>
      </c>
      <c r="E206" s="318" t="s">
        <v>721</v>
      </c>
      <c r="F206" s="318" t="s">
        <v>738</v>
      </c>
      <c r="G206" s="319">
        <v>9881</v>
      </c>
      <c r="H206" s="319">
        <v>49000</v>
      </c>
      <c r="I206" s="319">
        <v>49000</v>
      </c>
      <c r="J206" s="318">
        <v>198</v>
      </c>
      <c r="K206" s="320">
        <v>41401</v>
      </c>
      <c r="L206" s="318">
        <v>196</v>
      </c>
      <c r="M206" s="319">
        <v>9604000</v>
      </c>
      <c r="N206" s="320">
        <v>41401</v>
      </c>
      <c r="O206" s="318">
        <v>190</v>
      </c>
      <c r="P206" s="318"/>
      <c r="Q206" s="319">
        <v>9310000</v>
      </c>
      <c r="R206" s="320">
        <v>41402</v>
      </c>
      <c r="S206" s="318">
        <v>189</v>
      </c>
      <c r="T206" s="319">
        <v>9261000</v>
      </c>
      <c r="U206" s="318">
        <v>96.4</v>
      </c>
      <c r="V206" s="318">
        <v>96.4</v>
      </c>
      <c r="W206" s="318">
        <v>99.5</v>
      </c>
      <c r="X206" s="318">
        <v>99.5</v>
      </c>
      <c r="Y206" s="318">
        <v>6</v>
      </c>
      <c r="Z206" s="318">
        <v>1</v>
      </c>
      <c r="AA206" s="318"/>
      <c r="AB206" s="318"/>
      <c r="AC206" s="318"/>
      <c r="AD206" s="318"/>
    </row>
    <row r="207" spans="1:30" hidden="1" outlineLevel="1">
      <c r="A207" s="311" t="str">
        <f t="shared" si="6"/>
        <v>ELSTSE2242YEOMM</v>
      </c>
      <c r="B207" s="311" t="str">
        <f t="shared" si="7"/>
        <v>ELSTSE2242YE</v>
      </c>
      <c r="C207" s="318" t="s">
        <v>1131</v>
      </c>
      <c r="D207" s="318" t="s">
        <v>1132</v>
      </c>
      <c r="E207" s="318" t="s">
        <v>721</v>
      </c>
      <c r="F207" s="318" t="s">
        <v>739</v>
      </c>
      <c r="G207" s="319">
        <v>9881</v>
      </c>
      <c r="H207" s="319">
        <v>49000</v>
      </c>
      <c r="I207" s="319">
        <v>49000</v>
      </c>
      <c r="J207" s="318">
        <v>197</v>
      </c>
      <c r="K207" s="320">
        <v>41401</v>
      </c>
      <c r="L207" s="318">
        <v>194</v>
      </c>
      <c r="M207" s="319">
        <v>9506000</v>
      </c>
      <c r="N207" s="320">
        <v>41401</v>
      </c>
      <c r="O207" s="318">
        <v>157</v>
      </c>
      <c r="P207" s="318"/>
      <c r="Q207" s="319">
        <v>7693000</v>
      </c>
      <c r="R207" s="320">
        <v>41402</v>
      </c>
      <c r="S207" s="318">
        <v>157</v>
      </c>
      <c r="T207" s="319">
        <v>7693000</v>
      </c>
      <c r="U207" s="318">
        <v>80.900000000000006</v>
      </c>
      <c r="V207" s="318">
        <v>80.900000000000006</v>
      </c>
      <c r="W207" s="318">
        <v>100</v>
      </c>
      <c r="X207" s="318">
        <v>100</v>
      </c>
      <c r="Y207" s="318">
        <v>37</v>
      </c>
      <c r="Z207" s="318"/>
      <c r="AA207" s="318"/>
      <c r="AB207" s="318"/>
      <c r="AC207" s="318"/>
      <c r="AD207" s="318"/>
    </row>
    <row r="208" spans="1:30" hidden="1" outlineLevel="1">
      <c r="A208" s="311" t="str">
        <f t="shared" si="6"/>
        <v>ELSTSE2242YEOLL</v>
      </c>
      <c r="B208" s="311" t="str">
        <f t="shared" si="7"/>
        <v>ELSTSE2242YE</v>
      </c>
      <c r="C208" s="318" t="s">
        <v>1131</v>
      </c>
      <c r="D208" s="318" t="s">
        <v>1132</v>
      </c>
      <c r="E208" s="318" t="s">
        <v>721</v>
      </c>
      <c r="F208" s="318" t="s">
        <v>741</v>
      </c>
      <c r="G208" s="319">
        <v>9881</v>
      </c>
      <c r="H208" s="319">
        <v>49000</v>
      </c>
      <c r="I208" s="319">
        <v>49000</v>
      </c>
      <c r="J208" s="318">
        <v>99</v>
      </c>
      <c r="K208" s="320">
        <v>41401</v>
      </c>
      <c r="L208" s="318">
        <v>99</v>
      </c>
      <c r="M208" s="319">
        <v>4851000</v>
      </c>
      <c r="N208" s="320">
        <v>41401</v>
      </c>
      <c r="O208" s="318">
        <v>56</v>
      </c>
      <c r="P208" s="318"/>
      <c r="Q208" s="319">
        <v>2744000</v>
      </c>
      <c r="R208" s="320">
        <v>41405</v>
      </c>
      <c r="S208" s="318">
        <v>55</v>
      </c>
      <c r="T208" s="319">
        <v>2695000</v>
      </c>
      <c r="U208" s="318">
        <v>55.6</v>
      </c>
      <c r="V208" s="318">
        <v>55.6</v>
      </c>
      <c r="W208" s="318">
        <v>98.2</v>
      </c>
      <c r="X208" s="318">
        <v>98.2</v>
      </c>
      <c r="Y208" s="318">
        <v>43</v>
      </c>
      <c r="Z208" s="318">
        <v>1</v>
      </c>
      <c r="AA208" s="318"/>
      <c r="AB208" s="318"/>
      <c r="AC208" s="318"/>
      <c r="AD208" s="318"/>
    </row>
    <row r="209" spans="1:30" hidden="1" outlineLevel="1">
      <c r="A209" s="311" t="str">
        <f t="shared" si="6"/>
        <v>ELSTSE2242YEOXL</v>
      </c>
      <c r="B209" s="311" t="str">
        <f t="shared" si="7"/>
        <v>ELSTSE2242YE</v>
      </c>
      <c r="C209" s="318" t="s">
        <v>1131</v>
      </c>
      <c r="D209" s="318" t="s">
        <v>1132</v>
      </c>
      <c r="E209" s="318" t="s">
        <v>721</v>
      </c>
      <c r="F209" s="318" t="s">
        <v>743</v>
      </c>
      <c r="G209" s="319">
        <v>9881</v>
      </c>
      <c r="H209" s="319">
        <v>49000</v>
      </c>
      <c r="I209" s="319">
        <v>49000</v>
      </c>
      <c r="J209" s="318">
        <v>100</v>
      </c>
      <c r="K209" s="320">
        <v>41401</v>
      </c>
      <c r="L209" s="318">
        <v>97</v>
      </c>
      <c r="M209" s="319">
        <v>4753000</v>
      </c>
      <c r="N209" s="320">
        <v>41401</v>
      </c>
      <c r="O209" s="318">
        <v>41</v>
      </c>
      <c r="P209" s="318"/>
      <c r="Q209" s="319">
        <v>2009000</v>
      </c>
      <c r="R209" s="320">
        <v>41403</v>
      </c>
      <c r="S209" s="318">
        <v>43</v>
      </c>
      <c r="T209" s="319">
        <v>2082500</v>
      </c>
      <c r="U209" s="318">
        <v>44.3</v>
      </c>
      <c r="V209" s="318">
        <v>43.8</v>
      </c>
      <c r="W209" s="318">
        <v>104.9</v>
      </c>
      <c r="X209" s="318">
        <v>103.7</v>
      </c>
      <c r="Y209" s="318">
        <v>56</v>
      </c>
      <c r="Z209" s="318">
        <v>-2</v>
      </c>
      <c r="AA209" s="318"/>
      <c r="AB209" s="318"/>
      <c r="AC209" s="318"/>
      <c r="AD209" s="318"/>
    </row>
    <row r="210" spans="1:30" hidden="1" outlineLevel="1">
      <c r="A210" s="311" t="str">
        <f t="shared" si="6"/>
        <v>ELSTSE2243YEOSS</v>
      </c>
      <c r="B210" s="311" t="str">
        <f t="shared" si="7"/>
        <v>ELSTSE2243YE</v>
      </c>
      <c r="C210" s="318" t="s">
        <v>1059</v>
      </c>
      <c r="D210" s="318" t="s">
        <v>1060</v>
      </c>
      <c r="E210" s="318" t="s">
        <v>721</v>
      </c>
      <c r="F210" s="318" t="s">
        <v>738</v>
      </c>
      <c r="G210" s="319">
        <v>10053</v>
      </c>
      <c r="H210" s="319">
        <v>49000</v>
      </c>
      <c r="I210" s="319">
        <v>49000</v>
      </c>
      <c r="J210" s="318">
        <v>300</v>
      </c>
      <c r="K210" s="320">
        <v>41383</v>
      </c>
      <c r="L210" s="318">
        <v>300</v>
      </c>
      <c r="M210" s="319">
        <v>14700000</v>
      </c>
      <c r="N210" s="320">
        <v>41388</v>
      </c>
      <c r="O210" s="318">
        <v>294</v>
      </c>
      <c r="P210" s="318"/>
      <c r="Q210" s="319">
        <v>14406000</v>
      </c>
      <c r="R210" s="320">
        <v>41389</v>
      </c>
      <c r="S210" s="318">
        <v>294</v>
      </c>
      <c r="T210" s="319">
        <v>14357000</v>
      </c>
      <c r="U210" s="318">
        <v>98</v>
      </c>
      <c r="V210" s="318">
        <v>97.7</v>
      </c>
      <c r="W210" s="318">
        <v>100</v>
      </c>
      <c r="X210" s="318">
        <v>99.7</v>
      </c>
      <c r="Y210" s="318">
        <v>6</v>
      </c>
      <c r="Z210" s="318"/>
      <c r="AA210" s="318"/>
      <c r="AB210" s="318">
        <v>1</v>
      </c>
      <c r="AC210" s="319">
        <v>49000</v>
      </c>
      <c r="AD210" s="318">
        <v>0.3</v>
      </c>
    </row>
    <row r="211" spans="1:30" hidden="1" outlineLevel="1">
      <c r="A211" s="311" t="str">
        <f t="shared" si="6"/>
        <v>ELSTSE2243YEOMM</v>
      </c>
      <c r="B211" s="311" t="str">
        <f t="shared" si="7"/>
        <v>ELSTSE2243YE</v>
      </c>
      <c r="C211" s="318" t="s">
        <v>1059</v>
      </c>
      <c r="D211" s="318" t="s">
        <v>1060</v>
      </c>
      <c r="E211" s="318" t="s">
        <v>721</v>
      </c>
      <c r="F211" s="318" t="s">
        <v>739</v>
      </c>
      <c r="G211" s="319">
        <v>10053</v>
      </c>
      <c r="H211" s="319">
        <v>49000</v>
      </c>
      <c r="I211" s="319">
        <v>49000</v>
      </c>
      <c r="J211" s="318">
        <v>403</v>
      </c>
      <c r="K211" s="320">
        <v>41383</v>
      </c>
      <c r="L211" s="318">
        <v>391</v>
      </c>
      <c r="M211" s="319">
        <v>19159000</v>
      </c>
      <c r="N211" s="320">
        <v>41388</v>
      </c>
      <c r="O211" s="318">
        <v>361</v>
      </c>
      <c r="P211" s="318"/>
      <c r="Q211" s="319">
        <v>17689000</v>
      </c>
      <c r="R211" s="320">
        <v>41389</v>
      </c>
      <c r="S211" s="318">
        <v>358</v>
      </c>
      <c r="T211" s="319">
        <v>17517500</v>
      </c>
      <c r="U211" s="318">
        <v>91.6</v>
      </c>
      <c r="V211" s="318">
        <v>91.4</v>
      </c>
      <c r="W211" s="318">
        <v>99.2</v>
      </c>
      <c r="X211" s="318">
        <v>99</v>
      </c>
      <c r="Y211" s="318">
        <v>30</v>
      </c>
      <c r="Z211" s="318">
        <v>3</v>
      </c>
      <c r="AA211" s="318"/>
      <c r="AB211" s="318"/>
      <c r="AC211" s="318"/>
      <c r="AD211" s="318"/>
    </row>
    <row r="212" spans="1:30" hidden="1" outlineLevel="1">
      <c r="A212" s="311" t="str">
        <f t="shared" si="6"/>
        <v>ELSTSE2243YEOLL</v>
      </c>
      <c r="B212" s="311" t="str">
        <f t="shared" si="7"/>
        <v>ELSTSE2243YE</v>
      </c>
      <c r="C212" s="318" t="s">
        <v>1059</v>
      </c>
      <c r="D212" s="318" t="s">
        <v>1060</v>
      </c>
      <c r="E212" s="318" t="s">
        <v>721</v>
      </c>
      <c r="F212" s="318" t="s">
        <v>741</v>
      </c>
      <c r="G212" s="319">
        <v>10053</v>
      </c>
      <c r="H212" s="319">
        <v>49000</v>
      </c>
      <c r="I212" s="319">
        <v>49000</v>
      </c>
      <c r="J212" s="318">
        <v>285</v>
      </c>
      <c r="K212" s="320">
        <v>41383</v>
      </c>
      <c r="L212" s="318">
        <v>284</v>
      </c>
      <c r="M212" s="319">
        <v>13916000</v>
      </c>
      <c r="N212" s="320">
        <v>41388</v>
      </c>
      <c r="O212" s="318">
        <v>210</v>
      </c>
      <c r="P212" s="318"/>
      <c r="Q212" s="319">
        <v>10290000</v>
      </c>
      <c r="R212" s="320">
        <v>41389</v>
      </c>
      <c r="S212" s="318">
        <v>213</v>
      </c>
      <c r="T212" s="319">
        <v>10412500</v>
      </c>
      <c r="U212" s="318">
        <v>75</v>
      </c>
      <c r="V212" s="318">
        <v>74.8</v>
      </c>
      <c r="W212" s="318">
        <v>101.4</v>
      </c>
      <c r="X212" s="318">
        <v>101.2</v>
      </c>
      <c r="Y212" s="318">
        <v>74</v>
      </c>
      <c r="Z212" s="318">
        <v>-3</v>
      </c>
      <c r="AA212" s="318"/>
      <c r="AB212" s="318"/>
      <c r="AC212" s="318"/>
      <c r="AD212" s="318"/>
    </row>
    <row r="213" spans="1:30" hidden="1" outlineLevel="1">
      <c r="A213" s="311" t="str">
        <f t="shared" si="6"/>
        <v>ELSTSE2243YEOXL</v>
      </c>
      <c r="B213" s="311" t="str">
        <f t="shared" si="7"/>
        <v>ELSTSE2243YE</v>
      </c>
      <c r="C213" s="318" t="s">
        <v>1059</v>
      </c>
      <c r="D213" s="318" t="s">
        <v>1060</v>
      </c>
      <c r="E213" s="318" t="s">
        <v>721</v>
      </c>
      <c r="F213" s="318" t="s">
        <v>743</v>
      </c>
      <c r="G213" s="319">
        <v>10053</v>
      </c>
      <c r="H213" s="319">
        <v>49000</v>
      </c>
      <c r="I213" s="319">
        <v>49000</v>
      </c>
      <c r="J213" s="318">
        <v>184</v>
      </c>
      <c r="K213" s="320">
        <v>41383</v>
      </c>
      <c r="L213" s="318">
        <v>182</v>
      </c>
      <c r="M213" s="319">
        <v>8918000</v>
      </c>
      <c r="N213" s="320">
        <v>41388</v>
      </c>
      <c r="O213" s="318">
        <v>99</v>
      </c>
      <c r="P213" s="318"/>
      <c r="Q213" s="319">
        <v>4851000</v>
      </c>
      <c r="R213" s="320">
        <v>41390</v>
      </c>
      <c r="S213" s="318">
        <v>99</v>
      </c>
      <c r="T213" s="319">
        <v>4826500</v>
      </c>
      <c r="U213" s="318">
        <v>54.4</v>
      </c>
      <c r="V213" s="318">
        <v>54.1</v>
      </c>
      <c r="W213" s="318">
        <v>100</v>
      </c>
      <c r="X213" s="318">
        <v>99.5</v>
      </c>
      <c r="Y213" s="318">
        <v>83</v>
      </c>
      <c r="Z213" s="318"/>
      <c r="AA213" s="318"/>
      <c r="AB213" s="318"/>
      <c r="AC213" s="318"/>
      <c r="AD213" s="318"/>
    </row>
    <row r="214" spans="1:30" hidden="1" outlineLevel="1">
      <c r="A214" s="311" t="str">
        <f t="shared" si="6"/>
        <v>ELSTSE2244NYOSS</v>
      </c>
      <c r="B214" s="311" t="str">
        <f t="shared" si="7"/>
        <v>ELSTSE2244NY</v>
      </c>
      <c r="C214" s="318" t="s">
        <v>1133</v>
      </c>
      <c r="D214" s="318" t="s">
        <v>1134</v>
      </c>
      <c r="E214" s="318" t="s">
        <v>720</v>
      </c>
      <c r="F214" s="318" t="s">
        <v>738</v>
      </c>
      <c r="G214" s="319">
        <v>9881</v>
      </c>
      <c r="H214" s="319">
        <v>45000</v>
      </c>
      <c r="I214" s="319">
        <v>45000</v>
      </c>
      <c r="J214" s="318">
        <v>288</v>
      </c>
      <c r="K214" s="320">
        <v>41401</v>
      </c>
      <c r="L214" s="318">
        <v>286</v>
      </c>
      <c r="M214" s="319">
        <v>12870000</v>
      </c>
      <c r="N214" s="320">
        <v>41401</v>
      </c>
      <c r="O214" s="318">
        <v>176</v>
      </c>
      <c r="P214" s="318"/>
      <c r="Q214" s="319">
        <v>7920000</v>
      </c>
      <c r="R214" s="320">
        <v>41404</v>
      </c>
      <c r="S214" s="318">
        <v>175</v>
      </c>
      <c r="T214" s="319">
        <v>7785000</v>
      </c>
      <c r="U214" s="318">
        <v>61.2</v>
      </c>
      <c r="V214" s="318">
        <v>60.5</v>
      </c>
      <c r="W214" s="318">
        <v>99.4</v>
      </c>
      <c r="X214" s="318">
        <v>98.3</v>
      </c>
      <c r="Y214" s="318">
        <v>110</v>
      </c>
      <c r="Z214" s="318">
        <v>1</v>
      </c>
      <c r="AA214" s="318"/>
      <c r="AB214" s="318"/>
      <c r="AC214" s="318"/>
      <c r="AD214" s="318"/>
    </row>
    <row r="215" spans="1:30" hidden="1" outlineLevel="1">
      <c r="A215" s="311" t="str">
        <f t="shared" si="6"/>
        <v>ELSTSE2244NYOMM</v>
      </c>
      <c r="B215" s="311" t="str">
        <f t="shared" si="7"/>
        <v>ELSTSE2244NY</v>
      </c>
      <c r="C215" s="318" t="s">
        <v>1133</v>
      </c>
      <c r="D215" s="318" t="s">
        <v>1134</v>
      </c>
      <c r="E215" s="318" t="s">
        <v>720</v>
      </c>
      <c r="F215" s="318" t="s">
        <v>739</v>
      </c>
      <c r="G215" s="319">
        <v>9881</v>
      </c>
      <c r="H215" s="319">
        <v>45000</v>
      </c>
      <c r="I215" s="319">
        <v>45000</v>
      </c>
      <c r="J215" s="318">
        <v>377</v>
      </c>
      <c r="K215" s="320">
        <v>41401</v>
      </c>
      <c r="L215" s="318">
        <v>377</v>
      </c>
      <c r="M215" s="319">
        <v>16965000</v>
      </c>
      <c r="N215" s="320">
        <v>41401</v>
      </c>
      <c r="O215" s="318">
        <v>164</v>
      </c>
      <c r="P215" s="318">
        <v>1</v>
      </c>
      <c r="Q215" s="319">
        <v>7380000</v>
      </c>
      <c r="R215" s="320">
        <v>41402</v>
      </c>
      <c r="S215" s="318">
        <v>166</v>
      </c>
      <c r="T215" s="319">
        <v>7470000</v>
      </c>
      <c r="U215" s="318">
        <v>44</v>
      </c>
      <c r="V215" s="318">
        <v>44</v>
      </c>
      <c r="W215" s="318">
        <v>101.2</v>
      </c>
      <c r="X215" s="318">
        <v>101.2</v>
      </c>
      <c r="Y215" s="318">
        <v>212</v>
      </c>
      <c r="Z215" s="318">
        <v>-2</v>
      </c>
      <c r="AA215" s="318"/>
      <c r="AB215" s="318"/>
      <c r="AC215" s="318"/>
      <c r="AD215" s="318"/>
    </row>
    <row r="216" spans="1:30" hidden="1" outlineLevel="1">
      <c r="A216" s="311" t="str">
        <f t="shared" si="6"/>
        <v>ELSTSE2244NYOLL</v>
      </c>
      <c r="B216" s="311" t="str">
        <f t="shared" si="7"/>
        <v>ELSTSE2244NY</v>
      </c>
      <c r="C216" s="318" t="s">
        <v>1133</v>
      </c>
      <c r="D216" s="318" t="s">
        <v>1134</v>
      </c>
      <c r="E216" s="318" t="s">
        <v>720</v>
      </c>
      <c r="F216" s="318" t="s">
        <v>741</v>
      </c>
      <c r="G216" s="319">
        <v>9881</v>
      </c>
      <c r="H216" s="319">
        <v>45000</v>
      </c>
      <c r="I216" s="319">
        <v>45000</v>
      </c>
      <c r="J216" s="318">
        <v>190</v>
      </c>
      <c r="K216" s="320">
        <v>41401</v>
      </c>
      <c r="L216" s="318">
        <v>190</v>
      </c>
      <c r="M216" s="319">
        <v>8550000</v>
      </c>
      <c r="N216" s="320">
        <v>41401</v>
      </c>
      <c r="O216" s="318">
        <v>74</v>
      </c>
      <c r="P216" s="318">
        <v>-1</v>
      </c>
      <c r="Q216" s="319">
        <v>3330000</v>
      </c>
      <c r="R216" s="320">
        <v>41405</v>
      </c>
      <c r="S216" s="318">
        <v>74</v>
      </c>
      <c r="T216" s="319">
        <v>3307500</v>
      </c>
      <c r="U216" s="318">
        <v>38.9</v>
      </c>
      <c r="V216" s="318">
        <v>38.700000000000003</v>
      </c>
      <c r="W216" s="318">
        <v>100</v>
      </c>
      <c r="X216" s="318">
        <v>99.3</v>
      </c>
      <c r="Y216" s="318">
        <v>117</v>
      </c>
      <c r="Z216" s="318"/>
      <c r="AA216" s="318"/>
      <c r="AB216" s="318"/>
      <c r="AC216" s="318"/>
      <c r="AD216" s="318"/>
    </row>
    <row r="217" spans="1:30" hidden="1" outlineLevel="1">
      <c r="A217" s="311" t="str">
        <f t="shared" si="6"/>
        <v>ELSTSE2244NYOXL</v>
      </c>
      <c r="B217" s="311" t="str">
        <f t="shared" si="7"/>
        <v>ELSTSE2244NY</v>
      </c>
      <c r="C217" s="318" t="s">
        <v>1133</v>
      </c>
      <c r="D217" s="318" t="s">
        <v>1134</v>
      </c>
      <c r="E217" s="318" t="s">
        <v>720</v>
      </c>
      <c r="F217" s="318" t="s">
        <v>743</v>
      </c>
      <c r="G217" s="319">
        <v>9881</v>
      </c>
      <c r="H217" s="319">
        <v>45000</v>
      </c>
      <c r="I217" s="319">
        <v>45000</v>
      </c>
      <c r="J217" s="318">
        <v>88</v>
      </c>
      <c r="K217" s="320">
        <v>41401</v>
      </c>
      <c r="L217" s="318">
        <v>88</v>
      </c>
      <c r="M217" s="319">
        <v>3960000</v>
      </c>
      <c r="N217" s="320">
        <v>41401</v>
      </c>
      <c r="O217" s="318">
        <v>50</v>
      </c>
      <c r="P217" s="318"/>
      <c r="Q217" s="319">
        <v>2250000</v>
      </c>
      <c r="R217" s="320">
        <v>41407</v>
      </c>
      <c r="S217" s="318">
        <v>50</v>
      </c>
      <c r="T217" s="319">
        <v>2250000</v>
      </c>
      <c r="U217" s="318">
        <v>56.8</v>
      </c>
      <c r="V217" s="318">
        <v>56.8</v>
      </c>
      <c r="W217" s="318">
        <v>100</v>
      </c>
      <c r="X217" s="318">
        <v>100</v>
      </c>
      <c r="Y217" s="318">
        <v>38</v>
      </c>
      <c r="Z217" s="318"/>
      <c r="AA217" s="318"/>
      <c r="AB217" s="318"/>
      <c r="AC217" s="318"/>
      <c r="AD217" s="318"/>
    </row>
    <row r="218" spans="1:30" hidden="1" outlineLevel="1">
      <c r="A218" s="311" t="str">
        <f t="shared" si="6"/>
        <v>ELSTSE2245PPOSS</v>
      </c>
      <c r="B218" s="311" t="str">
        <f t="shared" si="7"/>
        <v>ELSTSE2245PP</v>
      </c>
      <c r="C218" s="318" t="s">
        <v>993</v>
      </c>
      <c r="D218" s="318" t="s">
        <v>994</v>
      </c>
      <c r="E218" s="318" t="s">
        <v>737</v>
      </c>
      <c r="F218" s="318" t="s">
        <v>738</v>
      </c>
      <c r="G218" s="319">
        <v>10300</v>
      </c>
      <c r="H218" s="319">
        <v>45000</v>
      </c>
      <c r="I218" s="319">
        <v>45000</v>
      </c>
      <c r="J218" s="318">
        <v>457</v>
      </c>
      <c r="K218" s="320">
        <v>41351</v>
      </c>
      <c r="L218" s="318">
        <v>451</v>
      </c>
      <c r="M218" s="319">
        <v>20295000</v>
      </c>
      <c r="N218" s="320">
        <v>41353</v>
      </c>
      <c r="O218" s="318">
        <v>321</v>
      </c>
      <c r="P218" s="318"/>
      <c r="Q218" s="319">
        <v>14445000</v>
      </c>
      <c r="R218" s="320">
        <v>41354</v>
      </c>
      <c r="S218" s="318">
        <v>321</v>
      </c>
      <c r="T218" s="319">
        <v>14418000</v>
      </c>
      <c r="U218" s="318">
        <v>71.2</v>
      </c>
      <c r="V218" s="318">
        <v>71</v>
      </c>
      <c r="W218" s="318">
        <v>100</v>
      </c>
      <c r="X218" s="318">
        <v>99.8</v>
      </c>
      <c r="Y218" s="318">
        <v>130</v>
      </c>
      <c r="Z218" s="318"/>
      <c r="AA218" s="318"/>
      <c r="AB218" s="318">
        <v>-1</v>
      </c>
      <c r="AC218" s="319">
        <v>-45000</v>
      </c>
      <c r="AD218" s="318">
        <v>-0.2</v>
      </c>
    </row>
    <row r="219" spans="1:30" hidden="1" outlineLevel="1">
      <c r="A219" s="311" t="str">
        <f t="shared" si="6"/>
        <v>ELSTSE2245PPOMM</v>
      </c>
      <c r="B219" s="311" t="str">
        <f t="shared" si="7"/>
        <v>ELSTSE2245PP</v>
      </c>
      <c r="C219" s="318" t="s">
        <v>993</v>
      </c>
      <c r="D219" s="318" t="s">
        <v>994</v>
      </c>
      <c r="E219" s="318" t="s">
        <v>737</v>
      </c>
      <c r="F219" s="318" t="s">
        <v>739</v>
      </c>
      <c r="G219" s="319">
        <v>10300</v>
      </c>
      <c r="H219" s="319">
        <v>45000</v>
      </c>
      <c r="I219" s="319">
        <v>45000</v>
      </c>
      <c r="J219" s="318">
        <v>500</v>
      </c>
      <c r="K219" s="320">
        <v>41351</v>
      </c>
      <c r="L219" s="318">
        <v>486</v>
      </c>
      <c r="M219" s="319">
        <v>21870000</v>
      </c>
      <c r="N219" s="320">
        <v>41353</v>
      </c>
      <c r="O219" s="318">
        <v>227</v>
      </c>
      <c r="P219" s="318"/>
      <c r="Q219" s="319">
        <v>10215000</v>
      </c>
      <c r="R219" s="320">
        <v>41354</v>
      </c>
      <c r="S219" s="318">
        <v>225</v>
      </c>
      <c r="T219" s="319">
        <v>10125000</v>
      </c>
      <c r="U219" s="318">
        <v>46.3</v>
      </c>
      <c r="V219" s="318">
        <v>46.3</v>
      </c>
      <c r="W219" s="318">
        <v>99.1</v>
      </c>
      <c r="X219" s="318">
        <v>99.1</v>
      </c>
      <c r="Y219" s="318">
        <v>259</v>
      </c>
      <c r="Z219" s="318">
        <v>2</v>
      </c>
      <c r="AA219" s="318"/>
      <c r="AB219" s="318">
        <v>1</v>
      </c>
      <c r="AC219" s="319">
        <v>45000</v>
      </c>
      <c r="AD219" s="318">
        <v>0.2</v>
      </c>
    </row>
    <row r="220" spans="1:30" hidden="1" outlineLevel="1">
      <c r="A220" s="311" t="str">
        <f t="shared" si="6"/>
        <v>ELSTSE2245PPOLL</v>
      </c>
      <c r="B220" s="311" t="str">
        <f t="shared" si="7"/>
        <v>ELSTSE2245PP</v>
      </c>
      <c r="C220" s="318" t="s">
        <v>993</v>
      </c>
      <c r="D220" s="318" t="s">
        <v>994</v>
      </c>
      <c r="E220" s="318" t="s">
        <v>737</v>
      </c>
      <c r="F220" s="318" t="s">
        <v>741</v>
      </c>
      <c r="G220" s="319">
        <v>10300</v>
      </c>
      <c r="H220" s="319">
        <v>45000</v>
      </c>
      <c r="I220" s="319">
        <v>45000</v>
      </c>
      <c r="J220" s="318">
        <v>250</v>
      </c>
      <c r="K220" s="320">
        <v>41351</v>
      </c>
      <c r="L220" s="318">
        <v>249</v>
      </c>
      <c r="M220" s="319">
        <v>11205000</v>
      </c>
      <c r="N220" s="320">
        <v>41353</v>
      </c>
      <c r="O220" s="318">
        <v>120</v>
      </c>
      <c r="P220" s="318"/>
      <c r="Q220" s="319">
        <v>5400000</v>
      </c>
      <c r="R220" s="320">
        <v>41354</v>
      </c>
      <c r="S220" s="318">
        <v>121</v>
      </c>
      <c r="T220" s="319">
        <v>5445000</v>
      </c>
      <c r="U220" s="318">
        <v>48.6</v>
      </c>
      <c r="V220" s="318">
        <v>48.6</v>
      </c>
      <c r="W220" s="318">
        <v>100.8</v>
      </c>
      <c r="X220" s="318">
        <v>100.8</v>
      </c>
      <c r="Y220" s="318">
        <v>129</v>
      </c>
      <c r="Z220" s="318">
        <v>-1</v>
      </c>
      <c r="AA220" s="318">
        <v>1</v>
      </c>
      <c r="AB220" s="318">
        <v>1</v>
      </c>
      <c r="AC220" s="319">
        <v>45000</v>
      </c>
      <c r="AD220" s="318">
        <v>0.4</v>
      </c>
    </row>
    <row r="221" spans="1:30" hidden="1" outlineLevel="1">
      <c r="A221" s="311" t="str">
        <f t="shared" si="6"/>
        <v>ELSTSE2245PPOXL</v>
      </c>
      <c r="B221" s="311" t="str">
        <f t="shared" si="7"/>
        <v>ELSTSE2245PP</v>
      </c>
      <c r="C221" s="318" t="s">
        <v>993</v>
      </c>
      <c r="D221" s="318" t="s">
        <v>994</v>
      </c>
      <c r="E221" s="318" t="s">
        <v>737</v>
      </c>
      <c r="F221" s="318" t="s">
        <v>743</v>
      </c>
      <c r="G221" s="319">
        <v>10300</v>
      </c>
      <c r="H221" s="319">
        <v>45000</v>
      </c>
      <c r="I221" s="319">
        <v>45000</v>
      </c>
      <c r="J221" s="318">
        <v>100</v>
      </c>
      <c r="K221" s="320">
        <v>41351</v>
      </c>
      <c r="L221" s="318">
        <v>100</v>
      </c>
      <c r="M221" s="319">
        <v>4500000</v>
      </c>
      <c r="N221" s="320">
        <v>41353</v>
      </c>
      <c r="O221" s="318">
        <v>59</v>
      </c>
      <c r="P221" s="318"/>
      <c r="Q221" s="319">
        <v>2655000</v>
      </c>
      <c r="R221" s="320">
        <v>41354</v>
      </c>
      <c r="S221" s="318">
        <v>61</v>
      </c>
      <c r="T221" s="319">
        <v>2745000</v>
      </c>
      <c r="U221" s="318">
        <v>61</v>
      </c>
      <c r="V221" s="318">
        <v>61</v>
      </c>
      <c r="W221" s="318">
        <v>103.4</v>
      </c>
      <c r="X221" s="318">
        <v>103.4</v>
      </c>
      <c r="Y221" s="318">
        <v>41</v>
      </c>
      <c r="Z221" s="318">
        <v>-2</v>
      </c>
      <c r="AA221" s="318"/>
      <c r="AB221" s="318"/>
      <c r="AC221" s="318"/>
      <c r="AD221" s="318"/>
    </row>
    <row r="222" spans="1:30" hidden="1" outlineLevel="1">
      <c r="A222" s="311" t="str">
        <f t="shared" si="6"/>
        <v>ELSTSE2246BKOSS</v>
      </c>
      <c r="B222" s="311" t="str">
        <f t="shared" si="7"/>
        <v>ELSTSE2246BK</v>
      </c>
      <c r="C222" s="318" t="s">
        <v>1135</v>
      </c>
      <c r="D222" s="318" t="s">
        <v>1136</v>
      </c>
      <c r="E222" s="318" t="s">
        <v>722</v>
      </c>
      <c r="F222" s="318" t="s">
        <v>738</v>
      </c>
      <c r="G222" s="319">
        <v>9881</v>
      </c>
      <c r="H222" s="319">
        <v>49000</v>
      </c>
      <c r="I222" s="319">
        <v>49000</v>
      </c>
      <c r="J222" s="318">
        <v>270</v>
      </c>
      <c r="K222" s="320">
        <v>41401</v>
      </c>
      <c r="L222" s="318">
        <v>269</v>
      </c>
      <c r="M222" s="319">
        <v>13181000</v>
      </c>
      <c r="N222" s="320">
        <v>41401</v>
      </c>
      <c r="O222" s="318">
        <v>264</v>
      </c>
      <c r="P222" s="318"/>
      <c r="Q222" s="319">
        <v>12936000</v>
      </c>
      <c r="R222" s="320">
        <v>41402</v>
      </c>
      <c r="S222" s="318">
        <v>264</v>
      </c>
      <c r="T222" s="319">
        <v>12911500</v>
      </c>
      <c r="U222" s="318">
        <v>98.1</v>
      </c>
      <c r="V222" s="318">
        <v>98</v>
      </c>
      <c r="W222" s="318">
        <v>100</v>
      </c>
      <c r="X222" s="318">
        <v>99.8</v>
      </c>
      <c r="Y222" s="318">
        <v>5</v>
      </c>
      <c r="Z222" s="318"/>
      <c r="AA222" s="318"/>
      <c r="AB222" s="318"/>
      <c r="AC222" s="318"/>
      <c r="AD222" s="318"/>
    </row>
    <row r="223" spans="1:30" hidden="1" outlineLevel="1">
      <c r="A223" s="311" t="str">
        <f t="shared" si="6"/>
        <v>ELSTSE2246BKOMM</v>
      </c>
      <c r="B223" s="311" t="str">
        <f t="shared" si="7"/>
        <v>ELSTSE2246BK</v>
      </c>
      <c r="C223" s="318" t="s">
        <v>1135</v>
      </c>
      <c r="D223" s="318" t="s">
        <v>1136</v>
      </c>
      <c r="E223" s="318" t="s">
        <v>722</v>
      </c>
      <c r="F223" s="318" t="s">
        <v>739</v>
      </c>
      <c r="G223" s="319">
        <v>9881</v>
      </c>
      <c r="H223" s="319">
        <v>49000</v>
      </c>
      <c r="I223" s="319">
        <v>49000</v>
      </c>
      <c r="J223" s="318">
        <v>404</v>
      </c>
      <c r="K223" s="320">
        <v>41401</v>
      </c>
      <c r="L223" s="318">
        <v>364</v>
      </c>
      <c r="M223" s="319">
        <v>17836000</v>
      </c>
      <c r="N223" s="320">
        <v>41401</v>
      </c>
      <c r="O223" s="318">
        <v>348</v>
      </c>
      <c r="P223" s="318"/>
      <c r="Q223" s="319">
        <v>17052000</v>
      </c>
      <c r="R223" s="320">
        <v>41402</v>
      </c>
      <c r="S223" s="318">
        <v>346</v>
      </c>
      <c r="T223" s="319">
        <v>16905000</v>
      </c>
      <c r="U223" s="318">
        <v>95.1</v>
      </c>
      <c r="V223" s="318">
        <v>94.8</v>
      </c>
      <c r="W223" s="318">
        <v>99.4</v>
      </c>
      <c r="X223" s="318">
        <v>99.1</v>
      </c>
      <c r="Y223" s="318">
        <v>16</v>
      </c>
      <c r="Z223" s="318">
        <v>2</v>
      </c>
      <c r="AA223" s="318"/>
      <c r="AB223" s="318">
        <v>1</v>
      </c>
      <c r="AC223" s="319">
        <v>49000</v>
      </c>
      <c r="AD223" s="318">
        <v>0.3</v>
      </c>
    </row>
    <row r="224" spans="1:30" hidden="1" outlineLevel="1">
      <c r="A224" s="311" t="str">
        <f t="shared" si="6"/>
        <v>ELSTSE2246BKOLL</v>
      </c>
      <c r="B224" s="311" t="str">
        <f t="shared" si="7"/>
        <v>ELSTSE2246BK</v>
      </c>
      <c r="C224" s="318" t="s">
        <v>1135</v>
      </c>
      <c r="D224" s="318" t="s">
        <v>1136</v>
      </c>
      <c r="E224" s="318" t="s">
        <v>722</v>
      </c>
      <c r="F224" s="318" t="s">
        <v>741</v>
      </c>
      <c r="G224" s="319">
        <v>9881</v>
      </c>
      <c r="H224" s="319">
        <v>49000</v>
      </c>
      <c r="I224" s="319">
        <v>49000</v>
      </c>
      <c r="J224" s="318">
        <v>254</v>
      </c>
      <c r="K224" s="320">
        <v>41401</v>
      </c>
      <c r="L224" s="318">
        <v>287</v>
      </c>
      <c r="M224" s="319">
        <v>14063000</v>
      </c>
      <c r="N224" s="320">
        <v>41401</v>
      </c>
      <c r="O224" s="318">
        <v>273</v>
      </c>
      <c r="P224" s="318"/>
      <c r="Q224" s="319">
        <v>13377000</v>
      </c>
      <c r="R224" s="320">
        <v>41402</v>
      </c>
      <c r="S224" s="318">
        <v>274</v>
      </c>
      <c r="T224" s="319">
        <v>13401500</v>
      </c>
      <c r="U224" s="318">
        <v>95.5</v>
      </c>
      <c r="V224" s="318">
        <v>95.3</v>
      </c>
      <c r="W224" s="318">
        <v>100.4</v>
      </c>
      <c r="X224" s="318">
        <v>100.2</v>
      </c>
      <c r="Y224" s="318">
        <v>14</v>
      </c>
      <c r="Z224" s="318">
        <v>-1</v>
      </c>
      <c r="AA224" s="318"/>
      <c r="AB224" s="318"/>
      <c r="AC224" s="318"/>
      <c r="AD224" s="318"/>
    </row>
    <row r="225" spans="1:30" hidden="1" outlineLevel="1">
      <c r="A225" s="311" t="str">
        <f t="shared" si="6"/>
        <v>ELSTSE2246BKOXL</v>
      </c>
      <c r="B225" s="311" t="str">
        <f t="shared" si="7"/>
        <v>ELSTSE2246BK</v>
      </c>
      <c r="C225" s="318" t="s">
        <v>1135</v>
      </c>
      <c r="D225" s="318" t="s">
        <v>1136</v>
      </c>
      <c r="E225" s="318" t="s">
        <v>722</v>
      </c>
      <c r="F225" s="318" t="s">
        <v>743</v>
      </c>
      <c r="G225" s="319">
        <v>9881</v>
      </c>
      <c r="H225" s="319">
        <v>49000</v>
      </c>
      <c r="I225" s="319">
        <v>49000</v>
      </c>
      <c r="J225" s="318">
        <v>168</v>
      </c>
      <c r="K225" s="320">
        <v>41401</v>
      </c>
      <c r="L225" s="318">
        <v>168</v>
      </c>
      <c r="M225" s="319">
        <v>8232000</v>
      </c>
      <c r="N225" s="320">
        <v>41401</v>
      </c>
      <c r="O225" s="318">
        <v>153</v>
      </c>
      <c r="P225" s="318"/>
      <c r="Q225" s="319">
        <v>7497000</v>
      </c>
      <c r="R225" s="320">
        <v>41402</v>
      </c>
      <c r="S225" s="318">
        <v>153</v>
      </c>
      <c r="T225" s="319">
        <v>7497000</v>
      </c>
      <c r="U225" s="318">
        <v>91.1</v>
      </c>
      <c r="V225" s="318">
        <v>91.1</v>
      </c>
      <c r="W225" s="318">
        <v>100</v>
      </c>
      <c r="X225" s="318">
        <v>100</v>
      </c>
      <c r="Y225" s="318">
        <v>15</v>
      </c>
      <c r="Z225" s="318"/>
      <c r="AA225" s="318"/>
      <c r="AB225" s="318"/>
      <c r="AC225" s="318"/>
      <c r="AD225" s="318"/>
    </row>
    <row r="226" spans="1:30" hidden="1" outlineLevel="1">
      <c r="A226" s="311" t="str">
        <f t="shared" si="6"/>
        <v>ELSTSE2247BWOSS</v>
      </c>
      <c r="B226" s="311" t="str">
        <f t="shared" si="7"/>
        <v>ELSTSE2247BW</v>
      </c>
      <c r="C226" s="318" t="s">
        <v>1249</v>
      </c>
      <c r="D226" s="318" t="s">
        <v>1250</v>
      </c>
      <c r="E226" s="318" t="s">
        <v>745</v>
      </c>
      <c r="F226" s="318" t="s">
        <v>738</v>
      </c>
      <c r="G226" s="319">
        <v>13300</v>
      </c>
      <c r="H226" s="319">
        <v>53000</v>
      </c>
      <c r="I226" s="319">
        <v>53000</v>
      </c>
      <c r="J226" s="318">
        <v>576</v>
      </c>
      <c r="K226" s="320">
        <v>41422</v>
      </c>
      <c r="L226" s="318">
        <v>273</v>
      </c>
      <c r="M226" s="319">
        <v>14469000</v>
      </c>
      <c r="N226" s="320">
        <v>41422</v>
      </c>
      <c r="O226" s="318">
        <v>166</v>
      </c>
      <c r="P226" s="318"/>
      <c r="Q226" s="319">
        <v>8798000</v>
      </c>
      <c r="R226" s="320">
        <v>41423</v>
      </c>
      <c r="S226" s="318">
        <v>162</v>
      </c>
      <c r="T226" s="319">
        <v>8533000</v>
      </c>
      <c r="U226" s="318">
        <v>59.3</v>
      </c>
      <c r="V226" s="318">
        <v>59</v>
      </c>
      <c r="W226" s="318">
        <v>97.6</v>
      </c>
      <c r="X226" s="318">
        <v>97</v>
      </c>
      <c r="Y226" s="318">
        <v>107</v>
      </c>
      <c r="Z226" s="318">
        <v>4</v>
      </c>
      <c r="AA226" s="318">
        <v>1</v>
      </c>
      <c r="AB226" s="318">
        <v>1</v>
      </c>
      <c r="AC226" s="319">
        <v>53000</v>
      </c>
      <c r="AD226" s="318">
        <v>0.4</v>
      </c>
    </row>
    <row r="227" spans="1:30" hidden="1" outlineLevel="1">
      <c r="A227" s="311" t="str">
        <f t="shared" si="6"/>
        <v>ELSTSE2247BWOMM</v>
      </c>
      <c r="B227" s="311" t="str">
        <f t="shared" si="7"/>
        <v>ELSTSE2247BW</v>
      </c>
      <c r="C227" s="318" t="s">
        <v>1249</v>
      </c>
      <c r="D227" s="318" t="s">
        <v>1250</v>
      </c>
      <c r="E227" s="318" t="s">
        <v>745</v>
      </c>
      <c r="F227" s="318" t="s">
        <v>739</v>
      </c>
      <c r="G227" s="319">
        <v>13300</v>
      </c>
      <c r="H227" s="319">
        <v>53000</v>
      </c>
      <c r="I227" s="319">
        <v>53000</v>
      </c>
      <c r="J227" s="318">
        <v>382</v>
      </c>
      <c r="K227" s="320">
        <v>41422</v>
      </c>
      <c r="L227" s="318">
        <v>182</v>
      </c>
      <c r="M227" s="319">
        <v>9646000</v>
      </c>
      <c r="N227" s="320">
        <v>41422</v>
      </c>
      <c r="O227" s="318">
        <v>107</v>
      </c>
      <c r="P227" s="318"/>
      <c r="Q227" s="319">
        <v>5671000</v>
      </c>
      <c r="R227" s="320">
        <v>41423</v>
      </c>
      <c r="S227" s="318">
        <v>103</v>
      </c>
      <c r="T227" s="319">
        <v>5459000</v>
      </c>
      <c r="U227" s="318">
        <v>56.6</v>
      </c>
      <c r="V227" s="318">
        <v>56.6</v>
      </c>
      <c r="W227" s="318">
        <v>96.3</v>
      </c>
      <c r="X227" s="318">
        <v>96.3</v>
      </c>
      <c r="Y227" s="318">
        <v>75</v>
      </c>
      <c r="Z227" s="318">
        <v>4</v>
      </c>
      <c r="AA227" s="318"/>
      <c r="AB227" s="318"/>
      <c r="AC227" s="318"/>
      <c r="AD227" s="318"/>
    </row>
    <row r="228" spans="1:30" hidden="1" outlineLevel="1">
      <c r="A228" s="311" t="str">
        <f t="shared" si="6"/>
        <v>ELSTSE2247BWOLL</v>
      </c>
      <c r="B228" s="311" t="str">
        <f t="shared" si="7"/>
        <v>ELSTSE2247BW</v>
      </c>
      <c r="C228" s="318" t="s">
        <v>1249</v>
      </c>
      <c r="D228" s="318" t="s">
        <v>1250</v>
      </c>
      <c r="E228" s="318" t="s">
        <v>745</v>
      </c>
      <c r="F228" s="318" t="s">
        <v>741</v>
      </c>
      <c r="G228" s="319">
        <v>13300</v>
      </c>
      <c r="H228" s="319">
        <v>53000</v>
      </c>
      <c r="I228" s="319">
        <v>53000</v>
      </c>
      <c r="J228" s="318">
        <v>191</v>
      </c>
      <c r="K228" s="320">
        <v>41422</v>
      </c>
      <c r="L228" s="318">
        <v>91</v>
      </c>
      <c r="M228" s="319">
        <v>4823000</v>
      </c>
      <c r="N228" s="320">
        <v>41422</v>
      </c>
      <c r="O228" s="318">
        <v>60</v>
      </c>
      <c r="P228" s="318"/>
      <c r="Q228" s="319">
        <v>3180000</v>
      </c>
      <c r="R228" s="320">
        <v>41424</v>
      </c>
      <c r="S228" s="318">
        <v>60</v>
      </c>
      <c r="T228" s="319">
        <v>3180000</v>
      </c>
      <c r="U228" s="318">
        <v>65.900000000000006</v>
      </c>
      <c r="V228" s="318">
        <v>65.900000000000006</v>
      </c>
      <c r="W228" s="318">
        <v>100</v>
      </c>
      <c r="X228" s="318">
        <v>100</v>
      </c>
      <c r="Y228" s="318">
        <v>31</v>
      </c>
      <c r="Z228" s="318"/>
      <c r="AA228" s="318">
        <v>-1</v>
      </c>
      <c r="AB228" s="318">
        <v>-1</v>
      </c>
      <c r="AC228" s="319">
        <v>-53000</v>
      </c>
      <c r="AD228" s="318">
        <v>-1.1000000000000001</v>
      </c>
    </row>
    <row r="229" spans="1:30" hidden="1" outlineLevel="1">
      <c r="A229" s="311" t="str">
        <f t="shared" si="6"/>
        <v>ELSTSE2247BWOXL</v>
      </c>
      <c r="B229" s="311" t="str">
        <f t="shared" si="7"/>
        <v>ELSTSE2247BW</v>
      </c>
      <c r="C229" s="318" t="s">
        <v>1249</v>
      </c>
      <c r="D229" s="318" t="s">
        <v>1250</v>
      </c>
      <c r="E229" s="318" t="s">
        <v>745</v>
      </c>
      <c r="F229" s="318" t="s">
        <v>743</v>
      </c>
      <c r="G229" s="319">
        <v>13300</v>
      </c>
      <c r="H229" s="319">
        <v>53000</v>
      </c>
      <c r="I229" s="319">
        <v>53000</v>
      </c>
      <c r="J229" s="318">
        <v>192</v>
      </c>
      <c r="K229" s="320">
        <v>41422</v>
      </c>
      <c r="L229" s="318">
        <v>92</v>
      </c>
      <c r="M229" s="319">
        <v>4876000</v>
      </c>
      <c r="N229" s="320">
        <v>41422</v>
      </c>
      <c r="O229" s="318">
        <v>46</v>
      </c>
      <c r="P229" s="318"/>
      <c r="Q229" s="319">
        <v>2438000</v>
      </c>
      <c r="R229" s="320">
        <v>41424</v>
      </c>
      <c r="S229" s="318">
        <v>48</v>
      </c>
      <c r="T229" s="319">
        <v>2544000</v>
      </c>
      <c r="U229" s="318">
        <v>52.2</v>
      </c>
      <c r="V229" s="318">
        <v>52.2</v>
      </c>
      <c r="W229" s="318">
        <v>104.3</v>
      </c>
      <c r="X229" s="318">
        <v>104.3</v>
      </c>
      <c r="Y229" s="318">
        <v>46</v>
      </c>
      <c r="Z229" s="318">
        <v>-2</v>
      </c>
      <c r="AA229" s="318">
        <v>1</v>
      </c>
      <c r="AB229" s="318"/>
      <c r="AC229" s="318"/>
      <c r="AD229" s="318"/>
    </row>
    <row r="230" spans="1:30" hidden="1" outlineLevel="1">
      <c r="A230" s="311" t="str">
        <f t="shared" si="6"/>
        <v>ELSTSE2248GYOSS</v>
      </c>
      <c r="B230" s="311" t="str">
        <f t="shared" si="7"/>
        <v>ELSTSE2248GY</v>
      </c>
      <c r="C230" s="318" t="s">
        <v>1137</v>
      </c>
      <c r="D230" s="318" t="s">
        <v>1138</v>
      </c>
      <c r="E230" s="318" t="s">
        <v>724</v>
      </c>
      <c r="F230" s="318" t="s">
        <v>738</v>
      </c>
      <c r="G230" s="319">
        <v>10637</v>
      </c>
      <c r="H230" s="319">
        <v>53000</v>
      </c>
      <c r="I230" s="319">
        <v>53000</v>
      </c>
      <c r="J230" s="318">
        <v>212</v>
      </c>
      <c r="K230" s="320">
        <v>41401</v>
      </c>
      <c r="L230" s="318">
        <v>212</v>
      </c>
      <c r="M230" s="319">
        <v>11236000</v>
      </c>
      <c r="N230" s="320">
        <v>41401</v>
      </c>
      <c r="O230" s="318">
        <v>210</v>
      </c>
      <c r="P230" s="318"/>
      <c r="Q230" s="319">
        <v>11130000</v>
      </c>
      <c r="R230" s="320">
        <v>41402</v>
      </c>
      <c r="S230" s="318">
        <v>210</v>
      </c>
      <c r="T230" s="319">
        <v>11103500</v>
      </c>
      <c r="U230" s="318">
        <v>99.1</v>
      </c>
      <c r="V230" s="318">
        <v>98.8</v>
      </c>
      <c r="W230" s="318">
        <v>100</v>
      </c>
      <c r="X230" s="318">
        <v>99.8</v>
      </c>
      <c r="Y230" s="318">
        <v>2</v>
      </c>
      <c r="Z230" s="318"/>
      <c r="AA230" s="318"/>
      <c r="AB230" s="318"/>
      <c r="AC230" s="318"/>
      <c r="AD230" s="318"/>
    </row>
    <row r="231" spans="1:30" hidden="1" outlineLevel="1">
      <c r="A231" s="311" t="str">
        <f t="shared" si="6"/>
        <v>ELSTSE2248GYOMM</v>
      </c>
      <c r="B231" s="311" t="str">
        <f t="shared" si="7"/>
        <v>ELSTSE2248GY</v>
      </c>
      <c r="C231" s="318" t="s">
        <v>1137</v>
      </c>
      <c r="D231" s="318" t="s">
        <v>1138</v>
      </c>
      <c r="E231" s="318" t="s">
        <v>724</v>
      </c>
      <c r="F231" s="318" t="s">
        <v>739</v>
      </c>
      <c r="G231" s="319">
        <v>10637</v>
      </c>
      <c r="H231" s="319">
        <v>53000</v>
      </c>
      <c r="I231" s="319">
        <v>53000</v>
      </c>
      <c r="J231" s="318">
        <v>147</v>
      </c>
      <c r="K231" s="320">
        <v>41401</v>
      </c>
      <c r="L231" s="318">
        <v>146</v>
      </c>
      <c r="M231" s="319">
        <v>7738000</v>
      </c>
      <c r="N231" s="320">
        <v>41401</v>
      </c>
      <c r="O231" s="318">
        <v>143</v>
      </c>
      <c r="P231" s="318"/>
      <c r="Q231" s="319">
        <v>7579000</v>
      </c>
      <c r="R231" s="320">
        <v>41402</v>
      </c>
      <c r="S231" s="318">
        <v>142</v>
      </c>
      <c r="T231" s="319">
        <v>7526000</v>
      </c>
      <c r="U231" s="318">
        <v>97.3</v>
      </c>
      <c r="V231" s="318">
        <v>97.3</v>
      </c>
      <c r="W231" s="318">
        <v>99.3</v>
      </c>
      <c r="X231" s="318">
        <v>99.3</v>
      </c>
      <c r="Y231" s="318">
        <v>3</v>
      </c>
      <c r="Z231" s="318">
        <v>1</v>
      </c>
      <c r="AA231" s="318"/>
      <c r="AB231" s="318"/>
      <c r="AC231" s="318"/>
      <c r="AD231" s="318"/>
    </row>
    <row r="232" spans="1:30" hidden="1" outlineLevel="1">
      <c r="A232" s="311" t="str">
        <f t="shared" si="6"/>
        <v>ELSTSE2248GYOLL</v>
      </c>
      <c r="B232" s="311" t="str">
        <f t="shared" si="7"/>
        <v>ELSTSE2248GY</v>
      </c>
      <c r="C232" s="318" t="s">
        <v>1137</v>
      </c>
      <c r="D232" s="318" t="s">
        <v>1138</v>
      </c>
      <c r="E232" s="318" t="s">
        <v>724</v>
      </c>
      <c r="F232" s="318" t="s">
        <v>741</v>
      </c>
      <c r="G232" s="319">
        <v>10637</v>
      </c>
      <c r="H232" s="319">
        <v>53000</v>
      </c>
      <c r="I232" s="319">
        <v>53000</v>
      </c>
      <c r="J232" s="318">
        <v>79</v>
      </c>
      <c r="K232" s="320">
        <v>41401</v>
      </c>
      <c r="L232" s="318">
        <v>78</v>
      </c>
      <c r="M232" s="319">
        <v>4134000</v>
      </c>
      <c r="N232" s="320">
        <v>41401</v>
      </c>
      <c r="O232" s="318">
        <v>77</v>
      </c>
      <c r="P232" s="318"/>
      <c r="Q232" s="319">
        <v>4081000</v>
      </c>
      <c r="R232" s="320">
        <v>41403</v>
      </c>
      <c r="S232" s="318">
        <v>75</v>
      </c>
      <c r="T232" s="319">
        <v>3948500</v>
      </c>
      <c r="U232" s="318">
        <v>96.2</v>
      </c>
      <c r="V232" s="318">
        <v>95.5</v>
      </c>
      <c r="W232" s="318">
        <v>97.4</v>
      </c>
      <c r="X232" s="318">
        <v>96.8</v>
      </c>
      <c r="Y232" s="318">
        <v>1</v>
      </c>
      <c r="Z232" s="318">
        <v>2</v>
      </c>
      <c r="AA232" s="318"/>
      <c r="AB232" s="318"/>
      <c r="AC232" s="318"/>
      <c r="AD232" s="318"/>
    </row>
    <row r="233" spans="1:30" hidden="1" outlineLevel="1">
      <c r="A233" s="311" t="str">
        <f t="shared" si="6"/>
        <v>ELSTSE2248GYOXL</v>
      </c>
      <c r="B233" s="311" t="str">
        <f t="shared" si="7"/>
        <v>ELSTSE2248GY</v>
      </c>
      <c r="C233" s="318" t="s">
        <v>1137</v>
      </c>
      <c r="D233" s="318" t="s">
        <v>1138</v>
      </c>
      <c r="E233" s="318" t="s">
        <v>724</v>
      </c>
      <c r="F233" s="318" t="s">
        <v>743</v>
      </c>
      <c r="G233" s="319">
        <v>10637</v>
      </c>
      <c r="H233" s="319">
        <v>53000</v>
      </c>
      <c r="I233" s="319">
        <v>53000</v>
      </c>
      <c r="J233" s="318">
        <v>73</v>
      </c>
      <c r="K233" s="320">
        <v>41401</v>
      </c>
      <c r="L233" s="318">
        <v>73</v>
      </c>
      <c r="M233" s="319">
        <v>3869000</v>
      </c>
      <c r="N233" s="320">
        <v>41401</v>
      </c>
      <c r="O233" s="318">
        <v>70</v>
      </c>
      <c r="P233" s="318"/>
      <c r="Q233" s="319">
        <v>3710000</v>
      </c>
      <c r="R233" s="320">
        <v>41402</v>
      </c>
      <c r="S233" s="318">
        <v>71</v>
      </c>
      <c r="T233" s="319">
        <v>3736500</v>
      </c>
      <c r="U233" s="318">
        <v>97.3</v>
      </c>
      <c r="V233" s="318">
        <v>96.6</v>
      </c>
      <c r="W233" s="318">
        <v>101.4</v>
      </c>
      <c r="X233" s="318">
        <v>100.7</v>
      </c>
      <c r="Y233" s="318">
        <v>3</v>
      </c>
      <c r="Z233" s="318">
        <v>-1</v>
      </c>
      <c r="AA233" s="318"/>
      <c r="AB233" s="318"/>
      <c r="AC233" s="318"/>
      <c r="AD233" s="318"/>
    </row>
    <row r="234" spans="1:30" hidden="1" outlineLevel="1">
      <c r="A234" s="311" t="str">
        <f t="shared" si="6"/>
        <v>ELSTSE2249BKOSS</v>
      </c>
      <c r="B234" s="311" t="str">
        <f t="shared" si="7"/>
        <v>ELSTSE2249BK</v>
      </c>
      <c r="C234" s="318" t="s">
        <v>1139</v>
      </c>
      <c r="D234" s="318" t="s">
        <v>1140</v>
      </c>
      <c r="E234" s="318" t="s">
        <v>722</v>
      </c>
      <c r="F234" s="318" t="s">
        <v>738</v>
      </c>
      <c r="G234" s="319">
        <v>10637</v>
      </c>
      <c r="H234" s="319">
        <v>53000</v>
      </c>
      <c r="I234" s="319">
        <v>53000</v>
      </c>
      <c r="J234" s="318">
        <v>255</v>
      </c>
      <c r="K234" s="320">
        <v>41401</v>
      </c>
      <c r="L234" s="318">
        <v>253</v>
      </c>
      <c r="M234" s="319">
        <v>13409000</v>
      </c>
      <c r="N234" s="320">
        <v>41401</v>
      </c>
      <c r="O234" s="318">
        <v>207</v>
      </c>
      <c r="P234" s="318">
        <v>-1</v>
      </c>
      <c r="Q234" s="319">
        <v>10971000</v>
      </c>
      <c r="R234" s="320">
        <v>41402</v>
      </c>
      <c r="S234" s="318">
        <v>207</v>
      </c>
      <c r="T234" s="319">
        <v>10833000</v>
      </c>
      <c r="U234" s="318">
        <v>81.8</v>
      </c>
      <c r="V234" s="318">
        <v>80.8</v>
      </c>
      <c r="W234" s="318">
        <v>100</v>
      </c>
      <c r="X234" s="318">
        <v>98.7</v>
      </c>
      <c r="Y234" s="318">
        <v>47</v>
      </c>
      <c r="Z234" s="318"/>
      <c r="AA234" s="318"/>
      <c r="AB234" s="318"/>
      <c r="AC234" s="318"/>
      <c r="AD234" s="318"/>
    </row>
    <row r="235" spans="1:30" hidden="1" outlineLevel="1">
      <c r="A235" s="311" t="str">
        <f t="shared" si="6"/>
        <v>ELSTSE2249BKOMM</v>
      </c>
      <c r="B235" s="311" t="str">
        <f t="shared" si="7"/>
        <v>ELSTSE2249BK</v>
      </c>
      <c r="C235" s="318" t="s">
        <v>1139</v>
      </c>
      <c r="D235" s="318" t="s">
        <v>1140</v>
      </c>
      <c r="E235" s="318" t="s">
        <v>722</v>
      </c>
      <c r="F235" s="318" t="s">
        <v>739</v>
      </c>
      <c r="G235" s="319">
        <v>10637</v>
      </c>
      <c r="H235" s="319">
        <v>53000</v>
      </c>
      <c r="I235" s="319">
        <v>53000</v>
      </c>
      <c r="J235" s="318">
        <v>179</v>
      </c>
      <c r="K235" s="320">
        <v>41401</v>
      </c>
      <c r="L235" s="318">
        <v>177</v>
      </c>
      <c r="M235" s="319">
        <v>9381000</v>
      </c>
      <c r="N235" s="320">
        <v>41401</v>
      </c>
      <c r="O235" s="318">
        <v>148</v>
      </c>
      <c r="P235" s="318">
        <v>1</v>
      </c>
      <c r="Q235" s="319">
        <v>7844000</v>
      </c>
      <c r="R235" s="320">
        <v>41402</v>
      </c>
      <c r="S235" s="318">
        <v>144</v>
      </c>
      <c r="T235" s="319">
        <v>7579000</v>
      </c>
      <c r="U235" s="318">
        <v>81.400000000000006</v>
      </c>
      <c r="V235" s="318">
        <v>80.8</v>
      </c>
      <c r="W235" s="318">
        <v>97.3</v>
      </c>
      <c r="X235" s="318">
        <v>96.6</v>
      </c>
      <c r="Y235" s="318">
        <v>28</v>
      </c>
      <c r="Z235" s="318">
        <v>4</v>
      </c>
      <c r="AA235" s="318"/>
      <c r="AB235" s="318">
        <v>1</v>
      </c>
      <c r="AC235" s="319">
        <v>53000</v>
      </c>
      <c r="AD235" s="318">
        <v>0.6</v>
      </c>
    </row>
    <row r="236" spans="1:30" hidden="1" outlineLevel="1">
      <c r="A236" s="311" t="str">
        <f t="shared" si="6"/>
        <v>ELSTSE2249BKOLL</v>
      </c>
      <c r="B236" s="311" t="str">
        <f t="shared" si="7"/>
        <v>ELSTSE2249BK</v>
      </c>
      <c r="C236" s="318" t="s">
        <v>1139</v>
      </c>
      <c r="D236" s="318" t="s">
        <v>1140</v>
      </c>
      <c r="E236" s="318" t="s">
        <v>722</v>
      </c>
      <c r="F236" s="318" t="s">
        <v>741</v>
      </c>
      <c r="G236" s="319">
        <v>10637</v>
      </c>
      <c r="H236" s="319">
        <v>53000</v>
      </c>
      <c r="I236" s="319">
        <v>53000</v>
      </c>
      <c r="J236" s="318">
        <v>84</v>
      </c>
      <c r="K236" s="320">
        <v>41401</v>
      </c>
      <c r="L236" s="318">
        <v>83</v>
      </c>
      <c r="M236" s="319">
        <v>4399000</v>
      </c>
      <c r="N236" s="320">
        <v>41401</v>
      </c>
      <c r="O236" s="318">
        <v>72</v>
      </c>
      <c r="P236" s="318">
        <v>1</v>
      </c>
      <c r="Q236" s="319">
        <v>3816000</v>
      </c>
      <c r="R236" s="320">
        <v>41404</v>
      </c>
      <c r="S236" s="318">
        <v>71</v>
      </c>
      <c r="T236" s="319">
        <v>3736500</v>
      </c>
      <c r="U236" s="318">
        <v>85.5</v>
      </c>
      <c r="V236" s="318">
        <v>84.9</v>
      </c>
      <c r="W236" s="318">
        <v>98.6</v>
      </c>
      <c r="X236" s="318">
        <v>97.9</v>
      </c>
      <c r="Y236" s="318">
        <v>10</v>
      </c>
      <c r="Z236" s="318">
        <v>1</v>
      </c>
      <c r="AA236" s="318"/>
      <c r="AB236" s="318"/>
      <c r="AC236" s="318"/>
      <c r="AD236" s="318"/>
    </row>
    <row r="237" spans="1:30" hidden="1" outlineLevel="1">
      <c r="A237" s="311" t="str">
        <f t="shared" si="6"/>
        <v>ELSTSE2249BKOXL</v>
      </c>
      <c r="B237" s="311" t="str">
        <f t="shared" si="7"/>
        <v>ELSTSE2249BK</v>
      </c>
      <c r="C237" s="318" t="s">
        <v>1139</v>
      </c>
      <c r="D237" s="318" t="s">
        <v>1140</v>
      </c>
      <c r="E237" s="318" t="s">
        <v>722</v>
      </c>
      <c r="F237" s="318" t="s">
        <v>743</v>
      </c>
      <c r="G237" s="319">
        <v>10637</v>
      </c>
      <c r="H237" s="319">
        <v>53000</v>
      </c>
      <c r="I237" s="319">
        <v>53000</v>
      </c>
      <c r="J237" s="318">
        <v>87</v>
      </c>
      <c r="K237" s="320">
        <v>41401</v>
      </c>
      <c r="L237" s="318">
        <v>87</v>
      </c>
      <c r="M237" s="319">
        <v>4611000</v>
      </c>
      <c r="N237" s="320">
        <v>41401</v>
      </c>
      <c r="O237" s="318">
        <v>53</v>
      </c>
      <c r="P237" s="318"/>
      <c r="Q237" s="319">
        <v>2809000</v>
      </c>
      <c r="R237" s="320">
        <v>41405</v>
      </c>
      <c r="S237" s="318">
        <v>53</v>
      </c>
      <c r="T237" s="319">
        <v>2782500</v>
      </c>
      <c r="U237" s="318">
        <v>60.9</v>
      </c>
      <c r="V237" s="318">
        <v>60.3</v>
      </c>
      <c r="W237" s="318">
        <v>100</v>
      </c>
      <c r="X237" s="318">
        <v>99.1</v>
      </c>
      <c r="Y237" s="318">
        <v>34</v>
      </c>
      <c r="Z237" s="318"/>
      <c r="AA237" s="318"/>
      <c r="AB237" s="318"/>
      <c r="AC237" s="318"/>
      <c r="AD237" s="318"/>
    </row>
    <row r="238" spans="1:30" hidden="1" outlineLevel="1">
      <c r="A238" s="311" t="str">
        <f t="shared" si="6"/>
        <v>ELSTSE2250NYOSS</v>
      </c>
      <c r="B238" s="311" t="str">
        <f t="shared" si="7"/>
        <v>ELSTSE2250NY</v>
      </c>
      <c r="C238" s="318" t="s">
        <v>1141</v>
      </c>
      <c r="D238" s="318" t="s">
        <v>1142</v>
      </c>
      <c r="E238" s="318" t="s">
        <v>720</v>
      </c>
      <c r="F238" s="318" t="s">
        <v>738</v>
      </c>
      <c r="G238" s="319">
        <v>10324</v>
      </c>
      <c r="H238" s="319">
        <v>49000</v>
      </c>
      <c r="I238" s="319">
        <v>49000</v>
      </c>
      <c r="J238" s="318">
        <v>187</v>
      </c>
      <c r="K238" s="320">
        <v>41401</v>
      </c>
      <c r="L238" s="318">
        <v>186</v>
      </c>
      <c r="M238" s="319">
        <v>9114000</v>
      </c>
      <c r="N238" s="320">
        <v>41401</v>
      </c>
      <c r="O238" s="318">
        <v>155</v>
      </c>
      <c r="P238" s="318"/>
      <c r="Q238" s="319">
        <v>7595000</v>
      </c>
      <c r="R238" s="320">
        <v>41402</v>
      </c>
      <c r="S238" s="318">
        <v>154</v>
      </c>
      <c r="T238" s="319">
        <v>7546000</v>
      </c>
      <c r="U238" s="318">
        <v>82.8</v>
      </c>
      <c r="V238" s="318">
        <v>82.8</v>
      </c>
      <c r="W238" s="318">
        <v>99.4</v>
      </c>
      <c r="X238" s="318">
        <v>99.4</v>
      </c>
      <c r="Y238" s="318">
        <v>31</v>
      </c>
      <c r="Z238" s="318">
        <v>1</v>
      </c>
      <c r="AA238" s="318"/>
      <c r="AB238" s="318"/>
      <c r="AC238" s="318"/>
      <c r="AD238" s="318"/>
    </row>
    <row r="239" spans="1:30" hidden="1" outlineLevel="1">
      <c r="A239" s="311" t="str">
        <f t="shared" si="6"/>
        <v>ELSTSE2250NYOMM</v>
      </c>
      <c r="B239" s="311" t="str">
        <f t="shared" si="7"/>
        <v>ELSTSE2250NY</v>
      </c>
      <c r="C239" s="318" t="s">
        <v>1141</v>
      </c>
      <c r="D239" s="318" t="s">
        <v>1142</v>
      </c>
      <c r="E239" s="318" t="s">
        <v>720</v>
      </c>
      <c r="F239" s="318" t="s">
        <v>739</v>
      </c>
      <c r="G239" s="319">
        <v>10324</v>
      </c>
      <c r="H239" s="319">
        <v>49000</v>
      </c>
      <c r="I239" s="319">
        <v>49000</v>
      </c>
      <c r="J239" s="318">
        <v>261</v>
      </c>
      <c r="K239" s="320">
        <v>41401</v>
      </c>
      <c r="L239" s="318">
        <v>261</v>
      </c>
      <c r="M239" s="319">
        <v>12789000</v>
      </c>
      <c r="N239" s="320">
        <v>41401</v>
      </c>
      <c r="O239" s="318">
        <v>199</v>
      </c>
      <c r="P239" s="318"/>
      <c r="Q239" s="319">
        <v>9751000</v>
      </c>
      <c r="R239" s="320">
        <v>41402</v>
      </c>
      <c r="S239" s="318">
        <v>200</v>
      </c>
      <c r="T239" s="319">
        <v>9775500</v>
      </c>
      <c r="U239" s="318">
        <v>76.599999999999994</v>
      </c>
      <c r="V239" s="318">
        <v>76.400000000000006</v>
      </c>
      <c r="W239" s="318">
        <v>100.5</v>
      </c>
      <c r="X239" s="318">
        <v>100.3</v>
      </c>
      <c r="Y239" s="318">
        <v>62</v>
      </c>
      <c r="Z239" s="318">
        <v>-1</v>
      </c>
      <c r="AA239" s="318"/>
      <c r="AB239" s="318"/>
      <c r="AC239" s="318"/>
      <c r="AD239" s="318"/>
    </row>
    <row r="240" spans="1:30" hidden="1" outlineLevel="1">
      <c r="A240" s="311" t="str">
        <f t="shared" si="6"/>
        <v>ELSTSE2250NYOLL</v>
      </c>
      <c r="B240" s="311" t="str">
        <f t="shared" si="7"/>
        <v>ELSTSE2250NY</v>
      </c>
      <c r="C240" s="318" t="s">
        <v>1141</v>
      </c>
      <c r="D240" s="318" t="s">
        <v>1142</v>
      </c>
      <c r="E240" s="318" t="s">
        <v>720</v>
      </c>
      <c r="F240" s="318" t="s">
        <v>741</v>
      </c>
      <c r="G240" s="319">
        <v>10324</v>
      </c>
      <c r="H240" s="319">
        <v>49000</v>
      </c>
      <c r="I240" s="319">
        <v>49000</v>
      </c>
      <c r="J240" s="318">
        <v>180</v>
      </c>
      <c r="K240" s="320">
        <v>41401</v>
      </c>
      <c r="L240" s="318">
        <v>180</v>
      </c>
      <c r="M240" s="319">
        <v>8820000</v>
      </c>
      <c r="N240" s="320">
        <v>41401</v>
      </c>
      <c r="O240" s="318">
        <v>124</v>
      </c>
      <c r="P240" s="318"/>
      <c r="Q240" s="319">
        <v>6076000</v>
      </c>
      <c r="R240" s="320">
        <v>41402</v>
      </c>
      <c r="S240" s="318">
        <v>123</v>
      </c>
      <c r="T240" s="319">
        <v>6002500</v>
      </c>
      <c r="U240" s="318">
        <v>68.3</v>
      </c>
      <c r="V240" s="318">
        <v>68.099999999999994</v>
      </c>
      <c r="W240" s="318">
        <v>99.2</v>
      </c>
      <c r="X240" s="318">
        <v>98.8</v>
      </c>
      <c r="Y240" s="318">
        <v>56</v>
      </c>
      <c r="Z240" s="318">
        <v>1</v>
      </c>
      <c r="AA240" s="318"/>
      <c r="AB240" s="318"/>
      <c r="AC240" s="318"/>
      <c r="AD240" s="318"/>
    </row>
    <row r="241" spans="1:30" hidden="1" outlineLevel="1">
      <c r="A241" s="311" t="str">
        <f t="shared" si="6"/>
        <v>ELSTSE2250NYOXL</v>
      </c>
      <c r="B241" s="311" t="str">
        <f t="shared" si="7"/>
        <v>ELSTSE2250NY</v>
      </c>
      <c r="C241" s="318" t="s">
        <v>1141</v>
      </c>
      <c r="D241" s="318" t="s">
        <v>1142</v>
      </c>
      <c r="E241" s="318" t="s">
        <v>720</v>
      </c>
      <c r="F241" s="318" t="s">
        <v>743</v>
      </c>
      <c r="G241" s="319">
        <v>10324</v>
      </c>
      <c r="H241" s="319">
        <v>49000</v>
      </c>
      <c r="I241" s="319">
        <v>49000</v>
      </c>
      <c r="J241" s="318">
        <v>89</v>
      </c>
      <c r="K241" s="320">
        <v>41401</v>
      </c>
      <c r="L241" s="318">
        <v>89</v>
      </c>
      <c r="M241" s="319">
        <v>4361000</v>
      </c>
      <c r="N241" s="320">
        <v>41401</v>
      </c>
      <c r="O241" s="318">
        <v>69</v>
      </c>
      <c r="P241" s="318"/>
      <c r="Q241" s="319">
        <v>3381000</v>
      </c>
      <c r="R241" s="320">
        <v>41402</v>
      </c>
      <c r="S241" s="318">
        <v>69</v>
      </c>
      <c r="T241" s="319">
        <v>3356500</v>
      </c>
      <c r="U241" s="318">
        <v>77.5</v>
      </c>
      <c r="V241" s="318">
        <v>77</v>
      </c>
      <c r="W241" s="318">
        <v>100</v>
      </c>
      <c r="X241" s="318">
        <v>99.3</v>
      </c>
      <c r="Y241" s="318">
        <v>20</v>
      </c>
      <c r="Z241" s="318"/>
      <c r="AA241" s="318"/>
      <c r="AB241" s="318">
        <v>-1</v>
      </c>
      <c r="AC241" s="319">
        <v>-49000</v>
      </c>
      <c r="AD241" s="318">
        <v>-1.1000000000000001</v>
      </c>
    </row>
    <row r="242" spans="1:30" hidden="1" outlineLevel="1">
      <c r="A242" s="311" t="str">
        <f t="shared" si="6"/>
        <v>ELSTSE2251WHOSS</v>
      </c>
      <c r="B242" s="311" t="str">
        <f t="shared" si="7"/>
        <v>ELSTSE2251WH</v>
      </c>
      <c r="C242" s="318" t="s">
        <v>1047</v>
      </c>
      <c r="D242" s="318" t="s">
        <v>1048</v>
      </c>
      <c r="E242" s="318" t="s">
        <v>717</v>
      </c>
      <c r="F242" s="318" t="s">
        <v>738</v>
      </c>
      <c r="G242" s="319">
        <v>8000</v>
      </c>
      <c r="H242" s="319">
        <v>43000</v>
      </c>
      <c r="I242" s="319">
        <v>43000</v>
      </c>
      <c r="J242" s="318">
        <v>200</v>
      </c>
      <c r="K242" s="320">
        <v>41375</v>
      </c>
      <c r="L242" s="318">
        <v>199</v>
      </c>
      <c r="M242" s="319">
        <v>8557000</v>
      </c>
      <c r="N242" s="320">
        <v>41375</v>
      </c>
      <c r="O242" s="318">
        <v>180</v>
      </c>
      <c r="P242" s="318"/>
      <c r="Q242" s="319">
        <v>7740000</v>
      </c>
      <c r="R242" s="320">
        <v>41376</v>
      </c>
      <c r="S242" s="318">
        <v>178</v>
      </c>
      <c r="T242" s="319">
        <v>7589500</v>
      </c>
      <c r="U242" s="318">
        <v>89.4</v>
      </c>
      <c r="V242" s="318">
        <v>88.7</v>
      </c>
      <c r="W242" s="318">
        <v>98.9</v>
      </c>
      <c r="X242" s="318">
        <v>98.1</v>
      </c>
      <c r="Y242" s="318">
        <v>19</v>
      </c>
      <c r="Z242" s="318">
        <v>2</v>
      </c>
      <c r="AA242" s="318"/>
      <c r="AB242" s="318"/>
      <c r="AC242" s="318"/>
      <c r="AD242" s="318"/>
    </row>
    <row r="243" spans="1:30" hidden="1" outlineLevel="1">
      <c r="A243" s="311" t="str">
        <f t="shared" si="6"/>
        <v>ELSTSE2251WHOMM</v>
      </c>
      <c r="B243" s="311" t="str">
        <f t="shared" si="7"/>
        <v>ELSTSE2251WH</v>
      </c>
      <c r="C243" s="318" t="s">
        <v>1047</v>
      </c>
      <c r="D243" s="318" t="s">
        <v>1048</v>
      </c>
      <c r="E243" s="318" t="s">
        <v>717</v>
      </c>
      <c r="F243" s="318" t="s">
        <v>739</v>
      </c>
      <c r="G243" s="319">
        <v>8000</v>
      </c>
      <c r="H243" s="319">
        <v>43000</v>
      </c>
      <c r="I243" s="319">
        <v>43000</v>
      </c>
      <c r="J243" s="318">
        <v>300</v>
      </c>
      <c r="K243" s="320">
        <v>41375</v>
      </c>
      <c r="L243" s="318">
        <v>300</v>
      </c>
      <c r="M243" s="319">
        <v>12900000</v>
      </c>
      <c r="N243" s="320">
        <v>41375</v>
      </c>
      <c r="O243" s="318">
        <v>260</v>
      </c>
      <c r="P243" s="318"/>
      <c r="Q243" s="319">
        <v>11180000</v>
      </c>
      <c r="R243" s="320">
        <v>41376</v>
      </c>
      <c r="S243" s="318">
        <v>260</v>
      </c>
      <c r="T243" s="319">
        <v>11029700</v>
      </c>
      <c r="U243" s="318">
        <v>86.7</v>
      </c>
      <c r="V243" s="318">
        <v>85.5</v>
      </c>
      <c r="W243" s="318">
        <v>100</v>
      </c>
      <c r="X243" s="318">
        <v>98.7</v>
      </c>
      <c r="Y243" s="318">
        <v>40</v>
      </c>
      <c r="Z243" s="318"/>
      <c r="AA243" s="318"/>
      <c r="AB243" s="318">
        <v>1</v>
      </c>
      <c r="AC243" s="319">
        <v>43000</v>
      </c>
      <c r="AD243" s="318">
        <v>0.3</v>
      </c>
    </row>
    <row r="244" spans="1:30" hidden="1" outlineLevel="1">
      <c r="A244" s="311" t="str">
        <f t="shared" si="6"/>
        <v>ELSTSE2251WHOLL</v>
      </c>
      <c r="B244" s="311" t="str">
        <f t="shared" si="7"/>
        <v>ELSTSE2251WH</v>
      </c>
      <c r="C244" s="318" t="s">
        <v>1047</v>
      </c>
      <c r="D244" s="318" t="s">
        <v>1048</v>
      </c>
      <c r="E244" s="318" t="s">
        <v>717</v>
      </c>
      <c r="F244" s="318" t="s">
        <v>741</v>
      </c>
      <c r="G244" s="319">
        <v>8000</v>
      </c>
      <c r="H244" s="319">
        <v>43000</v>
      </c>
      <c r="I244" s="319">
        <v>43000</v>
      </c>
      <c r="J244" s="318">
        <v>200</v>
      </c>
      <c r="K244" s="320">
        <v>41375</v>
      </c>
      <c r="L244" s="318">
        <v>198</v>
      </c>
      <c r="M244" s="319">
        <v>8514000</v>
      </c>
      <c r="N244" s="320">
        <v>41375</v>
      </c>
      <c r="O244" s="318">
        <v>148</v>
      </c>
      <c r="P244" s="318"/>
      <c r="Q244" s="319">
        <v>6364000</v>
      </c>
      <c r="R244" s="320">
        <v>41377</v>
      </c>
      <c r="S244" s="318">
        <v>148</v>
      </c>
      <c r="T244" s="319">
        <v>6321000</v>
      </c>
      <c r="U244" s="318">
        <v>74.7</v>
      </c>
      <c r="V244" s="318">
        <v>74.2</v>
      </c>
      <c r="W244" s="318">
        <v>100</v>
      </c>
      <c r="X244" s="318">
        <v>99.3</v>
      </c>
      <c r="Y244" s="318">
        <v>50</v>
      </c>
      <c r="Z244" s="318"/>
      <c r="AA244" s="318"/>
      <c r="AB244" s="318"/>
      <c r="AC244" s="318"/>
      <c r="AD244" s="318"/>
    </row>
    <row r="245" spans="1:30" hidden="1" outlineLevel="1">
      <c r="A245" s="311" t="str">
        <f t="shared" si="6"/>
        <v>ELSTSE2251WHOXL</v>
      </c>
      <c r="B245" s="311" t="str">
        <f t="shared" si="7"/>
        <v>ELSTSE2251WH</v>
      </c>
      <c r="C245" s="318" t="s">
        <v>1047</v>
      </c>
      <c r="D245" s="318" t="s">
        <v>1048</v>
      </c>
      <c r="E245" s="318" t="s">
        <v>717</v>
      </c>
      <c r="F245" s="318" t="s">
        <v>743</v>
      </c>
      <c r="G245" s="319">
        <v>8000</v>
      </c>
      <c r="H245" s="319">
        <v>43000</v>
      </c>
      <c r="I245" s="319">
        <v>43000</v>
      </c>
      <c r="J245" s="318">
        <v>102</v>
      </c>
      <c r="K245" s="320">
        <v>41375</v>
      </c>
      <c r="L245" s="318">
        <v>102</v>
      </c>
      <c r="M245" s="319">
        <v>4386000</v>
      </c>
      <c r="N245" s="320">
        <v>41375</v>
      </c>
      <c r="O245" s="318">
        <v>63</v>
      </c>
      <c r="P245" s="318"/>
      <c r="Q245" s="319">
        <v>2709000</v>
      </c>
      <c r="R245" s="320">
        <v>41378</v>
      </c>
      <c r="S245" s="318">
        <v>63</v>
      </c>
      <c r="T245" s="319">
        <v>2666000</v>
      </c>
      <c r="U245" s="318">
        <v>61.8</v>
      </c>
      <c r="V245" s="318">
        <v>60.8</v>
      </c>
      <c r="W245" s="318">
        <v>100</v>
      </c>
      <c r="X245" s="318">
        <v>98.4</v>
      </c>
      <c r="Y245" s="318">
        <v>39</v>
      </c>
      <c r="Z245" s="318"/>
      <c r="AA245" s="318"/>
      <c r="AB245" s="318"/>
      <c r="AC245" s="318"/>
      <c r="AD245" s="318"/>
    </row>
    <row r="246" spans="1:30" hidden="1" outlineLevel="1">
      <c r="A246" s="311" t="str">
        <f t="shared" si="6"/>
        <v>ELSTSE2252REOSS</v>
      </c>
      <c r="B246" s="311" t="str">
        <f t="shared" si="7"/>
        <v>ELSTSE2252RE</v>
      </c>
      <c r="C246" s="318" t="s">
        <v>1123</v>
      </c>
      <c r="D246" s="318" t="s">
        <v>1124</v>
      </c>
      <c r="E246" s="318" t="s">
        <v>726</v>
      </c>
      <c r="F246" s="318" t="s">
        <v>738</v>
      </c>
      <c r="G246" s="319">
        <v>10900</v>
      </c>
      <c r="H246" s="319">
        <v>49000</v>
      </c>
      <c r="I246" s="319">
        <v>49000</v>
      </c>
      <c r="J246" s="318">
        <v>200</v>
      </c>
      <c r="K246" s="320">
        <v>41394</v>
      </c>
      <c r="L246" s="318">
        <v>202</v>
      </c>
      <c r="M246" s="319">
        <v>9898000</v>
      </c>
      <c r="N246" s="320">
        <v>41395</v>
      </c>
      <c r="O246" s="318">
        <v>166</v>
      </c>
      <c r="P246" s="318"/>
      <c r="Q246" s="319">
        <v>8134000</v>
      </c>
      <c r="R246" s="320">
        <v>41396</v>
      </c>
      <c r="S246" s="318">
        <v>164</v>
      </c>
      <c r="T246" s="319">
        <v>7987000</v>
      </c>
      <c r="U246" s="318">
        <v>81.2</v>
      </c>
      <c r="V246" s="318">
        <v>80.7</v>
      </c>
      <c r="W246" s="318">
        <v>98.8</v>
      </c>
      <c r="X246" s="318">
        <v>98.2</v>
      </c>
      <c r="Y246" s="318">
        <v>36</v>
      </c>
      <c r="Z246" s="318">
        <v>2</v>
      </c>
      <c r="AA246" s="318"/>
      <c r="AB246" s="318"/>
      <c r="AC246" s="318"/>
      <c r="AD246" s="318"/>
    </row>
    <row r="247" spans="1:30" hidden="1" outlineLevel="1">
      <c r="A247" s="311" t="str">
        <f t="shared" si="6"/>
        <v>ELSTSE2252REOMM</v>
      </c>
      <c r="B247" s="311" t="str">
        <f t="shared" si="7"/>
        <v>ELSTSE2252RE</v>
      </c>
      <c r="C247" s="318" t="s">
        <v>1123</v>
      </c>
      <c r="D247" s="318" t="s">
        <v>1124</v>
      </c>
      <c r="E247" s="318" t="s">
        <v>726</v>
      </c>
      <c r="F247" s="318" t="s">
        <v>739</v>
      </c>
      <c r="G247" s="319">
        <v>10900</v>
      </c>
      <c r="H247" s="319">
        <v>49000</v>
      </c>
      <c r="I247" s="319">
        <v>49000</v>
      </c>
      <c r="J247" s="318">
        <v>300</v>
      </c>
      <c r="K247" s="320">
        <v>41394</v>
      </c>
      <c r="L247" s="318">
        <v>304</v>
      </c>
      <c r="M247" s="319">
        <v>14896000</v>
      </c>
      <c r="N247" s="320">
        <v>41395</v>
      </c>
      <c r="O247" s="318">
        <v>226</v>
      </c>
      <c r="P247" s="318">
        <v>1</v>
      </c>
      <c r="Q247" s="319">
        <v>11074000</v>
      </c>
      <c r="R247" s="320">
        <v>41396</v>
      </c>
      <c r="S247" s="318">
        <v>226</v>
      </c>
      <c r="T247" s="319">
        <v>11025000</v>
      </c>
      <c r="U247" s="318">
        <v>74.3</v>
      </c>
      <c r="V247" s="318">
        <v>74</v>
      </c>
      <c r="W247" s="318">
        <v>100</v>
      </c>
      <c r="X247" s="318">
        <v>99.6</v>
      </c>
      <c r="Y247" s="318">
        <v>77</v>
      </c>
      <c r="Z247" s="318"/>
      <c r="AA247" s="318">
        <v>1</v>
      </c>
      <c r="AB247" s="318">
        <v>1</v>
      </c>
      <c r="AC247" s="319">
        <v>49000</v>
      </c>
      <c r="AD247" s="318">
        <v>0.3</v>
      </c>
    </row>
    <row r="248" spans="1:30" hidden="1" outlineLevel="1">
      <c r="A248" s="311" t="str">
        <f t="shared" si="6"/>
        <v>ELSTSE2252REOLL</v>
      </c>
      <c r="B248" s="311" t="str">
        <f t="shared" si="7"/>
        <v>ELSTSE2252RE</v>
      </c>
      <c r="C248" s="318" t="s">
        <v>1123</v>
      </c>
      <c r="D248" s="318" t="s">
        <v>1124</v>
      </c>
      <c r="E248" s="318" t="s">
        <v>726</v>
      </c>
      <c r="F248" s="318" t="s">
        <v>741</v>
      </c>
      <c r="G248" s="319">
        <v>10900</v>
      </c>
      <c r="H248" s="319">
        <v>49000</v>
      </c>
      <c r="I248" s="319">
        <v>49000</v>
      </c>
      <c r="J248" s="318">
        <v>200</v>
      </c>
      <c r="K248" s="320">
        <v>41394</v>
      </c>
      <c r="L248" s="318">
        <v>200</v>
      </c>
      <c r="M248" s="319">
        <v>9800000</v>
      </c>
      <c r="N248" s="320">
        <v>41395</v>
      </c>
      <c r="O248" s="318">
        <v>118</v>
      </c>
      <c r="P248" s="318">
        <v>-1</v>
      </c>
      <c r="Q248" s="319">
        <v>5782000</v>
      </c>
      <c r="R248" s="320">
        <v>41396</v>
      </c>
      <c r="S248" s="318">
        <v>119</v>
      </c>
      <c r="T248" s="319">
        <v>5782000</v>
      </c>
      <c r="U248" s="318">
        <v>59.5</v>
      </c>
      <c r="V248" s="318">
        <v>59</v>
      </c>
      <c r="W248" s="318">
        <v>100.8</v>
      </c>
      <c r="X248" s="318">
        <v>100</v>
      </c>
      <c r="Y248" s="318">
        <v>83</v>
      </c>
      <c r="Z248" s="318">
        <v>-1</v>
      </c>
      <c r="AA248" s="318"/>
      <c r="AB248" s="318"/>
      <c r="AC248" s="318"/>
      <c r="AD248" s="318"/>
    </row>
    <row r="249" spans="1:30" hidden="1" outlineLevel="1">
      <c r="A249" s="311" t="str">
        <f t="shared" si="6"/>
        <v>ELSTSE2252REOXL</v>
      </c>
      <c r="B249" s="311" t="str">
        <f t="shared" si="7"/>
        <v>ELSTSE2252RE</v>
      </c>
      <c r="C249" s="318" t="s">
        <v>1123</v>
      </c>
      <c r="D249" s="318" t="s">
        <v>1124</v>
      </c>
      <c r="E249" s="318" t="s">
        <v>726</v>
      </c>
      <c r="F249" s="318" t="s">
        <v>743</v>
      </c>
      <c r="G249" s="319">
        <v>10900</v>
      </c>
      <c r="H249" s="319">
        <v>49000</v>
      </c>
      <c r="I249" s="319">
        <v>49000</v>
      </c>
      <c r="J249" s="318">
        <v>100</v>
      </c>
      <c r="K249" s="320">
        <v>41394</v>
      </c>
      <c r="L249" s="318">
        <v>102</v>
      </c>
      <c r="M249" s="319">
        <v>4998000</v>
      </c>
      <c r="N249" s="320">
        <v>41395</v>
      </c>
      <c r="O249" s="318">
        <v>63</v>
      </c>
      <c r="P249" s="318"/>
      <c r="Q249" s="319">
        <v>3087000</v>
      </c>
      <c r="R249" s="320">
        <v>41396</v>
      </c>
      <c r="S249" s="318">
        <v>63</v>
      </c>
      <c r="T249" s="319">
        <v>3025490</v>
      </c>
      <c r="U249" s="318">
        <v>61.8</v>
      </c>
      <c r="V249" s="318">
        <v>60.5</v>
      </c>
      <c r="W249" s="318">
        <v>100</v>
      </c>
      <c r="X249" s="318">
        <v>98</v>
      </c>
      <c r="Y249" s="318">
        <v>39</v>
      </c>
      <c r="Z249" s="318"/>
      <c r="AA249" s="318"/>
      <c r="AB249" s="318"/>
      <c r="AC249" s="318"/>
      <c r="AD249" s="318"/>
    </row>
    <row r="250" spans="1:30" hidden="1" outlineLevel="1">
      <c r="A250" s="311" t="str">
        <f t="shared" si="6"/>
        <v>ELSTSE2253YEOSS</v>
      </c>
      <c r="B250" s="311" t="str">
        <f t="shared" si="7"/>
        <v>ELSTSE2253YE</v>
      </c>
      <c r="C250" s="318" t="s">
        <v>1155</v>
      </c>
      <c r="D250" s="318" t="s">
        <v>1156</v>
      </c>
      <c r="E250" s="318" t="s">
        <v>721</v>
      </c>
      <c r="F250" s="318" t="s">
        <v>738</v>
      </c>
      <c r="G250" s="319">
        <v>16500</v>
      </c>
      <c r="H250" s="319">
        <v>59000</v>
      </c>
      <c r="I250" s="319">
        <v>59000</v>
      </c>
      <c r="J250" s="318">
        <v>292</v>
      </c>
      <c r="K250" s="320">
        <v>41401</v>
      </c>
      <c r="L250" s="318">
        <v>292</v>
      </c>
      <c r="M250" s="319">
        <v>17228000</v>
      </c>
      <c r="N250" s="320">
        <v>41402</v>
      </c>
      <c r="O250" s="318">
        <v>203</v>
      </c>
      <c r="P250" s="318"/>
      <c r="Q250" s="319">
        <v>11977000</v>
      </c>
      <c r="R250" s="320">
        <v>41403</v>
      </c>
      <c r="S250" s="318">
        <v>202</v>
      </c>
      <c r="T250" s="319">
        <v>11888500</v>
      </c>
      <c r="U250" s="318">
        <v>69.2</v>
      </c>
      <c r="V250" s="318">
        <v>69</v>
      </c>
      <c r="W250" s="318">
        <v>99.5</v>
      </c>
      <c r="X250" s="318">
        <v>99.3</v>
      </c>
      <c r="Y250" s="318">
        <v>89</v>
      </c>
      <c r="Z250" s="318">
        <v>1</v>
      </c>
      <c r="AA250" s="318"/>
      <c r="AB250" s="318"/>
      <c r="AC250" s="318"/>
      <c r="AD250" s="318"/>
    </row>
    <row r="251" spans="1:30" hidden="1" outlineLevel="1">
      <c r="A251" s="311" t="str">
        <f t="shared" si="6"/>
        <v>ELSTSE2253YEOMM</v>
      </c>
      <c r="B251" s="311" t="str">
        <f t="shared" si="7"/>
        <v>ELSTSE2253YE</v>
      </c>
      <c r="C251" s="318" t="s">
        <v>1155</v>
      </c>
      <c r="D251" s="318" t="s">
        <v>1156</v>
      </c>
      <c r="E251" s="318" t="s">
        <v>721</v>
      </c>
      <c r="F251" s="318" t="s">
        <v>739</v>
      </c>
      <c r="G251" s="319">
        <v>16500</v>
      </c>
      <c r="H251" s="319">
        <v>59000</v>
      </c>
      <c r="I251" s="319">
        <v>59000</v>
      </c>
      <c r="J251" s="318">
        <v>400</v>
      </c>
      <c r="K251" s="320">
        <v>41401</v>
      </c>
      <c r="L251" s="318">
        <v>397</v>
      </c>
      <c r="M251" s="319">
        <v>23423000</v>
      </c>
      <c r="N251" s="320">
        <v>41402</v>
      </c>
      <c r="O251" s="318">
        <v>185</v>
      </c>
      <c r="P251" s="318">
        <v>-1</v>
      </c>
      <c r="Q251" s="319">
        <v>10915000</v>
      </c>
      <c r="R251" s="320">
        <v>41403</v>
      </c>
      <c r="S251" s="318">
        <v>182</v>
      </c>
      <c r="T251" s="319">
        <v>10708500</v>
      </c>
      <c r="U251" s="318">
        <v>45.8</v>
      </c>
      <c r="V251" s="318">
        <v>45.7</v>
      </c>
      <c r="W251" s="318">
        <v>98.4</v>
      </c>
      <c r="X251" s="318">
        <v>98.1</v>
      </c>
      <c r="Y251" s="318">
        <v>213</v>
      </c>
      <c r="Z251" s="318">
        <v>3</v>
      </c>
      <c r="AA251" s="318"/>
      <c r="AB251" s="318"/>
      <c r="AC251" s="318"/>
      <c r="AD251" s="318"/>
    </row>
    <row r="252" spans="1:30" hidden="1" outlineLevel="1">
      <c r="A252" s="311" t="str">
        <f t="shared" si="6"/>
        <v>ELSTSE2253YEOLL</v>
      </c>
      <c r="B252" s="311" t="str">
        <f t="shared" si="7"/>
        <v>ELSTSE2253YE</v>
      </c>
      <c r="C252" s="318" t="s">
        <v>1155</v>
      </c>
      <c r="D252" s="318" t="s">
        <v>1156</v>
      </c>
      <c r="E252" s="318" t="s">
        <v>721</v>
      </c>
      <c r="F252" s="318" t="s">
        <v>741</v>
      </c>
      <c r="G252" s="319">
        <v>16500</v>
      </c>
      <c r="H252" s="319">
        <v>59000</v>
      </c>
      <c r="I252" s="319">
        <v>59000</v>
      </c>
      <c r="J252" s="318">
        <v>288</v>
      </c>
      <c r="K252" s="320">
        <v>41401</v>
      </c>
      <c r="L252" s="318">
        <v>288</v>
      </c>
      <c r="M252" s="319">
        <v>16992000</v>
      </c>
      <c r="N252" s="320">
        <v>41402</v>
      </c>
      <c r="O252" s="318">
        <v>101</v>
      </c>
      <c r="P252" s="318">
        <v>1</v>
      </c>
      <c r="Q252" s="319">
        <v>5959000</v>
      </c>
      <c r="R252" s="320">
        <v>41403</v>
      </c>
      <c r="S252" s="318">
        <v>97</v>
      </c>
      <c r="T252" s="319">
        <v>5723000</v>
      </c>
      <c r="U252" s="318">
        <v>33.700000000000003</v>
      </c>
      <c r="V252" s="318">
        <v>33.700000000000003</v>
      </c>
      <c r="W252" s="318">
        <v>96</v>
      </c>
      <c r="X252" s="318">
        <v>96</v>
      </c>
      <c r="Y252" s="318">
        <v>186</v>
      </c>
      <c r="Z252" s="318">
        <v>4</v>
      </c>
      <c r="AA252" s="318"/>
      <c r="AB252" s="318"/>
      <c r="AC252" s="318"/>
      <c r="AD252" s="318"/>
    </row>
    <row r="253" spans="1:30" hidden="1" outlineLevel="1">
      <c r="A253" s="311" t="str">
        <f t="shared" si="6"/>
        <v>ELSTSE2253YEOXL</v>
      </c>
      <c r="B253" s="311" t="str">
        <f t="shared" si="7"/>
        <v>ELSTSE2253YE</v>
      </c>
      <c r="C253" s="318" t="s">
        <v>1155</v>
      </c>
      <c r="D253" s="318" t="s">
        <v>1156</v>
      </c>
      <c r="E253" s="318" t="s">
        <v>721</v>
      </c>
      <c r="F253" s="318" t="s">
        <v>743</v>
      </c>
      <c r="G253" s="319">
        <v>16500</v>
      </c>
      <c r="H253" s="319">
        <v>59000</v>
      </c>
      <c r="I253" s="319">
        <v>59000</v>
      </c>
      <c r="J253" s="318">
        <v>200</v>
      </c>
      <c r="K253" s="320">
        <v>41401</v>
      </c>
      <c r="L253" s="318">
        <v>200</v>
      </c>
      <c r="M253" s="319">
        <v>11800000</v>
      </c>
      <c r="N253" s="320">
        <v>41402</v>
      </c>
      <c r="O253" s="318">
        <v>50</v>
      </c>
      <c r="P253" s="318"/>
      <c r="Q253" s="319">
        <v>2950000</v>
      </c>
      <c r="R253" s="320">
        <v>41405</v>
      </c>
      <c r="S253" s="318">
        <v>47</v>
      </c>
      <c r="T253" s="319">
        <v>2743500</v>
      </c>
      <c r="U253" s="318">
        <v>23.5</v>
      </c>
      <c r="V253" s="318">
        <v>23.3</v>
      </c>
      <c r="W253" s="318">
        <v>94</v>
      </c>
      <c r="X253" s="318">
        <v>93</v>
      </c>
      <c r="Y253" s="318">
        <v>150</v>
      </c>
      <c r="Z253" s="318">
        <v>3</v>
      </c>
      <c r="AA253" s="318"/>
      <c r="AB253" s="318"/>
      <c r="AC253" s="318"/>
      <c r="AD253" s="318"/>
    </row>
    <row r="254" spans="1:30" hidden="1" outlineLevel="1">
      <c r="A254" s="311" t="str">
        <f t="shared" si="6"/>
        <v>ELSTSE2254OROSS</v>
      </c>
      <c r="B254" s="311" t="str">
        <f t="shared" si="7"/>
        <v>ELSTSE2254OR</v>
      </c>
      <c r="C254" s="318" t="s">
        <v>1034</v>
      </c>
      <c r="D254" s="318" t="s">
        <v>1035</v>
      </c>
      <c r="E254" s="318" t="s">
        <v>734</v>
      </c>
      <c r="F254" s="318" t="s">
        <v>738</v>
      </c>
      <c r="G254" s="319">
        <v>16500</v>
      </c>
      <c r="H254" s="319">
        <v>59000</v>
      </c>
      <c r="I254" s="319">
        <v>59000</v>
      </c>
      <c r="J254" s="318">
        <v>302</v>
      </c>
      <c r="K254" s="320">
        <v>41369</v>
      </c>
      <c r="L254" s="318">
        <v>299</v>
      </c>
      <c r="M254" s="319">
        <v>17641000</v>
      </c>
      <c r="N254" s="320">
        <v>41369</v>
      </c>
      <c r="O254" s="318">
        <v>234</v>
      </c>
      <c r="P254" s="318"/>
      <c r="Q254" s="319">
        <v>13806000</v>
      </c>
      <c r="R254" s="320">
        <v>41370</v>
      </c>
      <c r="S254" s="318">
        <v>233</v>
      </c>
      <c r="T254" s="319">
        <v>13688000</v>
      </c>
      <c r="U254" s="318">
        <v>77.900000000000006</v>
      </c>
      <c r="V254" s="318">
        <v>77.599999999999994</v>
      </c>
      <c r="W254" s="318">
        <v>99.6</v>
      </c>
      <c r="X254" s="318">
        <v>99.1</v>
      </c>
      <c r="Y254" s="318">
        <v>65</v>
      </c>
      <c r="Z254" s="318">
        <v>1</v>
      </c>
      <c r="AA254" s="318"/>
      <c r="AB254" s="318"/>
      <c r="AC254" s="318"/>
      <c r="AD254" s="318"/>
    </row>
    <row r="255" spans="1:30" hidden="1" outlineLevel="1">
      <c r="A255" s="311" t="str">
        <f t="shared" si="6"/>
        <v>ELSTSE2254OROMM</v>
      </c>
      <c r="B255" s="311" t="str">
        <f t="shared" si="7"/>
        <v>ELSTSE2254OR</v>
      </c>
      <c r="C255" s="318" t="s">
        <v>1034</v>
      </c>
      <c r="D255" s="318" t="s">
        <v>1035</v>
      </c>
      <c r="E255" s="318" t="s">
        <v>734</v>
      </c>
      <c r="F255" s="318" t="s">
        <v>739</v>
      </c>
      <c r="G255" s="319">
        <v>16500</v>
      </c>
      <c r="H255" s="319">
        <v>59000</v>
      </c>
      <c r="I255" s="319">
        <v>59000</v>
      </c>
      <c r="J255" s="318">
        <v>398</v>
      </c>
      <c r="K255" s="320">
        <v>41369</v>
      </c>
      <c r="L255" s="318">
        <v>395</v>
      </c>
      <c r="M255" s="319">
        <v>23305000</v>
      </c>
      <c r="N255" s="320">
        <v>41369</v>
      </c>
      <c r="O255" s="318">
        <v>251</v>
      </c>
      <c r="P255" s="318">
        <v>1</v>
      </c>
      <c r="Q255" s="319">
        <v>14809000</v>
      </c>
      <c r="R255" s="320">
        <v>41370</v>
      </c>
      <c r="S255" s="318">
        <v>247</v>
      </c>
      <c r="T255" s="319">
        <v>14278000</v>
      </c>
      <c r="U255" s="318">
        <v>62.5</v>
      </c>
      <c r="V255" s="318">
        <v>61.3</v>
      </c>
      <c r="W255" s="318">
        <v>98.4</v>
      </c>
      <c r="X255" s="318">
        <v>96.4</v>
      </c>
      <c r="Y255" s="318">
        <v>143</v>
      </c>
      <c r="Z255" s="318">
        <v>4</v>
      </c>
      <c r="AA255" s="318"/>
      <c r="AB255" s="318">
        <v>4</v>
      </c>
      <c r="AC255" s="319">
        <v>236000</v>
      </c>
      <c r="AD255" s="318">
        <v>1</v>
      </c>
    </row>
    <row r="256" spans="1:30" hidden="1" outlineLevel="1">
      <c r="A256" s="311" t="str">
        <f t="shared" si="6"/>
        <v>ELSTSE2254OROLL</v>
      </c>
      <c r="B256" s="311" t="str">
        <f t="shared" si="7"/>
        <v>ELSTSE2254OR</v>
      </c>
      <c r="C256" s="318" t="s">
        <v>1034</v>
      </c>
      <c r="D256" s="318" t="s">
        <v>1035</v>
      </c>
      <c r="E256" s="318" t="s">
        <v>734</v>
      </c>
      <c r="F256" s="318" t="s">
        <v>741</v>
      </c>
      <c r="G256" s="319">
        <v>16500</v>
      </c>
      <c r="H256" s="319">
        <v>59000</v>
      </c>
      <c r="I256" s="319">
        <v>59000</v>
      </c>
      <c r="J256" s="318">
        <v>205</v>
      </c>
      <c r="K256" s="320">
        <v>41369</v>
      </c>
      <c r="L256" s="318">
        <v>205</v>
      </c>
      <c r="M256" s="319">
        <v>12095000</v>
      </c>
      <c r="N256" s="320">
        <v>41369</v>
      </c>
      <c r="O256" s="318">
        <v>117</v>
      </c>
      <c r="P256" s="318">
        <v>-1</v>
      </c>
      <c r="Q256" s="319">
        <v>6903000</v>
      </c>
      <c r="R256" s="320">
        <v>41370</v>
      </c>
      <c r="S256" s="318">
        <v>117</v>
      </c>
      <c r="T256" s="319">
        <v>6596650</v>
      </c>
      <c r="U256" s="318">
        <v>57.1</v>
      </c>
      <c r="V256" s="318">
        <v>54.5</v>
      </c>
      <c r="W256" s="318">
        <v>100</v>
      </c>
      <c r="X256" s="318">
        <v>95.6</v>
      </c>
      <c r="Y256" s="318">
        <v>89</v>
      </c>
      <c r="Z256" s="318"/>
      <c r="AA256" s="318"/>
      <c r="AB256" s="318"/>
      <c r="AC256" s="318"/>
      <c r="AD256" s="318"/>
    </row>
    <row r="257" spans="1:30" hidden="1" outlineLevel="1">
      <c r="A257" s="311" t="str">
        <f t="shared" si="6"/>
        <v>ELSTSE2254OROXL</v>
      </c>
      <c r="B257" s="311" t="str">
        <f t="shared" si="7"/>
        <v>ELSTSE2254OR</v>
      </c>
      <c r="C257" s="318" t="s">
        <v>1034</v>
      </c>
      <c r="D257" s="318" t="s">
        <v>1035</v>
      </c>
      <c r="E257" s="318" t="s">
        <v>734</v>
      </c>
      <c r="F257" s="318" t="s">
        <v>743</v>
      </c>
      <c r="G257" s="319">
        <v>16500</v>
      </c>
      <c r="H257" s="319">
        <v>59000</v>
      </c>
      <c r="I257" s="319">
        <v>59000</v>
      </c>
      <c r="J257" s="318">
        <v>101</v>
      </c>
      <c r="K257" s="320">
        <v>41369</v>
      </c>
      <c r="L257" s="318">
        <v>101</v>
      </c>
      <c r="M257" s="319">
        <v>5959000</v>
      </c>
      <c r="N257" s="320">
        <v>41369</v>
      </c>
      <c r="O257" s="318">
        <v>62</v>
      </c>
      <c r="P257" s="318"/>
      <c r="Q257" s="319">
        <v>3658000</v>
      </c>
      <c r="R257" s="320">
        <v>41371</v>
      </c>
      <c r="S257" s="318">
        <v>62</v>
      </c>
      <c r="T257" s="319">
        <v>3540000</v>
      </c>
      <c r="U257" s="318">
        <v>61.4</v>
      </c>
      <c r="V257" s="318">
        <v>59.4</v>
      </c>
      <c r="W257" s="318">
        <v>100</v>
      </c>
      <c r="X257" s="318">
        <v>96.8</v>
      </c>
      <c r="Y257" s="318">
        <v>39</v>
      </c>
      <c r="Z257" s="318"/>
      <c r="AA257" s="318"/>
      <c r="AB257" s="318"/>
      <c r="AC257" s="318"/>
      <c r="AD257" s="318"/>
    </row>
    <row r="258" spans="1:30" hidden="1" outlineLevel="1">
      <c r="A258" s="311" t="str">
        <f t="shared" si="6"/>
        <v>ELSTSE2258BKOSS</v>
      </c>
      <c r="B258" s="311" t="str">
        <f t="shared" si="7"/>
        <v>ELSTSE2258BK</v>
      </c>
      <c r="C258" s="318" t="s">
        <v>1020</v>
      </c>
      <c r="D258" s="318" t="s">
        <v>1021</v>
      </c>
      <c r="E258" s="318" t="s">
        <v>722</v>
      </c>
      <c r="F258" s="318" t="s">
        <v>738</v>
      </c>
      <c r="G258" s="319">
        <v>12773</v>
      </c>
      <c r="H258" s="319">
        <v>49000</v>
      </c>
      <c r="I258" s="319">
        <v>49000</v>
      </c>
      <c r="J258" s="318">
        <v>554</v>
      </c>
      <c r="K258" s="320">
        <v>41362</v>
      </c>
      <c r="L258" s="318">
        <v>552</v>
      </c>
      <c r="M258" s="319">
        <v>27048000</v>
      </c>
      <c r="N258" s="320">
        <v>41369</v>
      </c>
      <c r="O258" s="318">
        <v>513</v>
      </c>
      <c r="P258" s="318"/>
      <c r="Q258" s="319">
        <v>25137000</v>
      </c>
      <c r="R258" s="320">
        <v>41370</v>
      </c>
      <c r="S258" s="318">
        <v>511</v>
      </c>
      <c r="T258" s="319">
        <v>24990000</v>
      </c>
      <c r="U258" s="318">
        <v>92.6</v>
      </c>
      <c r="V258" s="318">
        <v>92.4</v>
      </c>
      <c r="W258" s="318">
        <v>99.6</v>
      </c>
      <c r="X258" s="318">
        <v>99.4</v>
      </c>
      <c r="Y258" s="318">
        <v>39</v>
      </c>
      <c r="Z258" s="318">
        <v>2</v>
      </c>
      <c r="AA258" s="318"/>
      <c r="AB258" s="318"/>
      <c r="AC258" s="318"/>
      <c r="AD258" s="318"/>
    </row>
    <row r="259" spans="1:30" hidden="1" outlineLevel="1">
      <c r="A259" s="311" t="str">
        <f t="shared" si="6"/>
        <v>ELSTSE2258BKOMM</v>
      </c>
      <c r="B259" s="311" t="str">
        <f t="shared" si="7"/>
        <v>ELSTSE2258BK</v>
      </c>
      <c r="C259" s="318" t="s">
        <v>1020</v>
      </c>
      <c r="D259" s="318" t="s">
        <v>1021</v>
      </c>
      <c r="E259" s="318" t="s">
        <v>722</v>
      </c>
      <c r="F259" s="318" t="s">
        <v>739</v>
      </c>
      <c r="G259" s="319">
        <v>12773</v>
      </c>
      <c r="H259" s="319">
        <v>49000</v>
      </c>
      <c r="I259" s="319">
        <v>49000</v>
      </c>
      <c r="J259" s="318">
        <v>854</v>
      </c>
      <c r="K259" s="320">
        <v>41362</v>
      </c>
      <c r="L259" s="318">
        <v>853</v>
      </c>
      <c r="M259" s="319">
        <v>41797000</v>
      </c>
      <c r="N259" s="320">
        <v>41369</v>
      </c>
      <c r="O259" s="318">
        <v>672</v>
      </c>
      <c r="P259" s="318">
        <v>1</v>
      </c>
      <c r="Q259" s="319">
        <v>32928000</v>
      </c>
      <c r="R259" s="320">
        <v>41370</v>
      </c>
      <c r="S259" s="318">
        <v>671</v>
      </c>
      <c r="T259" s="319">
        <v>32805500</v>
      </c>
      <c r="U259" s="318">
        <v>78.7</v>
      </c>
      <c r="V259" s="318">
        <v>78.5</v>
      </c>
      <c r="W259" s="318">
        <v>99.9</v>
      </c>
      <c r="X259" s="318">
        <v>99.6</v>
      </c>
      <c r="Y259" s="318">
        <v>180</v>
      </c>
      <c r="Z259" s="318">
        <v>1</v>
      </c>
      <c r="AA259" s="318"/>
      <c r="AB259" s="318">
        <v>-1</v>
      </c>
      <c r="AC259" s="319">
        <v>-49000</v>
      </c>
      <c r="AD259" s="318">
        <v>-0.1</v>
      </c>
    </row>
    <row r="260" spans="1:30" hidden="1" outlineLevel="1">
      <c r="A260" s="311" t="str">
        <f t="shared" si="6"/>
        <v>ELSTSE2258BKOLL</v>
      </c>
      <c r="B260" s="311" t="str">
        <f t="shared" si="7"/>
        <v>ELSTSE2258BK</v>
      </c>
      <c r="C260" s="318" t="s">
        <v>1020</v>
      </c>
      <c r="D260" s="318" t="s">
        <v>1021</v>
      </c>
      <c r="E260" s="318" t="s">
        <v>722</v>
      </c>
      <c r="F260" s="318" t="s">
        <v>741</v>
      </c>
      <c r="G260" s="319">
        <v>12773</v>
      </c>
      <c r="H260" s="319">
        <v>49000</v>
      </c>
      <c r="I260" s="319">
        <v>49000</v>
      </c>
      <c r="J260" s="318">
        <v>360</v>
      </c>
      <c r="K260" s="320">
        <v>41362</v>
      </c>
      <c r="L260" s="318">
        <v>360</v>
      </c>
      <c r="M260" s="319">
        <v>17640000</v>
      </c>
      <c r="N260" s="320">
        <v>41369</v>
      </c>
      <c r="O260" s="318">
        <v>339</v>
      </c>
      <c r="P260" s="318"/>
      <c r="Q260" s="319">
        <v>16611000</v>
      </c>
      <c r="R260" s="320">
        <v>41370</v>
      </c>
      <c r="S260" s="318">
        <v>339</v>
      </c>
      <c r="T260" s="319">
        <v>16453760</v>
      </c>
      <c r="U260" s="318">
        <v>94.2</v>
      </c>
      <c r="V260" s="318">
        <v>93.3</v>
      </c>
      <c r="W260" s="318">
        <v>100</v>
      </c>
      <c r="X260" s="318">
        <v>99.1</v>
      </c>
      <c r="Y260" s="318">
        <v>21</v>
      </c>
      <c r="Z260" s="318"/>
      <c r="AA260" s="318"/>
      <c r="AB260" s="318">
        <v>1</v>
      </c>
      <c r="AC260" s="319">
        <v>49000</v>
      </c>
      <c r="AD260" s="318">
        <v>0.3</v>
      </c>
    </row>
    <row r="261" spans="1:30" hidden="1" outlineLevel="1">
      <c r="A261" s="311" t="str">
        <f t="shared" si="6"/>
        <v>ELSTSE2258BKOXL</v>
      </c>
      <c r="B261" s="311" t="str">
        <f t="shared" si="7"/>
        <v>ELSTSE2258BK</v>
      </c>
      <c r="C261" s="318" t="s">
        <v>1020</v>
      </c>
      <c r="D261" s="318" t="s">
        <v>1021</v>
      </c>
      <c r="E261" s="318" t="s">
        <v>722</v>
      </c>
      <c r="F261" s="318" t="s">
        <v>743</v>
      </c>
      <c r="G261" s="319">
        <v>12773</v>
      </c>
      <c r="H261" s="319">
        <v>49000</v>
      </c>
      <c r="I261" s="319">
        <v>49000</v>
      </c>
      <c r="J261" s="318">
        <v>257</v>
      </c>
      <c r="K261" s="320">
        <v>41362</v>
      </c>
      <c r="L261" s="318">
        <v>256</v>
      </c>
      <c r="M261" s="319">
        <v>12544000</v>
      </c>
      <c r="N261" s="320">
        <v>41369</v>
      </c>
      <c r="O261" s="318">
        <v>204</v>
      </c>
      <c r="P261" s="318"/>
      <c r="Q261" s="319">
        <v>9996000</v>
      </c>
      <c r="R261" s="320">
        <v>41370</v>
      </c>
      <c r="S261" s="318">
        <v>203</v>
      </c>
      <c r="T261" s="319">
        <v>9922500</v>
      </c>
      <c r="U261" s="318">
        <v>79.3</v>
      </c>
      <c r="V261" s="318">
        <v>79.099999999999994</v>
      </c>
      <c r="W261" s="318">
        <v>99.5</v>
      </c>
      <c r="X261" s="318">
        <v>99.3</v>
      </c>
      <c r="Y261" s="318">
        <v>52</v>
      </c>
      <c r="Z261" s="318">
        <v>1</v>
      </c>
      <c r="AA261" s="318"/>
      <c r="AB261" s="318"/>
      <c r="AC261" s="318"/>
      <c r="AD261" s="318"/>
    </row>
    <row r="262" spans="1:30" hidden="1" outlineLevel="1">
      <c r="A262" s="311" t="str">
        <f t="shared" si="6"/>
        <v>ELSTSE2258MTOSS</v>
      </c>
      <c r="B262" s="311" t="str">
        <f t="shared" si="7"/>
        <v>ELSTSE2258MT</v>
      </c>
      <c r="C262" s="318" t="s">
        <v>1020</v>
      </c>
      <c r="D262" s="318" t="s">
        <v>1021</v>
      </c>
      <c r="E262" s="318" t="s">
        <v>0</v>
      </c>
      <c r="F262" s="318" t="s">
        <v>738</v>
      </c>
      <c r="G262" s="319">
        <v>12773</v>
      </c>
      <c r="H262" s="319">
        <v>49000</v>
      </c>
      <c r="I262" s="319">
        <v>49000</v>
      </c>
      <c r="J262" s="318">
        <v>206</v>
      </c>
      <c r="K262" s="320">
        <v>41382</v>
      </c>
      <c r="L262" s="318">
        <v>206</v>
      </c>
      <c r="M262" s="319">
        <v>10094000</v>
      </c>
      <c r="N262" s="320">
        <v>41382</v>
      </c>
      <c r="O262" s="318">
        <v>174</v>
      </c>
      <c r="P262" s="318"/>
      <c r="Q262" s="319">
        <v>8526000</v>
      </c>
      <c r="R262" s="320">
        <v>41384</v>
      </c>
      <c r="S262" s="318">
        <v>174</v>
      </c>
      <c r="T262" s="319">
        <v>8501500</v>
      </c>
      <c r="U262" s="318">
        <v>84.5</v>
      </c>
      <c r="V262" s="318">
        <v>84.2</v>
      </c>
      <c r="W262" s="318">
        <v>100</v>
      </c>
      <c r="X262" s="318">
        <v>99.7</v>
      </c>
      <c r="Y262" s="318">
        <v>32</v>
      </c>
      <c r="Z262" s="318"/>
      <c r="AA262" s="318"/>
      <c r="AB262" s="318">
        <v>-1</v>
      </c>
      <c r="AC262" s="319">
        <v>-49000</v>
      </c>
      <c r="AD262" s="318">
        <v>-0.5</v>
      </c>
    </row>
    <row r="263" spans="1:30" hidden="1" outlineLevel="1">
      <c r="A263" s="311" t="str">
        <f t="shared" si="6"/>
        <v>ELSTSE2258MTOMM</v>
      </c>
      <c r="B263" s="311" t="str">
        <f t="shared" si="7"/>
        <v>ELSTSE2258MT</v>
      </c>
      <c r="C263" s="318" t="s">
        <v>1020</v>
      </c>
      <c r="D263" s="318" t="s">
        <v>1021</v>
      </c>
      <c r="E263" s="318" t="s">
        <v>0</v>
      </c>
      <c r="F263" s="318" t="s">
        <v>739</v>
      </c>
      <c r="G263" s="319">
        <v>12773</v>
      </c>
      <c r="H263" s="319">
        <v>49000</v>
      </c>
      <c r="I263" s="319">
        <v>49000</v>
      </c>
      <c r="J263" s="318">
        <v>300</v>
      </c>
      <c r="K263" s="320">
        <v>41362</v>
      </c>
      <c r="L263" s="318">
        <v>299</v>
      </c>
      <c r="M263" s="319">
        <v>14651000</v>
      </c>
      <c r="N263" s="320">
        <v>41382</v>
      </c>
      <c r="O263" s="318">
        <v>186</v>
      </c>
      <c r="P263" s="318"/>
      <c r="Q263" s="319">
        <v>9114000</v>
      </c>
      <c r="R263" s="320">
        <v>41383</v>
      </c>
      <c r="S263" s="318">
        <v>186</v>
      </c>
      <c r="T263" s="319">
        <v>9065000</v>
      </c>
      <c r="U263" s="318">
        <v>62.2</v>
      </c>
      <c r="V263" s="318">
        <v>61.9</v>
      </c>
      <c r="W263" s="318">
        <v>100</v>
      </c>
      <c r="X263" s="318">
        <v>99.5</v>
      </c>
      <c r="Y263" s="318">
        <v>113</v>
      </c>
      <c r="Z263" s="318"/>
      <c r="AA263" s="318"/>
      <c r="AB263" s="318">
        <v>-1</v>
      </c>
      <c r="AC263" s="319">
        <v>-49000</v>
      </c>
      <c r="AD263" s="318">
        <v>-0.3</v>
      </c>
    </row>
    <row r="264" spans="1:30" hidden="1" outlineLevel="1">
      <c r="A264" s="311" t="str">
        <f t="shared" si="6"/>
        <v>ELSTSE2258MTOLL</v>
      </c>
      <c r="B264" s="311" t="str">
        <f t="shared" si="7"/>
        <v>ELSTSE2258MT</v>
      </c>
      <c r="C264" s="318" t="s">
        <v>1020</v>
      </c>
      <c r="D264" s="318" t="s">
        <v>1021</v>
      </c>
      <c r="E264" s="318" t="s">
        <v>0</v>
      </c>
      <c r="F264" s="318" t="s">
        <v>741</v>
      </c>
      <c r="G264" s="319">
        <v>12773</v>
      </c>
      <c r="H264" s="319">
        <v>49000</v>
      </c>
      <c r="I264" s="319">
        <v>49000</v>
      </c>
      <c r="J264" s="318">
        <v>380</v>
      </c>
      <c r="K264" s="320">
        <v>41362</v>
      </c>
      <c r="L264" s="318">
        <v>310</v>
      </c>
      <c r="M264" s="319">
        <v>15190000</v>
      </c>
      <c r="N264" s="320">
        <v>41382</v>
      </c>
      <c r="O264" s="318">
        <v>132</v>
      </c>
      <c r="P264" s="318"/>
      <c r="Q264" s="319">
        <v>6468000</v>
      </c>
      <c r="R264" s="320">
        <v>41384</v>
      </c>
      <c r="S264" s="318">
        <v>138</v>
      </c>
      <c r="T264" s="319">
        <v>6713000</v>
      </c>
      <c r="U264" s="318">
        <v>44.5</v>
      </c>
      <c r="V264" s="318">
        <v>44.2</v>
      </c>
      <c r="W264" s="318">
        <v>104.5</v>
      </c>
      <c r="X264" s="318">
        <v>103.8</v>
      </c>
      <c r="Y264" s="318">
        <v>178</v>
      </c>
      <c r="Z264" s="318">
        <v>-6</v>
      </c>
      <c r="AA264" s="318"/>
      <c r="AB264" s="318">
        <v>-2</v>
      </c>
      <c r="AC264" s="319">
        <v>-98000</v>
      </c>
      <c r="AD264" s="318">
        <v>-0.6</v>
      </c>
    </row>
    <row r="265" spans="1:30" hidden="1" outlineLevel="1">
      <c r="A265" s="311" t="str">
        <f t="shared" si="6"/>
        <v>ELSTSE2258MTOXL</v>
      </c>
      <c r="B265" s="311" t="str">
        <f t="shared" si="7"/>
        <v>ELSTSE2258MT</v>
      </c>
      <c r="C265" s="318" t="s">
        <v>1020</v>
      </c>
      <c r="D265" s="318" t="s">
        <v>1021</v>
      </c>
      <c r="E265" s="318" t="s">
        <v>0</v>
      </c>
      <c r="F265" s="318" t="s">
        <v>743</v>
      </c>
      <c r="G265" s="319">
        <v>12773</v>
      </c>
      <c r="H265" s="319">
        <v>49000</v>
      </c>
      <c r="I265" s="319">
        <v>49000</v>
      </c>
      <c r="J265" s="318">
        <v>134</v>
      </c>
      <c r="K265" s="320">
        <v>41362</v>
      </c>
      <c r="L265" s="318">
        <v>204</v>
      </c>
      <c r="M265" s="319">
        <v>9996000</v>
      </c>
      <c r="N265" s="320">
        <v>41382</v>
      </c>
      <c r="O265" s="318">
        <v>67</v>
      </c>
      <c r="P265" s="318">
        <v>-1</v>
      </c>
      <c r="Q265" s="319">
        <v>3283000</v>
      </c>
      <c r="R265" s="320">
        <v>41385</v>
      </c>
      <c r="S265" s="318">
        <v>66</v>
      </c>
      <c r="T265" s="319">
        <v>3234000</v>
      </c>
      <c r="U265" s="318">
        <v>32.4</v>
      </c>
      <c r="V265" s="318">
        <v>32.4</v>
      </c>
      <c r="W265" s="318">
        <v>98.5</v>
      </c>
      <c r="X265" s="318">
        <v>98.5</v>
      </c>
      <c r="Y265" s="318">
        <v>138</v>
      </c>
      <c r="Z265" s="318">
        <v>1</v>
      </c>
      <c r="AA265" s="318">
        <v>1</v>
      </c>
      <c r="AB265" s="318">
        <v>-2</v>
      </c>
      <c r="AC265" s="319">
        <v>-98000</v>
      </c>
      <c r="AD265" s="318">
        <v>-1</v>
      </c>
    </row>
    <row r="266" spans="1:30" hidden="1" outlineLevel="1">
      <c r="A266" s="311" t="str">
        <f t="shared" si="6"/>
        <v>ELSTSE2258REOSS</v>
      </c>
      <c r="B266" s="311" t="str">
        <f t="shared" si="7"/>
        <v>ELSTSE2258RE</v>
      </c>
      <c r="C266" s="318" t="s">
        <v>1020</v>
      </c>
      <c r="D266" s="318" t="s">
        <v>1021</v>
      </c>
      <c r="E266" s="318" t="s">
        <v>726</v>
      </c>
      <c r="F266" s="318" t="s">
        <v>738</v>
      </c>
      <c r="G266" s="319">
        <v>12773</v>
      </c>
      <c r="H266" s="319">
        <v>49000</v>
      </c>
      <c r="I266" s="319">
        <v>49000</v>
      </c>
      <c r="J266" s="318">
        <v>302</v>
      </c>
      <c r="K266" s="320">
        <v>41362</v>
      </c>
      <c r="L266" s="318">
        <v>302</v>
      </c>
      <c r="M266" s="319">
        <v>14798000</v>
      </c>
      <c r="N266" s="320">
        <v>41382</v>
      </c>
      <c r="O266" s="318">
        <v>237</v>
      </c>
      <c r="P266" s="318">
        <v>1</v>
      </c>
      <c r="Q266" s="319">
        <v>11613000</v>
      </c>
      <c r="R266" s="320">
        <v>41383</v>
      </c>
      <c r="S266" s="318">
        <v>238</v>
      </c>
      <c r="T266" s="319">
        <v>11539500</v>
      </c>
      <c r="U266" s="318">
        <v>78.8</v>
      </c>
      <c r="V266" s="318">
        <v>78</v>
      </c>
      <c r="W266" s="318">
        <v>100.4</v>
      </c>
      <c r="X266" s="318">
        <v>99.4</v>
      </c>
      <c r="Y266" s="318">
        <v>64</v>
      </c>
      <c r="Z266" s="318">
        <v>-1</v>
      </c>
      <c r="AA266" s="318"/>
      <c r="AB266" s="318"/>
      <c r="AC266" s="318"/>
      <c r="AD266" s="318"/>
    </row>
    <row r="267" spans="1:30" hidden="1" outlineLevel="1">
      <c r="A267" s="311" t="str">
        <f t="shared" si="6"/>
        <v>ELSTSE2258REOMM</v>
      </c>
      <c r="B267" s="311" t="str">
        <f t="shared" si="7"/>
        <v>ELSTSE2258RE</v>
      </c>
      <c r="C267" s="318" t="s">
        <v>1020</v>
      </c>
      <c r="D267" s="318" t="s">
        <v>1021</v>
      </c>
      <c r="E267" s="318" t="s">
        <v>726</v>
      </c>
      <c r="F267" s="318" t="s">
        <v>739</v>
      </c>
      <c r="G267" s="319">
        <v>12773</v>
      </c>
      <c r="H267" s="319">
        <v>49000</v>
      </c>
      <c r="I267" s="319">
        <v>49000</v>
      </c>
      <c r="J267" s="318">
        <v>410</v>
      </c>
      <c r="K267" s="320">
        <v>41362</v>
      </c>
      <c r="L267" s="318">
        <v>406</v>
      </c>
      <c r="M267" s="319">
        <v>19894000</v>
      </c>
      <c r="N267" s="320">
        <v>41382</v>
      </c>
      <c r="O267" s="318">
        <v>258</v>
      </c>
      <c r="P267" s="318">
        <v>-1</v>
      </c>
      <c r="Q267" s="319">
        <v>12642000</v>
      </c>
      <c r="R267" s="320">
        <v>41384</v>
      </c>
      <c r="S267" s="318">
        <v>257</v>
      </c>
      <c r="T267" s="319">
        <v>12544000</v>
      </c>
      <c r="U267" s="318">
        <v>63.3</v>
      </c>
      <c r="V267" s="318">
        <v>63.1</v>
      </c>
      <c r="W267" s="318">
        <v>99.6</v>
      </c>
      <c r="X267" s="318">
        <v>99.2</v>
      </c>
      <c r="Y267" s="318">
        <v>149</v>
      </c>
      <c r="Z267" s="318">
        <v>1</v>
      </c>
      <c r="AA267" s="318"/>
      <c r="AB267" s="318"/>
      <c r="AC267" s="318"/>
      <c r="AD267" s="318"/>
    </row>
    <row r="268" spans="1:30" hidden="1" outlineLevel="1">
      <c r="A268" s="311" t="str">
        <f t="shared" si="6"/>
        <v>ELSTSE2258REOLL</v>
      </c>
      <c r="B268" s="311" t="str">
        <f t="shared" si="7"/>
        <v>ELSTSE2258RE</v>
      </c>
      <c r="C268" s="318" t="s">
        <v>1020</v>
      </c>
      <c r="D268" s="318" t="s">
        <v>1021</v>
      </c>
      <c r="E268" s="318" t="s">
        <v>726</v>
      </c>
      <c r="F268" s="318" t="s">
        <v>741</v>
      </c>
      <c r="G268" s="319">
        <v>12773</v>
      </c>
      <c r="H268" s="319">
        <v>49000</v>
      </c>
      <c r="I268" s="319">
        <v>49000</v>
      </c>
      <c r="J268" s="318">
        <v>302</v>
      </c>
      <c r="K268" s="320">
        <v>41362</v>
      </c>
      <c r="L268" s="318">
        <v>295</v>
      </c>
      <c r="M268" s="319">
        <v>14455000</v>
      </c>
      <c r="N268" s="320">
        <v>41382</v>
      </c>
      <c r="O268" s="318">
        <v>120</v>
      </c>
      <c r="P268" s="318">
        <v>-1</v>
      </c>
      <c r="Q268" s="319">
        <v>5880000</v>
      </c>
      <c r="R268" s="320">
        <v>41383</v>
      </c>
      <c r="S268" s="318">
        <v>124</v>
      </c>
      <c r="T268" s="319">
        <v>6027000</v>
      </c>
      <c r="U268" s="318">
        <v>42</v>
      </c>
      <c r="V268" s="318">
        <v>41.7</v>
      </c>
      <c r="W268" s="318">
        <v>103.3</v>
      </c>
      <c r="X268" s="318">
        <v>102.5</v>
      </c>
      <c r="Y268" s="318">
        <v>176</v>
      </c>
      <c r="Z268" s="318">
        <v>-4</v>
      </c>
      <c r="AA268" s="318"/>
      <c r="AB268" s="318"/>
      <c r="AC268" s="318"/>
      <c r="AD268" s="318"/>
    </row>
    <row r="269" spans="1:30" hidden="1" outlineLevel="1">
      <c r="A269" s="311" t="str">
        <f t="shared" ref="A269:A332" si="8">B269&amp;F269</f>
        <v>ELSTSE2258REOXL</v>
      </c>
      <c r="B269" s="311" t="str">
        <f t="shared" ref="B269:B332" si="9">C269&amp;E269</f>
        <v>ELSTSE2258RE</v>
      </c>
      <c r="C269" s="318" t="s">
        <v>1020</v>
      </c>
      <c r="D269" s="318" t="s">
        <v>1021</v>
      </c>
      <c r="E269" s="318" t="s">
        <v>726</v>
      </c>
      <c r="F269" s="318" t="s">
        <v>743</v>
      </c>
      <c r="G269" s="319">
        <v>12773</v>
      </c>
      <c r="H269" s="319">
        <v>49000</v>
      </c>
      <c r="I269" s="319">
        <v>49000</v>
      </c>
      <c r="J269" s="318">
        <v>193</v>
      </c>
      <c r="K269" s="320">
        <v>41362</v>
      </c>
      <c r="L269" s="318">
        <v>192</v>
      </c>
      <c r="M269" s="319">
        <v>9408000</v>
      </c>
      <c r="N269" s="320">
        <v>41382</v>
      </c>
      <c r="O269" s="318">
        <v>54</v>
      </c>
      <c r="P269" s="318">
        <v>1</v>
      </c>
      <c r="Q269" s="319">
        <v>2646000</v>
      </c>
      <c r="R269" s="320">
        <v>41384</v>
      </c>
      <c r="S269" s="318">
        <v>53</v>
      </c>
      <c r="T269" s="319">
        <v>2597000</v>
      </c>
      <c r="U269" s="318">
        <v>27.6</v>
      </c>
      <c r="V269" s="318">
        <v>27.6</v>
      </c>
      <c r="W269" s="318">
        <v>98.1</v>
      </c>
      <c r="X269" s="318">
        <v>98.1</v>
      </c>
      <c r="Y269" s="318">
        <v>137</v>
      </c>
      <c r="Z269" s="318">
        <v>1</v>
      </c>
      <c r="AA269" s="318"/>
      <c r="AB269" s="318"/>
      <c r="AC269" s="318"/>
      <c r="AD269" s="318"/>
    </row>
    <row r="270" spans="1:30" hidden="1" outlineLevel="1">
      <c r="A270" s="311" t="str">
        <f t="shared" si="8"/>
        <v>ELSTSE2259BLOSS</v>
      </c>
      <c r="B270" s="311" t="str">
        <f t="shared" si="9"/>
        <v>ELSTSE2259BL</v>
      </c>
      <c r="C270" s="318" t="s">
        <v>1022</v>
      </c>
      <c r="D270" s="318" t="s">
        <v>1023</v>
      </c>
      <c r="E270" s="318" t="s">
        <v>725</v>
      </c>
      <c r="F270" s="318" t="s">
        <v>738</v>
      </c>
      <c r="G270" s="319">
        <v>13065</v>
      </c>
      <c r="H270" s="319">
        <v>49000</v>
      </c>
      <c r="I270" s="319">
        <v>49000</v>
      </c>
      <c r="J270" s="318">
        <v>308</v>
      </c>
      <c r="K270" s="320">
        <v>41362</v>
      </c>
      <c r="L270" s="318">
        <v>306</v>
      </c>
      <c r="M270" s="319">
        <v>14994000</v>
      </c>
      <c r="N270" s="320">
        <v>41369</v>
      </c>
      <c r="O270" s="318">
        <v>258</v>
      </c>
      <c r="P270" s="318">
        <v>-1</v>
      </c>
      <c r="Q270" s="319">
        <v>12642000</v>
      </c>
      <c r="R270" s="320">
        <v>41370</v>
      </c>
      <c r="S270" s="318">
        <v>259</v>
      </c>
      <c r="T270" s="319">
        <v>12617500</v>
      </c>
      <c r="U270" s="318">
        <v>84.6</v>
      </c>
      <c r="V270" s="318">
        <v>84.2</v>
      </c>
      <c r="W270" s="318">
        <v>100.4</v>
      </c>
      <c r="X270" s="318">
        <v>99.8</v>
      </c>
      <c r="Y270" s="318">
        <v>49</v>
      </c>
      <c r="Z270" s="318">
        <v>-1</v>
      </c>
      <c r="AA270" s="318"/>
      <c r="AB270" s="318">
        <v>1</v>
      </c>
      <c r="AC270" s="319">
        <v>49000</v>
      </c>
      <c r="AD270" s="318">
        <v>0.3</v>
      </c>
    </row>
    <row r="271" spans="1:30" hidden="1" outlineLevel="1">
      <c r="A271" s="311" t="str">
        <f t="shared" si="8"/>
        <v>ELSTSE2259BLOMM</v>
      </c>
      <c r="B271" s="311" t="str">
        <f t="shared" si="9"/>
        <v>ELSTSE2259BL</v>
      </c>
      <c r="C271" s="318" t="s">
        <v>1022</v>
      </c>
      <c r="D271" s="318" t="s">
        <v>1023</v>
      </c>
      <c r="E271" s="318" t="s">
        <v>725</v>
      </c>
      <c r="F271" s="318" t="s">
        <v>739</v>
      </c>
      <c r="G271" s="319">
        <v>13065</v>
      </c>
      <c r="H271" s="319">
        <v>49000</v>
      </c>
      <c r="I271" s="319">
        <v>49000</v>
      </c>
      <c r="J271" s="318">
        <v>410</v>
      </c>
      <c r="K271" s="320">
        <v>41362</v>
      </c>
      <c r="L271" s="318">
        <v>409</v>
      </c>
      <c r="M271" s="319">
        <v>20041000</v>
      </c>
      <c r="N271" s="320">
        <v>41369</v>
      </c>
      <c r="O271" s="318">
        <v>290</v>
      </c>
      <c r="P271" s="318">
        <v>1</v>
      </c>
      <c r="Q271" s="319">
        <v>14210000</v>
      </c>
      <c r="R271" s="320">
        <v>41370</v>
      </c>
      <c r="S271" s="318">
        <v>289</v>
      </c>
      <c r="T271" s="319">
        <v>14161000</v>
      </c>
      <c r="U271" s="318">
        <v>70.7</v>
      </c>
      <c r="V271" s="318">
        <v>70.7</v>
      </c>
      <c r="W271" s="318">
        <v>99.7</v>
      </c>
      <c r="X271" s="318">
        <v>99.7</v>
      </c>
      <c r="Y271" s="318">
        <v>118</v>
      </c>
      <c r="Z271" s="318">
        <v>1</v>
      </c>
      <c r="AA271" s="318"/>
      <c r="AB271" s="318">
        <v>-1</v>
      </c>
      <c r="AC271" s="319">
        <v>-49000</v>
      </c>
      <c r="AD271" s="318">
        <v>-0.2</v>
      </c>
    </row>
    <row r="272" spans="1:30" hidden="1" outlineLevel="1">
      <c r="A272" s="311" t="str">
        <f t="shared" si="8"/>
        <v>ELSTSE2259BLOLL</v>
      </c>
      <c r="B272" s="311" t="str">
        <f t="shared" si="9"/>
        <v>ELSTSE2259BL</v>
      </c>
      <c r="C272" s="318" t="s">
        <v>1022</v>
      </c>
      <c r="D272" s="318" t="s">
        <v>1023</v>
      </c>
      <c r="E272" s="318" t="s">
        <v>725</v>
      </c>
      <c r="F272" s="318" t="s">
        <v>741</v>
      </c>
      <c r="G272" s="319">
        <v>13065</v>
      </c>
      <c r="H272" s="319">
        <v>49000</v>
      </c>
      <c r="I272" s="319">
        <v>49000</v>
      </c>
      <c r="J272" s="318">
        <v>311</v>
      </c>
      <c r="K272" s="320">
        <v>41362</v>
      </c>
      <c r="L272" s="318">
        <v>310</v>
      </c>
      <c r="M272" s="319">
        <v>15190000</v>
      </c>
      <c r="N272" s="320">
        <v>41369</v>
      </c>
      <c r="O272" s="318">
        <v>195</v>
      </c>
      <c r="P272" s="318"/>
      <c r="Q272" s="319">
        <v>9555000</v>
      </c>
      <c r="R272" s="320">
        <v>41370</v>
      </c>
      <c r="S272" s="318">
        <v>195</v>
      </c>
      <c r="T272" s="319">
        <v>9481500</v>
      </c>
      <c r="U272" s="318">
        <v>62.9</v>
      </c>
      <c r="V272" s="318">
        <v>62.4</v>
      </c>
      <c r="W272" s="318">
        <v>100</v>
      </c>
      <c r="X272" s="318">
        <v>99.2</v>
      </c>
      <c r="Y272" s="318">
        <v>115</v>
      </c>
      <c r="Z272" s="318"/>
      <c r="AA272" s="318"/>
      <c r="AB272" s="318"/>
      <c r="AC272" s="318"/>
      <c r="AD272" s="318"/>
    </row>
    <row r="273" spans="1:30" hidden="1" outlineLevel="1">
      <c r="A273" s="311" t="str">
        <f t="shared" si="8"/>
        <v>ELSTSE2259BLOXL</v>
      </c>
      <c r="B273" s="311" t="str">
        <f t="shared" si="9"/>
        <v>ELSTSE2259BL</v>
      </c>
      <c r="C273" s="318" t="s">
        <v>1022</v>
      </c>
      <c r="D273" s="318" t="s">
        <v>1023</v>
      </c>
      <c r="E273" s="318" t="s">
        <v>725</v>
      </c>
      <c r="F273" s="318" t="s">
        <v>743</v>
      </c>
      <c r="G273" s="319">
        <v>13065</v>
      </c>
      <c r="H273" s="319">
        <v>49000</v>
      </c>
      <c r="I273" s="319">
        <v>49000</v>
      </c>
      <c r="J273" s="318">
        <v>209</v>
      </c>
      <c r="K273" s="320">
        <v>41362</v>
      </c>
      <c r="L273" s="318">
        <v>209</v>
      </c>
      <c r="M273" s="319">
        <v>10241000</v>
      </c>
      <c r="N273" s="320">
        <v>41369</v>
      </c>
      <c r="O273" s="318">
        <v>119</v>
      </c>
      <c r="P273" s="318"/>
      <c r="Q273" s="319">
        <v>5831000</v>
      </c>
      <c r="R273" s="320">
        <v>41371</v>
      </c>
      <c r="S273" s="318">
        <v>119</v>
      </c>
      <c r="T273" s="319">
        <v>5831000</v>
      </c>
      <c r="U273" s="318">
        <v>56.9</v>
      </c>
      <c r="V273" s="318">
        <v>56.9</v>
      </c>
      <c r="W273" s="318">
        <v>100</v>
      </c>
      <c r="X273" s="318">
        <v>100</v>
      </c>
      <c r="Y273" s="318">
        <v>90</v>
      </c>
      <c r="Z273" s="318"/>
      <c r="AA273" s="318"/>
      <c r="AB273" s="318">
        <v>1</v>
      </c>
      <c r="AC273" s="319">
        <v>49000</v>
      </c>
      <c r="AD273" s="318">
        <v>0.5</v>
      </c>
    </row>
    <row r="274" spans="1:30" hidden="1" outlineLevel="1">
      <c r="A274" s="311" t="str">
        <f t="shared" si="8"/>
        <v>ELSTSE2259LIOSS</v>
      </c>
      <c r="B274" s="311" t="str">
        <f t="shared" si="9"/>
        <v>ELSTSE2259LI</v>
      </c>
      <c r="C274" s="318" t="s">
        <v>1022</v>
      </c>
      <c r="D274" s="318" t="s">
        <v>1023</v>
      </c>
      <c r="E274" s="318" t="s">
        <v>639</v>
      </c>
      <c r="F274" s="318" t="s">
        <v>738</v>
      </c>
      <c r="G274" s="319">
        <v>13065</v>
      </c>
      <c r="H274" s="319">
        <v>49000</v>
      </c>
      <c r="I274" s="319">
        <v>49000</v>
      </c>
      <c r="J274" s="318">
        <v>313</v>
      </c>
      <c r="K274" s="320">
        <v>41369</v>
      </c>
      <c r="L274" s="318">
        <v>310</v>
      </c>
      <c r="M274" s="319">
        <v>15190000</v>
      </c>
      <c r="N274" s="320">
        <v>41369</v>
      </c>
      <c r="O274" s="318">
        <v>305</v>
      </c>
      <c r="P274" s="318">
        <v>2</v>
      </c>
      <c r="Q274" s="319">
        <v>14945000</v>
      </c>
      <c r="R274" s="320">
        <v>41370</v>
      </c>
      <c r="S274" s="318">
        <v>304</v>
      </c>
      <c r="T274" s="319">
        <v>14822500</v>
      </c>
      <c r="U274" s="318">
        <v>98.1</v>
      </c>
      <c r="V274" s="318">
        <v>97.6</v>
      </c>
      <c r="W274" s="318">
        <v>99.7</v>
      </c>
      <c r="X274" s="318">
        <v>99.2</v>
      </c>
      <c r="Y274" s="318">
        <v>3</v>
      </c>
      <c r="Z274" s="318">
        <v>1</v>
      </c>
      <c r="AA274" s="318"/>
      <c r="AB274" s="318"/>
      <c r="AC274" s="318"/>
      <c r="AD274" s="318"/>
    </row>
    <row r="275" spans="1:30" hidden="1" outlineLevel="1">
      <c r="A275" s="311" t="str">
        <f t="shared" si="8"/>
        <v>ELSTSE2259LIOMM</v>
      </c>
      <c r="B275" s="311" t="str">
        <f t="shared" si="9"/>
        <v>ELSTSE2259LI</v>
      </c>
      <c r="C275" s="318" t="s">
        <v>1022</v>
      </c>
      <c r="D275" s="318" t="s">
        <v>1023</v>
      </c>
      <c r="E275" s="318" t="s">
        <v>639</v>
      </c>
      <c r="F275" s="318" t="s">
        <v>739</v>
      </c>
      <c r="G275" s="319">
        <v>13065</v>
      </c>
      <c r="H275" s="319">
        <v>49000</v>
      </c>
      <c r="I275" s="319">
        <v>49000</v>
      </c>
      <c r="J275" s="318">
        <v>416</v>
      </c>
      <c r="K275" s="320">
        <v>41369</v>
      </c>
      <c r="L275" s="318">
        <v>412</v>
      </c>
      <c r="M275" s="319">
        <v>20188000</v>
      </c>
      <c r="N275" s="320">
        <v>41369</v>
      </c>
      <c r="O275" s="318">
        <v>398</v>
      </c>
      <c r="P275" s="318"/>
      <c r="Q275" s="319">
        <v>19502000</v>
      </c>
      <c r="R275" s="320">
        <v>41370</v>
      </c>
      <c r="S275" s="318">
        <v>397</v>
      </c>
      <c r="T275" s="319">
        <v>19281500</v>
      </c>
      <c r="U275" s="318">
        <v>96.4</v>
      </c>
      <c r="V275" s="318">
        <v>95.5</v>
      </c>
      <c r="W275" s="318">
        <v>99.7</v>
      </c>
      <c r="X275" s="318">
        <v>98.9</v>
      </c>
      <c r="Y275" s="318">
        <v>14</v>
      </c>
      <c r="Z275" s="318">
        <v>1</v>
      </c>
      <c r="AA275" s="318"/>
      <c r="AB275" s="318">
        <v>1</v>
      </c>
      <c r="AC275" s="319">
        <v>49000</v>
      </c>
      <c r="AD275" s="318">
        <v>0.2</v>
      </c>
    </row>
    <row r="276" spans="1:30" hidden="1" outlineLevel="1">
      <c r="A276" s="311" t="str">
        <f t="shared" si="8"/>
        <v>ELSTSE2259LIOLL</v>
      </c>
      <c r="B276" s="311" t="str">
        <f t="shared" si="9"/>
        <v>ELSTSE2259LI</v>
      </c>
      <c r="C276" s="318" t="s">
        <v>1022</v>
      </c>
      <c r="D276" s="318" t="s">
        <v>1023</v>
      </c>
      <c r="E276" s="318" t="s">
        <v>639</v>
      </c>
      <c r="F276" s="318" t="s">
        <v>741</v>
      </c>
      <c r="G276" s="319">
        <v>13065</v>
      </c>
      <c r="H276" s="319">
        <v>49000</v>
      </c>
      <c r="I276" s="319">
        <v>49000</v>
      </c>
      <c r="J276" s="318">
        <v>211</v>
      </c>
      <c r="K276" s="320">
        <v>41369</v>
      </c>
      <c r="L276" s="318">
        <v>208</v>
      </c>
      <c r="M276" s="319">
        <v>10192000</v>
      </c>
      <c r="N276" s="320">
        <v>41369</v>
      </c>
      <c r="O276" s="318">
        <v>195</v>
      </c>
      <c r="P276" s="318">
        <v>-2</v>
      </c>
      <c r="Q276" s="319">
        <v>9555000</v>
      </c>
      <c r="R276" s="320">
        <v>41370</v>
      </c>
      <c r="S276" s="318">
        <v>194</v>
      </c>
      <c r="T276" s="319">
        <v>9506000</v>
      </c>
      <c r="U276" s="318">
        <v>93.3</v>
      </c>
      <c r="V276" s="318">
        <v>93.3</v>
      </c>
      <c r="W276" s="318">
        <v>99.5</v>
      </c>
      <c r="X276" s="318">
        <v>99.5</v>
      </c>
      <c r="Y276" s="318">
        <v>15</v>
      </c>
      <c r="Z276" s="318">
        <v>1</v>
      </c>
      <c r="AA276" s="318"/>
      <c r="AB276" s="318">
        <v>-1</v>
      </c>
      <c r="AC276" s="319">
        <v>-49000</v>
      </c>
      <c r="AD276" s="318">
        <v>-0.5</v>
      </c>
    </row>
    <row r="277" spans="1:30" hidden="1" outlineLevel="1">
      <c r="A277" s="311" t="str">
        <f t="shared" si="8"/>
        <v>ELSTSE2259LIOXL</v>
      </c>
      <c r="B277" s="311" t="str">
        <f t="shared" si="9"/>
        <v>ELSTSE2259LI</v>
      </c>
      <c r="C277" s="318" t="s">
        <v>1022</v>
      </c>
      <c r="D277" s="318" t="s">
        <v>1023</v>
      </c>
      <c r="E277" s="318" t="s">
        <v>639</v>
      </c>
      <c r="F277" s="318" t="s">
        <v>743</v>
      </c>
      <c r="G277" s="319">
        <v>13065</v>
      </c>
      <c r="H277" s="319">
        <v>49000</v>
      </c>
      <c r="I277" s="319">
        <v>49000</v>
      </c>
      <c r="J277" s="318">
        <v>106</v>
      </c>
      <c r="K277" s="320">
        <v>41369</v>
      </c>
      <c r="L277" s="318">
        <v>106</v>
      </c>
      <c r="M277" s="319">
        <v>5194000</v>
      </c>
      <c r="N277" s="320">
        <v>41369</v>
      </c>
      <c r="O277" s="318">
        <v>94</v>
      </c>
      <c r="P277" s="318"/>
      <c r="Q277" s="319">
        <v>4606000</v>
      </c>
      <c r="R277" s="320">
        <v>41370</v>
      </c>
      <c r="S277" s="318">
        <v>93</v>
      </c>
      <c r="T277" s="319">
        <v>4557000</v>
      </c>
      <c r="U277" s="318">
        <v>87.7</v>
      </c>
      <c r="V277" s="318">
        <v>87.7</v>
      </c>
      <c r="W277" s="318">
        <v>98.9</v>
      </c>
      <c r="X277" s="318">
        <v>98.9</v>
      </c>
      <c r="Y277" s="318">
        <v>12</v>
      </c>
      <c r="Z277" s="318">
        <v>1</v>
      </c>
      <c r="AA277" s="318"/>
      <c r="AB277" s="318"/>
      <c r="AC277" s="318"/>
      <c r="AD277" s="318"/>
    </row>
    <row r="278" spans="1:30" hidden="1" outlineLevel="1">
      <c r="A278" s="311" t="str">
        <f t="shared" si="8"/>
        <v>ELSTSE2259PKOSS</v>
      </c>
      <c r="B278" s="311" t="str">
        <f t="shared" si="9"/>
        <v>ELSTSE2259PK</v>
      </c>
      <c r="C278" s="318" t="s">
        <v>1022</v>
      </c>
      <c r="D278" s="318" t="s">
        <v>1023</v>
      </c>
      <c r="E278" s="318" t="s">
        <v>728</v>
      </c>
      <c r="F278" s="318" t="s">
        <v>738</v>
      </c>
      <c r="G278" s="319">
        <v>13065</v>
      </c>
      <c r="H278" s="319">
        <v>49000</v>
      </c>
      <c r="I278" s="319">
        <v>49000</v>
      </c>
      <c r="J278" s="318">
        <v>300</v>
      </c>
      <c r="K278" s="320">
        <v>41397</v>
      </c>
      <c r="L278" s="318">
        <v>303</v>
      </c>
      <c r="M278" s="319">
        <v>14847000</v>
      </c>
      <c r="N278" s="320">
        <v>41397</v>
      </c>
      <c r="O278" s="318">
        <v>294</v>
      </c>
      <c r="P278" s="318"/>
      <c r="Q278" s="319">
        <v>14406000</v>
      </c>
      <c r="R278" s="320">
        <v>41398</v>
      </c>
      <c r="S278" s="318">
        <v>295</v>
      </c>
      <c r="T278" s="319">
        <v>14406000</v>
      </c>
      <c r="U278" s="318">
        <v>97.4</v>
      </c>
      <c r="V278" s="318">
        <v>97</v>
      </c>
      <c r="W278" s="318">
        <v>100.3</v>
      </c>
      <c r="X278" s="318">
        <v>100</v>
      </c>
      <c r="Y278" s="318">
        <v>9</v>
      </c>
      <c r="Z278" s="318">
        <v>-1</v>
      </c>
      <c r="AA278" s="318"/>
      <c r="AB278" s="318">
        <v>-1</v>
      </c>
      <c r="AC278" s="319">
        <v>-49000</v>
      </c>
      <c r="AD278" s="318">
        <v>-0.3</v>
      </c>
    </row>
    <row r="279" spans="1:30" hidden="1" outlineLevel="1">
      <c r="A279" s="311" t="str">
        <f t="shared" si="8"/>
        <v>ELSTSE2259PKOMM</v>
      </c>
      <c r="B279" s="311" t="str">
        <f t="shared" si="9"/>
        <v>ELSTSE2259PK</v>
      </c>
      <c r="C279" s="318" t="s">
        <v>1022</v>
      </c>
      <c r="D279" s="318" t="s">
        <v>1023</v>
      </c>
      <c r="E279" s="318" t="s">
        <v>728</v>
      </c>
      <c r="F279" s="318" t="s">
        <v>739</v>
      </c>
      <c r="G279" s="319">
        <v>13065</v>
      </c>
      <c r="H279" s="319">
        <v>49000</v>
      </c>
      <c r="I279" s="319">
        <v>49000</v>
      </c>
      <c r="J279" s="318">
        <v>200</v>
      </c>
      <c r="K279" s="320">
        <v>41397</v>
      </c>
      <c r="L279" s="318">
        <v>204</v>
      </c>
      <c r="M279" s="319">
        <v>9996000</v>
      </c>
      <c r="N279" s="320">
        <v>41397</v>
      </c>
      <c r="O279" s="318">
        <v>193</v>
      </c>
      <c r="P279" s="318"/>
      <c r="Q279" s="319">
        <v>9457000</v>
      </c>
      <c r="R279" s="320">
        <v>41398</v>
      </c>
      <c r="S279" s="318">
        <v>194</v>
      </c>
      <c r="T279" s="319">
        <v>9481500</v>
      </c>
      <c r="U279" s="318">
        <v>95.1</v>
      </c>
      <c r="V279" s="318">
        <v>94.9</v>
      </c>
      <c r="W279" s="318">
        <v>100.5</v>
      </c>
      <c r="X279" s="318">
        <v>100.3</v>
      </c>
      <c r="Y279" s="318">
        <v>11</v>
      </c>
      <c r="Z279" s="318">
        <v>-1</v>
      </c>
      <c r="AA279" s="318"/>
      <c r="AB279" s="318"/>
      <c r="AC279" s="318"/>
      <c r="AD279" s="318"/>
    </row>
    <row r="280" spans="1:30" hidden="1" outlineLevel="1">
      <c r="A280" s="311" t="str">
        <f t="shared" si="8"/>
        <v>ELSTSE2259PKOLL</v>
      </c>
      <c r="B280" s="311" t="str">
        <f t="shared" si="9"/>
        <v>ELSTSE2259PK</v>
      </c>
      <c r="C280" s="318" t="s">
        <v>1022</v>
      </c>
      <c r="D280" s="318" t="s">
        <v>1023</v>
      </c>
      <c r="E280" s="318" t="s">
        <v>728</v>
      </c>
      <c r="F280" s="318" t="s">
        <v>741</v>
      </c>
      <c r="G280" s="319">
        <v>13065</v>
      </c>
      <c r="H280" s="319">
        <v>49000</v>
      </c>
      <c r="I280" s="319">
        <v>49000</v>
      </c>
      <c r="J280" s="318">
        <v>200</v>
      </c>
      <c r="K280" s="320">
        <v>41397</v>
      </c>
      <c r="L280" s="318">
        <v>205</v>
      </c>
      <c r="M280" s="319">
        <v>10045000</v>
      </c>
      <c r="N280" s="320">
        <v>41397</v>
      </c>
      <c r="O280" s="318">
        <v>158</v>
      </c>
      <c r="P280" s="318"/>
      <c r="Q280" s="319">
        <v>7742000</v>
      </c>
      <c r="R280" s="320">
        <v>41398</v>
      </c>
      <c r="S280" s="318">
        <v>158</v>
      </c>
      <c r="T280" s="319">
        <v>7717500</v>
      </c>
      <c r="U280" s="318">
        <v>77.099999999999994</v>
      </c>
      <c r="V280" s="318">
        <v>76.8</v>
      </c>
      <c r="W280" s="318">
        <v>100</v>
      </c>
      <c r="X280" s="318">
        <v>99.7</v>
      </c>
      <c r="Y280" s="318">
        <v>47</v>
      </c>
      <c r="Z280" s="318"/>
      <c r="AA280" s="318"/>
      <c r="AB280" s="318"/>
      <c r="AC280" s="318"/>
      <c r="AD280" s="318"/>
    </row>
    <row r="281" spans="1:30" hidden="1" outlineLevel="1">
      <c r="A281" s="311" t="str">
        <f t="shared" si="8"/>
        <v>ELSTSE2259PKOXL</v>
      </c>
      <c r="B281" s="311" t="str">
        <f t="shared" si="9"/>
        <v>ELSTSE2259PK</v>
      </c>
      <c r="C281" s="318" t="s">
        <v>1022</v>
      </c>
      <c r="D281" s="318" t="s">
        <v>1023</v>
      </c>
      <c r="E281" s="318" t="s">
        <v>728</v>
      </c>
      <c r="F281" s="318" t="s">
        <v>743</v>
      </c>
      <c r="G281" s="319">
        <v>13065</v>
      </c>
      <c r="H281" s="319">
        <v>49000</v>
      </c>
      <c r="I281" s="319">
        <v>49000</v>
      </c>
      <c r="J281" s="318">
        <v>100</v>
      </c>
      <c r="K281" s="320">
        <v>41397</v>
      </c>
      <c r="L281" s="318">
        <v>103</v>
      </c>
      <c r="M281" s="319">
        <v>5047000</v>
      </c>
      <c r="N281" s="320">
        <v>41397</v>
      </c>
      <c r="O281" s="318">
        <v>61</v>
      </c>
      <c r="P281" s="318"/>
      <c r="Q281" s="319">
        <v>2989000</v>
      </c>
      <c r="R281" s="320">
        <v>41398</v>
      </c>
      <c r="S281" s="318">
        <v>60</v>
      </c>
      <c r="T281" s="319">
        <v>2940000</v>
      </c>
      <c r="U281" s="318">
        <v>58.3</v>
      </c>
      <c r="V281" s="318">
        <v>58.3</v>
      </c>
      <c r="W281" s="318">
        <v>98.4</v>
      </c>
      <c r="X281" s="318">
        <v>98.4</v>
      </c>
      <c r="Y281" s="318">
        <v>42</v>
      </c>
      <c r="Z281" s="318">
        <v>1</v>
      </c>
      <c r="AA281" s="318"/>
      <c r="AB281" s="318"/>
      <c r="AC281" s="318"/>
      <c r="AD281" s="318"/>
    </row>
    <row r="282" spans="1:30" hidden="1" outlineLevel="1">
      <c r="A282" s="311" t="str">
        <f t="shared" si="8"/>
        <v>ELSTSE2261PKOSS</v>
      </c>
      <c r="B282" s="311" t="str">
        <f t="shared" si="9"/>
        <v>ELSTSE2261PK</v>
      </c>
      <c r="C282" s="318" t="s">
        <v>1084</v>
      </c>
      <c r="D282" s="318" t="s">
        <v>1085</v>
      </c>
      <c r="E282" s="318" t="s">
        <v>728</v>
      </c>
      <c r="F282" s="318" t="s">
        <v>738</v>
      </c>
      <c r="G282" s="319">
        <v>13500</v>
      </c>
      <c r="H282" s="319">
        <v>55000</v>
      </c>
      <c r="I282" s="319">
        <v>55000</v>
      </c>
      <c r="J282" s="318">
        <v>302</v>
      </c>
      <c r="K282" s="320">
        <v>41390</v>
      </c>
      <c r="L282" s="318">
        <v>299</v>
      </c>
      <c r="M282" s="319">
        <v>16445000</v>
      </c>
      <c r="N282" s="320">
        <v>41391</v>
      </c>
      <c r="O282" s="318">
        <v>245</v>
      </c>
      <c r="P282" s="318"/>
      <c r="Q282" s="319">
        <v>13475000</v>
      </c>
      <c r="R282" s="320">
        <v>41392</v>
      </c>
      <c r="S282" s="318">
        <v>245</v>
      </c>
      <c r="T282" s="319">
        <v>13420000</v>
      </c>
      <c r="U282" s="318">
        <v>81.900000000000006</v>
      </c>
      <c r="V282" s="318">
        <v>81.599999999999994</v>
      </c>
      <c r="W282" s="318">
        <v>100</v>
      </c>
      <c r="X282" s="318">
        <v>99.6</v>
      </c>
      <c r="Y282" s="318">
        <v>54</v>
      </c>
      <c r="Z282" s="318"/>
      <c r="AA282" s="318"/>
      <c r="AB282" s="318"/>
      <c r="AC282" s="318"/>
      <c r="AD282" s="318"/>
    </row>
    <row r="283" spans="1:30" hidden="1" outlineLevel="1">
      <c r="A283" s="311" t="str">
        <f t="shared" si="8"/>
        <v>ELSTSE2261PKOMM</v>
      </c>
      <c r="B283" s="311" t="str">
        <f t="shared" si="9"/>
        <v>ELSTSE2261PK</v>
      </c>
      <c r="C283" s="318" t="s">
        <v>1084</v>
      </c>
      <c r="D283" s="318" t="s">
        <v>1085</v>
      </c>
      <c r="E283" s="318" t="s">
        <v>728</v>
      </c>
      <c r="F283" s="318" t="s">
        <v>739</v>
      </c>
      <c r="G283" s="319">
        <v>13500</v>
      </c>
      <c r="H283" s="319">
        <v>55000</v>
      </c>
      <c r="I283" s="319">
        <v>55000</v>
      </c>
      <c r="J283" s="318">
        <v>202</v>
      </c>
      <c r="K283" s="320">
        <v>41390</v>
      </c>
      <c r="L283" s="318">
        <v>201</v>
      </c>
      <c r="M283" s="319">
        <v>11055000</v>
      </c>
      <c r="N283" s="320">
        <v>41391</v>
      </c>
      <c r="O283" s="318">
        <v>153</v>
      </c>
      <c r="P283" s="318"/>
      <c r="Q283" s="319">
        <v>8415000</v>
      </c>
      <c r="R283" s="320">
        <v>41392</v>
      </c>
      <c r="S283" s="318">
        <v>152</v>
      </c>
      <c r="T283" s="319">
        <v>8332500</v>
      </c>
      <c r="U283" s="318">
        <v>75.599999999999994</v>
      </c>
      <c r="V283" s="318">
        <v>75.400000000000006</v>
      </c>
      <c r="W283" s="318">
        <v>99.3</v>
      </c>
      <c r="X283" s="318">
        <v>99</v>
      </c>
      <c r="Y283" s="318">
        <v>48</v>
      </c>
      <c r="Z283" s="318">
        <v>1</v>
      </c>
      <c r="AA283" s="318"/>
      <c r="AB283" s="318"/>
      <c r="AC283" s="318"/>
      <c r="AD283" s="318"/>
    </row>
    <row r="284" spans="1:30" hidden="1" outlineLevel="1">
      <c r="A284" s="311" t="str">
        <f t="shared" si="8"/>
        <v>ELSTSE2262MTOSS</v>
      </c>
      <c r="B284" s="311" t="str">
        <f t="shared" si="9"/>
        <v>ELSTSE2262MT</v>
      </c>
      <c r="C284" s="318" t="s">
        <v>1086</v>
      </c>
      <c r="D284" s="318" t="s">
        <v>1087</v>
      </c>
      <c r="E284" s="318" t="s">
        <v>0</v>
      </c>
      <c r="F284" s="318" t="s">
        <v>738</v>
      </c>
      <c r="G284" s="319">
        <v>13700</v>
      </c>
      <c r="H284" s="319">
        <v>55000</v>
      </c>
      <c r="I284" s="319">
        <v>55000</v>
      </c>
      <c r="J284" s="318">
        <v>303</v>
      </c>
      <c r="K284" s="320">
        <v>41390</v>
      </c>
      <c r="L284" s="318">
        <v>301</v>
      </c>
      <c r="M284" s="319">
        <v>16555000</v>
      </c>
      <c r="N284" s="320">
        <v>41391</v>
      </c>
      <c r="O284" s="318">
        <v>252</v>
      </c>
      <c r="P284" s="318"/>
      <c r="Q284" s="319">
        <v>13860000</v>
      </c>
      <c r="R284" s="320">
        <v>41392</v>
      </c>
      <c r="S284" s="318">
        <v>250</v>
      </c>
      <c r="T284" s="319">
        <v>13722500</v>
      </c>
      <c r="U284" s="318">
        <v>83.1</v>
      </c>
      <c r="V284" s="318">
        <v>82.9</v>
      </c>
      <c r="W284" s="318">
        <v>99.2</v>
      </c>
      <c r="X284" s="318">
        <v>99</v>
      </c>
      <c r="Y284" s="318">
        <v>49</v>
      </c>
      <c r="Z284" s="318">
        <v>2</v>
      </c>
      <c r="AA284" s="318"/>
      <c r="AB284" s="318">
        <v>1</v>
      </c>
      <c r="AC284" s="319">
        <v>55000</v>
      </c>
      <c r="AD284" s="318">
        <v>0.3</v>
      </c>
    </row>
    <row r="285" spans="1:30" hidden="1" outlineLevel="1">
      <c r="A285" s="311" t="str">
        <f t="shared" si="8"/>
        <v>ELSTSE2262MTOMM</v>
      </c>
      <c r="B285" s="311" t="str">
        <f t="shared" si="9"/>
        <v>ELSTSE2262MT</v>
      </c>
      <c r="C285" s="318" t="s">
        <v>1086</v>
      </c>
      <c r="D285" s="318" t="s">
        <v>1087</v>
      </c>
      <c r="E285" s="318" t="s">
        <v>0</v>
      </c>
      <c r="F285" s="318" t="s">
        <v>739</v>
      </c>
      <c r="G285" s="319">
        <v>13700</v>
      </c>
      <c r="H285" s="319">
        <v>55000</v>
      </c>
      <c r="I285" s="319">
        <v>55000</v>
      </c>
      <c r="J285" s="318">
        <v>202</v>
      </c>
      <c r="K285" s="320">
        <v>41390</v>
      </c>
      <c r="L285" s="318">
        <v>202</v>
      </c>
      <c r="M285" s="319">
        <v>11110000</v>
      </c>
      <c r="N285" s="320">
        <v>41391</v>
      </c>
      <c r="O285" s="318">
        <v>165</v>
      </c>
      <c r="P285" s="318"/>
      <c r="Q285" s="319">
        <v>9075000</v>
      </c>
      <c r="R285" s="320">
        <v>41392</v>
      </c>
      <c r="S285" s="318">
        <v>169</v>
      </c>
      <c r="T285" s="319">
        <v>9240000</v>
      </c>
      <c r="U285" s="318">
        <v>83.7</v>
      </c>
      <c r="V285" s="318">
        <v>83.2</v>
      </c>
      <c r="W285" s="318">
        <v>102.4</v>
      </c>
      <c r="X285" s="318">
        <v>101.8</v>
      </c>
      <c r="Y285" s="318">
        <v>37</v>
      </c>
      <c r="Z285" s="318">
        <v>-4</v>
      </c>
      <c r="AA285" s="318"/>
      <c r="AB285" s="318">
        <v>-1</v>
      </c>
      <c r="AC285" s="319">
        <v>-55000</v>
      </c>
      <c r="AD285" s="318">
        <v>-0.5</v>
      </c>
    </row>
    <row r="286" spans="1:30" hidden="1" outlineLevel="1">
      <c r="A286" s="311" t="str">
        <f t="shared" si="8"/>
        <v>ELSTSE2263IVOSS</v>
      </c>
      <c r="B286" s="311" t="str">
        <f t="shared" si="9"/>
        <v>ELSTSE2263IV</v>
      </c>
      <c r="C286" s="318" t="s">
        <v>1061</v>
      </c>
      <c r="D286" s="318" t="s">
        <v>1062</v>
      </c>
      <c r="E286" s="318" t="s">
        <v>746</v>
      </c>
      <c r="F286" s="318" t="s">
        <v>738</v>
      </c>
      <c r="G286" s="319">
        <v>9476</v>
      </c>
      <c r="H286" s="319">
        <v>49000</v>
      </c>
      <c r="I286" s="319">
        <v>49000</v>
      </c>
      <c r="J286" s="318">
        <v>206</v>
      </c>
      <c r="K286" s="320">
        <v>41383</v>
      </c>
      <c r="L286" s="318">
        <v>206</v>
      </c>
      <c r="M286" s="319">
        <v>10094000</v>
      </c>
      <c r="N286" s="320">
        <v>41388</v>
      </c>
      <c r="O286" s="318">
        <v>203</v>
      </c>
      <c r="P286" s="318"/>
      <c r="Q286" s="319">
        <v>9947000</v>
      </c>
      <c r="R286" s="320">
        <v>41389</v>
      </c>
      <c r="S286" s="318">
        <v>202</v>
      </c>
      <c r="T286" s="319">
        <v>9775500</v>
      </c>
      <c r="U286" s="318">
        <v>98.1</v>
      </c>
      <c r="V286" s="318">
        <v>96.8</v>
      </c>
      <c r="W286" s="318">
        <v>99.5</v>
      </c>
      <c r="X286" s="318">
        <v>98.3</v>
      </c>
      <c r="Y286" s="318">
        <v>3</v>
      </c>
      <c r="Z286" s="318">
        <v>1</v>
      </c>
      <c r="AA286" s="318"/>
      <c r="AB286" s="318"/>
      <c r="AC286" s="318"/>
      <c r="AD286" s="318"/>
    </row>
    <row r="287" spans="1:30" hidden="1" outlineLevel="1">
      <c r="A287" s="311" t="str">
        <f t="shared" si="8"/>
        <v>ELSTSE2263IVOMM</v>
      </c>
      <c r="B287" s="311" t="str">
        <f t="shared" si="9"/>
        <v>ELSTSE2263IV</v>
      </c>
      <c r="C287" s="318" t="s">
        <v>1061</v>
      </c>
      <c r="D287" s="318" t="s">
        <v>1062</v>
      </c>
      <c r="E287" s="318" t="s">
        <v>746</v>
      </c>
      <c r="F287" s="318" t="s">
        <v>739</v>
      </c>
      <c r="G287" s="319">
        <v>9476</v>
      </c>
      <c r="H287" s="319">
        <v>49000</v>
      </c>
      <c r="I287" s="319">
        <v>49000</v>
      </c>
      <c r="J287" s="318">
        <v>303</v>
      </c>
      <c r="K287" s="320">
        <v>41383</v>
      </c>
      <c r="L287" s="318">
        <v>302</v>
      </c>
      <c r="M287" s="319">
        <v>14798000</v>
      </c>
      <c r="N287" s="320">
        <v>41388</v>
      </c>
      <c r="O287" s="318">
        <v>291</v>
      </c>
      <c r="P287" s="318"/>
      <c r="Q287" s="319">
        <v>14259000</v>
      </c>
      <c r="R287" s="320">
        <v>41389</v>
      </c>
      <c r="S287" s="318">
        <v>291</v>
      </c>
      <c r="T287" s="319">
        <v>14234500</v>
      </c>
      <c r="U287" s="318">
        <v>96.4</v>
      </c>
      <c r="V287" s="318">
        <v>96.2</v>
      </c>
      <c r="W287" s="318">
        <v>100</v>
      </c>
      <c r="X287" s="318">
        <v>99.8</v>
      </c>
      <c r="Y287" s="318">
        <v>11</v>
      </c>
      <c r="Z287" s="318"/>
      <c r="AA287" s="318"/>
      <c r="AB287" s="318"/>
      <c r="AC287" s="318"/>
      <c r="AD287" s="318"/>
    </row>
    <row r="288" spans="1:30" hidden="1" outlineLevel="1">
      <c r="A288" s="311" t="str">
        <f t="shared" si="8"/>
        <v>ELSTSE2263IVOLL</v>
      </c>
      <c r="B288" s="311" t="str">
        <f t="shared" si="9"/>
        <v>ELSTSE2263IV</v>
      </c>
      <c r="C288" s="318" t="s">
        <v>1061</v>
      </c>
      <c r="D288" s="318" t="s">
        <v>1062</v>
      </c>
      <c r="E288" s="318" t="s">
        <v>746</v>
      </c>
      <c r="F288" s="318" t="s">
        <v>741</v>
      </c>
      <c r="G288" s="319">
        <v>9476</v>
      </c>
      <c r="H288" s="319">
        <v>49000</v>
      </c>
      <c r="I288" s="319">
        <v>49000</v>
      </c>
      <c r="J288" s="318">
        <v>209</v>
      </c>
      <c r="K288" s="320">
        <v>41383</v>
      </c>
      <c r="L288" s="318">
        <v>204</v>
      </c>
      <c r="M288" s="319">
        <v>9996000</v>
      </c>
      <c r="N288" s="320">
        <v>41388</v>
      </c>
      <c r="O288" s="318">
        <v>176</v>
      </c>
      <c r="P288" s="318"/>
      <c r="Q288" s="319">
        <v>8624000</v>
      </c>
      <c r="R288" s="320">
        <v>41389</v>
      </c>
      <c r="S288" s="318">
        <v>175</v>
      </c>
      <c r="T288" s="319">
        <v>8550500</v>
      </c>
      <c r="U288" s="318">
        <v>85.8</v>
      </c>
      <c r="V288" s="318">
        <v>85.5</v>
      </c>
      <c r="W288" s="318">
        <v>99.4</v>
      </c>
      <c r="X288" s="318">
        <v>99.1</v>
      </c>
      <c r="Y288" s="318">
        <v>28</v>
      </c>
      <c r="Z288" s="318">
        <v>1</v>
      </c>
      <c r="AA288" s="318"/>
      <c r="AB288" s="318"/>
      <c r="AC288" s="318"/>
      <c r="AD288" s="318"/>
    </row>
    <row r="289" spans="1:30" hidden="1" outlineLevel="1">
      <c r="A289" s="311" t="str">
        <f t="shared" si="8"/>
        <v>ELSTSE2263IVOXL</v>
      </c>
      <c r="B289" s="311" t="str">
        <f t="shared" si="9"/>
        <v>ELSTSE2263IV</v>
      </c>
      <c r="C289" s="318" t="s">
        <v>1061</v>
      </c>
      <c r="D289" s="318" t="s">
        <v>1062</v>
      </c>
      <c r="E289" s="318" t="s">
        <v>746</v>
      </c>
      <c r="F289" s="318" t="s">
        <v>743</v>
      </c>
      <c r="G289" s="319">
        <v>9476</v>
      </c>
      <c r="H289" s="319">
        <v>49000</v>
      </c>
      <c r="I289" s="319">
        <v>49000</v>
      </c>
      <c r="J289" s="318">
        <v>102</v>
      </c>
      <c r="K289" s="320">
        <v>41383</v>
      </c>
      <c r="L289" s="318">
        <v>102</v>
      </c>
      <c r="M289" s="319">
        <v>4998000</v>
      </c>
      <c r="N289" s="320">
        <v>41388</v>
      </c>
      <c r="O289" s="318">
        <v>84</v>
      </c>
      <c r="P289" s="318"/>
      <c r="Q289" s="319">
        <v>4116000</v>
      </c>
      <c r="R289" s="320">
        <v>41390</v>
      </c>
      <c r="S289" s="318">
        <v>84</v>
      </c>
      <c r="T289" s="319">
        <v>4067000</v>
      </c>
      <c r="U289" s="318">
        <v>82.4</v>
      </c>
      <c r="V289" s="318">
        <v>81.400000000000006</v>
      </c>
      <c r="W289" s="318">
        <v>100</v>
      </c>
      <c r="X289" s="318">
        <v>98.8</v>
      </c>
      <c r="Y289" s="318">
        <v>18</v>
      </c>
      <c r="Z289" s="318"/>
      <c r="AA289" s="318"/>
      <c r="AB289" s="318"/>
      <c r="AC289" s="318"/>
      <c r="AD289" s="318"/>
    </row>
    <row r="290" spans="1:30" hidden="1" outlineLevel="1">
      <c r="A290" s="311" t="str">
        <f t="shared" si="8"/>
        <v>ELSTSE2264NYOSS</v>
      </c>
      <c r="B290" s="311" t="str">
        <f t="shared" si="9"/>
        <v>ELSTSE2264NY</v>
      </c>
      <c r="C290" s="318" t="s">
        <v>1063</v>
      </c>
      <c r="D290" s="318" t="s">
        <v>1064</v>
      </c>
      <c r="E290" s="318" t="s">
        <v>720</v>
      </c>
      <c r="F290" s="318" t="s">
        <v>738</v>
      </c>
      <c r="G290" s="319">
        <v>9476</v>
      </c>
      <c r="H290" s="319">
        <v>45000</v>
      </c>
      <c r="I290" s="319">
        <v>45000</v>
      </c>
      <c r="J290" s="318">
        <v>95</v>
      </c>
      <c r="K290" s="320">
        <v>41383</v>
      </c>
      <c r="L290" s="318">
        <v>95</v>
      </c>
      <c r="M290" s="319">
        <v>4275000</v>
      </c>
      <c r="N290" s="320">
        <v>41388</v>
      </c>
      <c r="O290" s="318">
        <v>93</v>
      </c>
      <c r="P290" s="318"/>
      <c r="Q290" s="319">
        <v>4185000</v>
      </c>
      <c r="R290" s="320">
        <v>41390</v>
      </c>
      <c r="S290" s="318">
        <v>93</v>
      </c>
      <c r="T290" s="319">
        <v>4185000</v>
      </c>
      <c r="U290" s="318">
        <v>97.9</v>
      </c>
      <c r="V290" s="318">
        <v>97.9</v>
      </c>
      <c r="W290" s="318">
        <v>100</v>
      </c>
      <c r="X290" s="318">
        <v>100</v>
      </c>
      <c r="Y290" s="318">
        <v>2</v>
      </c>
      <c r="Z290" s="318"/>
      <c r="AA290" s="318"/>
      <c r="AB290" s="318"/>
      <c r="AC290" s="318"/>
      <c r="AD290" s="318"/>
    </row>
    <row r="291" spans="1:30" hidden="1" outlineLevel="1">
      <c r="A291" s="311" t="str">
        <f t="shared" si="8"/>
        <v>ELSTSE2264NYOMM</v>
      </c>
      <c r="B291" s="311" t="str">
        <f t="shared" si="9"/>
        <v>ELSTSE2264NY</v>
      </c>
      <c r="C291" s="318" t="s">
        <v>1063</v>
      </c>
      <c r="D291" s="318" t="s">
        <v>1064</v>
      </c>
      <c r="E291" s="318" t="s">
        <v>720</v>
      </c>
      <c r="F291" s="318" t="s">
        <v>739</v>
      </c>
      <c r="G291" s="319">
        <v>9476</v>
      </c>
      <c r="H291" s="319">
        <v>45000</v>
      </c>
      <c r="I291" s="319">
        <v>45000</v>
      </c>
      <c r="J291" s="318">
        <v>174</v>
      </c>
      <c r="K291" s="320">
        <v>41383</v>
      </c>
      <c r="L291" s="318">
        <v>174</v>
      </c>
      <c r="M291" s="319">
        <v>7830000</v>
      </c>
      <c r="N291" s="320">
        <v>41388</v>
      </c>
      <c r="O291" s="318">
        <v>170</v>
      </c>
      <c r="P291" s="318">
        <v>-2</v>
      </c>
      <c r="Q291" s="319">
        <v>7650000</v>
      </c>
      <c r="R291" s="320">
        <v>41390</v>
      </c>
      <c r="S291" s="318">
        <v>170</v>
      </c>
      <c r="T291" s="319">
        <v>7570424</v>
      </c>
      <c r="U291" s="318">
        <v>97.7</v>
      </c>
      <c r="V291" s="318">
        <v>96.7</v>
      </c>
      <c r="W291" s="318">
        <v>100</v>
      </c>
      <c r="X291" s="318">
        <v>99</v>
      </c>
      <c r="Y291" s="318">
        <v>6</v>
      </c>
      <c r="Z291" s="318"/>
      <c r="AA291" s="318"/>
      <c r="AB291" s="318"/>
      <c r="AC291" s="318"/>
      <c r="AD291" s="318"/>
    </row>
    <row r="292" spans="1:30" hidden="1" outlineLevel="1">
      <c r="A292" s="311" t="str">
        <f t="shared" si="8"/>
        <v>ELSTSE2264NYOLL</v>
      </c>
      <c r="B292" s="311" t="str">
        <f t="shared" si="9"/>
        <v>ELSTSE2264NY</v>
      </c>
      <c r="C292" s="318" t="s">
        <v>1063</v>
      </c>
      <c r="D292" s="318" t="s">
        <v>1064</v>
      </c>
      <c r="E292" s="318" t="s">
        <v>720</v>
      </c>
      <c r="F292" s="318" t="s">
        <v>741</v>
      </c>
      <c r="G292" s="319">
        <v>9476</v>
      </c>
      <c r="H292" s="319">
        <v>45000</v>
      </c>
      <c r="I292" s="319">
        <v>45000</v>
      </c>
      <c r="J292" s="318">
        <v>192</v>
      </c>
      <c r="K292" s="320">
        <v>41383</v>
      </c>
      <c r="L292" s="318">
        <v>192</v>
      </c>
      <c r="M292" s="319">
        <v>8640000</v>
      </c>
      <c r="N292" s="320">
        <v>41388</v>
      </c>
      <c r="O292" s="318">
        <v>157</v>
      </c>
      <c r="P292" s="318">
        <v>2</v>
      </c>
      <c r="Q292" s="319">
        <v>7065000</v>
      </c>
      <c r="R292" s="320">
        <v>41389</v>
      </c>
      <c r="S292" s="318">
        <v>156</v>
      </c>
      <c r="T292" s="319">
        <v>6985424</v>
      </c>
      <c r="U292" s="318">
        <v>81.3</v>
      </c>
      <c r="V292" s="318">
        <v>80.8</v>
      </c>
      <c r="W292" s="318">
        <v>99.4</v>
      </c>
      <c r="X292" s="318">
        <v>98.9</v>
      </c>
      <c r="Y292" s="318">
        <v>33</v>
      </c>
      <c r="Z292" s="318">
        <v>1</v>
      </c>
      <c r="AA292" s="318"/>
      <c r="AB292" s="318"/>
      <c r="AC292" s="318"/>
      <c r="AD292" s="318"/>
    </row>
    <row r="293" spans="1:30" hidden="1" outlineLevel="1">
      <c r="A293" s="311" t="str">
        <f t="shared" si="8"/>
        <v>ELSTSE2264NYOXL</v>
      </c>
      <c r="B293" s="311" t="str">
        <f t="shared" si="9"/>
        <v>ELSTSE2264NY</v>
      </c>
      <c r="C293" s="318" t="s">
        <v>1063</v>
      </c>
      <c r="D293" s="318" t="s">
        <v>1064</v>
      </c>
      <c r="E293" s="318" t="s">
        <v>720</v>
      </c>
      <c r="F293" s="318" t="s">
        <v>743</v>
      </c>
      <c r="G293" s="319">
        <v>9476</v>
      </c>
      <c r="H293" s="319">
        <v>45000</v>
      </c>
      <c r="I293" s="319">
        <v>45000</v>
      </c>
      <c r="J293" s="318">
        <v>92</v>
      </c>
      <c r="K293" s="320">
        <v>41383</v>
      </c>
      <c r="L293" s="318">
        <v>92</v>
      </c>
      <c r="M293" s="319">
        <v>4140000</v>
      </c>
      <c r="N293" s="320">
        <v>41388</v>
      </c>
      <c r="O293" s="318">
        <v>60</v>
      </c>
      <c r="P293" s="318"/>
      <c r="Q293" s="319">
        <v>2700000</v>
      </c>
      <c r="R293" s="320">
        <v>41389</v>
      </c>
      <c r="S293" s="318">
        <v>59</v>
      </c>
      <c r="T293" s="319">
        <v>2632500</v>
      </c>
      <c r="U293" s="318">
        <v>64.099999999999994</v>
      </c>
      <c r="V293" s="318">
        <v>63.6</v>
      </c>
      <c r="W293" s="318">
        <v>98.3</v>
      </c>
      <c r="X293" s="318">
        <v>97.5</v>
      </c>
      <c r="Y293" s="318">
        <v>32</v>
      </c>
      <c r="Z293" s="318">
        <v>1</v>
      </c>
      <c r="AA293" s="318"/>
      <c r="AB293" s="318"/>
      <c r="AC293" s="318"/>
      <c r="AD293" s="318"/>
    </row>
    <row r="294" spans="1:30" hidden="1" outlineLevel="1">
      <c r="A294" s="311" t="str">
        <f t="shared" si="8"/>
        <v>ELSTSE2265REOSS</v>
      </c>
      <c r="B294" s="311" t="str">
        <f t="shared" si="9"/>
        <v>ELSTSE2265RE</v>
      </c>
      <c r="C294" s="318" t="s">
        <v>1273</v>
      </c>
      <c r="D294" s="318" t="s">
        <v>1274</v>
      </c>
      <c r="E294" s="318" t="s">
        <v>726</v>
      </c>
      <c r="F294" s="318" t="s">
        <v>738</v>
      </c>
      <c r="G294" s="319">
        <v>13400</v>
      </c>
      <c r="H294" s="319">
        <v>55000</v>
      </c>
      <c r="I294" s="319">
        <v>55000</v>
      </c>
      <c r="J294" s="318">
        <v>190</v>
      </c>
      <c r="K294" s="320">
        <v>41430</v>
      </c>
      <c r="L294" s="318">
        <v>199</v>
      </c>
      <c r="M294" s="319">
        <v>10945000</v>
      </c>
      <c r="N294" s="320">
        <v>41430</v>
      </c>
      <c r="O294" s="318">
        <v>56</v>
      </c>
      <c r="P294" s="318"/>
      <c r="Q294" s="319">
        <v>3080000</v>
      </c>
      <c r="R294" s="320">
        <v>41431</v>
      </c>
      <c r="S294" s="318">
        <v>54</v>
      </c>
      <c r="T294" s="319">
        <v>2970000</v>
      </c>
      <c r="U294" s="318">
        <v>27.1</v>
      </c>
      <c r="V294" s="318">
        <v>27.1</v>
      </c>
      <c r="W294" s="318">
        <v>96.4</v>
      </c>
      <c r="X294" s="318">
        <v>96.4</v>
      </c>
      <c r="Y294" s="318">
        <v>143</v>
      </c>
      <c r="Z294" s="318">
        <v>2</v>
      </c>
      <c r="AA294" s="318">
        <v>-1</v>
      </c>
      <c r="AB294" s="318">
        <v>-1</v>
      </c>
      <c r="AC294" s="319">
        <v>-55000</v>
      </c>
      <c r="AD294" s="318">
        <v>-0.5</v>
      </c>
    </row>
    <row r="295" spans="1:30" hidden="1" outlineLevel="1">
      <c r="A295" s="311" t="str">
        <f t="shared" si="8"/>
        <v>ELSTSE2265REOMM</v>
      </c>
      <c r="B295" s="311" t="str">
        <f t="shared" si="9"/>
        <v>ELSTSE2265RE</v>
      </c>
      <c r="C295" s="318" t="s">
        <v>1273</v>
      </c>
      <c r="D295" s="318" t="s">
        <v>1274</v>
      </c>
      <c r="E295" s="318" t="s">
        <v>726</v>
      </c>
      <c r="F295" s="318" t="s">
        <v>739</v>
      </c>
      <c r="G295" s="319">
        <v>13400</v>
      </c>
      <c r="H295" s="319">
        <v>55000</v>
      </c>
      <c r="I295" s="319">
        <v>55000</v>
      </c>
      <c r="J295" s="318">
        <v>190</v>
      </c>
      <c r="K295" s="320">
        <v>41430</v>
      </c>
      <c r="L295" s="318">
        <v>200</v>
      </c>
      <c r="M295" s="319">
        <v>11000000</v>
      </c>
      <c r="N295" s="320">
        <v>41430</v>
      </c>
      <c r="O295" s="318">
        <v>72</v>
      </c>
      <c r="P295" s="318"/>
      <c r="Q295" s="319">
        <v>3960000</v>
      </c>
      <c r="R295" s="320">
        <v>41431</v>
      </c>
      <c r="S295" s="318">
        <v>67</v>
      </c>
      <c r="T295" s="319">
        <v>3657500</v>
      </c>
      <c r="U295" s="318">
        <v>33.5</v>
      </c>
      <c r="V295" s="318">
        <v>33.299999999999997</v>
      </c>
      <c r="W295" s="318">
        <v>93.1</v>
      </c>
      <c r="X295" s="318">
        <v>92.4</v>
      </c>
      <c r="Y295" s="318">
        <v>128</v>
      </c>
      <c r="Z295" s="318">
        <v>5</v>
      </c>
      <c r="AA295" s="318">
        <v>-1</v>
      </c>
      <c r="AB295" s="318">
        <v>-1</v>
      </c>
      <c r="AC295" s="319">
        <v>-55000</v>
      </c>
      <c r="AD295" s="318">
        <v>-0.5</v>
      </c>
    </row>
    <row r="296" spans="1:30" hidden="1" outlineLevel="1">
      <c r="A296" s="311" t="str">
        <f t="shared" si="8"/>
        <v>ELSTSE2265REOLL</v>
      </c>
      <c r="B296" s="311" t="str">
        <f t="shared" si="9"/>
        <v>ELSTSE2265RE</v>
      </c>
      <c r="C296" s="318" t="s">
        <v>1273</v>
      </c>
      <c r="D296" s="318" t="s">
        <v>1274</v>
      </c>
      <c r="E296" s="318" t="s">
        <v>726</v>
      </c>
      <c r="F296" s="318" t="s">
        <v>741</v>
      </c>
      <c r="G296" s="319">
        <v>13400</v>
      </c>
      <c r="H296" s="319">
        <v>55000</v>
      </c>
      <c r="I296" s="319">
        <v>55000</v>
      </c>
      <c r="J296" s="318">
        <v>95</v>
      </c>
      <c r="K296" s="320">
        <v>41430</v>
      </c>
      <c r="L296" s="318">
        <v>100</v>
      </c>
      <c r="M296" s="319">
        <v>5500000</v>
      </c>
      <c r="N296" s="320">
        <v>41430</v>
      </c>
      <c r="O296" s="318">
        <v>35</v>
      </c>
      <c r="P296" s="318"/>
      <c r="Q296" s="319">
        <v>1925000</v>
      </c>
      <c r="R296" s="320">
        <v>41431</v>
      </c>
      <c r="S296" s="318">
        <v>34</v>
      </c>
      <c r="T296" s="319">
        <v>1870000</v>
      </c>
      <c r="U296" s="318">
        <v>34</v>
      </c>
      <c r="V296" s="318">
        <v>34</v>
      </c>
      <c r="W296" s="318">
        <v>97.1</v>
      </c>
      <c r="X296" s="318">
        <v>97.1</v>
      </c>
      <c r="Y296" s="318">
        <v>65</v>
      </c>
      <c r="Z296" s="318">
        <v>1</v>
      </c>
      <c r="AA296" s="318"/>
      <c r="AB296" s="318"/>
      <c r="AC296" s="318"/>
      <c r="AD296" s="318"/>
    </row>
    <row r="297" spans="1:30" hidden="1" outlineLevel="1">
      <c r="A297" s="311" t="str">
        <f t="shared" si="8"/>
        <v>ELSTSE2265REOXL</v>
      </c>
      <c r="B297" s="311" t="str">
        <f t="shared" si="9"/>
        <v>ELSTSE2265RE</v>
      </c>
      <c r="C297" s="318" t="s">
        <v>1273</v>
      </c>
      <c r="D297" s="318" t="s">
        <v>1274</v>
      </c>
      <c r="E297" s="318" t="s">
        <v>726</v>
      </c>
      <c r="F297" s="318" t="s">
        <v>743</v>
      </c>
      <c r="G297" s="319">
        <v>13400</v>
      </c>
      <c r="H297" s="319">
        <v>55000</v>
      </c>
      <c r="I297" s="319">
        <v>55000</v>
      </c>
      <c r="J297" s="318">
        <v>95</v>
      </c>
      <c r="K297" s="320">
        <v>41430</v>
      </c>
      <c r="L297" s="318">
        <v>100</v>
      </c>
      <c r="M297" s="319">
        <v>5500000</v>
      </c>
      <c r="N297" s="320">
        <v>41430</v>
      </c>
      <c r="O297" s="318">
        <v>21</v>
      </c>
      <c r="P297" s="318"/>
      <c r="Q297" s="319">
        <v>1155000</v>
      </c>
      <c r="R297" s="320">
        <v>41435</v>
      </c>
      <c r="S297" s="318">
        <v>21</v>
      </c>
      <c r="T297" s="319">
        <v>1155000</v>
      </c>
      <c r="U297" s="318">
        <v>21</v>
      </c>
      <c r="V297" s="318">
        <v>21</v>
      </c>
      <c r="W297" s="318">
        <v>100</v>
      </c>
      <c r="X297" s="318">
        <v>100</v>
      </c>
      <c r="Y297" s="318">
        <v>79</v>
      </c>
      <c r="Z297" s="318"/>
      <c r="AA297" s="318"/>
      <c r="AB297" s="318"/>
      <c r="AC297" s="318"/>
      <c r="AD297" s="318"/>
    </row>
    <row r="298" spans="1:30" hidden="1" outlineLevel="1">
      <c r="A298" s="311" t="str">
        <f t="shared" si="8"/>
        <v>ELSTSE2266NYOSS</v>
      </c>
      <c r="B298" s="311" t="str">
        <f t="shared" si="9"/>
        <v>ELSTSE2266NY</v>
      </c>
      <c r="C298" s="318" t="s">
        <v>938</v>
      </c>
      <c r="D298" s="318" t="s">
        <v>939</v>
      </c>
      <c r="E298" s="318" t="s">
        <v>720</v>
      </c>
      <c r="F298" s="318" t="s">
        <v>738</v>
      </c>
      <c r="G298" s="319">
        <v>13100</v>
      </c>
      <c r="H298" s="319">
        <v>55000</v>
      </c>
      <c r="I298" s="319">
        <v>55000</v>
      </c>
      <c r="J298" s="318">
        <v>200</v>
      </c>
      <c r="K298" s="320">
        <v>41333</v>
      </c>
      <c r="L298" s="318">
        <v>199</v>
      </c>
      <c r="M298" s="319">
        <v>10945000</v>
      </c>
      <c r="N298" s="320">
        <v>41352</v>
      </c>
      <c r="O298" s="318">
        <v>50</v>
      </c>
      <c r="P298" s="318"/>
      <c r="Q298" s="319">
        <v>2750000</v>
      </c>
      <c r="R298" s="320">
        <v>41353</v>
      </c>
      <c r="S298" s="318">
        <v>52</v>
      </c>
      <c r="T298" s="319">
        <v>2711500</v>
      </c>
      <c r="U298" s="318">
        <v>26.1</v>
      </c>
      <c r="V298" s="318">
        <v>24.8</v>
      </c>
      <c r="W298" s="318">
        <v>104</v>
      </c>
      <c r="X298" s="318">
        <v>98.6</v>
      </c>
      <c r="Y298" s="318">
        <v>149</v>
      </c>
      <c r="Z298" s="318">
        <v>-2</v>
      </c>
      <c r="AA298" s="318"/>
      <c r="AB298" s="318"/>
      <c r="AC298" s="318"/>
      <c r="AD298" s="318"/>
    </row>
    <row r="299" spans="1:30" hidden="1" outlineLevel="1">
      <c r="A299" s="311" t="str">
        <f t="shared" si="8"/>
        <v>ELSTSE2266NYOMM</v>
      </c>
      <c r="B299" s="311" t="str">
        <f t="shared" si="9"/>
        <v>ELSTSE2266NY</v>
      </c>
      <c r="C299" s="318" t="s">
        <v>938</v>
      </c>
      <c r="D299" s="318" t="s">
        <v>939</v>
      </c>
      <c r="E299" s="318" t="s">
        <v>720</v>
      </c>
      <c r="F299" s="318" t="s">
        <v>739</v>
      </c>
      <c r="G299" s="319">
        <v>13100</v>
      </c>
      <c r="H299" s="319">
        <v>55000</v>
      </c>
      <c r="I299" s="319">
        <v>55000</v>
      </c>
      <c r="J299" s="318">
        <v>300</v>
      </c>
      <c r="K299" s="320">
        <v>41333</v>
      </c>
      <c r="L299" s="318">
        <v>299</v>
      </c>
      <c r="M299" s="319">
        <v>16445000</v>
      </c>
      <c r="N299" s="320">
        <v>41352</v>
      </c>
      <c r="O299" s="318">
        <v>119</v>
      </c>
      <c r="P299" s="318"/>
      <c r="Q299" s="319">
        <v>6545000</v>
      </c>
      <c r="R299" s="320">
        <v>41353</v>
      </c>
      <c r="S299" s="318">
        <v>116</v>
      </c>
      <c r="T299" s="319">
        <v>6314000</v>
      </c>
      <c r="U299" s="318">
        <v>38.799999999999997</v>
      </c>
      <c r="V299" s="318">
        <v>38.4</v>
      </c>
      <c r="W299" s="318">
        <v>97.5</v>
      </c>
      <c r="X299" s="318">
        <v>96.5</v>
      </c>
      <c r="Y299" s="318">
        <v>180</v>
      </c>
      <c r="Z299" s="318">
        <v>3</v>
      </c>
      <c r="AA299" s="318"/>
      <c r="AB299" s="318"/>
      <c r="AC299" s="318"/>
      <c r="AD299" s="318"/>
    </row>
    <row r="300" spans="1:30" hidden="1" outlineLevel="1">
      <c r="A300" s="311" t="str">
        <f t="shared" si="8"/>
        <v>ELSTSE2266NYOLL</v>
      </c>
      <c r="B300" s="311" t="str">
        <f t="shared" si="9"/>
        <v>ELSTSE2266NY</v>
      </c>
      <c r="C300" s="318" t="s">
        <v>938</v>
      </c>
      <c r="D300" s="318" t="s">
        <v>939</v>
      </c>
      <c r="E300" s="318" t="s">
        <v>720</v>
      </c>
      <c r="F300" s="318" t="s">
        <v>741</v>
      </c>
      <c r="G300" s="319">
        <v>13100</v>
      </c>
      <c r="H300" s="319">
        <v>55000</v>
      </c>
      <c r="I300" s="319">
        <v>55000</v>
      </c>
      <c r="J300" s="318">
        <v>200</v>
      </c>
      <c r="K300" s="320">
        <v>41333</v>
      </c>
      <c r="L300" s="318">
        <v>200</v>
      </c>
      <c r="M300" s="319">
        <v>11000000</v>
      </c>
      <c r="N300" s="320">
        <v>41352</v>
      </c>
      <c r="O300" s="318">
        <v>78</v>
      </c>
      <c r="P300" s="318"/>
      <c r="Q300" s="319">
        <v>4290000</v>
      </c>
      <c r="R300" s="320">
        <v>41353</v>
      </c>
      <c r="S300" s="318">
        <v>78</v>
      </c>
      <c r="T300" s="319">
        <v>4224000</v>
      </c>
      <c r="U300" s="318">
        <v>39</v>
      </c>
      <c r="V300" s="318">
        <v>38.4</v>
      </c>
      <c r="W300" s="318">
        <v>100</v>
      </c>
      <c r="X300" s="318">
        <v>98.5</v>
      </c>
      <c r="Y300" s="318">
        <v>122</v>
      </c>
      <c r="Z300" s="318"/>
      <c r="AA300" s="318"/>
      <c r="AB300" s="318"/>
      <c r="AC300" s="318"/>
      <c r="AD300" s="318"/>
    </row>
    <row r="301" spans="1:30" hidden="1" outlineLevel="1">
      <c r="A301" s="311" t="str">
        <f t="shared" si="8"/>
        <v>ELSTSE2266NYOXL</v>
      </c>
      <c r="B301" s="311" t="str">
        <f t="shared" si="9"/>
        <v>ELSTSE2266NY</v>
      </c>
      <c r="C301" s="318" t="s">
        <v>938</v>
      </c>
      <c r="D301" s="318" t="s">
        <v>939</v>
      </c>
      <c r="E301" s="318" t="s">
        <v>720</v>
      </c>
      <c r="F301" s="318" t="s">
        <v>743</v>
      </c>
      <c r="G301" s="319">
        <v>13100</v>
      </c>
      <c r="H301" s="319">
        <v>55000</v>
      </c>
      <c r="I301" s="319">
        <v>55000</v>
      </c>
      <c r="J301" s="318">
        <v>100</v>
      </c>
      <c r="K301" s="320">
        <v>41333</v>
      </c>
      <c r="L301" s="318">
        <v>100</v>
      </c>
      <c r="M301" s="319">
        <v>5500000</v>
      </c>
      <c r="N301" s="320">
        <v>41352</v>
      </c>
      <c r="O301" s="318">
        <v>48</v>
      </c>
      <c r="P301" s="318"/>
      <c r="Q301" s="319">
        <v>2640000</v>
      </c>
      <c r="R301" s="320">
        <v>41353</v>
      </c>
      <c r="S301" s="318">
        <v>48</v>
      </c>
      <c r="T301" s="319">
        <v>2640000</v>
      </c>
      <c r="U301" s="318">
        <v>48</v>
      </c>
      <c r="V301" s="318">
        <v>48</v>
      </c>
      <c r="W301" s="318">
        <v>100</v>
      </c>
      <c r="X301" s="318">
        <v>100</v>
      </c>
      <c r="Y301" s="318">
        <v>52</v>
      </c>
      <c r="Z301" s="318"/>
      <c r="AA301" s="318"/>
      <c r="AB301" s="318"/>
      <c r="AC301" s="318"/>
      <c r="AD301" s="318"/>
    </row>
    <row r="302" spans="1:30" hidden="1" outlineLevel="1">
      <c r="A302" s="311" t="str">
        <f t="shared" si="8"/>
        <v>ELSTSE2731BKOSS</v>
      </c>
      <c r="B302" s="311" t="str">
        <f t="shared" si="9"/>
        <v>ELSTSE2731BK</v>
      </c>
      <c r="C302" s="318" t="s">
        <v>1065</v>
      </c>
      <c r="D302" s="318" t="s">
        <v>1066</v>
      </c>
      <c r="E302" s="318" t="s">
        <v>722</v>
      </c>
      <c r="F302" s="318" t="s">
        <v>738</v>
      </c>
      <c r="G302" s="319">
        <v>9669</v>
      </c>
      <c r="H302" s="319">
        <v>45000</v>
      </c>
      <c r="I302" s="319">
        <v>45000</v>
      </c>
      <c r="J302" s="318">
        <v>207</v>
      </c>
      <c r="K302" s="320">
        <v>41383</v>
      </c>
      <c r="L302" s="318">
        <v>206</v>
      </c>
      <c r="M302" s="319">
        <v>9270000</v>
      </c>
      <c r="N302" s="320">
        <v>41387</v>
      </c>
      <c r="O302" s="318">
        <v>44</v>
      </c>
      <c r="P302" s="318"/>
      <c r="Q302" s="319">
        <v>1980000</v>
      </c>
      <c r="R302" s="320">
        <v>41388</v>
      </c>
      <c r="S302" s="318">
        <v>47</v>
      </c>
      <c r="T302" s="319">
        <v>2115000</v>
      </c>
      <c r="U302" s="318">
        <v>22.8</v>
      </c>
      <c r="V302" s="318">
        <v>22.8</v>
      </c>
      <c r="W302" s="318">
        <v>106.8</v>
      </c>
      <c r="X302" s="318">
        <v>106.8</v>
      </c>
      <c r="Y302" s="318">
        <v>162</v>
      </c>
      <c r="Z302" s="318">
        <v>-3</v>
      </c>
      <c r="AA302" s="318"/>
      <c r="AB302" s="318">
        <v>1</v>
      </c>
      <c r="AC302" s="319">
        <v>45000</v>
      </c>
      <c r="AD302" s="318">
        <v>0.5</v>
      </c>
    </row>
    <row r="303" spans="1:30" hidden="1" outlineLevel="1">
      <c r="A303" s="311" t="str">
        <f t="shared" si="8"/>
        <v>ELSTSE2731BKOMM</v>
      </c>
      <c r="B303" s="311" t="str">
        <f t="shared" si="9"/>
        <v>ELSTSE2731BK</v>
      </c>
      <c r="C303" s="318" t="s">
        <v>1065</v>
      </c>
      <c r="D303" s="318" t="s">
        <v>1066</v>
      </c>
      <c r="E303" s="318" t="s">
        <v>722</v>
      </c>
      <c r="F303" s="318" t="s">
        <v>739</v>
      </c>
      <c r="G303" s="319">
        <v>9669</v>
      </c>
      <c r="H303" s="319">
        <v>45000</v>
      </c>
      <c r="I303" s="319">
        <v>45000</v>
      </c>
      <c r="J303" s="318">
        <v>207</v>
      </c>
      <c r="K303" s="320">
        <v>41383</v>
      </c>
      <c r="L303" s="318">
        <v>206</v>
      </c>
      <c r="M303" s="319">
        <v>9270000</v>
      </c>
      <c r="N303" s="320">
        <v>41387</v>
      </c>
      <c r="O303" s="318">
        <v>48</v>
      </c>
      <c r="P303" s="318"/>
      <c r="Q303" s="319">
        <v>2160000</v>
      </c>
      <c r="R303" s="320">
        <v>41388</v>
      </c>
      <c r="S303" s="318">
        <v>45</v>
      </c>
      <c r="T303" s="319">
        <v>2025000</v>
      </c>
      <c r="U303" s="318">
        <v>21.8</v>
      </c>
      <c r="V303" s="318">
        <v>21.8</v>
      </c>
      <c r="W303" s="318">
        <v>93.8</v>
      </c>
      <c r="X303" s="318">
        <v>93.8</v>
      </c>
      <c r="Y303" s="318">
        <v>158</v>
      </c>
      <c r="Z303" s="318">
        <v>3</v>
      </c>
      <c r="AA303" s="318"/>
      <c r="AB303" s="318"/>
      <c r="AC303" s="318"/>
      <c r="AD303" s="318"/>
    </row>
    <row r="304" spans="1:30" hidden="1" outlineLevel="1">
      <c r="A304" s="311" t="str">
        <f t="shared" si="8"/>
        <v>ELSTSE2731BKOLL</v>
      </c>
      <c r="B304" s="311" t="str">
        <f t="shared" si="9"/>
        <v>ELSTSE2731BK</v>
      </c>
      <c r="C304" s="318" t="s">
        <v>1065</v>
      </c>
      <c r="D304" s="318" t="s">
        <v>1066</v>
      </c>
      <c r="E304" s="318" t="s">
        <v>722</v>
      </c>
      <c r="F304" s="318" t="s">
        <v>741</v>
      </c>
      <c r="G304" s="319">
        <v>9669</v>
      </c>
      <c r="H304" s="319">
        <v>45000</v>
      </c>
      <c r="I304" s="319">
        <v>45000</v>
      </c>
      <c r="J304" s="318">
        <v>103</v>
      </c>
      <c r="K304" s="320">
        <v>41383</v>
      </c>
      <c r="L304" s="318">
        <v>101</v>
      </c>
      <c r="M304" s="319">
        <v>4545000</v>
      </c>
      <c r="N304" s="320">
        <v>41387</v>
      </c>
      <c r="O304" s="318">
        <v>14</v>
      </c>
      <c r="P304" s="318"/>
      <c r="Q304" s="319">
        <v>630000</v>
      </c>
      <c r="R304" s="320">
        <v>41390</v>
      </c>
      <c r="S304" s="318">
        <v>16</v>
      </c>
      <c r="T304" s="319">
        <v>720000</v>
      </c>
      <c r="U304" s="318">
        <v>15.8</v>
      </c>
      <c r="V304" s="318">
        <v>15.8</v>
      </c>
      <c r="W304" s="318">
        <v>114.3</v>
      </c>
      <c r="X304" s="318">
        <v>114.3</v>
      </c>
      <c r="Y304" s="318">
        <v>87</v>
      </c>
      <c r="Z304" s="318">
        <v>-2</v>
      </c>
      <c r="AA304" s="318">
        <v>1</v>
      </c>
      <c r="AB304" s="318">
        <v>1</v>
      </c>
      <c r="AC304" s="319">
        <v>45000</v>
      </c>
      <c r="AD304" s="318">
        <v>1</v>
      </c>
    </row>
    <row r="305" spans="1:30" hidden="1" outlineLevel="1">
      <c r="A305" s="311" t="str">
        <f t="shared" si="8"/>
        <v>ELSTSE2731BKOXL</v>
      </c>
      <c r="B305" s="311" t="str">
        <f t="shared" si="9"/>
        <v>ELSTSE2731BK</v>
      </c>
      <c r="C305" s="318" t="s">
        <v>1065</v>
      </c>
      <c r="D305" s="318" t="s">
        <v>1066</v>
      </c>
      <c r="E305" s="318" t="s">
        <v>722</v>
      </c>
      <c r="F305" s="318" t="s">
        <v>743</v>
      </c>
      <c r="G305" s="319">
        <v>9669</v>
      </c>
      <c r="H305" s="319">
        <v>45000</v>
      </c>
      <c r="I305" s="319">
        <v>45000</v>
      </c>
      <c r="J305" s="318">
        <v>104</v>
      </c>
      <c r="K305" s="320">
        <v>41383</v>
      </c>
      <c r="L305" s="318">
        <v>103</v>
      </c>
      <c r="M305" s="319">
        <v>4635000</v>
      </c>
      <c r="N305" s="320">
        <v>41387</v>
      </c>
      <c r="O305" s="318">
        <v>7</v>
      </c>
      <c r="P305" s="318"/>
      <c r="Q305" s="319">
        <v>315000</v>
      </c>
      <c r="R305" s="320">
        <v>41392</v>
      </c>
      <c r="S305" s="318">
        <v>6</v>
      </c>
      <c r="T305" s="319">
        <v>270000</v>
      </c>
      <c r="U305" s="318">
        <v>5.8</v>
      </c>
      <c r="V305" s="318">
        <v>5.8</v>
      </c>
      <c r="W305" s="318">
        <v>85.7</v>
      </c>
      <c r="X305" s="318">
        <v>85.7</v>
      </c>
      <c r="Y305" s="318">
        <v>96</v>
      </c>
      <c r="Z305" s="318">
        <v>1</v>
      </c>
      <c r="AA305" s="318"/>
      <c r="AB305" s="318"/>
      <c r="AC305" s="318"/>
      <c r="AD305" s="318"/>
    </row>
    <row r="306" spans="1:30" hidden="1" outlineLevel="1">
      <c r="A306" s="311" t="str">
        <f t="shared" si="8"/>
        <v>ELSTSE2731KHOSS</v>
      </c>
      <c r="B306" s="311" t="str">
        <f t="shared" si="9"/>
        <v>ELSTSE2731KH</v>
      </c>
      <c r="C306" s="318" t="s">
        <v>1065</v>
      </c>
      <c r="D306" s="318" t="s">
        <v>1066</v>
      </c>
      <c r="E306" s="318" t="s">
        <v>723</v>
      </c>
      <c r="F306" s="318" t="s">
        <v>738</v>
      </c>
      <c r="G306" s="319">
        <v>9669</v>
      </c>
      <c r="H306" s="319">
        <v>45000</v>
      </c>
      <c r="I306" s="319">
        <v>45000</v>
      </c>
      <c r="J306" s="318">
        <v>204</v>
      </c>
      <c r="K306" s="320">
        <v>41383</v>
      </c>
      <c r="L306" s="318">
        <v>204</v>
      </c>
      <c r="M306" s="319">
        <v>9180000</v>
      </c>
      <c r="N306" s="320">
        <v>41387</v>
      </c>
      <c r="O306" s="318">
        <v>45</v>
      </c>
      <c r="P306" s="318"/>
      <c r="Q306" s="319">
        <v>2025000</v>
      </c>
      <c r="R306" s="320">
        <v>41389</v>
      </c>
      <c r="S306" s="318">
        <v>45</v>
      </c>
      <c r="T306" s="319">
        <v>2025000</v>
      </c>
      <c r="U306" s="318">
        <v>22.1</v>
      </c>
      <c r="V306" s="318">
        <v>22.1</v>
      </c>
      <c r="W306" s="318">
        <v>100</v>
      </c>
      <c r="X306" s="318">
        <v>100</v>
      </c>
      <c r="Y306" s="318">
        <v>159</v>
      </c>
      <c r="Z306" s="318"/>
      <c r="AA306" s="318"/>
      <c r="AB306" s="318"/>
      <c r="AC306" s="318"/>
      <c r="AD306" s="318"/>
    </row>
    <row r="307" spans="1:30" hidden="1" outlineLevel="1">
      <c r="A307" s="311" t="str">
        <f t="shared" si="8"/>
        <v>ELSTSE2731KHOMM</v>
      </c>
      <c r="B307" s="311" t="str">
        <f t="shared" si="9"/>
        <v>ELSTSE2731KH</v>
      </c>
      <c r="C307" s="318" t="s">
        <v>1065</v>
      </c>
      <c r="D307" s="318" t="s">
        <v>1066</v>
      </c>
      <c r="E307" s="318" t="s">
        <v>723</v>
      </c>
      <c r="F307" s="318" t="s">
        <v>739</v>
      </c>
      <c r="G307" s="319">
        <v>9669</v>
      </c>
      <c r="H307" s="319">
        <v>45000</v>
      </c>
      <c r="I307" s="319">
        <v>45000</v>
      </c>
      <c r="J307" s="318">
        <v>205</v>
      </c>
      <c r="K307" s="320">
        <v>41383</v>
      </c>
      <c r="L307" s="318">
        <v>204</v>
      </c>
      <c r="M307" s="319">
        <v>9180000</v>
      </c>
      <c r="N307" s="320">
        <v>41387</v>
      </c>
      <c r="O307" s="318">
        <v>83</v>
      </c>
      <c r="P307" s="318"/>
      <c r="Q307" s="319">
        <v>3735000</v>
      </c>
      <c r="R307" s="320">
        <v>41389</v>
      </c>
      <c r="S307" s="318">
        <v>82</v>
      </c>
      <c r="T307" s="319">
        <v>3690000</v>
      </c>
      <c r="U307" s="318">
        <v>40.200000000000003</v>
      </c>
      <c r="V307" s="318">
        <v>40.200000000000003</v>
      </c>
      <c r="W307" s="318">
        <v>98.8</v>
      </c>
      <c r="X307" s="318">
        <v>98.8</v>
      </c>
      <c r="Y307" s="318">
        <v>121</v>
      </c>
      <c r="Z307" s="318">
        <v>1</v>
      </c>
      <c r="AA307" s="318">
        <v>1</v>
      </c>
      <c r="AB307" s="318"/>
      <c r="AC307" s="318"/>
      <c r="AD307" s="318"/>
    </row>
    <row r="308" spans="1:30" hidden="1" outlineLevel="1">
      <c r="A308" s="311" t="str">
        <f t="shared" si="8"/>
        <v>ELSTSE2731KHOLL</v>
      </c>
      <c r="B308" s="311" t="str">
        <f t="shared" si="9"/>
        <v>ELSTSE2731KH</v>
      </c>
      <c r="C308" s="318" t="s">
        <v>1065</v>
      </c>
      <c r="D308" s="318" t="s">
        <v>1066</v>
      </c>
      <c r="E308" s="318" t="s">
        <v>723</v>
      </c>
      <c r="F308" s="318" t="s">
        <v>741</v>
      </c>
      <c r="G308" s="319">
        <v>9669</v>
      </c>
      <c r="H308" s="319">
        <v>45000</v>
      </c>
      <c r="I308" s="319">
        <v>45000</v>
      </c>
      <c r="J308" s="318">
        <v>102</v>
      </c>
      <c r="K308" s="320">
        <v>41383</v>
      </c>
      <c r="L308" s="318">
        <v>100</v>
      </c>
      <c r="M308" s="319">
        <v>4500000</v>
      </c>
      <c r="N308" s="320">
        <v>41387</v>
      </c>
      <c r="O308" s="318">
        <v>39</v>
      </c>
      <c r="P308" s="318"/>
      <c r="Q308" s="319">
        <v>1755000</v>
      </c>
      <c r="R308" s="320">
        <v>41388</v>
      </c>
      <c r="S308" s="318">
        <v>37</v>
      </c>
      <c r="T308" s="319">
        <v>1665000</v>
      </c>
      <c r="U308" s="318">
        <v>37</v>
      </c>
      <c r="V308" s="318">
        <v>37</v>
      </c>
      <c r="W308" s="318">
        <v>94.9</v>
      </c>
      <c r="X308" s="318">
        <v>94.9</v>
      </c>
      <c r="Y308" s="318">
        <v>61</v>
      </c>
      <c r="Z308" s="318">
        <v>2</v>
      </c>
      <c r="AA308" s="318"/>
      <c r="AB308" s="318"/>
      <c r="AC308" s="318"/>
      <c r="AD308" s="318"/>
    </row>
    <row r="309" spans="1:30" hidden="1" outlineLevel="1">
      <c r="A309" s="311" t="str">
        <f t="shared" si="8"/>
        <v>ELSTSE2731KHOXL</v>
      </c>
      <c r="B309" s="311" t="str">
        <f t="shared" si="9"/>
        <v>ELSTSE2731KH</v>
      </c>
      <c r="C309" s="318" t="s">
        <v>1065</v>
      </c>
      <c r="D309" s="318" t="s">
        <v>1066</v>
      </c>
      <c r="E309" s="318" t="s">
        <v>723</v>
      </c>
      <c r="F309" s="318" t="s">
        <v>743</v>
      </c>
      <c r="G309" s="319">
        <v>9669</v>
      </c>
      <c r="H309" s="319">
        <v>45000</v>
      </c>
      <c r="I309" s="319">
        <v>45000</v>
      </c>
      <c r="J309" s="318">
        <v>103</v>
      </c>
      <c r="K309" s="320">
        <v>41383</v>
      </c>
      <c r="L309" s="318">
        <v>101</v>
      </c>
      <c r="M309" s="319">
        <v>4545000</v>
      </c>
      <c r="N309" s="320">
        <v>41387</v>
      </c>
      <c r="O309" s="318">
        <v>17</v>
      </c>
      <c r="P309" s="318"/>
      <c r="Q309" s="319">
        <v>765000</v>
      </c>
      <c r="R309" s="320">
        <v>41396</v>
      </c>
      <c r="S309" s="318">
        <v>17</v>
      </c>
      <c r="T309" s="319">
        <v>765000</v>
      </c>
      <c r="U309" s="318">
        <v>16.8</v>
      </c>
      <c r="V309" s="318">
        <v>16.8</v>
      </c>
      <c r="W309" s="318">
        <v>100</v>
      </c>
      <c r="X309" s="318">
        <v>100</v>
      </c>
      <c r="Y309" s="318">
        <v>84</v>
      </c>
      <c r="Z309" s="318"/>
      <c r="AA309" s="318"/>
      <c r="AB309" s="318"/>
      <c r="AC309" s="318"/>
      <c r="AD309" s="318"/>
    </row>
    <row r="310" spans="1:30" hidden="1" outlineLevel="1">
      <c r="A310" s="311" t="str">
        <f t="shared" si="8"/>
        <v>ELSTSE2731REOSS</v>
      </c>
      <c r="B310" s="311" t="str">
        <f t="shared" si="9"/>
        <v>ELSTSE2731RE</v>
      </c>
      <c r="C310" s="318" t="s">
        <v>1065</v>
      </c>
      <c r="D310" s="318" t="s">
        <v>1066</v>
      </c>
      <c r="E310" s="318" t="s">
        <v>726</v>
      </c>
      <c r="F310" s="318" t="s">
        <v>738</v>
      </c>
      <c r="G310" s="319">
        <v>9669</v>
      </c>
      <c r="H310" s="319">
        <v>45000</v>
      </c>
      <c r="I310" s="319">
        <v>45000</v>
      </c>
      <c r="J310" s="318">
        <v>291</v>
      </c>
      <c r="K310" s="320">
        <v>41383</v>
      </c>
      <c r="L310" s="318">
        <v>291</v>
      </c>
      <c r="M310" s="319">
        <v>13095000</v>
      </c>
      <c r="N310" s="320">
        <v>41387</v>
      </c>
      <c r="O310" s="318">
        <v>37</v>
      </c>
      <c r="P310" s="318"/>
      <c r="Q310" s="319">
        <v>1665000</v>
      </c>
      <c r="R310" s="320">
        <v>41388</v>
      </c>
      <c r="S310" s="318">
        <v>38</v>
      </c>
      <c r="T310" s="319">
        <v>1710000</v>
      </c>
      <c r="U310" s="318">
        <v>13.1</v>
      </c>
      <c r="V310" s="318">
        <v>13.1</v>
      </c>
      <c r="W310" s="318">
        <v>102.7</v>
      </c>
      <c r="X310" s="318">
        <v>102.7</v>
      </c>
      <c r="Y310" s="318">
        <v>254</v>
      </c>
      <c r="Z310" s="318">
        <v>-1</v>
      </c>
      <c r="AA310" s="318"/>
      <c r="AB310" s="318">
        <v>1</v>
      </c>
      <c r="AC310" s="319">
        <v>45000</v>
      </c>
      <c r="AD310" s="318">
        <v>0.3</v>
      </c>
    </row>
    <row r="311" spans="1:30" hidden="1" outlineLevel="1">
      <c r="A311" s="311" t="str">
        <f t="shared" si="8"/>
        <v>ELSTSE2731REOMM</v>
      </c>
      <c r="B311" s="311" t="str">
        <f t="shared" si="9"/>
        <v>ELSTSE2731RE</v>
      </c>
      <c r="C311" s="318" t="s">
        <v>1065</v>
      </c>
      <c r="D311" s="318" t="s">
        <v>1066</v>
      </c>
      <c r="E311" s="318" t="s">
        <v>726</v>
      </c>
      <c r="F311" s="318" t="s">
        <v>739</v>
      </c>
      <c r="G311" s="319">
        <v>9669</v>
      </c>
      <c r="H311" s="319">
        <v>45000</v>
      </c>
      <c r="I311" s="319">
        <v>45000</v>
      </c>
      <c r="J311" s="318">
        <v>309</v>
      </c>
      <c r="K311" s="320">
        <v>41383</v>
      </c>
      <c r="L311" s="318">
        <v>308</v>
      </c>
      <c r="M311" s="319">
        <v>13860000</v>
      </c>
      <c r="N311" s="320">
        <v>41387</v>
      </c>
      <c r="O311" s="318">
        <v>65</v>
      </c>
      <c r="P311" s="318"/>
      <c r="Q311" s="319">
        <v>2925000</v>
      </c>
      <c r="R311" s="320">
        <v>41389</v>
      </c>
      <c r="S311" s="318">
        <v>67</v>
      </c>
      <c r="T311" s="319">
        <v>3015000</v>
      </c>
      <c r="U311" s="318">
        <v>21.8</v>
      </c>
      <c r="V311" s="318">
        <v>21.8</v>
      </c>
      <c r="W311" s="318">
        <v>103.1</v>
      </c>
      <c r="X311" s="318">
        <v>103.1</v>
      </c>
      <c r="Y311" s="318">
        <v>243</v>
      </c>
      <c r="Z311" s="318">
        <v>-2</v>
      </c>
      <c r="AA311" s="318"/>
      <c r="AB311" s="318"/>
      <c r="AC311" s="318"/>
      <c r="AD311" s="318"/>
    </row>
    <row r="312" spans="1:30" hidden="1" outlineLevel="1">
      <c r="A312" s="311" t="str">
        <f t="shared" si="8"/>
        <v>ELSTSE2731REOLL</v>
      </c>
      <c r="B312" s="311" t="str">
        <f t="shared" si="9"/>
        <v>ELSTSE2731RE</v>
      </c>
      <c r="C312" s="318" t="s">
        <v>1065</v>
      </c>
      <c r="D312" s="318" t="s">
        <v>1066</v>
      </c>
      <c r="E312" s="318" t="s">
        <v>726</v>
      </c>
      <c r="F312" s="318" t="s">
        <v>741</v>
      </c>
      <c r="G312" s="319">
        <v>9669</v>
      </c>
      <c r="H312" s="319">
        <v>45000</v>
      </c>
      <c r="I312" s="319">
        <v>45000</v>
      </c>
      <c r="J312" s="318">
        <v>101</v>
      </c>
      <c r="K312" s="320">
        <v>41383</v>
      </c>
      <c r="L312" s="318">
        <v>101</v>
      </c>
      <c r="M312" s="319">
        <v>4545000</v>
      </c>
      <c r="N312" s="320">
        <v>41387</v>
      </c>
      <c r="O312" s="318">
        <v>21</v>
      </c>
      <c r="P312" s="318"/>
      <c r="Q312" s="319">
        <v>945000</v>
      </c>
      <c r="R312" s="320">
        <v>41388</v>
      </c>
      <c r="S312" s="318">
        <v>19</v>
      </c>
      <c r="T312" s="319">
        <v>855000</v>
      </c>
      <c r="U312" s="318">
        <v>18.8</v>
      </c>
      <c r="V312" s="318">
        <v>18.8</v>
      </c>
      <c r="W312" s="318">
        <v>90.5</v>
      </c>
      <c r="X312" s="318">
        <v>90.5</v>
      </c>
      <c r="Y312" s="318">
        <v>80</v>
      </c>
      <c r="Z312" s="318">
        <v>2</v>
      </c>
      <c r="AA312" s="318"/>
      <c r="AB312" s="318"/>
      <c r="AC312" s="318"/>
      <c r="AD312" s="318"/>
    </row>
    <row r="313" spans="1:30" hidden="1" outlineLevel="1">
      <c r="A313" s="311" t="str">
        <f t="shared" si="8"/>
        <v>ELSTSE2731REOXL</v>
      </c>
      <c r="B313" s="311" t="str">
        <f t="shared" si="9"/>
        <v>ELSTSE2731RE</v>
      </c>
      <c r="C313" s="318" t="s">
        <v>1065</v>
      </c>
      <c r="D313" s="318" t="s">
        <v>1066</v>
      </c>
      <c r="E313" s="318" t="s">
        <v>726</v>
      </c>
      <c r="F313" s="318" t="s">
        <v>743</v>
      </c>
      <c r="G313" s="319">
        <v>9669</v>
      </c>
      <c r="H313" s="319">
        <v>45000</v>
      </c>
      <c r="I313" s="319">
        <v>45000</v>
      </c>
      <c r="J313" s="318">
        <v>104</v>
      </c>
      <c r="K313" s="320">
        <v>41383</v>
      </c>
      <c r="L313" s="318">
        <v>104</v>
      </c>
      <c r="M313" s="319">
        <v>4680000</v>
      </c>
      <c r="N313" s="320">
        <v>41387</v>
      </c>
      <c r="O313" s="318">
        <v>11</v>
      </c>
      <c r="P313" s="318"/>
      <c r="Q313" s="319">
        <v>495000</v>
      </c>
      <c r="R313" s="320">
        <v>41397</v>
      </c>
      <c r="S313" s="318">
        <v>10</v>
      </c>
      <c r="T313" s="319">
        <v>450000</v>
      </c>
      <c r="U313" s="318">
        <v>9.6</v>
      </c>
      <c r="V313" s="318">
        <v>9.6</v>
      </c>
      <c r="W313" s="318">
        <v>90.9</v>
      </c>
      <c r="X313" s="318">
        <v>90.9</v>
      </c>
      <c r="Y313" s="318">
        <v>93</v>
      </c>
      <c r="Z313" s="318">
        <v>1</v>
      </c>
      <c r="AA313" s="318"/>
      <c r="AB313" s="318"/>
      <c r="AC313" s="318"/>
      <c r="AD313" s="318"/>
    </row>
    <row r="314" spans="1:30" hidden="1" outlineLevel="1">
      <c r="A314" s="311" t="str">
        <f t="shared" si="8"/>
        <v>ELSTSE2732BKOSS</v>
      </c>
      <c r="B314" s="311" t="str">
        <f t="shared" si="9"/>
        <v>ELSTSE2732BK</v>
      </c>
      <c r="C314" s="318" t="s">
        <v>1257</v>
      </c>
      <c r="D314" s="318" t="s">
        <v>1258</v>
      </c>
      <c r="E314" s="318" t="s">
        <v>722</v>
      </c>
      <c r="F314" s="318" t="s">
        <v>738</v>
      </c>
      <c r="G314" s="319">
        <v>12400</v>
      </c>
      <c r="H314" s="319">
        <v>53000</v>
      </c>
      <c r="I314" s="319">
        <v>53000</v>
      </c>
      <c r="J314" s="318">
        <v>100</v>
      </c>
      <c r="K314" s="320">
        <v>41425</v>
      </c>
      <c r="L314" s="318">
        <v>100</v>
      </c>
      <c r="M314" s="319">
        <v>5300000</v>
      </c>
      <c r="N314" s="320">
        <v>41425</v>
      </c>
      <c r="O314" s="318">
        <v>13</v>
      </c>
      <c r="P314" s="318"/>
      <c r="Q314" s="319">
        <v>689000</v>
      </c>
      <c r="R314" s="320">
        <v>41430</v>
      </c>
      <c r="S314" s="318">
        <v>13</v>
      </c>
      <c r="T314" s="319">
        <v>689000</v>
      </c>
      <c r="U314" s="318">
        <v>13</v>
      </c>
      <c r="V314" s="318">
        <v>13</v>
      </c>
      <c r="W314" s="318">
        <v>100</v>
      </c>
      <c r="X314" s="318">
        <v>100</v>
      </c>
      <c r="Y314" s="318">
        <v>87</v>
      </c>
      <c r="Z314" s="318"/>
      <c r="AA314" s="318"/>
      <c r="AB314" s="318">
        <v>1</v>
      </c>
      <c r="AC314" s="319">
        <v>53000</v>
      </c>
      <c r="AD314" s="318">
        <v>1</v>
      </c>
    </row>
    <row r="315" spans="1:30" hidden="1" outlineLevel="1">
      <c r="A315" s="311" t="str">
        <f t="shared" si="8"/>
        <v>ELSTSE2732BKOMM</v>
      </c>
      <c r="B315" s="311" t="str">
        <f t="shared" si="9"/>
        <v>ELSTSE2732BK</v>
      </c>
      <c r="C315" s="318" t="s">
        <v>1257</v>
      </c>
      <c r="D315" s="318" t="s">
        <v>1258</v>
      </c>
      <c r="E315" s="318" t="s">
        <v>722</v>
      </c>
      <c r="F315" s="318" t="s">
        <v>739</v>
      </c>
      <c r="G315" s="319">
        <v>12400</v>
      </c>
      <c r="H315" s="319">
        <v>53000</v>
      </c>
      <c r="I315" s="319">
        <v>53000</v>
      </c>
      <c r="J315" s="318">
        <v>200</v>
      </c>
      <c r="K315" s="320">
        <v>41425</v>
      </c>
      <c r="L315" s="318">
        <v>200</v>
      </c>
      <c r="M315" s="319">
        <v>10600000</v>
      </c>
      <c r="N315" s="320">
        <v>41425</v>
      </c>
      <c r="O315" s="318">
        <v>20</v>
      </c>
      <c r="P315" s="318"/>
      <c r="Q315" s="319">
        <v>1060000</v>
      </c>
      <c r="R315" s="320">
        <v>41429</v>
      </c>
      <c r="S315" s="318">
        <v>21</v>
      </c>
      <c r="T315" s="319">
        <v>1113000</v>
      </c>
      <c r="U315" s="318">
        <v>10.5</v>
      </c>
      <c r="V315" s="318">
        <v>10.5</v>
      </c>
      <c r="W315" s="318">
        <v>105</v>
      </c>
      <c r="X315" s="318">
        <v>105</v>
      </c>
      <c r="Y315" s="318">
        <v>180</v>
      </c>
      <c r="Z315" s="318">
        <v>-1</v>
      </c>
      <c r="AA315" s="318"/>
      <c r="AB315" s="318"/>
      <c r="AC315" s="318"/>
      <c r="AD315" s="318"/>
    </row>
    <row r="316" spans="1:30" hidden="1" outlineLevel="1">
      <c r="A316" s="311" t="str">
        <f t="shared" si="8"/>
        <v>ELSTSE2732BKOLL</v>
      </c>
      <c r="B316" s="311" t="str">
        <f t="shared" si="9"/>
        <v>ELSTSE2732BK</v>
      </c>
      <c r="C316" s="318" t="s">
        <v>1257</v>
      </c>
      <c r="D316" s="318" t="s">
        <v>1258</v>
      </c>
      <c r="E316" s="318" t="s">
        <v>722</v>
      </c>
      <c r="F316" s="318" t="s">
        <v>741</v>
      </c>
      <c r="G316" s="319">
        <v>12400</v>
      </c>
      <c r="H316" s="319">
        <v>53000</v>
      </c>
      <c r="I316" s="319">
        <v>53000</v>
      </c>
      <c r="J316" s="318">
        <v>104</v>
      </c>
      <c r="K316" s="320">
        <v>41425</v>
      </c>
      <c r="L316" s="318">
        <v>104</v>
      </c>
      <c r="M316" s="319">
        <v>5512000</v>
      </c>
      <c r="N316" s="320">
        <v>41425</v>
      </c>
      <c r="O316" s="318">
        <v>16</v>
      </c>
      <c r="P316" s="318"/>
      <c r="Q316" s="319">
        <v>848000</v>
      </c>
      <c r="R316" s="320">
        <v>41427</v>
      </c>
      <c r="S316" s="318">
        <v>15</v>
      </c>
      <c r="T316" s="319">
        <v>768500</v>
      </c>
      <c r="U316" s="318">
        <v>14.4</v>
      </c>
      <c r="V316" s="318">
        <v>13.9</v>
      </c>
      <c r="W316" s="318">
        <v>93.8</v>
      </c>
      <c r="X316" s="318">
        <v>90.6</v>
      </c>
      <c r="Y316" s="318">
        <v>88</v>
      </c>
      <c r="Z316" s="318">
        <v>1</v>
      </c>
      <c r="AA316" s="318"/>
      <c r="AB316" s="318"/>
      <c r="AC316" s="318"/>
      <c r="AD316" s="318"/>
    </row>
    <row r="317" spans="1:30" hidden="1" outlineLevel="1">
      <c r="A317" s="311" t="str">
        <f t="shared" si="8"/>
        <v>ELSTSE2732BKOXL</v>
      </c>
      <c r="B317" s="311" t="str">
        <f t="shared" si="9"/>
        <v>ELSTSE2732BK</v>
      </c>
      <c r="C317" s="318" t="s">
        <v>1257</v>
      </c>
      <c r="D317" s="318" t="s">
        <v>1258</v>
      </c>
      <c r="E317" s="318" t="s">
        <v>722</v>
      </c>
      <c r="F317" s="318" t="s">
        <v>743</v>
      </c>
      <c r="G317" s="319">
        <v>12400</v>
      </c>
      <c r="H317" s="319">
        <v>53000</v>
      </c>
      <c r="I317" s="319">
        <v>53000</v>
      </c>
      <c r="J317" s="318">
        <v>98</v>
      </c>
      <c r="K317" s="320">
        <v>41425</v>
      </c>
      <c r="L317" s="318">
        <v>98</v>
      </c>
      <c r="M317" s="319">
        <v>5194000</v>
      </c>
      <c r="N317" s="320">
        <v>41425</v>
      </c>
      <c r="O317" s="318">
        <v>7</v>
      </c>
      <c r="P317" s="318"/>
      <c r="Q317" s="319">
        <v>371000</v>
      </c>
      <c r="R317" s="320">
        <v>41434</v>
      </c>
      <c r="S317" s="318">
        <v>7</v>
      </c>
      <c r="T317" s="319">
        <v>371000</v>
      </c>
      <c r="U317" s="318">
        <v>7.1</v>
      </c>
      <c r="V317" s="318">
        <v>7.1</v>
      </c>
      <c r="W317" s="318">
        <v>100</v>
      </c>
      <c r="X317" s="318">
        <v>100</v>
      </c>
      <c r="Y317" s="318">
        <v>91</v>
      </c>
      <c r="Z317" s="318"/>
      <c r="AA317" s="318"/>
      <c r="AB317" s="318"/>
      <c r="AC317" s="318"/>
      <c r="AD317" s="318"/>
    </row>
    <row r="318" spans="1:30" hidden="1" outlineLevel="1">
      <c r="A318" s="311" t="str">
        <f t="shared" si="8"/>
        <v>ELSTSE2734PKOSS</v>
      </c>
      <c r="B318" s="311" t="str">
        <f t="shared" si="9"/>
        <v>ELSTSE2734PK</v>
      </c>
      <c r="C318" s="318" t="s">
        <v>940</v>
      </c>
      <c r="D318" s="318" t="s">
        <v>941</v>
      </c>
      <c r="E318" s="318" t="s">
        <v>728</v>
      </c>
      <c r="F318" s="318" t="s">
        <v>738</v>
      </c>
      <c r="G318" s="319">
        <v>12200</v>
      </c>
      <c r="H318" s="319">
        <v>53000</v>
      </c>
      <c r="I318" s="319">
        <v>53000</v>
      </c>
      <c r="J318" s="318">
        <v>200</v>
      </c>
      <c r="K318" s="320">
        <v>41333</v>
      </c>
      <c r="L318" s="318">
        <v>205</v>
      </c>
      <c r="M318" s="319">
        <v>10865000</v>
      </c>
      <c r="N318" s="320">
        <v>41352</v>
      </c>
      <c r="O318" s="318">
        <v>39</v>
      </c>
      <c r="P318" s="318"/>
      <c r="Q318" s="319">
        <v>2067000</v>
      </c>
      <c r="R318" s="320">
        <v>41356</v>
      </c>
      <c r="S318" s="318">
        <v>39</v>
      </c>
      <c r="T318" s="319">
        <v>2067000</v>
      </c>
      <c r="U318" s="318">
        <v>19</v>
      </c>
      <c r="V318" s="318">
        <v>19</v>
      </c>
      <c r="W318" s="318">
        <v>100</v>
      </c>
      <c r="X318" s="318">
        <v>100</v>
      </c>
      <c r="Y318" s="318">
        <v>166</v>
      </c>
      <c r="Z318" s="318"/>
      <c r="AA318" s="318"/>
      <c r="AB318" s="318">
        <v>1</v>
      </c>
      <c r="AC318" s="319">
        <v>53000</v>
      </c>
      <c r="AD318" s="318">
        <v>0.5</v>
      </c>
    </row>
    <row r="319" spans="1:30" hidden="1" outlineLevel="1">
      <c r="A319" s="311" t="str">
        <f t="shared" si="8"/>
        <v>ELSTSE2734PKOMM</v>
      </c>
      <c r="B319" s="311" t="str">
        <f t="shared" si="9"/>
        <v>ELSTSE2734PK</v>
      </c>
      <c r="C319" s="318" t="s">
        <v>940</v>
      </c>
      <c r="D319" s="318" t="s">
        <v>941</v>
      </c>
      <c r="E319" s="318" t="s">
        <v>728</v>
      </c>
      <c r="F319" s="318" t="s">
        <v>739</v>
      </c>
      <c r="G319" s="319">
        <v>12200</v>
      </c>
      <c r="H319" s="319">
        <v>53000</v>
      </c>
      <c r="I319" s="319">
        <v>53000</v>
      </c>
      <c r="J319" s="318">
        <v>100</v>
      </c>
      <c r="K319" s="320">
        <v>41333</v>
      </c>
      <c r="L319" s="318">
        <v>101</v>
      </c>
      <c r="M319" s="319">
        <v>5353000</v>
      </c>
      <c r="N319" s="320">
        <v>41352</v>
      </c>
      <c r="O319" s="318">
        <v>55</v>
      </c>
      <c r="P319" s="318"/>
      <c r="Q319" s="319">
        <v>2915000</v>
      </c>
      <c r="R319" s="320">
        <v>41353</v>
      </c>
      <c r="S319" s="318">
        <v>54</v>
      </c>
      <c r="T319" s="319">
        <v>2856700</v>
      </c>
      <c r="U319" s="318">
        <v>53.5</v>
      </c>
      <c r="V319" s="318">
        <v>53.4</v>
      </c>
      <c r="W319" s="318">
        <v>98.2</v>
      </c>
      <c r="X319" s="318">
        <v>98</v>
      </c>
      <c r="Y319" s="318">
        <v>46</v>
      </c>
      <c r="Z319" s="318">
        <v>1</v>
      </c>
      <c r="AA319" s="318"/>
      <c r="AB319" s="318"/>
      <c r="AC319" s="318"/>
      <c r="AD319" s="318"/>
    </row>
    <row r="320" spans="1:30" hidden="1" outlineLevel="1">
      <c r="A320" s="311" t="str">
        <f t="shared" si="8"/>
        <v>ELSTSE2734PKOLL</v>
      </c>
      <c r="B320" s="311" t="str">
        <f t="shared" si="9"/>
        <v>ELSTSE2734PK</v>
      </c>
      <c r="C320" s="318" t="s">
        <v>940</v>
      </c>
      <c r="D320" s="318" t="s">
        <v>941</v>
      </c>
      <c r="E320" s="318" t="s">
        <v>728</v>
      </c>
      <c r="F320" s="318" t="s">
        <v>741</v>
      </c>
      <c r="G320" s="319">
        <v>12200</v>
      </c>
      <c r="H320" s="319">
        <v>53000</v>
      </c>
      <c r="I320" s="319">
        <v>53000</v>
      </c>
      <c r="J320" s="318">
        <v>100</v>
      </c>
      <c r="K320" s="320">
        <v>41333</v>
      </c>
      <c r="L320" s="318">
        <v>100</v>
      </c>
      <c r="M320" s="319">
        <v>5300000</v>
      </c>
      <c r="N320" s="320">
        <v>41352</v>
      </c>
      <c r="O320" s="318">
        <v>39</v>
      </c>
      <c r="P320" s="318"/>
      <c r="Q320" s="319">
        <v>2067000</v>
      </c>
      <c r="R320" s="320">
        <v>41370</v>
      </c>
      <c r="S320" s="318">
        <v>38</v>
      </c>
      <c r="T320" s="319">
        <v>2014000</v>
      </c>
      <c r="U320" s="318">
        <v>38</v>
      </c>
      <c r="V320" s="318">
        <v>38</v>
      </c>
      <c r="W320" s="318">
        <v>97.4</v>
      </c>
      <c r="X320" s="318">
        <v>97.4</v>
      </c>
      <c r="Y320" s="318">
        <v>61</v>
      </c>
      <c r="Z320" s="318">
        <v>1</v>
      </c>
      <c r="AA320" s="318"/>
      <c r="AB320" s="318"/>
      <c r="AC320" s="318"/>
      <c r="AD320" s="318"/>
    </row>
    <row r="321" spans="1:30" hidden="1" outlineLevel="1">
      <c r="A321" s="311" t="str">
        <f t="shared" si="8"/>
        <v>ELSTSE2734PKOXL</v>
      </c>
      <c r="B321" s="311" t="str">
        <f t="shared" si="9"/>
        <v>ELSTSE2734PK</v>
      </c>
      <c r="C321" s="318" t="s">
        <v>940</v>
      </c>
      <c r="D321" s="318" t="s">
        <v>941</v>
      </c>
      <c r="E321" s="318" t="s">
        <v>728</v>
      </c>
      <c r="F321" s="318" t="s">
        <v>743</v>
      </c>
      <c r="G321" s="319">
        <v>12200</v>
      </c>
      <c r="H321" s="319">
        <v>53000</v>
      </c>
      <c r="I321" s="319">
        <v>53000</v>
      </c>
      <c r="J321" s="318">
        <v>100</v>
      </c>
      <c r="K321" s="320">
        <v>41333</v>
      </c>
      <c r="L321" s="318">
        <v>97</v>
      </c>
      <c r="M321" s="319">
        <v>5141000</v>
      </c>
      <c r="N321" s="320">
        <v>41352</v>
      </c>
      <c r="O321" s="318">
        <v>31</v>
      </c>
      <c r="P321" s="318"/>
      <c r="Q321" s="319">
        <v>1643000</v>
      </c>
      <c r="R321" s="320">
        <v>41356</v>
      </c>
      <c r="S321" s="318">
        <v>29</v>
      </c>
      <c r="T321" s="319">
        <v>1537000</v>
      </c>
      <c r="U321" s="318">
        <v>29.9</v>
      </c>
      <c r="V321" s="318">
        <v>29.9</v>
      </c>
      <c r="W321" s="318">
        <v>93.5</v>
      </c>
      <c r="X321" s="318">
        <v>93.5</v>
      </c>
      <c r="Y321" s="318">
        <v>66</v>
      </c>
      <c r="Z321" s="318">
        <v>2</v>
      </c>
      <c r="AA321" s="318"/>
      <c r="AB321" s="318"/>
      <c r="AC321" s="318"/>
      <c r="AD321" s="318"/>
    </row>
    <row r="322" spans="1:30" hidden="1" outlineLevel="1">
      <c r="A322" s="311" t="str">
        <f t="shared" si="8"/>
        <v>ELSTSE2735MTOSS</v>
      </c>
      <c r="B322" s="311" t="str">
        <f t="shared" si="9"/>
        <v>ELSTSE2735MT</v>
      </c>
      <c r="C322" s="318" t="s">
        <v>1259</v>
      </c>
      <c r="D322" s="318" t="s">
        <v>1260</v>
      </c>
      <c r="E322" s="318" t="s">
        <v>0</v>
      </c>
      <c r="F322" s="318" t="s">
        <v>738</v>
      </c>
      <c r="G322" s="319">
        <v>14500</v>
      </c>
      <c r="H322" s="319">
        <v>65000</v>
      </c>
      <c r="I322" s="319">
        <v>65000</v>
      </c>
      <c r="J322" s="318">
        <v>68</v>
      </c>
      <c r="K322" s="320">
        <v>41425</v>
      </c>
      <c r="L322" s="318">
        <v>66</v>
      </c>
      <c r="M322" s="319">
        <v>4290000</v>
      </c>
      <c r="N322" s="320">
        <v>41425</v>
      </c>
      <c r="O322" s="318">
        <v>24</v>
      </c>
      <c r="P322" s="318"/>
      <c r="Q322" s="319">
        <v>1560000</v>
      </c>
      <c r="R322" s="320">
        <v>41426</v>
      </c>
      <c r="S322" s="318">
        <v>24</v>
      </c>
      <c r="T322" s="319">
        <v>1560000</v>
      </c>
      <c r="U322" s="318">
        <v>36.4</v>
      </c>
      <c r="V322" s="318">
        <v>36.4</v>
      </c>
      <c r="W322" s="318">
        <v>100</v>
      </c>
      <c r="X322" s="318">
        <v>100</v>
      </c>
      <c r="Y322" s="318">
        <v>42</v>
      </c>
      <c r="Z322" s="318"/>
      <c r="AA322" s="318">
        <v>1</v>
      </c>
      <c r="AB322" s="318">
        <v>1</v>
      </c>
      <c r="AC322" s="319">
        <v>65000</v>
      </c>
      <c r="AD322" s="318">
        <v>1.5</v>
      </c>
    </row>
    <row r="323" spans="1:30" hidden="1" outlineLevel="1">
      <c r="A323" s="311" t="str">
        <f t="shared" si="8"/>
        <v>ELSTSE2735MTOMM</v>
      </c>
      <c r="B323" s="311" t="str">
        <f t="shared" si="9"/>
        <v>ELSTSE2735MT</v>
      </c>
      <c r="C323" s="318" t="s">
        <v>1259</v>
      </c>
      <c r="D323" s="318" t="s">
        <v>1260</v>
      </c>
      <c r="E323" s="318" t="s">
        <v>0</v>
      </c>
      <c r="F323" s="318" t="s">
        <v>739</v>
      </c>
      <c r="G323" s="319">
        <v>14500</v>
      </c>
      <c r="H323" s="319">
        <v>65000</v>
      </c>
      <c r="I323" s="319">
        <v>65000</v>
      </c>
      <c r="J323" s="318">
        <v>150</v>
      </c>
      <c r="K323" s="320">
        <v>41425</v>
      </c>
      <c r="L323" s="318">
        <v>150</v>
      </c>
      <c r="M323" s="319">
        <v>9750000</v>
      </c>
      <c r="N323" s="320">
        <v>41425</v>
      </c>
      <c r="O323" s="318">
        <v>32</v>
      </c>
      <c r="P323" s="318"/>
      <c r="Q323" s="319">
        <v>2080000</v>
      </c>
      <c r="R323" s="320">
        <v>41426</v>
      </c>
      <c r="S323" s="318">
        <v>31</v>
      </c>
      <c r="T323" s="319">
        <v>2015000</v>
      </c>
      <c r="U323" s="318">
        <v>20.7</v>
      </c>
      <c r="V323" s="318">
        <v>20.7</v>
      </c>
      <c r="W323" s="318">
        <v>96.9</v>
      </c>
      <c r="X323" s="318">
        <v>96.9</v>
      </c>
      <c r="Y323" s="318">
        <v>118</v>
      </c>
      <c r="Z323" s="318">
        <v>1</v>
      </c>
      <c r="AA323" s="318">
        <v>1</v>
      </c>
      <c r="AB323" s="318">
        <v>1</v>
      </c>
      <c r="AC323" s="319">
        <v>65000</v>
      </c>
      <c r="AD323" s="318">
        <v>0.7</v>
      </c>
    </row>
    <row r="324" spans="1:30" hidden="1" outlineLevel="1">
      <c r="A324" s="311" t="str">
        <f t="shared" si="8"/>
        <v>ELSTSE2735MTOLL</v>
      </c>
      <c r="B324" s="311" t="str">
        <f t="shared" si="9"/>
        <v>ELSTSE2735MT</v>
      </c>
      <c r="C324" s="318" t="s">
        <v>1259</v>
      </c>
      <c r="D324" s="318" t="s">
        <v>1260</v>
      </c>
      <c r="E324" s="318" t="s">
        <v>0</v>
      </c>
      <c r="F324" s="318" t="s">
        <v>741</v>
      </c>
      <c r="G324" s="319">
        <v>14500</v>
      </c>
      <c r="H324" s="319">
        <v>65000</v>
      </c>
      <c r="I324" s="319">
        <v>65000</v>
      </c>
      <c r="J324" s="318">
        <v>85</v>
      </c>
      <c r="K324" s="320">
        <v>41439</v>
      </c>
      <c r="L324" s="318">
        <v>72</v>
      </c>
      <c r="M324" s="319">
        <v>4680000</v>
      </c>
      <c r="N324" s="320">
        <v>41439</v>
      </c>
      <c r="O324" s="318">
        <v>11</v>
      </c>
      <c r="P324" s="318"/>
      <c r="Q324" s="319">
        <v>715000</v>
      </c>
      <c r="R324" s="320">
        <v>41454</v>
      </c>
      <c r="S324" s="318">
        <v>10</v>
      </c>
      <c r="T324" s="319">
        <v>650000</v>
      </c>
      <c r="U324" s="318">
        <v>13.9</v>
      </c>
      <c r="V324" s="318">
        <v>13.9</v>
      </c>
      <c r="W324" s="318">
        <v>90.9</v>
      </c>
      <c r="X324" s="318">
        <v>90.9</v>
      </c>
      <c r="Y324" s="318">
        <v>61</v>
      </c>
      <c r="Z324" s="318">
        <v>1</v>
      </c>
      <c r="AA324" s="318"/>
      <c r="AB324" s="318"/>
      <c r="AC324" s="318"/>
      <c r="AD324" s="318"/>
    </row>
    <row r="325" spans="1:30" hidden="1" outlineLevel="1">
      <c r="A325" s="311" t="str">
        <f t="shared" si="8"/>
        <v>ELSTSE2735MTOXL</v>
      </c>
      <c r="B325" s="311" t="str">
        <f t="shared" si="9"/>
        <v>ELSTSE2735MT</v>
      </c>
      <c r="C325" s="318" t="s">
        <v>1259</v>
      </c>
      <c r="D325" s="318" t="s">
        <v>1260</v>
      </c>
      <c r="E325" s="318" t="s">
        <v>0</v>
      </c>
      <c r="F325" s="318" t="s">
        <v>743</v>
      </c>
      <c r="G325" s="319">
        <v>14500</v>
      </c>
      <c r="H325" s="319">
        <v>65000</v>
      </c>
      <c r="I325" s="319">
        <v>65000</v>
      </c>
      <c r="J325" s="318">
        <v>75</v>
      </c>
      <c r="K325" s="320">
        <v>41439</v>
      </c>
      <c r="L325" s="318">
        <v>75</v>
      </c>
      <c r="M325" s="319">
        <v>4875000</v>
      </c>
      <c r="N325" s="320">
        <v>41439</v>
      </c>
      <c r="O325" s="318">
        <v>6</v>
      </c>
      <c r="P325" s="318"/>
      <c r="Q325" s="319">
        <v>390000</v>
      </c>
      <c r="R325" s="320">
        <v>41448</v>
      </c>
      <c r="S325" s="318">
        <v>7</v>
      </c>
      <c r="T325" s="319">
        <v>455000</v>
      </c>
      <c r="U325" s="318">
        <v>9.3000000000000007</v>
      </c>
      <c r="V325" s="318">
        <v>9.3000000000000007</v>
      </c>
      <c r="W325" s="318">
        <v>116.7</v>
      </c>
      <c r="X325" s="318">
        <v>116.7</v>
      </c>
      <c r="Y325" s="318">
        <v>69</v>
      </c>
      <c r="Z325" s="318">
        <v>-1</v>
      </c>
      <c r="AA325" s="318">
        <v>1</v>
      </c>
      <c r="AB325" s="318">
        <v>1</v>
      </c>
      <c r="AC325" s="319">
        <v>65000</v>
      </c>
      <c r="AD325" s="318">
        <v>1.3</v>
      </c>
    </row>
    <row r="326" spans="1:30" hidden="1" outlineLevel="1">
      <c r="A326" s="311" t="str">
        <f t="shared" si="8"/>
        <v>ELSTSE2736BKOSS</v>
      </c>
      <c r="B326" s="311" t="str">
        <f t="shared" si="9"/>
        <v>ELSTSE2736BK</v>
      </c>
      <c r="C326" s="318" t="s">
        <v>1088</v>
      </c>
      <c r="D326" s="318" t="s">
        <v>1089</v>
      </c>
      <c r="E326" s="318" t="s">
        <v>722</v>
      </c>
      <c r="F326" s="318" t="s">
        <v>738</v>
      </c>
      <c r="G326" s="319">
        <v>14800</v>
      </c>
      <c r="H326" s="319">
        <v>55000</v>
      </c>
      <c r="I326" s="319">
        <v>55000</v>
      </c>
      <c r="J326" s="318">
        <v>204</v>
      </c>
      <c r="K326" s="320">
        <v>41390</v>
      </c>
      <c r="L326" s="318">
        <v>204</v>
      </c>
      <c r="M326" s="319">
        <v>11220000</v>
      </c>
      <c r="N326" s="320">
        <v>41391</v>
      </c>
      <c r="O326" s="318">
        <v>96</v>
      </c>
      <c r="P326" s="318"/>
      <c r="Q326" s="319">
        <v>5280000</v>
      </c>
      <c r="R326" s="320">
        <v>41392</v>
      </c>
      <c r="S326" s="318">
        <v>97</v>
      </c>
      <c r="T326" s="319">
        <v>5335000</v>
      </c>
      <c r="U326" s="318">
        <v>47.5</v>
      </c>
      <c r="V326" s="318">
        <v>47.5</v>
      </c>
      <c r="W326" s="318">
        <v>101</v>
      </c>
      <c r="X326" s="318">
        <v>101</v>
      </c>
      <c r="Y326" s="318">
        <v>108</v>
      </c>
      <c r="Z326" s="318">
        <v>-1</v>
      </c>
      <c r="AA326" s="318"/>
      <c r="AB326" s="318"/>
      <c r="AC326" s="318"/>
      <c r="AD326" s="318"/>
    </row>
    <row r="327" spans="1:30" hidden="1" outlineLevel="1">
      <c r="A327" s="311" t="str">
        <f t="shared" si="8"/>
        <v>ELSTSE2736BKOMM</v>
      </c>
      <c r="B327" s="311" t="str">
        <f t="shared" si="9"/>
        <v>ELSTSE2736BK</v>
      </c>
      <c r="C327" s="318" t="s">
        <v>1088</v>
      </c>
      <c r="D327" s="318" t="s">
        <v>1089</v>
      </c>
      <c r="E327" s="318" t="s">
        <v>722</v>
      </c>
      <c r="F327" s="318" t="s">
        <v>739</v>
      </c>
      <c r="G327" s="319">
        <v>14800</v>
      </c>
      <c r="H327" s="319">
        <v>55000</v>
      </c>
      <c r="I327" s="319">
        <v>55000</v>
      </c>
      <c r="J327" s="318">
        <v>307</v>
      </c>
      <c r="K327" s="320">
        <v>41390</v>
      </c>
      <c r="L327" s="318">
        <v>307</v>
      </c>
      <c r="M327" s="319">
        <v>16885000</v>
      </c>
      <c r="N327" s="320">
        <v>41391</v>
      </c>
      <c r="O327" s="318">
        <v>198</v>
      </c>
      <c r="P327" s="318"/>
      <c r="Q327" s="319">
        <v>10890000</v>
      </c>
      <c r="R327" s="320">
        <v>41392</v>
      </c>
      <c r="S327" s="318">
        <v>198</v>
      </c>
      <c r="T327" s="319">
        <v>10862500</v>
      </c>
      <c r="U327" s="318">
        <v>64.5</v>
      </c>
      <c r="V327" s="318">
        <v>64.3</v>
      </c>
      <c r="W327" s="318">
        <v>100</v>
      </c>
      <c r="X327" s="318">
        <v>99.7</v>
      </c>
      <c r="Y327" s="318">
        <v>109</v>
      </c>
      <c r="Z327" s="318"/>
      <c r="AA327" s="318"/>
      <c r="AB327" s="318"/>
      <c r="AC327" s="318"/>
      <c r="AD327" s="318"/>
    </row>
    <row r="328" spans="1:30" hidden="1" outlineLevel="1">
      <c r="A328" s="311" t="str">
        <f t="shared" si="8"/>
        <v>ELSTSE2736BKOLL</v>
      </c>
      <c r="B328" s="311" t="str">
        <f t="shared" si="9"/>
        <v>ELSTSE2736BK</v>
      </c>
      <c r="C328" s="318" t="s">
        <v>1088</v>
      </c>
      <c r="D328" s="318" t="s">
        <v>1089</v>
      </c>
      <c r="E328" s="318" t="s">
        <v>722</v>
      </c>
      <c r="F328" s="318" t="s">
        <v>741</v>
      </c>
      <c r="G328" s="319">
        <v>14800</v>
      </c>
      <c r="H328" s="319">
        <v>55000</v>
      </c>
      <c r="I328" s="319">
        <v>55000</v>
      </c>
      <c r="J328" s="318">
        <v>206</v>
      </c>
      <c r="K328" s="320">
        <v>41390</v>
      </c>
      <c r="L328" s="318">
        <v>206</v>
      </c>
      <c r="M328" s="319">
        <v>11330000</v>
      </c>
      <c r="N328" s="320">
        <v>41391</v>
      </c>
      <c r="O328" s="318">
        <v>154</v>
      </c>
      <c r="P328" s="318"/>
      <c r="Q328" s="319">
        <v>8470000</v>
      </c>
      <c r="R328" s="320">
        <v>41392</v>
      </c>
      <c r="S328" s="318">
        <v>154</v>
      </c>
      <c r="T328" s="319">
        <v>8470000</v>
      </c>
      <c r="U328" s="318">
        <v>74.8</v>
      </c>
      <c r="V328" s="318">
        <v>74.8</v>
      </c>
      <c r="W328" s="318">
        <v>100</v>
      </c>
      <c r="X328" s="318">
        <v>100</v>
      </c>
      <c r="Y328" s="318">
        <v>52</v>
      </c>
      <c r="Z328" s="318"/>
      <c r="AA328" s="318"/>
      <c r="AB328" s="318">
        <v>1</v>
      </c>
      <c r="AC328" s="319">
        <v>55000</v>
      </c>
      <c r="AD328" s="318">
        <v>0.5</v>
      </c>
    </row>
    <row r="329" spans="1:30" hidden="1" outlineLevel="1">
      <c r="A329" s="311" t="str">
        <f t="shared" si="8"/>
        <v>ELSTSE2736BKOXL</v>
      </c>
      <c r="B329" s="311" t="str">
        <f t="shared" si="9"/>
        <v>ELSTSE2736BK</v>
      </c>
      <c r="C329" s="318" t="s">
        <v>1088</v>
      </c>
      <c r="D329" s="318" t="s">
        <v>1089</v>
      </c>
      <c r="E329" s="318" t="s">
        <v>722</v>
      </c>
      <c r="F329" s="318" t="s">
        <v>743</v>
      </c>
      <c r="G329" s="319">
        <v>14800</v>
      </c>
      <c r="H329" s="319">
        <v>55000</v>
      </c>
      <c r="I329" s="319">
        <v>55000</v>
      </c>
      <c r="J329" s="318">
        <v>97</v>
      </c>
      <c r="K329" s="320">
        <v>41390</v>
      </c>
      <c r="L329" s="318">
        <v>96</v>
      </c>
      <c r="M329" s="319">
        <v>5280000</v>
      </c>
      <c r="N329" s="320">
        <v>41391</v>
      </c>
      <c r="O329" s="318">
        <v>61</v>
      </c>
      <c r="P329" s="318"/>
      <c r="Q329" s="319">
        <v>3355000</v>
      </c>
      <c r="R329" s="320">
        <v>41392</v>
      </c>
      <c r="S329" s="318">
        <v>61</v>
      </c>
      <c r="T329" s="319">
        <v>3355000</v>
      </c>
      <c r="U329" s="318">
        <v>63.5</v>
      </c>
      <c r="V329" s="318">
        <v>63.5</v>
      </c>
      <c r="W329" s="318">
        <v>100</v>
      </c>
      <c r="X329" s="318">
        <v>100</v>
      </c>
      <c r="Y329" s="318">
        <v>35</v>
      </c>
      <c r="Z329" s="318"/>
      <c r="AA329" s="318"/>
      <c r="AB329" s="318">
        <v>1</v>
      </c>
      <c r="AC329" s="319">
        <v>55000</v>
      </c>
      <c r="AD329" s="318">
        <v>1</v>
      </c>
    </row>
    <row r="330" spans="1:30" hidden="1" outlineLevel="1">
      <c r="A330" s="311" t="str">
        <f t="shared" si="8"/>
        <v>ELSTSE2737BKOSS</v>
      </c>
      <c r="B330" s="311" t="str">
        <f t="shared" si="9"/>
        <v>ELSTSE2737BK</v>
      </c>
      <c r="C330" s="318" t="s">
        <v>942</v>
      </c>
      <c r="D330" s="318" t="s">
        <v>943</v>
      </c>
      <c r="E330" s="318" t="s">
        <v>722</v>
      </c>
      <c r="F330" s="318" t="s">
        <v>738</v>
      </c>
      <c r="G330" s="319">
        <v>10900</v>
      </c>
      <c r="H330" s="319">
        <v>45000</v>
      </c>
      <c r="I330" s="319">
        <v>45000</v>
      </c>
      <c r="J330" s="318">
        <v>200</v>
      </c>
      <c r="K330" s="320">
        <v>41333</v>
      </c>
      <c r="L330" s="318">
        <v>294</v>
      </c>
      <c r="M330" s="319">
        <v>13230000</v>
      </c>
      <c r="N330" s="320">
        <v>41352</v>
      </c>
      <c r="O330" s="318">
        <v>275</v>
      </c>
      <c r="P330" s="318"/>
      <c r="Q330" s="319">
        <v>12375000</v>
      </c>
      <c r="R330" s="320">
        <v>41354</v>
      </c>
      <c r="S330" s="318">
        <v>273</v>
      </c>
      <c r="T330" s="319">
        <v>12262500</v>
      </c>
      <c r="U330" s="318">
        <v>92.9</v>
      </c>
      <c r="V330" s="318">
        <v>92.7</v>
      </c>
      <c r="W330" s="318">
        <v>99.3</v>
      </c>
      <c r="X330" s="318">
        <v>99.1</v>
      </c>
      <c r="Y330" s="318">
        <v>19</v>
      </c>
      <c r="Z330" s="318">
        <v>2</v>
      </c>
      <c r="AA330" s="318"/>
      <c r="AB330" s="318"/>
      <c r="AC330" s="318"/>
      <c r="AD330" s="318"/>
    </row>
    <row r="331" spans="1:30" hidden="1" outlineLevel="1">
      <c r="A331" s="311" t="str">
        <f t="shared" si="8"/>
        <v>ELSTSE2737BKOMM</v>
      </c>
      <c r="B331" s="311" t="str">
        <f t="shared" si="9"/>
        <v>ELSTSE2737BK</v>
      </c>
      <c r="C331" s="318" t="s">
        <v>942</v>
      </c>
      <c r="D331" s="318" t="s">
        <v>943</v>
      </c>
      <c r="E331" s="318" t="s">
        <v>722</v>
      </c>
      <c r="F331" s="318" t="s">
        <v>739</v>
      </c>
      <c r="G331" s="319">
        <v>10900</v>
      </c>
      <c r="H331" s="319">
        <v>45000</v>
      </c>
      <c r="I331" s="319">
        <v>45000</v>
      </c>
      <c r="J331" s="318">
        <v>300</v>
      </c>
      <c r="K331" s="320">
        <v>41333</v>
      </c>
      <c r="L331" s="318">
        <v>741</v>
      </c>
      <c r="M331" s="319">
        <v>33345000</v>
      </c>
      <c r="N331" s="320">
        <v>41352</v>
      </c>
      <c r="O331" s="318">
        <v>689</v>
      </c>
      <c r="P331" s="318">
        <v>-2</v>
      </c>
      <c r="Q331" s="319">
        <v>31005000</v>
      </c>
      <c r="R331" s="320">
        <v>41353</v>
      </c>
      <c r="S331" s="318">
        <v>688</v>
      </c>
      <c r="T331" s="319">
        <v>30802500</v>
      </c>
      <c r="U331" s="318">
        <v>92.8</v>
      </c>
      <c r="V331" s="318">
        <v>92.4</v>
      </c>
      <c r="W331" s="318">
        <v>99.9</v>
      </c>
      <c r="X331" s="318">
        <v>99.3</v>
      </c>
      <c r="Y331" s="318">
        <v>54</v>
      </c>
      <c r="Z331" s="318">
        <v>1</v>
      </c>
      <c r="AA331" s="318"/>
      <c r="AB331" s="318"/>
      <c r="AC331" s="318"/>
      <c r="AD331" s="318"/>
    </row>
    <row r="332" spans="1:30" hidden="1" outlineLevel="1">
      <c r="A332" s="311" t="str">
        <f t="shared" si="8"/>
        <v>ELSTSE2737BKOLL</v>
      </c>
      <c r="B332" s="311" t="str">
        <f t="shared" si="9"/>
        <v>ELSTSE2737BK</v>
      </c>
      <c r="C332" s="318" t="s">
        <v>942</v>
      </c>
      <c r="D332" s="318" t="s">
        <v>943</v>
      </c>
      <c r="E332" s="318" t="s">
        <v>722</v>
      </c>
      <c r="F332" s="318" t="s">
        <v>741</v>
      </c>
      <c r="G332" s="319">
        <v>10900</v>
      </c>
      <c r="H332" s="319">
        <v>45000</v>
      </c>
      <c r="I332" s="319">
        <v>45000</v>
      </c>
      <c r="J332" s="318">
        <v>200</v>
      </c>
      <c r="K332" s="320">
        <v>41333</v>
      </c>
      <c r="L332" s="318">
        <v>549</v>
      </c>
      <c r="M332" s="319">
        <v>24705000</v>
      </c>
      <c r="N332" s="320">
        <v>41352</v>
      </c>
      <c r="O332" s="318">
        <v>543</v>
      </c>
      <c r="P332" s="318"/>
      <c r="Q332" s="319">
        <v>24435000</v>
      </c>
      <c r="R332" s="320">
        <v>41353</v>
      </c>
      <c r="S332" s="318">
        <v>544</v>
      </c>
      <c r="T332" s="319">
        <v>24457500</v>
      </c>
      <c r="U332" s="318">
        <v>99.1</v>
      </c>
      <c r="V332" s="318">
        <v>99</v>
      </c>
      <c r="W332" s="318">
        <v>100.2</v>
      </c>
      <c r="X332" s="318">
        <v>100.1</v>
      </c>
      <c r="Y332" s="318">
        <v>6</v>
      </c>
      <c r="Z332" s="318">
        <v>-1</v>
      </c>
      <c r="AA332" s="318">
        <v>1</v>
      </c>
      <c r="AB332" s="318">
        <v>1</v>
      </c>
      <c r="AC332" s="319">
        <v>45000</v>
      </c>
      <c r="AD332" s="318">
        <v>0.2</v>
      </c>
    </row>
    <row r="333" spans="1:30" hidden="1" outlineLevel="1">
      <c r="A333" s="311" t="str">
        <f t="shared" ref="A333:A396" si="10">B333&amp;F333</f>
        <v>ELSTSE2737BKOXL</v>
      </c>
      <c r="B333" s="311" t="str">
        <f t="shared" ref="B333:B396" si="11">C333&amp;E333</f>
        <v>ELSTSE2737BK</v>
      </c>
      <c r="C333" s="318" t="s">
        <v>942</v>
      </c>
      <c r="D333" s="318" t="s">
        <v>943</v>
      </c>
      <c r="E333" s="318" t="s">
        <v>722</v>
      </c>
      <c r="F333" s="318" t="s">
        <v>743</v>
      </c>
      <c r="G333" s="319">
        <v>10900</v>
      </c>
      <c r="H333" s="319">
        <v>45000</v>
      </c>
      <c r="I333" s="319">
        <v>45000</v>
      </c>
      <c r="J333" s="318">
        <v>100</v>
      </c>
      <c r="K333" s="320">
        <v>41333</v>
      </c>
      <c r="L333" s="318">
        <v>202</v>
      </c>
      <c r="M333" s="319">
        <v>9090000</v>
      </c>
      <c r="N333" s="320">
        <v>41352</v>
      </c>
      <c r="O333" s="318">
        <v>197</v>
      </c>
      <c r="P333" s="318">
        <v>2</v>
      </c>
      <c r="Q333" s="319">
        <v>8865000</v>
      </c>
      <c r="R333" s="320">
        <v>41353</v>
      </c>
      <c r="S333" s="318">
        <v>198</v>
      </c>
      <c r="T333" s="319">
        <v>8910000</v>
      </c>
      <c r="U333" s="318">
        <v>98</v>
      </c>
      <c r="V333" s="318">
        <v>98</v>
      </c>
      <c r="W333" s="318">
        <v>100.5</v>
      </c>
      <c r="X333" s="318">
        <v>100.5</v>
      </c>
      <c r="Y333" s="318">
        <v>3</v>
      </c>
      <c r="Z333" s="318">
        <v>-1</v>
      </c>
      <c r="AA333" s="318"/>
      <c r="AB333" s="318"/>
      <c r="AC333" s="318"/>
      <c r="AD333" s="318"/>
    </row>
    <row r="334" spans="1:30" hidden="1" outlineLevel="1">
      <c r="A334" s="311" t="str">
        <f t="shared" si="10"/>
        <v>ELSTSE2738MTOSS</v>
      </c>
      <c r="B334" s="311" t="str">
        <f t="shared" si="11"/>
        <v>ELSTSE2738MT</v>
      </c>
      <c r="C334" s="318" t="s">
        <v>1024</v>
      </c>
      <c r="D334" s="318" t="s">
        <v>1025</v>
      </c>
      <c r="E334" s="318" t="s">
        <v>0</v>
      </c>
      <c r="F334" s="318" t="s">
        <v>738</v>
      </c>
      <c r="G334" s="319">
        <v>10700</v>
      </c>
      <c r="H334" s="319">
        <v>45000</v>
      </c>
      <c r="I334" s="319">
        <v>45000</v>
      </c>
      <c r="J334" s="318">
        <v>600</v>
      </c>
      <c r="K334" s="320">
        <v>41362</v>
      </c>
      <c r="L334" s="318">
        <v>598</v>
      </c>
      <c r="M334" s="319">
        <v>26910000</v>
      </c>
      <c r="N334" s="320">
        <v>41362</v>
      </c>
      <c r="O334" s="318">
        <v>390</v>
      </c>
      <c r="P334" s="318"/>
      <c r="Q334" s="319">
        <v>17550000</v>
      </c>
      <c r="R334" s="320">
        <v>41363</v>
      </c>
      <c r="S334" s="318">
        <v>387</v>
      </c>
      <c r="T334" s="319">
        <v>17392500</v>
      </c>
      <c r="U334" s="318">
        <v>64.7</v>
      </c>
      <c r="V334" s="318">
        <v>64.599999999999994</v>
      </c>
      <c r="W334" s="318">
        <v>99.2</v>
      </c>
      <c r="X334" s="318">
        <v>99.1</v>
      </c>
      <c r="Y334" s="318">
        <v>208</v>
      </c>
      <c r="Z334" s="318">
        <v>3</v>
      </c>
      <c r="AA334" s="318"/>
      <c r="AB334" s="318">
        <v>1</v>
      </c>
      <c r="AC334" s="319">
        <v>45000</v>
      </c>
      <c r="AD334" s="318">
        <v>0.2</v>
      </c>
    </row>
    <row r="335" spans="1:30" hidden="1" outlineLevel="1">
      <c r="A335" s="311" t="str">
        <f t="shared" si="10"/>
        <v>ELSTSE2738MTOMM</v>
      </c>
      <c r="B335" s="311" t="str">
        <f t="shared" si="11"/>
        <v>ELSTSE2738MT</v>
      </c>
      <c r="C335" s="318" t="s">
        <v>1024</v>
      </c>
      <c r="D335" s="318" t="s">
        <v>1025</v>
      </c>
      <c r="E335" s="318" t="s">
        <v>0</v>
      </c>
      <c r="F335" s="318" t="s">
        <v>739</v>
      </c>
      <c r="G335" s="319">
        <v>10700</v>
      </c>
      <c r="H335" s="319">
        <v>45000</v>
      </c>
      <c r="I335" s="319">
        <v>45000</v>
      </c>
      <c r="J335" s="318">
        <v>598</v>
      </c>
      <c r="K335" s="320">
        <v>41362</v>
      </c>
      <c r="L335" s="318">
        <v>595</v>
      </c>
      <c r="M335" s="319">
        <v>26775000</v>
      </c>
      <c r="N335" s="320">
        <v>41362</v>
      </c>
      <c r="O335" s="318">
        <v>375</v>
      </c>
      <c r="P335" s="318"/>
      <c r="Q335" s="319">
        <v>16875000</v>
      </c>
      <c r="R335" s="320">
        <v>41363</v>
      </c>
      <c r="S335" s="318">
        <v>376</v>
      </c>
      <c r="T335" s="319">
        <v>16897500</v>
      </c>
      <c r="U335" s="318">
        <v>63.2</v>
      </c>
      <c r="V335" s="318">
        <v>63.1</v>
      </c>
      <c r="W335" s="318">
        <v>100.3</v>
      </c>
      <c r="X335" s="318">
        <v>100.1</v>
      </c>
      <c r="Y335" s="318">
        <v>220</v>
      </c>
      <c r="Z335" s="318">
        <v>-1</v>
      </c>
      <c r="AA335" s="318"/>
      <c r="AB335" s="318">
        <v>3</v>
      </c>
      <c r="AC335" s="319">
        <v>135000</v>
      </c>
      <c r="AD335" s="318">
        <v>0.5</v>
      </c>
    </row>
    <row r="336" spans="1:30" hidden="1" outlineLevel="1">
      <c r="A336" s="311" t="str">
        <f t="shared" si="10"/>
        <v>ELSTSE2738MTOLL</v>
      </c>
      <c r="B336" s="311" t="str">
        <f t="shared" si="11"/>
        <v>ELSTSE2738MT</v>
      </c>
      <c r="C336" s="318" t="s">
        <v>1024</v>
      </c>
      <c r="D336" s="318" t="s">
        <v>1025</v>
      </c>
      <c r="E336" s="318" t="s">
        <v>0</v>
      </c>
      <c r="F336" s="318" t="s">
        <v>741</v>
      </c>
      <c r="G336" s="319">
        <v>10700</v>
      </c>
      <c r="H336" s="319">
        <v>45000</v>
      </c>
      <c r="I336" s="319">
        <v>45000</v>
      </c>
      <c r="J336" s="318">
        <v>396</v>
      </c>
      <c r="K336" s="320">
        <v>41362</v>
      </c>
      <c r="L336" s="318">
        <v>385</v>
      </c>
      <c r="M336" s="319">
        <v>17325000</v>
      </c>
      <c r="N336" s="320">
        <v>41362</v>
      </c>
      <c r="O336" s="318">
        <v>322</v>
      </c>
      <c r="P336" s="318"/>
      <c r="Q336" s="319">
        <v>14490000</v>
      </c>
      <c r="R336" s="320">
        <v>41363</v>
      </c>
      <c r="S336" s="318">
        <v>322</v>
      </c>
      <c r="T336" s="319">
        <v>14422500</v>
      </c>
      <c r="U336" s="318">
        <v>83.6</v>
      </c>
      <c r="V336" s="318">
        <v>83.2</v>
      </c>
      <c r="W336" s="318">
        <v>100</v>
      </c>
      <c r="X336" s="318">
        <v>99.5</v>
      </c>
      <c r="Y336" s="318">
        <v>63</v>
      </c>
      <c r="Z336" s="318"/>
      <c r="AA336" s="318"/>
      <c r="AB336" s="318"/>
      <c r="AC336" s="318"/>
      <c r="AD336" s="318"/>
    </row>
    <row r="337" spans="1:30" hidden="1" outlineLevel="1">
      <c r="A337" s="311" t="str">
        <f t="shared" si="10"/>
        <v>ELSTSE2738MTOXL</v>
      </c>
      <c r="B337" s="311" t="str">
        <f t="shared" si="11"/>
        <v>ELSTSE2738MT</v>
      </c>
      <c r="C337" s="318" t="s">
        <v>1024</v>
      </c>
      <c r="D337" s="318" t="s">
        <v>1025</v>
      </c>
      <c r="E337" s="318" t="s">
        <v>0</v>
      </c>
      <c r="F337" s="318" t="s">
        <v>743</v>
      </c>
      <c r="G337" s="319">
        <v>10700</v>
      </c>
      <c r="H337" s="319">
        <v>45000</v>
      </c>
      <c r="I337" s="319">
        <v>45000</v>
      </c>
      <c r="J337" s="318">
        <v>202</v>
      </c>
      <c r="K337" s="320">
        <v>41362</v>
      </c>
      <c r="L337" s="318">
        <v>201</v>
      </c>
      <c r="M337" s="319">
        <v>9045000</v>
      </c>
      <c r="N337" s="320">
        <v>41362</v>
      </c>
      <c r="O337" s="318">
        <v>154</v>
      </c>
      <c r="P337" s="318"/>
      <c r="Q337" s="319">
        <v>6930000</v>
      </c>
      <c r="R337" s="320">
        <v>41363</v>
      </c>
      <c r="S337" s="318">
        <v>152</v>
      </c>
      <c r="T337" s="319">
        <v>6795000</v>
      </c>
      <c r="U337" s="318">
        <v>75.599999999999994</v>
      </c>
      <c r="V337" s="318">
        <v>75.099999999999994</v>
      </c>
      <c r="W337" s="318">
        <v>98.7</v>
      </c>
      <c r="X337" s="318">
        <v>98.1</v>
      </c>
      <c r="Y337" s="318">
        <v>47</v>
      </c>
      <c r="Z337" s="318">
        <v>2</v>
      </c>
      <c r="AA337" s="318"/>
      <c r="AB337" s="318"/>
      <c r="AC337" s="318"/>
      <c r="AD337" s="318"/>
    </row>
    <row r="338" spans="1:30" hidden="1" outlineLevel="1">
      <c r="A338" s="311" t="str">
        <f t="shared" si="10"/>
        <v>ELSTSE2739PKOSS</v>
      </c>
      <c r="B338" s="311" t="str">
        <f t="shared" si="11"/>
        <v>ELSTSE2739PK</v>
      </c>
      <c r="C338" s="318" t="s">
        <v>995</v>
      </c>
      <c r="D338" s="318" t="s">
        <v>996</v>
      </c>
      <c r="E338" s="318" t="s">
        <v>728</v>
      </c>
      <c r="F338" s="318" t="s">
        <v>738</v>
      </c>
      <c r="G338" s="319">
        <v>9500</v>
      </c>
      <c r="H338" s="319">
        <v>45000</v>
      </c>
      <c r="I338" s="319">
        <v>45000</v>
      </c>
      <c r="J338" s="318">
        <v>548</v>
      </c>
      <c r="K338" s="320">
        <v>41351</v>
      </c>
      <c r="L338" s="318">
        <v>556</v>
      </c>
      <c r="M338" s="319">
        <v>25020000</v>
      </c>
      <c r="N338" s="320">
        <v>41353</v>
      </c>
      <c r="O338" s="318">
        <v>515</v>
      </c>
      <c r="P338" s="318">
        <v>-1</v>
      </c>
      <c r="Q338" s="319">
        <v>23175000</v>
      </c>
      <c r="R338" s="320">
        <v>41354</v>
      </c>
      <c r="S338" s="318">
        <v>514</v>
      </c>
      <c r="T338" s="319">
        <v>22927500</v>
      </c>
      <c r="U338" s="318">
        <v>92.4</v>
      </c>
      <c r="V338" s="318">
        <v>91.6</v>
      </c>
      <c r="W338" s="318">
        <v>99.8</v>
      </c>
      <c r="X338" s="318">
        <v>98.9</v>
      </c>
      <c r="Y338" s="318">
        <v>42</v>
      </c>
      <c r="Z338" s="318">
        <v>1</v>
      </c>
      <c r="AA338" s="318"/>
      <c r="AB338" s="318"/>
      <c r="AC338" s="318"/>
      <c r="AD338" s="318"/>
    </row>
    <row r="339" spans="1:30" hidden="1" outlineLevel="1">
      <c r="A339" s="311" t="str">
        <f t="shared" si="10"/>
        <v>ELSTSE2739PKOMM</v>
      </c>
      <c r="B339" s="311" t="str">
        <f t="shared" si="11"/>
        <v>ELSTSE2739PK</v>
      </c>
      <c r="C339" s="318" t="s">
        <v>995</v>
      </c>
      <c r="D339" s="318" t="s">
        <v>996</v>
      </c>
      <c r="E339" s="318" t="s">
        <v>728</v>
      </c>
      <c r="F339" s="318" t="s">
        <v>739</v>
      </c>
      <c r="G339" s="319">
        <v>9500</v>
      </c>
      <c r="H339" s="319">
        <v>45000</v>
      </c>
      <c r="I339" s="319">
        <v>45000</v>
      </c>
      <c r="J339" s="318">
        <v>782</v>
      </c>
      <c r="K339" s="320">
        <v>41351</v>
      </c>
      <c r="L339" s="318">
        <v>705</v>
      </c>
      <c r="M339" s="319">
        <v>31725000</v>
      </c>
      <c r="N339" s="320">
        <v>41353</v>
      </c>
      <c r="O339" s="318">
        <v>579</v>
      </c>
      <c r="P339" s="318"/>
      <c r="Q339" s="319">
        <v>26055000</v>
      </c>
      <c r="R339" s="320">
        <v>41354</v>
      </c>
      <c r="S339" s="318">
        <v>576</v>
      </c>
      <c r="T339" s="319">
        <v>25762500</v>
      </c>
      <c r="U339" s="318">
        <v>81.7</v>
      </c>
      <c r="V339" s="318">
        <v>81.2</v>
      </c>
      <c r="W339" s="318">
        <v>99.5</v>
      </c>
      <c r="X339" s="318">
        <v>98.9</v>
      </c>
      <c r="Y339" s="318">
        <v>126</v>
      </c>
      <c r="Z339" s="318">
        <v>3</v>
      </c>
      <c r="AA339" s="318"/>
      <c r="AB339" s="318">
        <v>1</v>
      </c>
      <c r="AC339" s="319">
        <v>45000</v>
      </c>
      <c r="AD339" s="318">
        <v>0.1</v>
      </c>
    </row>
    <row r="340" spans="1:30" hidden="1" outlineLevel="1">
      <c r="A340" s="311" t="str">
        <f t="shared" si="10"/>
        <v>ELSTSE2739PKOLL</v>
      </c>
      <c r="B340" s="311" t="str">
        <f t="shared" si="11"/>
        <v>ELSTSE2739PK</v>
      </c>
      <c r="C340" s="318" t="s">
        <v>995</v>
      </c>
      <c r="D340" s="318" t="s">
        <v>996</v>
      </c>
      <c r="E340" s="318" t="s">
        <v>728</v>
      </c>
      <c r="F340" s="318" t="s">
        <v>741</v>
      </c>
      <c r="G340" s="319">
        <v>9500</v>
      </c>
      <c r="H340" s="319">
        <v>45000</v>
      </c>
      <c r="I340" s="319">
        <v>45000</v>
      </c>
      <c r="J340" s="318">
        <v>200</v>
      </c>
      <c r="K340" s="320">
        <v>41369</v>
      </c>
      <c r="L340" s="318">
        <v>204</v>
      </c>
      <c r="M340" s="319">
        <v>9180000</v>
      </c>
      <c r="N340" s="320">
        <v>41376</v>
      </c>
      <c r="O340" s="318">
        <v>200</v>
      </c>
      <c r="P340" s="318"/>
      <c r="Q340" s="319">
        <v>9000000</v>
      </c>
      <c r="R340" s="320">
        <v>41356</v>
      </c>
      <c r="S340" s="318">
        <v>202</v>
      </c>
      <c r="T340" s="319">
        <v>9022500</v>
      </c>
      <c r="U340" s="318">
        <v>99</v>
      </c>
      <c r="V340" s="318">
        <v>98.3</v>
      </c>
      <c r="W340" s="318">
        <v>101</v>
      </c>
      <c r="X340" s="318">
        <v>100.3</v>
      </c>
      <c r="Y340" s="318">
        <v>4</v>
      </c>
      <c r="Z340" s="318">
        <v>-2</v>
      </c>
      <c r="AA340" s="318"/>
      <c r="AB340" s="318"/>
      <c r="AC340" s="318"/>
      <c r="AD340" s="318"/>
    </row>
    <row r="341" spans="1:30" hidden="1" outlineLevel="1">
      <c r="A341" s="311" t="str">
        <f t="shared" si="10"/>
        <v>ELSTSE2739PKOXL</v>
      </c>
      <c r="B341" s="311" t="str">
        <f t="shared" si="11"/>
        <v>ELSTSE2739PK</v>
      </c>
      <c r="C341" s="318" t="s">
        <v>995</v>
      </c>
      <c r="D341" s="318" t="s">
        <v>996</v>
      </c>
      <c r="E341" s="318" t="s">
        <v>728</v>
      </c>
      <c r="F341" s="318" t="s">
        <v>743</v>
      </c>
      <c r="G341" s="319">
        <v>9500</v>
      </c>
      <c r="H341" s="319">
        <v>45000</v>
      </c>
      <c r="I341" s="319">
        <v>45000</v>
      </c>
      <c r="J341" s="318">
        <v>250</v>
      </c>
      <c r="K341" s="320">
        <v>41351</v>
      </c>
      <c r="L341" s="318">
        <v>122</v>
      </c>
      <c r="M341" s="319">
        <v>5490000</v>
      </c>
      <c r="N341" s="320">
        <v>41353</v>
      </c>
      <c r="O341" s="318">
        <v>121</v>
      </c>
      <c r="P341" s="318"/>
      <c r="Q341" s="319">
        <v>5445000</v>
      </c>
      <c r="R341" s="320">
        <v>41354</v>
      </c>
      <c r="S341" s="318">
        <v>121</v>
      </c>
      <c r="T341" s="319">
        <v>5422500</v>
      </c>
      <c r="U341" s="318">
        <v>99.2</v>
      </c>
      <c r="V341" s="318">
        <v>98.8</v>
      </c>
      <c r="W341" s="318">
        <v>100</v>
      </c>
      <c r="X341" s="318">
        <v>99.6</v>
      </c>
      <c r="Y341" s="318">
        <v>1</v>
      </c>
      <c r="Z341" s="318"/>
      <c r="AA341" s="318"/>
      <c r="AB341" s="318"/>
      <c r="AC341" s="318"/>
      <c r="AD341" s="318"/>
    </row>
    <row r="342" spans="1:30" hidden="1" outlineLevel="1">
      <c r="A342" s="311" t="str">
        <f t="shared" si="10"/>
        <v>ELSTSE2740YEOSS</v>
      </c>
      <c r="B342" s="311" t="str">
        <f t="shared" si="11"/>
        <v>ELSTSE2740YE</v>
      </c>
      <c r="C342" s="318" t="s">
        <v>944</v>
      </c>
      <c r="D342" s="318" t="s">
        <v>945</v>
      </c>
      <c r="E342" s="318" t="s">
        <v>721</v>
      </c>
      <c r="F342" s="318" t="s">
        <v>738</v>
      </c>
      <c r="G342" s="319">
        <v>10400</v>
      </c>
      <c r="H342" s="319">
        <v>45000</v>
      </c>
      <c r="I342" s="319">
        <v>45000</v>
      </c>
      <c r="J342" s="318">
        <v>605</v>
      </c>
      <c r="K342" s="320">
        <v>41333</v>
      </c>
      <c r="L342" s="318">
        <v>597</v>
      </c>
      <c r="M342" s="319">
        <v>26865000</v>
      </c>
      <c r="N342" s="320">
        <v>41352</v>
      </c>
      <c r="O342" s="318">
        <v>541</v>
      </c>
      <c r="P342" s="318">
        <v>-3</v>
      </c>
      <c r="Q342" s="319">
        <v>24345000</v>
      </c>
      <c r="R342" s="320">
        <v>41353</v>
      </c>
      <c r="S342" s="318">
        <v>542</v>
      </c>
      <c r="T342" s="319">
        <v>24277500</v>
      </c>
      <c r="U342" s="318">
        <v>90.8</v>
      </c>
      <c r="V342" s="318">
        <v>90.4</v>
      </c>
      <c r="W342" s="318">
        <v>100.2</v>
      </c>
      <c r="X342" s="318">
        <v>99.7</v>
      </c>
      <c r="Y342" s="318">
        <v>59</v>
      </c>
      <c r="Z342" s="318">
        <v>-1</v>
      </c>
      <c r="AA342" s="318"/>
      <c r="AB342" s="318">
        <v>1</v>
      </c>
      <c r="AC342" s="319">
        <v>45000</v>
      </c>
      <c r="AD342" s="318">
        <v>0.2</v>
      </c>
    </row>
    <row r="343" spans="1:30" hidden="1" outlineLevel="1">
      <c r="A343" s="311" t="str">
        <f t="shared" si="10"/>
        <v>ELSTSE2740YEOMM</v>
      </c>
      <c r="B343" s="311" t="str">
        <f t="shared" si="11"/>
        <v>ELSTSE2740YE</v>
      </c>
      <c r="C343" s="318" t="s">
        <v>944</v>
      </c>
      <c r="D343" s="318" t="s">
        <v>945</v>
      </c>
      <c r="E343" s="318" t="s">
        <v>721</v>
      </c>
      <c r="F343" s="318" t="s">
        <v>739</v>
      </c>
      <c r="G343" s="319">
        <v>10400</v>
      </c>
      <c r="H343" s="319">
        <v>45000</v>
      </c>
      <c r="I343" s="319">
        <v>45000</v>
      </c>
      <c r="J343" s="318">
        <v>730</v>
      </c>
      <c r="K343" s="320">
        <v>41333</v>
      </c>
      <c r="L343" s="318">
        <v>725</v>
      </c>
      <c r="M343" s="319">
        <v>32625000</v>
      </c>
      <c r="N343" s="320">
        <v>41352</v>
      </c>
      <c r="O343" s="318">
        <v>542</v>
      </c>
      <c r="P343" s="318">
        <v>-2</v>
      </c>
      <c r="Q343" s="319">
        <v>24390000</v>
      </c>
      <c r="R343" s="320">
        <v>41353</v>
      </c>
      <c r="S343" s="318">
        <v>543</v>
      </c>
      <c r="T343" s="319">
        <v>24340500</v>
      </c>
      <c r="U343" s="318">
        <v>74.900000000000006</v>
      </c>
      <c r="V343" s="318">
        <v>74.599999999999994</v>
      </c>
      <c r="W343" s="318">
        <v>100.2</v>
      </c>
      <c r="X343" s="318">
        <v>99.8</v>
      </c>
      <c r="Y343" s="318">
        <v>185</v>
      </c>
      <c r="Z343" s="318">
        <v>-1</v>
      </c>
      <c r="AA343" s="318"/>
      <c r="AB343" s="318"/>
      <c r="AC343" s="318"/>
      <c r="AD343" s="318"/>
    </row>
    <row r="344" spans="1:30" hidden="1" outlineLevel="1">
      <c r="A344" s="311" t="str">
        <f t="shared" si="10"/>
        <v>ELSTSE2740YEOLL</v>
      </c>
      <c r="B344" s="311" t="str">
        <f t="shared" si="11"/>
        <v>ELSTSE2740YE</v>
      </c>
      <c r="C344" s="318" t="s">
        <v>944</v>
      </c>
      <c r="D344" s="318" t="s">
        <v>945</v>
      </c>
      <c r="E344" s="318" t="s">
        <v>721</v>
      </c>
      <c r="F344" s="318" t="s">
        <v>741</v>
      </c>
      <c r="G344" s="319">
        <v>10400</v>
      </c>
      <c r="H344" s="319">
        <v>45000</v>
      </c>
      <c r="I344" s="319">
        <v>45000</v>
      </c>
      <c r="J344" s="318">
        <v>404</v>
      </c>
      <c r="K344" s="320">
        <v>41333</v>
      </c>
      <c r="L344" s="318">
        <v>403</v>
      </c>
      <c r="M344" s="319">
        <v>18135000</v>
      </c>
      <c r="N344" s="320">
        <v>41352</v>
      </c>
      <c r="O344" s="318">
        <v>374</v>
      </c>
      <c r="P344" s="318"/>
      <c r="Q344" s="319">
        <v>16830000</v>
      </c>
      <c r="R344" s="320">
        <v>41353</v>
      </c>
      <c r="S344" s="318">
        <v>374</v>
      </c>
      <c r="T344" s="319">
        <v>16785000</v>
      </c>
      <c r="U344" s="318">
        <v>92.8</v>
      </c>
      <c r="V344" s="318">
        <v>92.6</v>
      </c>
      <c r="W344" s="318">
        <v>100</v>
      </c>
      <c r="X344" s="318">
        <v>99.7</v>
      </c>
      <c r="Y344" s="318">
        <v>29</v>
      </c>
      <c r="Z344" s="318"/>
      <c r="AA344" s="318"/>
      <c r="AB344" s="318">
        <v>1</v>
      </c>
      <c r="AC344" s="319">
        <v>45000</v>
      </c>
      <c r="AD344" s="318">
        <v>0.2</v>
      </c>
    </row>
    <row r="345" spans="1:30" hidden="1" outlineLevel="1">
      <c r="A345" s="311" t="str">
        <f t="shared" si="10"/>
        <v>ELSTSE2740YEOXL</v>
      </c>
      <c r="B345" s="311" t="str">
        <f t="shared" si="11"/>
        <v>ELSTSE2740YE</v>
      </c>
      <c r="C345" s="318" t="s">
        <v>944</v>
      </c>
      <c r="D345" s="318" t="s">
        <v>945</v>
      </c>
      <c r="E345" s="318" t="s">
        <v>721</v>
      </c>
      <c r="F345" s="318" t="s">
        <v>743</v>
      </c>
      <c r="G345" s="319">
        <v>10400</v>
      </c>
      <c r="H345" s="319">
        <v>45000</v>
      </c>
      <c r="I345" s="319">
        <v>45000</v>
      </c>
      <c r="J345" s="318">
        <v>153</v>
      </c>
      <c r="K345" s="320">
        <v>41333</v>
      </c>
      <c r="L345" s="318">
        <v>153</v>
      </c>
      <c r="M345" s="319">
        <v>6885000</v>
      </c>
      <c r="N345" s="320">
        <v>41352</v>
      </c>
      <c r="O345" s="318">
        <v>141</v>
      </c>
      <c r="P345" s="318">
        <v>-1</v>
      </c>
      <c r="Q345" s="319">
        <v>6345000</v>
      </c>
      <c r="R345" s="320">
        <v>41354</v>
      </c>
      <c r="S345" s="318">
        <v>142</v>
      </c>
      <c r="T345" s="319">
        <v>6367500</v>
      </c>
      <c r="U345" s="318">
        <v>92.8</v>
      </c>
      <c r="V345" s="318">
        <v>92.5</v>
      </c>
      <c r="W345" s="318">
        <v>100.7</v>
      </c>
      <c r="X345" s="318">
        <v>100.4</v>
      </c>
      <c r="Y345" s="318">
        <v>13</v>
      </c>
      <c r="Z345" s="318">
        <v>-1</v>
      </c>
      <c r="AA345" s="318"/>
      <c r="AB345" s="318"/>
      <c r="AC345" s="318"/>
      <c r="AD345" s="318"/>
    </row>
    <row r="346" spans="1:30" hidden="1" outlineLevel="1">
      <c r="A346" s="311" t="str">
        <f t="shared" si="10"/>
        <v>ELSTSE2741OROSS</v>
      </c>
      <c r="B346" s="311" t="str">
        <f t="shared" si="11"/>
        <v>ELSTSE2741OR</v>
      </c>
      <c r="C346" s="318" t="s">
        <v>997</v>
      </c>
      <c r="D346" s="318" t="s">
        <v>998</v>
      </c>
      <c r="E346" s="318" t="s">
        <v>734</v>
      </c>
      <c r="F346" s="318" t="s">
        <v>738</v>
      </c>
      <c r="G346" s="319">
        <v>8700</v>
      </c>
      <c r="H346" s="319">
        <v>43000</v>
      </c>
      <c r="I346" s="319">
        <v>43000</v>
      </c>
      <c r="J346" s="318">
        <v>203</v>
      </c>
      <c r="K346" s="320">
        <v>41362</v>
      </c>
      <c r="L346" s="318">
        <v>202</v>
      </c>
      <c r="M346" s="319">
        <v>8686000</v>
      </c>
      <c r="N346" s="320">
        <v>41362</v>
      </c>
      <c r="O346" s="318">
        <v>152</v>
      </c>
      <c r="P346" s="318"/>
      <c r="Q346" s="319">
        <v>6536000</v>
      </c>
      <c r="R346" s="320">
        <v>41363</v>
      </c>
      <c r="S346" s="318">
        <v>151</v>
      </c>
      <c r="T346" s="319">
        <v>6471500</v>
      </c>
      <c r="U346" s="318">
        <v>74.8</v>
      </c>
      <c r="V346" s="318">
        <v>74.5</v>
      </c>
      <c r="W346" s="318">
        <v>99.3</v>
      </c>
      <c r="X346" s="318">
        <v>99</v>
      </c>
      <c r="Y346" s="318">
        <v>50</v>
      </c>
      <c r="Z346" s="318">
        <v>1</v>
      </c>
      <c r="AA346" s="318"/>
      <c r="AB346" s="318"/>
      <c r="AC346" s="318"/>
      <c r="AD346" s="318"/>
    </row>
    <row r="347" spans="1:30" hidden="1" outlineLevel="1">
      <c r="A347" s="311" t="str">
        <f t="shared" si="10"/>
        <v>ELSTSE2741OROMM</v>
      </c>
      <c r="B347" s="311" t="str">
        <f t="shared" si="11"/>
        <v>ELSTSE2741OR</v>
      </c>
      <c r="C347" s="318" t="s">
        <v>997</v>
      </c>
      <c r="D347" s="318" t="s">
        <v>998</v>
      </c>
      <c r="E347" s="318" t="s">
        <v>734</v>
      </c>
      <c r="F347" s="318" t="s">
        <v>739</v>
      </c>
      <c r="G347" s="319">
        <v>8700</v>
      </c>
      <c r="H347" s="319">
        <v>43000</v>
      </c>
      <c r="I347" s="319">
        <v>43000</v>
      </c>
      <c r="J347" s="318">
        <v>204</v>
      </c>
      <c r="K347" s="320">
        <v>41351</v>
      </c>
      <c r="L347" s="318">
        <v>202</v>
      </c>
      <c r="M347" s="319">
        <v>8686000</v>
      </c>
      <c r="N347" s="320">
        <v>41353</v>
      </c>
      <c r="O347" s="318">
        <v>165</v>
      </c>
      <c r="P347" s="318"/>
      <c r="Q347" s="319">
        <v>7095000</v>
      </c>
      <c r="R347" s="320">
        <v>41354</v>
      </c>
      <c r="S347" s="318">
        <v>165</v>
      </c>
      <c r="T347" s="319">
        <v>7052000</v>
      </c>
      <c r="U347" s="318">
        <v>81.7</v>
      </c>
      <c r="V347" s="318">
        <v>81.2</v>
      </c>
      <c r="W347" s="318">
        <v>100</v>
      </c>
      <c r="X347" s="318">
        <v>99.4</v>
      </c>
      <c r="Y347" s="318">
        <v>37</v>
      </c>
      <c r="Z347" s="318"/>
      <c r="AA347" s="318"/>
      <c r="AB347" s="318">
        <v>-1</v>
      </c>
      <c r="AC347" s="319">
        <v>-43000</v>
      </c>
      <c r="AD347" s="318">
        <v>-0.5</v>
      </c>
    </row>
    <row r="348" spans="1:30" hidden="1" outlineLevel="1">
      <c r="A348" s="311" t="str">
        <f t="shared" si="10"/>
        <v>ELSTSE2741OROLL</v>
      </c>
      <c r="B348" s="311" t="str">
        <f t="shared" si="11"/>
        <v>ELSTSE2741OR</v>
      </c>
      <c r="C348" s="318" t="s">
        <v>997</v>
      </c>
      <c r="D348" s="318" t="s">
        <v>998</v>
      </c>
      <c r="E348" s="318" t="s">
        <v>734</v>
      </c>
      <c r="F348" s="318" t="s">
        <v>741</v>
      </c>
      <c r="G348" s="319">
        <v>8700</v>
      </c>
      <c r="H348" s="319">
        <v>43000</v>
      </c>
      <c r="I348" s="319">
        <v>43000</v>
      </c>
      <c r="J348" s="318">
        <v>102</v>
      </c>
      <c r="K348" s="320">
        <v>41351</v>
      </c>
      <c r="L348" s="318">
        <v>101</v>
      </c>
      <c r="M348" s="319">
        <v>4343000</v>
      </c>
      <c r="N348" s="320">
        <v>41353</v>
      </c>
      <c r="O348" s="318">
        <v>98</v>
      </c>
      <c r="P348" s="318">
        <v>-1</v>
      </c>
      <c r="Q348" s="319">
        <v>4214000</v>
      </c>
      <c r="R348" s="320">
        <v>41356</v>
      </c>
      <c r="S348" s="318">
        <v>98</v>
      </c>
      <c r="T348" s="319">
        <v>4214000</v>
      </c>
      <c r="U348" s="318">
        <v>97</v>
      </c>
      <c r="V348" s="318">
        <v>97</v>
      </c>
      <c r="W348" s="318">
        <v>100</v>
      </c>
      <c r="X348" s="318">
        <v>100</v>
      </c>
      <c r="Y348" s="318">
        <v>4</v>
      </c>
      <c r="Z348" s="318"/>
      <c r="AA348" s="318"/>
      <c r="AB348" s="318"/>
      <c r="AC348" s="318"/>
      <c r="AD348" s="318"/>
    </row>
    <row r="349" spans="1:30" hidden="1" outlineLevel="1">
      <c r="A349" s="311" t="str">
        <f t="shared" si="10"/>
        <v>ELSTSE2741OROXL</v>
      </c>
      <c r="B349" s="311" t="str">
        <f t="shared" si="11"/>
        <v>ELSTSE2741OR</v>
      </c>
      <c r="C349" s="318" t="s">
        <v>997</v>
      </c>
      <c r="D349" s="318" t="s">
        <v>998</v>
      </c>
      <c r="E349" s="318" t="s">
        <v>734</v>
      </c>
      <c r="F349" s="318" t="s">
        <v>743</v>
      </c>
      <c r="G349" s="319">
        <v>8700</v>
      </c>
      <c r="H349" s="319">
        <v>43000</v>
      </c>
      <c r="I349" s="319">
        <v>43000</v>
      </c>
      <c r="J349" s="318">
        <v>100</v>
      </c>
      <c r="K349" s="320">
        <v>41351</v>
      </c>
      <c r="L349" s="318">
        <v>99</v>
      </c>
      <c r="M349" s="319">
        <v>4257000</v>
      </c>
      <c r="N349" s="320">
        <v>41353</v>
      </c>
      <c r="O349" s="318">
        <v>84</v>
      </c>
      <c r="P349" s="318">
        <v>1</v>
      </c>
      <c r="Q349" s="319">
        <v>3612000</v>
      </c>
      <c r="R349" s="320">
        <v>41356</v>
      </c>
      <c r="S349" s="318">
        <v>84</v>
      </c>
      <c r="T349" s="319">
        <v>3612000</v>
      </c>
      <c r="U349" s="318">
        <v>84.8</v>
      </c>
      <c r="V349" s="318">
        <v>84.8</v>
      </c>
      <c r="W349" s="318">
        <v>100</v>
      </c>
      <c r="X349" s="318">
        <v>100</v>
      </c>
      <c r="Y349" s="318">
        <v>14</v>
      </c>
      <c r="Z349" s="318"/>
      <c r="AA349" s="318"/>
      <c r="AB349" s="318">
        <v>1</v>
      </c>
      <c r="AC349" s="319">
        <v>43000</v>
      </c>
      <c r="AD349" s="318">
        <v>1</v>
      </c>
    </row>
    <row r="350" spans="1:30" hidden="1" outlineLevel="1">
      <c r="A350" s="311" t="str">
        <f t="shared" si="10"/>
        <v>ELSTSE2742YEOSS</v>
      </c>
      <c r="B350" s="311" t="str">
        <f t="shared" si="11"/>
        <v>ELSTSE2742YE</v>
      </c>
      <c r="C350" s="318" t="s">
        <v>1143</v>
      </c>
      <c r="D350" s="318" t="s">
        <v>1144</v>
      </c>
      <c r="E350" s="318" t="s">
        <v>721</v>
      </c>
      <c r="F350" s="318" t="s">
        <v>738</v>
      </c>
      <c r="G350" s="319">
        <v>8495</v>
      </c>
      <c r="H350" s="319">
        <v>45000</v>
      </c>
      <c r="I350" s="319">
        <v>45000</v>
      </c>
      <c r="J350" s="318">
        <v>199</v>
      </c>
      <c r="K350" s="320">
        <v>41401</v>
      </c>
      <c r="L350" s="318">
        <v>189</v>
      </c>
      <c r="M350" s="319">
        <v>8505000</v>
      </c>
      <c r="N350" s="320">
        <v>41401</v>
      </c>
      <c r="O350" s="318">
        <v>171</v>
      </c>
      <c r="P350" s="318"/>
      <c r="Q350" s="319">
        <v>7695000</v>
      </c>
      <c r="R350" s="320">
        <v>41402</v>
      </c>
      <c r="S350" s="318">
        <v>170</v>
      </c>
      <c r="T350" s="319">
        <v>7627500</v>
      </c>
      <c r="U350" s="318">
        <v>89.9</v>
      </c>
      <c r="V350" s="318">
        <v>89.7</v>
      </c>
      <c r="W350" s="318">
        <v>99.4</v>
      </c>
      <c r="X350" s="318">
        <v>99.1</v>
      </c>
      <c r="Y350" s="318">
        <v>18</v>
      </c>
      <c r="Z350" s="318">
        <v>1</v>
      </c>
      <c r="AA350" s="318"/>
      <c r="AB350" s="318"/>
      <c r="AC350" s="318"/>
      <c r="AD350" s="318"/>
    </row>
    <row r="351" spans="1:30" hidden="1" outlineLevel="1">
      <c r="A351" s="311" t="str">
        <f t="shared" si="10"/>
        <v>ELSTSE2742YEOMM</v>
      </c>
      <c r="B351" s="311" t="str">
        <f t="shared" si="11"/>
        <v>ELSTSE2742YE</v>
      </c>
      <c r="C351" s="318" t="s">
        <v>1143</v>
      </c>
      <c r="D351" s="318" t="s">
        <v>1144</v>
      </c>
      <c r="E351" s="318" t="s">
        <v>721</v>
      </c>
      <c r="F351" s="318" t="s">
        <v>739</v>
      </c>
      <c r="G351" s="319">
        <v>8495</v>
      </c>
      <c r="H351" s="319">
        <v>45000</v>
      </c>
      <c r="I351" s="319">
        <v>45000</v>
      </c>
      <c r="J351" s="318">
        <v>192</v>
      </c>
      <c r="K351" s="320">
        <v>41401</v>
      </c>
      <c r="L351" s="318">
        <v>191</v>
      </c>
      <c r="M351" s="319">
        <v>8595000</v>
      </c>
      <c r="N351" s="320">
        <v>41401</v>
      </c>
      <c r="O351" s="318">
        <v>172</v>
      </c>
      <c r="P351" s="318"/>
      <c r="Q351" s="319">
        <v>7740000</v>
      </c>
      <c r="R351" s="320">
        <v>41402</v>
      </c>
      <c r="S351" s="318">
        <v>172</v>
      </c>
      <c r="T351" s="319">
        <v>7695000</v>
      </c>
      <c r="U351" s="318">
        <v>90.1</v>
      </c>
      <c r="V351" s="318">
        <v>89.5</v>
      </c>
      <c r="W351" s="318">
        <v>100</v>
      </c>
      <c r="X351" s="318">
        <v>99.4</v>
      </c>
      <c r="Y351" s="318">
        <v>19</v>
      </c>
      <c r="Z351" s="318"/>
      <c r="AA351" s="318"/>
      <c r="AB351" s="318"/>
      <c r="AC351" s="318"/>
      <c r="AD351" s="318"/>
    </row>
    <row r="352" spans="1:30" hidden="1" outlineLevel="1">
      <c r="A352" s="311" t="str">
        <f t="shared" si="10"/>
        <v>ELSTSE2742YEOLL</v>
      </c>
      <c r="B352" s="311" t="str">
        <f t="shared" si="11"/>
        <v>ELSTSE2742YE</v>
      </c>
      <c r="C352" s="318" t="s">
        <v>1143</v>
      </c>
      <c r="D352" s="318" t="s">
        <v>1144</v>
      </c>
      <c r="E352" s="318" t="s">
        <v>721</v>
      </c>
      <c r="F352" s="318" t="s">
        <v>741</v>
      </c>
      <c r="G352" s="319">
        <v>8495</v>
      </c>
      <c r="H352" s="319">
        <v>45000</v>
      </c>
      <c r="I352" s="319">
        <v>45000</v>
      </c>
      <c r="J352" s="318">
        <v>98</v>
      </c>
      <c r="K352" s="320">
        <v>41401</v>
      </c>
      <c r="L352" s="318">
        <v>97</v>
      </c>
      <c r="M352" s="319">
        <v>4365000</v>
      </c>
      <c r="N352" s="320">
        <v>41401</v>
      </c>
      <c r="O352" s="318">
        <v>95</v>
      </c>
      <c r="P352" s="318">
        <v>-1</v>
      </c>
      <c r="Q352" s="319">
        <v>4275000</v>
      </c>
      <c r="R352" s="320">
        <v>41403</v>
      </c>
      <c r="S352" s="318">
        <v>95</v>
      </c>
      <c r="T352" s="319">
        <v>4252500</v>
      </c>
      <c r="U352" s="318">
        <v>97.9</v>
      </c>
      <c r="V352" s="318">
        <v>97.4</v>
      </c>
      <c r="W352" s="318">
        <v>100</v>
      </c>
      <c r="X352" s="318">
        <v>99.5</v>
      </c>
      <c r="Y352" s="318">
        <v>3</v>
      </c>
      <c r="Z352" s="318"/>
      <c r="AA352" s="318"/>
      <c r="AB352" s="318"/>
      <c r="AC352" s="318"/>
      <c r="AD352" s="318"/>
    </row>
    <row r="353" spans="1:30" hidden="1" outlineLevel="1">
      <c r="A353" s="311" t="str">
        <f t="shared" si="10"/>
        <v>ELSTSE2742YEOXL</v>
      </c>
      <c r="B353" s="311" t="str">
        <f t="shared" si="11"/>
        <v>ELSTSE2742YE</v>
      </c>
      <c r="C353" s="318" t="s">
        <v>1143</v>
      </c>
      <c r="D353" s="318" t="s">
        <v>1144</v>
      </c>
      <c r="E353" s="318" t="s">
        <v>721</v>
      </c>
      <c r="F353" s="318" t="s">
        <v>743</v>
      </c>
      <c r="G353" s="319">
        <v>8495</v>
      </c>
      <c r="H353" s="319">
        <v>45000</v>
      </c>
      <c r="I353" s="319">
        <v>45000</v>
      </c>
      <c r="J353" s="318">
        <v>99</v>
      </c>
      <c r="K353" s="320">
        <v>41401</v>
      </c>
      <c r="L353" s="318">
        <v>99</v>
      </c>
      <c r="M353" s="319">
        <v>4455000</v>
      </c>
      <c r="N353" s="320">
        <v>41401</v>
      </c>
      <c r="O353" s="318">
        <v>87</v>
      </c>
      <c r="P353" s="318">
        <v>1</v>
      </c>
      <c r="Q353" s="319">
        <v>3915000</v>
      </c>
      <c r="R353" s="320">
        <v>41402</v>
      </c>
      <c r="S353" s="318">
        <v>87</v>
      </c>
      <c r="T353" s="319">
        <v>3915000</v>
      </c>
      <c r="U353" s="318">
        <v>87.9</v>
      </c>
      <c r="V353" s="318">
        <v>87.9</v>
      </c>
      <c r="W353" s="318">
        <v>100</v>
      </c>
      <c r="X353" s="318">
        <v>100</v>
      </c>
      <c r="Y353" s="318">
        <v>11</v>
      </c>
      <c r="Z353" s="318"/>
      <c r="AA353" s="318"/>
      <c r="AB353" s="318">
        <v>1</v>
      </c>
      <c r="AC353" s="319">
        <v>45000</v>
      </c>
      <c r="AD353" s="318">
        <v>1</v>
      </c>
    </row>
    <row r="354" spans="1:30" hidden="1" outlineLevel="1">
      <c r="A354" s="311" t="str">
        <f t="shared" si="10"/>
        <v>ELSTSE2743YEOSS</v>
      </c>
      <c r="B354" s="311" t="str">
        <f t="shared" si="11"/>
        <v>ELSTSE2743YE</v>
      </c>
      <c r="C354" s="318" t="s">
        <v>1067</v>
      </c>
      <c r="D354" s="318" t="s">
        <v>1068</v>
      </c>
      <c r="E354" s="318" t="s">
        <v>721</v>
      </c>
      <c r="F354" s="318" t="s">
        <v>738</v>
      </c>
      <c r="G354" s="319">
        <v>8643</v>
      </c>
      <c r="H354" s="319">
        <v>45000</v>
      </c>
      <c r="I354" s="319">
        <v>45000</v>
      </c>
      <c r="J354" s="318">
        <v>203</v>
      </c>
      <c r="K354" s="320">
        <v>41383</v>
      </c>
      <c r="L354" s="318">
        <v>202</v>
      </c>
      <c r="M354" s="319">
        <v>9090000</v>
      </c>
      <c r="N354" s="320">
        <v>41388</v>
      </c>
      <c r="O354" s="318">
        <v>195</v>
      </c>
      <c r="P354" s="318"/>
      <c r="Q354" s="319">
        <v>8775000</v>
      </c>
      <c r="R354" s="320">
        <v>41389</v>
      </c>
      <c r="S354" s="318">
        <v>196</v>
      </c>
      <c r="T354" s="319">
        <v>8797500</v>
      </c>
      <c r="U354" s="318">
        <v>97</v>
      </c>
      <c r="V354" s="318">
        <v>96.8</v>
      </c>
      <c r="W354" s="318">
        <v>100.5</v>
      </c>
      <c r="X354" s="318">
        <v>100.3</v>
      </c>
      <c r="Y354" s="318">
        <v>7</v>
      </c>
      <c r="Z354" s="318">
        <v>-1</v>
      </c>
      <c r="AA354" s="318"/>
      <c r="AB354" s="318"/>
      <c r="AC354" s="318"/>
      <c r="AD354" s="318"/>
    </row>
    <row r="355" spans="1:30" hidden="1" outlineLevel="1">
      <c r="A355" s="311" t="str">
        <f t="shared" si="10"/>
        <v>ELSTSE2743YEOMM</v>
      </c>
      <c r="B355" s="311" t="str">
        <f t="shared" si="11"/>
        <v>ELSTSE2743YE</v>
      </c>
      <c r="C355" s="318" t="s">
        <v>1067</v>
      </c>
      <c r="D355" s="318" t="s">
        <v>1068</v>
      </c>
      <c r="E355" s="318" t="s">
        <v>721</v>
      </c>
      <c r="F355" s="318" t="s">
        <v>739</v>
      </c>
      <c r="G355" s="319">
        <v>8643</v>
      </c>
      <c r="H355" s="319">
        <v>45000</v>
      </c>
      <c r="I355" s="319">
        <v>45000</v>
      </c>
      <c r="J355" s="318">
        <v>303</v>
      </c>
      <c r="K355" s="320">
        <v>41383</v>
      </c>
      <c r="L355" s="318">
        <v>302</v>
      </c>
      <c r="M355" s="319">
        <v>13590000</v>
      </c>
      <c r="N355" s="320">
        <v>41388</v>
      </c>
      <c r="O355" s="318">
        <v>296</v>
      </c>
      <c r="P355" s="318"/>
      <c r="Q355" s="319">
        <v>13320000</v>
      </c>
      <c r="R355" s="320">
        <v>41389</v>
      </c>
      <c r="S355" s="318">
        <v>293</v>
      </c>
      <c r="T355" s="319">
        <v>13140000</v>
      </c>
      <c r="U355" s="318">
        <v>97</v>
      </c>
      <c r="V355" s="318">
        <v>96.7</v>
      </c>
      <c r="W355" s="318">
        <v>99</v>
      </c>
      <c r="X355" s="318">
        <v>98.6</v>
      </c>
      <c r="Y355" s="318">
        <v>6</v>
      </c>
      <c r="Z355" s="318">
        <v>3</v>
      </c>
      <c r="AA355" s="318"/>
      <c r="AB355" s="318"/>
      <c r="AC355" s="318"/>
      <c r="AD355" s="318"/>
    </row>
    <row r="356" spans="1:30" hidden="1" outlineLevel="1">
      <c r="A356" s="311" t="str">
        <f t="shared" si="10"/>
        <v>ELSTSE2743YEOLL</v>
      </c>
      <c r="B356" s="311" t="str">
        <f t="shared" si="11"/>
        <v>ELSTSE2743YE</v>
      </c>
      <c r="C356" s="318" t="s">
        <v>1067</v>
      </c>
      <c r="D356" s="318" t="s">
        <v>1068</v>
      </c>
      <c r="E356" s="318" t="s">
        <v>721</v>
      </c>
      <c r="F356" s="318" t="s">
        <v>741</v>
      </c>
      <c r="G356" s="319">
        <v>8643</v>
      </c>
      <c r="H356" s="319">
        <v>45000</v>
      </c>
      <c r="I356" s="319">
        <v>45000</v>
      </c>
      <c r="J356" s="318">
        <v>207</v>
      </c>
      <c r="K356" s="320">
        <v>41383</v>
      </c>
      <c r="L356" s="318">
        <v>200</v>
      </c>
      <c r="M356" s="319">
        <v>9000000</v>
      </c>
      <c r="N356" s="320">
        <v>41388</v>
      </c>
      <c r="O356" s="318">
        <v>196</v>
      </c>
      <c r="P356" s="318"/>
      <c r="Q356" s="319">
        <v>8820000</v>
      </c>
      <c r="R356" s="320">
        <v>41389</v>
      </c>
      <c r="S356" s="318">
        <v>196</v>
      </c>
      <c r="T356" s="319">
        <v>8730000</v>
      </c>
      <c r="U356" s="318">
        <v>98</v>
      </c>
      <c r="V356" s="318">
        <v>97</v>
      </c>
      <c r="W356" s="318">
        <v>100</v>
      </c>
      <c r="X356" s="318">
        <v>99</v>
      </c>
      <c r="Y356" s="318">
        <v>4</v>
      </c>
      <c r="Z356" s="318"/>
      <c r="AA356" s="318">
        <v>-1</v>
      </c>
      <c r="AB356" s="318">
        <v>-1</v>
      </c>
      <c r="AC356" s="319">
        <v>-45000</v>
      </c>
      <c r="AD356" s="318">
        <v>-0.5</v>
      </c>
    </row>
    <row r="357" spans="1:30" hidden="1" outlineLevel="1">
      <c r="A357" s="311" t="str">
        <f t="shared" si="10"/>
        <v>ELSTSE2743YEOXL</v>
      </c>
      <c r="B357" s="311" t="str">
        <f t="shared" si="11"/>
        <v>ELSTSE2743YE</v>
      </c>
      <c r="C357" s="318" t="s">
        <v>1067</v>
      </c>
      <c r="D357" s="318" t="s">
        <v>1068</v>
      </c>
      <c r="E357" s="318" t="s">
        <v>721</v>
      </c>
      <c r="F357" s="318" t="s">
        <v>743</v>
      </c>
      <c r="G357" s="319">
        <v>8643</v>
      </c>
      <c r="H357" s="319">
        <v>45000</v>
      </c>
      <c r="I357" s="319">
        <v>45000</v>
      </c>
      <c r="J357" s="318">
        <v>95</v>
      </c>
      <c r="K357" s="320">
        <v>41383</v>
      </c>
      <c r="L357" s="318">
        <v>94</v>
      </c>
      <c r="M357" s="319">
        <v>4230000</v>
      </c>
      <c r="N357" s="320">
        <v>41388</v>
      </c>
      <c r="O357" s="318">
        <v>92</v>
      </c>
      <c r="P357" s="318"/>
      <c r="Q357" s="319">
        <v>4140000</v>
      </c>
      <c r="R357" s="320">
        <v>41389</v>
      </c>
      <c r="S357" s="318">
        <v>91</v>
      </c>
      <c r="T357" s="319">
        <v>4072500</v>
      </c>
      <c r="U357" s="318">
        <v>96.8</v>
      </c>
      <c r="V357" s="318">
        <v>96.3</v>
      </c>
      <c r="W357" s="318">
        <v>98.9</v>
      </c>
      <c r="X357" s="318">
        <v>98.4</v>
      </c>
      <c r="Y357" s="318">
        <v>2</v>
      </c>
      <c r="Z357" s="318">
        <v>1</v>
      </c>
      <c r="AA357" s="318"/>
      <c r="AB357" s="318"/>
      <c r="AC357" s="318"/>
      <c r="AD357" s="318"/>
    </row>
    <row r="358" spans="1:30" hidden="1" outlineLevel="1">
      <c r="A358" s="311" t="str">
        <f t="shared" si="10"/>
        <v>ELSTSE2744NYOSS</v>
      </c>
      <c r="B358" s="311" t="str">
        <f t="shared" si="11"/>
        <v>ELSTSE2744NY</v>
      </c>
      <c r="C358" s="318" t="s">
        <v>1145</v>
      </c>
      <c r="D358" s="318" t="s">
        <v>1146</v>
      </c>
      <c r="E358" s="318" t="s">
        <v>720</v>
      </c>
      <c r="F358" s="318" t="s">
        <v>738</v>
      </c>
      <c r="G358" s="319">
        <v>8495</v>
      </c>
      <c r="H358" s="319">
        <v>43000</v>
      </c>
      <c r="I358" s="319">
        <v>43000</v>
      </c>
      <c r="J358" s="318">
        <v>162</v>
      </c>
      <c r="K358" s="320">
        <v>41401</v>
      </c>
      <c r="L358" s="318">
        <v>162</v>
      </c>
      <c r="M358" s="319">
        <v>6966000</v>
      </c>
      <c r="N358" s="320">
        <v>41401</v>
      </c>
      <c r="O358" s="318">
        <v>87</v>
      </c>
      <c r="P358" s="318">
        <v>1</v>
      </c>
      <c r="Q358" s="319">
        <v>3741000</v>
      </c>
      <c r="R358" s="320">
        <v>41402</v>
      </c>
      <c r="S358" s="318">
        <v>85</v>
      </c>
      <c r="T358" s="319">
        <v>3633500</v>
      </c>
      <c r="U358" s="318">
        <v>52.5</v>
      </c>
      <c r="V358" s="318">
        <v>52.2</v>
      </c>
      <c r="W358" s="318">
        <v>97.7</v>
      </c>
      <c r="X358" s="318">
        <v>97.1</v>
      </c>
      <c r="Y358" s="318">
        <v>74</v>
      </c>
      <c r="Z358" s="318">
        <v>2</v>
      </c>
      <c r="AA358" s="318"/>
      <c r="AB358" s="318">
        <v>-1</v>
      </c>
      <c r="AC358" s="319">
        <v>-43000</v>
      </c>
      <c r="AD358" s="318">
        <v>-0.6</v>
      </c>
    </row>
    <row r="359" spans="1:30" hidden="1" outlineLevel="1">
      <c r="A359" s="311" t="str">
        <f t="shared" si="10"/>
        <v>ELSTSE2744NYOMM</v>
      </c>
      <c r="B359" s="311" t="str">
        <f t="shared" si="11"/>
        <v>ELSTSE2744NY</v>
      </c>
      <c r="C359" s="318" t="s">
        <v>1145</v>
      </c>
      <c r="D359" s="318" t="s">
        <v>1146</v>
      </c>
      <c r="E359" s="318" t="s">
        <v>720</v>
      </c>
      <c r="F359" s="318" t="s">
        <v>739</v>
      </c>
      <c r="G359" s="319">
        <v>8495</v>
      </c>
      <c r="H359" s="319">
        <v>43000</v>
      </c>
      <c r="I359" s="319">
        <v>43000</v>
      </c>
      <c r="J359" s="318">
        <v>260</v>
      </c>
      <c r="K359" s="320">
        <v>41401</v>
      </c>
      <c r="L359" s="318">
        <v>259</v>
      </c>
      <c r="M359" s="319">
        <v>11137000</v>
      </c>
      <c r="N359" s="320">
        <v>41401</v>
      </c>
      <c r="O359" s="318">
        <v>123</v>
      </c>
      <c r="P359" s="318">
        <v>-1</v>
      </c>
      <c r="Q359" s="319">
        <v>5289000</v>
      </c>
      <c r="R359" s="320">
        <v>41402</v>
      </c>
      <c r="S359" s="318">
        <v>122</v>
      </c>
      <c r="T359" s="319">
        <v>5203000</v>
      </c>
      <c r="U359" s="318">
        <v>47.1</v>
      </c>
      <c r="V359" s="318">
        <v>46.7</v>
      </c>
      <c r="W359" s="318">
        <v>99.2</v>
      </c>
      <c r="X359" s="318">
        <v>98.4</v>
      </c>
      <c r="Y359" s="318">
        <v>137</v>
      </c>
      <c r="Z359" s="318">
        <v>1</v>
      </c>
      <c r="AA359" s="318"/>
      <c r="AB359" s="318">
        <v>1</v>
      </c>
      <c r="AC359" s="319">
        <v>43000</v>
      </c>
      <c r="AD359" s="318">
        <v>0.4</v>
      </c>
    </row>
    <row r="360" spans="1:30" hidden="1" outlineLevel="1">
      <c r="A360" s="311" t="str">
        <f t="shared" si="10"/>
        <v>ELSTSE2744NYOLL</v>
      </c>
      <c r="B360" s="311" t="str">
        <f t="shared" si="11"/>
        <v>ELSTSE2744NY</v>
      </c>
      <c r="C360" s="318" t="s">
        <v>1145</v>
      </c>
      <c r="D360" s="318" t="s">
        <v>1146</v>
      </c>
      <c r="E360" s="318" t="s">
        <v>720</v>
      </c>
      <c r="F360" s="318" t="s">
        <v>741</v>
      </c>
      <c r="G360" s="319">
        <v>8495</v>
      </c>
      <c r="H360" s="319">
        <v>43000</v>
      </c>
      <c r="I360" s="319">
        <v>43000</v>
      </c>
      <c r="J360" s="318">
        <v>170</v>
      </c>
      <c r="K360" s="320">
        <v>41401</v>
      </c>
      <c r="L360" s="318">
        <v>170</v>
      </c>
      <c r="M360" s="319">
        <v>7310000</v>
      </c>
      <c r="N360" s="320">
        <v>41401</v>
      </c>
      <c r="O360" s="318">
        <v>115</v>
      </c>
      <c r="P360" s="318"/>
      <c r="Q360" s="319">
        <v>4945000</v>
      </c>
      <c r="R360" s="320">
        <v>41403</v>
      </c>
      <c r="S360" s="318">
        <v>115</v>
      </c>
      <c r="T360" s="319">
        <v>4902000</v>
      </c>
      <c r="U360" s="318">
        <v>67.599999999999994</v>
      </c>
      <c r="V360" s="318">
        <v>67.099999999999994</v>
      </c>
      <c r="W360" s="318">
        <v>100</v>
      </c>
      <c r="X360" s="318">
        <v>99.1</v>
      </c>
      <c r="Y360" s="318">
        <v>55</v>
      </c>
      <c r="Z360" s="318"/>
      <c r="AA360" s="318"/>
      <c r="AB360" s="318"/>
      <c r="AC360" s="318"/>
      <c r="AD360" s="318"/>
    </row>
    <row r="361" spans="1:30" hidden="1" outlineLevel="1">
      <c r="A361" s="311" t="str">
        <f t="shared" si="10"/>
        <v>ELSTSE2744NYOXL</v>
      </c>
      <c r="B361" s="311" t="str">
        <f t="shared" si="11"/>
        <v>ELSTSE2744NY</v>
      </c>
      <c r="C361" s="318" t="s">
        <v>1145</v>
      </c>
      <c r="D361" s="318" t="s">
        <v>1146</v>
      </c>
      <c r="E361" s="318" t="s">
        <v>720</v>
      </c>
      <c r="F361" s="318" t="s">
        <v>743</v>
      </c>
      <c r="G361" s="319">
        <v>8495</v>
      </c>
      <c r="H361" s="319">
        <v>43000</v>
      </c>
      <c r="I361" s="319">
        <v>43000</v>
      </c>
      <c r="J361" s="318">
        <v>96</v>
      </c>
      <c r="K361" s="320">
        <v>41401</v>
      </c>
      <c r="L361" s="318">
        <v>96</v>
      </c>
      <c r="M361" s="319">
        <v>4128000</v>
      </c>
      <c r="N361" s="320">
        <v>41401</v>
      </c>
      <c r="O361" s="318">
        <v>49</v>
      </c>
      <c r="P361" s="318"/>
      <c r="Q361" s="319">
        <v>2107000</v>
      </c>
      <c r="R361" s="320">
        <v>41406</v>
      </c>
      <c r="S361" s="318">
        <v>48</v>
      </c>
      <c r="T361" s="319">
        <v>2064000</v>
      </c>
      <c r="U361" s="318">
        <v>50</v>
      </c>
      <c r="V361" s="318">
        <v>50</v>
      </c>
      <c r="W361" s="318">
        <v>98</v>
      </c>
      <c r="X361" s="318">
        <v>98</v>
      </c>
      <c r="Y361" s="318">
        <v>47</v>
      </c>
      <c r="Z361" s="318">
        <v>1</v>
      </c>
      <c r="AA361" s="318"/>
      <c r="AB361" s="318"/>
      <c r="AC361" s="318"/>
      <c r="AD361" s="318"/>
    </row>
    <row r="362" spans="1:30" hidden="1" outlineLevel="1">
      <c r="A362" s="311" t="str">
        <f t="shared" si="10"/>
        <v>ELSTSE2745PPOSS</v>
      </c>
      <c r="B362" s="311" t="str">
        <f t="shared" si="11"/>
        <v>ELSTSE2745PP</v>
      </c>
      <c r="C362" s="318" t="s">
        <v>999</v>
      </c>
      <c r="D362" s="318" t="s">
        <v>1000</v>
      </c>
      <c r="E362" s="318" t="s">
        <v>737</v>
      </c>
      <c r="F362" s="318" t="s">
        <v>738</v>
      </c>
      <c r="G362" s="319">
        <v>9200</v>
      </c>
      <c r="H362" s="319">
        <v>43000</v>
      </c>
      <c r="I362" s="319">
        <v>43000</v>
      </c>
      <c r="J362" s="318">
        <v>304</v>
      </c>
      <c r="K362" s="320">
        <v>41351</v>
      </c>
      <c r="L362" s="318">
        <v>304</v>
      </c>
      <c r="M362" s="319">
        <v>13072000</v>
      </c>
      <c r="N362" s="320">
        <v>41353</v>
      </c>
      <c r="O362" s="318">
        <v>231</v>
      </c>
      <c r="P362" s="318"/>
      <c r="Q362" s="319">
        <v>9933000</v>
      </c>
      <c r="R362" s="320">
        <v>41354</v>
      </c>
      <c r="S362" s="318">
        <v>229</v>
      </c>
      <c r="T362" s="319">
        <v>9847000</v>
      </c>
      <c r="U362" s="318">
        <v>75.3</v>
      </c>
      <c r="V362" s="318">
        <v>75.3</v>
      </c>
      <c r="W362" s="318">
        <v>99.1</v>
      </c>
      <c r="X362" s="318">
        <v>99.1</v>
      </c>
      <c r="Y362" s="318">
        <v>73</v>
      </c>
      <c r="Z362" s="318">
        <v>2</v>
      </c>
      <c r="AA362" s="318"/>
      <c r="AB362" s="318">
        <v>-1</v>
      </c>
      <c r="AC362" s="319">
        <v>-43000</v>
      </c>
      <c r="AD362" s="318">
        <v>-0.3</v>
      </c>
    </row>
    <row r="363" spans="1:30" hidden="1" outlineLevel="1">
      <c r="A363" s="311" t="str">
        <f t="shared" si="10"/>
        <v>ELSTSE2745PPOMM</v>
      </c>
      <c r="B363" s="311" t="str">
        <f t="shared" si="11"/>
        <v>ELSTSE2745PP</v>
      </c>
      <c r="C363" s="318" t="s">
        <v>999</v>
      </c>
      <c r="D363" s="318" t="s">
        <v>1000</v>
      </c>
      <c r="E363" s="318" t="s">
        <v>737</v>
      </c>
      <c r="F363" s="318" t="s">
        <v>739</v>
      </c>
      <c r="G363" s="319">
        <v>9200</v>
      </c>
      <c r="H363" s="319">
        <v>43000</v>
      </c>
      <c r="I363" s="319">
        <v>43000</v>
      </c>
      <c r="J363" s="318">
        <v>571</v>
      </c>
      <c r="K363" s="320">
        <v>41351</v>
      </c>
      <c r="L363" s="318">
        <v>557</v>
      </c>
      <c r="M363" s="319">
        <v>23951000</v>
      </c>
      <c r="N363" s="320">
        <v>41353</v>
      </c>
      <c r="O363" s="318">
        <v>264</v>
      </c>
      <c r="P363" s="318"/>
      <c r="Q363" s="319">
        <v>11352000</v>
      </c>
      <c r="R363" s="320">
        <v>41354</v>
      </c>
      <c r="S363" s="318">
        <v>264</v>
      </c>
      <c r="T363" s="319">
        <v>11326200</v>
      </c>
      <c r="U363" s="318">
        <v>47.4</v>
      </c>
      <c r="V363" s="318">
        <v>47.3</v>
      </c>
      <c r="W363" s="318">
        <v>100</v>
      </c>
      <c r="X363" s="318">
        <v>99.8</v>
      </c>
      <c r="Y363" s="318">
        <v>293</v>
      </c>
      <c r="Z363" s="318"/>
      <c r="AA363" s="318"/>
      <c r="AB363" s="318"/>
      <c r="AC363" s="318"/>
      <c r="AD363" s="318"/>
    </row>
    <row r="364" spans="1:30" hidden="1" outlineLevel="1">
      <c r="A364" s="311" t="str">
        <f t="shared" si="10"/>
        <v>ELSTSE2745PPOLL</v>
      </c>
      <c r="B364" s="311" t="str">
        <f t="shared" si="11"/>
        <v>ELSTSE2745PP</v>
      </c>
      <c r="C364" s="318" t="s">
        <v>999</v>
      </c>
      <c r="D364" s="318" t="s">
        <v>1000</v>
      </c>
      <c r="E364" s="318" t="s">
        <v>737</v>
      </c>
      <c r="F364" s="318" t="s">
        <v>741</v>
      </c>
      <c r="G364" s="319">
        <v>9200</v>
      </c>
      <c r="H364" s="319">
        <v>43000</v>
      </c>
      <c r="I364" s="319">
        <v>43000</v>
      </c>
      <c r="J364" s="318">
        <v>362</v>
      </c>
      <c r="K364" s="320">
        <v>41351</v>
      </c>
      <c r="L364" s="318">
        <v>362</v>
      </c>
      <c r="M364" s="319">
        <v>15566000</v>
      </c>
      <c r="N364" s="320">
        <v>41353</v>
      </c>
      <c r="O364" s="318">
        <v>197</v>
      </c>
      <c r="P364" s="318">
        <v>1</v>
      </c>
      <c r="Q364" s="319">
        <v>8471000</v>
      </c>
      <c r="R364" s="320">
        <v>41354</v>
      </c>
      <c r="S364" s="318">
        <v>197</v>
      </c>
      <c r="T364" s="319">
        <v>8449500</v>
      </c>
      <c r="U364" s="318">
        <v>54.4</v>
      </c>
      <c r="V364" s="318">
        <v>54.3</v>
      </c>
      <c r="W364" s="318">
        <v>100</v>
      </c>
      <c r="X364" s="318">
        <v>99.7</v>
      </c>
      <c r="Y364" s="318">
        <v>164</v>
      </c>
      <c r="Z364" s="318"/>
      <c r="AA364" s="318"/>
      <c r="AB364" s="318"/>
      <c r="AC364" s="318"/>
      <c r="AD364" s="318"/>
    </row>
    <row r="365" spans="1:30" hidden="1" outlineLevel="1">
      <c r="A365" s="311" t="str">
        <f t="shared" si="10"/>
        <v>ELSTSE2745PPOXL</v>
      </c>
      <c r="B365" s="311" t="str">
        <f t="shared" si="11"/>
        <v>ELSTSE2745PP</v>
      </c>
      <c r="C365" s="318" t="s">
        <v>999</v>
      </c>
      <c r="D365" s="318" t="s">
        <v>1000</v>
      </c>
      <c r="E365" s="318" t="s">
        <v>737</v>
      </c>
      <c r="F365" s="318" t="s">
        <v>743</v>
      </c>
      <c r="G365" s="319">
        <v>9200</v>
      </c>
      <c r="H365" s="319">
        <v>43000</v>
      </c>
      <c r="I365" s="319">
        <v>43000</v>
      </c>
      <c r="J365" s="318">
        <v>102</v>
      </c>
      <c r="K365" s="320">
        <v>41351</v>
      </c>
      <c r="L365" s="318">
        <v>101</v>
      </c>
      <c r="M365" s="319">
        <v>4343000</v>
      </c>
      <c r="N365" s="320">
        <v>41353</v>
      </c>
      <c r="O365" s="318">
        <v>71</v>
      </c>
      <c r="P365" s="318">
        <v>-1</v>
      </c>
      <c r="Q365" s="319">
        <v>3053000</v>
      </c>
      <c r="R365" s="320">
        <v>41357</v>
      </c>
      <c r="S365" s="318">
        <v>73</v>
      </c>
      <c r="T365" s="319">
        <v>3117500</v>
      </c>
      <c r="U365" s="318">
        <v>72.3</v>
      </c>
      <c r="V365" s="318">
        <v>71.8</v>
      </c>
      <c r="W365" s="318">
        <v>102.8</v>
      </c>
      <c r="X365" s="318">
        <v>102.1</v>
      </c>
      <c r="Y365" s="318">
        <v>31</v>
      </c>
      <c r="Z365" s="318">
        <v>-2</v>
      </c>
      <c r="AA365" s="318"/>
      <c r="AB365" s="318"/>
      <c r="AC365" s="318"/>
      <c r="AD365" s="318"/>
    </row>
    <row r="366" spans="1:30" hidden="1" outlineLevel="1">
      <c r="A366" s="311" t="str">
        <f t="shared" si="10"/>
        <v>ELSTSE2746BKOSS</v>
      </c>
      <c r="B366" s="311" t="str">
        <f t="shared" si="11"/>
        <v>ELSTSE2746BK</v>
      </c>
      <c r="C366" s="318" t="s">
        <v>1147</v>
      </c>
      <c r="D366" s="318" t="s">
        <v>1148</v>
      </c>
      <c r="E366" s="318" t="s">
        <v>722</v>
      </c>
      <c r="F366" s="318" t="s">
        <v>738</v>
      </c>
      <c r="G366" s="319">
        <v>8495</v>
      </c>
      <c r="H366" s="319">
        <v>45000</v>
      </c>
      <c r="I366" s="319">
        <v>45000</v>
      </c>
      <c r="J366" s="318">
        <v>262</v>
      </c>
      <c r="K366" s="320">
        <v>41401</v>
      </c>
      <c r="L366" s="318">
        <v>261</v>
      </c>
      <c r="M366" s="319">
        <v>11745000</v>
      </c>
      <c r="N366" s="320">
        <v>41401</v>
      </c>
      <c r="O366" s="318">
        <v>252</v>
      </c>
      <c r="P366" s="318">
        <v>-1</v>
      </c>
      <c r="Q366" s="319">
        <v>11340000</v>
      </c>
      <c r="R366" s="320">
        <v>41402</v>
      </c>
      <c r="S366" s="318">
        <v>250</v>
      </c>
      <c r="T366" s="319">
        <v>11227500</v>
      </c>
      <c r="U366" s="318">
        <v>95.8</v>
      </c>
      <c r="V366" s="318">
        <v>95.6</v>
      </c>
      <c r="W366" s="318">
        <v>99.2</v>
      </c>
      <c r="X366" s="318">
        <v>99</v>
      </c>
      <c r="Y366" s="318">
        <v>10</v>
      </c>
      <c r="Z366" s="318">
        <v>2</v>
      </c>
      <c r="AA366" s="318"/>
      <c r="AB366" s="318">
        <v>1</v>
      </c>
      <c r="AC366" s="319">
        <v>45000</v>
      </c>
      <c r="AD366" s="318">
        <v>0.4</v>
      </c>
    </row>
    <row r="367" spans="1:30" hidden="1" outlineLevel="1">
      <c r="A367" s="311" t="str">
        <f t="shared" si="10"/>
        <v>ELSTSE2746BKOMM</v>
      </c>
      <c r="B367" s="311" t="str">
        <f t="shared" si="11"/>
        <v>ELSTSE2746BK</v>
      </c>
      <c r="C367" s="318" t="s">
        <v>1147</v>
      </c>
      <c r="D367" s="318" t="s">
        <v>1148</v>
      </c>
      <c r="E367" s="318" t="s">
        <v>722</v>
      </c>
      <c r="F367" s="318" t="s">
        <v>739</v>
      </c>
      <c r="G367" s="319">
        <v>8495</v>
      </c>
      <c r="H367" s="319">
        <v>45000</v>
      </c>
      <c r="I367" s="319">
        <v>45000</v>
      </c>
      <c r="J367" s="318">
        <v>339</v>
      </c>
      <c r="K367" s="320">
        <v>41401</v>
      </c>
      <c r="L367" s="318">
        <v>338</v>
      </c>
      <c r="M367" s="319">
        <v>15210000</v>
      </c>
      <c r="N367" s="320">
        <v>41401</v>
      </c>
      <c r="O367" s="318">
        <v>325</v>
      </c>
      <c r="P367" s="318">
        <v>1</v>
      </c>
      <c r="Q367" s="319">
        <v>14625000</v>
      </c>
      <c r="R367" s="320">
        <v>41402</v>
      </c>
      <c r="S367" s="318">
        <v>325</v>
      </c>
      <c r="T367" s="319">
        <v>14602500</v>
      </c>
      <c r="U367" s="318">
        <v>96.2</v>
      </c>
      <c r="V367" s="318">
        <v>96</v>
      </c>
      <c r="W367" s="318">
        <v>100</v>
      </c>
      <c r="X367" s="318">
        <v>99.8</v>
      </c>
      <c r="Y367" s="318">
        <v>12</v>
      </c>
      <c r="Z367" s="318"/>
      <c r="AA367" s="318"/>
      <c r="AB367" s="318"/>
      <c r="AC367" s="318"/>
      <c r="AD367" s="318"/>
    </row>
    <row r="368" spans="1:30" hidden="1" outlineLevel="1">
      <c r="A368" s="311" t="str">
        <f t="shared" si="10"/>
        <v>ELSTSE2746BKOLL</v>
      </c>
      <c r="B368" s="311" t="str">
        <f t="shared" si="11"/>
        <v>ELSTSE2746BK</v>
      </c>
      <c r="C368" s="318" t="s">
        <v>1147</v>
      </c>
      <c r="D368" s="318" t="s">
        <v>1148</v>
      </c>
      <c r="E368" s="318" t="s">
        <v>722</v>
      </c>
      <c r="F368" s="318" t="s">
        <v>741</v>
      </c>
      <c r="G368" s="319">
        <v>8495</v>
      </c>
      <c r="H368" s="319">
        <v>45000</v>
      </c>
      <c r="I368" s="319">
        <v>45000</v>
      </c>
      <c r="J368" s="318">
        <v>168</v>
      </c>
      <c r="K368" s="320">
        <v>41401</v>
      </c>
      <c r="L368" s="318">
        <v>168</v>
      </c>
      <c r="M368" s="319">
        <v>7560000</v>
      </c>
      <c r="N368" s="320">
        <v>41401</v>
      </c>
      <c r="O368" s="318">
        <v>159</v>
      </c>
      <c r="P368" s="318"/>
      <c r="Q368" s="319">
        <v>7155000</v>
      </c>
      <c r="R368" s="320">
        <v>41402</v>
      </c>
      <c r="S368" s="318">
        <v>160</v>
      </c>
      <c r="T368" s="319">
        <v>7200000</v>
      </c>
      <c r="U368" s="318">
        <v>95.2</v>
      </c>
      <c r="V368" s="318">
        <v>95.2</v>
      </c>
      <c r="W368" s="318">
        <v>100.6</v>
      </c>
      <c r="X368" s="318">
        <v>100.6</v>
      </c>
      <c r="Y368" s="318">
        <v>9</v>
      </c>
      <c r="Z368" s="318">
        <v>-1</v>
      </c>
      <c r="AA368" s="318"/>
      <c r="AB368" s="318"/>
      <c r="AC368" s="318"/>
      <c r="AD368" s="318"/>
    </row>
    <row r="369" spans="1:30" hidden="1" outlineLevel="1">
      <c r="A369" s="311" t="str">
        <f t="shared" si="10"/>
        <v>ELSTSE2746BKOXL</v>
      </c>
      <c r="B369" s="311" t="str">
        <f t="shared" si="11"/>
        <v>ELSTSE2746BK</v>
      </c>
      <c r="C369" s="318" t="s">
        <v>1147</v>
      </c>
      <c r="D369" s="318" t="s">
        <v>1148</v>
      </c>
      <c r="E369" s="318" t="s">
        <v>722</v>
      </c>
      <c r="F369" s="318" t="s">
        <v>743</v>
      </c>
      <c r="G369" s="319">
        <v>8495</v>
      </c>
      <c r="H369" s="319">
        <v>45000</v>
      </c>
      <c r="I369" s="319">
        <v>45000</v>
      </c>
      <c r="J369" s="318">
        <v>69</v>
      </c>
      <c r="K369" s="320">
        <v>41401</v>
      </c>
      <c r="L369" s="318">
        <v>69</v>
      </c>
      <c r="M369" s="319">
        <v>3105000</v>
      </c>
      <c r="N369" s="320">
        <v>41401</v>
      </c>
      <c r="O369" s="318">
        <v>63</v>
      </c>
      <c r="P369" s="318"/>
      <c r="Q369" s="319">
        <v>2835000</v>
      </c>
      <c r="R369" s="320">
        <v>41404</v>
      </c>
      <c r="S369" s="318">
        <v>63</v>
      </c>
      <c r="T369" s="319">
        <v>2812500</v>
      </c>
      <c r="U369" s="318">
        <v>91.3</v>
      </c>
      <c r="V369" s="318">
        <v>90.6</v>
      </c>
      <c r="W369" s="318">
        <v>100</v>
      </c>
      <c r="X369" s="318">
        <v>99.2</v>
      </c>
      <c r="Y369" s="318">
        <v>6</v>
      </c>
      <c r="Z369" s="318"/>
      <c r="AA369" s="318"/>
      <c r="AB369" s="318"/>
      <c r="AC369" s="318"/>
      <c r="AD369" s="318"/>
    </row>
    <row r="370" spans="1:30" hidden="1" outlineLevel="1">
      <c r="A370" s="311" t="str">
        <f t="shared" si="10"/>
        <v>ELSTSE2747BWOSS</v>
      </c>
      <c r="B370" s="311" t="str">
        <f t="shared" si="11"/>
        <v>ELSTSE2747BW</v>
      </c>
      <c r="C370" s="318" t="s">
        <v>1251</v>
      </c>
      <c r="D370" s="318" t="s">
        <v>1252</v>
      </c>
      <c r="E370" s="318" t="s">
        <v>745</v>
      </c>
      <c r="F370" s="318" t="s">
        <v>738</v>
      </c>
      <c r="G370" s="319">
        <v>12200</v>
      </c>
      <c r="H370" s="319">
        <v>49000</v>
      </c>
      <c r="I370" s="319">
        <v>49000</v>
      </c>
      <c r="J370" s="318">
        <v>200</v>
      </c>
      <c r="K370" s="320">
        <v>41418</v>
      </c>
      <c r="L370" s="318">
        <v>182</v>
      </c>
      <c r="M370" s="319">
        <v>8918000</v>
      </c>
      <c r="N370" s="320">
        <v>41418</v>
      </c>
      <c r="O370" s="318">
        <v>114</v>
      </c>
      <c r="P370" s="318"/>
      <c r="Q370" s="319">
        <v>5586000</v>
      </c>
      <c r="R370" s="320">
        <v>41419</v>
      </c>
      <c r="S370" s="318">
        <v>115</v>
      </c>
      <c r="T370" s="319">
        <v>5635000</v>
      </c>
      <c r="U370" s="318">
        <v>63.2</v>
      </c>
      <c r="V370" s="318">
        <v>63.2</v>
      </c>
      <c r="W370" s="318">
        <v>100.9</v>
      </c>
      <c r="X370" s="318">
        <v>100.9</v>
      </c>
      <c r="Y370" s="318">
        <v>68</v>
      </c>
      <c r="Z370" s="318">
        <v>-1</v>
      </c>
      <c r="AA370" s="318">
        <v>-1</v>
      </c>
      <c r="AB370" s="318">
        <v>-1</v>
      </c>
      <c r="AC370" s="319">
        <v>-49000</v>
      </c>
      <c r="AD370" s="318">
        <v>-0.5</v>
      </c>
    </row>
    <row r="371" spans="1:30" hidden="1" outlineLevel="1">
      <c r="A371" s="311" t="str">
        <f t="shared" si="10"/>
        <v>ELSTSE2747BWOMM</v>
      </c>
      <c r="B371" s="311" t="str">
        <f t="shared" si="11"/>
        <v>ELSTSE2747BW</v>
      </c>
      <c r="C371" s="318" t="s">
        <v>1251</v>
      </c>
      <c r="D371" s="318" t="s">
        <v>1252</v>
      </c>
      <c r="E371" s="318" t="s">
        <v>745</v>
      </c>
      <c r="F371" s="318" t="s">
        <v>739</v>
      </c>
      <c r="G371" s="319">
        <v>12200</v>
      </c>
      <c r="H371" s="319">
        <v>49000</v>
      </c>
      <c r="I371" s="319">
        <v>49000</v>
      </c>
      <c r="J371" s="318">
        <v>200</v>
      </c>
      <c r="K371" s="320">
        <v>41418</v>
      </c>
      <c r="L371" s="318">
        <v>183</v>
      </c>
      <c r="M371" s="319">
        <v>8967000</v>
      </c>
      <c r="N371" s="320">
        <v>41418</v>
      </c>
      <c r="O371" s="318">
        <v>147</v>
      </c>
      <c r="P371" s="318"/>
      <c r="Q371" s="319">
        <v>7203000</v>
      </c>
      <c r="R371" s="320">
        <v>41419</v>
      </c>
      <c r="S371" s="318">
        <v>146</v>
      </c>
      <c r="T371" s="319">
        <v>7154000</v>
      </c>
      <c r="U371" s="318">
        <v>79.8</v>
      </c>
      <c r="V371" s="318">
        <v>79.8</v>
      </c>
      <c r="W371" s="318">
        <v>99.3</v>
      </c>
      <c r="X371" s="318">
        <v>99.3</v>
      </c>
      <c r="Y371" s="318">
        <v>36</v>
      </c>
      <c r="Z371" s="318">
        <v>1</v>
      </c>
      <c r="AA371" s="318">
        <v>-1</v>
      </c>
      <c r="AB371" s="318">
        <v>-1</v>
      </c>
      <c r="AC371" s="319">
        <v>-49000</v>
      </c>
      <c r="AD371" s="318">
        <v>-0.5</v>
      </c>
    </row>
    <row r="372" spans="1:30" hidden="1" outlineLevel="1">
      <c r="A372" s="311" t="str">
        <f t="shared" si="10"/>
        <v>ELSTSE2747BWOLL</v>
      </c>
      <c r="B372" s="311" t="str">
        <f t="shared" si="11"/>
        <v>ELSTSE2747BW</v>
      </c>
      <c r="C372" s="318" t="s">
        <v>1251</v>
      </c>
      <c r="D372" s="318" t="s">
        <v>1252</v>
      </c>
      <c r="E372" s="318" t="s">
        <v>745</v>
      </c>
      <c r="F372" s="318" t="s">
        <v>741</v>
      </c>
      <c r="G372" s="319">
        <v>12200</v>
      </c>
      <c r="H372" s="319">
        <v>49000</v>
      </c>
      <c r="I372" s="319">
        <v>49000</v>
      </c>
      <c r="J372" s="318">
        <v>100</v>
      </c>
      <c r="K372" s="320">
        <v>41418</v>
      </c>
      <c r="L372" s="318">
        <v>92</v>
      </c>
      <c r="M372" s="319">
        <v>4508000</v>
      </c>
      <c r="N372" s="320">
        <v>41418</v>
      </c>
      <c r="O372" s="318">
        <v>76</v>
      </c>
      <c r="P372" s="318"/>
      <c r="Q372" s="319">
        <v>3724000</v>
      </c>
      <c r="R372" s="320">
        <v>41419</v>
      </c>
      <c r="S372" s="318">
        <v>77</v>
      </c>
      <c r="T372" s="319">
        <v>3773000</v>
      </c>
      <c r="U372" s="318">
        <v>83.7</v>
      </c>
      <c r="V372" s="318">
        <v>83.7</v>
      </c>
      <c r="W372" s="318">
        <v>101.3</v>
      </c>
      <c r="X372" s="318">
        <v>101.3</v>
      </c>
      <c r="Y372" s="318">
        <v>16</v>
      </c>
      <c r="Z372" s="318">
        <v>-1</v>
      </c>
      <c r="AA372" s="318"/>
      <c r="AB372" s="318"/>
      <c r="AC372" s="318"/>
      <c r="AD372" s="318"/>
    </row>
    <row r="373" spans="1:30" hidden="1" outlineLevel="1">
      <c r="A373" s="311" t="str">
        <f t="shared" si="10"/>
        <v>ELSTSE2747BWOXL</v>
      </c>
      <c r="B373" s="311" t="str">
        <f t="shared" si="11"/>
        <v>ELSTSE2747BW</v>
      </c>
      <c r="C373" s="318" t="s">
        <v>1251</v>
      </c>
      <c r="D373" s="318" t="s">
        <v>1252</v>
      </c>
      <c r="E373" s="318" t="s">
        <v>745</v>
      </c>
      <c r="F373" s="318" t="s">
        <v>743</v>
      </c>
      <c r="G373" s="319">
        <v>12200</v>
      </c>
      <c r="H373" s="319">
        <v>49000</v>
      </c>
      <c r="I373" s="319">
        <v>49000</v>
      </c>
      <c r="J373" s="318">
        <v>100</v>
      </c>
      <c r="K373" s="320">
        <v>41418</v>
      </c>
      <c r="L373" s="318">
        <v>93</v>
      </c>
      <c r="M373" s="319">
        <v>4557000</v>
      </c>
      <c r="N373" s="320">
        <v>41418</v>
      </c>
      <c r="O373" s="318">
        <v>57</v>
      </c>
      <c r="P373" s="318"/>
      <c r="Q373" s="319">
        <v>2793000</v>
      </c>
      <c r="R373" s="320">
        <v>41419</v>
      </c>
      <c r="S373" s="318">
        <v>56</v>
      </c>
      <c r="T373" s="319">
        <v>2744000</v>
      </c>
      <c r="U373" s="318">
        <v>60.2</v>
      </c>
      <c r="V373" s="318">
        <v>60.2</v>
      </c>
      <c r="W373" s="318">
        <v>98.2</v>
      </c>
      <c r="X373" s="318">
        <v>98.2</v>
      </c>
      <c r="Y373" s="318">
        <v>36</v>
      </c>
      <c r="Z373" s="318">
        <v>1</v>
      </c>
      <c r="AA373" s="318"/>
      <c r="AB373" s="318"/>
      <c r="AC373" s="318"/>
      <c r="AD373" s="318"/>
    </row>
    <row r="374" spans="1:30" hidden="1" outlineLevel="1">
      <c r="A374" s="311" t="str">
        <f t="shared" si="10"/>
        <v>ELSTSE2748GYOSS</v>
      </c>
      <c r="B374" s="311" t="str">
        <f t="shared" si="11"/>
        <v>ELSTSE2748GY</v>
      </c>
      <c r="C374" s="318" t="s">
        <v>1149</v>
      </c>
      <c r="D374" s="318" t="s">
        <v>1150</v>
      </c>
      <c r="E374" s="318" t="s">
        <v>724</v>
      </c>
      <c r="F374" s="318" t="s">
        <v>738</v>
      </c>
      <c r="G374" s="319">
        <v>9503</v>
      </c>
      <c r="H374" s="319">
        <v>49000</v>
      </c>
      <c r="I374" s="319">
        <v>49000</v>
      </c>
      <c r="J374" s="318">
        <v>169</v>
      </c>
      <c r="K374" s="320">
        <v>41401</v>
      </c>
      <c r="L374" s="318">
        <v>169</v>
      </c>
      <c r="M374" s="319">
        <v>8281000</v>
      </c>
      <c r="N374" s="320">
        <v>41401</v>
      </c>
      <c r="O374" s="318">
        <v>163</v>
      </c>
      <c r="P374" s="318">
        <v>-1</v>
      </c>
      <c r="Q374" s="319">
        <v>7987000</v>
      </c>
      <c r="R374" s="320">
        <v>41402</v>
      </c>
      <c r="S374" s="318">
        <v>163</v>
      </c>
      <c r="T374" s="319">
        <v>7938000</v>
      </c>
      <c r="U374" s="318">
        <v>96.4</v>
      </c>
      <c r="V374" s="318">
        <v>95.9</v>
      </c>
      <c r="W374" s="318">
        <v>100</v>
      </c>
      <c r="X374" s="318">
        <v>99.4</v>
      </c>
      <c r="Y374" s="318">
        <v>7</v>
      </c>
      <c r="Z374" s="318"/>
      <c r="AA374" s="318"/>
      <c r="AB374" s="318"/>
      <c r="AC374" s="318"/>
      <c r="AD374" s="318"/>
    </row>
    <row r="375" spans="1:30" hidden="1" outlineLevel="1">
      <c r="A375" s="311" t="str">
        <f t="shared" si="10"/>
        <v>ELSTSE2748GYOMM</v>
      </c>
      <c r="B375" s="311" t="str">
        <f t="shared" si="11"/>
        <v>ELSTSE2748GY</v>
      </c>
      <c r="C375" s="318" t="s">
        <v>1149</v>
      </c>
      <c r="D375" s="318" t="s">
        <v>1150</v>
      </c>
      <c r="E375" s="318" t="s">
        <v>724</v>
      </c>
      <c r="F375" s="318" t="s">
        <v>739</v>
      </c>
      <c r="G375" s="319">
        <v>9503</v>
      </c>
      <c r="H375" s="319">
        <v>49000</v>
      </c>
      <c r="I375" s="319">
        <v>49000</v>
      </c>
      <c r="J375" s="318">
        <v>174</v>
      </c>
      <c r="K375" s="320">
        <v>41401</v>
      </c>
      <c r="L375" s="318">
        <v>174</v>
      </c>
      <c r="M375" s="319">
        <v>8526000</v>
      </c>
      <c r="N375" s="320">
        <v>41401</v>
      </c>
      <c r="O375" s="318">
        <v>169</v>
      </c>
      <c r="P375" s="318"/>
      <c r="Q375" s="319">
        <v>8281000</v>
      </c>
      <c r="R375" s="320">
        <v>41402</v>
      </c>
      <c r="S375" s="318">
        <v>168</v>
      </c>
      <c r="T375" s="319">
        <v>8207500</v>
      </c>
      <c r="U375" s="318">
        <v>96.6</v>
      </c>
      <c r="V375" s="318">
        <v>96.3</v>
      </c>
      <c r="W375" s="318">
        <v>99.4</v>
      </c>
      <c r="X375" s="318">
        <v>99.1</v>
      </c>
      <c r="Y375" s="318">
        <v>5</v>
      </c>
      <c r="Z375" s="318">
        <v>1</v>
      </c>
      <c r="AA375" s="318"/>
      <c r="AB375" s="318"/>
      <c r="AC375" s="318"/>
      <c r="AD375" s="318"/>
    </row>
    <row r="376" spans="1:30" hidden="1" outlineLevel="1">
      <c r="A376" s="311" t="str">
        <f t="shared" si="10"/>
        <v>ELSTSE2748GYOLL</v>
      </c>
      <c r="B376" s="311" t="str">
        <f t="shared" si="11"/>
        <v>ELSTSE2748GY</v>
      </c>
      <c r="C376" s="318" t="s">
        <v>1149</v>
      </c>
      <c r="D376" s="318" t="s">
        <v>1150</v>
      </c>
      <c r="E376" s="318" t="s">
        <v>724</v>
      </c>
      <c r="F376" s="318" t="s">
        <v>741</v>
      </c>
      <c r="G376" s="319">
        <v>9503</v>
      </c>
      <c r="H376" s="319">
        <v>49000</v>
      </c>
      <c r="I376" s="319">
        <v>49000</v>
      </c>
      <c r="J376" s="318">
        <v>81</v>
      </c>
      <c r="K376" s="320">
        <v>41401</v>
      </c>
      <c r="L376" s="318">
        <v>81</v>
      </c>
      <c r="M376" s="319">
        <v>3969000</v>
      </c>
      <c r="N376" s="320">
        <v>41401</v>
      </c>
      <c r="O376" s="318">
        <v>81</v>
      </c>
      <c r="P376" s="318"/>
      <c r="Q376" s="319">
        <v>3969000</v>
      </c>
      <c r="R376" s="320">
        <v>41402</v>
      </c>
      <c r="S376" s="318">
        <v>81</v>
      </c>
      <c r="T376" s="319">
        <v>3969000</v>
      </c>
      <c r="U376" s="318">
        <v>100</v>
      </c>
      <c r="V376" s="318">
        <v>100</v>
      </c>
      <c r="W376" s="318">
        <v>100</v>
      </c>
      <c r="X376" s="318">
        <v>100</v>
      </c>
      <c r="Y376" s="318"/>
      <c r="Z376" s="318"/>
      <c r="AA376" s="318"/>
      <c r="AB376" s="318"/>
      <c r="AC376" s="318"/>
      <c r="AD376" s="318"/>
    </row>
    <row r="377" spans="1:30" hidden="1" outlineLevel="1">
      <c r="A377" s="311" t="str">
        <f t="shared" si="10"/>
        <v>ELSTSE2748GYOXL</v>
      </c>
      <c r="B377" s="311" t="str">
        <f t="shared" si="11"/>
        <v>ELSTSE2748GY</v>
      </c>
      <c r="C377" s="318" t="s">
        <v>1149</v>
      </c>
      <c r="D377" s="318" t="s">
        <v>1150</v>
      </c>
      <c r="E377" s="318" t="s">
        <v>724</v>
      </c>
      <c r="F377" s="318" t="s">
        <v>743</v>
      </c>
      <c r="G377" s="319">
        <v>9503</v>
      </c>
      <c r="H377" s="319">
        <v>49000</v>
      </c>
      <c r="I377" s="319">
        <v>49000</v>
      </c>
      <c r="J377" s="318">
        <v>67</v>
      </c>
      <c r="K377" s="320">
        <v>41401</v>
      </c>
      <c r="L377" s="318">
        <v>67</v>
      </c>
      <c r="M377" s="319">
        <v>3283000</v>
      </c>
      <c r="N377" s="320">
        <v>41401</v>
      </c>
      <c r="O377" s="318">
        <v>65</v>
      </c>
      <c r="P377" s="318"/>
      <c r="Q377" s="319">
        <v>3185000</v>
      </c>
      <c r="R377" s="320">
        <v>41403</v>
      </c>
      <c r="S377" s="318">
        <v>65</v>
      </c>
      <c r="T377" s="319">
        <v>3160400</v>
      </c>
      <c r="U377" s="318">
        <v>97</v>
      </c>
      <c r="V377" s="318">
        <v>96.3</v>
      </c>
      <c r="W377" s="318">
        <v>100</v>
      </c>
      <c r="X377" s="318">
        <v>99.2</v>
      </c>
      <c r="Y377" s="318">
        <v>2</v>
      </c>
      <c r="Z377" s="318"/>
      <c r="AA377" s="318"/>
      <c r="AB377" s="318">
        <v>1</v>
      </c>
      <c r="AC377" s="319">
        <v>49000</v>
      </c>
      <c r="AD377" s="318">
        <v>1.5</v>
      </c>
    </row>
    <row r="378" spans="1:30" hidden="1" outlineLevel="1">
      <c r="A378" s="311" t="str">
        <f t="shared" si="10"/>
        <v>ELSTSE2749BKOSS</v>
      </c>
      <c r="B378" s="311" t="str">
        <f t="shared" si="11"/>
        <v>ELSTSE2749BK</v>
      </c>
      <c r="C378" s="318" t="s">
        <v>1151</v>
      </c>
      <c r="D378" s="318" t="s">
        <v>1152</v>
      </c>
      <c r="E378" s="318" t="s">
        <v>722</v>
      </c>
      <c r="F378" s="318" t="s">
        <v>738</v>
      </c>
      <c r="G378" s="319">
        <v>9503</v>
      </c>
      <c r="H378" s="319">
        <v>49000</v>
      </c>
      <c r="I378" s="319">
        <v>49000</v>
      </c>
      <c r="J378" s="318">
        <v>140</v>
      </c>
      <c r="K378" s="320">
        <v>41401</v>
      </c>
      <c r="L378" s="318">
        <v>182</v>
      </c>
      <c r="M378" s="319">
        <v>8918000</v>
      </c>
      <c r="N378" s="320">
        <v>41401</v>
      </c>
      <c r="O378" s="318">
        <v>129</v>
      </c>
      <c r="P378" s="318"/>
      <c r="Q378" s="319">
        <v>6321000</v>
      </c>
      <c r="R378" s="320">
        <v>41402</v>
      </c>
      <c r="S378" s="318">
        <v>129</v>
      </c>
      <c r="T378" s="319">
        <v>6296500</v>
      </c>
      <c r="U378" s="318">
        <v>70.900000000000006</v>
      </c>
      <c r="V378" s="318">
        <v>70.599999999999994</v>
      </c>
      <c r="W378" s="318">
        <v>100</v>
      </c>
      <c r="X378" s="318">
        <v>99.6</v>
      </c>
      <c r="Y378" s="318">
        <v>53</v>
      </c>
      <c r="Z378" s="318"/>
      <c r="AA378" s="318"/>
      <c r="AB378" s="318"/>
      <c r="AC378" s="318"/>
      <c r="AD378" s="318"/>
    </row>
    <row r="379" spans="1:30" hidden="1" outlineLevel="1">
      <c r="A379" s="311" t="str">
        <f t="shared" si="10"/>
        <v>ELSTSE2749BKOMM</v>
      </c>
      <c r="B379" s="311" t="str">
        <f t="shared" si="11"/>
        <v>ELSTSE2749BK</v>
      </c>
      <c r="C379" s="318" t="s">
        <v>1151</v>
      </c>
      <c r="D379" s="318" t="s">
        <v>1152</v>
      </c>
      <c r="E379" s="318" t="s">
        <v>722</v>
      </c>
      <c r="F379" s="318" t="s">
        <v>739</v>
      </c>
      <c r="G379" s="319">
        <v>9503</v>
      </c>
      <c r="H379" s="319">
        <v>49000</v>
      </c>
      <c r="I379" s="319">
        <v>49000</v>
      </c>
      <c r="J379" s="318">
        <v>231</v>
      </c>
      <c r="K379" s="320">
        <v>41401</v>
      </c>
      <c r="L379" s="318">
        <v>186</v>
      </c>
      <c r="M379" s="319">
        <v>9114000</v>
      </c>
      <c r="N379" s="320">
        <v>41401</v>
      </c>
      <c r="O379" s="318">
        <v>147</v>
      </c>
      <c r="P379" s="318"/>
      <c r="Q379" s="319">
        <v>7203000</v>
      </c>
      <c r="R379" s="320">
        <v>41403</v>
      </c>
      <c r="S379" s="318">
        <v>147</v>
      </c>
      <c r="T379" s="319">
        <v>7203000</v>
      </c>
      <c r="U379" s="318">
        <v>79</v>
      </c>
      <c r="V379" s="318">
        <v>79</v>
      </c>
      <c r="W379" s="318">
        <v>100</v>
      </c>
      <c r="X379" s="318">
        <v>100</v>
      </c>
      <c r="Y379" s="318">
        <v>39</v>
      </c>
      <c r="Z379" s="318"/>
      <c r="AA379" s="318"/>
      <c r="AB379" s="318"/>
      <c r="AC379" s="318"/>
      <c r="AD379" s="318"/>
    </row>
    <row r="380" spans="1:30" hidden="1" outlineLevel="1">
      <c r="A380" s="311" t="str">
        <f t="shared" si="10"/>
        <v>ELSTSE2749BKOLL</v>
      </c>
      <c r="B380" s="311" t="str">
        <f t="shared" si="11"/>
        <v>ELSTSE2749BK</v>
      </c>
      <c r="C380" s="318" t="s">
        <v>1151</v>
      </c>
      <c r="D380" s="318" t="s">
        <v>1152</v>
      </c>
      <c r="E380" s="318" t="s">
        <v>722</v>
      </c>
      <c r="F380" s="318" t="s">
        <v>741</v>
      </c>
      <c r="G380" s="319">
        <v>9503</v>
      </c>
      <c r="H380" s="319">
        <v>49000</v>
      </c>
      <c r="I380" s="319">
        <v>49000</v>
      </c>
      <c r="J380" s="318">
        <v>92</v>
      </c>
      <c r="K380" s="320">
        <v>41401</v>
      </c>
      <c r="L380" s="318">
        <v>92</v>
      </c>
      <c r="M380" s="319">
        <v>4508000</v>
      </c>
      <c r="N380" s="320">
        <v>41401</v>
      </c>
      <c r="O380" s="318">
        <v>84</v>
      </c>
      <c r="P380" s="318"/>
      <c r="Q380" s="319">
        <v>4116000</v>
      </c>
      <c r="R380" s="320">
        <v>41402</v>
      </c>
      <c r="S380" s="318">
        <v>85</v>
      </c>
      <c r="T380" s="319">
        <v>4165000</v>
      </c>
      <c r="U380" s="318">
        <v>92.4</v>
      </c>
      <c r="V380" s="318">
        <v>92.4</v>
      </c>
      <c r="W380" s="318">
        <v>101.2</v>
      </c>
      <c r="X380" s="318">
        <v>101.2</v>
      </c>
      <c r="Y380" s="318">
        <v>8</v>
      </c>
      <c r="Z380" s="318">
        <v>-1</v>
      </c>
      <c r="AA380" s="318"/>
      <c r="AB380" s="318"/>
      <c r="AC380" s="318"/>
      <c r="AD380" s="318"/>
    </row>
    <row r="381" spans="1:30" hidden="1" outlineLevel="1">
      <c r="A381" s="311" t="str">
        <f t="shared" si="10"/>
        <v>ELSTSE2749BKOXL</v>
      </c>
      <c r="B381" s="311" t="str">
        <f t="shared" si="11"/>
        <v>ELSTSE2749BK</v>
      </c>
      <c r="C381" s="318" t="s">
        <v>1151</v>
      </c>
      <c r="D381" s="318" t="s">
        <v>1152</v>
      </c>
      <c r="E381" s="318" t="s">
        <v>722</v>
      </c>
      <c r="F381" s="318" t="s">
        <v>743</v>
      </c>
      <c r="G381" s="319">
        <v>9503</v>
      </c>
      <c r="H381" s="319">
        <v>49000</v>
      </c>
      <c r="I381" s="319">
        <v>49000</v>
      </c>
      <c r="J381" s="318">
        <v>89</v>
      </c>
      <c r="K381" s="320">
        <v>41401</v>
      </c>
      <c r="L381" s="318">
        <v>89</v>
      </c>
      <c r="M381" s="319">
        <v>4361000</v>
      </c>
      <c r="N381" s="320">
        <v>41401</v>
      </c>
      <c r="O381" s="318">
        <v>60</v>
      </c>
      <c r="P381" s="318"/>
      <c r="Q381" s="319">
        <v>2940000</v>
      </c>
      <c r="R381" s="320">
        <v>41404</v>
      </c>
      <c r="S381" s="318">
        <v>61</v>
      </c>
      <c r="T381" s="319">
        <v>2989000</v>
      </c>
      <c r="U381" s="318">
        <v>68.5</v>
      </c>
      <c r="V381" s="318">
        <v>68.5</v>
      </c>
      <c r="W381" s="318">
        <v>101.7</v>
      </c>
      <c r="X381" s="318">
        <v>101.7</v>
      </c>
      <c r="Y381" s="318">
        <v>29</v>
      </c>
      <c r="Z381" s="318">
        <v>-1</v>
      </c>
      <c r="AA381" s="318"/>
      <c r="AB381" s="318"/>
      <c r="AC381" s="318"/>
      <c r="AD381" s="318"/>
    </row>
    <row r="382" spans="1:30" hidden="1" outlineLevel="1">
      <c r="A382" s="311" t="str">
        <f t="shared" si="10"/>
        <v>ELSTSE2750NYOSS</v>
      </c>
      <c r="B382" s="311" t="str">
        <f t="shared" si="11"/>
        <v>ELSTSE2750NY</v>
      </c>
      <c r="C382" s="318" t="s">
        <v>1153</v>
      </c>
      <c r="D382" s="318" t="s">
        <v>1154</v>
      </c>
      <c r="E382" s="318" t="s">
        <v>720</v>
      </c>
      <c r="F382" s="318" t="s">
        <v>738</v>
      </c>
      <c r="G382" s="319">
        <v>9064</v>
      </c>
      <c r="H382" s="319">
        <v>45000</v>
      </c>
      <c r="I382" s="319">
        <v>45000</v>
      </c>
      <c r="J382" s="318">
        <v>182</v>
      </c>
      <c r="K382" s="320">
        <v>41401</v>
      </c>
      <c r="L382" s="318">
        <v>182</v>
      </c>
      <c r="M382" s="319">
        <v>8190000</v>
      </c>
      <c r="N382" s="320">
        <v>41401</v>
      </c>
      <c r="O382" s="318">
        <v>128</v>
      </c>
      <c r="P382" s="318"/>
      <c r="Q382" s="319">
        <v>5760000</v>
      </c>
      <c r="R382" s="320">
        <v>41402</v>
      </c>
      <c r="S382" s="318">
        <v>128</v>
      </c>
      <c r="T382" s="319">
        <v>5737500</v>
      </c>
      <c r="U382" s="318">
        <v>70.3</v>
      </c>
      <c r="V382" s="318">
        <v>70.099999999999994</v>
      </c>
      <c r="W382" s="318">
        <v>100</v>
      </c>
      <c r="X382" s="318">
        <v>99.6</v>
      </c>
      <c r="Y382" s="318">
        <v>54</v>
      </c>
      <c r="Z382" s="318"/>
      <c r="AA382" s="318"/>
      <c r="AB382" s="318"/>
      <c r="AC382" s="318"/>
      <c r="AD382" s="318"/>
    </row>
    <row r="383" spans="1:30" hidden="1" outlineLevel="1">
      <c r="A383" s="311" t="str">
        <f t="shared" si="10"/>
        <v>ELSTSE2750NYOMM</v>
      </c>
      <c r="B383" s="311" t="str">
        <f t="shared" si="11"/>
        <v>ELSTSE2750NY</v>
      </c>
      <c r="C383" s="318" t="s">
        <v>1153</v>
      </c>
      <c r="D383" s="318" t="s">
        <v>1154</v>
      </c>
      <c r="E383" s="318" t="s">
        <v>720</v>
      </c>
      <c r="F383" s="318" t="s">
        <v>739</v>
      </c>
      <c r="G383" s="319">
        <v>9064</v>
      </c>
      <c r="H383" s="319">
        <v>45000</v>
      </c>
      <c r="I383" s="319">
        <v>45000</v>
      </c>
      <c r="J383" s="318">
        <v>198</v>
      </c>
      <c r="K383" s="320">
        <v>41401</v>
      </c>
      <c r="L383" s="318">
        <v>198</v>
      </c>
      <c r="M383" s="319">
        <v>8910000</v>
      </c>
      <c r="N383" s="320">
        <v>41401</v>
      </c>
      <c r="O383" s="318">
        <v>174</v>
      </c>
      <c r="P383" s="318">
        <v>-1</v>
      </c>
      <c r="Q383" s="319">
        <v>7830000</v>
      </c>
      <c r="R383" s="320">
        <v>41402</v>
      </c>
      <c r="S383" s="318">
        <v>173</v>
      </c>
      <c r="T383" s="319">
        <v>7762500</v>
      </c>
      <c r="U383" s="318">
        <v>87.4</v>
      </c>
      <c r="V383" s="318">
        <v>87.1</v>
      </c>
      <c r="W383" s="318">
        <v>99.4</v>
      </c>
      <c r="X383" s="318">
        <v>99.1</v>
      </c>
      <c r="Y383" s="318">
        <v>25</v>
      </c>
      <c r="Z383" s="318">
        <v>1</v>
      </c>
      <c r="AA383" s="318"/>
      <c r="AB383" s="318"/>
      <c r="AC383" s="318"/>
      <c r="AD383" s="318"/>
    </row>
    <row r="384" spans="1:30" hidden="1" outlineLevel="1">
      <c r="A384" s="311" t="str">
        <f t="shared" si="10"/>
        <v>ELSTSE2750NYOLL</v>
      </c>
      <c r="B384" s="311" t="str">
        <f t="shared" si="11"/>
        <v>ELSTSE2750NY</v>
      </c>
      <c r="C384" s="318" t="s">
        <v>1153</v>
      </c>
      <c r="D384" s="318" t="s">
        <v>1154</v>
      </c>
      <c r="E384" s="318" t="s">
        <v>720</v>
      </c>
      <c r="F384" s="318" t="s">
        <v>741</v>
      </c>
      <c r="G384" s="319">
        <v>9064</v>
      </c>
      <c r="H384" s="319">
        <v>45000</v>
      </c>
      <c r="I384" s="319">
        <v>45000</v>
      </c>
      <c r="J384" s="318">
        <v>84</v>
      </c>
      <c r="K384" s="320">
        <v>41401</v>
      </c>
      <c r="L384" s="318">
        <v>84</v>
      </c>
      <c r="M384" s="319">
        <v>3780000</v>
      </c>
      <c r="N384" s="320">
        <v>41401</v>
      </c>
      <c r="O384" s="318">
        <v>76</v>
      </c>
      <c r="P384" s="318"/>
      <c r="Q384" s="319">
        <v>3420000</v>
      </c>
      <c r="R384" s="320">
        <v>41402</v>
      </c>
      <c r="S384" s="318">
        <v>76</v>
      </c>
      <c r="T384" s="319">
        <v>3397500</v>
      </c>
      <c r="U384" s="318">
        <v>90.5</v>
      </c>
      <c r="V384" s="318">
        <v>89.9</v>
      </c>
      <c r="W384" s="318">
        <v>100</v>
      </c>
      <c r="X384" s="318">
        <v>99.3</v>
      </c>
      <c r="Y384" s="318">
        <v>8</v>
      </c>
      <c r="Z384" s="318"/>
      <c r="AA384" s="318"/>
      <c r="AB384" s="318"/>
      <c r="AC384" s="318"/>
      <c r="AD384" s="318"/>
    </row>
    <row r="385" spans="1:30" hidden="1" outlineLevel="1">
      <c r="A385" s="311" t="str">
        <f t="shared" si="10"/>
        <v>ELSTSE2750NYOXL</v>
      </c>
      <c r="B385" s="311" t="str">
        <f t="shared" si="11"/>
        <v>ELSTSE2750NY</v>
      </c>
      <c r="C385" s="318" t="s">
        <v>1153</v>
      </c>
      <c r="D385" s="318" t="s">
        <v>1154</v>
      </c>
      <c r="E385" s="318" t="s">
        <v>720</v>
      </c>
      <c r="F385" s="318" t="s">
        <v>743</v>
      </c>
      <c r="G385" s="319">
        <v>9064</v>
      </c>
      <c r="H385" s="319">
        <v>45000</v>
      </c>
      <c r="I385" s="319">
        <v>45000</v>
      </c>
      <c r="J385" s="318">
        <v>95</v>
      </c>
      <c r="K385" s="320">
        <v>41401</v>
      </c>
      <c r="L385" s="318">
        <v>95</v>
      </c>
      <c r="M385" s="319">
        <v>4275000</v>
      </c>
      <c r="N385" s="320">
        <v>41401</v>
      </c>
      <c r="O385" s="318">
        <v>70</v>
      </c>
      <c r="P385" s="318">
        <v>1</v>
      </c>
      <c r="Q385" s="319">
        <v>3150000</v>
      </c>
      <c r="R385" s="320">
        <v>41404</v>
      </c>
      <c r="S385" s="318">
        <v>70</v>
      </c>
      <c r="T385" s="319">
        <v>3150000</v>
      </c>
      <c r="U385" s="318">
        <v>73.7</v>
      </c>
      <c r="V385" s="318">
        <v>73.7</v>
      </c>
      <c r="W385" s="318">
        <v>100</v>
      </c>
      <c r="X385" s="318">
        <v>100</v>
      </c>
      <c r="Y385" s="318">
        <v>24</v>
      </c>
      <c r="Z385" s="318"/>
      <c r="AA385" s="318"/>
      <c r="AB385" s="318"/>
      <c r="AC385" s="318"/>
      <c r="AD385" s="318"/>
    </row>
    <row r="386" spans="1:30" hidden="1" outlineLevel="1">
      <c r="A386" s="311" t="str">
        <f t="shared" si="10"/>
        <v>ELSTSE2751WHOSS</v>
      </c>
      <c r="B386" s="311" t="str">
        <f t="shared" si="11"/>
        <v>ELSTSE2751WH</v>
      </c>
      <c r="C386" s="318" t="s">
        <v>1049</v>
      </c>
      <c r="D386" s="318" t="s">
        <v>1050</v>
      </c>
      <c r="E386" s="318" t="s">
        <v>717</v>
      </c>
      <c r="F386" s="318" t="s">
        <v>738</v>
      </c>
      <c r="G386" s="319">
        <v>7300</v>
      </c>
      <c r="H386" s="319">
        <v>39000</v>
      </c>
      <c r="I386" s="319">
        <v>39000</v>
      </c>
      <c r="J386" s="318">
        <v>200</v>
      </c>
      <c r="K386" s="320">
        <v>41375</v>
      </c>
      <c r="L386" s="318">
        <v>200</v>
      </c>
      <c r="M386" s="319">
        <v>7800000</v>
      </c>
      <c r="N386" s="320">
        <v>41375</v>
      </c>
      <c r="O386" s="318">
        <v>136</v>
      </c>
      <c r="P386" s="318">
        <v>1</v>
      </c>
      <c r="Q386" s="319">
        <v>5304000</v>
      </c>
      <c r="R386" s="320">
        <v>41376</v>
      </c>
      <c r="S386" s="318">
        <v>136</v>
      </c>
      <c r="T386" s="319">
        <v>5265000</v>
      </c>
      <c r="U386" s="318">
        <v>68</v>
      </c>
      <c r="V386" s="318">
        <v>67.5</v>
      </c>
      <c r="W386" s="318">
        <v>100</v>
      </c>
      <c r="X386" s="318">
        <v>99.3</v>
      </c>
      <c r="Y386" s="318">
        <v>63</v>
      </c>
      <c r="Z386" s="318"/>
      <c r="AA386" s="318"/>
      <c r="AB386" s="318">
        <v>1</v>
      </c>
      <c r="AC386" s="319">
        <v>39000</v>
      </c>
      <c r="AD386" s="318">
        <v>0.5</v>
      </c>
    </row>
    <row r="387" spans="1:30" hidden="1" outlineLevel="1">
      <c r="A387" s="311" t="str">
        <f t="shared" si="10"/>
        <v>ELSTSE2751WHOMM</v>
      </c>
      <c r="B387" s="311" t="str">
        <f t="shared" si="11"/>
        <v>ELSTSE2751WH</v>
      </c>
      <c r="C387" s="318" t="s">
        <v>1049</v>
      </c>
      <c r="D387" s="318" t="s">
        <v>1050</v>
      </c>
      <c r="E387" s="318" t="s">
        <v>717</v>
      </c>
      <c r="F387" s="318" t="s">
        <v>739</v>
      </c>
      <c r="G387" s="319">
        <v>7300</v>
      </c>
      <c r="H387" s="319">
        <v>39000</v>
      </c>
      <c r="I387" s="319">
        <v>39000</v>
      </c>
      <c r="J387" s="318">
        <v>202</v>
      </c>
      <c r="K387" s="320">
        <v>41375</v>
      </c>
      <c r="L387" s="318">
        <v>202</v>
      </c>
      <c r="M387" s="319">
        <v>7878000</v>
      </c>
      <c r="N387" s="320">
        <v>41375</v>
      </c>
      <c r="O387" s="318">
        <v>130</v>
      </c>
      <c r="P387" s="318">
        <v>-1</v>
      </c>
      <c r="Q387" s="319">
        <v>5070000</v>
      </c>
      <c r="R387" s="320">
        <v>41377</v>
      </c>
      <c r="S387" s="318">
        <v>130</v>
      </c>
      <c r="T387" s="319">
        <v>5031000</v>
      </c>
      <c r="U387" s="318">
        <v>64.400000000000006</v>
      </c>
      <c r="V387" s="318">
        <v>63.9</v>
      </c>
      <c r="W387" s="318">
        <v>100</v>
      </c>
      <c r="X387" s="318">
        <v>99.2</v>
      </c>
      <c r="Y387" s="318">
        <v>73</v>
      </c>
      <c r="Z387" s="318"/>
      <c r="AA387" s="318"/>
      <c r="AB387" s="318"/>
      <c r="AC387" s="318"/>
      <c r="AD387" s="318"/>
    </row>
    <row r="388" spans="1:30" hidden="1" outlineLevel="1">
      <c r="A388" s="311" t="str">
        <f t="shared" si="10"/>
        <v>ELSTSE2751WHOLL</v>
      </c>
      <c r="B388" s="311" t="str">
        <f t="shared" si="11"/>
        <v>ELSTSE2751WH</v>
      </c>
      <c r="C388" s="318" t="s">
        <v>1049</v>
      </c>
      <c r="D388" s="318" t="s">
        <v>1050</v>
      </c>
      <c r="E388" s="318" t="s">
        <v>717</v>
      </c>
      <c r="F388" s="318" t="s">
        <v>741</v>
      </c>
      <c r="G388" s="319">
        <v>7300</v>
      </c>
      <c r="H388" s="319">
        <v>39000</v>
      </c>
      <c r="I388" s="319">
        <v>39000</v>
      </c>
      <c r="J388" s="318">
        <v>101</v>
      </c>
      <c r="K388" s="320">
        <v>41375</v>
      </c>
      <c r="L388" s="318">
        <v>101</v>
      </c>
      <c r="M388" s="319">
        <v>3939000</v>
      </c>
      <c r="N388" s="320">
        <v>41375</v>
      </c>
      <c r="O388" s="318">
        <v>71</v>
      </c>
      <c r="P388" s="318"/>
      <c r="Q388" s="319">
        <v>2769000</v>
      </c>
      <c r="R388" s="320">
        <v>41377</v>
      </c>
      <c r="S388" s="318">
        <v>71</v>
      </c>
      <c r="T388" s="319">
        <v>2769000</v>
      </c>
      <c r="U388" s="318">
        <v>70.3</v>
      </c>
      <c r="V388" s="318">
        <v>70.3</v>
      </c>
      <c r="W388" s="318">
        <v>100</v>
      </c>
      <c r="X388" s="318">
        <v>100</v>
      </c>
      <c r="Y388" s="318">
        <v>30</v>
      </c>
      <c r="Z388" s="318"/>
      <c r="AA388" s="318"/>
      <c r="AB388" s="318"/>
      <c r="AC388" s="318"/>
      <c r="AD388" s="318"/>
    </row>
    <row r="389" spans="1:30" hidden="1" outlineLevel="1">
      <c r="A389" s="311" t="str">
        <f t="shared" si="10"/>
        <v>ELSTSE2751WHOXL</v>
      </c>
      <c r="B389" s="311" t="str">
        <f t="shared" si="11"/>
        <v>ELSTSE2751WH</v>
      </c>
      <c r="C389" s="318" t="s">
        <v>1049</v>
      </c>
      <c r="D389" s="318" t="s">
        <v>1050</v>
      </c>
      <c r="E389" s="318" t="s">
        <v>717</v>
      </c>
      <c r="F389" s="318" t="s">
        <v>743</v>
      </c>
      <c r="G389" s="319">
        <v>7300</v>
      </c>
      <c r="H389" s="319">
        <v>39000</v>
      </c>
      <c r="I389" s="319">
        <v>39000</v>
      </c>
      <c r="J389" s="318">
        <v>102</v>
      </c>
      <c r="K389" s="320">
        <v>41375</v>
      </c>
      <c r="L389" s="318">
        <v>102</v>
      </c>
      <c r="M389" s="319">
        <v>3978000</v>
      </c>
      <c r="N389" s="320">
        <v>41375</v>
      </c>
      <c r="O389" s="318">
        <v>47</v>
      </c>
      <c r="P389" s="318"/>
      <c r="Q389" s="319">
        <v>1833000</v>
      </c>
      <c r="R389" s="320">
        <v>41378</v>
      </c>
      <c r="S389" s="318">
        <v>47</v>
      </c>
      <c r="T389" s="319">
        <v>1813500</v>
      </c>
      <c r="U389" s="318">
        <v>46.1</v>
      </c>
      <c r="V389" s="318">
        <v>45.6</v>
      </c>
      <c r="W389" s="318">
        <v>100</v>
      </c>
      <c r="X389" s="318">
        <v>98.9</v>
      </c>
      <c r="Y389" s="318">
        <v>55</v>
      </c>
      <c r="Z389" s="318"/>
      <c r="AA389" s="318"/>
      <c r="AB389" s="318"/>
      <c r="AC389" s="318"/>
      <c r="AD389" s="318"/>
    </row>
    <row r="390" spans="1:30" hidden="1" outlineLevel="1">
      <c r="A390" s="311" t="str">
        <f t="shared" si="10"/>
        <v>ELSTSE2753YEOSS</v>
      </c>
      <c r="B390" s="311" t="str">
        <f t="shared" si="11"/>
        <v>ELSTSE2753YE</v>
      </c>
      <c r="C390" s="318" t="s">
        <v>1157</v>
      </c>
      <c r="D390" s="318" t="s">
        <v>1158</v>
      </c>
      <c r="E390" s="318" t="s">
        <v>721</v>
      </c>
      <c r="F390" s="318" t="s">
        <v>738</v>
      </c>
      <c r="G390" s="319">
        <v>14800</v>
      </c>
      <c r="H390" s="319">
        <v>55000</v>
      </c>
      <c r="I390" s="319">
        <v>55000</v>
      </c>
      <c r="J390" s="318">
        <v>286</v>
      </c>
      <c r="K390" s="320">
        <v>41401</v>
      </c>
      <c r="L390" s="318">
        <v>286</v>
      </c>
      <c r="M390" s="319">
        <v>15730000</v>
      </c>
      <c r="N390" s="320">
        <v>41402</v>
      </c>
      <c r="O390" s="318">
        <v>220</v>
      </c>
      <c r="P390" s="318"/>
      <c r="Q390" s="319">
        <v>12100000</v>
      </c>
      <c r="R390" s="320">
        <v>41403</v>
      </c>
      <c r="S390" s="318">
        <v>223</v>
      </c>
      <c r="T390" s="319">
        <v>12265000</v>
      </c>
      <c r="U390" s="318">
        <v>78</v>
      </c>
      <c r="V390" s="318">
        <v>78</v>
      </c>
      <c r="W390" s="318">
        <v>101.4</v>
      </c>
      <c r="X390" s="318">
        <v>101.4</v>
      </c>
      <c r="Y390" s="318">
        <v>66</v>
      </c>
      <c r="Z390" s="318">
        <v>-3</v>
      </c>
      <c r="AA390" s="318"/>
      <c r="AB390" s="318"/>
      <c r="AC390" s="318"/>
      <c r="AD390" s="318"/>
    </row>
    <row r="391" spans="1:30" hidden="1" outlineLevel="1">
      <c r="A391" s="311" t="str">
        <f t="shared" si="10"/>
        <v>ELSTSE2753YEOMM</v>
      </c>
      <c r="B391" s="311" t="str">
        <f t="shared" si="11"/>
        <v>ELSTSE2753YE</v>
      </c>
      <c r="C391" s="318" t="s">
        <v>1157</v>
      </c>
      <c r="D391" s="318" t="s">
        <v>1158</v>
      </c>
      <c r="E391" s="318" t="s">
        <v>721</v>
      </c>
      <c r="F391" s="318" t="s">
        <v>739</v>
      </c>
      <c r="G391" s="319">
        <v>14800</v>
      </c>
      <c r="H391" s="319">
        <v>55000</v>
      </c>
      <c r="I391" s="319">
        <v>55000</v>
      </c>
      <c r="J391" s="318">
        <v>194</v>
      </c>
      <c r="K391" s="320">
        <v>41401</v>
      </c>
      <c r="L391" s="318">
        <v>193</v>
      </c>
      <c r="M391" s="319">
        <v>10615000</v>
      </c>
      <c r="N391" s="320">
        <v>41402</v>
      </c>
      <c r="O391" s="318">
        <v>160</v>
      </c>
      <c r="P391" s="318"/>
      <c r="Q391" s="319">
        <v>8800000</v>
      </c>
      <c r="R391" s="320">
        <v>41403</v>
      </c>
      <c r="S391" s="318">
        <v>158</v>
      </c>
      <c r="T391" s="319">
        <v>8662500</v>
      </c>
      <c r="U391" s="318">
        <v>81.900000000000006</v>
      </c>
      <c r="V391" s="318">
        <v>81.599999999999994</v>
      </c>
      <c r="W391" s="318">
        <v>98.8</v>
      </c>
      <c r="X391" s="318">
        <v>98.4</v>
      </c>
      <c r="Y391" s="318">
        <v>33</v>
      </c>
      <c r="Z391" s="318">
        <v>2</v>
      </c>
      <c r="AA391" s="318"/>
      <c r="AB391" s="318">
        <v>-1</v>
      </c>
      <c r="AC391" s="319">
        <v>-55000</v>
      </c>
      <c r="AD391" s="318">
        <v>-0.5</v>
      </c>
    </row>
    <row r="392" spans="1:30" hidden="1" outlineLevel="1">
      <c r="A392" s="311" t="str">
        <f t="shared" si="10"/>
        <v>ELSTSE2753YEOLL</v>
      </c>
      <c r="B392" s="311" t="str">
        <f t="shared" si="11"/>
        <v>ELSTSE2753YE</v>
      </c>
      <c r="C392" s="318" t="s">
        <v>1157</v>
      </c>
      <c r="D392" s="318" t="s">
        <v>1158</v>
      </c>
      <c r="E392" s="318" t="s">
        <v>721</v>
      </c>
      <c r="F392" s="318" t="s">
        <v>741</v>
      </c>
      <c r="G392" s="319">
        <v>14800</v>
      </c>
      <c r="H392" s="319">
        <v>55000</v>
      </c>
      <c r="I392" s="319">
        <v>55000</v>
      </c>
      <c r="J392" s="318">
        <v>188</v>
      </c>
      <c r="K392" s="320">
        <v>41401</v>
      </c>
      <c r="L392" s="318">
        <v>186</v>
      </c>
      <c r="M392" s="319">
        <v>10230000</v>
      </c>
      <c r="N392" s="320">
        <v>41402</v>
      </c>
      <c r="O392" s="318">
        <v>115</v>
      </c>
      <c r="P392" s="318"/>
      <c r="Q392" s="319">
        <v>6325000</v>
      </c>
      <c r="R392" s="320">
        <v>41404</v>
      </c>
      <c r="S392" s="318">
        <v>117</v>
      </c>
      <c r="T392" s="319">
        <v>6407500</v>
      </c>
      <c r="U392" s="318">
        <v>62.9</v>
      </c>
      <c r="V392" s="318">
        <v>62.6</v>
      </c>
      <c r="W392" s="318">
        <v>101.7</v>
      </c>
      <c r="X392" s="318">
        <v>101.3</v>
      </c>
      <c r="Y392" s="318">
        <v>71</v>
      </c>
      <c r="Z392" s="318">
        <v>-2</v>
      </c>
      <c r="AA392" s="318"/>
      <c r="AB392" s="318">
        <v>-1</v>
      </c>
      <c r="AC392" s="319">
        <v>-55000</v>
      </c>
      <c r="AD392" s="318">
        <v>-0.5</v>
      </c>
    </row>
    <row r="393" spans="1:30" hidden="1" outlineLevel="1">
      <c r="A393" s="311" t="str">
        <f t="shared" si="10"/>
        <v>ELSTSE2753YEOXL</v>
      </c>
      <c r="B393" s="311" t="str">
        <f t="shared" si="11"/>
        <v>ELSTSE2753YE</v>
      </c>
      <c r="C393" s="318" t="s">
        <v>1157</v>
      </c>
      <c r="D393" s="318" t="s">
        <v>1158</v>
      </c>
      <c r="E393" s="318" t="s">
        <v>721</v>
      </c>
      <c r="F393" s="318" t="s">
        <v>743</v>
      </c>
      <c r="G393" s="319">
        <v>14800</v>
      </c>
      <c r="H393" s="319">
        <v>55000</v>
      </c>
      <c r="I393" s="319">
        <v>55000</v>
      </c>
      <c r="J393" s="318">
        <v>84</v>
      </c>
      <c r="K393" s="320">
        <v>41401</v>
      </c>
      <c r="L393" s="318">
        <v>84</v>
      </c>
      <c r="M393" s="319">
        <v>4620000</v>
      </c>
      <c r="N393" s="320">
        <v>41402</v>
      </c>
      <c r="O393" s="318">
        <v>45</v>
      </c>
      <c r="P393" s="318"/>
      <c r="Q393" s="319">
        <v>2475000</v>
      </c>
      <c r="R393" s="320">
        <v>41403</v>
      </c>
      <c r="S393" s="318">
        <v>44</v>
      </c>
      <c r="T393" s="319">
        <v>2420000</v>
      </c>
      <c r="U393" s="318">
        <v>52.4</v>
      </c>
      <c r="V393" s="318">
        <v>52.4</v>
      </c>
      <c r="W393" s="318">
        <v>97.8</v>
      </c>
      <c r="X393" s="318">
        <v>97.8</v>
      </c>
      <c r="Y393" s="318">
        <v>39</v>
      </c>
      <c r="Z393" s="318">
        <v>1</v>
      </c>
      <c r="AA393" s="318"/>
      <c r="AB393" s="318">
        <v>2</v>
      </c>
      <c r="AC393" s="319">
        <v>110000</v>
      </c>
      <c r="AD393" s="318">
        <v>2.4</v>
      </c>
    </row>
    <row r="394" spans="1:30" hidden="1" outlineLevel="1">
      <c r="A394" s="311" t="str">
        <f t="shared" si="10"/>
        <v>ELSTSE2754OROSS</v>
      </c>
      <c r="B394" s="311" t="str">
        <f t="shared" si="11"/>
        <v>ELSTSE2754OR</v>
      </c>
      <c r="C394" s="318" t="s">
        <v>1026</v>
      </c>
      <c r="D394" s="318" t="s">
        <v>1027</v>
      </c>
      <c r="E394" s="318" t="s">
        <v>734</v>
      </c>
      <c r="F394" s="318" t="s">
        <v>738</v>
      </c>
      <c r="G394" s="319">
        <v>14800</v>
      </c>
      <c r="H394" s="319">
        <v>55000</v>
      </c>
      <c r="I394" s="319">
        <v>55000</v>
      </c>
      <c r="J394" s="318">
        <v>539</v>
      </c>
      <c r="K394" s="320">
        <v>41362</v>
      </c>
      <c r="L394" s="318">
        <v>537</v>
      </c>
      <c r="M394" s="319">
        <v>29535000</v>
      </c>
      <c r="N394" s="320">
        <v>41362</v>
      </c>
      <c r="O394" s="318">
        <v>348</v>
      </c>
      <c r="P394" s="318"/>
      <c r="Q394" s="319">
        <v>19140000</v>
      </c>
      <c r="R394" s="320">
        <v>41363</v>
      </c>
      <c r="S394" s="318">
        <v>346</v>
      </c>
      <c r="T394" s="319">
        <v>18920000</v>
      </c>
      <c r="U394" s="318">
        <v>64.400000000000006</v>
      </c>
      <c r="V394" s="318">
        <v>64.099999999999994</v>
      </c>
      <c r="W394" s="318">
        <v>99.4</v>
      </c>
      <c r="X394" s="318">
        <v>98.9</v>
      </c>
      <c r="Y394" s="318">
        <v>189</v>
      </c>
      <c r="Z394" s="318">
        <v>2</v>
      </c>
      <c r="AA394" s="318"/>
      <c r="AB394" s="318"/>
      <c r="AC394" s="318"/>
      <c r="AD394" s="318"/>
    </row>
    <row r="395" spans="1:30" hidden="1" outlineLevel="1">
      <c r="A395" s="311" t="str">
        <f t="shared" si="10"/>
        <v>ELSTSE2754OROMM</v>
      </c>
      <c r="B395" s="311" t="str">
        <f t="shared" si="11"/>
        <v>ELSTSE2754OR</v>
      </c>
      <c r="C395" s="318" t="s">
        <v>1026</v>
      </c>
      <c r="D395" s="318" t="s">
        <v>1027</v>
      </c>
      <c r="E395" s="318" t="s">
        <v>734</v>
      </c>
      <c r="F395" s="318" t="s">
        <v>739</v>
      </c>
      <c r="G395" s="319">
        <v>14800</v>
      </c>
      <c r="H395" s="319">
        <v>55000</v>
      </c>
      <c r="I395" s="319">
        <v>55000</v>
      </c>
      <c r="J395" s="318">
        <v>652</v>
      </c>
      <c r="K395" s="320">
        <v>41362</v>
      </c>
      <c r="L395" s="318">
        <v>651</v>
      </c>
      <c r="M395" s="319">
        <v>35805000</v>
      </c>
      <c r="N395" s="320">
        <v>41362</v>
      </c>
      <c r="O395" s="318">
        <v>293</v>
      </c>
      <c r="P395" s="318">
        <v>-3</v>
      </c>
      <c r="Q395" s="319">
        <v>16115000</v>
      </c>
      <c r="R395" s="320">
        <v>41363</v>
      </c>
      <c r="S395" s="318">
        <v>290</v>
      </c>
      <c r="T395" s="319">
        <v>15867500</v>
      </c>
      <c r="U395" s="318">
        <v>44.5</v>
      </c>
      <c r="V395" s="318">
        <v>44.3</v>
      </c>
      <c r="W395" s="318">
        <v>99</v>
      </c>
      <c r="X395" s="318">
        <v>98.5</v>
      </c>
      <c r="Y395" s="318">
        <v>361</v>
      </c>
      <c r="Z395" s="318">
        <v>3</v>
      </c>
      <c r="AA395" s="318"/>
      <c r="AB395" s="318">
        <v>1</v>
      </c>
      <c r="AC395" s="319">
        <v>55000</v>
      </c>
      <c r="AD395" s="318">
        <v>0.2</v>
      </c>
    </row>
    <row r="396" spans="1:30" hidden="1" outlineLevel="1">
      <c r="A396" s="311" t="str">
        <f t="shared" si="10"/>
        <v>ELSTSE2754OROLL</v>
      </c>
      <c r="B396" s="311" t="str">
        <f t="shared" si="11"/>
        <v>ELSTSE2754OR</v>
      </c>
      <c r="C396" s="318" t="s">
        <v>1026</v>
      </c>
      <c r="D396" s="318" t="s">
        <v>1027</v>
      </c>
      <c r="E396" s="318" t="s">
        <v>734</v>
      </c>
      <c r="F396" s="318" t="s">
        <v>741</v>
      </c>
      <c r="G396" s="319">
        <v>14800</v>
      </c>
      <c r="H396" s="319">
        <v>55000</v>
      </c>
      <c r="I396" s="319">
        <v>55000</v>
      </c>
      <c r="J396" s="318">
        <v>442</v>
      </c>
      <c r="K396" s="320">
        <v>41362</v>
      </c>
      <c r="L396" s="318">
        <v>442</v>
      </c>
      <c r="M396" s="319">
        <v>24310000</v>
      </c>
      <c r="N396" s="320">
        <v>41362</v>
      </c>
      <c r="O396" s="318">
        <v>231</v>
      </c>
      <c r="P396" s="318">
        <v>3</v>
      </c>
      <c r="Q396" s="319">
        <v>12705000</v>
      </c>
      <c r="R396" s="320">
        <v>41363</v>
      </c>
      <c r="S396" s="318">
        <v>232</v>
      </c>
      <c r="T396" s="319">
        <v>12677500</v>
      </c>
      <c r="U396" s="318">
        <v>52.5</v>
      </c>
      <c r="V396" s="318">
        <v>52.1</v>
      </c>
      <c r="W396" s="318">
        <v>100.4</v>
      </c>
      <c r="X396" s="318">
        <v>99.8</v>
      </c>
      <c r="Y396" s="318">
        <v>208</v>
      </c>
      <c r="Z396" s="318">
        <v>-1</v>
      </c>
      <c r="AA396" s="318"/>
      <c r="AB396" s="318"/>
      <c r="AC396" s="318"/>
      <c r="AD396" s="318"/>
    </row>
    <row r="397" spans="1:30" hidden="1" outlineLevel="1">
      <c r="A397" s="311" t="str">
        <f t="shared" ref="A397:A460" si="12">B397&amp;F397</f>
        <v>ELSTSE2754OROXL</v>
      </c>
      <c r="B397" s="311" t="str">
        <f t="shared" ref="B397:B460" si="13">C397&amp;E397</f>
        <v>ELSTSE2754OR</v>
      </c>
      <c r="C397" s="318" t="s">
        <v>1026</v>
      </c>
      <c r="D397" s="318" t="s">
        <v>1027</v>
      </c>
      <c r="E397" s="318" t="s">
        <v>734</v>
      </c>
      <c r="F397" s="318" t="s">
        <v>743</v>
      </c>
      <c r="G397" s="319">
        <v>14800</v>
      </c>
      <c r="H397" s="319">
        <v>55000</v>
      </c>
      <c r="I397" s="319">
        <v>55000</v>
      </c>
      <c r="J397" s="318">
        <v>145</v>
      </c>
      <c r="K397" s="320">
        <v>41362</v>
      </c>
      <c r="L397" s="318">
        <v>144</v>
      </c>
      <c r="M397" s="319">
        <v>7920000</v>
      </c>
      <c r="N397" s="320">
        <v>41362</v>
      </c>
      <c r="O397" s="318">
        <v>91</v>
      </c>
      <c r="P397" s="318"/>
      <c r="Q397" s="319">
        <v>5005000</v>
      </c>
      <c r="R397" s="320">
        <v>41363</v>
      </c>
      <c r="S397" s="318">
        <v>91</v>
      </c>
      <c r="T397" s="319">
        <v>5005000</v>
      </c>
      <c r="U397" s="318">
        <v>63.2</v>
      </c>
      <c r="V397" s="318">
        <v>63.2</v>
      </c>
      <c r="W397" s="318">
        <v>100</v>
      </c>
      <c r="X397" s="318">
        <v>100</v>
      </c>
      <c r="Y397" s="318">
        <v>53</v>
      </c>
      <c r="Z397" s="318"/>
      <c r="AA397" s="318"/>
      <c r="AB397" s="318"/>
      <c r="AC397" s="318"/>
      <c r="AD397" s="318"/>
    </row>
    <row r="398" spans="1:30" hidden="1" outlineLevel="1">
      <c r="A398" s="311" t="str">
        <f t="shared" si="12"/>
        <v>ELSTSE2758BKOSS</v>
      </c>
      <c r="B398" s="311" t="str">
        <f t="shared" si="13"/>
        <v>ELSTSE2758BK</v>
      </c>
      <c r="C398" s="318" t="s">
        <v>1028</v>
      </c>
      <c r="D398" s="318" t="s">
        <v>1029</v>
      </c>
      <c r="E398" s="318" t="s">
        <v>722</v>
      </c>
      <c r="F398" s="318" t="s">
        <v>738</v>
      </c>
      <c r="G398" s="319">
        <v>11505</v>
      </c>
      <c r="H398" s="319">
        <v>45000</v>
      </c>
      <c r="I398" s="319">
        <v>45000</v>
      </c>
      <c r="J398" s="318">
        <v>404</v>
      </c>
      <c r="K398" s="320">
        <v>41382</v>
      </c>
      <c r="L398" s="318">
        <v>403</v>
      </c>
      <c r="M398" s="319">
        <v>18135000</v>
      </c>
      <c r="N398" s="320">
        <v>41382</v>
      </c>
      <c r="O398" s="318">
        <v>330</v>
      </c>
      <c r="P398" s="318"/>
      <c r="Q398" s="319">
        <v>14850000</v>
      </c>
      <c r="R398" s="320">
        <v>41383</v>
      </c>
      <c r="S398" s="318">
        <v>330</v>
      </c>
      <c r="T398" s="319">
        <v>14805000</v>
      </c>
      <c r="U398" s="318">
        <v>81.900000000000006</v>
      </c>
      <c r="V398" s="318">
        <v>81.599999999999994</v>
      </c>
      <c r="W398" s="318">
        <v>100</v>
      </c>
      <c r="X398" s="318">
        <v>99.7</v>
      </c>
      <c r="Y398" s="318">
        <v>73</v>
      </c>
      <c r="Z398" s="318"/>
      <c r="AA398" s="318"/>
      <c r="AB398" s="318">
        <v>-1</v>
      </c>
      <c r="AC398" s="319">
        <v>-45000</v>
      </c>
      <c r="AD398" s="318">
        <v>-0.2</v>
      </c>
    </row>
    <row r="399" spans="1:30" hidden="1" outlineLevel="1">
      <c r="A399" s="311" t="str">
        <f t="shared" si="12"/>
        <v>ELSTSE2758BKOMM</v>
      </c>
      <c r="B399" s="311" t="str">
        <f t="shared" si="13"/>
        <v>ELSTSE2758BK</v>
      </c>
      <c r="C399" s="318" t="s">
        <v>1028</v>
      </c>
      <c r="D399" s="318" t="s">
        <v>1029</v>
      </c>
      <c r="E399" s="318" t="s">
        <v>722</v>
      </c>
      <c r="F399" s="318" t="s">
        <v>739</v>
      </c>
      <c r="G399" s="319">
        <v>11505</v>
      </c>
      <c r="H399" s="319">
        <v>45000</v>
      </c>
      <c r="I399" s="319">
        <v>45000</v>
      </c>
      <c r="J399" s="318">
        <v>910</v>
      </c>
      <c r="K399" s="320">
        <v>41382</v>
      </c>
      <c r="L399" s="318">
        <v>908</v>
      </c>
      <c r="M399" s="319">
        <v>40860000</v>
      </c>
      <c r="N399" s="320">
        <v>41382</v>
      </c>
      <c r="O399" s="318">
        <v>592</v>
      </c>
      <c r="P399" s="318"/>
      <c r="Q399" s="319">
        <v>26640000</v>
      </c>
      <c r="R399" s="320">
        <v>41383</v>
      </c>
      <c r="S399" s="318">
        <v>595</v>
      </c>
      <c r="T399" s="319">
        <v>26685000</v>
      </c>
      <c r="U399" s="318">
        <v>65.5</v>
      </c>
      <c r="V399" s="318">
        <v>65.3</v>
      </c>
      <c r="W399" s="318">
        <v>100.5</v>
      </c>
      <c r="X399" s="318">
        <v>100.2</v>
      </c>
      <c r="Y399" s="318">
        <v>316</v>
      </c>
      <c r="Z399" s="318">
        <v>-3</v>
      </c>
      <c r="AA399" s="318"/>
      <c r="AB399" s="318">
        <v>1</v>
      </c>
      <c r="AC399" s="319">
        <v>45000</v>
      </c>
      <c r="AD399" s="318">
        <v>0.1</v>
      </c>
    </row>
    <row r="400" spans="1:30" hidden="1" outlineLevel="1">
      <c r="A400" s="311" t="str">
        <f t="shared" si="12"/>
        <v>ELSTSE2758BKOLL</v>
      </c>
      <c r="B400" s="311" t="str">
        <f t="shared" si="13"/>
        <v>ELSTSE2758BK</v>
      </c>
      <c r="C400" s="318" t="s">
        <v>1028</v>
      </c>
      <c r="D400" s="318" t="s">
        <v>1029</v>
      </c>
      <c r="E400" s="318" t="s">
        <v>722</v>
      </c>
      <c r="F400" s="318" t="s">
        <v>741</v>
      </c>
      <c r="G400" s="319">
        <v>11505</v>
      </c>
      <c r="H400" s="319">
        <v>45000</v>
      </c>
      <c r="I400" s="319">
        <v>45000</v>
      </c>
      <c r="J400" s="318">
        <v>806</v>
      </c>
      <c r="K400" s="320">
        <v>41382</v>
      </c>
      <c r="L400" s="318">
        <v>799</v>
      </c>
      <c r="M400" s="319">
        <v>35955000</v>
      </c>
      <c r="N400" s="320">
        <v>41382</v>
      </c>
      <c r="O400" s="318">
        <v>544</v>
      </c>
      <c r="P400" s="318"/>
      <c r="Q400" s="319">
        <v>24480000</v>
      </c>
      <c r="R400" s="320">
        <v>41383</v>
      </c>
      <c r="S400" s="318">
        <v>544</v>
      </c>
      <c r="T400" s="319">
        <v>24390000</v>
      </c>
      <c r="U400" s="318">
        <v>68.099999999999994</v>
      </c>
      <c r="V400" s="318">
        <v>67.8</v>
      </c>
      <c r="W400" s="318">
        <v>100</v>
      </c>
      <c r="X400" s="318">
        <v>99.6</v>
      </c>
      <c r="Y400" s="318">
        <v>255</v>
      </c>
      <c r="Z400" s="318"/>
      <c r="AA400" s="318"/>
      <c r="AB400" s="318">
        <v>1</v>
      </c>
      <c r="AC400" s="319">
        <v>45000</v>
      </c>
      <c r="AD400" s="318">
        <v>0.1</v>
      </c>
    </row>
    <row r="401" spans="1:30" hidden="1" outlineLevel="1">
      <c r="A401" s="311" t="str">
        <f t="shared" si="12"/>
        <v>ELSTSE2758BKOXL</v>
      </c>
      <c r="B401" s="311" t="str">
        <f t="shared" si="13"/>
        <v>ELSTSE2758BK</v>
      </c>
      <c r="C401" s="318" t="s">
        <v>1028</v>
      </c>
      <c r="D401" s="318" t="s">
        <v>1029</v>
      </c>
      <c r="E401" s="318" t="s">
        <v>722</v>
      </c>
      <c r="F401" s="318" t="s">
        <v>743</v>
      </c>
      <c r="G401" s="319">
        <v>11505</v>
      </c>
      <c r="H401" s="319">
        <v>45000</v>
      </c>
      <c r="I401" s="319">
        <v>45000</v>
      </c>
      <c r="J401" s="318">
        <v>203</v>
      </c>
      <c r="K401" s="320">
        <v>41382</v>
      </c>
      <c r="L401" s="318">
        <v>201</v>
      </c>
      <c r="M401" s="319">
        <v>9045000</v>
      </c>
      <c r="N401" s="320">
        <v>41382</v>
      </c>
      <c r="O401" s="318">
        <v>179</v>
      </c>
      <c r="P401" s="318">
        <v>1</v>
      </c>
      <c r="Q401" s="319">
        <v>8055000</v>
      </c>
      <c r="R401" s="320">
        <v>41383</v>
      </c>
      <c r="S401" s="318">
        <v>177</v>
      </c>
      <c r="T401" s="319">
        <v>7920000</v>
      </c>
      <c r="U401" s="318">
        <v>88.1</v>
      </c>
      <c r="V401" s="318">
        <v>87.6</v>
      </c>
      <c r="W401" s="318">
        <v>98.9</v>
      </c>
      <c r="X401" s="318">
        <v>98.3</v>
      </c>
      <c r="Y401" s="318">
        <v>21</v>
      </c>
      <c r="Z401" s="318">
        <v>2</v>
      </c>
      <c r="AA401" s="318"/>
      <c r="AB401" s="318"/>
      <c r="AC401" s="318"/>
      <c r="AD401" s="318"/>
    </row>
    <row r="402" spans="1:30" hidden="1" outlineLevel="1">
      <c r="A402" s="311" t="str">
        <f t="shared" si="12"/>
        <v>ELSTSE2758MTOSS</v>
      </c>
      <c r="B402" s="311" t="str">
        <f t="shared" si="13"/>
        <v>ELSTSE2758MT</v>
      </c>
      <c r="C402" s="318" t="s">
        <v>1028</v>
      </c>
      <c r="D402" s="318" t="s">
        <v>1029</v>
      </c>
      <c r="E402" s="318" t="s">
        <v>0</v>
      </c>
      <c r="F402" s="318" t="s">
        <v>738</v>
      </c>
      <c r="G402" s="319">
        <v>11505</v>
      </c>
      <c r="H402" s="319">
        <v>45000</v>
      </c>
      <c r="I402" s="319">
        <v>45000</v>
      </c>
      <c r="J402" s="318">
        <v>464</v>
      </c>
      <c r="K402" s="320">
        <v>41362</v>
      </c>
      <c r="L402" s="318">
        <v>464</v>
      </c>
      <c r="M402" s="319">
        <v>20880000</v>
      </c>
      <c r="N402" s="320">
        <v>41369</v>
      </c>
      <c r="O402" s="318">
        <v>296</v>
      </c>
      <c r="P402" s="318"/>
      <c r="Q402" s="319">
        <v>13320000</v>
      </c>
      <c r="R402" s="320">
        <v>41370</v>
      </c>
      <c r="S402" s="318">
        <v>296</v>
      </c>
      <c r="T402" s="319">
        <v>13297500</v>
      </c>
      <c r="U402" s="318">
        <v>63.8</v>
      </c>
      <c r="V402" s="318">
        <v>63.7</v>
      </c>
      <c r="W402" s="318">
        <v>100</v>
      </c>
      <c r="X402" s="318">
        <v>99.8</v>
      </c>
      <c r="Y402" s="318">
        <v>168</v>
      </c>
      <c r="Z402" s="318"/>
      <c r="AA402" s="318">
        <v>-1</v>
      </c>
      <c r="AB402" s="318">
        <v>-1</v>
      </c>
      <c r="AC402" s="319">
        <v>-45000</v>
      </c>
      <c r="AD402" s="318">
        <v>-0.2</v>
      </c>
    </row>
    <row r="403" spans="1:30" hidden="1" outlineLevel="1">
      <c r="A403" s="311" t="str">
        <f t="shared" si="12"/>
        <v>ELSTSE2758MTOMM</v>
      </c>
      <c r="B403" s="311" t="str">
        <f t="shared" si="13"/>
        <v>ELSTSE2758MT</v>
      </c>
      <c r="C403" s="318" t="s">
        <v>1028</v>
      </c>
      <c r="D403" s="318" t="s">
        <v>1029</v>
      </c>
      <c r="E403" s="318" t="s">
        <v>0</v>
      </c>
      <c r="F403" s="318" t="s">
        <v>739</v>
      </c>
      <c r="G403" s="319">
        <v>11505</v>
      </c>
      <c r="H403" s="319">
        <v>45000</v>
      </c>
      <c r="I403" s="319">
        <v>45000</v>
      </c>
      <c r="J403" s="318">
        <v>742</v>
      </c>
      <c r="K403" s="320">
        <v>41362</v>
      </c>
      <c r="L403" s="318">
        <v>741</v>
      </c>
      <c r="M403" s="319">
        <v>33345000</v>
      </c>
      <c r="N403" s="320">
        <v>41369</v>
      </c>
      <c r="O403" s="318">
        <v>436</v>
      </c>
      <c r="P403" s="318"/>
      <c r="Q403" s="319">
        <v>19620000</v>
      </c>
      <c r="R403" s="320">
        <v>41370</v>
      </c>
      <c r="S403" s="318">
        <v>438</v>
      </c>
      <c r="T403" s="319">
        <v>19620000</v>
      </c>
      <c r="U403" s="318">
        <v>59.1</v>
      </c>
      <c r="V403" s="318">
        <v>58.8</v>
      </c>
      <c r="W403" s="318">
        <v>100.5</v>
      </c>
      <c r="X403" s="318">
        <v>100</v>
      </c>
      <c r="Y403" s="318">
        <v>305</v>
      </c>
      <c r="Z403" s="318">
        <v>-2</v>
      </c>
      <c r="AA403" s="318"/>
      <c r="AB403" s="318">
        <v>1</v>
      </c>
      <c r="AC403" s="319">
        <v>45000</v>
      </c>
      <c r="AD403" s="318">
        <v>0.1</v>
      </c>
    </row>
    <row r="404" spans="1:30" hidden="1" outlineLevel="1">
      <c r="A404" s="311" t="str">
        <f t="shared" si="12"/>
        <v>ELSTSE2758MTOLL</v>
      </c>
      <c r="B404" s="311" t="str">
        <f t="shared" si="13"/>
        <v>ELSTSE2758MT</v>
      </c>
      <c r="C404" s="318" t="s">
        <v>1028</v>
      </c>
      <c r="D404" s="318" t="s">
        <v>1029</v>
      </c>
      <c r="E404" s="318" t="s">
        <v>0</v>
      </c>
      <c r="F404" s="318" t="s">
        <v>741</v>
      </c>
      <c r="G404" s="319">
        <v>11505</v>
      </c>
      <c r="H404" s="319">
        <v>45000</v>
      </c>
      <c r="I404" s="319">
        <v>45000</v>
      </c>
      <c r="J404" s="318">
        <v>393</v>
      </c>
      <c r="K404" s="320">
        <v>41362</v>
      </c>
      <c r="L404" s="318">
        <v>393</v>
      </c>
      <c r="M404" s="319">
        <v>17685000</v>
      </c>
      <c r="N404" s="320">
        <v>41369</v>
      </c>
      <c r="O404" s="318">
        <v>317</v>
      </c>
      <c r="P404" s="318"/>
      <c r="Q404" s="319">
        <v>14265000</v>
      </c>
      <c r="R404" s="320">
        <v>41370</v>
      </c>
      <c r="S404" s="318">
        <v>315</v>
      </c>
      <c r="T404" s="319">
        <v>14085000</v>
      </c>
      <c r="U404" s="318">
        <v>80.2</v>
      </c>
      <c r="V404" s="318">
        <v>79.599999999999994</v>
      </c>
      <c r="W404" s="318">
        <v>99.4</v>
      </c>
      <c r="X404" s="318">
        <v>98.7</v>
      </c>
      <c r="Y404" s="318">
        <v>76</v>
      </c>
      <c r="Z404" s="318">
        <v>2</v>
      </c>
      <c r="AA404" s="318"/>
      <c r="AB404" s="318"/>
      <c r="AC404" s="318"/>
      <c r="AD404" s="318"/>
    </row>
    <row r="405" spans="1:30" hidden="1" outlineLevel="1">
      <c r="A405" s="311" t="str">
        <f t="shared" si="12"/>
        <v>ELSTSE2758MTOXL</v>
      </c>
      <c r="B405" s="311" t="str">
        <f t="shared" si="13"/>
        <v>ELSTSE2758MT</v>
      </c>
      <c r="C405" s="318" t="s">
        <v>1028</v>
      </c>
      <c r="D405" s="318" t="s">
        <v>1029</v>
      </c>
      <c r="E405" s="318" t="s">
        <v>0</v>
      </c>
      <c r="F405" s="318" t="s">
        <v>743</v>
      </c>
      <c r="G405" s="319">
        <v>11505</v>
      </c>
      <c r="H405" s="319">
        <v>45000</v>
      </c>
      <c r="I405" s="319">
        <v>45000</v>
      </c>
      <c r="J405" s="318">
        <v>104</v>
      </c>
      <c r="K405" s="320">
        <v>41362</v>
      </c>
      <c r="L405" s="318">
        <v>104</v>
      </c>
      <c r="M405" s="319">
        <v>4680000</v>
      </c>
      <c r="N405" s="320">
        <v>41369</v>
      </c>
      <c r="O405" s="318">
        <v>91</v>
      </c>
      <c r="P405" s="318"/>
      <c r="Q405" s="319">
        <v>4095000</v>
      </c>
      <c r="R405" s="320">
        <v>41377</v>
      </c>
      <c r="S405" s="318">
        <v>92</v>
      </c>
      <c r="T405" s="319">
        <v>4117500</v>
      </c>
      <c r="U405" s="318">
        <v>88.5</v>
      </c>
      <c r="V405" s="318">
        <v>88</v>
      </c>
      <c r="W405" s="318">
        <v>101.1</v>
      </c>
      <c r="X405" s="318">
        <v>100.5</v>
      </c>
      <c r="Y405" s="318">
        <v>13</v>
      </c>
      <c r="Z405" s="318">
        <v>-1</v>
      </c>
      <c r="AA405" s="318"/>
      <c r="AB405" s="318"/>
      <c r="AC405" s="318"/>
      <c r="AD405" s="318"/>
    </row>
    <row r="406" spans="1:30" hidden="1" outlineLevel="1">
      <c r="A406" s="311" t="str">
        <f t="shared" si="12"/>
        <v>ELSTSE2758REOSS</v>
      </c>
      <c r="B406" s="311" t="str">
        <f t="shared" si="13"/>
        <v>ELSTSE2758RE</v>
      </c>
      <c r="C406" s="318" t="s">
        <v>1028</v>
      </c>
      <c r="D406" s="318" t="s">
        <v>1029</v>
      </c>
      <c r="E406" s="318" t="s">
        <v>726</v>
      </c>
      <c r="F406" s="318" t="s">
        <v>738</v>
      </c>
      <c r="G406" s="319">
        <v>11505</v>
      </c>
      <c r="H406" s="319">
        <v>45000</v>
      </c>
      <c r="I406" s="319">
        <v>45000</v>
      </c>
      <c r="J406" s="318">
        <v>727</v>
      </c>
      <c r="K406" s="320">
        <v>41362</v>
      </c>
      <c r="L406" s="318">
        <v>722</v>
      </c>
      <c r="M406" s="319">
        <v>32490000</v>
      </c>
      <c r="N406" s="320">
        <v>41369</v>
      </c>
      <c r="O406" s="318">
        <v>448</v>
      </c>
      <c r="P406" s="318"/>
      <c r="Q406" s="319">
        <v>20160000</v>
      </c>
      <c r="R406" s="320">
        <v>41370</v>
      </c>
      <c r="S406" s="318">
        <v>450</v>
      </c>
      <c r="T406" s="319">
        <v>20160000</v>
      </c>
      <c r="U406" s="318">
        <v>62.3</v>
      </c>
      <c r="V406" s="318">
        <v>62</v>
      </c>
      <c r="W406" s="318">
        <v>100.4</v>
      </c>
      <c r="X406" s="318">
        <v>100</v>
      </c>
      <c r="Y406" s="318">
        <v>274</v>
      </c>
      <c r="Z406" s="318">
        <v>-2</v>
      </c>
      <c r="AA406" s="318"/>
      <c r="AB406" s="318">
        <v>1</v>
      </c>
      <c r="AC406" s="319">
        <v>45000</v>
      </c>
      <c r="AD406" s="318">
        <v>0.1</v>
      </c>
    </row>
    <row r="407" spans="1:30" hidden="1" outlineLevel="1">
      <c r="A407" s="311" t="str">
        <f t="shared" si="12"/>
        <v>ELSTSE2758REOMM</v>
      </c>
      <c r="B407" s="311" t="str">
        <f t="shared" si="13"/>
        <v>ELSTSE2758RE</v>
      </c>
      <c r="C407" s="318" t="s">
        <v>1028</v>
      </c>
      <c r="D407" s="318" t="s">
        <v>1029</v>
      </c>
      <c r="E407" s="318" t="s">
        <v>726</v>
      </c>
      <c r="F407" s="318" t="s">
        <v>739</v>
      </c>
      <c r="G407" s="319">
        <v>11505</v>
      </c>
      <c r="H407" s="319">
        <v>45000</v>
      </c>
      <c r="I407" s="319">
        <v>45000</v>
      </c>
      <c r="J407" s="318">
        <v>764</v>
      </c>
      <c r="K407" s="320">
        <v>41362</v>
      </c>
      <c r="L407" s="318">
        <v>759</v>
      </c>
      <c r="M407" s="319">
        <v>34155000</v>
      </c>
      <c r="N407" s="320">
        <v>41369</v>
      </c>
      <c r="O407" s="318">
        <v>465</v>
      </c>
      <c r="P407" s="318"/>
      <c r="Q407" s="319">
        <v>20925000</v>
      </c>
      <c r="R407" s="320">
        <v>41370</v>
      </c>
      <c r="S407" s="318">
        <v>460</v>
      </c>
      <c r="T407" s="319">
        <v>20655000</v>
      </c>
      <c r="U407" s="318">
        <v>60.6</v>
      </c>
      <c r="V407" s="318">
        <v>60.5</v>
      </c>
      <c r="W407" s="318">
        <v>98.9</v>
      </c>
      <c r="X407" s="318">
        <v>98.7</v>
      </c>
      <c r="Y407" s="318">
        <v>294</v>
      </c>
      <c r="Z407" s="318">
        <v>5</v>
      </c>
      <c r="AA407" s="318"/>
      <c r="AB407" s="318">
        <v>-1</v>
      </c>
      <c r="AC407" s="319">
        <v>-45000</v>
      </c>
      <c r="AD407" s="318">
        <v>-0.1</v>
      </c>
    </row>
    <row r="408" spans="1:30" hidden="1" outlineLevel="1">
      <c r="A408" s="311" t="str">
        <f t="shared" si="12"/>
        <v>ELSTSE2758REOLL</v>
      </c>
      <c r="B408" s="311" t="str">
        <f t="shared" si="13"/>
        <v>ELSTSE2758RE</v>
      </c>
      <c r="C408" s="318" t="s">
        <v>1028</v>
      </c>
      <c r="D408" s="318" t="s">
        <v>1029</v>
      </c>
      <c r="E408" s="318" t="s">
        <v>726</v>
      </c>
      <c r="F408" s="318" t="s">
        <v>741</v>
      </c>
      <c r="G408" s="319">
        <v>11505</v>
      </c>
      <c r="H408" s="319">
        <v>45000</v>
      </c>
      <c r="I408" s="319">
        <v>45000</v>
      </c>
      <c r="J408" s="318">
        <v>823</v>
      </c>
      <c r="K408" s="320">
        <v>41362</v>
      </c>
      <c r="L408" s="318">
        <v>820</v>
      </c>
      <c r="M408" s="319">
        <v>36900000</v>
      </c>
      <c r="N408" s="320">
        <v>41369</v>
      </c>
      <c r="O408" s="318">
        <v>358</v>
      </c>
      <c r="P408" s="318"/>
      <c r="Q408" s="319">
        <v>16110000</v>
      </c>
      <c r="R408" s="320">
        <v>41370</v>
      </c>
      <c r="S408" s="318">
        <v>361</v>
      </c>
      <c r="T408" s="319">
        <v>16245000</v>
      </c>
      <c r="U408" s="318">
        <v>44</v>
      </c>
      <c r="V408" s="318">
        <v>44</v>
      </c>
      <c r="W408" s="318">
        <v>100.8</v>
      </c>
      <c r="X408" s="318">
        <v>100.8</v>
      </c>
      <c r="Y408" s="318">
        <v>462</v>
      </c>
      <c r="Z408" s="318">
        <v>-3</v>
      </c>
      <c r="AA408" s="318"/>
      <c r="AB408" s="318">
        <v>-1</v>
      </c>
      <c r="AC408" s="319">
        <v>-45000</v>
      </c>
      <c r="AD408" s="318">
        <v>-0.1</v>
      </c>
    </row>
    <row r="409" spans="1:30" hidden="1" outlineLevel="1">
      <c r="A409" s="311" t="str">
        <f t="shared" si="12"/>
        <v>ELSTSE2758REOXL</v>
      </c>
      <c r="B409" s="311" t="str">
        <f t="shared" si="13"/>
        <v>ELSTSE2758RE</v>
      </c>
      <c r="C409" s="318" t="s">
        <v>1028</v>
      </c>
      <c r="D409" s="318" t="s">
        <v>1029</v>
      </c>
      <c r="E409" s="318" t="s">
        <v>726</v>
      </c>
      <c r="F409" s="318" t="s">
        <v>743</v>
      </c>
      <c r="G409" s="319">
        <v>11505</v>
      </c>
      <c r="H409" s="319">
        <v>45000</v>
      </c>
      <c r="I409" s="319">
        <v>45000</v>
      </c>
      <c r="J409" s="318">
        <v>122</v>
      </c>
      <c r="K409" s="320">
        <v>41362</v>
      </c>
      <c r="L409" s="318">
        <v>121</v>
      </c>
      <c r="M409" s="319">
        <v>5445000</v>
      </c>
      <c r="N409" s="320">
        <v>41369</v>
      </c>
      <c r="O409" s="318">
        <v>82</v>
      </c>
      <c r="P409" s="318">
        <v>-1</v>
      </c>
      <c r="Q409" s="319">
        <v>3690000</v>
      </c>
      <c r="R409" s="320">
        <v>41371</v>
      </c>
      <c r="S409" s="318">
        <v>82</v>
      </c>
      <c r="T409" s="319">
        <v>3645000</v>
      </c>
      <c r="U409" s="318">
        <v>67.8</v>
      </c>
      <c r="V409" s="318">
        <v>66.900000000000006</v>
      </c>
      <c r="W409" s="318">
        <v>100</v>
      </c>
      <c r="X409" s="318">
        <v>98.8</v>
      </c>
      <c r="Y409" s="318">
        <v>40</v>
      </c>
      <c r="Z409" s="318"/>
      <c r="AA409" s="318"/>
      <c r="AB409" s="318">
        <v>-1</v>
      </c>
      <c r="AC409" s="319">
        <v>-45000</v>
      </c>
      <c r="AD409" s="318">
        <v>-0.8</v>
      </c>
    </row>
    <row r="410" spans="1:30" hidden="1" outlineLevel="1">
      <c r="A410" s="311" t="str">
        <f t="shared" si="12"/>
        <v>ELSTSE2759BLOSS</v>
      </c>
      <c r="B410" s="311" t="str">
        <f t="shared" si="13"/>
        <v>ELSTSE2759BL</v>
      </c>
      <c r="C410" s="318" t="s">
        <v>1030</v>
      </c>
      <c r="D410" s="318" t="s">
        <v>1031</v>
      </c>
      <c r="E410" s="318" t="s">
        <v>725</v>
      </c>
      <c r="F410" s="318" t="s">
        <v>738</v>
      </c>
      <c r="G410" s="319">
        <v>11596</v>
      </c>
      <c r="H410" s="319">
        <v>45000</v>
      </c>
      <c r="I410" s="319">
        <v>45000</v>
      </c>
      <c r="J410" s="318">
        <v>209</v>
      </c>
      <c r="K410" s="320">
        <v>41362</v>
      </c>
      <c r="L410" s="318">
        <v>209</v>
      </c>
      <c r="M410" s="319">
        <v>9405000</v>
      </c>
      <c r="N410" s="320">
        <v>41389</v>
      </c>
      <c r="O410" s="318">
        <v>153</v>
      </c>
      <c r="P410" s="318"/>
      <c r="Q410" s="319">
        <v>6885000</v>
      </c>
      <c r="R410" s="320">
        <v>41390</v>
      </c>
      <c r="S410" s="318">
        <v>153</v>
      </c>
      <c r="T410" s="319">
        <v>6817500</v>
      </c>
      <c r="U410" s="318">
        <v>73.2</v>
      </c>
      <c r="V410" s="318">
        <v>72.5</v>
      </c>
      <c r="W410" s="318">
        <v>100</v>
      </c>
      <c r="X410" s="318">
        <v>99</v>
      </c>
      <c r="Y410" s="318">
        <v>56</v>
      </c>
      <c r="Z410" s="318"/>
      <c r="AA410" s="318"/>
      <c r="AB410" s="318"/>
      <c r="AC410" s="318"/>
      <c r="AD410" s="318"/>
    </row>
    <row r="411" spans="1:30" hidden="1" outlineLevel="1">
      <c r="A411" s="311" t="str">
        <f t="shared" si="12"/>
        <v>ELSTSE2759BLOMM</v>
      </c>
      <c r="B411" s="311" t="str">
        <f t="shared" si="13"/>
        <v>ELSTSE2759BL</v>
      </c>
      <c r="C411" s="318" t="s">
        <v>1030</v>
      </c>
      <c r="D411" s="318" t="s">
        <v>1031</v>
      </c>
      <c r="E411" s="318" t="s">
        <v>725</v>
      </c>
      <c r="F411" s="318" t="s">
        <v>739</v>
      </c>
      <c r="G411" s="319">
        <v>11596</v>
      </c>
      <c r="H411" s="319">
        <v>45000</v>
      </c>
      <c r="I411" s="319">
        <v>45000</v>
      </c>
      <c r="J411" s="318">
        <v>314</v>
      </c>
      <c r="K411" s="320">
        <v>41362</v>
      </c>
      <c r="L411" s="318">
        <v>312</v>
      </c>
      <c r="M411" s="319">
        <v>14040000</v>
      </c>
      <c r="N411" s="320">
        <v>41389</v>
      </c>
      <c r="O411" s="318">
        <v>267</v>
      </c>
      <c r="P411" s="318"/>
      <c r="Q411" s="319">
        <v>12015000</v>
      </c>
      <c r="R411" s="320">
        <v>41390</v>
      </c>
      <c r="S411" s="318">
        <v>267</v>
      </c>
      <c r="T411" s="319">
        <v>11970000</v>
      </c>
      <c r="U411" s="318">
        <v>85.6</v>
      </c>
      <c r="V411" s="318">
        <v>85.3</v>
      </c>
      <c r="W411" s="318">
        <v>100</v>
      </c>
      <c r="X411" s="318">
        <v>99.6</v>
      </c>
      <c r="Y411" s="318">
        <v>45</v>
      </c>
      <c r="Z411" s="318"/>
      <c r="AA411" s="318"/>
      <c r="AB411" s="318">
        <v>1</v>
      </c>
      <c r="AC411" s="319">
        <v>45000</v>
      </c>
      <c r="AD411" s="318">
        <v>0.3</v>
      </c>
    </row>
    <row r="412" spans="1:30" hidden="1" outlineLevel="1">
      <c r="A412" s="311" t="str">
        <f t="shared" si="12"/>
        <v>ELSTSE2759BLOLL</v>
      </c>
      <c r="B412" s="311" t="str">
        <f t="shared" si="13"/>
        <v>ELSTSE2759BL</v>
      </c>
      <c r="C412" s="318" t="s">
        <v>1030</v>
      </c>
      <c r="D412" s="318" t="s">
        <v>1031</v>
      </c>
      <c r="E412" s="318" t="s">
        <v>725</v>
      </c>
      <c r="F412" s="318" t="s">
        <v>741</v>
      </c>
      <c r="G412" s="319">
        <v>11596</v>
      </c>
      <c r="H412" s="319">
        <v>45000</v>
      </c>
      <c r="I412" s="319">
        <v>45000</v>
      </c>
      <c r="J412" s="318">
        <v>207</v>
      </c>
      <c r="K412" s="320">
        <v>41362</v>
      </c>
      <c r="L412" s="318">
        <v>205</v>
      </c>
      <c r="M412" s="319">
        <v>9225000</v>
      </c>
      <c r="N412" s="320">
        <v>41389</v>
      </c>
      <c r="O412" s="318">
        <v>178</v>
      </c>
      <c r="P412" s="318">
        <v>-3</v>
      </c>
      <c r="Q412" s="319">
        <v>8010000</v>
      </c>
      <c r="R412" s="320">
        <v>41390</v>
      </c>
      <c r="S412" s="318">
        <v>178</v>
      </c>
      <c r="T412" s="319">
        <v>7987500</v>
      </c>
      <c r="U412" s="318">
        <v>86.8</v>
      </c>
      <c r="V412" s="318">
        <v>86.6</v>
      </c>
      <c r="W412" s="318">
        <v>100</v>
      </c>
      <c r="X412" s="318">
        <v>99.7</v>
      </c>
      <c r="Y412" s="318">
        <v>30</v>
      </c>
      <c r="Z412" s="318"/>
      <c r="AA412" s="318"/>
      <c r="AB412" s="318"/>
      <c r="AC412" s="318"/>
      <c r="AD412" s="318"/>
    </row>
    <row r="413" spans="1:30" hidden="1" outlineLevel="1">
      <c r="A413" s="311" t="str">
        <f t="shared" si="12"/>
        <v>ELSTSE2759BLOXL</v>
      </c>
      <c r="B413" s="311" t="str">
        <f t="shared" si="13"/>
        <v>ELSTSE2759BL</v>
      </c>
      <c r="C413" s="318" t="s">
        <v>1030</v>
      </c>
      <c r="D413" s="318" t="s">
        <v>1031</v>
      </c>
      <c r="E413" s="318" t="s">
        <v>725</v>
      </c>
      <c r="F413" s="318" t="s">
        <v>743</v>
      </c>
      <c r="G413" s="319">
        <v>11596</v>
      </c>
      <c r="H413" s="319">
        <v>45000</v>
      </c>
      <c r="I413" s="319">
        <v>45000</v>
      </c>
      <c r="J413" s="318">
        <v>106</v>
      </c>
      <c r="K413" s="320">
        <v>41362</v>
      </c>
      <c r="L413" s="318">
        <v>106</v>
      </c>
      <c r="M413" s="319">
        <v>4770000</v>
      </c>
      <c r="N413" s="320">
        <v>41389</v>
      </c>
      <c r="O413" s="318">
        <v>86</v>
      </c>
      <c r="P413" s="318">
        <v>3</v>
      </c>
      <c r="Q413" s="319">
        <v>3870000</v>
      </c>
      <c r="R413" s="320">
        <v>41390</v>
      </c>
      <c r="S413" s="318">
        <v>83</v>
      </c>
      <c r="T413" s="319">
        <v>3712500</v>
      </c>
      <c r="U413" s="318">
        <v>78.3</v>
      </c>
      <c r="V413" s="318">
        <v>77.8</v>
      </c>
      <c r="W413" s="318">
        <v>96.5</v>
      </c>
      <c r="X413" s="318">
        <v>95.9</v>
      </c>
      <c r="Y413" s="318">
        <v>17</v>
      </c>
      <c r="Z413" s="318">
        <v>3</v>
      </c>
      <c r="AA413" s="318"/>
      <c r="AB413" s="318">
        <v>1</v>
      </c>
      <c r="AC413" s="319">
        <v>45000</v>
      </c>
      <c r="AD413" s="318">
        <v>0.9</v>
      </c>
    </row>
    <row r="414" spans="1:30" hidden="1" outlineLevel="1">
      <c r="A414" s="311" t="str">
        <f t="shared" si="12"/>
        <v>ELSTSE2759LIOSS</v>
      </c>
      <c r="B414" s="311" t="str">
        <f t="shared" si="13"/>
        <v>ELSTSE2759LI</v>
      </c>
      <c r="C414" s="318" t="s">
        <v>1030</v>
      </c>
      <c r="D414" s="318" t="s">
        <v>1031</v>
      </c>
      <c r="E414" s="318" t="s">
        <v>639</v>
      </c>
      <c r="F414" s="318" t="s">
        <v>738</v>
      </c>
      <c r="G414" s="319">
        <v>11596</v>
      </c>
      <c r="H414" s="319">
        <v>45000</v>
      </c>
      <c r="I414" s="319">
        <v>45000</v>
      </c>
      <c r="J414" s="318">
        <v>985</v>
      </c>
      <c r="K414" s="320">
        <v>41369</v>
      </c>
      <c r="L414" s="318">
        <v>973</v>
      </c>
      <c r="M414" s="319">
        <v>43785000</v>
      </c>
      <c r="N414" s="320">
        <v>41369</v>
      </c>
      <c r="O414" s="318">
        <v>805</v>
      </c>
      <c r="P414" s="318">
        <v>2</v>
      </c>
      <c r="Q414" s="319">
        <v>36225000</v>
      </c>
      <c r="R414" s="320">
        <v>41370</v>
      </c>
      <c r="S414" s="318">
        <v>805</v>
      </c>
      <c r="T414" s="319">
        <v>36112500</v>
      </c>
      <c r="U414" s="318">
        <v>82.7</v>
      </c>
      <c r="V414" s="318">
        <v>82.5</v>
      </c>
      <c r="W414" s="318">
        <v>100</v>
      </c>
      <c r="X414" s="318">
        <v>99.7</v>
      </c>
      <c r="Y414" s="318">
        <v>166</v>
      </c>
      <c r="Z414" s="318"/>
      <c r="AA414" s="318"/>
      <c r="AB414" s="318">
        <v>-1</v>
      </c>
      <c r="AC414" s="319">
        <v>-45000</v>
      </c>
      <c r="AD414" s="318">
        <v>-0.1</v>
      </c>
    </row>
    <row r="415" spans="1:30" hidden="1" outlineLevel="1">
      <c r="A415" s="311" t="str">
        <f t="shared" si="12"/>
        <v>ELSTSE2759LIOMM</v>
      </c>
      <c r="B415" s="311" t="str">
        <f t="shared" si="13"/>
        <v>ELSTSE2759LI</v>
      </c>
      <c r="C415" s="318" t="s">
        <v>1030</v>
      </c>
      <c r="D415" s="318" t="s">
        <v>1031</v>
      </c>
      <c r="E415" s="318" t="s">
        <v>639</v>
      </c>
      <c r="F415" s="318" t="s">
        <v>739</v>
      </c>
      <c r="G415" s="319">
        <v>11596</v>
      </c>
      <c r="H415" s="319">
        <v>45000</v>
      </c>
      <c r="I415" s="319">
        <v>45000</v>
      </c>
      <c r="J415" s="318">
        <v>511</v>
      </c>
      <c r="K415" s="320">
        <v>41375</v>
      </c>
      <c r="L415" s="318">
        <v>509</v>
      </c>
      <c r="M415" s="319">
        <v>22905000</v>
      </c>
      <c r="N415" s="320">
        <v>41375</v>
      </c>
      <c r="O415" s="318">
        <v>469</v>
      </c>
      <c r="P415" s="318">
        <v>-4</v>
      </c>
      <c r="Q415" s="319">
        <v>21105000</v>
      </c>
      <c r="R415" s="320">
        <v>41370</v>
      </c>
      <c r="S415" s="318">
        <v>466</v>
      </c>
      <c r="T415" s="319">
        <v>20880000</v>
      </c>
      <c r="U415" s="318">
        <v>91.6</v>
      </c>
      <c r="V415" s="318">
        <v>91.2</v>
      </c>
      <c r="W415" s="318">
        <v>99.4</v>
      </c>
      <c r="X415" s="318">
        <v>98.9</v>
      </c>
      <c r="Y415" s="318">
        <v>44</v>
      </c>
      <c r="Z415" s="318">
        <v>3</v>
      </c>
      <c r="AA415" s="318"/>
      <c r="AB415" s="318">
        <v>-1</v>
      </c>
      <c r="AC415" s="319">
        <v>-45000</v>
      </c>
      <c r="AD415" s="318">
        <v>-0.2</v>
      </c>
    </row>
    <row r="416" spans="1:30" hidden="1" outlineLevel="1">
      <c r="A416" s="311" t="str">
        <f t="shared" si="12"/>
        <v>ELSTSE2759LIOLL</v>
      </c>
      <c r="B416" s="311" t="str">
        <f t="shared" si="13"/>
        <v>ELSTSE2759LI</v>
      </c>
      <c r="C416" s="318" t="s">
        <v>1030</v>
      </c>
      <c r="D416" s="318" t="s">
        <v>1031</v>
      </c>
      <c r="E416" s="318" t="s">
        <v>639</v>
      </c>
      <c r="F416" s="318" t="s">
        <v>741</v>
      </c>
      <c r="G416" s="319">
        <v>11596</v>
      </c>
      <c r="H416" s="319">
        <v>45000</v>
      </c>
      <c r="I416" s="319">
        <v>45000</v>
      </c>
      <c r="J416" s="318">
        <v>210</v>
      </c>
      <c r="K416" s="320">
        <v>41375</v>
      </c>
      <c r="L416" s="318">
        <v>210</v>
      </c>
      <c r="M416" s="319">
        <v>9450000</v>
      </c>
      <c r="N416" s="320">
        <v>41375</v>
      </c>
      <c r="O416" s="318">
        <v>202</v>
      </c>
      <c r="P416" s="318"/>
      <c r="Q416" s="319">
        <v>9090000</v>
      </c>
      <c r="R416" s="320">
        <v>41371</v>
      </c>
      <c r="S416" s="318">
        <v>205</v>
      </c>
      <c r="T416" s="319">
        <v>9225000</v>
      </c>
      <c r="U416" s="318">
        <v>97.6</v>
      </c>
      <c r="V416" s="318">
        <v>97.6</v>
      </c>
      <c r="W416" s="318">
        <v>101.5</v>
      </c>
      <c r="X416" s="318">
        <v>101.5</v>
      </c>
      <c r="Y416" s="318">
        <v>8</v>
      </c>
      <c r="Z416" s="318">
        <v>-3</v>
      </c>
      <c r="AA416" s="318"/>
      <c r="AB416" s="318"/>
      <c r="AC416" s="318"/>
      <c r="AD416" s="318"/>
    </row>
    <row r="417" spans="1:30" hidden="1" outlineLevel="1">
      <c r="A417" s="311" t="str">
        <f t="shared" si="12"/>
        <v>ELSTSE2759LIOXL</v>
      </c>
      <c r="B417" s="311" t="str">
        <f t="shared" si="13"/>
        <v>ELSTSE2759LI</v>
      </c>
      <c r="C417" s="318" t="s">
        <v>1030</v>
      </c>
      <c r="D417" s="318" t="s">
        <v>1031</v>
      </c>
      <c r="E417" s="318" t="s">
        <v>639</v>
      </c>
      <c r="F417" s="318" t="s">
        <v>743</v>
      </c>
      <c r="G417" s="319">
        <v>11596</v>
      </c>
      <c r="H417" s="319">
        <v>45000</v>
      </c>
      <c r="I417" s="319">
        <v>45000</v>
      </c>
      <c r="J417" s="318">
        <v>108</v>
      </c>
      <c r="K417" s="320">
        <v>41369</v>
      </c>
      <c r="L417" s="318">
        <v>107</v>
      </c>
      <c r="M417" s="319">
        <v>4815000</v>
      </c>
      <c r="N417" s="320">
        <v>41369</v>
      </c>
      <c r="O417" s="318">
        <v>98</v>
      </c>
      <c r="P417" s="318">
        <v>2</v>
      </c>
      <c r="Q417" s="319">
        <v>4410000</v>
      </c>
      <c r="R417" s="320">
        <v>41370</v>
      </c>
      <c r="S417" s="318">
        <v>99</v>
      </c>
      <c r="T417" s="319">
        <v>4455000</v>
      </c>
      <c r="U417" s="318">
        <v>92.5</v>
      </c>
      <c r="V417" s="318">
        <v>92.5</v>
      </c>
      <c r="W417" s="318">
        <v>101</v>
      </c>
      <c r="X417" s="318">
        <v>101</v>
      </c>
      <c r="Y417" s="318">
        <v>7</v>
      </c>
      <c r="Z417" s="318">
        <v>-1</v>
      </c>
      <c r="AA417" s="318"/>
      <c r="AB417" s="318"/>
      <c r="AC417" s="318"/>
      <c r="AD417" s="318"/>
    </row>
    <row r="418" spans="1:30" hidden="1" outlineLevel="1">
      <c r="A418" s="311" t="str">
        <f t="shared" si="12"/>
        <v>ELSTSE2759PKOSS</v>
      </c>
      <c r="B418" s="311" t="str">
        <f t="shared" si="13"/>
        <v>ELSTSE2759PK</v>
      </c>
      <c r="C418" s="318" t="s">
        <v>1030</v>
      </c>
      <c r="D418" s="318" t="s">
        <v>1031</v>
      </c>
      <c r="E418" s="318" t="s">
        <v>728</v>
      </c>
      <c r="F418" s="318" t="s">
        <v>738</v>
      </c>
      <c r="G418" s="319">
        <v>11596</v>
      </c>
      <c r="H418" s="319">
        <v>45000</v>
      </c>
      <c r="I418" s="319">
        <v>45000</v>
      </c>
      <c r="J418" s="318">
        <v>200</v>
      </c>
      <c r="K418" s="320">
        <v>41397</v>
      </c>
      <c r="L418" s="318">
        <v>202</v>
      </c>
      <c r="M418" s="319">
        <v>9090000</v>
      </c>
      <c r="N418" s="320">
        <v>41397</v>
      </c>
      <c r="O418" s="318">
        <v>188</v>
      </c>
      <c r="P418" s="318"/>
      <c r="Q418" s="319">
        <v>8460000</v>
      </c>
      <c r="R418" s="320">
        <v>41398</v>
      </c>
      <c r="S418" s="318">
        <v>190</v>
      </c>
      <c r="T418" s="319">
        <v>8527500</v>
      </c>
      <c r="U418" s="318">
        <v>94.1</v>
      </c>
      <c r="V418" s="318">
        <v>93.8</v>
      </c>
      <c r="W418" s="318">
        <v>101.1</v>
      </c>
      <c r="X418" s="318">
        <v>100.8</v>
      </c>
      <c r="Y418" s="318">
        <v>14</v>
      </c>
      <c r="Z418" s="318">
        <v>-2</v>
      </c>
      <c r="AA418" s="318"/>
      <c r="AB418" s="318"/>
      <c r="AC418" s="318"/>
      <c r="AD418" s="318"/>
    </row>
    <row r="419" spans="1:30" hidden="1" outlineLevel="1">
      <c r="A419" s="311" t="str">
        <f t="shared" si="12"/>
        <v>ELSTSE2759PKOMM</v>
      </c>
      <c r="B419" s="311" t="str">
        <f t="shared" si="13"/>
        <v>ELSTSE2759PK</v>
      </c>
      <c r="C419" s="318" t="s">
        <v>1030</v>
      </c>
      <c r="D419" s="318" t="s">
        <v>1031</v>
      </c>
      <c r="E419" s="318" t="s">
        <v>728</v>
      </c>
      <c r="F419" s="318" t="s">
        <v>739</v>
      </c>
      <c r="G419" s="319">
        <v>11596</v>
      </c>
      <c r="H419" s="319">
        <v>45000</v>
      </c>
      <c r="I419" s="319">
        <v>45000</v>
      </c>
      <c r="J419" s="318">
        <v>285</v>
      </c>
      <c r="K419" s="320">
        <v>41397</v>
      </c>
      <c r="L419" s="318">
        <v>205</v>
      </c>
      <c r="M419" s="319">
        <v>9225000</v>
      </c>
      <c r="N419" s="320">
        <v>41397</v>
      </c>
      <c r="O419" s="318">
        <v>180</v>
      </c>
      <c r="P419" s="318"/>
      <c r="Q419" s="319">
        <v>8100000</v>
      </c>
      <c r="R419" s="320">
        <v>41398</v>
      </c>
      <c r="S419" s="318">
        <v>179</v>
      </c>
      <c r="T419" s="319">
        <v>8032500</v>
      </c>
      <c r="U419" s="318">
        <v>87.3</v>
      </c>
      <c r="V419" s="318">
        <v>87.1</v>
      </c>
      <c r="W419" s="318">
        <v>99.4</v>
      </c>
      <c r="X419" s="318">
        <v>99.2</v>
      </c>
      <c r="Y419" s="318">
        <v>25</v>
      </c>
      <c r="Z419" s="318">
        <v>1</v>
      </c>
      <c r="AA419" s="318"/>
      <c r="AB419" s="318"/>
      <c r="AC419" s="318"/>
      <c r="AD419" s="318"/>
    </row>
    <row r="420" spans="1:30" hidden="1" outlineLevel="1">
      <c r="A420" s="311" t="str">
        <f t="shared" si="12"/>
        <v>ELSTSE2759PKOLL</v>
      </c>
      <c r="B420" s="311" t="str">
        <f t="shared" si="13"/>
        <v>ELSTSE2759PK</v>
      </c>
      <c r="C420" s="318" t="s">
        <v>1030</v>
      </c>
      <c r="D420" s="318" t="s">
        <v>1031</v>
      </c>
      <c r="E420" s="318" t="s">
        <v>728</v>
      </c>
      <c r="F420" s="318" t="s">
        <v>741</v>
      </c>
      <c r="G420" s="319">
        <v>11596</v>
      </c>
      <c r="H420" s="319">
        <v>45000</v>
      </c>
      <c r="I420" s="319">
        <v>45000</v>
      </c>
      <c r="J420" s="318">
        <v>100</v>
      </c>
      <c r="K420" s="320">
        <v>41397</v>
      </c>
      <c r="L420" s="318">
        <v>100</v>
      </c>
      <c r="M420" s="319">
        <v>4500000</v>
      </c>
      <c r="N420" s="320">
        <v>41397</v>
      </c>
      <c r="O420" s="318">
        <v>98</v>
      </c>
      <c r="P420" s="318"/>
      <c r="Q420" s="319">
        <v>4410000</v>
      </c>
      <c r="R420" s="320">
        <v>41398</v>
      </c>
      <c r="S420" s="318">
        <v>97</v>
      </c>
      <c r="T420" s="319">
        <v>4365000</v>
      </c>
      <c r="U420" s="318">
        <v>97</v>
      </c>
      <c r="V420" s="318">
        <v>97</v>
      </c>
      <c r="W420" s="318">
        <v>99</v>
      </c>
      <c r="X420" s="318">
        <v>99</v>
      </c>
      <c r="Y420" s="318">
        <v>2</v>
      </c>
      <c r="Z420" s="318">
        <v>1</v>
      </c>
      <c r="AA420" s="318"/>
      <c r="AB420" s="318"/>
      <c r="AC420" s="318"/>
      <c r="AD420" s="318"/>
    </row>
    <row r="421" spans="1:30" hidden="1" outlineLevel="1">
      <c r="A421" s="311" t="str">
        <f t="shared" si="12"/>
        <v>ELSTSE2759PKOXL</v>
      </c>
      <c r="B421" s="311" t="str">
        <f t="shared" si="13"/>
        <v>ELSTSE2759PK</v>
      </c>
      <c r="C421" s="318" t="s">
        <v>1030</v>
      </c>
      <c r="D421" s="318" t="s">
        <v>1031</v>
      </c>
      <c r="E421" s="318" t="s">
        <v>728</v>
      </c>
      <c r="F421" s="318" t="s">
        <v>743</v>
      </c>
      <c r="G421" s="319">
        <v>11596</v>
      </c>
      <c r="H421" s="319">
        <v>45000</v>
      </c>
      <c r="I421" s="319">
        <v>45000</v>
      </c>
      <c r="J421" s="318">
        <v>100</v>
      </c>
      <c r="K421" s="320">
        <v>41397</v>
      </c>
      <c r="L421" s="318">
        <v>103</v>
      </c>
      <c r="M421" s="319">
        <v>4635000</v>
      </c>
      <c r="N421" s="320">
        <v>41397</v>
      </c>
      <c r="O421" s="318">
        <v>98</v>
      </c>
      <c r="P421" s="318"/>
      <c r="Q421" s="319">
        <v>4410000</v>
      </c>
      <c r="R421" s="320">
        <v>41398</v>
      </c>
      <c r="S421" s="318">
        <v>98</v>
      </c>
      <c r="T421" s="319">
        <v>4387500</v>
      </c>
      <c r="U421" s="318">
        <v>95.1</v>
      </c>
      <c r="V421" s="318">
        <v>94.7</v>
      </c>
      <c r="W421" s="318">
        <v>100</v>
      </c>
      <c r="X421" s="318">
        <v>99.5</v>
      </c>
      <c r="Y421" s="318">
        <v>5</v>
      </c>
      <c r="Z421" s="318"/>
      <c r="AA421" s="318"/>
      <c r="AB421" s="318"/>
      <c r="AC421" s="318"/>
      <c r="AD421" s="318"/>
    </row>
    <row r="422" spans="1:30" hidden="1" outlineLevel="1">
      <c r="A422" s="311" t="str">
        <f t="shared" si="12"/>
        <v>ELSTSE2762MTOSS</v>
      </c>
      <c r="B422" s="311" t="str">
        <f t="shared" si="13"/>
        <v>ELSTSE2762MT</v>
      </c>
      <c r="C422" s="318" t="s">
        <v>1090</v>
      </c>
      <c r="D422" s="318" t="s">
        <v>1091</v>
      </c>
      <c r="E422" s="318" t="s">
        <v>0</v>
      </c>
      <c r="F422" s="318" t="s">
        <v>738</v>
      </c>
      <c r="G422" s="319">
        <v>12300</v>
      </c>
      <c r="H422" s="319">
        <v>53000</v>
      </c>
      <c r="I422" s="319">
        <v>53000</v>
      </c>
      <c r="J422" s="318">
        <v>202</v>
      </c>
      <c r="K422" s="320">
        <v>41390</v>
      </c>
      <c r="L422" s="318">
        <v>202</v>
      </c>
      <c r="M422" s="319">
        <v>10706000</v>
      </c>
      <c r="N422" s="320">
        <v>41391</v>
      </c>
      <c r="O422" s="318">
        <v>176</v>
      </c>
      <c r="P422" s="318">
        <v>1</v>
      </c>
      <c r="Q422" s="319">
        <v>9328000</v>
      </c>
      <c r="R422" s="320">
        <v>41392</v>
      </c>
      <c r="S422" s="318">
        <v>177</v>
      </c>
      <c r="T422" s="319">
        <v>9328000</v>
      </c>
      <c r="U422" s="318">
        <v>87.6</v>
      </c>
      <c r="V422" s="318">
        <v>87.1</v>
      </c>
      <c r="W422" s="318">
        <v>100.6</v>
      </c>
      <c r="X422" s="318">
        <v>100</v>
      </c>
      <c r="Y422" s="318">
        <v>25</v>
      </c>
      <c r="Z422" s="318">
        <v>-1</v>
      </c>
      <c r="AA422" s="318"/>
      <c r="AB422" s="318">
        <v>1</v>
      </c>
      <c r="AC422" s="319">
        <v>53000</v>
      </c>
      <c r="AD422" s="318">
        <v>0.5</v>
      </c>
    </row>
    <row r="423" spans="1:30" hidden="1" outlineLevel="1">
      <c r="A423" s="311" t="str">
        <f t="shared" si="12"/>
        <v>ELSTSE2762MTOMM</v>
      </c>
      <c r="B423" s="311" t="str">
        <f t="shared" si="13"/>
        <v>ELSTSE2762MT</v>
      </c>
      <c r="C423" s="318" t="s">
        <v>1090</v>
      </c>
      <c r="D423" s="318" t="s">
        <v>1091</v>
      </c>
      <c r="E423" s="318" t="s">
        <v>0</v>
      </c>
      <c r="F423" s="318" t="s">
        <v>739</v>
      </c>
      <c r="G423" s="319">
        <v>12300</v>
      </c>
      <c r="H423" s="319">
        <v>53000</v>
      </c>
      <c r="I423" s="319">
        <v>53000</v>
      </c>
      <c r="J423" s="318">
        <v>100</v>
      </c>
      <c r="K423" s="320">
        <v>41394</v>
      </c>
      <c r="L423" s="318">
        <v>103</v>
      </c>
      <c r="M423" s="319">
        <v>5459000</v>
      </c>
      <c r="N423" s="320">
        <v>41395</v>
      </c>
      <c r="O423" s="318">
        <v>97</v>
      </c>
      <c r="P423" s="318">
        <v>-1</v>
      </c>
      <c r="Q423" s="319">
        <v>5141000</v>
      </c>
      <c r="R423" s="320">
        <v>41394</v>
      </c>
      <c r="S423" s="318">
        <v>96</v>
      </c>
      <c r="T423" s="319">
        <v>5088000</v>
      </c>
      <c r="U423" s="318">
        <v>93.2</v>
      </c>
      <c r="V423" s="318">
        <v>93.2</v>
      </c>
      <c r="W423" s="318">
        <v>99</v>
      </c>
      <c r="X423" s="318">
        <v>99</v>
      </c>
      <c r="Y423" s="318">
        <v>7</v>
      </c>
      <c r="Z423" s="318">
        <v>1</v>
      </c>
      <c r="AA423" s="318"/>
      <c r="AB423" s="318"/>
      <c r="AC423" s="318"/>
      <c r="AD423" s="318"/>
    </row>
    <row r="424" spans="1:30" hidden="1" outlineLevel="1">
      <c r="A424" s="311" t="str">
        <f t="shared" si="12"/>
        <v>ELSTSE2762MTOLL</v>
      </c>
      <c r="B424" s="311" t="str">
        <f t="shared" si="13"/>
        <v>ELSTSE2762MT</v>
      </c>
      <c r="C424" s="318" t="s">
        <v>1090</v>
      </c>
      <c r="D424" s="318" t="s">
        <v>1091</v>
      </c>
      <c r="E424" s="318" t="s">
        <v>0</v>
      </c>
      <c r="F424" s="318" t="s">
        <v>741</v>
      </c>
      <c r="G424" s="319">
        <v>12300</v>
      </c>
      <c r="H424" s="319">
        <v>53000</v>
      </c>
      <c r="I424" s="319">
        <v>53000</v>
      </c>
      <c r="J424" s="318">
        <v>101</v>
      </c>
      <c r="K424" s="320">
        <v>41390</v>
      </c>
      <c r="L424" s="318">
        <v>100</v>
      </c>
      <c r="M424" s="319">
        <v>5300000</v>
      </c>
      <c r="N424" s="320">
        <v>41391</v>
      </c>
      <c r="O424" s="318">
        <v>90</v>
      </c>
      <c r="P424" s="318"/>
      <c r="Q424" s="319">
        <v>4770000</v>
      </c>
      <c r="R424" s="320">
        <v>41392</v>
      </c>
      <c r="S424" s="318">
        <v>89</v>
      </c>
      <c r="T424" s="319">
        <v>4717000</v>
      </c>
      <c r="U424" s="318">
        <v>89</v>
      </c>
      <c r="V424" s="318">
        <v>89</v>
      </c>
      <c r="W424" s="318">
        <v>98.9</v>
      </c>
      <c r="X424" s="318">
        <v>98.9</v>
      </c>
      <c r="Y424" s="318">
        <v>10</v>
      </c>
      <c r="Z424" s="318">
        <v>1</v>
      </c>
      <c r="AA424" s="318"/>
      <c r="AB424" s="318"/>
      <c r="AC424" s="318"/>
      <c r="AD424" s="318"/>
    </row>
    <row r="425" spans="1:30" hidden="1" outlineLevel="1">
      <c r="A425" s="311" t="str">
        <f t="shared" si="12"/>
        <v>ELSTSE2763IVOSS</v>
      </c>
      <c r="B425" s="311" t="str">
        <f t="shared" si="13"/>
        <v>ELSTSE2763IV</v>
      </c>
      <c r="C425" s="318" t="s">
        <v>1069</v>
      </c>
      <c r="D425" s="318" t="s">
        <v>1070</v>
      </c>
      <c r="E425" s="318" t="s">
        <v>746</v>
      </c>
      <c r="F425" s="318" t="s">
        <v>738</v>
      </c>
      <c r="G425" s="319">
        <v>8066</v>
      </c>
      <c r="H425" s="319">
        <v>45000</v>
      </c>
      <c r="I425" s="319">
        <v>45000</v>
      </c>
      <c r="J425" s="318">
        <v>204</v>
      </c>
      <c r="K425" s="320">
        <v>41383</v>
      </c>
      <c r="L425" s="318">
        <v>204</v>
      </c>
      <c r="M425" s="319">
        <v>9180000</v>
      </c>
      <c r="N425" s="320">
        <v>41388</v>
      </c>
      <c r="O425" s="318">
        <v>197</v>
      </c>
      <c r="P425" s="318"/>
      <c r="Q425" s="319">
        <v>8865000</v>
      </c>
      <c r="R425" s="320">
        <v>41389</v>
      </c>
      <c r="S425" s="318">
        <v>198</v>
      </c>
      <c r="T425" s="319">
        <v>8887500</v>
      </c>
      <c r="U425" s="318">
        <v>97.1</v>
      </c>
      <c r="V425" s="318">
        <v>96.8</v>
      </c>
      <c r="W425" s="318">
        <v>100.5</v>
      </c>
      <c r="X425" s="318">
        <v>100.3</v>
      </c>
      <c r="Y425" s="318">
        <v>7</v>
      </c>
      <c r="Z425" s="318">
        <v>-1</v>
      </c>
      <c r="AA425" s="318"/>
      <c r="AB425" s="318"/>
      <c r="AC425" s="318"/>
      <c r="AD425" s="318"/>
    </row>
    <row r="426" spans="1:30" hidden="1" outlineLevel="1">
      <c r="A426" s="311" t="str">
        <f t="shared" si="12"/>
        <v>ELSTSE2763IVOMM</v>
      </c>
      <c r="B426" s="311" t="str">
        <f t="shared" si="13"/>
        <v>ELSTSE2763IV</v>
      </c>
      <c r="C426" s="318" t="s">
        <v>1069</v>
      </c>
      <c r="D426" s="318" t="s">
        <v>1070</v>
      </c>
      <c r="E426" s="318" t="s">
        <v>746</v>
      </c>
      <c r="F426" s="318" t="s">
        <v>739</v>
      </c>
      <c r="G426" s="319">
        <v>8066</v>
      </c>
      <c r="H426" s="319">
        <v>45000</v>
      </c>
      <c r="I426" s="319">
        <v>45000</v>
      </c>
      <c r="J426" s="318">
        <v>202</v>
      </c>
      <c r="K426" s="320">
        <v>41383</v>
      </c>
      <c r="L426" s="318">
        <v>201</v>
      </c>
      <c r="M426" s="319">
        <v>9045000</v>
      </c>
      <c r="N426" s="320">
        <v>41388</v>
      </c>
      <c r="O426" s="318">
        <v>196</v>
      </c>
      <c r="P426" s="318"/>
      <c r="Q426" s="319">
        <v>8820000</v>
      </c>
      <c r="R426" s="320">
        <v>41389</v>
      </c>
      <c r="S426" s="318">
        <v>195</v>
      </c>
      <c r="T426" s="319">
        <v>8730000</v>
      </c>
      <c r="U426" s="318">
        <v>97</v>
      </c>
      <c r="V426" s="318">
        <v>96.5</v>
      </c>
      <c r="W426" s="318">
        <v>99.5</v>
      </c>
      <c r="X426" s="318">
        <v>99</v>
      </c>
      <c r="Y426" s="318">
        <v>5</v>
      </c>
      <c r="Z426" s="318">
        <v>1</v>
      </c>
      <c r="AA426" s="318"/>
      <c r="AB426" s="318"/>
      <c r="AC426" s="318"/>
      <c r="AD426" s="318"/>
    </row>
    <row r="427" spans="1:30" hidden="1" outlineLevel="1">
      <c r="A427" s="311" t="str">
        <f t="shared" si="12"/>
        <v>ELSTSE2763IVOLL</v>
      </c>
      <c r="B427" s="311" t="str">
        <f t="shared" si="13"/>
        <v>ELSTSE2763IV</v>
      </c>
      <c r="C427" s="318" t="s">
        <v>1069</v>
      </c>
      <c r="D427" s="318" t="s">
        <v>1070</v>
      </c>
      <c r="E427" s="318" t="s">
        <v>746</v>
      </c>
      <c r="F427" s="318" t="s">
        <v>741</v>
      </c>
      <c r="G427" s="319">
        <v>8066</v>
      </c>
      <c r="H427" s="319">
        <v>45000</v>
      </c>
      <c r="I427" s="319">
        <v>45000</v>
      </c>
      <c r="J427" s="318">
        <v>102</v>
      </c>
      <c r="K427" s="320">
        <v>41383</v>
      </c>
      <c r="L427" s="318">
        <v>102</v>
      </c>
      <c r="M427" s="319">
        <v>4590000</v>
      </c>
      <c r="N427" s="320">
        <v>41388</v>
      </c>
      <c r="O427" s="318">
        <v>98</v>
      </c>
      <c r="P427" s="318"/>
      <c r="Q427" s="319">
        <v>4410000</v>
      </c>
      <c r="R427" s="320">
        <v>41389</v>
      </c>
      <c r="S427" s="318">
        <v>98</v>
      </c>
      <c r="T427" s="319">
        <v>4410000</v>
      </c>
      <c r="U427" s="318">
        <v>96.1</v>
      </c>
      <c r="V427" s="318">
        <v>96.1</v>
      </c>
      <c r="W427" s="318">
        <v>100</v>
      </c>
      <c r="X427" s="318">
        <v>100</v>
      </c>
      <c r="Y427" s="318">
        <v>4</v>
      </c>
      <c r="Z427" s="318"/>
      <c r="AA427" s="318"/>
      <c r="AB427" s="318"/>
      <c r="AC427" s="318"/>
      <c r="AD427" s="318"/>
    </row>
    <row r="428" spans="1:30" hidden="1" outlineLevel="1">
      <c r="A428" s="311" t="str">
        <f t="shared" si="12"/>
        <v>ELSTSE2763IVOXL</v>
      </c>
      <c r="B428" s="311" t="str">
        <f t="shared" si="13"/>
        <v>ELSTSE2763IV</v>
      </c>
      <c r="C428" s="318" t="s">
        <v>1069</v>
      </c>
      <c r="D428" s="318" t="s">
        <v>1070</v>
      </c>
      <c r="E428" s="318" t="s">
        <v>746</v>
      </c>
      <c r="F428" s="318" t="s">
        <v>743</v>
      </c>
      <c r="G428" s="319">
        <v>8066</v>
      </c>
      <c r="H428" s="319">
        <v>45000</v>
      </c>
      <c r="I428" s="319">
        <v>45000</v>
      </c>
      <c r="J428" s="318">
        <v>100</v>
      </c>
      <c r="K428" s="320">
        <v>41383</v>
      </c>
      <c r="L428" s="318">
        <v>99</v>
      </c>
      <c r="M428" s="319">
        <v>4455000</v>
      </c>
      <c r="N428" s="320">
        <v>41388</v>
      </c>
      <c r="O428" s="318">
        <v>90</v>
      </c>
      <c r="P428" s="318"/>
      <c r="Q428" s="319">
        <v>4050000</v>
      </c>
      <c r="R428" s="320">
        <v>41389</v>
      </c>
      <c r="S428" s="318">
        <v>90</v>
      </c>
      <c r="T428" s="319">
        <v>4027500</v>
      </c>
      <c r="U428" s="318">
        <v>90.9</v>
      </c>
      <c r="V428" s="318">
        <v>90.4</v>
      </c>
      <c r="W428" s="318">
        <v>100</v>
      </c>
      <c r="X428" s="318">
        <v>99.4</v>
      </c>
      <c r="Y428" s="318">
        <v>9</v>
      </c>
      <c r="Z428" s="318"/>
      <c r="AA428" s="318"/>
      <c r="AB428" s="318"/>
      <c r="AC428" s="318"/>
      <c r="AD428" s="318"/>
    </row>
    <row r="429" spans="1:30" hidden="1" outlineLevel="1">
      <c r="A429" s="311" t="str">
        <f t="shared" si="12"/>
        <v>ELSTSE2764NYOSS</v>
      </c>
      <c r="B429" s="311" t="str">
        <f t="shared" si="13"/>
        <v>ELSTSE2764NY</v>
      </c>
      <c r="C429" s="318" t="s">
        <v>1071</v>
      </c>
      <c r="D429" s="318" t="s">
        <v>1072</v>
      </c>
      <c r="E429" s="318" t="s">
        <v>720</v>
      </c>
      <c r="F429" s="318" t="s">
        <v>738</v>
      </c>
      <c r="G429" s="319">
        <v>8066</v>
      </c>
      <c r="H429" s="319">
        <v>43000</v>
      </c>
      <c r="I429" s="319">
        <v>43000</v>
      </c>
      <c r="J429" s="318">
        <v>204</v>
      </c>
      <c r="K429" s="320">
        <v>41383</v>
      </c>
      <c r="L429" s="318">
        <v>203</v>
      </c>
      <c r="M429" s="319">
        <v>8729000</v>
      </c>
      <c r="N429" s="320">
        <v>41388</v>
      </c>
      <c r="O429" s="318">
        <v>182</v>
      </c>
      <c r="P429" s="318"/>
      <c r="Q429" s="319">
        <v>7826000</v>
      </c>
      <c r="R429" s="320">
        <v>41389</v>
      </c>
      <c r="S429" s="318">
        <v>180</v>
      </c>
      <c r="T429" s="319">
        <v>7718500</v>
      </c>
      <c r="U429" s="318">
        <v>88.7</v>
      </c>
      <c r="V429" s="318">
        <v>88.4</v>
      </c>
      <c r="W429" s="318">
        <v>98.9</v>
      </c>
      <c r="X429" s="318">
        <v>98.6</v>
      </c>
      <c r="Y429" s="318">
        <v>21</v>
      </c>
      <c r="Z429" s="318">
        <v>2</v>
      </c>
      <c r="AA429" s="318"/>
      <c r="AB429" s="318"/>
      <c r="AC429" s="318"/>
      <c r="AD429" s="318"/>
    </row>
    <row r="430" spans="1:30" hidden="1" outlineLevel="1">
      <c r="A430" s="311" t="str">
        <f t="shared" si="12"/>
        <v>ELSTSE2764NYOMM</v>
      </c>
      <c r="B430" s="311" t="str">
        <f t="shared" si="13"/>
        <v>ELSTSE2764NY</v>
      </c>
      <c r="C430" s="318" t="s">
        <v>1071</v>
      </c>
      <c r="D430" s="318" t="s">
        <v>1072</v>
      </c>
      <c r="E430" s="318" t="s">
        <v>720</v>
      </c>
      <c r="F430" s="318" t="s">
        <v>739</v>
      </c>
      <c r="G430" s="319">
        <v>8066</v>
      </c>
      <c r="H430" s="319">
        <v>43000</v>
      </c>
      <c r="I430" s="319">
        <v>43000</v>
      </c>
      <c r="J430" s="318">
        <v>99</v>
      </c>
      <c r="K430" s="320">
        <v>41383</v>
      </c>
      <c r="L430" s="318">
        <v>97</v>
      </c>
      <c r="M430" s="319">
        <v>4171000</v>
      </c>
      <c r="N430" s="320">
        <v>41388</v>
      </c>
      <c r="O430" s="318">
        <v>92</v>
      </c>
      <c r="P430" s="318"/>
      <c r="Q430" s="319">
        <v>3956000</v>
      </c>
      <c r="R430" s="320">
        <v>41389</v>
      </c>
      <c r="S430" s="318">
        <v>91</v>
      </c>
      <c r="T430" s="319">
        <v>3913000</v>
      </c>
      <c r="U430" s="318">
        <v>93.8</v>
      </c>
      <c r="V430" s="318">
        <v>93.8</v>
      </c>
      <c r="W430" s="318">
        <v>98.9</v>
      </c>
      <c r="X430" s="318">
        <v>98.9</v>
      </c>
      <c r="Y430" s="318">
        <v>5</v>
      </c>
      <c r="Z430" s="318">
        <v>1</v>
      </c>
      <c r="AA430" s="318"/>
      <c r="AB430" s="318"/>
      <c r="AC430" s="318"/>
      <c r="AD430" s="318"/>
    </row>
    <row r="431" spans="1:30" hidden="1" outlineLevel="1">
      <c r="A431" s="311" t="str">
        <f t="shared" si="12"/>
        <v>ELSTSE2764NYOLL</v>
      </c>
      <c r="B431" s="311" t="str">
        <f t="shared" si="13"/>
        <v>ELSTSE2764NY</v>
      </c>
      <c r="C431" s="318" t="s">
        <v>1071</v>
      </c>
      <c r="D431" s="318" t="s">
        <v>1072</v>
      </c>
      <c r="E431" s="318" t="s">
        <v>720</v>
      </c>
      <c r="F431" s="318" t="s">
        <v>741</v>
      </c>
      <c r="G431" s="319">
        <v>8066</v>
      </c>
      <c r="H431" s="319">
        <v>43000</v>
      </c>
      <c r="I431" s="319">
        <v>43000</v>
      </c>
      <c r="J431" s="318">
        <v>96</v>
      </c>
      <c r="K431" s="320">
        <v>41383</v>
      </c>
      <c r="L431" s="318">
        <v>96</v>
      </c>
      <c r="M431" s="319">
        <v>4128000</v>
      </c>
      <c r="N431" s="320">
        <v>41388</v>
      </c>
      <c r="O431" s="318">
        <v>90</v>
      </c>
      <c r="P431" s="318"/>
      <c r="Q431" s="319">
        <v>3870000</v>
      </c>
      <c r="R431" s="320">
        <v>41389</v>
      </c>
      <c r="S431" s="318">
        <v>89</v>
      </c>
      <c r="T431" s="319">
        <v>3827000</v>
      </c>
      <c r="U431" s="318">
        <v>92.7</v>
      </c>
      <c r="V431" s="318">
        <v>92.7</v>
      </c>
      <c r="W431" s="318">
        <v>98.9</v>
      </c>
      <c r="X431" s="318">
        <v>98.9</v>
      </c>
      <c r="Y431" s="318">
        <v>6</v>
      </c>
      <c r="Z431" s="318">
        <v>1</v>
      </c>
      <c r="AA431" s="318"/>
      <c r="AB431" s="318"/>
      <c r="AC431" s="318"/>
      <c r="AD431" s="318"/>
    </row>
    <row r="432" spans="1:30" hidden="1" outlineLevel="1">
      <c r="A432" s="311" t="str">
        <f t="shared" si="12"/>
        <v>ELSTSE2764NYOXL</v>
      </c>
      <c r="B432" s="311" t="str">
        <f t="shared" si="13"/>
        <v>ELSTSE2764NY</v>
      </c>
      <c r="C432" s="318" t="s">
        <v>1071</v>
      </c>
      <c r="D432" s="318" t="s">
        <v>1072</v>
      </c>
      <c r="E432" s="318" t="s">
        <v>720</v>
      </c>
      <c r="F432" s="318" t="s">
        <v>743</v>
      </c>
      <c r="G432" s="319">
        <v>8066</v>
      </c>
      <c r="H432" s="319">
        <v>43000</v>
      </c>
      <c r="I432" s="319">
        <v>43000</v>
      </c>
      <c r="J432" s="318">
        <v>110</v>
      </c>
      <c r="K432" s="320">
        <v>41383</v>
      </c>
      <c r="L432" s="318">
        <v>104</v>
      </c>
      <c r="M432" s="319">
        <v>4472000</v>
      </c>
      <c r="N432" s="320">
        <v>41388</v>
      </c>
      <c r="O432" s="318">
        <v>76</v>
      </c>
      <c r="P432" s="318"/>
      <c r="Q432" s="319">
        <v>3268000</v>
      </c>
      <c r="R432" s="320">
        <v>41391</v>
      </c>
      <c r="S432" s="318">
        <v>75</v>
      </c>
      <c r="T432" s="319">
        <v>3203500</v>
      </c>
      <c r="U432" s="318">
        <v>72.099999999999994</v>
      </c>
      <c r="V432" s="318">
        <v>71.599999999999994</v>
      </c>
      <c r="W432" s="318">
        <v>98.7</v>
      </c>
      <c r="X432" s="318">
        <v>98</v>
      </c>
      <c r="Y432" s="318">
        <v>28</v>
      </c>
      <c r="Z432" s="318">
        <v>1</v>
      </c>
      <c r="AA432" s="318"/>
      <c r="AB432" s="318">
        <v>1</v>
      </c>
      <c r="AC432" s="319">
        <v>43000</v>
      </c>
      <c r="AD432" s="318">
        <v>1</v>
      </c>
    </row>
    <row r="433" spans="1:30" hidden="1" outlineLevel="1">
      <c r="A433" s="311" t="str">
        <f t="shared" si="12"/>
        <v>ELSTSE2765REOSS</v>
      </c>
      <c r="B433" s="311" t="str">
        <f t="shared" si="13"/>
        <v>ELSTSE2765RE</v>
      </c>
      <c r="C433" s="318" t="s">
        <v>1275</v>
      </c>
      <c r="D433" s="318" t="s">
        <v>1276</v>
      </c>
      <c r="E433" s="318" t="s">
        <v>726</v>
      </c>
      <c r="F433" s="318" t="s">
        <v>738</v>
      </c>
      <c r="G433" s="319">
        <v>12400</v>
      </c>
      <c r="H433" s="319">
        <v>53000</v>
      </c>
      <c r="I433" s="319">
        <v>53000</v>
      </c>
      <c r="J433" s="318">
        <v>190</v>
      </c>
      <c r="K433" s="320">
        <v>41430</v>
      </c>
      <c r="L433" s="318">
        <v>200</v>
      </c>
      <c r="M433" s="319">
        <v>10600000</v>
      </c>
      <c r="N433" s="320">
        <v>41430</v>
      </c>
      <c r="O433" s="318">
        <v>60</v>
      </c>
      <c r="P433" s="318"/>
      <c r="Q433" s="319">
        <v>3180000</v>
      </c>
      <c r="R433" s="320">
        <v>41431</v>
      </c>
      <c r="S433" s="318">
        <v>61</v>
      </c>
      <c r="T433" s="319">
        <v>3233000</v>
      </c>
      <c r="U433" s="318">
        <v>30.5</v>
      </c>
      <c r="V433" s="318">
        <v>30.5</v>
      </c>
      <c r="W433" s="318">
        <v>101.7</v>
      </c>
      <c r="X433" s="318">
        <v>101.7</v>
      </c>
      <c r="Y433" s="318">
        <v>140</v>
      </c>
      <c r="Z433" s="318">
        <v>-1</v>
      </c>
      <c r="AA433" s="318"/>
      <c r="AB433" s="318"/>
      <c r="AC433" s="318"/>
      <c r="AD433" s="318"/>
    </row>
    <row r="434" spans="1:30" hidden="1" outlineLevel="1">
      <c r="A434" s="311" t="str">
        <f t="shared" si="12"/>
        <v>ELSTSE2765REOMM</v>
      </c>
      <c r="B434" s="311" t="str">
        <f t="shared" si="13"/>
        <v>ELSTSE2765RE</v>
      </c>
      <c r="C434" s="318" t="s">
        <v>1275</v>
      </c>
      <c r="D434" s="318" t="s">
        <v>1276</v>
      </c>
      <c r="E434" s="318" t="s">
        <v>726</v>
      </c>
      <c r="F434" s="318" t="s">
        <v>739</v>
      </c>
      <c r="G434" s="319">
        <v>12400</v>
      </c>
      <c r="H434" s="319">
        <v>53000</v>
      </c>
      <c r="I434" s="319">
        <v>53000</v>
      </c>
      <c r="J434" s="318">
        <v>95</v>
      </c>
      <c r="K434" s="320">
        <v>41430</v>
      </c>
      <c r="L434" s="318">
        <v>100</v>
      </c>
      <c r="M434" s="319">
        <v>5300000</v>
      </c>
      <c r="N434" s="320">
        <v>41430</v>
      </c>
      <c r="O434" s="318">
        <v>43</v>
      </c>
      <c r="P434" s="318"/>
      <c r="Q434" s="319">
        <v>2279000</v>
      </c>
      <c r="R434" s="320">
        <v>41431</v>
      </c>
      <c r="S434" s="318">
        <v>43</v>
      </c>
      <c r="T434" s="319">
        <v>2279000</v>
      </c>
      <c r="U434" s="318">
        <v>43</v>
      </c>
      <c r="V434" s="318">
        <v>43</v>
      </c>
      <c r="W434" s="318">
        <v>100</v>
      </c>
      <c r="X434" s="318">
        <v>100</v>
      </c>
      <c r="Y434" s="318">
        <v>57</v>
      </c>
      <c r="Z434" s="318"/>
      <c r="AA434" s="318"/>
      <c r="AB434" s="318"/>
      <c r="AC434" s="318"/>
      <c r="AD434" s="318"/>
    </row>
    <row r="435" spans="1:30" hidden="1" outlineLevel="1">
      <c r="A435" s="311" t="str">
        <f t="shared" si="12"/>
        <v>ELSTSE2765REOLL</v>
      </c>
      <c r="B435" s="311" t="str">
        <f t="shared" si="13"/>
        <v>ELSTSE2765RE</v>
      </c>
      <c r="C435" s="318" t="s">
        <v>1275</v>
      </c>
      <c r="D435" s="318" t="s">
        <v>1276</v>
      </c>
      <c r="E435" s="318" t="s">
        <v>726</v>
      </c>
      <c r="F435" s="318" t="s">
        <v>741</v>
      </c>
      <c r="G435" s="319">
        <v>12400</v>
      </c>
      <c r="H435" s="319">
        <v>53000</v>
      </c>
      <c r="I435" s="319">
        <v>53000</v>
      </c>
      <c r="J435" s="318">
        <v>95</v>
      </c>
      <c r="K435" s="320">
        <v>41430</v>
      </c>
      <c r="L435" s="318">
        <v>102</v>
      </c>
      <c r="M435" s="319">
        <v>5406000</v>
      </c>
      <c r="N435" s="320">
        <v>41430</v>
      </c>
      <c r="O435" s="318">
        <v>32</v>
      </c>
      <c r="P435" s="318"/>
      <c r="Q435" s="319">
        <v>1696000</v>
      </c>
      <c r="R435" s="320">
        <v>41433</v>
      </c>
      <c r="S435" s="318">
        <v>29</v>
      </c>
      <c r="T435" s="319">
        <v>1510500</v>
      </c>
      <c r="U435" s="318">
        <v>28.4</v>
      </c>
      <c r="V435" s="318">
        <v>27.9</v>
      </c>
      <c r="W435" s="318">
        <v>90.6</v>
      </c>
      <c r="X435" s="318">
        <v>89.1</v>
      </c>
      <c r="Y435" s="318">
        <v>70</v>
      </c>
      <c r="Z435" s="318">
        <v>3</v>
      </c>
      <c r="AA435" s="318"/>
      <c r="AB435" s="318"/>
      <c r="AC435" s="318"/>
      <c r="AD435" s="318"/>
    </row>
    <row r="436" spans="1:30" hidden="1" outlineLevel="1">
      <c r="A436" s="311" t="str">
        <f t="shared" si="12"/>
        <v>ELSTSE2765REOXL</v>
      </c>
      <c r="B436" s="311" t="str">
        <f t="shared" si="13"/>
        <v>ELSTSE2765RE</v>
      </c>
      <c r="C436" s="318" t="s">
        <v>1275</v>
      </c>
      <c r="D436" s="318" t="s">
        <v>1276</v>
      </c>
      <c r="E436" s="318" t="s">
        <v>726</v>
      </c>
      <c r="F436" s="318" t="s">
        <v>743</v>
      </c>
      <c r="G436" s="319">
        <v>12400</v>
      </c>
      <c r="H436" s="319">
        <v>53000</v>
      </c>
      <c r="I436" s="319">
        <v>53000</v>
      </c>
      <c r="J436" s="318">
        <v>95</v>
      </c>
      <c r="K436" s="320">
        <v>41430</v>
      </c>
      <c r="L436" s="318">
        <v>102</v>
      </c>
      <c r="M436" s="319">
        <v>5406000</v>
      </c>
      <c r="N436" s="320">
        <v>41430</v>
      </c>
      <c r="O436" s="318">
        <v>22</v>
      </c>
      <c r="P436" s="318"/>
      <c r="Q436" s="319">
        <v>1166000</v>
      </c>
      <c r="R436" s="320">
        <v>41434</v>
      </c>
      <c r="S436" s="318">
        <v>19</v>
      </c>
      <c r="T436" s="319">
        <v>980500</v>
      </c>
      <c r="U436" s="318">
        <v>18.600000000000001</v>
      </c>
      <c r="V436" s="318">
        <v>18.100000000000001</v>
      </c>
      <c r="W436" s="318">
        <v>86.4</v>
      </c>
      <c r="X436" s="318">
        <v>84.1</v>
      </c>
      <c r="Y436" s="318">
        <v>80</v>
      </c>
      <c r="Z436" s="318">
        <v>3</v>
      </c>
      <c r="AA436" s="318"/>
      <c r="AB436" s="318"/>
      <c r="AC436" s="318"/>
      <c r="AD436" s="318"/>
    </row>
    <row r="437" spans="1:30" hidden="1" outlineLevel="1">
      <c r="A437" s="311" t="str">
        <f t="shared" si="12"/>
        <v>ELSTSE2766NYOSS</v>
      </c>
      <c r="B437" s="311" t="str">
        <f t="shared" si="13"/>
        <v>ELSTSE2766NY</v>
      </c>
      <c r="C437" s="318" t="s">
        <v>946</v>
      </c>
      <c r="D437" s="318" t="s">
        <v>947</v>
      </c>
      <c r="E437" s="318" t="s">
        <v>720</v>
      </c>
      <c r="F437" s="318" t="s">
        <v>738</v>
      </c>
      <c r="G437" s="319">
        <v>12200</v>
      </c>
      <c r="H437" s="319">
        <v>53000</v>
      </c>
      <c r="I437" s="319">
        <v>53000</v>
      </c>
      <c r="J437" s="318">
        <v>200</v>
      </c>
      <c r="K437" s="320">
        <v>41333</v>
      </c>
      <c r="L437" s="318">
        <v>200</v>
      </c>
      <c r="M437" s="319">
        <v>10600000</v>
      </c>
      <c r="N437" s="320">
        <v>41352</v>
      </c>
      <c r="O437" s="318">
        <v>32</v>
      </c>
      <c r="P437" s="318"/>
      <c r="Q437" s="319">
        <v>1696000</v>
      </c>
      <c r="R437" s="320">
        <v>41353</v>
      </c>
      <c r="S437" s="318">
        <v>32</v>
      </c>
      <c r="T437" s="319">
        <v>1696000</v>
      </c>
      <c r="U437" s="318">
        <v>16</v>
      </c>
      <c r="V437" s="318">
        <v>16</v>
      </c>
      <c r="W437" s="318">
        <v>100</v>
      </c>
      <c r="X437" s="318">
        <v>100</v>
      </c>
      <c r="Y437" s="318">
        <v>168</v>
      </c>
      <c r="Z437" s="318"/>
      <c r="AA437" s="318"/>
      <c r="AB437" s="318"/>
      <c r="AC437" s="318"/>
      <c r="AD437" s="318"/>
    </row>
    <row r="438" spans="1:30" hidden="1" outlineLevel="1">
      <c r="A438" s="311" t="str">
        <f t="shared" si="12"/>
        <v>ELSTSE2766NYOMM</v>
      </c>
      <c r="B438" s="311" t="str">
        <f t="shared" si="13"/>
        <v>ELSTSE2766NY</v>
      </c>
      <c r="C438" s="318" t="s">
        <v>946</v>
      </c>
      <c r="D438" s="318" t="s">
        <v>947</v>
      </c>
      <c r="E438" s="318" t="s">
        <v>720</v>
      </c>
      <c r="F438" s="318" t="s">
        <v>739</v>
      </c>
      <c r="G438" s="319">
        <v>12200</v>
      </c>
      <c r="H438" s="319">
        <v>53000</v>
      </c>
      <c r="I438" s="319">
        <v>53000</v>
      </c>
      <c r="J438" s="318">
        <v>200</v>
      </c>
      <c r="K438" s="320">
        <v>41333</v>
      </c>
      <c r="L438" s="318">
        <v>202</v>
      </c>
      <c r="M438" s="319">
        <v>10706000</v>
      </c>
      <c r="N438" s="320">
        <v>41352</v>
      </c>
      <c r="O438" s="318">
        <v>58</v>
      </c>
      <c r="P438" s="318">
        <v>1</v>
      </c>
      <c r="Q438" s="319">
        <v>3074000</v>
      </c>
      <c r="R438" s="320">
        <v>41357</v>
      </c>
      <c r="S438" s="318">
        <v>58</v>
      </c>
      <c r="T438" s="319">
        <v>2962700</v>
      </c>
      <c r="U438" s="318">
        <v>28.7</v>
      </c>
      <c r="V438" s="318">
        <v>27.7</v>
      </c>
      <c r="W438" s="318">
        <v>100</v>
      </c>
      <c r="X438" s="318">
        <v>96.4</v>
      </c>
      <c r="Y438" s="318">
        <v>143</v>
      </c>
      <c r="Z438" s="318"/>
      <c r="AA438" s="318">
        <v>2</v>
      </c>
      <c r="AB438" s="318">
        <v>2</v>
      </c>
      <c r="AC438" s="319">
        <v>53000</v>
      </c>
      <c r="AD438" s="318">
        <v>1</v>
      </c>
    </row>
    <row r="439" spans="1:30" hidden="1" outlineLevel="1">
      <c r="A439" s="311" t="str">
        <f t="shared" si="12"/>
        <v>ELSTSE2766NYOLL</v>
      </c>
      <c r="B439" s="311" t="str">
        <f t="shared" si="13"/>
        <v>ELSTSE2766NY</v>
      </c>
      <c r="C439" s="318" t="s">
        <v>946</v>
      </c>
      <c r="D439" s="318" t="s">
        <v>947</v>
      </c>
      <c r="E439" s="318" t="s">
        <v>720</v>
      </c>
      <c r="F439" s="318" t="s">
        <v>741</v>
      </c>
      <c r="G439" s="319">
        <v>12200</v>
      </c>
      <c r="H439" s="319">
        <v>53000</v>
      </c>
      <c r="I439" s="319">
        <v>53000</v>
      </c>
      <c r="J439" s="318">
        <v>100</v>
      </c>
      <c r="K439" s="320">
        <v>41333</v>
      </c>
      <c r="L439" s="318">
        <v>100</v>
      </c>
      <c r="M439" s="319">
        <v>5300000</v>
      </c>
      <c r="N439" s="320">
        <v>41352</v>
      </c>
      <c r="O439" s="318">
        <v>36</v>
      </c>
      <c r="P439" s="318">
        <v>-1</v>
      </c>
      <c r="Q439" s="319">
        <v>1908000</v>
      </c>
      <c r="R439" s="320">
        <v>41366</v>
      </c>
      <c r="S439" s="318">
        <v>36</v>
      </c>
      <c r="T439" s="319">
        <v>1908000</v>
      </c>
      <c r="U439" s="318">
        <v>36</v>
      </c>
      <c r="V439" s="318">
        <v>36</v>
      </c>
      <c r="W439" s="318">
        <v>100</v>
      </c>
      <c r="X439" s="318">
        <v>100</v>
      </c>
      <c r="Y439" s="318">
        <v>65</v>
      </c>
      <c r="Z439" s="318"/>
      <c r="AA439" s="318"/>
      <c r="AB439" s="318"/>
      <c r="AC439" s="318"/>
      <c r="AD439" s="318"/>
    </row>
    <row r="440" spans="1:30" hidden="1" outlineLevel="1">
      <c r="A440" s="311" t="str">
        <f t="shared" si="12"/>
        <v>ELSTSE2766NYOXL</v>
      </c>
      <c r="B440" s="311" t="str">
        <f t="shared" si="13"/>
        <v>ELSTSE2766NY</v>
      </c>
      <c r="C440" s="318" t="s">
        <v>946</v>
      </c>
      <c r="D440" s="318" t="s">
        <v>947</v>
      </c>
      <c r="E440" s="318" t="s">
        <v>720</v>
      </c>
      <c r="F440" s="318" t="s">
        <v>743</v>
      </c>
      <c r="G440" s="319">
        <v>12200</v>
      </c>
      <c r="H440" s="319">
        <v>53000</v>
      </c>
      <c r="I440" s="319">
        <v>53000</v>
      </c>
      <c r="J440" s="318">
        <v>100</v>
      </c>
      <c r="K440" s="320">
        <v>41333</v>
      </c>
      <c r="L440" s="318">
        <v>102</v>
      </c>
      <c r="M440" s="319">
        <v>5406000</v>
      </c>
      <c r="N440" s="320">
        <v>41352</v>
      </c>
      <c r="O440" s="318">
        <v>20</v>
      </c>
      <c r="P440" s="318"/>
      <c r="Q440" s="319">
        <v>1060000</v>
      </c>
      <c r="R440" s="320">
        <v>41356</v>
      </c>
      <c r="S440" s="318">
        <v>20</v>
      </c>
      <c r="T440" s="319">
        <v>1054700</v>
      </c>
      <c r="U440" s="318">
        <v>19.600000000000001</v>
      </c>
      <c r="V440" s="318">
        <v>19.5</v>
      </c>
      <c r="W440" s="318">
        <v>100</v>
      </c>
      <c r="X440" s="318">
        <v>99.5</v>
      </c>
      <c r="Y440" s="318">
        <v>82</v>
      </c>
      <c r="Z440" s="318"/>
      <c r="AA440" s="318"/>
      <c r="AB440" s="318"/>
      <c r="AC440" s="318"/>
      <c r="AD440" s="318"/>
    </row>
    <row r="441" spans="1:30" hidden="1" outlineLevel="1">
      <c r="A441" s="311" t="str">
        <f t="shared" si="12"/>
        <v>FFTFIE2214BKFRE</v>
      </c>
      <c r="B441" s="311" t="str">
        <f t="shared" si="13"/>
        <v>FFTFIE2214BK</v>
      </c>
      <c r="C441" s="318" t="s">
        <v>1032</v>
      </c>
      <c r="D441" s="318">
        <v>96300</v>
      </c>
      <c r="E441" s="318" t="s">
        <v>722</v>
      </c>
      <c r="F441" s="318" t="s">
        <v>732</v>
      </c>
      <c r="G441" s="319">
        <v>20045</v>
      </c>
      <c r="H441" s="319">
        <v>49000</v>
      </c>
      <c r="I441" s="319">
        <v>49000</v>
      </c>
      <c r="J441" s="318">
        <v>30</v>
      </c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</row>
    <row r="442" spans="1:30" hidden="1" outlineLevel="1">
      <c r="A442" s="311" t="str">
        <f t="shared" si="12"/>
        <v>GOOTRE2011NYFRE</v>
      </c>
      <c r="B442" s="311" t="str">
        <f t="shared" si="13"/>
        <v>GOOTRE2011NY</v>
      </c>
      <c r="C442" s="318" t="s">
        <v>765</v>
      </c>
      <c r="D442" s="318" t="s">
        <v>766</v>
      </c>
      <c r="E442" s="318" t="s">
        <v>720</v>
      </c>
      <c r="F442" s="318" t="s">
        <v>732</v>
      </c>
      <c r="G442" s="319">
        <v>7026</v>
      </c>
      <c r="H442" s="319">
        <v>49000</v>
      </c>
      <c r="I442" s="319">
        <v>49000</v>
      </c>
      <c r="J442" s="318">
        <v>696</v>
      </c>
      <c r="K442" s="320">
        <v>41297</v>
      </c>
      <c r="L442" s="318">
        <v>696</v>
      </c>
      <c r="M442" s="319">
        <v>34104000</v>
      </c>
      <c r="N442" s="320">
        <v>41303</v>
      </c>
      <c r="O442" s="318">
        <v>498</v>
      </c>
      <c r="P442" s="318"/>
      <c r="Q442" s="319">
        <v>24402000</v>
      </c>
      <c r="R442" s="320">
        <v>41327</v>
      </c>
      <c r="S442" s="318">
        <v>496</v>
      </c>
      <c r="T442" s="319">
        <v>24215800</v>
      </c>
      <c r="U442" s="318">
        <v>71.3</v>
      </c>
      <c r="V442" s="318">
        <v>71</v>
      </c>
      <c r="W442" s="318">
        <v>99.6</v>
      </c>
      <c r="X442" s="318">
        <v>99.2</v>
      </c>
      <c r="Y442" s="318">
        <v>198</v>
      </c>
      <c r="Z442" s="318">
        <v>2</v>
      </c>
      <c r="AA442" s="318"/>
      <c r="AB442" s="318">
        <v>3</v>
      </c>
      <c r="AC442" s="319">
        <v>147000</v>
      </c>
      <c r="AD442" s="318">
        <v>0.4</v>
      </c>
    </row>
    <row r="443" spans="1:30" hidden="1" outlineLevel="1">
      <c r="A443" s="311" t="str">
        <f t="shared" si="12"/>
        <v>GOOTRE2012NYFRE</v>
      </c>
      <c r="B443" s="311" t="str">
        <f t="shared" si="13"/>
        <v>GOOTRE2012NY</v>
      </c>
      <c r="C443" s="318" t="s">
        <v>767</v>
      </c>
      <c r="D443" s="318" t="s">
        <v>768</v>
      </c>
      <c r="E443" s="318" t="s">
        <v>720</v>
      </c>
      <c r="F443" s="318" t="s">
        <v>732</v>
      </c>
      <c r="G443" s="319">
        <v>7026</v>
      </c>
      <c r="H443" s="319">
        <v>49000</v>
      </c>
      <c r="I443" s="319">
        <v>49000</v>
      </c>
      <c r="J443" s="318">
        <v>696</v>
      </c>
      <c r="K443" s="320">
        <v>41297</v>
      </c>
      <c r="L443" s="318">
        <v>695</v>
      </c>
      <c r="M443" s="319">
        <v>34055000</v>
      </c>
      <c r="N443" s="320">
        <v>41303</v>
      </c>
      <c r="O443" s="318">
        <v>276</v>
      </c>
      <c r="P443" s="318"/>
      <c r="Q443" s="319">
        <v>13524000</v>
      </c>
      <c r="R443" s="320">
        <v>41343</v>
      </c>
      <c r="S443" s="318">
        <v>271</v>
      </c>
      <c r="T443" s="319">
        <v>13264300</v>
      </c>
      <c r="U443" s="318">
        <v>39</v>
      </c>
      <c r="V443" s="318">
        <v>38.9</v>
      </c>
      <c r="W443" s="318">
        <v>98.2</v>
      </c>
      <c r="X443" s="318">
        <v>98.1</v>
      </c>
      <c r="Y443" s="318">
        <v>419</v>
      </c>
      <c r="Z443" s="318">
        <v>5</v>
      </c>
      <c r="AA443" s="318">
        <v>1</v>
      </c>
      <c r="AB443" s="318">
        <v>1</v>
      </c>
      <c r="AC443" s="319">
        <v>49000</v>
      </c>
      <c r="AD443" s="318">
        <v>0.1</v>
      </c>
    </row>
    <row r="444" spans="1:30" hidden="1" outlineLevel="1">
      <c r="A444" s="311" t="str">
        <f t="shared" si="12"/>
        <v>GOOTRE2015PKFRE</v>
      </c>
      <c r="B444" s="311" t="str">
        <f t="shared" si="13"/>
        <v>GOOTRE2015PK</v>
      </c>
      <c r="C444" s="318" t="s">
        <v>769</v>
      </c>
      <c r="D444" s="318" t="s">
        <v>770</v>
      </c>
      <c r="E444" s="318" t="s">
        <v>728</v>
      </c>
      <c r="F444" s="318" t="s">
        <v>732</v>
      </c>
      <c r="G444" s="319">
        <v>7026</v>
      </c>
      <c r="H444" s="319">
        <v>49000</v>
      </c>
      <c r="I444" s="319">
        <v>49000</v>
      </c>
      <c r="J444" s="318">
        <v>696</v>
      </c>
      <c r="K444" s="320">
        <v>41297</v>
      </c>
      <c r="L444" s="318">
        <v>696</v>
      </c>
      <c r="M444" s="319">
        <v>34104000</v>
      </c>
      <c r="N444" s="320">
        <v>41303</v>
      </c>
      <c r="O444" s="318">
        <v>114</v>
      </c>
      <c r="P444" s="318"/>
      <c r="Q444" s="319">
        <v>5586000</v>
      </c>
      <c r="R444" s="320">
        <v>41341</v>
      </c>
      <c r="S444" s="318">
        <v>116</v>
      </c>
      <c r="T444" s="319">
        <v>5684000</v>
      </c>
      <c r="U444" s="318">
        <v>16.7</v>
      </c>
      <c r="V444" s="318">
        <v>16.7</v>
      </c>
      <c r="W444" s="318">
        <v>101.8</v>
      </c>
      <c r="X444" s="318">
        <v>101.8</v>
      </c>
      <c r="Y444" s="318">
        <v>582</v>
      </c>
      <c r="Z444" s="318">
        <v>-2</v>
      </c>
      <c r="AA444" s="318"/>
      <c r="AB444" s="318">
        <v>2</v>
      </c>
      <c r="AC444" s="319">
        <v>98000</v>
      </c>
      <c r="AD444" s="318">
        <v>0.3</v>
      </c>
    </row>
    <row r="445" spans="1:30" hidden="1" outlineLevel="1">
      <c r="A445" s="311" t="str">
        <f t="shared" si="12"/>
        <v>GOOTRE2016GYFRE</v>
      </c>
      <c r="B445" s="311" t="str">
        <f t="shared" si="13"/>
        <v>GOOTRE2016GY</v>
      </c>
      <c r="C445" s="318" t="s">
        <v>771</v>
      </c>
      <c r="D445" s="318" t="s">
        <v>772</v>
      </c>
      <c r="E445" s="318" t="s">
        <v>724</v>
      </c>
      <c r="F445" s="318" t="s">
        <v>732</v>
      </c>
      <c r="G445" s="319">
        <v>7026</v>
      </c>
      <c r="H445" s="319">
        <v>49000</v>
      </c>
      <c r="I445" s="319">
        <v>49000</v>
      </c>
      <c r="J445" s="318">
        <v>696</v>
      </c>
      <c r="K445" s="320">
        <v>41297</v>
      </c>
      <c r="L445" s="318">
        <v>694</v>
      </c>
      <c r="M445" s="319">
        <v>34006000</v>
      </c>
      <c r="N445" s="320">
        <v>41303</v>
      </c>
      <c r="O445" s="318">
        <v>154</v>
      </c>
      <c r="P445" s="318"/>
      <c r="Q445" s="319">
        <v>7546000</v>
      </c>
      <c r="R445" s="320">
        <v>41343</v>
      </c>
      <c r="S445" s="318">
        <v>155</v>
      </c>
      <c r="T445" s="319">
        <v>7595000</v>
      </c>
      <c r="U445" s="318">
        <v>22.3</v>
      </c>
      <c r="V445" s="318">
        <v>22.3</v>
      </c>
      <c r="W445" s="318">
        <v>100.6</v>
      </c>
      <c r="X445" s="318">
        <v>100.6</v>
      </c>
      <c r="Y445" s="318">
        <v>540</v>
      </c>
      <c r="Z445" s="318">
        <v>-1</v>
      </c>
      <c r="AA445" s="318">
        <v>1</v>
      </c>
      <c r="AB445" s="318">
        <v>2</v>
      </c>
      <c r="AC445" s="319">
        <v>98000</v>
      </c>
      <c r="AD445" s="318">
        <v>0.3</v>
      </c>
    </row>
    <row r="446" spans="1:30" hidden="1" outlineLevel="1">
      <c r="A446" s="311" t="str">
        <f t="shared" si="12"/>
        <v>GOOTRE2206NYFRE</v>
      </c>
      <c r="B446" s="311" t="str">
        <f t="shared" si="13"/>
        <v>GOOTRE2206NY</v>
      </c>
      <c r="C446" s="318" t="s">
        <v>773</v>
      </c>
      <c r="D446" s="318" t="s">
        <v>774</v>
      </c>
      <c r="E446" s="318" t="s">
        <v>720</v>
      </c>
      <c r="F446" s="318" t="s">
        <v>732</v>
      </c>
      <c r="G446" s="319">
        <v>7026</v>
      </c>
      <c r="H446" s="319">
        <v>49000</v>
      </c>
      <c r="I446" s="319">
        <v>49000</v>
      </c>
      <c r="J446" s="318">
        <v>696</v>
      </c>
      <c r="K446" s="320">
        <v>41297</v>
      </c>
      <c r="L446" s="318">
        <v>695</v>
      </c>
      <c r="M446" s="319">
        <v>34055000</v>
      </c>
      <c r="N446" s="320">
        <v>41303</v>
      </c>
      <c r="O446" s="318">
        <v>322</v>
      </c>
      <c r="P446" s="318"/>
      <c r="Q446" s="319">
        <v>15778000</v>
      </c>
      <c r="R446" s="320">
        <v>41337</v>
      </c>
      <c r="S446" s="318">
        <v>322</v>
      </c>
      <c r="T446" s="319">
        <v>15748600</v>
      </c>
      <c r="U446" s="318">
        <v>46.3</v>
      </c>
      <c r="V446" s="318">
        <v>46.2</v>
      </c>
      <c r="W446" s="318">
        <v>100</v>
      </c>
      <c r="X446" s="318">
        <v>99.8</v>
      </c>
      <c r="Y446" s="318">
        <v>373</v>
      </c>
      <c r="Z446" s="318"/>
      <c r="AA446" s="318"/>
      <c r="AB446" s="318">
        <v>2</v>
      </c>
      <c r="AC446" s="319">
        <v>98000</v>
      </c>
      <c r="AD446" s="318">
        <v>0.3</v>
      </c>
    </row>
    <row r="447" spans="1:30" hidden="1" outlineLevel="1">
      <c r="A447" s="311" t="str">
        <f t="shared" si="12"/>
        <v>GOOTRE2207BWFRE</v>
      </c>
      <c r="B447" s="311" t="str">
        <f t="shared" si="13"/>
        <v>GOOTRE2207BW</v>
      </c>
      <c r="C447" s="318" t="s">
        <v>775</v>
      </c>
      <c r="D447" s="318" t="s">
        <v>776</v>
      </c>
      <c r="E447" s="318" t="s">
        <v>745</v>
      </c>
      <c r="F447" s="318" t="s">
        <v>732</v>
      </c>
      <c r="G447" s="319">
        <v>7026</v>
      </c>
      <c r="H447" s="319">
        <v>49000</v>
      </c>
      <c r="I447" s="319">
        <v>49000</v>
      </c>
      <c r="J447" s="318">
        <v>696</v>
      </c>
      <c r="K447" s="320">
        <v>41297</v>
      </c>
      <c r="L447" s="318">
        <v>696</v>
      </c>
      <c r="M447" s="319">
        <v>34104000</v>
      </c>
      <c r="N447" s="320">
        <v>41303</v>
      </c>
      <c r="O447" s="318">
        <v>384</v>
      </c>
      <c r="P447" s="318"/>
      <c r="Q447" s="319">
        <v>18816000</v>
      </c>
      <c r="R447" s="320">
        <v>41337</v>
      </c>
      <c r="S447" s="318">
        <v>384</v>
      </c>
      <c r="T447" s="319">
        <v>18801300</v>
      </c>
      <c r="U447" s="318">
        <v>55.2</v>
      </c>
      <c r="V447" s="318">
        <v>55.1</v>
      </c>
      <c r="W447" s="318">
        <v>100</v>
      </c>
      <c r="X447" s="318">
        <v>99.9</v>
      </c>
      <c r="Y447" s="318">
        <v>312</v>
      </c>
      <c r="Z447" s="318"/>
      <c r="AA447" s="318"/>
      <c r="AB447" s="318"/>
      <c r="AC447" s="318"/>
      <c r="AD447" s="318"/>
    </row>
    <row r="448" spans="1:30" hidden="1" outlineLevel="1">
      <c r="A448" s="311" t="str">
        <f t="shared" si="12"/>
        <v>GOOTRE2208KHFRE</v>
      </c>
      <c r="B448" s="311" t="str">
        <f t="shared" si="13"/>
        <v>GOOTRE2208KH</v>
      </c>
      <c r="C448" s="318" t="s">
        <v>777</v>
      </c>
      <c r="D448" s="318" t="s">
        <v>778</v>
      </c>
      <c r="E448" s="318" t="s">
        <v>723</v>
      </c>
      <c r="F448" s="318" t="s">
        <v>732</v>
      </c>
      <c r="G448" s="319">
        <v>7026</v>
      </c>
      <c r="H448" s="319">
        <v>49000</v>
      </c>
      <c r="I448" s="319">
        <v>49000</v>
      </c>
      <c r="J448" s="318">
        <v>696</v>
      </c>
      <c r="K448" s="320">
        <v>41297</v>
      </c>
      <c r="L448" s="318">
        <v>696</v>
      </c>
      <c r="M448" s="319">
        <v>34104000</v>
      </c>
      <c r="N448" s="320">
        <v>41303</v>
      </c>
      <c r="O448" s="318">
        <v>179</v>
      </c>
      <c r="P448" s="318"/>
      <c r="Q448" s="319">
        <v>8771000</v>
      </c>
      <c r="R448" s="320">
        <v>41341</v>
      </c>
      <c r="S448" s="318">
        <v>179</v>
      </c>
      <c r="T448" s="319">
        <v>8726900</v>
      </c>
      <c r="U448" s="318">
        <v>25.7</v>
      </c>
      <c r="V448" s="318">
        <v>25.6</v>
      </c>
      <c r="W448" s="318">
        <v>100</v>
      </c>
      <c r="X448" s="318">
        <v>99.5</v>
      </c>
      <c r="Y448" s="318">
        <v>517</v>
      </c>
      <c r="Z448" s="318"/>
      <c r="AA448" s="318"/>
      <c r="AB448" s="318">
        <v>1</v>
      </c>
      <c r="AC448" s="319">
        <v>49000</v>
      </c>
      <c r="AD448" s="318">
        <v>0.1</v>
      </c>
    </row>
    <row r="449" spans="1:30" hidden="1" outlineLevel="1">
      <c r="A449" s="311" t="str">
        <f t="shared" si="12"/>
        <v>GOOTRE2209BWFRE</v>
      </c>
      <c r="B449" s="311" t="str">
        <f t="shared" si="13"/>
        <v>GOOTRE2209BW</v>
      </c>
      <c r="C449" s="318" t="s">
        <v>779</v>
      </c>
      <c r="D449" s="318" t="s">
        <v>780</v>
      </c>
      <c r="E449" s="318" t="s">
        <v>745</v>
      </c>
      <c r="F449" s="318" t="s">
        <v>732</v>
      </c>
      <c r="G449" s="319">
        <v>7026</v>
      </c>
      <c r="H449" s="319">
        <v>49000</v>
      </c>
      <c r="I449" s="319">
        <v>49000</v>
      </c>
      <c r="J449" s="318">
        <v>696</v>
      </c>
      <c r="K449" s="320">
        <v>41297</v>
      </c>
      <c r="L449" s="318">
        <v>696</v>
      </c>
      <c r="M449" s="319">
        <v>34104000</v>
      </c>
      <c r="N449" s="320">
        <v>41303</v>
      </c>
      <c r="O449" s="318">
        <v>305</v>
      </c>
      <c r="P449" s="318"/>
      <c r="Q449" s="319">
        <v>14945000</v>
      </c>
      <c r="R449" s="320">
        <v>41341</v>
      </c>
      <c r="S449" s="318">
        <v>306</v>
      </c>
      <c r="T449" s="319">
        <v>14994000</v>
      </c>
      <c r="U449" s="318">
        <v>44</v>
      </c>
      <c r="V449" s="318">
        <v>44</v>
      </c>
      <c r="W449" s="318">
        <v>100.3</v>
      </c>
      <c r="X449" s="318">
        <v>100.3</v>
      </c>
      <c r="Y449" s="318">
        <v>391</v>
      </c>
      <c r="Z449" s="318">
        <v>-1</v>
      </c>
      <c r="AA449" s="318">
        <v>1</v>
      </c>
      <c r="AB449" s="318">
        <v>1</v>
      </c>
      <c r="AC449" s="319">
        <v>49000</v>
      </c>
      <c r="AD449" s="318">
        <v>0.1</v>
      </c>
    </row>
    <row r="450" spans="1:30" hidden="1" outlineLevel="1">
      <c r="A450" s="311" t="str">
        <f t="shared" si="12"/>
        <v>GOOTRE2210BLFRE</v>
      </c>
      <c r="B450" s="311" t="str">
        <f t="shared" si="13"/>
        <v>GOOTRE2210BL</v>
      </c>
      <c r="C450" s="318" t="s">
        <v>781</v>
      </c>
      <c r="D450" s="318" t="s">
        <v>782</v>
      </c>
      <c r="E450" s="318" t="s">
        <v>725</v>
      </c>
      <c r="F450" s="318" t="s">
        <v>732</v>
      </c>
      <c r="G450" s="319">
        <v>7026</v>
      </c>
      <c r="H450" s="319">
        <v>49000</v>
      </c>
      <c r="I450" s="319">
        <v>49000</v>
      </c>
      <c r="J450" s="318">
        <v>696</v>
      </c>
      <c r="K450" s="320">
        <v>41297</v>
      </c>
      <c r="L450" s="318">
        <v>691</v>
      </c>
      <c r="M450" s="319">
        <v>33859000</v>
      </c>
      <c r="N450" s="320">
        <v>41303</v>
      </c>
      <c r="O450" s="318">
        <v>112</v>
      </c>
      <c r="P450" s="318"/>
      <c r="Q450" s="319">
        <v>5488000</v>
      </c>
      <c r="R450" s="320">
        <v>41348</v>
      </c>
      <c r="S450" s="318">
        <v>112</v>
      </c>
      <c r="T450" s="319">
        <v>5488000</v>
      </c>
      <c r="U450" s="318">
        <v>16.2</v>
      </c>
      <c r="V450" s="318">
        <v>16.2</v>
      </c>
      <c r="W450" s="318">
        <v>100</v>
      </c>
      <c r="X450" s="318">
        <v>100</v>
      </c>
      <c r="Y450" s="318">
        <v>579</v>
      </c>
      <c r="Z450" s="318"/>
      <c r="AA450" s="318"/>
      <c r="AB450" s="318">
        <v>1</v>
      </c>
      <c r="AC450" s="319">
        <v>49000</v>
      </c>
      <c r="AD450" s="318">
        <v>0.1</v>
      </c>
    </row>
    <row r="451" spans="1:30" hidden="1" outlineLevel="1">
      <c r="A451" s="311" t="str">
        <f t="shared" si="12"/>
        <v>GOOTRE2211REFRE</v>
      </c>
      <c r="B451" s="311" t="str">
        <f t="shared" si="13"/>
        <v>GOOTRE2211RE</v>
      </c>
      <c r="C451" s="318" t="s">
        <v>783</v>
      </c>
      <c r="D451" s="318" t="s">
        <v>784</v>
      </c>
      <c r="E451" s="318" t="s">
        <v>726</v>
      </c>
      <c r="F451" s="318" t="s">
        <v>732</v>
      </c>
      <c r="G451" s="319">
        <v>7026</v>
      </c>
      <c r="H451" s="319">
        <v>49000</v>
      </c>
      <c r="I451" s="319">
        <v>49000</v>
      </c>
      <c r="J451" s="318">
        <v>696</v>
      </c>
      <c r="K451" s="320">
        <v>41297</v>
      </c>
      <c r="L451" s="318">
        <v>688</v>
      </c>
      <c r="M451" s="319">
        <v>33712000</v>
      </c>
      <c r="N451" s="320">
        <v>41303</v>
      </c>
      <c r="O451" s="318">
        <v>161</v>
      </c>
      <c r="P451" s="318"/>
      <c r="Q451" s="319">
        <v>7889000</v>
      </c>
      <c r="R451" s="320">
        <v>41342</v>
      </c>
      <c r="S451" s="318">
        <v>160</v>
      </c>
      <c r="T451" s="319">
        <v>7810600</v>
      </c>
      <c r="U451" s="318">
        <v>23.3</v>
      </c>
      <c r="V451" s="318">
        <v>23.2</v>
      </c>
      <c r="W451" s="318">
        <v>99.4</v>
      </c>
      <c r="X451" s="318">
        <v>99</v>
      </c>
      <c r="Y451" s="318">
        <v>527</v>
      </c>
      <c r="Z451" s="318">
        <v>1</v>
      </c>
      <c r="AA451" s="318">
        <v>1</v>
      </c>
      <c r="AB451" s="318">
        <v>1</v>
      </c>
      <c r="AC451" s="319">
        <v>49000</v>
      </c>
      <c r="AD451" s="318">
        <v>0.1</v>
      </c>
    </row>
    <row r="452" spans="1:30" hidden="1" outlineLevel="1">
      <c r="A452" s="311" t="str">
        <f t="shared" si="12"/>
        <v>GOOTRE2212KHFRE</v>
      </c>
      <c r="B452" s="311" t="str">
        <f t="shared" si="13"/>
        <v>GOOTRE2212KH</v>
      </c>
      <c r="C452" s="318" t="s">
        <v>785</v>
      </c>
      <c r="D452" s="318" t="s">
        <v>786</v>
      </c>
      <c r="E452" s="318" t="s">
        <v>723</v>
      </c>
      <c r="F452" s="318" t="s">
        <v>732</v>
      </c>
      <c r="G452" s="319">
        <v>7026</v>
      </c>
      <c r="H452" s="319">
        <v>49000</v>
      </c>
      <c r="I452" s="319">
        <v>49000</v>
      </c>
      <c r="J452" s="318">
        <v>696</v>
      </c>
      <c r="K452" s="320">
        <v>41297</v>
      </c>
      <c r="L452" s="318">
        <v>693</v>
      </c>
      <c r="M452" s="319">
        <v>33957000</v>
      </c>
      <c r="N452" s="320">
        <v>41303</v>
      </c>
      <c r="O452" s="318">
        <v>122</v>
      </c>
      <c r="P452" s="318"/>
      <c r="Q452" s="319">
        <v>5978000</v>
      </c>
      <c r="R452" s="320">
        <v>41337</v>
      </c>
      <c r="S452" s="318">
        <v>124</v>
      </c>
      <c r="T452" s="319">
        <v>6076000</v>
      </c>
      <c r="U452" s="318">
        <v>17.899999999999999</v>
      </c>
      <c r="V452" s="318">
        <v>17.899999999999999</v>
      </c>
      <c r="W452" s="318">
        <v>101.6</v>
      </c>
      <c r="X452" s="318">
        <v>101.6</v>
      </c>
      <c r="Y452" s="318">
        <v>571</v>
      </c>
      <c r="Z452" s="318">
        <v>-2</v>
      </c>
      <c r="AA452" s="318">
        <v>1</v>
      </c>
      <c r="AB452" s="318">
        <v>1</v>
      </c>
      <c r="AC452" s="319">
        <v>49000</v>
      </c>
      <c r="AD452" s="318">
        <v>0.1</v>
      </c>
    </row>
    <row r="453" spans="1:30" hidden="1" outlineLevel="1">
      <c r="A453" s="311" t="str">
        <f t="shared" si="12"/>
        <v>JILFAE2031NAFRE</v>
      </c>
      <c r="B453" s="311" t="str">
        <f t="shared" si="13"/>
        <v>JILFAE2031NA</v>
      </c>
      <c r="C453" s="318" t="s">
        <v>1159</v>
      </c>
      <c r="D453" s="318" t="s">
        <v>1160</v>
      </c>
      <c r="E453" s="318" t="s">
        <v>729</v>
      </c>
      <c r="F453" s="318" t="s">
        <v>732</v>
      </c>
      <c r="G453" s="319">
        <v>16119</v>
      </c>
      <c r="H453" s="319">
        <v>79000</v>
      </c>
      <c r="I453" s="319">
        <v>79000</v>
      </c>
      <c r="J453" s="318">
        <v>400</v>
      </c>
      <c r="K453" s="320">
        <v>41403</v>
      </c>
      <c r="L453" s="318">
        <v>400</v>
      </c>
      <c r="M453" s="319">
        <v>31600000</v>
      </c>
      <c r="N453" s="320">
        <v>41403</v>
      </c>
      <c r="O453" s="318">
        <v>243</v>
      </c>
      <c r="P453" s="318"/>
      <c r="Q453" s="319">
        <v>19197000</v>
      </c>
      <c r="R453" s="320">
        <v>41404</v>
      </c>
      <c r="S453" s="318">
        <v>240</v>
      </c>
      <c r="T453" s="319">
        <v>18920502</v>
      </c>
      <c r="U453" s="318">
        <v>60</v>
      </c>
      <c r="V453" s="318">
        <v>59.9</v>
      </c>
      <c r="W453" s="318">
        <v>98.8</v>
      </c>
      <c r="X453" s="318">
        <v>98.6</v>
      </c>
      <c r="Y453" s="318">
        <v>157</v>
      </c>
      <c r="Z453" s="318">
        <v>3</v>
      </c>
      <c r="AA453" s="318">
        <v>1</v>
      </c>
      <c r="AB453" s="318">
        <v>1</v>
      </c>
      <c r="AC453" s="319">
        <v>79000</v>
      </c>
      <c r="AD453" s="318">
        <v>0.3</v>
      </c>
    </row>
    <row r="454" spans="1:30" hidden="1" outlineLevel="1">
      <c r="A454" s="311" t="str">
        <f t="shared" si="12"/>
        <v>JILFAE2221GRFRE</v>
      </c>
      <c r="B454" s="311" t="str">
        <f t="shared" si="13"/>
        <v>JILFAE2221GR</v>
      </c>
      <c r="C454" s="318" t="s">
        <v>1278</v>
      </c>
      <c r="D454" s="318" t="s">
        <v>1279</v>
      </c>
      <c r="E454" s="318" t="s">
        <v>727</v>
      </c>
      <c r="F454" s="318" t="s">
        <v>732</v>
      </c>
      <c r="G454" s="319">
        <v>5602</v>
      </c>
      <c r="H454" s="319">
        <v>69000</v>
      </c>
      <c r="I454" s="319">
        <v>69000</v>
      </c>
      <c r="J454" s="318">
        <v>200</v>
      </c>
      <c r="K454" s="320">
        <v>41437</v>
      </c>
      <c r="L454" s="318">
        <v>200</v>
      </c>
      <c r="M454" s="319">
        <v>13800000</v>
      </c>
      <c r="N454" s="320">
        <v>41437</v>
      </c>
      <c r="O454" s="318">
        <v>125</v>
      </c>
      <c r="P454" s="318"/>
      <c r="Q454" s="319">
        <v>8625000</v>
      </c>
      <c r="R454" s="320">
        <v>41438</v>
      </c>
      <c r="S454" s="318">
        <v>125</v>
      </c>
      <c r="T454" s="319">
        <v>8625000</v>
      </c>
      <c r="U454" s="318">
        <v>62.5</v>
      </c>
      <c r="V454" s="318">
        <v>62.5</v>
      </c>
      <c r="W454" s="318">
        <v>100</v>
      </c>
      <c r="X454" s="318">
        <v>100</v>
      </c>
      <c r="Y454" s="318">
        <v>75</v>
      </c>
      <c r="Z454" s="318"/>
      <c r="AA454" s="318"/>
      <c r="AB454" s="318"/>
      <c r="AC454" s="318"/>
      <c r="AD454" s="318"/>
    </row>
    <row r="455" spans="1:30" hidden="1" outlineLevel="1">
      <c r="A455" s="311" t="str">
        <f t="shared" si="12"/>
        <v>JILFAE2222NAFRE</v>
      </c>
      <c r="B455" s="311" t="str">
        <f t="shared" si="13"/>
        <v>JILFAE2222NA</v>
      </c>
      <c r="C455" s="318" t="s">
        <v>1280</v>
      </c>
      <c r="D455" s="318" t="s">
        <v>1281</v>
      </c>
      <c r="E455" s="318" t="s">
        <v>729</v>
      </c>
      <c r="F455" s="318" t="s">
        <v>732</v>
      </c>
      <c r="G455" s="319">
        <v>6005</v>
      </c>
      <c r="H455" s="319">
        <v>79000</v>
      </c>
      <c r="I455" s="319">
        <v>79000</v>
      </c>
      <c r="J455" s="318">
        <v>300</v>
      </c>
      <c r="K455" s="320">
        <v>41437</v>
      </c>
      <c r="L455" s="318">
        <v>300</v>
      </c>
      <c r="M455" s="319">
        <v>23700000</v>
      </c>
      <c r="N455" s="320">
        <v>41437</v>
      </c>
      <c r="O455" s="318">
        <v>170</v>
      </c>
      <c r="P455" s="318"/>
      <c r="Q455" s="319">
        <v>13430000</v>
      </c>
      <c r="R455" s="320">
        <v>41438</v>
      </c>
      <c r="S455" s="318">
        <v>169</v>
      </c>
      <c r="T455" s="319">
        <v>13272000</v>
      </c>
      <c r="U455" s="318">
        <v>56.3</v>
      </c>
      <c r="V455" s="318">
        <v>56</v>
      </c>
      <c r="W455" s="318">
        <v>99.4</v>
      </c>
      <c r="X455" s="318">
        <v>98.8</v>
      </c>
      <c r="Y455" s="318">
        <v>130</v>
      </c>
      <c r="Z455" s="318">
        <v>1</v>
      </c>
      <c r="AA455" s="318"/>
      <c r="AB455" s="318"/>
      <c r="AC455" s="318"/>
      <c r="AD455" s="318"/>
    </row>
    <row r="456" spans="1:30" hidden="1" outlineLevel="1">
      <c r="A456" s="311" t="str">
        <f t="shared" si="12"/>
        <v>JILFAE2224NAFRE</v>
      </c>
      <c r="B456" s="311" t="str">
        <f t="shared" si="13"/>
        <v>JILFAE2224NA</v>
      </c>
      <c r="C456" s="318" t="s">
        <v>1261</v>
      </c>
      <c r="D456" s="318" t="s">
        <v>1262</v>
      </c>
      <c r="E456" s="318" t="s">
        <v>729</v>
      </c>
      <c r="F456" s="318" t="s">
        <v>732</v>
      </c>
      <c r="G456" s="319">
        <v>9299</v>
      </c>
      <c r="H456" s="319">
        <v>59000</v>
      </c>
      <c r="I456" s="319">
        <v>59000</v>
      </c>
      <c r="J456" s="318">
        <v>200</v>
      </c>
      <c r="K456" s="320">
        <v>41422</v>
      </c>
      <c r="L456" s="318">
        <v>199</v>
      </c>
      <c r="M456" s="319">
        <v>11741000</v>
      </c>
      <c r="N456" s="320">
        <v>41422</v>
      </c>
      <c r="O456" s="318">
        <v>184</v>
      </c>
      <c r="P456" s="318"/>
      <c r="Q456" s="319">
        <v>10856000</v>
      </c>
      <c r="R456" s="320">
        <v>41423</v>
      </c>
      <c r="S456" s="318">
        <v>184</v>
      </c>
      <c r="T456" s="319">
        <v>10856000</v>
      </c>
      <c r="U456" s="318">
        <v>92.5</v>
      </c>
      <c r="V456" s="318">
        <v>92.5</v>
      </c>
      <c r="W456" s="318">
        <v>100</v>
      </c>
      <c r="X456" s="318">
        <v>100</v>
      </c>
      <c r="Y456" s="318">
        <v>15</v>
      </c>
      <c r="Z456" s="318"/>
      <c r="AA456" s="318"/>
      <c r="AB456" s="318"/>
      <c r="AC456" s="318"/>
      <c r="AD456" s="318"/>
    </row>
    <row r="457" spans="1:30" hidden="1" outlineLevel="1">
      <c r="A457" s="311" t="str">
        <f t="shared" si="12"/>
        <v>JILFAE2227NAFRE</v>
      </c>
      <c r="B457" s="311" t="str">
        <f t="shared" si="13"/>
        <v>JILFAE2227NA</v>
      </c>
      <c r="C457" s="318" t="s">
        <v>1263</v>
      </c>
      <c r="D457" s="318" t="s">
        <v>1264</v>
      </c>
      <c r="E457" s="318" t="s">
        <v>729</v>
      </c>
      <c r="F457" s="318" t="s">
        <v>732</v>
      </c>
      <c r="G457" s="319">
        <v>13442</v>
      </c>
      <c r="H457" s="319">
        <v>75000</v>
      </c>
      <c r="I457" s="319">
        <v>75000</v>
      </c>
      <c r="J457" s="318">
        <v>192</v>
      </c>
      <c r="K457" s="320">
        <v>41422</v>
      </c>
      <c r="L457" s="318">
        <v>192</v>
      </c>
      <c r="M457" s="319">
        <v>14400000</v>
      </c>
      <c r="N457" s="320">
        <v>41422</v>
      </c>
      <c r="O457" s="318">
        <v>191</v>
      </c>
      <c r="P457" s="318"/>
      <c r="Q457" s="319">
        <v>14325000</v>
      </c>
      <c r="R457" s="320">
        <v>41424</v>
      </c>
      <c r="S457" s="318">
        <v>190</v>
      </c>
      <c r="T457" s="319">
        <v>14212500</v>
      </c>
      <c r="U457" s="318">
        <v>99</v>
      </c>
      <c r="V457" s="318">
        <v>98.7</v>
      </c>
      <c r="W457" s="318">
        <v>99.5</v>
      </c>
      <c r="X457" s="318">
        <v>99.2</v>
      </c>
      <c r="Y457" s="318">
        <v>1</v>
      </c>
      <c r="Z457" s="318">
        <v>1</v>
      </c>
      <c r="AA457" s="318"/>
      <c r="AB457" s="318"/>
      <c r="AC457" s="318"/>
      <c r="AD457" s="318"/>
    </row>
    <row r="458" spans="1:30" hidden="1" outlineLevel="1">
      <c r="A458" s="311" t="str">
        <f t="shared" si="12"/>
        <v>JILFAE2228GYFRE</v>
      </c>
      <c r="B458" s="311" t="str">
        <f t="shared" si="13"/>
        <v>JILFAE2228GY</v>
      </c>
      <c r="C458" s="318" t="s">
        <v>1265</v>
      </c>
      <c r="D458" s="318" t="s">
        <v>1266</v>
      </c>
      <c r="E458" s="318" t="s">
        <v>724</v>
      </c>
      <c r="F458" s="318" t="s">
        <v>732</v>
      </c>
      <c r="G458" s="319">
        <v>5131</v>
      </c>
      <c r="H458" s="319">
        <v>45000</v>
      </c>
      <c r="I458" s="319">
        <v>45000</v>
      </c>
      <c r="J458" s="318">
        <v>400</v>
      </c>
      <c r="K458" s="320">
        <v>41422</v>
      </c>
      <c r="L458" s="318">
        <v>399</v>
      </c>
      <c r="M458" s="319">
        <v>17955000</v>
      </c>
      <c r="N458" s="320">
        <v>41422</v>
      </c>
      <c r="O458" s="318">
        <v>115</v>
      </c>
      <c r="P458" s="318"/>
      <c r="Q458" s="319">
        <v>5175000</v>
      </c>
      <c r="R458" s="320">
        <v>41424</v>
      </c>
      <c r="S458" s="318">
        <v>111</v>
      </c>
      <c r="T458" s="319">
        <v>4927500</v>
      </c>
      <c r="U458" s="318">
        <v>27.8</v>
      </c>
      <c r="V458" s="318">
        <v>27.4</v>
      </c>
      <c r="W458" s="318">
        <v>96.5</v>
      </c>
      <c r="X458" s="318">
        <v>95.2</v>
      </c>
      <c r="Y458" s="318">
        <v>284</v>
      </c>
      <c r="Z458" s="318">
        <v>4</v>
      </c>
      <c r="AA458" s="318">
        <v>1</v>
      </c>
      <c r="AB458" s="318">
        <v>1</v>
      </c>
      <c r="AC458" s="319">
        <v>45000</v>
      </c>
      <c r="AD458" s="318">
        <v>0.3</v>
      </c>
    </row>
    <row r="459" spans="1:30" hidden="1" outlineLevel="1">
      <c r="A459" s="311" t="str">
        <f t="shared" si="12"/>
        <v>JILFAE2228NAFRE</v>
      </c>
      <c r="B459" s="311" t="str">
        <f t="shared" si="13"/>
        <v>JILFAE2228NA</v>
      </c>
      <c r="C459" s="318" t="s">
        <v>1265</v>
      </c>
      <c r="D459" s="318" t="s">
        <v>1266</v>
      </c>
      <c r="E459" s="318" t="s">
        <v>729</v>
      </c>
      <c r="F459" s="318" t="s">
        <v>732</v>
      </c>
      <c r="G459" s="319">
        <v>5131</v>
      </c>
      <c r="H459" s="319">
        <v>45000</v>
      </c>
      <c r="I459" s="319">
        <v>45000</v>
      </c>
      <c r="J459" s="318">
        <v>400</v>
      </c>
      <c r="K459" s="320">
        <v>41422</v>
      </c>
      <c r="L459" s="318">
        <v>399</v>
      </c>
      <c r="M459" s="319">
        <v>17955000</v>
      </c>
      <c r="N459" s="320">
        <v>41422</v>
      </c>
      <c r="O459" s="318">
        <v>241</v>
      </c>
      <c r="P459" s="318"/>
      <c r="Q459" s="319">
        <v>10845000</v>
      </c>
      <c r="R459" s="320">
        <v>41424</v>
      </c>
      <c r="S459" s="318">
        <v>238</v>
      </c>
      <c r="T459" s="319">
        <v>10642500</v>
      </c>
      <c r="U459" s="318">
        <v>59.6</v>
      </c>
      <c r="V459" s="318">
        <v>59.3</v>
      </c>
      <c r="W459" s="318">
        <v>98.8</v>
      </c>
      <c r="X459" s="318">
        <v>98.1</v>
      </c>
      <c r="Y459" s="318">
        <v>158</v>
      </c>
      <c r="Z459" s="318">
        <v>3</v>
      </c>
      <c r="AA459" s="318"/>
      <c r="AB459" s="318">
        <v>1</v>
      </c>
      <c r="AC459" s="319">
        <v>45000</v>
      </c>
      <c r="AD459" s="318">
        <v>0.3</v>
      </c>
    </row>
    <row r="460" spans="1:30" hidden="1" outlineLevel="1">
      <c r="A460" s="311" t="str">
        <f t="shared" si="12"/>
        <v>JILFAE2229NAFRE</v>
      </c>
      <c r="B460" s="311" t="str">
        <f t="shared" si="13"/>
        <v>JILFAE2229NA</v>
      </c>
      <c r="C460" s="318" t="s">
        <v>1092</v>
      </c>
      <c r="D460" s="318" t="s">
        <v>1093</v>
      </c>
      <c r="E460" s="318" t="s">
        <v>729</v>
      </c>
      <c r="F460" s="318" t="s">
        <v>732</v>
      </c>
      <c r="G460" s="319">
        <v>5779</v>
      </c>
      <c r="H460" s="319">
        <v>49000</v>
      </c>
      <c r="I460" s="319">
        <v>49000</v>
      </c>
      <c r="J460" s="318">
        <v>300</v>
      </c>
      <c r="K460" s="320">
        <v>41401</v>
      </c>
      <c r="L460" s="318">
        <v>299</v>
      </c>
      <c r="M460" s="319">
        <v>14651000</v>
      </c>
      <c r="N460" s="320">
        <v>41402</v>
      </c>
      <c r="O460" s="318">
        <v>280</v>
      </c>
      <c r="P460" s="318"/>
      <c r="Q460" s="319">
        <v>13720000</v>
      </c>
      <c r="R460" s="320">
        <v>41403</v>
      </c>
      <c r="S460" s="318">
        <v>280</v>
      </c>
      <c r="T460" s="319">
        <v>13720000</v>
      </c>
      <c r="U460" s="318">
        <v>93.6</v>
      </c>
      <c r="V460" s="318">
        <v>93.6</v>
      </c>
      <c r="W460" s="318">
        <v>100</v>
      </c>
      <c r="X460" s="318">
        <v>100</v>
      </c>
      <c r="Y460" s="318">
        <v>19</v>
      </c>
      <c r="Z460" s="318"/>
      <c r="AA460" s="318"/>
      <c r="AB460" s="318"/>
      <c r="AC460" s="318"/>
      <c r="AD460" s="318"/>
    </row>
    <row r="461" spans="1:30" hidden="1" outlineLevel="1">
      <c r="A461" s="311" t="str">
        <f t="shared" ref="A461:A497" si="14">B461&amp;F461</f>
        <v>JILFAE2232NAOSM</v>
      </c>
      <c r="B461" s="311" t="str">
        <f t="shared" ref="B461:B497" si="15">C461&amp;E461</f>
        <v>JILFAE2232NA</v>
      </c>
      <c r="C461" s="318" t="s">
        <v>1125</v>
      </c>
      <c r="D461" s="318" t="s">
        <v>1126</v>
      </c>
      <c r="E461" s="318" t="s">
        <v>729</v>
      </c>
      <c r="F461" s="318" t="s">
        <v>718</v>
      </c>
      <c r="G461" s="319">
        <v>8316</v>
      </c>
      <c r="H461" s="319">
        <v>49000</v>
      </c>
      <c r="I461" s="319">
        <v>49000</v>
      </c>
      <c r="J461" s="318">
        <v>150</v>
      </c>
      <c r="K461" s="320">
        <v>41395</v>
      </c>
      <c r="L461" s="318">
        <v>150</v>
      </c>
      <c r="M461" s="319">
        <v>7350000</v>
      </c>
      <c r="N461" s="320">
        <v>41395</v>
      </c>
      <c r="O461" s="318">
        <v>150</v>
      </c>
      <c r="P461" s="318"/>
      <c r="Q461" s="319">
        <v>7350000</v>
      </c>
      <c r="R461" s="320">
        <v>41397</v>
      </c>
      <c r="S461" s="318">
        <v>149</v>
      </c>
      <c r="T461" s="319">
        <v>7301000</v>
      </c>
      <c r="U461" s="318">
        <v>99.3</v>
      </c>
      <c r="V461" s="318">
        <v>99.3</v>
      </c>
      <c r="W461" s="318">
        <v>99.3</v>
      </c>
      <c r="X461" s="318">
        <v>99.3</v>
      </c>
      <c r="Y461" s="318"/>
      <c r="Z461" s="318">
        <v>1</v>
      </c>
      <c r="AA461" s="318"/>
      <c r="AB461" s="318"/>
      <c r="AC461" s="318"/>
      <c r="AD461" s="318"/>
    </row>
    <row r="462" spans="1:30" hidden="1" outlineLevel="1">
      <c r="A462" s="311" t="str">
        <f t="shared" si="14"/>
        <v>JILFAE2232NAOML</v>
      </c>
      <c r="B462" s="311" t="str">
        <f t="shared" si="15"/>
        <v>JILFAE2232NA</v>
      </c>
      <c r="C462" s="318" t="s">
        <v>1125</v>
      </c>
      <c r="D462" s="318" t="s">
        <v>1126</v>
      </c>
      <c r="E462" s="318" t="s">
        <v>729</v>
      </c>
      <c r="F462" s="318" t="s">
        <v>719</v>
      </c>
      <c r="G462" s="319">
        <v>8316</v>
      </c>
      <c r="H462" s="319">
        <v>49000</v>
      </c>
      <c r="I462" s="319">
        <v>49000</v>
      </c>
      <c r="J462" s="318">
        <v>150</v>
      </c>
      <c r="K462" s="320">
        <v>41395</v>
      </c>
      <c r="L462" s="318">
        <v>149</v>
      </c>
      <c r="M462" s="319">
        <v>7301000</v>
      </c>
      <c r="N462" s="320">
        <v>41395</v>
      </c>
      <c r="O462" s="318">
        <v>146</v>
      </c>
      <c r="P462" s="318"/>
      <c r="Q462" s="319">
        <v>7154000</v>
      </c>
      <c r="R462" s="320">
        <v>41397</v>
      </c>
      <c r="S462" s="318">
        <v>146</v>
      </c>
      <c r="T462" s="319">
        <v>7129500</v>
      </c>
      <c r="U462" s="318">
        <v>98</v>
      </c>
      <c r="V462" s="318">
        <v>97.7</v>
      </c>
      <c r="W462" s="318">
        <v>100</v>
      </c>
      <c r="X462" s="318">
        <v>99.7</v>
      </c>
      <c r="Y462" s="318">
        <v>3</v>
      </c>
      <c r="Z462" s="318"/>
      <c r="AA462" s="318"/>
      <c r="AB462" s="318"/>
      <c r="AC462" s="318"/>
      <c r="AD462" s="318"/>
    </row>
    <row r="463" spans="1:30" hidden="1" outlineLevel="1">
      <c r="A463" s="311" t="str">
        <f t="shared" si="14"/>
        <v>JILFAE2233GRFRE</v>
      </c>
      <c r="B463" s="311" t="str">
        <f t="shared" si="15"/>
        <v>JILFAE2233GR</v>
      </c>
      <c r="C463" s="318" t="s">
        <v>1127</v>
      </c>
      <c r="D463" s="318" t="s">
        <v>1128</v>
      </c>
      <c r="E463" s="318" t="s">
        <v>727</v>
      </c>
      <c r="F463" s="318" t="s">
        <v>732</v>
      </c>
      <c r="G463" s="319">
        <v>5841</v>
      </c>
      <c r="H463" s="319">
        <v>45000</v>
      </c>
      <c r="I463" s="319">
        <v>45000</v>
      </c>
      <c r="J463" s="318">
        <v>300</v>
      </c>
      <c r="K463" s="320">
        <v>41395</v>
      </c>
      <c r="L463" s="318">
        <v>300</v>
      </c>
      <c r="M463" s="319">
        <v>13500000</v>
      </c>
      <c r="N463" s="320">
        <v>41395</v>
      </c>
      <c r="O463" s="318">
        <v>122</v>
      </c>
      <c r="P463" s="318"/>
      <c r="Q463" s="319">
        <v>5490000</v>
      </c>
      <c r="R463" s="320">
        <v>41396</v>
      </c>
      <c r="S463" s="318">
        <v>121</v>
      </c>
      <c r="T463" s="319">
        <v>5422500</v>
      </c>
      <c r="U463" s="318">
        <v>40.299999999999997</v>
      </c>
      <c r="V463" s="318">
        <v>40.200000000000003</v>
      </c>
      <c r="W463" s="318">
        <v>99.2</v>
      </c>
      <c r="X463" s="318">
        <v>98.8</v>
      </c>
      <c r="Y463" s="318">
        <v>178</v>
      </c>
      <c r="Z463" s="318">
        <v>1</v>
      </c>
      <c r="AA463" s="318"/>
      <c r="AB463" s="318"/>
      <c r="AC463" s="318"/>
      <c r="AD463" s="318"/>
    </row>
    <row r="464" spans="1:30" hidden="1" outlineLevel="1">
      <c r="A464" s="311" t="str">
        <f t="shared" si="14"/>
        <v>JILFAE2233PKFRE</v>
      </c>
      <c r="B464" s="311" t="str">
        <f t="shared" si="15"/>
        <v>JILFAE2233PK</v>
      </c>
      <c r="C464" s="318" t="s">
        <v>1127</v>
      </c>
      <c r="D464" s="318" t="s">
        <v>1128</v>
      </c>
      <c r="E464" s="318" t="s">
        <v>728</v>
      </c>
      <c r="F464" s="318" t="s">
        <v>732</v>
      </c>
      <c r="G464" s="319">
        <v>5841</v>
      </c>
      <c r="H464" s="319">
        <v>45000</v>
      </c>
      <c r="I464" s="319">
        <v>45000</v>
      </c>
      <c r="J464" s="318">
        <v>300</v>
      </c>
      <c r="K464" s="320">
        <v>41395</v>
      </c>
      <c r="L464" s="318">
        <v>232</v>
      </c>
      <c r="M464" s="319">
        <v>10440000</v>
      </c>
      <c r="N464" s="320">
        <v>41395</v>
      </c>
      <c r="O464" s="318">
        <v>121</v>
      </c>
      <c r="P464" s="318"/>
      <c r="Q464" s="319">
        <v>5445000</v>
      </c>
      <c r="R464" s="320">
        <v>41397</v>
      </c>
      <c r="S464" s="318">
        <v>121</v>
      </c>
      <c r="T464" s="319">
        <v>5445000</v>
      </c>
      <c r="U464" s="318">
        <v>52.2</v>
      </c>
      <c r="V464" s="318">
        <v>52.2</v>
      </c>
      <c r="W464" s="318">
        <v>100</v>
      </c>
      <c r="X464" s="318">
        <v>100</v>
      </c>
      <c r="Y464" s="318">
        <v>111</v>
      </c>
      <c r="Z464" s="318"/>
      <c r="AA464" s="318">
        <v>1</v>
      </c>
      <c r="AB464" s="318">
        <v>1</v>
      </c>
      <c r="AC464" s="319">
        <v>45000</v>
      </c>
      <c r="AD464" s="318">
        <v>0.4</v>
      </c>
    </row>
    <row r="465" spans="1:30" hidden="1" outlineLevel="1">
      <c r="A465" s="311" t="str">
        <f t="shared" si="14"/>
        <v>JILFAE2234NAOSM</v>
      </c>
      <c r="B465" s="311" t="str">
        <f t="shared" si="15"/>
        <v>JILFAE2234NA</v>
      </c>
      <c r="C465" s="318" t="s">
        <v>1267</v>
      </c>
      <c r="D465" s="318" t="s">
        <v>1268</v>
      </c>
      <c r="E465" s="318" t="s">
        <v>729</v>
      </c>
      <c r="F465" s="318" t="s">
        <v>718</v>
      </c>
      <c r="G465" s="319">
        <v>6139</v>
      </c>
      <c r="H465" s="319">
        <v>45000</v>
      </c>
      <c r="I465" s="319">
        <v>45000</v>
      </c>
      <c r="J465" s="318">
        <v>200</v>
      </c>
      <c r="K465" s="320">
        <v>41422</v>
      </c>
      <c r="L465" s="318">
        <v>199</v>
      </c>
      <c r="M465" s="319">
        <v>8955000</v>
      </c>
      <c r="N465" s="320">
        <v>41422</v>
      </c>
      <c r="O465" s="318">
        <v>182</v>
      </c>
      <c r="P465" s="318"/>
      <c r="Q465" s="319">
        <v>8190000</v>
      </c>
      <c r="R465" s="320">
        <v>41423</v>
      </c>
      <c r="S465" s="318">
        <v>181</v>
      </c>
      <c r="T465" s="319">
        <v>8077500</v>
      </c>
      <c r="U465" s="318">
        <v>91</v>
      </c>
      <c r="V465" s="318">
        <v>90.2</v>
      </c>
      <c r="W465" s="318">
        <v>99.5</v>
      </c>
      <c r="X465" s="318">
        <v>98.6</v>
      </c>
      <c r="Y465" s="318">
        <v>17</v>
      </c>
      <c r="Z465" s="318">
        <v>1</v>
      </c>
      <c r="AA465" s="318">
        <v>1</v>
      </c>
      <c r="AB465" s="318">
        <v>1</v>
      </c>
      <c r="AC465" s="319">
        <v>45000</v>
      </c>
      <c r="AD465" s="318">
        <v>0.5</v>
      </c>
    </row>
    <row r="466" spans="1:30" hidden="1" outlineLevel="1">
      <c r="A466" s="311" t="str">
        <f t="shared" si="14"/>
        <v>JILFAE2234NAOML</v>
      </c>
      <c r="B466" s="311" t="str">
        <f t="shared" si="15"/>
        <v>JILFAE2234NA</v>
      </c>
      <c r="C466" s="318" t="s">
        <v>1267</v>
      </c>
      <c r="D466" s="318" t="s">
        <v>1268</v>
      </c>
      <c r="E466" s="318" t="s">
        <v>729</v>
      </c>
      <c r="F466" s="318" t="s">
        <v>719</v>
      </c>
      <c r="G466" s="319">
        <v>6139</v>
      </c>
      <c r="H466" s="319">
        <v>45000</v>
      </c>
      <c r="I466" s="319">
        <v>45000</v>
      </c>
      <c r="J466" s="318">
        <v>200</v>
      </c>
      <c r="K466" s="320">
        <v>41422</v>
      </c>
      <c r="L466" s="318">
        <v>199</v>
      </c>
      <c r="M466" s="319">
        <v>8955000</v>
      </c>
      <c r="N466" s="320">
        <v>41422</v>
      </c>
      <c r="O466" s="318">
        <v>184</v>
      </c>
      <c r="P466" s="318"/>
      <c r="Q466" s="319">
        <v>8280000</v>
      </c>
      <c r="R466" s="320">
        <v>41423</v>
      </c>
      <c r="S466" s="318">
        <v>184</v>
      </c>
      <c r="T466" s="319">
        <v>8235000</v>
      </c>
      <c r="U466" s="318">
        <v>92.5</v>
      </c>
      <c r="V466" s="318">
        <v>92</v>
      </c>
      <c r="W466" s="318">
        <v>100</v>
      </c>
      <c r="X466" s="318">
        <v>99.5</v>
      </c>
      <c r="Y466" s="318">
        <v>15</v>
      </c>
      <c r="Z466" s="318"/>
      <c r="AA466" s="318"/>
      <c r="AB466" s="318"/>
      <c r="AC466" s="318"/>
      <c r="AD466" s="318"/>
    </row>
    <row r="467" spans="1:30" hidden="1" outlineLevel="1">
      <c r="A467" s="311" t="str">
        <f t="shared" si="14"/>
        <v>JILFAE2741NAFRE</v>
      </c>
      <c r="B467" s="311" t="str">
        <f t="shared" si="15"/>
        <v>JILFAE2741NA</v>
      </c>
      <c r="C467" s="318" t="s">
        <v>1243</v>
      </c>
      <c r="D467" s="318" t="s">
        <v>1244</v>
      </c>
      <c r="E467" s="318" t="s">
        <v>729</v>
      </c>
      <c r="F467" s="318" t="s">
        <v>732</v>
      </c>
      <c r="G467" s="319">
        <v>5956</v>
      </c>
      <c r="H467" s="319">
        <v>45000</v>
      </c>
      <c r="I467" s="319">
        <v>45000</v>
      </c>
      <c r="J467" s="318">
        <v>200</v>
      </c>
      <c r="K467" s="320">
        <v>41407</v>
      </c>
      <c r="L467" s="318">
        <v>199</v>
      </c>
      <c r="M467" s="319">
        <v>8955000</v>
      </c>
      <c r="N467" s="320">
        <v>41408</v>
      </c>
      <c r="O467" s="318">
        <v>170</v>
      </c>
      <c r="P467" s="318"/>
      <c r="Q467" s="319">
        <v>7650000</v>
      </c>
      <c r="R467" s="320">
        <v>41409</v>
      </c>
      <c r="S467" s="318">
        <v>170</v>
      </c>
      <c r="T467" s="319">
        <v>7627500</v>
      </c>
      <c r="U467" s="318">
        <v>85.4</v>
      </c>
      <c r="V467" s="318">
        <v>85.2</v>
      </c>
      <c r="W467" s="318">
        <v>100</v>
      </c>
      <c r="X467" s="318">
        <v>99.7</v>
      </c>
      <c r="Y467" s="318">
        <v>29</v>
      </c>
      <c r="Z467" s="318"/>
      <c r="AA467" s="318"/>
      <c r="AB467" s="318">
        <v>2</v>
      </c>
      <c r="AC467" s="319">
        <v>90000</v>
      </c>
      <c r="AD467" s="318">
        <v>1</v>
      </c>
    </row>
    <row r="468" spans="1:30" hidden="1" outlineLevel="1">
      <c r="A468" s="311" t="str">
        <f t="shared" si="14"/>
        <v>JILFAE2742NAFRE</v>
      </c>
      <c r="B468" s="311" t="str">
        <f t="shared" si="15"/>
        <v>JILFAE2742NA</v>
      </c>
      <c r="C468" s="318" t="s">
        <v>1245</v>
      </c>
      <c r="D468" s="318" t="s">
        <v>1246</v>
      </c>
      <c r="E468" s="318" t="s">
        <v>729</v>
      </c>
      <c r="F468" s="318" t="s">
        <v>732</v>
      </c>
      <c r="G468" s="319">
        <v>14247</v>
      </c>
      <c r="H468" s="319">
        <v>55000</v>
      </c>
      <c r="I468" s="319">
        <v>55000</v>
      </c>
      <c r="J468" s="318">
        <v>200</v>
      </c>
      <c r="K468" s="320">
        <v>41407</v>
      </c>
      <c r="L468" s="318">
        <v>154</v>
      </c>
      <c r="M468" s="319">
        <v>8470000</v>
      </c>
      <c r="N468" s="320">
        <v>41408</v>
      </c>
      <c r="O468" s="318">
        <v>140</v>
      </c>
      <c r="P468" s="318"/>
      <c r="Q468" s="319">
        <v>7700000</v>
      </c>
      <c r="R468" s="320">
        <v>41409</v>
      </c>
      <c r="S468" s="318">
        <v>140</v>
      </c>
      <c r="T468" s="319">
        <v>7672500</v>
      </c>
      <c r="U468" s="318">
        <v>90.9</v>
      </c>
      <c r="V468" s="318">
        <v>90.6</v>
      </c>
      <c r="W468" s="318">
        <v>100</v>
      </c>
      <c r="X468" s="318">
        <v>99.6</v>
      </c>
      <c r="Y468" s="318">
        <v>14</v>
      </c>
      <c r="Z468" s="318"/>
      <c r="AA468" s="318"/>
      <c r="AB468" s="318"/>
      <c r="AC468" s="318"/>
      <c r="AD468" s="318"/>
    </row>
    <row r="469" spans="1:30" hidden="1" outlineLevel="1">
      <c r="A469" s="311" t="str">
        <f t="shared" si="14"/>
        <v>JILFEE2223NAOSM</v>
      </c>
      <c r="B469" s="311" t="str">
        <f t="shared" si="15"/>
        <v>JILFEE2223NA</v>
      </c>
      <c r="C469" s="318" t="s">
        <v>1282</v>
      </c>
      <c r="D469" s="318" t="s">
        <v>1283</v>
      </c>
      <c r="E469" s="318" t="s">
        <v>729</v>
      </c>
      <c r="F469" s="318" t="s">
        <v>718</v>
      </c>
      <c r="G469" s="319">
        <v>1000</v>
      </c>
      <c r="H469" s="319">
        <v>45000</v>
      </c>
      <c r="I469" s="319">
        <v>45000</v>
      </c>
      <c r="J469" s="318">
        <v>250</v>
      </c>
      <c r="K469" s="320">
        <v>41437</v>
      </c>
      <c r="L469" s="318">
        <v>250</v>
      </c>
      <c r="M469" s="319">
        <v>11250000</v>
      </c>
      <c r="N469" s="320">
        <v>41437</v>
      </c>
      <c r="O469" s="318">
        <v>180</v>
      </c>
      <c r="P469" s="318">
        <v>1</v>
      </c>
      <c r="Q469" s="319">
        <v>8100000</v>
      </c>
      <c r="R469" s="320">
        <v>41438</v>
      </c>
      <c r="S469" s="318">
        <v>179</v>
      </c>
      <c r="T469" s="319">
        <v>8032500</v>
      </c>
      <c r="U469" s="318">
        <v>71.599999999999994</v>
      </c>
      <c r="V469" s="318">
        <v>71.400000000000006</v>
      </c>
      <c r="W469" s="318">
        <v>99.4</v>
      </c>
      <c r="X469" s="318">
        <v>99.2</v>
      </c>
      <c r="Y469" s="318">
        <v>69</v>
      </c>
      <c r="Z469" s="318">
        <v>1</v>
      </c>
      <c r="AA469" s="318">
        <v>1</v>
      </c>
      <c r="AB469" s="318">
        <v>1</v>
      </c>
      <c r="AC469" s="319">
        <v>45000</v>
      </c>
      <c r="AD469" s="318">
        <v>0.4</v>
      </c>
    </row>
    <row r="470" spans="1:30" hidden="1" outlineLevel="1">
      <c r="A470" s="311" t="str">
        <f t="shared" si="14"/>
        <v>JILFEE2223NAOML</v>
      </c>
      <c r="B470" s="311" t="str">
        <f t="shared" si="15"/>
        <v>JILFEE2223NA</v>
      </c>
      <c r="C470" s="318" t="s">
        <v>1282</v>
      </c>
      <c r="D470" s="318" t="s">
        <v>1283</v>
      </c>
      <c r="E470" s="318" t="s">
        <v>729</v>
      </c>
      <c r="F470" s="318" t="s">
        <v>719</v>
      </c>
      <c r="G470" s="319">
        <v>1000</v>
      </c>
      <c r="H470" s="319">
        <v>45000</v>
      </c>
      <c r="I470" s="319">
        <v>45000</v>
      </c>
      <c r="J470" s="318">
        <v>250</v>
      </c>
      <c r="K470" s="320">
        <v>41437</v>
      </c>
      <c r="L470" s="318">
        <v>249</v>
      </c>
      <c r="M470" s="319">
        <v>11205000</v>
      </c>
      <c r="N470" s="320">
        <v>41437</v>
      </c>
      <c r="O470" s="318">
        <v>212</v>
      </c>
      <c r="P470" s="318">
        <v>-1</v>
      </c>
      <c r="Q470" s="319">
        <v>9540000</v>
      </c>
      <c r="R470" s="320">
        <v>41438</v>
      </c>
      <c r="S470" s="318">
        <v>211</v>
      </c>
      <c r="T470" s="319">
        <v>9495000</v>
      </c>
      <c r="U470" s="318">
        <v>84.7</v>
      </c>
      <c r="V470" s="318">
        <v>84.7</v>
      </c>
      <c r="W470" s="318">
        <v>99.5</v>
      </c>
      <c r="X470" s="318">
        <v>99.5</v>
      </c>
      <c r="Y470" s="318">
        <v>38</v>
      </c>
      <c r="Z470" s="318">
        <v>1</v>
      </c>
      <c r="AA470" s="318">
        <v>2</v>
      </c>
      <c r="AB470" s="318">
        <v>3</v>
      </c>
      <c r="AC470" s="319">
        <v>135000</v>
      </c>
      <c r="AD470" s="318">
        <v>1.2</v>
      </c>
    </row>
    <row r="471" spans="1:30" hidden="1" outlineLevel="1">
      <c r="A471" s="311" t="str">
        <f t="shared" si="14"/>
        <v>JILFEE2226NAOSM</v>
      </c>
      <c r="B471" s="311" t="str">
        <f t="shared" si="15"/>
        <v>JILFEE2226NA</v>
      </c>
      <c r="C471" s="318" t="s">
        <v>1269</v>
      </c>
      <c r="D471" s="318" t="s">
        <v>1270</v>
      </c>
      <c r="E471" s="318" t="s">
        <v>729</v>
      </c>
      <c r="F471" s="318" t="s">
        <v>718</v>
      </c>
      <c r="G471" s="319">
        <v>6300</v>
      </c>
      <c r="H471" s="319">
        <v>45000</v>
      </c>
      <c r="I471" s="319">
        <v>45000</v>
      </c>
      <c r="J471" s="318">
        <v>200</v>
      </c>
      <c r="K471" s="320">
        <v>41422</v>
      </c>
      <c r="L471" s="318">
        <v>200</v>
      </c>
      <c r="M471" s="319">
        <v>9000000</v>
      </c>
      <c r="N471" s="320">
        <v>41422</v>
      </c>
      <c r="O471" s="318">
        <v>182</v>
      </c>
      <c r="P471" s="318"/>
      <c r="Q471" s="319">
        <v>8190000</v>
      </c>
      <c r="R471" s="320">
        <v>41425</v>
      </c>
      <c r="S471" s="318">
        <v>183</v>
      </c>
      <c r="T471" s="319">
        <v>8190000</v>
      </c>
      <c r="U471" s="318">
        <v>91.5</v>
      </c>
      <c r="V471" s="318">
        <v>91</v>
      </c>
      <c r="W471" s="318">
        <v>100.5</v>
      </c>
      <c r="X471" s="318">
        <v>100</v>
      </c>
      <c r="Y471" s="318">
        <v>18</v>
      </c>
      <c r="Z471" s="318">
        <v>-1</v>
      </c>
      <c r="AA471" s="318">
        <v>1</v>
      </c>
      <c r="AB471" s="318">
        <v>2</v>
      </c>
      <c r="AC471" s="319">
        <v>90000</v>
      </c>
      <c r="AD471" s="318">
        <v>1</v>
      </c>
    </row>
    <row r="472" spans="1:30" hidden="1" outlineLevel="1">
      <c r="A472" s="311" t="str">
        <f t="shared" si="14"/>
        <v>JILFEE2226NAOML</v>
      </c>
      <c r="B472" s="311" t="str">
        <f t="shared" si="15"/>
        <v>JILFEE2226NA</v>
      </c>
      <c r="C472" s="318" t="s">
        <v>1269</v>
      </c>
      <c r="D472" s="318" t="s">
        <v>1270</v>
      </c>
      <c r="E472" s="318" t="s">
        <v>729</v>
      </c>
      <c r="F472" s="318" t="s">
        <v>719</v>
      </c>
      <c r="G472" s="319">
        <v>6300</v>
      </c>
      <c r="H472" s="319">
        <v>45000</v>
      </c>
      <c r="I472" s="319">
        <v>45000</v>
      </c>
      <c r="J472" s="318">
        <v>200</v>
      </c>
      <c r="K472" s="320">
        <v>41422</v>
      </c>
      <c r="L472" s="318">
        <v>200</v>
      </c>
      <c r="M472" s="319">
        <v>9000000</v>
      </c>
      <c r="N472" s="320">
        <v>41422</v>
      </c>
      <c r="O472" s="318">
        <v>194</v>
      </c>
      <c r="P472" s="318"/>
      <c r="Q472" s="319">
        <v>8730000</v>
      </c>
      <c r="R472" s="320">
        <v>41423</v>
      </c>
      <c r="S472" s="318">
        <v>193</v>
      </c>
      <c r="T472" s="319">
        <v>8662500</v>
      </c>
      <c r="U472" s="318">
        <v>96.5</v>
      </c>
      <c r="V472" s="318">
        <v>96.3</v>
      </c>
      <c r="W472" s="318">
        <v>99.5</v>
      </c>
      <c r="X472" s="318">
        <v>99.2</v>
      </c>
      <c r="Y472" s="318">
        <v>6</v>
      </c>
      <c r="Z472" s="318">
        <v>1</v>
      </c>
      <c r="AA472" s="318"/>
      <c r="AB472" s="318"/>
      <c r="AC472" s="318"/>
      <c r="AD472" s="318"/>
    </row>
    <row r="473" spans="1:30" hidden="1" outlineLevel="1">
      <c r="A473" s="311" t="str">
        <f t="shared" si="14"/>
        <v>JILFEE2231NAFRE</v>
      </c>
      <c r="B473" s="311" t="str">
        <f t="shared" si="15"/>
        <v>JILFEE2231NA</v>
      </c>
      <c r="C473" s="318" t="s">
        <v>1129</v>
      </c>
      <c r="D473" s="318" t="s">
        <v>1130</v>
      </c>
      <c r="E473" s="318" t="s">
        <v>729</v>
      </c>
      <c r="F473" s="318" t="s">
        <v>732</v>
      </c>
      <c r="G473" s="319">
        <v>10739</v>
      </c>
      <c r="H473" s="319">
        <v>59000</v>
      </c>
      <c r="I473" s="319">
        <v>59000</v>
      </c>
      <c r="J473" s="318">
        <v>299</v>
      </c>
      <c r="K473" s="320">
        <v>41395</v>
      </c>
      <c r="L473" s="318">
        <v>297</v>
      </c>
      <c r="M473" s="319">
        <v>17523000</v>
      </c>
      <c r="N473" s="320">
        <v>41395</v>
      </c>
      <c r="O473" s="318">
        <v>285</v>
      </c>
      <c r="P473" s="318"/>
      <c r="Q473" s="319">
        <v>16815000</v>
      </c>
      <c r="R473" s="320">
        <v>41396</v>
      </c>
      <c r="S473" s="318">
        <v>286</v>
      </c>
      <c r="T473" s="319">
        <v>16844500</v>
      </c>
      <c r="U473" s="318">
        <v>96.3</v>
      </c>
      <c r="V473" s="318">
        <v>96.1</v>
      </c>
      <c r="W473" s="318">
        <v>100.4</v>
      </c>
      <c r="X473" s="318">
        <v>100.2</v>
      </c>
      <c r="Y473" s="318">
        <v>12</v>
      </c>
      <c r="Z473" s="318">
        <v>-1</v>
      </c>
      <c r="AA473" s="318"/>
      <c r="AB473" s="318"/>
      <c r="AC473" s="318"/>
      <c r="AD473" s="318"/>
    </row>
    <row r="474" spans="1:30" hidden="1" outlineLevel="1">
      <c r="A474" s="311" t="str">
        <f t="shared" si="14"/>
        <v>JILFEE2236NAFRE</v>
      </c>
      <c r="B474" s="311" t="str">
        <f t="shared" si="15"/>
        <v>JILFEE2236NA</v>
      </c>
      <c r="C474" s="318" t="s">
        <v>1271</v>
      </c>
      <c r="D474" s="318" t="s">
        <v>1272</v>
      </c>
      <c r="E474" s="318" t="s">
        <v>729</v>
      </c>
      <c r="F474" s="318" t="s">
        <v>732</v>
      </c>
      <c r="G474" s="319">
        <v>10136</v>
      </c>
      <c r="H474" s="319">
        <v>59000</v>
      </c>
      <c r="I474" s="319">
        <v>59000</v>
      </c>
      <c r="J474" s="318">
        <v>108</v>
      </c>
      <c r="K474" s="320">
        <v>41422</v>
      </c>
      <c r="L474" s="318">
        <v>108</v>
      </c>
      <c r="M474" s="319">
        <v>6372000</v>
      </c>
      <c r="N474" s="320">
        <v>41422</v>
      </c>
      <c r="O474" s="318">
        <v>99</v>
      </c>
      <c r="P474" s="318"/>
      <c r="Q474" s="319">
        <v>5841000</v>
      </c>
      <c r="R474" s="320">
        <v>41425</v>
      </c>
      <c r="S474" s="318">
        <v>99</v>
      </c>
      <c r="T474" s="319">
        <v>5811500</v>
      </c>
      <c r="U474" s="318">
        <v>91.7</v>
      </c>
      <c r="V474" s="318">
        <v>91.2</v>
      </c>
      <c r="W474" s="318">
        <v>100</v>
      </c>
      <c r="X474" s="318">
        <v>99.5</v>
      </c>
      <c r="Y474" s="318">
        <v>9</v>
      </c>
      <c r="Z474" s="318"/>
      <c r="AA474" s="318"/>
      <c r="AB474" s="318"/>
      <c r="AC474" s="318"/>
      <c r="AD474" s="318"/>
    </row>
    <row r="475" spans="1:30" hidden="1" outlineLevel="1">
      <c r="A475" s="311" t="str">
        <f t="shared" si="14"/>
        <v>JILFEE2740NAFRE</v>
      </c>
      <c r="B475" s="311" t="str">
        <f t="shared" si="15"/>
        <v>JILFEE2740NA</v>
      </c>
      <c r="C475" s="318" t="s">
        <v>1161</v>
      </c>
      <c r="D475" s="318" t="s">
        <v>1162</v>
      </c>
      <c r="E475" s="318" t="s">
        <v>729</v>
      </c>
      <c r="F475" s="318" t="s">
        <v>732</v>
      </c>
      <c r="G475" s="319">
        <v>6523</v>
      </c>
      <c r="H475" s="319">
        <v>43000</v>
      </c>
      <c r="I475" s="319">
        <v>43000</v>
      </c>
      <c r="J475" s="318">
        <v>600</v>
      </c>
      <c r="K475" s="320">
        <v>41403</v>
      </c>
      <c r="L475" s="318">
        <v>300</v>
      </c>
      <c r="M475" s="319">
        <v>12900000</v>
      </c>
      <c r="N475" s="320">
        <v>41403</v>
      </c>
      <c r="O475" s="318">
        <v>140</v>
      </c>
      <c r="P475" s="318"/>
      <c r="Q475" s="319">
        <v>6020000</v>
      </c>
      <c r="R475" s="320">
        <v>41405</v>
      </c>
      <c r="S475" s="318">
        <v>140</v>
      </c>
      <c r="T475" s="319">
        <v>6020000</v>
      </c>
      <c r="U475" s="318">
        <v>46.7</v>
      </c>
      <c r="V475" s="318">
        <v>46.7</v>
      </c>
      <c r="W475" s="318">
        <v>100</v>
      </c>
      <c r="X475" s="318">
        <v>100</v>
      </c>
      <c r="Y475" s="318">
        <v>160</v>
      </c>
      <c r="Z475" s="318"/>
      <c r="AA475" s="318"/>
      <c r="AB475" s="318"/>
      <c r="AC475" s="318"/>
      <c r="AD475" s="318"/>
    </row>
    <row r="476" spans="1:30" hidden="1" outlineLevel="1">
      <c r="A476" s="311" t="str">
        <f t="shared" si="14"/>
        <v>JILMIE2244BGFRE</v>
      </c>
      <c r="B476" s="311" t="str">
        <f t="shared" si="15"/>
        <v>JILMIE2244BG</v>
      </c>
      <c r="C476" s="318" t="s">
        <v>1247</v>
      </c>
      <c r="D476" s="318" t="s">
        <v>1248</v>
      </c>
      <c r="E476" s="318" t="s">
        <v>736</v>
      </c>
      <c r="F476" s="318" t="s">
        <v>732</v>
      </c>
      <c r="G476" s="319">
        <v>5820</v>
      </c>
      <c r="H476" s="319">
        <v>45000</v>
      </c>
      <c r="I476" s="319">
        <v>45000</v>
      </c>
      <c r="J476" s="318">
        <v>500</v>
      </c>
      <c r="K476" s="320">
        <v>41416</v>
      </c>
      <c r="L476" s="318">
        <v>344</v>
      </c>
      <c r="M476" s="319">
        <v>15480000</v>
      </c>
      <c r="N476" s="320">
        <v>41416</v>
      </c>
      <c r="O476" s="318">
        <v>341</v>
      </c>
      <c r="P476" s="318"/>
      <c r="Q476" s="319">
        <v>15345000</v>
      </c>
      <c r="R476" s="320">
        <v>41417</v>
      </c>
      <c r="S476" s="318">
        <v>340</v>
      </c>
      <c r="T476" s="319">
        <v>15277500</v>
      </c>
      <c r="U476" s="318">
        <v>98.8</v>
      </c>
      <c r="V476" s="318">
        <v>98.7</v>
      </c>
      <c r="W476" s="318">
        <v>99.7</v>
      </c>
      <c r="X476" s="318">
        <v>99.6</v>
      </c>
      <c r="Y476" s="318">
        <v>3</v>
      </c>
      <c r="Z476" s="318">
        <v>1</v>
      </c>
      <c r="AA476" s="318">
        <v>1</v>
      </c>
      <c r="AB476" s="318">
        <v>1</v>
      </c>
      <c r="AC476" s="319">
        <v>45000</v>
      </c>
      <c r="AD476" s="318">
        <v>0.3</v>
      </c>
    </row>
    <row r="477" spans="1:30" hidden="1" outlineLevel="1">
      <c r="A477" s="311" t="str">
        <f t="shared" si="14"/>
        <v>JOIFAE2701ORFRE</v>
      </c>
      <c r="B477" s="311" t="str">
        <f t="shared" si="15"/>
        <v>JOIFAE2701OR</v>
      </c>
      <c r="C477" s="318" t="s">
        <v>1094</v>
      </c>
      <c r="D477" s="318" t="s">
        <v>1095</v>
      </c>
      <c r="E477" s="318" t="s">
        <v>734</v>
      </c>
      <c r="F477" s="318" t="s">
        <v>732</v>
      </c>
      <c r="G477" s="319">
        <v>5597</v>
      </c>
      <c r="H477" s="319">
        <v>49000</v>
      </c>
      <c r="I477" s="319">
        <v>49000</v>
      </c>
      <c r="J477" s="318">
        <v>500</v>
      </c>
      <c r="K477" s="320">
        <v>41396</v>
      </c>
      <c r="L477" s="318">
        <v>500</v>
      </c>
      <c r="M477" s="319">
        <v>24500000</v>
      </c>
      <c r="N477" s="320">
        <v>41397</v>
      </c>
      <c r="O477" s="318">
        <v>484</v>
      </c>
      <c r="P477" s="318"/>
      <c r="Q477" s="319">
        <v>23716000</v>
      </c>
      <c r="R477" s="320">
        <v>41398</v>
      </c>
      <c r="S477" s="318">
        <v>484</v>
      </c>
      <c r="T477" s="319">
        <v>23618000</v>
      </c>
      <c r="U477" s="318">
        <v>96.8</v>
      </c>
      <c r="V477" s="318">
        <v>96.4</v>
      </c>
      <c r="W477" s="318">
        <v>100</v>
      </c>
      <c r="X477" s="318">
        <v>99.6</v>
      </c>
      <c r="Y477" s="318">
        <v>16</v>
      </c>
      <c r="Z477" s="318"/>
      <c r="AA477" s="318"/>
      <c r="AB477" s="318"/>
      <c r="AC477" s="318"/>
      <c r="AD477" s="318"/>
    </row>
    <row r="478" spans="1:30" hidden="1" outlineLevel="1">
      <c r="A478" s="311" t="str">
        <f t="shared" si="14"/>
        <v>JOIFAE2702YEFRE</v>
      </c>
      <c r="B478" s="311" t="str">
        <f t="shared" si="15"/>
        <v>JOIFAE2702YE</v>
      </c>
      <c r="C478" s="318" t="s">
        <v>1096</v>
      </c>
      <c r="D478" s="318" t="s">
        <v>1097</v>
      </c>
      <c r="E478" s="318" t="s">
        <v>721</v>
      </c>
      <c r="F478" s="318" t="s">
        <v>732</v>
      </c>
      <c r="G478" s="319">
        <v>6436</v>
      </c>
      <c r="H478" s="319">
        <v>49000</v>
      </c>
      <c r="I478" s="319">
        <v>49000</v>
      </c>
      <c r="J478" s="318">
        <v>500</v>
      </c>
      <c r="K478" s="320">
        <v>41396</v>
      </c>
      <c r="L478" s="318">
        <v>500</v>
      </c>
      <c r="M478" s="319">
        <v>24500000</v>
      </c>
      <c r="N478" s="320">
        <v>41397</v>
      </c>
      <c r="O478" s="318">
        <v>476</v>
      </c>
      <c r="P478" s="318"/>
      <c r="Q478" s="319">
        <v>23324000</v>
      </c>
      <c r="R478" s="320">
        <v>41398</v>
      </c>
      <c r="S478" s="318">
        <v>474</v>
      </c>
      <c r="T478" s="319">
        <v>23128000</v>
      </c>
      <c r="U478" s="318">
        <v>94.8</v>
      </c>
      <c r="V478" s="318">
        <v>94.4</v>
      </c>
      <c r="W478" s="318">
        <v>99.6</v>
      </c>
      <c r="X478" s="318">
        <v>99.2</v>
      </c>
      <c r="Y478" s="318">
        <v>24</v>
      </c>
      <c r="Z478" s="318">
        <v>2</v>
      </c>
      <c r="AA478" s="318"/>
      <c r="AB478" s="318"/>
      <c r="AC478" s="318"/>
      <c r="AD478" s="318"/>
    </row>
    <row r="479" spans="1:30" hidden="1" outlineLevel="1">
      <c r="A479" s="311" t="str">
        <f t="shared" si="14"/>
        <v>JOIFAE2704GRFRE</v>
      </c>
      <c r="B479" s="311" t="str">
        <f t="shared" si="15"/>
        <v>JOIFAE2704GR</v>
      </c>
      <c r="C479" s="318" t="s">
        <v>1098</v>
      </c>
      <c r="D479" s="318" t="s">
        <v>1099</v>
      </c>
      <c r="E479" s="318" t="s">
        <v>727</v>
      </c>
      <c r="F479" s="318" t="s">
        <v>732</v>
      </c>
      <c r="G479" s="319">
        <v>6391</v>
      </c>
      <c r="H479" s="319">
        <v>45000</v>
      </c>
      <c r="I479" s="319">
        <v>45000</v>
      </c>
      <c r="J479" s="318">
        <v>300</v>
      </c>
      <c r="K479" s="320">
        <v>41395</v>
      </c>
      <c r="L479" s="318">
        <v>300</v>
      </c>
      <c r="M479" s="319">
        <v>13500000</v>
      </c>
      <c r="N479" s="320">
        <v>41396</v>
      </c>
      <c r="O479" s="318">
        <v>285</v>
      </c>
      <c r="P479" s="318"/>
      <c r="Q479" s="319">
        <v>12825000</v>
      </c>
      <c r="R479" s="320">
        <v>41397</v>
      </c>
      <c r="S479" s="318">
        <v>284</v>
      </c>
      <c r="T479" s="319">
        <v>12667500</v>
      </c>
      <c r="U479" s="318">
        <v>94.7</v>
      </c>
      <c r="V479" s="318">
        <v>93.8</v>
      </c>
      <c r="W479" s="318">
        <v>99.6</v>
      </c>
      <c r="X479" s="318">
        <v>98.8</v>
      </c>
      <c r="Y479" s="318">
        <v>15</v>
      </c>
      <c r="Z479" s="318">
        <v>1</v>
      </c>
      <c r="AA479" s="318"/>
      <c r="AB479" s="318"/>
      <c r="AC479" s="318"/>
      <c r="AD479" s="318"/>
    </row>
    <row r="480" spans="1:30" hidden="1" outlineLevel="1">
      <c r="A480" s="311" t="str">
        <f t="shared" si="14"/>
        <v>JOIFAE2704PKFRE</v>
      </c>
      <c r="B480" s="311" t="str">
        <f t="shared" si="15"/>
        <v>JOIFAE2704PK</v>
      </c>
      <c r="C480" s="318" t="s">
        <v>1098</v>
      </c>
      <c r="D480" s="318" t="s">
        <v>1099</v>
      </c>
      <c r="E480" s="318" t="s">
        <v>728</v>
      </c>
      <c r="F480" s="318" t="s">
        <v>732</v>
      </c>
      <c r="G480" s="319">
        <v>6391</v>
      </c>
      <c r="H480" s="319">
        <v>45000</v>
      </c>
      <c r="I480" s="319">
        <v>45000</v>
      </c>
      <c r="J480" s="318">
        <v>300</v>
      </c>
      <c r="K480" s="320">
        <v>41395</v>
      </c>
      <c r="L480" s="318">
        <v>300</v>
      </c>
      <c r="M480" s="319">
        <v>13500000</v>
      </c>
      <c r="N480" s="320">
        <v>41396</v>
      </c>
      <c r="O480" s="318">
        <v>297</v>
      </c>
      <c r="P480" s="318"/>
      <c r="Q480" s="319">
        <v>13365000</v>
      </c>
      <c r="R480" s="320">
        <v>41397</v>
      </c>
      <c r="S480" s="318">
        <v>296</v>
      </c>
      <c r="T480" s="319">
        <v>13252500</v>
      </c>
      <c r="U480" s="318">
        <v>98.7</v>
      </c>
      <c r="V480" s="318">
        <v>98.2</v>
      </c>
      <c r="W480" s="318">
        <v>99.7</v>
      </c>
      <c r="X480" s="318">
        <v>99.2</v>
      </c>
      <c r="Y480" s="318">
        <v>3</v>
      </c>
      <c r="Z480" s="318">
        <v>1</v>
      </c>
      <c r="AA480" s="318"/>
      <c r="AB480" s="318"/>
      <c r="AC480" s="318"/>
      <c r="AD480" s="318"/>
    </row>
    <row r="481" spans="1:30" hidden="1" outlineLevel="1">
      <c r="A481" s="311" t="str">
        <f t="shared" si="14"/>
        <v>JOIFAE2705BLFRE</v>
      </c>
      <c r="B481" s="311" t="str">
        <f t="shared" si="15"/>
        <v>JOIFAE2705BL</v>
      </c>
      <c r="C481" s="318" t="s">
        <v>1100</v>
      </c>
      <c r="D481" s="318" t="s">
        <v>1101</v>
      </c>
      <c r="E481" s="318" t="s">
        <v>725</v>
      </c>
      <c r="F481" s="318" t="s">
        <v>732</v>
      </c>
      <c r="G481" s="319">
        <v>5398</v>
      </c>
      <c r="H481" s="319">
        <v>45000</v>
      </c>
      <c r="I481" s="319">
        <v>45000</v>
      </c>
      <c r="J481" s="318">
        <v>300</v>
      </c>
      <c r="K481" s="320">
        <v>41395</v>
      </c>
      <c r="L481" s="318">
        <v>300</v>
      </c>
      <c r="M481" s="319">
        <v>13500000</v>
      </c>
      <c r="N481" s="320">
        <v>41396</v>
      </c>
      <c r="O481" s="318">
        <v>275</v>
      </c>
      <c r="P481" s="318"/>
      <c r="Q481" s="319">
        <v>12375000</v>
      </c>
      <c r="R481" s="320">
        <v>41397</v>
      </c>
      <c r="S481" s="318">
        <v>275</v>
      </c>
      <c r="T481" s="319">
        <v>12330000</v>
      </c>
      <c r="U481" s="318">
        <v>91.7</v>
      </c>
      <c r="V481" s="318">
        <v>91.3</v>
      </c>
      <c r="W481" s="318">
        <v>100</v>
      </c>
      <c r="X481" s="318">
        <v>99.6</v>
      </c>
      <c r="Y481" s="318">
        <v>25</v>
      </c>
      <c r="Z481" s="318"/>
      <c r="AA481" s="318"/>
      <c r="AB481" s="318"/>
      <c r="AC481" s="318"/>
      <c r="AD481" s="318"/>
    </row>
    <row r="482" spans="1:30" hidden="1" outlineLevel="1">
      <c r="A482" s="311" t="str">
        <f t="shared" si="14"/>
        <v>JOIFAE2705PKFRE</v>
      </c>
      <c r="B482" s="311" t="str">
        <f t="shared" si="15"/>
        <v>JOIFAE2705PK</v>
      </c>
      <c r="C482" s="318" t="s">
        <v>1100</v>
      </c>
      <c r="D482" s="318" t="s">
        <v>1101</v>
      </c>
      <c r="E482" s="318" t="s">
        <v>728</v>
      </c>
      <c r="F482" s="318" t="s">
        <v>732</v>
      </c>
      <c r="G482" s="319">
        <v>5398</v>
      </c>
      <c r="H482" s="319">
        <v>45000</v>
      </c>
      <c r="I482" s="319">
        <v>45000</v>
      </c>
      <c r="J482" s="318">
        <v>300</v>
      </c>
      <c r="K482" s="320">
        <v>41395</v>
      </c>
      <c r="L482" s="318">
        <v>300</v>
      </c>
      <c r="M482" s="319">
        <v>13500000</v>
      </c>
      <c r="N482" s="320">
        <v>41396</v>
      </c>
      <c r="O482" s="318">
        <v>289</v>
      </c>
      <c r="P482" s="318"/>
      <c r="Q482" s="319">
        <v>13005000</v>
      </c>
      <c r="R482" s="320">
        <v>41397</v>
      </c>
      <c r="S482" s="318">
        <v>288</v>
      </c>
      <c r="T482" s="319">
        <v>12870000</v>
      </c>
      <c r="U482" s="318">
        <v>96</v>
      </c>
      <c r="V482" s="318">
        <v>95.3</v>
      </c>
      <c r="W482" s="318">
        <v>99.7</v>
      </c>
      <c r="X482" s="318">
        <v>99</v>
      </c>
      <c r="Y482" s="318">
        <v>11</v>
      </c>
      <c r="Z482" s="318">
        <v>1</v>
      </c>
      <c r="AA482" s="318"/>
      <c r="AB482" s="318"/>
      <c r="AC482" s="318"/>
      <c r="AD482" s="318"/>
    </row>
    <row r="483" spans="1:30" hidden="1" outlineLevel="1">
      <c r="A483" s="311" t="str">
        <f t="shared" si="14"/>
        <v>NIXTRE2201BKFRE</v>
      </c>
      <c r="B483" s="311" t="str">
        <f t="shared" si="15"/>
        <v>NIXTRE2201BK</v>
      </c>
      <c r="C483" s="318" t="s">
        <v>787</v>
      </c>
      <c r="D483" s="318" t="s">
        <v>788</v>
      </c>
      <c r="E483" s="318" t="s">
        <v>722</v>
      </c>
      <c r="F483" s="318" t="s">
        <v>732</v>
      </c>
      <c r="G483" s="319">
        <v>10909</v>
      </c>
      <c r="H483" s="319">
        <v>30000</v>
      </c>
      <c r="I483" s="319">
        <v>30000</v>
      </c>
      <c r="J483" s="318">
        <v>150</v>
      </c>
      <c r="K483" s="320">
        <v>41317</v>
      </c>
      <c r="L483" s="318">
        <v>149</v>
      </c>
      <c r="M483" s="319">
        <v>4470000</v>
      </c>
      <c r="N483" s="320">
        <v>41360</v>
      </c>
      <c r="O483" s="318">
        <v>146</v>
      </c>
      <c r="P483" s="318"/>
      <c r="Q483" s="319">
        <v>4380000</v>
      </c>
      <c r="R483" s="320">
        <v>41362</v>
      </c>
      <c r="S483" s="318">
        <v>146</v>
      </c>
      <c r="T483" s="319">
        <v>4371000</v>
      </c>
      <c r="U483" s="318">
        <v>98</v>
      </c>
      <c r="V483" s="318">
        <v>97.8</v>
      </c>
      <c r="W483" s="318">
        <v>100</v>
      </c>
      <c r="X483" s="318">
        <v>99.8</v>
      </c>
      <c r="Y483" s="318">
        <v>3</v>
      </c>
      <c r="Z483" s="318"/>
      <c r="AA483" s="318"/>
      <c r="AB483" s="318"/>
      <c r="AC483" s="318"/>
      <c r="AD483" s="318"/>
    </row>
    <row r="484" spans="1:30" hidden="1" outlineLevel="1">
      <c r="A484" s="311" t="str">
        <f t="shared" si="14"/>
        <v>NIXTRE2201KHFRE</v>
      </c>
      <c r="B484" s="311" t="str">
        <f t="shared" si="15"/>
        <v>NIXTRE2201KH</v>
      </c>
      <c r="C484" s="318" t="s">
        <v>787</v>
      </c>
      <c r="D484" s="318" t="s">
        <v>788</v>
      </c>
      <c r="E484" s="318" t="s">
        <v>723</v>
      </c>
      <c r="F484" s="318" t="s">
        <v>732</v>
      </c>
      <c r="G484" s="319">
        <v>10909</v>
      </c>
      <c r="H484" s="319">
        <v>30000</v>
      </c>
      <c r="I484" s="319">
        <v>30000</v>
      </c>
      <c r="J484" s="318">
        <v>150</v>
      </c>
      <c r="K484" s="320">
        <v>41317</v>
      </c>
      <c r="L484" s="318">
        <v>150</v>
      </c>
      <c r="M484" s="319">
        <v>4500000</v>
      </c>
      <c r="N484" s="320">
        <v>41360</v>
      </c>
      <c r="O484" s="318">
        <v>113</v>
      </c>
      <c r="P484" s="318"/>
      <c r="Q484" s="319">
        <v>3390000</v>
      </c>
      <c r="R484" s="320">
        <v>41363</v>
      </c>
      <c r="S484" s="318">
        <v>113</v>
      </c>
      <c r="T484" s="319">
        <v>3390000</v>
      </c>
      <c r="U484" s="318">
        <v>75.3</v>
      </c>
      <c r="V484" s="318">
        <v>75.3</v>
      </c>
      <c r="W484" s="318">
        <v>100</v>
      </c>
      <c r="X484" s="318">
        <v>100</v>
      </c>
      <c r="Y484" s="318">
        <v>37</v>
      </c>
      <c r="Z484" s="318"/>
      <c r="AA484" s="318"/>
      <c r="AB484" s="318"/>
      <c r="AC484" s="318"/>
      <c r="AD484" s="318"/>
    </row>
    <row r="485" spans="1:30" hidden="1" outlineLevel="1">
      <c r="A485" s="311" t="str">
        <f t="shared" si="14"/>
        <v>NIXTRE2202BKFRE</v>
      </c>
      <c r="B485" s="311" t="str">
        <f t="shared" si="15"/>
        <v>NIXTRE2202BK</v>
      </c>
      <c r="C485" s="318" t="s">
        <v>789</v>
      </c>
      <c r="D485" s="318" t="s">
        <v>790</v>
      </c>
      <c r="E485" s="318" t="s">
        <v>722</v>
      </c>
      <c r="F485" s="318" t="s">
        <v>732</v>
      </c>
      <c r="G485" s="319">
        <v>8727</v>
      </c>
      <c r="H485" s="319">
        <v>24000</v>
      </c>
      <c r="I485" s="319">
        <v>24000</v>
      </c>
      <c r="J485" s="318">
        <v>150</v>
      </c>
      <c r="K485" s="320">
        <v>41317</v>
      </c>
      <c r="L485" s="318">
        <v>150</v>
      </c>
      <c r="M485" s="319">
        <v>3600000</v>
      </c>
      <c r="N485" s="320">
        <v>41360</v>
      </c>
      <c r="O485" s="318">
        <v>148</v>
      </c>
      <c r="P485" s="318"/>
      <c r="Q485" s="319">
        <v>3552000</v>
      </c>
      <c r="R485" s="320">
        <v>41361</v>
      </c>
      <c r="S485" s="318">
        <v>148</v>
      </c>
      <c r="T485" s="319">
        <v>3537600</v>
      </c>
      <c r="U485" s="318">
        <v>98.7</v>
      </c>
      <c r="V485" s="318">
        <v>98.3</v>
      </c>
      <c r="W485" s="318">
        <v>100</v>
      </c>
      <c r="X485" s="318">
        <v>99.6</v>
      </c>
      <c r="Y485" s="318">
        <v>2</v>
      </c>
      <c r="Z485" s="318"/>
      <c r="AA485" s="318"/>
      <c r="AB485" s="318"/>
      <c r="AC485" s="318"/>
      <c r="AD485" s="318"/>
    </row>
    <row r="486" spans="1:30" hidden="1" outlineLevel="1">
      <c r="A486" s="311" t="str">
        <f t="shared" si="14"/>
        <v>NIXTRE2202BLFRE</v>
      </c>
      <c r="B486" s="311" t="str">
        <f t="shared" si="15"/>
        <v>NIXTRE2202BL</v>
      </c>
      <c r="C486" s="318" t="s">
        <v>789</v>
      </c>
      <c r="D486" s="318" t="s">
        <v>790</v>
      </c>
      <c r="E486" s="318" t="s">
        <v>725</v>
      </c>
      <c r="F486" s="318" t="s">
        <v>732</v>
      </c>
      <c r="G486" s="319">
        <v>8727</v>
      </c>
      <c r="H486" s="319">
        <v>24000</v>
      </c>
      <c r="I486" s="319">
        <v>24000</v>
      </c>
      <c r="J486" s="318">
        <v>150</v>
      </c>
      <c r="K486" s="320">
        <v>41317</v>
      </c>
      <c r="L486" s="318">
        <v>149</v>
      </c>
      <c r="M486" s="319">
        <v>3576000</v>
      </c>
      <c r="N486" s="320">
        <v>41360</v>
      </c>
      <c r="O486" s="318">
        <v>149</v>
      </c>
      <c r="P486" s="318"/>
      <c r="Q486" s="319">
        <v>3576000</v>
      </c>
      <c r="R486" s="320">
        <v>41362</v>
      </c>
      <c r="S486" s="318">
        <v>149</v>
      </c>
      <c r="T486" s="319">
        <v>3561600</v>
      </c>
      <c r="U486" s="318">
        <v>100</v>
      </c>
      <c r="V486" s="318">
        <v>99.6</v>
      </c>
      <c r="W486" s="318">
        <v>100</v>
      </c>
      <c r="X486" s="318">
        <v>99.6</v>
      </c>
      <c r="Y486" s="318"/>
      <c r="Z486" s="318"/>
      <c r="AA486" s="318"/>
      <c r="AB486" s="318"/>
      <c r="AC486" s="318"/>
      <c r="AD486" s="318"/>
    </row>
    <row r="487" spans="1:30" hidden="1" outlineLevel="1">
      <c r="A487" s="311" t="str">
        <f t="shared" si="14"/>
        <v>NIXTRE2202WHFRE</v>
      </c>
      <c r="B487" s="311" t="str">
        <f t="shared" si="15"/>
        <v>NIXTRE2202WH</v>
      </c>
      <c r="C487" s="318" t="s">
        <v>789</v>
      </c>
      <c r="D487" s="318" t="s">
        <v>790</v>
      </c>
      <c r="E487" s="318" t="s">
        <v>717</v>
      </c>
      <c r="F487" s="318" t="s">
        <v>732</v>
      </c>
      <c r="G487" s="319">
        <v>8727</v>
      </c>
      <c r="H487" s="319">
        <v>24000</v>
      </c>
      <c r="I487" s="319">
        <v>24000</v>
      </c>
      <c r="J487" s="318">
        <v>150</v>
      </c>
      <c r="K487" s="320">
        <v>41317</v>
      </c>
      <c r="L487" s="318">
        <v>150</v>
      </c>
      <c r="M487" s="319">
        <v>3600000</v>
      </c>
      <c r="N487" s="320">
        <v>41360</v>
      </c>
      <c r="O487" s="318">
        <v>149</v>
      </c>
      <c r="P487" s="318"/>
      <c r="Q487" s="319">
        <v>3576000</v>
      </c>
      <c r="R487" s="320">
        <v>41361</v>
      </c>
      <c r="S487" s="318">
        <v>149</v>
      </c>
      <c r="T487" s="319">
        <v>3576000</v>
      </c>
      <c r="U487" s="318">
        <v>99.3</v>
      </c>
      <c r="V487" s="318">
        <v>99.3</v>
      </c>
      <c r="W487" s="318">
        <v>100</v>
      </c>
      <c r="X487" s="318">
        <v>100</v>
      </c>
      <c r="Y487" s="318">
        <v>1</v>
      </c>
      <c r="Z487" s="318"/>
      <c r="AA487" s="318"/>
      <c r="AB487" s="318"/>
      <c r="AC487" s="318"/>
      <c r="AD487" s="318"/>
    </row>
    <row r="488" spans="1:30" hidden="1" outlineLevel="1">
      <c r="A488" s="311" t="str">
        <f t="shared" si="14"/>
        <v>NIXTRE2203BKFRE</v>
      </c>
      <c r="B488" s="311" t="str">
        <f t="shared" si="15"/>
        <v>NIXTRE2203BK</v>
      </c>
      <c r="C488" s="318" t="s">
        <v>791</v>
      </c>
      <c r="D488" s="318" t="s">
        <v>792</v>
      </c>
      <c r="E488" s="318" t="s">
        <v>722</v>
      </c>
      <c r="F488" s="318" t="s">
        <v>732</v>
      </c>
      <c r="G488" s="319">
        <v>8727</v>
      </c>
      <c r="H488" s="319">
        <v>24000</v>
      </c>
      <c r="I488" s="319">
        <v>24000</v>
      </c>
      <c r="J488" s="318">
        <v>150</v>
      </c>
      <c r="K488" s="320">
        <v>41317</v>
      </c>
      <c r="L488" s="318">
        <v>149</v>
      </c>
      <c r="M488" s="319">
        <v>3576000</v>
      </c>
      <c r="N488" s="320">
        <v>41360</v>
      </c>
      <c r="O488" s="318">
        <v>148</v>
      </c>
      <c r="P488" s="318"/>
      <c r="Q488" s="319">
        <v>3552000</v>
      </c>
      <c r="R488" s="320">
        <v>41362</v>
      </c>
      <c r="S488" s="318">
        <v>149</v>
      </c>
      <c r="T488" s="319">
        <v>3576000</v>
      </c>
      <c r="U488" s="318">
        <v>100</v>
      </c>
      <c r="V488" s="318">
        <v>100</v>
      </c>
      <c r="W488" s="318">
        <v>100.7</v>
      </c>
      <c r="X488" s="318">
        <v>100.7</v>
      </c>
      <c r="Y488" s="318">
        <v>1</v>
      </c>
      <c r="Z488" s="318">
        <v>-1</v>
      </c>
      <c r="AA488" s="318"/>
      <c r="AB488" s="318"/>
      <c r="AC488" s="318"/>
      <c r="AD488" s="318"/>
    </row>
    <row r="489" spans="1:30" hidden="1" outlineLevel="1">
      <c r="A489" s="311" t="str">
        <f t="shared" si="14"/>
        <v>NIXTRE2203REFRE</v>
      </c>
      <c r="B489" s="311" t="str">
        <f t="shared" si="15"/>
        <v>NIXTRE2203RE</v>
      </c>
      <c r="C489" s="318" t="s">
        <v>791</v>
      </c>
      <c r="D489" s="318" t="s">
        <v>792</v>
      </c>
      <c r="E489" s="318" t="s">
        <v>726</v>
      </c>
      <c r="F489" s="318" t="s">
        <v>732</v>
      </c>
      <c r="G489" s="319">
        <v>8727</v>
      </c>
      <c r="H489" s="319">
        <v>24000</v>
      </c>
      <c r="I489" s="319">
        <v>24000</v>
      </c>
      <c r="J489" s="318">
        <v>150</v>
      </c>
      <c r="K489" s="320">
        <v>41317</v>
      </c>
      <c r="L489" s="318">
        <v>150</v>
      </c>
      <c r="M489" s="319">
        <v>3600000</v>
      </c>
      <c r="N489" s="320">
        <v>41360</v>
      </c>
      <c r="O489" s="318">
        <v>138</v>
      </c>
      <c r="P489" s="318"/>
      <c r="Q489" s="319">
        <v>3312000</v>
      </c>
      <c r="R489" s="320">
        <v>41361</v>
      </c>
      <c r="S489" s="318">
        <v>137</v>
      </c>
      <c r="T489" s="319">
        <v>3288000</v>
      </c>
      <c r="U489" s="318">
        <v>91.3</v>
      </c>
      <c r="V489" s="318">
        <v>91.3</v>
      </c>
      <c r="W489" s="318">
        <v>99.3</v>
      </c>
      <c r="X489" s="318">
        <v>99.3</v>
      </c>
      <c r="Y489" s="318">
        <v>12</v>
      </c>
      <c r="Z489" s="318">
        <v>1</v>
      </c>
      <c r="AA489" s="318"/>
      <c r="AB489" s="318"/>
      <c r="AC489" s="318"/>
      <c r="AD489" s="318"/>
    </row>
    <row r="490" spans="1:30" hidden="1" outlineLevel="1">
      <c r="A490" s="311" t="str">
        <f t="shared" si="14"/>
        <v>NOVBAE2209BKFRE</v>
      </c>
      <c r="B490" s="311" t="str">
        <f t="shared" si="15"/>
        <v>NOVBAE2209BK</v>
      </c>
      <c r="C490" s="318" t="s">
        <v>1001</v>
      </c>
      <c r="D490" s="318" t="s">
        <v>1002</v>
      </c>
      <c r="E490" s="318" t="s">
        <v>722</v>
      </c>
      <c r="F490" s="318" t="s">
        <v>732</v>
      </c>
      <c r="G490" s="319">
        <v>11000</v>
      </c>
      <c r="H490" s="319">
        <v>49000</v>
      </c>
      <c r="I490" s="319">
        <v>49000</v>
      </c>
      <c r="J490" s="318">
        <v>400</v>
      </c>
      <c r="K490" s="320">
        <v>41355</v>
      </c>
      <c r="L490" s="318">
        <v>400</v>
      </c>
      <c r="M490" s="319">
        <v>19600000</v>
      </c>
      <c r="N490" s="320">
        <v>41355</v>
      </c>
      <c r="O490" s="318">
        <v>358</v>
      </c>
      <c r="P490" s="318"/>
      <c r="Q490" s="319">
        <v>17542000</v>
      </c>
      <c r="R490" s="320">
        <v>41356</v>
      </c>
      <c r="S490" s="318">
        <v>357</v>
      </c>
      <c r="T490" s="319">
        <v>17444000</v>
      </c>
      <c r="U490" s="318">
        <v>89.3</v>
      </c>
      <c r="V490" s="318">
        <v>89</v>
      </c>
      <c r="W490" s="318">
        <v>99.7</v>
      </c>
      <c r="X490" s="318">
        <v>99.4</v>
      </c>
      <c r="Y490" s="318">
        <v>42</v>
      </c>
      <c r="Z490" s="318">
        <v>1</v>
      </c>
      <c r="AA490" s="318">
        <v>2</v>
      </c>
      <c r="AB490" s="318">
        <v>2</v>
      </c>
      <c r="AC490" s="319">
        <v>98000</v>
      </c>
      <c r="AD490" s="318">
        <v>0.5</v>
      </c>
    </row>
    <row r="491" spans="1:30" hidden="1" outlineLevel="1">
      <c r="A491" s="311" t="str">
        <f t="shared" si="14"/>
        <v>SMBTRE2220NYFRE</v>
      </c>
      <c r="B491" s="311" t="str">
        <f t="shared" si="15"/>
        <v>SMBTRE2220NY</v>
      </c>
      <c r="C491" s="318" t="s">
        <v>1003</v>
      </c>
      <c r="D491" s="318" t="s">
        <v>1004</v>
      </c>
      <c r="E491" s="318" t="s">
        <v>720</v>
      </c>
      <c r="F491" s="318" t="s">
        <v>732</v>
      </c>
      <c r="G491" s="319">
        <v>6687</v>
      </c>
      <c r="H491" s="319">
        <v>49000</v>
      </c>
      <c r="I491" s="319">
        <v>49000</v>
      </c>
      <c r="J491" s="318">
        <v>300</v>
      </c>
      <c r="K491" s="320">
        <v>41373</v>
      </c>
      <c r="L491" s="318">
        <v>294</v>
      </c>
      <c r="M491" s="319">
        <v>14406000</v>
      </c>
      <c r="N491" s="320">
        <v>41374</v>
      </c>
      <c r="O491" s="318">
        <v>277</v>
      </c>
      <c r="P491" s="318"/>
      <c r="Q491" s="319">
        <v>13573000</v>
      </c>
      <c r="R491" s="320">
        <v>41375</v>
      </c>
      <c r="S491" s="318">
        <v>277</v>
      </c>
      <c r="T491" s="319">
        <v>13524000</v>
      </c>
      <c r="U491" s="318">
        <v>94.2</v>
      </c>
      <c r="V491" s="318">
        <v>93.9</v>
      </c>
      <c r="W491" s="318">
        <v>100</v>
      </c>
      <c r="X491" s="318">
        <v>99.6</v>
      </c>
      <c r="Y491" s="318">
        <v>17</v>
      </c>
      <c r="Z491" s="318"/>
      <c r="AA491" s="318"/>
      <c r="AB491" s="318"/>
      <c r="AC491" s="318"/>
      <c r="AD491" s="318"/>
    </row>
    <row r="492" spans="1:30" hidden="1" outlineLevel="1">
      <c r="A492" s="311" t="str">
        <f t="shared" si="14"/>
        <v>SMBTRE2221PPFRE</v>
      </c>
      <c r="B492" s="311" t="str">
        <f t="shared" si="15"/>
        <v>SMBTRE2221PP</v>
      </c>
      <c r="C492" s="318" t="s">
        <v>948</v>
      </c>
      <c r="D492" s="318" t="s">
        <v>949</v>
      </c>
      <c r="E492" s="318" t="s">
        <v>737</v>
      </c>
      <c r="F492" s="318" t="s">
        <v>732</v>
      </c>
      <c r="G492" s="319">
        <v>6630</v>
      </c>
      <c r="H492" s="319">
        <v>45000</v>
      </c>
      <c r="I492" s="319">
        <v>45000</v>
      </c>
      <c r="J492" s="318">
        <v>300</v>
      </c>
      <c r="K492" s="320">
        <v>41351</v>
      </c>
      <c r="L492" s="318">
        <v>297</v>
      </c>
      <c r="M492" s="319">
        <v>13365000</v>
      </c>
      <c r="N492" s="320">
        <v>41359</v>
      </c>
      <c r="O492" s="318">
        <v>135</v>
      </c>
      <c r="P492" s="318"/>
      <c r="Q492" s="319">
        <v>6075000</v>
      </c>
      <c r="R492" s="320">
        <v>41361</v>
      </c>
      <c r="S492" s="318">
        <v>133</v>
      </c>
      <c r="T492" s="319">
        <v>5895000</v>
      </c>
      <c r="U492" s="318">
        <v>44.8</v>
      </c>
      <c r="V492" s="318">
        <v>44.1</v>
      </c>
      <c r="W492" s="318">
        <v>98.5</v>
      </c>
      <c r="X492" s="318">
        <v>97</v>
      </c>
      <c r="Y492" s="318">
        <v>162</v>
      </c>
      <c r="Z492" s="318">
        <v>2</v>
      </c>
      <c r="AA492" s="318"/>
      <c r="AB492" s="318"/>
      <c r="AC492" s="318"/>
      <c r="AD492" s="318"/>
    </row>
    <row r="493" spans="1:30" hidden="1" outlineLevel="1">
      <c r="A493" s="311" t="str">
        <f t="shared" si="14"/>
        <v>VBLBAE2204KHFRE</v>
      </c>
      <c r="B493" s="311" t="str">
        <f t="shared" si="15"/>
        <v>VBLBAE2204KH</v>
      </c>
      <c r="C493" s="318" t="s">
        <v>794</v>
      </c>
      <c r="D493" s="318" t="s">
        <v>795</v>
      </c>
      <c r="E493" s="318" t="s">
        <v>723</v>
      </c>
      <c r="F493" s="318" t="s">
        <v>732</v>
      </c>
      <c r="G493" s="319">
        <v>9900</v>
      </c>
      <c r="H493" s="319">
        <v>45000</v>
      </c>
      <c r="I493" s="319">
        <v>45000</v>
      </c>
      <c r="J493" s="319">
        <v>2688</v>
      </c>
      <c r="K493" s="320">
        <v>41319</v>
      </c>
      <c r="L493" s="319">
        <v>2057</v>
      </c>
      <c r="M493" s="319">
        <v>92565000</v>
      </c>
      <c r="N493" s="320">
        <v>41320</v>
      </c>
      <c r="O493" s="319">
        <v>1560</v>
      </c>
      <c r="P493" s="318">
        <v>2</v>
      </c>
      <c r="Q493" s="319">
        <v>70200000</v>
      </c>
      <c r="R493" s="320">
        <v>41321</v>
      </c>
      <c r="S493" s="319">
        <v>1549</v>
      </c>
      <c r="T493" s="319">
        <v>69255000</v>
      </c>
      <c r="U493" s="318">
        <v>75.3</v>
      </c>
      <c r="V493" s="318">
        <v>74.8</v>
      </c>
      <c r="W493" s="318">
        <v>99.3</v>
      </c>
      <c r="X493" s="318">
        <v>98.7</v>
      </c>
      <c r="Y493" s="318">
        <v>495</v>
      </c>
      <c r="Z493" s="318">
        <v>11</v>
      </c>
      <c r="AA493" s="318">
        <v>2</v>
      </c>
      <c r="AB493" s="318">
        <v>4</v>
      </c>
      <c r="AC493" s="319">
        <v>180000</v>
      </c>
      <c r="AD493" s="318">
        <v>0.2</v>
      </c>
    </row>
    <row r="494" spans="1:30" hidden="1" outlineLevel="1">
      <c r="A494" s="311" t="str">
        <f t="shared" si="14"/>
        <v>VBLBAE2205NYFRE</v>
      </c>
      <c r="B494" s="311" t="str">
        <f t="shared" si="15"/>
        <v>VBLBAE2205NY</v>
      </c>
      <c r="C494" s="318" t="s">
        <v>796</v>
      </c>
      <c r="D494" s="318" t="s">
        <v>797</v>
      </c>
      <c r="E494" s="318" t="s">
        <v>720</v>
      </c>
      <c r="F494" s="318" t="s">
        <v>732</v>
      </c>
      <c r="G494" s="319">
        <v>10100</v>
      </c>
      <c r="H494" s="319">
        <v>45000</v>
      </c>
      <c r="I494" s="319">
        <v>45000</v>
      </c>
      <c r="J494" s="318">
        <v>400</v>
      </c>
      <c r="K494" s="320">
        <v>41347</v>
      </c>
      <c r="L494" s="318">
        <v>384</v>
      </c>
      <c r="M494" s="319">
        <v>17280000</v>
      </c>
      <c r="N494" s="320">
        <v>41348</v>
      </c>
      <c r="O494" s="318">
        <v>383</v>
      </c>
      <c r="P494" s="318">
        <v>-2</v>
      </c>
      <c r="Q494" s="319">
        <v>17235000</v>
      </c>
      <c r="R494" s="320">
        <v>41349</v>
      </c>
      <c r="S494" s="318">
        <v>383</v>
      </c>
      <c r="T494" s="319">
        <v>17167500</v>
      </c>
      <c r="U494" s="318">
        <v>99.7</v>
      </c>
      <c r="V494" s="318">
        <v>99.3</v>
      </c>
      <c r="W494" s="318">
        <v>100</v>
      </c>
      <c r="X494" s="318">
        <v>99.6</v>
      </c>
      <c r="Y494" s="318">
        <v>3</v>
      </c>
      <c r="Z494" s="318"/>
      <c r="AA494" s="318"/>
      <c r="AB494" s="318"/>
      <c r="AC494" s="318"/>
      <c r="AD494" s="318"/>
    </row>
    <row r="495" spans="1:30" hidden="1" outlineLevel="1">
      <c r="A495" s="311" t="str">
        <f t="shared" si="14"/>
        <v>VBLBAE2704KHFRE</v>
      </c>
      <c r="B495" s="311" t="str">
        <f t="shared" si="15"/>
        <v>VBLBAE2704KH</v>
      </c>
      <c r="C495" s="318" t="s">
        <v>798</v>
      </c>
      <c r="D495" s="318" t="s">
        <v>799</v>
      </c>
      <c r="E495" s="318" t="s">
        <v>723</v>
      </c>
      <c r="F495" s="318" t="s">
        <v>732</v>
      </c>
      <c r="G495" s="319">
        <v>9400</v>
      </c>
      <c r="H495" s="319">
        <v>43000</v>
      </c>
      <c r="I495" s="319">
        <v>43000</v>
      </c>
      <c r="J495" s="319">
        <v>3650</v>
      </c>
      <c r="K495" s="320">
        <v>41319</v>
      </c>
      <c r="L495" s="319">
        <v>3145</v>
      </c>
      <c r="M495" s="319">
        <v>135235000</v>
      </c>
      <c r="N495" s="320">
        <v>41320</v>
      </c>
      <c r="O495" s="319">
        <v>1990</v>
      </c>
      <c r="P495" s="318"/>
      <c r="Q495" s="319">
        <v>85570000</v>
      </c>
      <c r="R495" s="320">
        <v>41321</v>
      </c>
      <c r="S495" s="319">
        <v>1964</v>
      </c>
      <c r="T495" s="319">
        <v>84172500</v>
      </c>
      <c r="U495" s="318">
        <v>62.4</v>
      </c>
      <c r="V495" s="318">
        <v>62.2</v>
      </c>
      <c r="W495" s="318">
        <v>98.7</v>
      </c>
      <c r="X495" s="318">
        <v>98.4</v>
      </c>
      <c r="Y495" s="319">
        <v>1155</v>
      </c>
      <c r="Z495" s="318">
        <v>26</v>
      </c>
      <c r="AA495" s="318">
        <v>1</v>
      </c>
      <c r="AB495" s="318">
        <v>1</v>
      </c>
      <c r="AC495" s="319">
        <v>43000</v>
      </c>
      <c r="AD495" s="318"/>
    </row>
    <row r="496" spans="1:30" hidden="1" outlineLevel="1">
      <c r="A496" s="311" t="str">
        <f t="shared" si="14"/>
        <v>VBLFIE2213BGFRE</v>
      </c>
      <c r="B496" s="311" t="str">
        <f t="shared" si="15"/>
        <v>VBLFIE2213BG</v>
      </c>
      <c r="C496" s="318" t="s">
        <v>1005</v>
      </c>
      <c r="D496" s="318" t="s">
        <v>1006</v>
      </c>
      <c r="E496" s="318" t="s">
        <v>736</v>
      </c>
      <c r="F496" s="318" t="s">
        <v>732</v>
      </c>
      <c r="G496" s="319">
        <v>5270</v>
      </c>
      <c r="H496" s="319">
        <v>43000</v>
      </c>
      <c r="I496" s="319">
        <v>43000</v>
      </c>
      <c r="J496" s="318">
        <v>400</v>
      </c>
      <c r="K496" s="320">
        <v>41360</v>
      </c>
      <c r="L496" s="318">
        <v>400</v>
      </c>
      <c r="M496" s="319">
        <v>17200000</v>
      </c>
      <c r="N496" s="320">
        <v>41361</v>
      </c>
      <c r="O496" s="318">
        <v>397</v>
      </c>
      <c r="P496" s="318"/>
      <c r="Q496" s="319">
        <v>17071000</v>
      </c>
      <c r="R496" s="320">
        <v>41362</v>
      </c>
      <c r="S496" s="318">
        <v>396</v>
      </c>
      <c r="T496" s="319">
        <v>16942000</v>
      </c>
      <c r="U496" s="318">
        <v>99</v>
      </c>
      <c r="V496" s="318">
        <v>98.5</v>
      </c>
      <c r="W496" s="318">
        <v>99.7</v>
      </c>
      <c r="X496" s="318">
        <v>99.2</v>
      </c>
      <c r="Y496" s="318">
        <v>3</v>
      </c>
      <c r="Z496" s="318">
        <v>1</v>
      </c>
      <c r="AA496" s="318"/>
      <c r="AB496" s="318"/>
      <c r="AC496" s="318"/>
      <c r="AD496" s="318"/>
    </row>
    <row r="497" spans="1:30" collapsed="1">
      <c r="A497" s="311" t="str">
        <f t="shared" si="14"/>
        <v>VBLFIE2214GRFRE</v>
      </c>
      <c r="B497" s="311" t="str">
        <f t="shared" si="15"/>
        <v>VBLFIE2214GR</v>
      </c>
      <c r="C497" s="318" t="s">
        <v>1007</v>
      </c>
      <c r="D497" s="318" t="s">
        <v>1008</v>
      </c>
      <c r="E497" s="318" t="s">
        <v>727</v>
      </c>
      <c r="F497" s="318" t="s">
        <v>732</v>
      </c>
      <c r="G497" s="319">
        <v>6148</v>
      </c>
      <c r="H497" s="319">
        <v>43000</v>
      </c>
      <c r="I497" s="319">
        <v>43000</v>
      </c>
      <c r="J497" s="318">
        <v>400</v>
      </c>
      <c r="K497" s="320">
        <v>41360</v>
      </c>
      <c r="L497" s="318">
        <v>398</v>
      </c>
      <c r="M497" s="319">
        <v>17114000</v>
      </c>
      <c r="N497" s="320">
        <v>41361</v>
      </c>
      <c r="O497" s="318">
        <v>381</v>
      </c>
      <c r="P497" s="318"/>
      <c r="Q497" s="319">
        <v>16383000</v>
      </c>
      <c r="R497" s="320">
        <v>41362</v>
      </c>
      <c r="S497" s="318">
        <v>379</v>
      </c>
      <c r="T497" s="319">
        <v>16211000</v>
      </c>
      <c r="U497" s="318">
        <v>95.2</v>
      </c>
      <c r="V497" s="318">
        <v>94.7</v>
      </c>
      <c r="W497" s="318">
        <v>99.5</v>
      </c>
      <c r="X497" s="318">
        <v>99</v>
      </c>
      <c r="Y497" s="318">
        <v>17</v>
      </c>
      <c r="Z497" s="318">
        <v>2</v>
      </c>
      <c r="AA497" s="318"/>
      <c r="AB497" s="318"/>
      <c r="AC497" s="318"/>
      <c r="AD497" s="318"/>
    </row>
    <row r="499" spans="1:30">
      <c r="D499" s="312" t="s">
        <v>1412</v>
      </c>
      <c r="E499" s="312" t="s">
        <v>738</v>
      </c>
      <c r="F499" s="312" t="s">
        <v>739</v>
      </c>
      <c r="G499" s="312" t="s">
        <v>741</v>
      </c>
      <c r="H499" s="312" t="s">
        <v>743</v>
      </c>
    </row>
    <row r="500" spans="1:30" ht="38.25" customHeight="1">
      <c r="A500" s="307"/>
      <c r="B500" s="308" t="s">
        <v>1410</v>
      </c>
      <c r="C500" s="325">
        <f>SUMIF($B$11:$B$497,B500,$S$11:$S$497)/SUMIF($B$11:$B$497,B500,$L$11:$L$497)</f>
        <v>0.18982387475538159</v>
      </c>
      <c r="D500" s="325"/>
      <c r="E500" s="325"/>
      <c r="F500" s="325"/>
      <c r="G500" s="325"/>
      <c r="H500" s="325"/>
    </row>
    <row r="501" spans="1:30" ht="38.25" customHeight="1">
      <c r="A501" s="307"/>
      <c r="B501" s="308" t="s">
        <v>900</v>
      </c>
      <c r="C501" s="325">
        <f t="shared" ref="C501:C521" si="16">SUMIF($B$11:$B$497,B501,$S$11:$S$497)/SUMIF($B$11:$B$497,B501,$L$11:$L$497)</f>
        <v>0.21313506815365552</v>
      </c>
      <c r="D501" s="325"/>
      <c r="E501" s="325"/>
      <c r="F501" s="325"/>
      <c r="G501" s="325"/>
      <c r="H501" s="325"/>
    </row>
    <row r="502" spans="1:30" ht="38.25" customHeight="1">
      <c r="A502" s="307"/>
      <c r="B502" s="308" t="s">
        <v>903</v>
      </c>
      <c r="C502" s="325">
        <f t="shared" si="16"/>
        <v>0.11519607843137254</v>
      </c>
      <c r="D502" s="325"/>
      <c r="E502" s="325"/>
      <c r="F502" s="325"/>
      <c r="G502" s="325"/>
      <c r="H502" s="325"/>
    </row>
    <row r="503" spans="1:30" ht="38.25" customHeight="1">
      <c r="A503" s="307"/>
      <c r="B503" s="308" t="s">
        <v>886</v>
      </c>
      <c r="C503" s="325">
        <f t="shared" si="16"/>
        <v>0.26883561643835618</v>
      </c>
      <c r="D503" s="325"/>
      <c r="E503" s="325"/>
      <c r="F503" s="325"/>
      <c r="G503" s="325"/>
      <c r="H503" s="325"/>
    </row>
    <row r="504" spans="1:30" ht="38.25" customHeight="1">
      <c r="A504" s="307"/>
      <c r="B504" s="328" t="s">
        <v>889</v>
      </c>
      <c r="C504" s="325">
        <f t="shared" si="16"/>
        <v>0.64455569461827289</v>
      </c>
      <c r="D504" s="325"/>
      <c r="E504" s="325"/>
      <c r="F504" s="325"/>
      <c r="G504" s="325"/>
      <c r="H504" s="325"/>
    </row>
    <row r="505" spans="1:30" ht="38.25" customHeight="1">
      <c r="A505" s="307"/>
      <c r="B505" s="328" t="s">
        <v>890</v>
      </c>
      <c r="C505" s="325">
        <f t="shared" si="16"/>
        <v>0.33800000000000002</v>
      </c>
      <c r="D505" s="325"/>
      <c r="E505" s="325"/>
      <c r="F505" s="325"/>
      <c r="G505" s="325"/>
      <c r="H505" s="325"/>
    </row>
    <row r="506" spans="1:30" ht="38.25" customHeight="1">
      <c r="A506" s="307"/>
      <c r="B506" s="308" t="s">
        <v>893</v>
      </c>
      <c r="C506" s="325">
        <f t="shared" si="16"/>
        <v>0.25274725274725274</v>
      </c>
      <c r="D506" s="325"/>
      <c r="E506" s="325"/>
      <c r="F506" s="325"/>
      <c r="G506" s="325"/>
      <c r="H506" s="325"/>
    </row>
    <row r="507" spans="1:30" ht="38.25" customHeight="1">
      <c r="A507" s="307"/>
      <c r="B507" s="329" t="s">
        <v>1411</v>
      </c>
      <c r="C507" s="325">
        <f t="shared" si="16"/>
        <v>0.67733990147783252</v>
      </c>
      <c r="D507" s="327">
        <v>0</v>
      </c>
      <c r="E507" s="327">
        <v>0.27985430661292732</v>
      </c>
      <c r="F507" s="327">
        <v>0.33478399761158378</v>
      </c>
      <c r="G507" s="327">
        <v>0.22856217345872515</v>
      </c>
      <c r="H507" s="327">
        <v>0.1567995223167637</v>
      </c>
    </row>
    <row r="508" spans="1:30" ht="38.25" customHeight="1">
      <c r="A508" s="307"/>
      <c r="B508" s="308" t="s">
        <v>888</v>
      </c>
      <c r="C508" s="325">
        <f t="shared" si="16"/>
        <v>0.29382303839732887</v>
      </c>
    </row>
    <row r="509" spans="1:30" ht="38.25" customHeight="1">
      <c r="A509" s="307"/>
      <c r="B509" s="328" t="s">
        <v>892</v>
      </c>
      <c r="C509" s="325">
        <f t="shared" si="16"/>
        <v>0.36842105263157893</v>
      </c>
    </row>
    <row r="510" spans="1:30" ht="38.25" customHeight="1">
      <c r="A510" s="307"/>
      <c r="B510" s="329" t="s">
        <v>896</v>
      </c>
      <c r="C510" s="325">
        <f t="shared" si="16"/>
        <v>0.44859813084112149</v>
      </c>
      <c r="D510" s="330"/>
      <c r="E510" s="327">
        <v>0.34222953837439812</v>
      </c>
      <c r="F510" s="327">
        <v>0.34247734352874543</v>
      </c>
      <c r="G510" s="327">
        <v>0.20200545171339562</v>
      </c>
      <c r="H510" s="327">
        <v>0.11328766638346077</v>
      </c>
    </row>
    <row r="511" spans="1:30" ht="38.25" customHeight="1">
      <c r="A511" s="307"/>
      <c r="B511" s="329" t="s">
        <v>898</v>
      </c>
      <c r="C511" s="325">
        <f t="shared" si="16"/>
        <v>0.65900000000000003</v>
      </c>
      <c r="D511" s="330"/>
      <c r="E511" s="327">
        <v>0.33719620637329284</v>
      </c>
      <c r="F511" s="327">
        <v>0.38086722306525034</v>
      </c>
      <c r="G511" s="327">
        <v>0.18577921092564489</v>
      </c>
      <c r="H511" s="327">
        <v>9.6157359635811845E-2</v>
      </c>
    </row>
    <row r="512" spans="1:30" ht="12" customHeight="1">
      <c r="A512" s="309"/>
      <c r="B512" s="310"/>
    </row>
    <row r="513" spans="1:10" ht="38.25" customHeight="1">
      <c r="A513" s="307"/>
      <c r="B513" s="308" t="s">
        <v>902</v>
      </c>
      <c r="C513" s="325">
        <f t="shared" si="16"/>
        <v>0.18506493506493507</v>
      </c>
    </row>
    <row r="514" spans="1:10" ht="38.25" customHeight="1">
      <c r="A514" s="307"/>
      <c r="B514" s="328" t="s">
        <v>901</v>
      </c>
      <c r="C514" s="325">
        <f t="shared" si="16"/>
        <v>0.29720853858784896</v>
      </c>
    </row>
    <row r="515" spans="1:10" ht="38.25" customHeight="1">
      <c r="A515" s="307"/>
      <c r="B515" s="308" t="s">
        <v>904</v>
      </c>
      <c r="C515" s="325">
        <f t="shared" si="16"/>
        <v>0.16666666666666666</v>
      </c>
    </row>
    <row r="516" spans="1:10" ht="38.25" customHeight="1">
      <c r="A516" s="307"/>
      <c r="B516" s="308" t="s">
        <v>887</v>
      </c>
      <c r="C516" s="325">
        <f t="shared" si="16"/>
        <v>0.11155378486055777</v>
      </c>
    </row>
    <row r="517" spans="1:10" ht="38.25" customHeight="1">
      <c r="A517" s="307"/>
      <c r="B517" s="328" t="s">
        <v>891</v>
      </c>
      <c r="C517" s="325">
        <f t="shared" si="16"/>
        <v>0.31809145129224653</v>
      </c>
    </row>
    <row r="518" spans="1:10" ht="38.25" customHeight="1">
      <c r="A518" s="307"/>
      <c r="B518" s="308" t="s">
        <v>894</v>
      </c>
      <c r="C518" s="325">
        <f t="shared" si="16"/>
        <v>0.19834710743801653</v>
      </c>
    </row>
    <row r="519" spans="1:10" ht="38.25" customHeight="1">
      <c r="A519" s="307"/>
      <c r="B519" s="329" t="s">
        <v>895</v>
      </c>
      <c r="C519" s="325">
        <f t="shared" si="16"/>
        <v>0.62730627306273068</v>
      </c>
      <c r="D519" s="330"/>
      <c r="E519" s="327">
        <v>0.20841400766948842</v>
      </c>
      <c r="F519" s="327">
        <v>0.38504883872368134</v>
      </c>
      <c r="G519" s="327">
        <v>0.28738730916720928</v>
      </c>
      <c r="H519" s="327">
        <v>0.11914984443962087</v>
      </c>
    </row>
    <row r="520" spans="1:10" ht="38.25" customHeight="1">
      <c r="A520" s="307"/>
      <c r="B520" s="329" t="s">
        <v>897</v>
      </c>
      <c r="C520" s="325">
        <f t="shared" si="16"/>
        <v>0.72363150867823767</v>
      </c>
      <c r="D520" s="330"/>
      <c r="E520" s="327">
        <v>0.40256011705644423</v>
      </c>
      <c r="F520" s="327">
        <v>0.28136211135142059</v>
      </c>
      <c r="G520" s="327">
        <v>0.22560634351336836</v>
      </c>
      <c r="H520" s="327">
        <v>9.0471428078766764E-2</v>
      </c>
    </row>
    <row r="521" spans="1:10" ht="38.25" customHeight="1">
      <c r="A521" s="307"/>
      <c r="B521" s="329" t="s">
        <v>899</v>
      </c>
      <c r="C521" s="325">
        <f t="shared" si="16"/>
        <v>0.54058624577226611</v>
      </c>
      <c r="D521" s="330"/>
      <c r="E521" s="327">
        <v>0.34336646944099275</v>
      </c>
      <c r="F521" s="327">
        <v>0.32176902377406003</v>
      </c>
      <c r="G521" s="327">
        <v>0.24408940165735399</v>
      </c>
      <c r="H521" s="327">
        <v>9.0775105127593209E-2</v>
      </c>
    </row>
    <row r="523" spans="1:10">
      <c r="D523" s="312" t="s">
        <v>1420</v>
      </c>
      <c r="E523" s="312" t="s">
        <v>1412</v>
      </c>
      <c r="F523" s="312" t="s">
        <v>738</v>
      </c>
      <c r="G523" s="312" t="s">
        <v>739</v>
      </c>
      <c r="H523" s="312" t="s">
        <v>741</v>
      </c>
      <c r="I523" s="312" t="s">
        <v>743</v>
      </c>
    </row>
    <row r="524" spans="1:10">
      <c r="D524" s="327">
        <v>0.08</v>
      </c>
      <c r="E524" s="327">
        <v>0.14000000000000001</v>
      </c>
      <c r="F524" s="327">
        <v>0.2</v>
      </c>
      <c r="G524" s="327">
        <v>0.26</v>
      </c>
      <c r="H524" s="327">
        <v>0.22</v>
      </c>
      <c r="I524" s="327">
        <v>0.1</v>
      </c>
      <c r="J524" s="333">
        <f>SUM(D524:I524)</f>
        <v>1</v>
      </c>
    </row>
    <row r="525" spans="1:10">
      <c r="D525" s="327">
        <v>0.12</v>
      </c>
      <c r="E525" s="327">
        <v>0.16</v>
      </c>
      <c r="F525" s="327">
        <v>0.26</v>
      </c>
      <c r="G525" s="327">
        <v>0.22</v>
      </c>
      <c r="H525" s="327">
        <v>0.16</v>
      </c>
      <c r="I525" s="327">
        <v>0.08</v>
      </c>
      <c r="J525" s="333">
        <f>SUM(D525:I525)</f>
        <v>1</v>
      </c>
    </row>
    <row r="526" spans="1:10">
      <c r="D526" s="327">
        <v>0.1</v>
      </c>
      <c r="E526" s="327">
        <v>0.14000000000000001</v>
      </c>
      <c r="F526" s="327">
        <v>0.24</v>
      </c>
      <c r="G526" s="327">
        <v>0.24</v>
      </c>
      <c r="H526" s="327">
        <v>0.18</v>
      </c>
      <c r="I526" s="327">
        <v>0.1</v>
      </c>
      <c r="J526" s="333">
        <f>SUM(D526:I526)</f>
        <v>0.99999999999999989</v>
      </c>
    </row>
    <row r="528" spans="1:10">
      <c r="C528" s="311">
        <v>90</v>
      </c>
      <c r="D528" s="332">
        <f t="shared" ref="D528:I530" si="17">$C528*D524</f>
        <v>7.2</v>
      </c>
      <c r="E528" s="332">
        <f t="shared" si="17"/>
        <v>12.600000000000001</v>
      </c>
      <c r="F528" s="332">
        <f t="shared" si="17"/>
        <v>18</v>
      </c>
      <c r="G528" s="332">
        <f t="shared" si="17"/>
        <v>23.400000000000002</v>
      </c>
      <c r="H528" s="332">
        <f t="shared" si="17"/>
        <v>19.8</v>
      </c>
      <c r="I528" s="332">
        <f t="shared" si="17"/>
        <v>9</v>
      </c>
    </row>
    <row r="529" spans="3:9">
      <c r="C529" s="311">
        <v>90</v>
      </c>
      <c r="D529" s="332">
        <f t="shared" si="17"/>
        <v>10.799999999999999</v>
      </c>
      <c r="E529" s="332">
        <f t="shared" si="17"/>
        <v>14.4</v>
      </c>
      <c r="F529" s="332">
        <f t="shared" si="17"/>
        <v>23.400000000000002</v>
      </c>
      <c r="G529" s="332">
        <f t="shared" si="17"/>
        <v>19.8</v>
      </c>
      <c r="H529" s="332">
        <f t="shared" si="17"/>
        <v>14.4</v>
      </c>
      <c r="I529" s="332">
        <f t="shared" si="17"/>
        <v>7.2</v>
      </c>
    </row>
    <row r="530" spans="3:9">
      <c r="C530" s="311">
        <v>90</v>
      </c>
      <c r="D530" s="332">
        <f t="shared" si="17"/>
        <v>9</v>
      </c>
      <c r="E530" s="332">
        <f t="shared" si="17"/>
        <v>12.600000000000001</v>
      </c>
      <c r="F530" s="332">
        <f t="shared" si="17"/>
        <v>21.599999999999998</v>
      </c>
      <c r="G530" s="332">
        <f t="shared" si="17"/>
        <v>21.599999999999998</v>
      </c>
      <c r="H530" s="332">
        <f t="shared" si="17"/>
        <v>16.2</v>
      </c>
      <c r="I530" s="332">
        <f t="shared" si="17"/>
        <v>9</v>
      </c>
    </row>
  </sheetData>
  <autoFilter ref="C11:AD497"/>
  <phoneticPr fontId="6" type="noConversion"/>
  <conditionalFormatting sqref="B500:B517">
    <cfRule type="expression" dxfId="31" priority="32">
      <formula>AND(0&lt;N500,N500&lt;R500)</formula>
    </cfRule>
  </conditionalFormatting>
  <conditionalFormatting sqref="B502">
    <cfRule type="expression" dxfId="30" priority="31">
      <formula>AND(0&lt;N502,N502&lt;R502)</formula>
    </cfRule>
  </conditionalFormatting>
  <conditionalFormatting sqref="B510:B512">
    <cfRule type="expression" dxfId="29" priority="28">
      <formula>AND(0&lt;N510,N510&lt;R510)</formula>
    </cfRule>
  </conditionalFormatting>
  <conditionalFormatting sqref="B2">
    <cfRule type="expression" dxfId="28" priority="27">
      <formula>AND(0&lt;N2,N2&lt;R2)</formula>
    </cfRule>
  </conditionalFormatting>
  <conditionalFormatting sqref="B2">
    <cfRule type="expression" dxfId="27" priority="26">
      <formula>AND(0&lt;N2,N2&lt;R2)</formula>
    </cfRule>
  </conditionalFormatting>
  <conditionalFormatting sqref="B2">
    <cfRule type="expression" dxfId="26" priority="25">
      <formula>AND(0&lt;N2,N2&lt;R2)</formula>
    </cfRule>
  </conditionalFormatting>
  <conditionalFormatting sqref="B2">
    <cfRule type="expression" dxfId="25" priority="24">
      <formula>AND(0&lt;N2,N2&lt;R2)</formula>
    </cfRule>
  </conditionalFormatting>
  <conditionalFormatting sqref="B2">
    <cfRule type="expression" dxfId="24" priority="23">
      <formula>AND(0&lt;N2,N2&lt;R2)</formula>
    </cfRule>
  </conditionalFormatting>
  <conditionalFormatting sqref="B2">
    <cfRule type="expression" dxfId="23" priority="22">
      <formula>AND(0&lt;N2,N2&lt;R2)</formula>
    </cfRule>
  </conditionalFormatting>
  <conditionalFormatting sqref="B2">
    <cfRule type="expression" dxfId="22" priority="21">
      <formula>AND(0&lt;N2,N2&lt;R2)</formula>
    </cfRule>
  </conditionalFormatting>
  <conditionalFormatting sqref="B2">
    <cfRule type="expression" dxfId="21" priority="20">
      <formula>AND(0&lt;N2,N2&lt;R2)</formula>
    </cfRule>
  </conditionalFormatting>
  <conditionalFormatting sqref="B2">
    <cfRule type="expression" dxfId="20" priority="19">
      <formula>AND(0&lt;N2,N2&lt;R2)</formula>
    </cfRule>
  </conditionalFormatting>
  <conditionalFormatting sqref="B2">
    <cfRule type="expression" dxfId="19" priority="18">
      <formula>AND(0&lt;N2,N2&lt;R2)</formula>
    </cfRule>
  </conditionalFormatting>
  <conditionalFormatting sqref="B2">
    <cfRule type="expression" dxfId="18" priority="17">
      <formula>AND(0&lt;N2,N2&lt;R2)</formula>
    </cfRule>
  </conditionalFormatting>
  <conditionalFormatting sqref="B2">
    <cfRule type="expression" dxfId="17" priority="16">
      <formula>AND(0&lt;N2,N2&lt;R2)</formula>
    </cfRule>
  </conditionalFormatting>
  <conditionalFormatting sqref="B2">
    <cfRule type="expression" dxfId="16" priority="15">
      <formula>AND(0&lt;N2,N2&lt;R2)</formula>
    </cfRule>
  </conditionalFormatting>
  <conditionalFormatting sqref="B2">
    <cfRule type="expression" dxfId="15" priority="14">
      <formula>AND(0&lt;N2,N2&lt;R2)</formula>
    </cfRule>
  </conditionalFormatting>
  <conditionalFormatting sqref="B2">
    <cfRule type="expression" dxfId="14" priority="13">
      <formula>AND(0&lt;N2,N2&lt;R2)</formula>
    </cfRule>
  </conditionalFormatting>
  <conditionalFormatting sqref="B2">
    <cfRule type="expression" dxfId="13" priority="12">
      <formula>AND(0&lt;N2,N2&lt;R2)</formula>
    </cfRule>
  </conditionalFormatting>
  <conditionalFormatting sqref="B2">
    <cfRule type="expression" dxfId="12" priority="11">
      <formula>AND(0&lt;N2,N2&lt;R2)</formula>
    </cfRule>
  </conditionalFormatting>
  <conditionalFormatting sqref="B2">
    <cfRule type="expression" dxfId="11" priority="10">
      <formula>AND(0&lt;N2,N2&lt;R2)</formula>
    </cfRule>
  </conditionalFormatting>
  <conditionalFormatting sqref="B2">
    <cfRule type="expression" dxfId="10" priority="9">
      <formula>AND(0&lt;N2,N2&lt;R2)</formula>
    </cfRule>
  </conditionalFormatting>
  <conditionalFormatting sqref="B2">
    <cfRule type="expression" dxfId="9" priority="8">
      <formula>AND(0&lt;N2,N2&lt;R2)</formula>
    </cfRule>
  </conditionalFormatting>
  <conditionalFormatting sqref="B2">
    <cfRule type="expression" dxfId="8" priority="7">
      <formula>AND(0&lt;N2,N2&lt;R2)</formula>
    </cfRule>
  </conditionalFormatting>
  <conditionalFormatting sqref="B2">
    <cfRule type="expression" dxfId="7" priority="6">
      <formula>AND(0&lt;N2,N2&lt;R2)</formula>
    </cfRule>
  </conditionalFormatting>
  <conditionalFormatting sqref="B2">
    <cfRule type="expression" dxfId="6" priority="5">
      <formula>AND(0&lt;N2,N2&lt;R2)</formula>
    </cfRule>
  </conditionalFormatting>
  <conditionalFormatting sqref="B2">
    <cfRule type="expression" dxfId="5" priority="4">
      <formula>AND(0&lt;N2,N2&lt;R2)</formula>
    </cfRule>
  </conditionalFormatting>
  <conditionalFormatting sqref="B9">
    <cfRule type="expression" dxfId="4" priority="3">
      <formula>AND(0&lt;N9,N9&lt;R9)</formula>
    </cfRule>
  </conditionalFormatting>
  <conditionalFormatting sqref="B2">
    <cfRule type="expression" dxfId="3" priority="2">
      <formula>AND(0&lt;N2,N2&lt;R2)</formula>
    </cfRule>
  </conditionalFormatting>
  <conditionalFormatting sqref="B2">
    <cfRule type="expression" dxfId="2" priority="1">
      <formula>AND(0&lt;N2,N2&lt;R2)</formula>
    </cfRule>
  </conditionalFormatting>
  <conditionalFormatting sqref="B519:B521">
    <cfRule type="expression" dxfId="1" priority="35">
      <formula>AND(0&lt;H524,H524&lt;R519)</formula>
    </cfRule>
  </conditionalFormatting>
  <conditionalFormatting sqref="B518">
    <cfRule type="expression" dxfId="0" priority="37">
      <formula>AND(0&lt;I523,I523&lt;R518)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3</vt:i4>
      </vt:variant>
    </vt:vector>
  </HeadingPairs>
  <TitlesOfParts>
    <vt:vector size="14" baseType="lpstr">
      <vt:lpstr>14FW판매DB</vt:lpstr>
      <vt:lpstr>입고예정DB</vt:lpstr>
      <vt:lpstr>발주DB</vt:lpstr>
      <vt:lpstr>러닝품번</vt:lpstr>
      <vt:lpstr>14FW</vt:lpstr>
      <vt:lpstr>P</vt:lpstr>
      <vt:lpstr>CODE</vt:lpstr>
      <vt:lpstr>품번정리</vt:lpstr>
      <vt:lpstr>요약</vt:lpstr>
      <vt:lpstr>자료만들기</vt:lpstr>
      <vt:lpstr>사이즈판매</vt:lpstr>
      <vt:lpstr>'14FW'!Print_Area</vt:lpstr>
      <vt:lpstr>'14FW'!Print_Titles</vt:lpstr>
      <vt:lpstr>요약!Print_Titles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SONG</dc:creator>
  <cp:lastModifiedBy>rxk-160115</cp:lastModifiedBy>
  <cp:lastPrinted>2016-04-06T02:12:57Z</cp:lastPrinted>
  <dcterms:created xsi:type="dcterms:W3CDTF">2012-04-23T08:38:25Z</dcterms:created>
  <dcterms:modified xsi:type="dcterms:W3CDTF">2016-04-08T03:04:28Z</dcterms:modified>
</cp:coreProperties>
</file>